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7.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6" codeName="{00000000-0000-0000-0000-000000000000}"/>
  <workbookPr codeName="EstaPastaDeTrabalho"/>
  <mc:AlternateContent xmlns:mc="http://schemas.openxmlformats.org/markup-compatibility/2006">
    <mc:Choice Requires="x15">
      <x15ac:absPath xmlns:x15ac="http://schemas.microsoft.com/office/spreadsheetml/2010/11/ac" url="https://tjepa.sharepoint.com/teams/CoordenadoriadeConvnioseContratosEquipe/Documentos Compartilhados/General/ACOMPANHAMENTO DE VIGÊNCIAS/2024/"/>
    </mc:Choice>
  </mc:AlternateContent>
  <xr:revisionPtr revIDLastSave="8444" documentId="120_S{8B23C16E-3643-5109-8C22-E8D503870BB9}" xr6:coauthVersionLast="47" xr6:coauthVersionMax="47" xr10:uidLastSave="{02F2EDD7-3FEC-4010-B737-EBC5813C568B}"/>
  <bookViews>
    <workbookView xWindow="-120" yWindow="-120" windowWidth="29040" windowHeight="15720" tabRatio="915" xr2:uid="{00000000-000D-0000-FFFF-FFFF00000000}"/>
  </bookViews>
  <sheets>
    <sheet name="Contratos Vigentes" sheetId="3" r:id="rId1"/>
    <sheet name="ARP execução" sheetId="9" r:id="rId2"/>
    <sheet name="ATA empresa valores" sheetId="21" r:id="rId3"/>
    <sheet name="dinâmica execução ARP" sheetId="20" r:id="rId4"/>
    <sheet name="M.11 Contratos execução" sheetId="12" r:id="rId5"/>
    <sheet name="acompanhamento" sheetId="10" r:id="rId6"/>
    <sheet name="Gestão&amp;Fiscalização" sheetId="14" r:id="rId7"/>
    <sheet name="Gestão e fiscalização atual" sheetId="17" r:id="rId8"/>
    <sheet name="Tabela dinâmica" sheetId="4" r:id="rId9"/>
    <sheet name="Validação de Dados" sheetId="11" r:id="rId10"/>
    <sheet name="SETOREQ" sheetId="6" state="hidden" r:id="rId11"/>
    <sheet name="validação dados" sheetId="7" state="hidden" r:id="rId12"/>
  </sheets>
  <definedNames>
    <definedName name="_xlnm._FilterDatabase" localSheetId="4" hidden="1">'M.11 Contratos execução'!$B$1:$U$361</definedName>
    <definedName name="_xlnm._FilterDatabase" localSheetId="7" hidden="1">'Gestão e fiscalização atual'!$A$1:$I$266</definedName>
    <definedName name="_xlnm._FilterDatabase" localSheetId="0" hidden="1">'Contratos Vigentes'!$AZ$2:$AZ$892</definedName>
    <definedName name="_Hlk90027273" localSheetId="0">'Contratos Vigentes'!#REF!</definedName>
    <definedName name="_xleta.AND" hidden="1" xlm="1">#NAME?</definedName>
    <definedName name="_xleta.IF" hidden="1" xlm="1">#NAME?</definedName>
    <definedName name="_xleta.MIN" hidden="1" xlm="1">#NAME?</definedName>
    <definedName name="_xlpm.CHAVE" hidden="1" xlm="1">#NAME?</definedName>
    <definedName name="_xlpm.idx" hidden="1" xlm="1">#NAME?</definedName>
    <definedName name="_xlpm.letras" hidden="1" xlm="1">#NAME?</definedName>
    <definedName name="_xlpm.n" hidden="1" xlm="1">#NAME?</definedName>
    <definedName name="_xlpm.s" hidden="1" xlm="1">#NAME?</definedName>
    <definedName name="_xlpm.t" hidden="1" xlm="1">#NAME?</definedName>
    <definedName name="_xlpm.VALOR_RETORNADO" hidden="1" xlm="1">#NAME?</definedName>
    <definedName name="_xlpm.x" hidden="1" xlm="1">#NAME?</definedName>
  </definedNames>
  <calcPr calcId="191028"/>
  <pivotCaches>
    <pivotCache cacheId="195" r:id="rId13"/>
    <pivotCache cacheId="196" r:id="rId14"/>
    <pivotCache cacheId="197" r:id="rId15"/>
    <pivotCache cacheId="198"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55" i="21" l="1"/>
  <c r="C154" i="21"/>
  <c r="F278" i="14"/>
  <c r="B155" i="21"/>
  <c r="A155" i="21" s="1"/>
  <c r="B154" i="21"/>
  <c r="A154" i="21" s="1"/>
  <c r="B2136" i="9"/>
  <c r="A2136" i="9" s="1"/>
  <c r="B2135" i="9"/>
  <c r="A2135" i="9" s="1"/>
  <c r="K891" i="3"/>
  <c r="K892" i="3"/>
  <c r="M892" i="3"/>
  <c r="N892" i="3"/>
  <c r="O892" i="3"/>
  <c r="P892" i="3"/>
  <c r="Q892" i="3"/>
  <c r="AD892" i="3"/>
  <c r="AE892" i="3"/>
  <c r="AF892" i="3"/>
  <c r="AG892" i="3"/>
  <c r="AP892" i="3"/>
  <c r="AQ892" i="3"/>
  <c r="AS892" i="3"/>
  <c r="AT892" i="3"/>
  <c r="AW892" i="3"/>
  <c r="AV892" i="3" s="1" a="1"/>
  <c r="AV892" i="3" s="1"/>
  <c r="AY892" i="3"/>
  <c r="W892" i="3" s="1" a="1"/>
  <c r="W892" i="3" s="1"/>
  <c r="AZ892" i="3"/>
  <c r="M891" i="3"/>
  <c r="N891" i="3"/>
  <c r="O891" i="3"/>
  <c r="P891" i="3"/>
  <c r="Q891" i="3"/>
  <c r="AD891" i="3"/>
  <c r="AE891" i="3"/>
  <c r="AF891" i="3"/>
  <c r="AG891" i="3"/>
  <c r="AP891" i="3"/>
  <c r="AQ891" i="3"/>
  <c r="AS891" i="3"/>
  <c r="AT891" i="3"/>
  <c r="AW891" i="3"/>
  <c r="AV891" i="3" s="1" a="1"/>
  <c r="AV891" i="3" s="1"/>
  <c r="AY891" i="3"/>
  <c r="AZ891" i="3"/>
  <c r="AO890" i="3"/>
  <c r="D360" i="12"/>
  <c r="D361" i="12"/>
  <c r="V361" i="12"/>
  <c r="C361" i="12"/>
  <c r="B361" i="12" s="1"/>
  <c r="A361" i="12" s="1"/>
  <c r="K890" i="3"/>
  <c r="M890" i="3"/>
  <c r="N890" i="3"/>
  <c r="O890" i="3"/>
  <c r="P890" i="3"/>
  <c r="Q890" i="3"/>
  <c r="AD890" i="3"/>
  <c r="AE890" i="3"/>
  <c r="AF890" i="3"/>
  <c r="AG890" i="3"/>
  <c r="AP890" i="3"/>
  <c r="AQ890" i="3"/>
  <c r="AS890" i="3"/>
  <c r="AT890" i="3"/>
  <c r="AW890" i="3"/>
  <c r="AV890" i="3" s="1" a="1"/>
  <c r="AV890" i="3" s="1"/>
  <c r="AZ890" i="3"/>
  <c r="AO889" i="3"/>
  <c r="C360" i="12"/>
  <c r="B360" i="12"/>
  <c r="A360" i="12" s="1"/>
  <c r="V360" i="12"/>
  <c r="AZ889" i="3"/>
  <c r="AW889" i="3"/>
  <c r="AV889" i="3" a="1"/>
  <c r="AV889" i="3"/>
  <c r="AT889" i="3"/>
  <c r="X889" i="3" s="1" a="1"/>
  <c r="X889" i="3" s="1"/>
  <c r="AS889" i="3"/>
  <c r="AQ889" i="3"/>
  <c r="AP889" i="3"/>
  <c r="AG889" i="3"/>
  <c r="AF889" i="3"/>
  <c r="AE889" i="3"/>
  <c r="T889" i="3"/>
  <c r="Q889" i="3"/>
  <c r="O889" i="3"/>
  <c r="P889" i="3" s="1"/>
  <c r="N889" i="3"/>
  <c r="AD889" i="3" s="1"/>
  <c r="M889" i="3"/>
  <c r="K889" i="3"/>
  <c r="F277" i="14"/>
  <c r="AG260" i="3"/>
  <c r="AG261" i="3"/>
  <c r="AG14" i="3"/>
  <c r="AG2" i="3"/>
  <c r="AG4" i="3"/>
  <c r="AG192" i="3"/>
  <c r="AG193" i="3"/>
  <c r="AG6" i="3"/>
  <c r="AG8" i="3"/>
  <c r="AG11" i="3"/>
  <c r="AG198" i="3"/>
  <c r="AG12" i="3"/>
  <c r="AG13" i="3"/>
  <c r="AG16" i="3"/>
  <c r="AG17" i="3"/>
  <c r="AG18" i="3"/>
  <c r="AG200" i="3"/>
  <c r="AG19" i="3"/>
  <c r="AG20" i="3"/>
  <c r="AG21" i="3"/>
  <c r="AG22" i="3"/>
  <c r="AG23" i="3"/>
  <c r="AG24" i="3"/>
  <c r="AG25" i="3"/>
  <c r="AG26" i="3"/>
  <c r="AG28" i="3"/>
  <c r="AG29" i="3"/>
  <c r="AG31" i="3"/>
  <c r="AG32" i="3"/>
  <c r="AG35" i="3"/>
  <c r="AG36" i="3"/>
  <c r="AG37" i="3"/>
  <c r="AG38" i="3"/>
  <c r="AG39" i="3"/>
  <c r="AG41" i="3"/>
  <c r="AG42" i="3"/>
  <c r="AG43" i="3"/>
  <c r="AG44" i="3"/>
  <c r="AG45" i="3"/>
  <c r="AG46" i="3"/>
  <c r="AG47" i="3"/>
  <c r="AG48" i="3"/>
  <c r="AG49" i="3"/>
  <c r="AG50" i="3"/>
  <c r="AG51" i="3"/>
  <c r="AG52" i="3"/>
  <c r="AG53" i="3"/>
  <c r="AG54" i="3"/>
  <c r="AG55" i="3"/>
  <c r="AG57" i="3"/>
  <c r="AG58" i="3"/>
  <c r="AG59" i="3"/>
  <c r="AG60" i="3"/>
  <c r="AG61" i="3"/>
  <c r="AG63" i="3"/>
  <c r="AG64" i="3"/>
  <c r="AG65" i="3"/>
  <c r="AG67" i="3"/>
  <c r="AG68" i="3"/>
  <c r="AG69" i="3"/>
  <c r="AG70" i="3"/>
  <c r="AG71" i="3"/>
  <c r="AG72" i="3"/>
  <c r="AG73" i="3"/>
  <c r="AG74" i="3"/>
  <c r="AG75" i="3"/>
  <c r="AG76" i="3"/>
  <c r="AG77" i="3"/>
  <c r="AG78" i="3"/>
  <c r="AG79" i="3"/>
  <c r="AG189" i="3"/>
  <c r="AG80" i="3"/>
  <c r="AG81" i="3"/>
  <c r="AG82" i="3"/>
  <c r="AG84" i="3"/>
  <c r="AG85" i="3"/>
  <c r="AG87" i="3"/>
  <c r="AG88" i="3"/>
  <c r="AG89" i="3"/>
  <c r="AG90" i="3"/>
  <c r="AG91" i="3"/>
  <c r="AG92" i="3"/>
  <c r="AG94" i="3"/>
  <c r="AG95" i="3"/>
  <c r="AG96" i="3"/>
  <c r="AG97" i="3"/>
  <c r="AG98" i="3"/>
  <c r="AG99" i="3"/>
  <c r="AG100" i="3"/>
  <c r="AG101" i="3"/>
  <c r="AG102" i="3"/>
  <c r="AG103" i="3"/>
  <c r="AG104" i="3"/>
  <c r="AG105" i="3"/>
  <c r="AG106" i="3"/>
  <c r="AG107" i="3"/>
  <c r="AG109" i="3"/>
  <c r="AG110" i="3"/>
  <c r="AG111" i="3"/>
  <c r="AG112" i="3"/>
  <c r="AG114" i="3"/>
  <c r="AG115" i="3"/>
  <c r="AG116" i="3"/>
  <c r="AG118" i="3"/>
  <c r="AG119" i="3"/>
  <c r="AG120" i="3"/>
  <c r="AG121" i="3"/>
  <c r="AG122" i="3"/>
  <c r="AG123" i="3"/>
  <c r="AG124" i="3"/>
  <c r="AG126" i="3"/>
  <c r="AG127" i="3"/>
  <c r="AG128" i="3"/>
  <c r="AG130" i="3"/>
  <c r="AG131" i="3"/>
  <c r="AG132" i="3"/>
  <c r="AG133" i="3"/>
  <c r="AG134" i="3"/>
  <c r="AG135" i="3"/>
  <c r="AG136" i="3"/>
  <c r="AG137" i="3"/>
  <c r="AG138" i="3"/>
  <c r="AG140" i="3"/>
  <c r="AG141" i="3"/>
  <c r="AG142" i="3"/>
  <c r="AG143" i="3"/>
  <c r="AG144" i="3"/>
  <c r="AG145" i="3"/>
  <c r="AG146" i="3"/>
  <c r="AG147" i="3"/>
  <c r="AG148" i="3"/>
  <c r="AG149" i="3"/>
  <c r="AG150" i="3"/>
  <c r="AG151" i="3"/>
  <c r="AG152" i="3"/>
  <c r="AG153" i="3"/>
  <c r="AG154" i="3"/>
  <c r="AG155" i="3"/>
  <c r="AG156" i="3"/>
  <c r="AG157" i="3"/>
  <c r="AG158" i="3"/>
  <c r="AG159" i="3"/>
  <c r="AG160" i="3"/>
  <c r="AG161" i="3"/>
  <c r="AG162" i="3"/>
  <c r="AG163" i="3"/>
  <c r="AG164" i="3"/>
  <c r="AG165" i="3"/>
  <c r="AG167" i="3"/>
  <c r="AG168" i="3"/>
  <c r="AG169" i="3"/>
  <c r="AG170" i="3"/>
  <c r="AG171" i="3"/>
  <c r="AG172" i="3"/>
  <c r="AG173" i="3"/>
  <c r="AG174" i="3"/>
  <c r="AG175" i="3"/>
  <c r="AG176" i="3"/>
  <c r="AG179" i="3"/>
  <c r="AG180" i="3"/>
  <c r="AG181" i="3"/>
  <c r="AG182" i="3"/>
  <c r="AG183" i="3"/>
  <c r="AG184" i="3"/>
  <c r="AG185" i="3"/>
  <c r="AG186" i="3"/>
  <c r="AG187" i="3"/>
  <c r="AG188" i="3"/>
  <c r="AG190" i="3"/>
  <c r="AG194" i="3"/>
  <c r="AG195" i="3"/>
  <c r="AG196" i="3"/>
  <c r="AG197" i="3"/>
  <c r="AG199" i="3"/>
  <c r="AG201" i="3"/>
  <c r="AG202" i="3"/>
  <c r="AG203" i="3"/>
  <c r="AG204" i="3"/>
  <c r="AG205" i="3"/>
  <c r="AG206" i="3"/>
  <c r="AG207" i="3"/>
  <c r="AG208" i="3"/>
  <c r="AG209" i="3"/>
  <c r="AG210" i="3"/>
  <c r="AG211" i="3"/>
  <c r="AG212" i="3"/>
  <c r="AG213" i="3"/>
  <c r="AG214" i="3"/>
  <c r="AG215" i="3"/>
  <c r="AG216" i="3"/>
  <c r="AG218" i="3"/>
  <c r="AG219" i="3"/>
  <c r="AG220" i="3"/>
  <c r="AG221" i="3"/>
  <c r="AG222" i="3"/>
  <c r="AG223" i="3"/>
  <c r="AG224" i="3"/>
  <c r="AG225" i="3"/>
  <c r="AG226" i="3"/>
  <c r="AG228" i="3"/>
  <c r="AG229" i="3"/>
  <c r="AG230" i="3"/>
  <c r="AG231" i="3"/>
  <c r="AG232" i="3"/>
  <c r="AG233" i="3"/>
  <c r="AG234" i="3"/>
  <c r="AG235" i="3"/>
  <c r="AG236" i="3"/>
  <c r="AG237" i="3"/>
  <c r="AG238" i="3"/>
  <c r="AG239" i="3"/>
  <c r="AG240" i="3"/>
  <c r="AG241" i="3"/>
  <c r="AG242" i="3"/>
  <c r="AG243" i="3"/>
  <c r="AG244" i="3"/>
  <c r="AG245" i="3"/>
  <c r="AG246" i="3"/>
  <c r="AG247" i="3"/>
  <c r="AG248" i="3"/>
  <c r="AG249" i="3"/>
  <c r="AG250" i="3"/>
  <c r="AG251" i="3"/>
  <c r="AG252" i="3"/>
  <c r="AG253" i="3"/>
  <c r="AG254" i="3"/>
  <c r="AG255" i="3"/>
  <c r="AG256" i="3"/>
  <c r="AG257" i="3"/>
  <c r="AG263" i="3"/>
  <c r="AG264" i="3"/>
  <c r="AG265" i="3"/>
  <c r="AG266" i="3"/>
  <c r="AG267" i="3"/>
  <c r="AG270" i="3"/>
  <c r="AG271" i="3"/>
  <c r="AG272" i="3"/>
  <c r="AG274" i="3"/>
  <c r="AG275" i="3"/>
  <c r="AG276" i="3"/>
  <c r="AG277" i="3"/>
  <c r="AG278" i="3"/>
  <c r="AG279" i="3"/>
  <c r="AG281" i="3"/>
  <c r="AG282" i="3"/>
  <c r="AG283" i="3"/>
  <c r="AG284" i="3"/>
  <c r="AG285" i="3"/>
  <c r="AG286" i="3"/>
  <c r="AG288" i="3"/>
  <c r="AG289" i="3"/>
  <c r="AG290" i="3"/>
  <c r="AG291" i="3"/>
  <c r="AG292" i="3"/>
  <c r="AG293" i="3"/>
  <c r="AG294" i="3"/>
  <c r="AG295" i="3"/>
  <c r="AG297" i="3"/>
  <c r="AG298" i="3"/>
  <c r="AG299" i="3"/>
  <c r="AG300" i="3"/>
  <c r="AG301" i="3"/>
  <c r="AG302" i="3"/>
  <c r="AG303" i="3"/>
  <c r="AG304" i="3"/>
  <c r="AG305" i="3"/>
  <c r="AG306" i="3"/>
  <c r="AG307" i="3"/>
  <c r="AG308" i="3"/>
  <c r="AG309" i="3"/>
  <c r="AG310" i="3"/>
  <c r="AG311" i="3"/>
  <c r="AG312" i="3"/>
  <c r="AG313" i="3"/>
  <c r="AG314" i="3"/>
  <c r="AG315" i="3"/>
  <c r="AG316" i="3"/>
  <c r="AG317" i="3"/>
  <c r="AG318" i="3"/>
  <c r="AG319" i="3"/>
  <c r="AG320" i="3"/>
  <c r="AG321" i="3"/>
  <c r="AG322" i="3"/>
  <c r="AG324" i="3"/>
  <c r="AG325" i="3"/>
  <c r="AG326" i="3"/>
  <c r="AG327" i="3"/>
  <c r="AG328" i="3"/>
  <c r="AG329" i="3"/>
  <c r="AG330" i="3"/>
  <c r="AG331" i="3"/>
  <c r="AG332" i="3"/>
  <c r="AG333" i="3"/>
  <c r="AG334" i="3"/>
  <c r="AG335" i="3"/>
  <c r="AG336" i="3"/>
  <c r="AG337" i="3"/>
  <c r="AG338" i="3"/>
  <c r="AG339" i="3"/>
  <c r="AG340" i="3"/>
  <c r="AG341" i="3"/>
  <c r="AG342" i="3"/>
  <c r="AG343" i="3"/>
  <c r="AG344" i="3"/>
  <c r="AG345" i="3"/>
  <c r="AG346" i="3"/>
  <c r="AG347" i="3"/>
  <c r="AG348" i="3"/>
  <c r="AG349" i="3"/>
  <c r="AG350" i="3"/>
  <c r="AG351" i="3"/>
  <c r="AG352" i="3"/>
  <c r="AG353" i="3"/>
  <c r="AG354" i="3"/>
  <c r="AG355" i="3"/>
  <c r="AG356" i="3"/>
  <c r="AG358" i="3"/>
  <c r="AG359" i="3"/>
  <c r="AG360" i="3"/>
  <c r="AG361" i="3"/>
  <c r="AG362" i="3"/>
  <c r="AG363" i="3"/>
  <c r="AG364" i="3"/>
  <c r="AG365" i="3"/>
  <c r="AG366" i="3"/>
  <c r="AG367" i="3"/>
  <c r="AG368" i="3"/>
  <c r="AG369" i="3"/>
  <c r="AG370" i="3"/>
  <c r="AG371" i="3"/>
  <c r="AG372" i="3"/>
  <c r="AG374" i="3"/>
  <c r="AG375" i="3"/>
  <c r="AG376" i="3"/>
  <c r="AG377" i="3"/>
  <c r="AG378" i="3"/>
  <c r="AG379" i="3"/>
  <c r="AG380" i="3"/>
  <c r="AG381" i="3"/>
  <c r="AG382" i="3"/>
  <c r="AG383" i="3"/>
  <c r="AG384" i="3"/>
  <c r="AG385" i="3"/>
  <c r="AG386" i="3"/>
  <c r="AG387" i="3"/>
  <c r="AG388" i="3"/>
  <c r="AG389" i="3"/>
  <c r="AG390" i="3"/>
  <c r="AG391" i="3"/>
  <c r="AG392" i="3"/>
  <c r="AG393" i="3"/>
  <c r="AG394" i="3"/>
  <c r="AG395" i="3"/>
  <c r="AG396" i="3"/>
  <c r="AG397" i="3"/>
  <c r="AG398" i="3"/>
  <c r="AG399" i="3"/>
  <c r="AG400" i="3"/>
  <c r="AG401" i="3"/>
  <c r="AG402" i="3"/>
  <c r="AG403" i="3"/>
  <c r="AG404" i="3"/>
  <c r="AG405" i="3"/>
  <c r="AG406" i="3"/>
  <c r="AG407" i="3"/>
  <c r="AG408" i="3"/>
  <c r="AG409" i="3"/>
  <c r="AG410" i="3"/>
  <c r="AG411" i="3"/>
  <c r="AG412" i="3"/>
  <c r="AG413" i="3"/>
  <c r="AG414" i="3"/>
  <c r="AG415" i="3"/>
  <c r="AG416" i="3"/>
  <c r="AG417" i="3"/>
  <c r="AG418" i="3"/>
  <c r="AG419" i="3"/>
  <c r="AG421" i="3"/>
  <c r="AG422" i="3"/>
  <c r="AG423" i="3"/>
  <c r="AG425" i="3"/>
  <c r="AG426" i="3"/>
  <c r="AG427" i="3"/>
  <c r="AG428" i="3"/>
  <c r="AG429" i="3"/>
  <c r="AG430" i="3"/>
  <c r="AG432" i="3"/>
  <c r="AG433" i="3"/>
  <c r="AG434" i="3"/>
  <c r="AG435" i="3"/>
  <c r="AG436" i="3"/>
  <c r="AG437" i="3"/>
  <c r="AG438" i="3"/>
  <c r="AG439" i="3"/>
  <c r="AG440" i="3"/>
  <c r="AG441" i="3"/>
  <c r="AG442" i="3"/>
  <c r="AG443" i="3"/>
  <c r="AG444" i="3"/>
  <c r="AG445" i="3"/>
  <c r="AG446" i="3"/>
  <c r="AG447" i="3"/>
  <c r="AG448" i="3"/>
  <c r="AG449" i="3"/>
  <c r="AG450" i="3"/>
  <c r="AG451" i="3"/>
  <c r="AG452" i="3"/>
  <c r="AG453" i="3"/>
  <c r="AG454" i="3"/>
  <c r="AG455" i="3"/>
  <c r="AG456" i="3"/>
  <c r="AG457" i="3"/>
  <c r="AG458" i="3"/>
  <c r="AG459" i="3"/>
  <c r="AG460" i="3"/>
  <c r="AG461" i="3"/>
  <c r="AG462" i="3"/>
  <c r="AG463" i="3"/>
  <c r="AG464" i="3"/>
  <c r="AG465" i="3"/>
  <c r="AG466" i="3"/>
  <c r="AG467" i="3"/>
  <c r="AG468" i="3"/>
  <c r="AG469" i="3"/>
  <c r="AG470" i="3"/>
  <c r="AG471" i="3"/>
  <c r="AG472" i="3"/>
  <c r="AG473" i="3"/>
  <c r="AG474" i="3"/>
  <c r="AG475" i="3"/>
  <c r="AG476" i="3"/>
  <c r="AG477" i="3"/>
  <c r="AG478" i="3"/>
  <c r="AG479" i="3"/>
  <c r="AG480" i="3"/>
  <c r="AG481" i="3"/>
  <c r="AG482" i="3"/>
  <c r="AG483" i="3"/>
  <c r="AG484" i="3"/>
  <c r="AG485" i="3"/>
  <c r="AG486" i="3"/>
  <c r="AG487" i="3"/>
  <c r="AG488" i="3"/>
  <c r="AG489" i="3"/>
  <c r="AG490" i="3"/>
  <c r="AG491" i="3"/>
  <c r="AG492" i="3"/>
  <c r="AG493" i="3"/>
  <c r="AG494" i="3"/>
  <c r="AG495" i="3"/>
  <c r="AG496" i="3"/>
  <c r="AG497" i="3"/>
  <c r="AG498" i="3"/>
  <c r="AG499" i="3"/>
  <c r="AG500" i="3"/>
  <c r="AG501" i="3"/>
  <c r="AG502" i="3"/>
  <c r="AG503" i="3"/>
  <c r="AG504" i="3"/>
  <c r="AG505" i="3"/>
  <c r="AG506" i="3"/>
  <c r="AG507" i="3"/>
  <c r="AG508" i="3"/>
  <c r="AG509" i="3"/>
  <c r="AG510" i="3"/>
  <c r="AG511" i="3"/>
  <c r="AG512" i="3"/>
  <c r="AG513" i="3"/>
  <c r="AG514" i="3"/>
  <c r="AG515" i="3"/>
  <c r="AG516" i="3"/>
  <c r="AG517" i="3"/>
  <c r="AG518" i="3"/>
  <c r="AG519" i="3"/>
  <c r="AG520" i="3"/>
  <c r="AG521" i="3"/>
  <c r="AG522" i="3"/>
  <c r="AG523" i="3"/>
  <c r="AG524" i="3"/>
  <c r="AG525" i="3"/>
  <c r="AG526" i="3"/>
  <c r="AG527" i="3"/>
  <c r="AG528" i="3"/>
  <c r="AG530" i="3"/>
  <c r="AG531" i="3"/>
  <c r="AG532" i="3"/>
  <c r="AG534" i="3"/>
  <c r="AG535" i="3"/>
  <c r="AG536" i="3"/>
  <c r="AG538" i="3"/>
  <c r="AG539" i="3"/>
  <c r="AG540" i="3"/>
  <c r="AG541" i="3"/>
  <c r="AG542" i="3"/>
  <c r="AG543" i="3"/>
  <c r="AG544" i="3"/>
  <c r="AG545" i="3"/>
  <c r="AG546" i="3"/>
  <c r="AG547" i="3"/>
  <c r="AG550" i="3"/>
  <c r="AG553" i="3"/>
  <c r="AG554" i="3"/>
  <c r="AG555" i="3"/>
  <c r="AG556" i="3"/>
  <c r="AG557" i="3"/>
  <c r="AG558" i="3"/>
  <c r="AG559" i="3"/>
  <c r="AG560" i="3"/>
  <c r="AG561" i="3"/>
  <c r="AG563" i="3"/>
  <c r="AG564" i="3"/>
  <c r="AG565" i="3"/>
  <c r="AG566" i="3"/>
  <c r="AG567" i="3"/>
  <c r="AG568" i="3"/>
  <c r="AG569" i="3"/>
  <c r="AG570" i="3"/>
  <c r="AG571" i="3"/>
  <c r="AG572" i="3"/>
  <c r="AG573" i="3"/>
  <c r="AG574" i="3"/>
  <c r="AG575" i="3"/>
  <c r="AG576" i="3"/>
  <c r="AG577" i="3"/>
  <c r="AG578" i="3"/>
  <c r="AG579" i="3"/>
  <c r="AG580" i="3"/>
  <c r="AG581" i="3"/>
  <c r="AG582" i="3"/>
  <c r="AG583" i="3"/>
  <c r="AG584" i="3"/>
  <c r="AG585" i="3"/>
  <c r="AG586" i="3"/>
  <c r="AG587" i="3"/>
  <c r="AG588" i="3"/>
  <c r="AG589" i="3"/>
  <c r="AG590" i="3"/>
  <c r="AG591" i="3"/>
  <c r="AG592" i="3"/>
  <c r="AG593" i="3"/>
  <c r="AG594" i="3"/>
  <c r="AG595" i="3"/>
  <c r="AG596" i="3"/>
  <c r="AG597" i="3"/>
  <c r="AG598" i="3"/>
  <c r="AG599" i="3"/>
  <c r="AG600" i="3"/>
  <c r="AG601" i="3"/>
  <c r="AG602" i="3"/>
  <c r="AG603" i="3"/>
  <c r="AG604" i="3"/>
  <c r="AG605" i="3"/>
  <c r="AG606" i="3"/>
  <c r="AG607" i="3"/>
  <c r="AG608" i="3"/>
  <c r="AG609" i="3"/>
  <c r="AG610" i="3"/>
  <c r="AG611" i="3"/>
  <c r="AG612" i="3"/>
  <c r="AG613" i="3"/>
  <c r="AG614" i="3"/>
  <c r="AG615" i="3"/>
  <c r="AG616" i="3"/>
  <c r="AG617" i="3"/>
  <c r="AG618" i="3"/>
  <c r="AG619" i="3"/>
  <c r="AG620" i="3"/>
  <c r="AG621" i="3"/>
  <c r="AG622" i="3"/>
  <c r="AG623" i="3"/>
  <c r="AG624" i="3"/>
  <c r="AG625" i="3"/>
  <c r="AG626" i="3"/>
  <c r="AG627" i="3"/>
  <c r="AG628" i="3"/>
  <c r="AG629" i="3"/>
  <c r="AG630" i="3"/>
  <c r="AG631" i="3"/>
  <c r="AG632" i="3"/>
  <c r="AG633" i="3"/>
  <c r="AG634" i="3"/>
  <c r="AG635" i="3"/>
  <c r="AG636" i="3"/>
  <c r="AG637" i="3"/>
  <c r="AG638" i="3"/>
  <c r="AG639" i="3"/>
  <c r="AG640" i="3"/>
  <c r="AG641" i="3"/>
  <c r="AG642" i="3"/>
  <c r="AG643" i="3"/>
  <c r="AG644" i="3"/>
  <c r="AG645" i="3"/>
  <c r="AG646" i="3"/>
  <c r="AG647" i="3"/>
  <c r="AG648" i="3"/>
  <c r="AG649" i="3"/>
  <c r="AG650" i="3"/>
  <c r="AG651" i="3"/>
  <c r="AG652" i="3"/>
  <c r="AG653" i="3"/>
  <c r="AG654" i="3"/>
  <c r="AG655" i="3"/>
  <c r="AG656" i="3"/>
  <c r="AG657" i="3"/>
  <c r="AG658" i="3"/>
  <c r="AG659" i="3"/>
  <c r="AG660" i="3"/>
  <c r="AG661" i="3"/>
  <c r="AG662" i="3"/>
  <c r="AG663" i="3"/>
  <c r="AG664" i="3"/>
  <c r="AG665" i="3"/>
  <c r="AG666" i="3"/>
  <c r="AG667" i="3"/>
  <c r="AG668" i="3"/>
  <c r="AG669" i="3"/>
  <c r="AG670" i="3"/>
  <c r="AG671" i="3"/>
  <c r="AG672" i="3"/>
  <c r="AG673" i="3"/>
  <c r="AG674" i="3"/>
  <c r="AG675" i="3"/>
  <c r="AG676" i="3"/>
  <c r="AG677" i="3"/>
  <c r="AG678" i="3"/>
  <c r="AG679" i="3"/>
  <c r="AG680" i="3"/>
  <c r="AG681" i="3"/>
  <c r="AG682" i="3"/>
  <c r="AG683" i="3"/>
  <c r="AG684" i="3"/>
  <c r="AG685" i="3"/>
  <c r="AG686" i="3"/>
  <c r="AG687" i="3"/>
  <c r="AG688" i="3"/>
  <c r="AG689" i="3"/>
  <c r="AG690" i="3"/>
  <c r="AG691" i="3"/>
  <c r="AG692" i="3"/>
  <c r="AG693" i="3"/>
  <c r="AG694" i="3"/>
  <c r="AG695" i="3"/>
  <c r="AG696" i="3"/>
  <c r="AG697" i="3"/>
  <c r="AG698" i="3"/>
  <c r="AG699" i="3"/>
  <c r="AG700" i="3"/>
  <c r="AG701" i="3"/>
  <c r="AG702" i="3"/>
  <c r="AG703" i="3"/>
  <c r="AG704" i="3"/>
  <c r="AG705" i="3"/>
  <c r="AG706" i="3"/>
  <c r="AG707" i="3"/>
  <c r="AG708" i="3"/>
  <c r="AG709" i="3"/>
  <c r="AG710" i="3"/>
  <c r="AG711" i="3"/>
  <c r="AG712" i="3"/>
  <c r="AG713" i="3"/>
  <c r="AG714" i="3"/>
  <c r="AG715" i="3"/>
  <c r="AG716" i="3"/>
  <c r="AG717" i="3"/>
  <c r="AG718" i="3"/>
  <c r="AG719" i="3"/>
  <c r="AG720" i="3"/>
  <c r="AG721" i="3"/>
  <c r="AG722" i="3"/>
  <c r="AG723" i="3"/>
  <c r="AG724" i="3"/>
  <c r="AG725" i="3"/>
  <c r="AG726" i="3"/>
  <c r="AG727" i="3"/>
  <c r="AG728" i="3"/>
  <c r="AG729" i="3"/>
  <c r="AG730" i="3"/>
  <c r="AG731" i="3"/>
  <c r="AG732" i="3"/>
  <c r="AG733" i="3"/>
  <c r="AG734" i="3"/>
  <c r="AG735" i="3"/>
  <c r="AG736" i="3"/>
  <c r="AG737" i="3"/>
  <c r="AG738" i="3"/>
  <c r="AG739" i="3"/>
  <c r="AG740" i="3"/>
  <c r="AG741" i="3"/>
  <c r="AG742" i="3"/>
  <c r="AG743" i="3"/>
  <c r="AG744" i="3"/>
  <c r="AG745" i="3"/>
  <c r="AG746" i="3"/>
  <c r="AG747" i="3"/>
  <c r="AG748" i="3"/>
  <c r="AG749" i="3"/>
  <c r="AG750" i="3"/>
  <c r="AG751" i="3"/>
  <c r="AG752" i="3"/>
  <c r="AG753" i="3"/>
  <c r="AG754" i="3"/>
  <c r="AG755" i="3"/>
  <c r="AG756" i="3"/>
  <c r="AG757" i="3"/>
  <c r="AG758" i="3"/>
  <c r="AG759" i="3"/>
  <c r="AG760" i="3"/>
  <c r="AG761" i="3"/>
  <c r="AG762" i="3"/>
  <c r="AG763" i="3"/>
  <c r="AG764" i="3"/>
  <c r="AG765" i="3"/>
  <c r="AG766" i="3"/>
  <c r="AG767" i="3"/>
  <c r="AG768" i="3"/>
  <c r="AG769" i="3"/>
  <c r="AG770" i="3"/>
  <c r="AG771" i="3"/>
  <c r="AG772" i="3"/>
  <c r="AG773" i="3"/>
  <c r="AG774" i="3"/>
  <c r="AG775" i="3"/>
  <c r="AG776" i="3"/>
  <c r="AG777" i="3"/>
  <c r="AG778" i="3"/>
  <c r="AG779" i="3"/>
  <c r="AG780" i="3"/>
  <c r="AG781" i="3"/>
  <c r="AG782" i="3"/>
  <c r="AG783" i="3"/>
  <c r="AG784" i="3"/>
  <c r="AG785" i="3"/>
  <c r="AG786" i="3"/>
  <c r="AG787" i="3"/>
  <c r="AG788" i="3"/>
  <c r="AG789" i="3"/>
  <c r="AG790" i="3"/>
  <c r="AG791" i="3"/>
  <c r="AG792" i="3"/>
  <c r="AG793" i="3"/>
  <c r="AG794" i="3"/>
  <c r="AG795" i="3"/>
  <c r="AG796" i="3"/>
  <c r="AG797" i="3"/>
  <c r="AG798" i="3"/>
  <c r="AG799" i="3"/>
  <c r="AG800" i="3"/>
  <c r="AG801" i="3"/>
  <c r="AG802" i="3"/>
  <c r="AG803" i="3"/>
  <c r="AG804" i="3"/>
  <c r="AG805" i="3"/>
  <c r="AG806" i="3"/>
  <c r="AG807" i="3"/>
  <c r="AG808" i="3"/>
  <c r="AG809" i="3"/>
  <c r="AG810" i="3"/>
  <c r="AG811" i="3"/>
  <c r="AG812" i="3"/>
  <c r="AG813" i="3"/>
  <c r="AG814" i="3"/>
  <c r="AG815" i="3"/>
  <c r="AG816" i="3"/>
  <c r="AG817" i="3"/>
  <c r="AG818" i="3"/>
  <c r="AG819" i="3"/>
  <c r="AG820" i="3"/>
  <c r="AG821" i="3"/>
  <c r="AG822" i="3"/>
  <c r="AG823" i="3"/>
  <c r="AG824" i="3"/>
  <c r="AG825" i="3"/>
  <c r="AG826" i="3"/>
  <c r="AG827" i="3"/>
  <c r="AG828" i="3"/>
  <c r="AG829" i="3"/>
  <c r="AG830" i="3"/>
  <c r="AG831" i="3"/>
  <c r="AG832" i="3"/>
  <c r="AG833" i="3"/>
  <c r="AG834" i="3"/>
  <c r="AG835" i="3"/>
  <c r="AG836" i="3"/>
  <c r="AG837" i="3"/>
  <c r="AG838" i="3"/>
  <c r="AG839" i="3"/>
  <c r="AG840" i="3"/>
  <c r="AG841" i="3"/>
  <c r="AG842" i="3"/>
  <c r="AG843" i="3"/>
  <c r="AG844" i="3"/>
  <c r="AG845" i="3"/>
  <c r="AG846" i="3"/>
  <c r="AG847" i="3"/>
  <c r="AG848" i="3"/>
  <c r="AG849" i="3"/>
  <c r="AG850" i="3"/>
  <c r="AG851" i="3"/>
  <c r="AG852" i="3"/>
  <c r="AG853" i="3"/>
  <c r="AG854" i="3"/>
  <c r="AG855" i="3"/>
  <c r="AG856" i="3"/>
  <c r="AG857" i="3"/>
  <c r="AG858" i="3"/>
  <c r="AG859" i="3"/>
  <c r="AG860" i="3"/>
  <c r="AG861" i="3"/>
  <c r="AG862" i="3"/>
  <c r="AG863" i="3"/>
  <c r="AG864" i="3"/>
  <c r="AG865" i="3"/>
  <c r="AG866" i="3"/>
  <c r="AG867" i="3"/>
  <c r="AG868" i="3"/>
  <c r="AG869" i="3"/>
  <c r="AG870" i="3"/>
  <c r="AG871" i="3"/>
  <c r="AG872" i="3"/>
  <c r="AG873" i="3"/>
  <c r="AG874" i="3"/>
  <c r="AG875" i="3"/>
  <c r="AG876" i="3"/>
  <c r="AG877" i="3"/>
  <c r="AG878" i="3"/>
  <c r="AG879" i="3"/>
  <c r="AG880" i="3"/>
  <c r="AG881" i="3"/>
  <c r="AG882" i="3"/>
  <c r="AG883" i="3"/>
  <c r="AG884" i="3"/>
  <c r="AG885" i="3"/>
  <c r="AG886" i="3"/>
  <c r="AG887" i="3"/>
  <c r="AG888" i="3"/>
  <c r="C359" i="12"/>
  <c r="C358" i="12"/>
  <c r="C357" i="12"/>
  <c r="C356" i="12"/>
  <c r="C355" i="12"/>
  <c r="C354" i="12"/>
  <c r="C353" i="12"/>
  <c r="C352" i="12"/>
  <c r="C351" i="12"/>
  <c r="C350" i="12"/>
  <c r="C349" i="12"/>
  <c r="D349" i="12"/>
  <c r="B349" i="12" s="1"/>
  <c r="A349" i="12" s="1"/>
  <c r="D350" i="12"/>
  <c r="B350" i="12" s="1"/>
  <c r="A350" i="12" s="1"/>
  <c r="D351" i="12"/>
  <c r="B351" i="12" s="1"/>
  <c r="A351" i="12" s="1"/>
  <c r="D352" i="12"/>
  <c r="B352" i="12" s="1"/>
  <c r="A352" i="12" s="1"/>
  <c r="D353" i="12"/>
  <c r="B353" i="12" s="1"/>
  <c r="A353" i="12" s="1"/>
  <c r="D354" i="12"/>
  <c r="B354" i="12" s="1"/>
  <c r="A354" i="12" s="1"/>
  <c r="D355" i="12"/>
  <c r="B355" i="12" s="1"/>
  <c r="A355" i="12" s="1"/>
  <c r="D356" i="12"/>
  <c r="B356" i="12" s="1"/>
  <c r="A356" i="12" s="1"/>
  <c r="D357" i="12"/>
  <c r="B357" i="12" s="1"/>
  <c r="A357" i="12" s="1"/>
  <c r="D358" i="12"/>
  <c r="B358" i="12" s="1"/>
  <c r="A358" i="12" s="1"/>
  <c r="D359" i="12"/>
  <c r="B359" i="12" s="1"/>
  <c r="A359" i="12" s="1"/>
  <c r="V349" i="12"/>
  <c r="V350" i="12"/>
  <c r="V351" i="12"/>
  <c r="V352" i="12"/>
  <c r="V353" i="12"/>
  <c r="V354" i="12"/>
  <c r="V355" i="12"/>
  <c r="V356" i="12"/>
  <c r="V357" i="12"/>
  <c r="V358" i="12"/>
  <c r="V359" i="12"/>
  <c r="AO82" i="3"/>
  <c r="AZ82" i="3"/>
  <c r="AW82" i="3"/>
  <c r="AV82" i="3" s="1" a="1"/>
  <c r="AV82" i="3" s="1"/>
  <c r="AT82" i="3"/>
  <c r="AY82" i="3" s="1"/>
  <c r="AX82" i="3" s="1" a="1"/>
  <c r="AX82" i="3" s="1"/>
  <c r="AS82" i="3"/>
  <c r="AQ82" i="3"/>
  <c r="AP82" i="3"/>
  <c r="AF82" i="3"/>
  <c r="AE82" i="3"/>
  <c r="X82" i="3" a="1"/>
  <c r="X82" i="3" s="1"/>
  <c r="Q82" i="3"/>
  <c r="O82" i="3"/>
  <c r="P82" i="3" s="1"/>
  <c r="N82" i="3"/>
  <c r="AD82" i="3" s="1"/>
  <c r="M82" i="3"/>
  <c r="K82" i="3"/>
  <c r="AO28" i="3"/>
  <c r="AZ28" i="3"/>
  <c r="AW28" i="3"/>
  <c r="AV28" i="3" s="1" a="1"/>
  <c r="AV28" i="3" s="1"/>
  <c r="AT28" i="3"/>
  <c r="AY28" i="3" s="1"/>
  <c r="T28" i="3" s="1"/>
  <c r="AS28" i="3"/>
  <c r="AQ28" i="3"/>
  <c r="AP28" i="3"/>
  <c r="AF28" i="3"/>
  <c r="AE28" i="3"/>
  <c r="Q28" i="3"/>
  <c r="O28" i="3"/>
  <c r="P28" i="3" s="1"/>
  <c r="N28" i="3"/>
  <c r="AD28" i="3" s="1"/>
  <c r="M28" i="3"/>
  <c r="K28" i="3"/>
  <c r="AO185" i="3"/>
  <c r="AZ185" i="3"/>
  <c r="AW185" i="3"/>
  <c r="AV185" i="3" s="1" a="1"/>
  <c r="AV185" i="3" s="1"/>
  <c r="AT185" i="3"/>
  <c r="AY185" i="3" s="1"/>
  <c r="T185" i="3" s="1"/>
  <c r="AS185" i="3"/>
  <c r="AQ185" i="3"/>
  <c r="AP185" i="3"/>
  <c r="AF185" i="3"/>
  <c r="AE185" i="3"/>
  <c r="Q185" i="3"/>
  <c r="O185" i="3"/>
  <c r="P185" i="3" s="1"/>
  <c r="N185" i="3"/>
  <c r="AD185" i="3" s="1"/>
  <c r="M185" i="3"/>
  <c r="K185" i="3"/>
  <c r="AO225" i="3"/>
  <c r="AZ225" i="3"/>
  <c r="AW225" i="3"/>
  <c r="AV225" i="3" s="1" a="1"/>
  <c r="AV225" i="3" s="1"/>
  <c r="AT225" i="3"/>
  <c r="AY225" i="3" s="1"/>
  <c r="T225" i="3" s="1"/>
  <c r="AS225" i="3"/>
  <c r="AQ225" i="3"/>
  <c r="AP225" i="3"/>
  <c r="AF225" i="3"/>
  <c r="AE225" i="3"/>
  <c r="Q225" i="3"/>
  <c r="O225" i="3"/>
  <c r="P225" i="3" s="1"/>
  <c r="N225" i="3"/>
  <c r="AD225" i="3" s="1"/>
  <c r="M225" i="3"/>
  <c r="K225" i="3"/>
  <c r="AO65" i="3"/>
  <c r="AZ65" i="3"/>
  <c r="AW65" i="3"/>
  <c r="AV65" i="3" s="1" a="1"/>
  <c r="AV65" i="3" s="1"/>
  <c r="AT65" i="3"/>
  <c r="AY65" i="3" s="1"/>
  <c r="AX65" i="3" s="1" a="1"/>
  <c r="AX65" i="3" s="1"/>
  <c r="AS65" i="3"/>
  <c r="AQ65" i="3"/>
  <c r="AP65" i="3"/>
  <c r="AF65" i="3"/>
  <c r="AE65" i="3"/>
  <c r="Q65" i="3"/>
  <c r="O65" i="3"/>
  <c r="P65" i="3" s="1"/>
  <c r="N65" i="3"/>
  <c r="AD65" i="3" s="1"/>
  <c r="M65" i="3"/>
  <c r="K65" i="3"/>
  <c r="AO80" i="3"/>
  <c r="AZ80" i="3"/>
  <c r="AW80" i="3"/>
  <c r="AV80" i="3" s="1" a="1"/>
  <c r="AV80" i="3" s="1"/>
  <c r="AT80" i="3"/>
  <c r="AY80" i="3" s="1"/>
  <c r="T80" i="3" s="1"/>
  <c r="AS80" i="3"/>
  <c r="AQ80" i="3"/>
  <c r="AP80" i="3"/>
  <c r="AF80" i="3"/>
  <c r="AE80" i="3"/>
  <c r="Q80" i="3"/>
  <c r="O80" i="3"/>
  <c r="P80" i="3" s="1"/>
  <c r="N80" i="3"/>
  <c r="AD80" i="3" s="1"/>
  <c r="M80" i="3"/>
  <c r="K80" i="3"/>
  <c r="AO68" i="3"/>
  <c r="AZ68" i="3"/>
  <c r="AW68" i="3"/>
  <c r="AV68" i="3" s="1" a="1"/>
  <c r="AV68" i="3" s="1"/>
  <c r="AT68" i="3"/>
  <c r="AY68" i="3" s="1"/>
  <c r="AX68" i="3" s="1" a="1"/>
  <c r="AX68" i="3" s="1"/>
  <c r="AS68" i="3"/>
  <c r="AQ68" i="3"/>
  <c r="AP68" i="3"/>
  <c r="AF68" i="3"/>
  <c r="AE68" i="3"/>
  <c r="Q68" i="3"/>
  <c r="O68" i="3"/>
  <c r="P68" i="3" s="1"/>
  <c r="N68" i="3"/>
  <c r="AD68" i="3" s="1"/>
  <c r="M68" i="3"/>
  <c r="K68" i="3"/>
  <c r="AO20" i="3"/>
  <c r="H266" i="17"/>
  <c r="G266" i="17"/>
  <c r="F266" i="17"/>
  <c r="D266" i="17"/>
  <c r="C266" i="17"/>
  <c r="F276" i="14"/>
  <c r="AZ20" i="3"/>
  <c r="AW20" i="3"/>
  <c r="AV20" i="3" s="1" a="1"/>
  <c r="AV20" i="3" s="1"/>
  <c r="AT20" i="3"/>
  <c r="AY20" i="3" s="1"/>
  <c r="T20" i="3" s="1"/>
  <c r="AS20" i="3"/>
  <c r="AQ20" i="3"/>
  <c r="AP20" i="3"/>
  <c r="AF20" i="3"/>
  <c r="AE20" i="3"/>
  <c r="Q20" i="3"/>
  <c r="O20" i="3"/>
  <c r="P20" i="3" s="1"/>
  <c r="N20" i="3"/>
  <c r="AD20" i="3" s="1"/>
  <c r="M20" i="3"/>
  <c r="K20" i="3"/>
  <c r="AO173" i="3"/>
  <c r="AZ173" i="3"/>
  <c r="AW173" i="3"/>
  <c r="AV173" i="3" s="1" a="1"/>
  <c r="AV173" i="3" s="1"/>
  <c r="AT173" i="3"/>
  <c r="AY173" i="3" s="1"/>
  <c r="T173" i="3" s="1"/>
  <c r="AS173" i="3"/>
  <c r="AQ173" i="3"/>
  <c r="AP173" i="3"/>
  <c r="AF173" i="3"/>
  <c r="AE173" i="3"/>
  <c r="Q173" i="3"/>
  <c r="O173" i="3"/>
  <c r="P173" i="3" s="1"/>
  <c r="N173" i="3"/>
  <c r="AD173" i="3" s="1"/>
  <c r="M173" i="3"/>
  <c r="K173" i="3"/>
  <c r="AO246" i="3"/>
  <c r="AZ246" i="3"/>
  <c r="AW246" i="3"/>
  <c r="AV246" i="3" s="1" a="1"/>
  <c r="AV246" i="3" s="1"/>
  <c r="AT246" i="3"/>
  <c r="AY246" i="3" s="1"/>
  <c r="T246" i="3" s="1"/>
  <c r="AS246" i="3"/>
  <c r="AQ246" i="3"/>
  <c r="AP246" i="3"/>
  <c r="AF246" i="3"/>
  <c r="AE246" i="3"/>
  <c r="Q246" i="3"/>
  <c r="O246" i="3"/>
  <c r="P246" i="3" s="1"/>
  <c r="N246" i="3"/>
  <c r="AD246" i="3" s="1"/>
  <c r="M246" i="3"/>
  <c r="K246" i="3"/>
  <c r="AO181" i="3"/>
  <c r="AZ181" i="3"/>
  <c r="AW181" i="3"/>
  <c r="AV181" i="3" s="1" a="1"/>
  <c r="AV181" i="3" s="1"/>
  <c r="AT181" i="3"/>
  <c r="AY181" i="3" s="1"/>
  <c r="AS181" i="3"/>
  <c r="AQ181" i="3"/>
  <c r="AP181" i="3"/>
  <c r="AF181" i="3"/>
  <c r="AE181" i="3"/>
  <c r="Q181" i="3"/>
  <c r="O181" i="3"/>
  <c r="P181" i="3" s="1"/>
  <c r="N181" i="3"/>
  <c r="AD181" i="3" s="1"/>
  <c r="M181" i="3"/>
  <c r="K181" i="3"/>
  <c r="B153" i="21"/>
  <c r="A153" i="21" s="1"/>
  <c r="B146" i="21"/>
  <c r="A146" i="21" s="1"/>
  <c r="B147" i="21"/>
  <c r="A147" i="21" s="1"/>
  <c r="B148" i="21"/>
  <c r="A148" i="21" s="1"/>
  <c r="B149" i="21"/>
  <c r="A149" i="21" s="1"/>
  <c r="B150" i="21"/>
  <c r="A150" i="21" s="1"/>
  <c r="B151" i="21"/>
  <c r="A151" i="21" s="1"/>
  <c r="B152" i="21"/>
  <c r="A152" i="21" s="1"/>
  <c r="B2134" i="9"/>
  <c r="A2134" i="9" s="1"/>
  <c r="B2127" i="9"/>
  <c r="A2127" i="9" s="1"/>
  <c r="B2128" i="9"/>
  <c r="A2128" i="9" s="1"/>
  <c r="B2129" i="9"/>
  <c r="A2129" i="9" s="1"/>
  <c r="B2130" i="9"/>
  <c r="A2130" i="9" s="1"/>
  <c r="B2131" i="9"/>
  <c r="A2131" i="9" s="1"/>
  <c r="B2132" i="9"/>
  <c r="A2132" i="9" s="1"/>
  <c r="B2133" i="9"/>
  <c r="A2133" i="9" s="1"/>
  <c r="C345" i="12"/>
  <c r="C344" i="12"/>
  <c r="C343" i="12"/>
  <c r="C348" i="12"/>
  <c r="C347" i="12"/>
  <c r="C346" i="12"/>
  <c r="B343" i="12"/>
  <c r="A343" i="12" s="1"/>
  <c r="B344" i="12"/>
  <c r="A344" i="12" s="1"/>
  <c r="B345" i="12"/>
  <c r="A345" i="12" s="1"/>
  <c r="B346" i="12"/>
  <c r="A346" i="12" s="1"/>
  <c r="B347" i="12"/>
  <c r="A347" i="12" s="1"/>
  <c r="B348" i="12"/>
  <c r="A348" i="12" s="1"/>
  <c r="V343" i="12"/>
  <c r="V344" i="12"/>
  <c r="V345" i="12"/>
  <c r="V346" i="12"/>
  <c r="V347" i="12"/>
  <c r="V348" i="12"/>
  <c r="X674" i="3"/>
  <c r="X673" i="3"/>
  <c r="X672" i="3"/>
  <c r="X671" i="3"/>
  <c r="X670" i="3"/>
  <c r="X669" i="3"/>
  <c r="X668" i="3"/>
  <c r="X667" i="3"/>
  <c r="X666" i="3"/>
  <c r="X665" i="3"/>
  <c r="X664" i="3"/>
  <c r="X663" i="3"/>
  <c r="X662" i="3"/>
  <c r="X661" i="3"/>
  <c r="X660" i="3"/>
  <c r="X659" i="3"/>
  <c r="X658" i="3"/>
  <c r="X657" i="3"/>
  <c r="X656" i="3"/>
  <c r="X655" i="3"/>
  <c r="X654" i="3"/>
  <c r="X653" i="3"/>
  <c r="X652" i="3"/>
  <c r="X651" i="3"/>
  <c r="X650" i="3"/>
  <c r="X649" i="3"/>
  <c r="X648" i="3"/>
  <c r="X647" i="3"/>
  <c r="X675" i="3"/>
  <c r="X676" i="3"/>
  <c r="X677" i="3"/>
  <c r="X678" i="3"/>
  <c r="X679" i="3"/>
  <c r="X680" i="3"/>
  <c r="X681" i="3"/>
  <c r="X682" i="3"/>
  <c r="X683" i="3"/>
  <c r="X684" i="3"/>
  <c r="X685" i="3"/>
  <c r="X686" i="3"/>
  <c r="X687" i="3"/>
  <c r="X688" i="3"/>
  <c r="X689" i="3"/>
  <c r="X690" i="3"/>
  <c r="X691" i="3"/>
  <c r="X692" i="3"/>
  <c r="X693" i="3"/>
  <c r="X694" i="3"/>
  <c r="X695" i="3"/>
  <c r="X696" i="3"/>
  <c r="X697" i="3"/>
  <c r="X698" i="3"/>
  <c r="X699" i="3"/>
  <c r="X700" i="3"/>
  <c r="X701" i="3"/>
  <c r="X702" i="3"/>
  <c r="X703" i="3"/>
  <c r="X704" i="3"/>
  <c r="X705" i="3"/>
  <c r="X706" i="3"/>
  <c r="X707" i="3"/>
  <c r="X708" i="3"/>
  <c r="X709" i="3"/>
  <c r="X710" i="3"/>
  <c r="X711" i="3"/>
  <c r="X712" i="3"/>
  <c r="X713" i="3"/>
  <c r="X714" i="3"/>
  <c r="X715" i="3"/>
  <c r="X716" i="3"/>
  <c r="X717" i="3"/>
  <c r="X718" i="3"/>
  <c r="X719" i="3"/>
  <c r="X720" i="3"/>
  <c r="X721" i="3"/>
  <c r="X722" i="3"/>
  <c r="X723" i="3"/>
  <c r="X724" i="3"/>
  <c r="X725" i="3"/>
  <c r="X726" i="3"/>
  <c r="X727" i="3"/>
  <c r="X728" i="3"/>
  <c r="X729" i="3"/>
  <c r="X646" i="3"/>
  <c r="X645" i="3"/>
  <c r="X644" i="3"/>
  <c r="X643" i="3"/>
  <c r="X642" i="3"/>
  <c r="X641" i="3"/>
  <c r="X640" i="3"/>
  <c r="X639" i="3"/>
  <c r="X638" i="3"/>
  <c r="X637" i="3"/>
  <c r="X636" i="3"/>
  <c r="X635" i="3"/>
  <c r="X634" i="3"/>
  <c r="X633" i="3"/>
  <c r="X632" i="3"/>
  <c r="X631" i="3"/>
  <c r="X630" i="3"/>
  <c r="X629" i="3"/>
  <c r="X628" i="3"/>
  <c r="X627" i="3"/>
  <c r="X626" i="3"/>
  <c r="X625" i="3"/>
  <c r="X624" i="3"/>
  <c r="X623" i="3"/>
  <c r="X621" i="3"/>
  <c r="X620" i="3"/>
  <c r="X619" i="3"/>
  <c r="X618" i="3"/>
  <c r="X617" i="3"/>
  <c r="X616" i="3"/>
  <c r="X615" i="3"/>
  <c r="X614" i="3"/>
  <c r="X613" i="3"/>
  <c r="X612" i="3"/>
  <c r="X611" i="3"/>
  <c r="X610" i="3"/>
  <c r="X609" i="3"/>
  <c r="X608" i="3"/>
  <c r="X607" i="3"/>
  <c r="X606" i="3"/>
  <c r="X605" i="3"/>
  <c r="X604" i="3"/>
  <c r="X603" i="3"/>
  <c r="X602" i="3"/>
  <c r="X601" i="3"/>
  <c r="X600" i="3"/>
  <c r="X599" i="3"/>
  <c r="X598" i="3"/>
  <c r="X597" i="3"/>
  <c r="X596" i="3"/>
  <c r="X595" i="3"/>
  <c r="X594" i="3"/>
  <c r="X593" i="3"/>
  <c r="X592" i="3"/>
  <c r="X591" i="3"/>
  <c r="X590" i="3"/>
  <c r="X589" i="3"/>
  <c r="X588" i="3"/>
  <c r="X587" i="3"/>
  <c r="X586" i="3"/>
  <c r="X585" i="3"/>
  <c r="X584" i="3"/>
  <c r="X583" i="3"/>
  <c r="X582" i="3"/>
  <c r="X581" i="3"/>
  <c r="X580" i="3"/>
  <c r="X579" i="3"/>
  <c r="X578" i="3"/>
  <c r="X577" i="3"/>
  <c r="X575" i="3"/>
  <c r="X574" i="3"/>
  <c r="X573" i="3"/>
  <c r="X572" i="3"/>
  <c r="X571" i="3"/>
  <c r="X570" i="3"/>
  <c r="X569" i="3"/>
  <c r="X568" i="3"/>
  <c r="X567" i="3"/>
  <c r="X566" i="3"/>
  <c r="X565" i="3"/>
  <c r="X564" i="3"/>
  <c r="X563" i="3"/>
  <c r="X562" i="3"/>
  <c r="X561" i="3"/>
  <c r="X560" i="3"/>
  <c r="X559" i="3"/>
  <c r="X558" i="3"/>
  <c r="X557" i="3"/>
  <c r="X556" i="3"/>
  <c r="X555" i="3"/>
  <c r="X554" i="3"/>
  <c r="X553" i="3"/>
  <c r="X552" i="3"/>
  <c r="X551" i="3"/>
  <c r="X550" i="3"/>
  <c r="X549" i="3"/>
  <c r="X548" i="3"/>
  <c r="X547" i="3"/>
  <c r="X546" i="3"/>
  <c r="X545" i="3"/>
  <c r="X544" i="3"/>
  <c r="X543" i="3"/>
  <c r="X542" i="3"/>
  <c r="X541" i="3"/>
  <c r="X540" i="3"/>
  <c r="X539" i="3"/>
  <c r="X538" i="3"/>
  <c r="X537" i="3"/>
  <c r="X536" i="3"/>
  <c r="X535" i="3"/>
  <c r="X534" i="3"/>
  <c r="X533" i="3"/>
  <c r="X532" i="3"/>
  <c r="X531" i="3"/>
  <c r="X530" i="3"/>
  <c r="X529" i="3"/>
  <c r="X528" i="3"/>
  <c r="X527" i="3"/>
  <c r="X526" i="3"/>
  <c r="X525" i="3"/>
  <c r="X524" i="3"/>
  <c r="X523" i="3"/>
  <c r="X522" i="3"/>
  <c r="X521" i="3"/>
  <c r="X520" i="3"/>
  <c r="X519" i="3"/>
  <c r="X518" i="3"/>
  <c r="X517" i="3"/>
  <c r="X516" i="3"/>
  <c r="X515" i="3"/>
  <c r="X514" i="3"/>
  <c r="X513" i="3"/>
  <c r="X512" i="3"/>
  <c r="X511" i="3"/>
  <c r="X510" i="3"/>
  <c r="X509" i="3"/>
  <c r="X508" i="3"/>
  <c r="X507" i="3"/>
  <c r="X506" i="3"/>
  <c r="X505" i="3"/>
  <c r="X504" i="3"/>
  <c r="X503" i="3"/>
  <c r="X502" i="3"/>
  <c r="X501" i="3"/>
  <c r="X500" i="3"/>
  <c r="X499" i="3"/>
  <c r="X498" i="3"/>
  <c r="X497" i="3"/>
  <c r="X496" i="3"/>
  <c r="X495" i="3"/>
  <c r="X494" i="3"/>
  <c r="X493" i="3"/>
  <c r="X492" i="3"/>
  <c r="X491" i="3"/>
  <c r="X490" i="3"/>
  <c r="X489" i="3"/>
  <c r="X488" i="3"/>
  <c r="X487" i="3"/>
  <c r="X486" i="3"/>
  <c r="X485" i="3"/>
  <c r="X484" i="3"/>
  <c r="X483" i="3"/>
  <c r="X482" i="3"/>
  <c r="X481" i="3"/>
  <c r="X480" i="3"/>
  <c r="X479" i="3"/>
  <c r="X478" i="3"/>
  <c r="X477" i="3"/>
  <c r="X476" i="3"/>
  <c r="X475" i="3"/>
  <c r="X474" i="3"/>
  <c r="X473" i="3"/>
  <c r="X472" i="3"/>
  <c r="X471" i="3"/>
  <c r="X470" i="3"/>
  <c r="X469" i="3"/>
  <c r="X468" i="3"/>
  <c r="X467" i="3"/>
  <c r="X466" i="3"/>
  <c r="X464" i="3"/>
  <c r="X463" i="3"/>
  <c r="X462" i="3"/>
  <c r="X461" i="3"/>
  <c r="X460" i="3"/>
  <c r="X459" i="3"/>
  <c r="X458" i="3"/>
  <c r="X457" i="3"/>
  <c r="X456" i="3"/>
  <c r="X455" i="3"/>
  <c r="X454" i="3"/>
  <c r="X453" i="3"/>
  <c r="X452" i="3"/>
  <c r="X451" i="3"/>
  <c r="X446" i="3"/>
  <c r="X445" i="3"/>
  <c r="X444" i="3"/>
  <c r="X443" i="3"/>
  <c r="X442" i="3"/>
  <c r="X441" i="3"/>
  <c r="X440" i="3"/>
  <c r="X439" i="3"/>
  <c r="X438" i="3"/>
  <c r="X437" i="3"/>
  <c r="X436" i="3"/>
  <c r="X435" i="3"/>
  <c r="X434" i="3"/>
  <c r="X433" i="3"/>
  <c r="X432" i="3"/>
  <c r="X431" i="3"/>
  <c r="X430" i="3"/>
  <c r="X429" i="3"/>
  <c r="X428" i="3"/>
  <c r="X427" i="3"/>
  <c r="X425" i="3"/>
  <c r="X730" i="3"/>
  <c r="X806" i="3"/>
  <c r="X805" i="3"/>
  <c r="X804" i="3"/>
  <c r="X803" i="3"/>
  <c r="X802" i="3"/>
  <c r="X801" i="3"/>
  <c r="X800" i="3"/>
  <c r="X799" i="3"/>
  <c r="X798" i="3"/>
  <c r="X797" i="3"/>
  <c r="X796" i="3"/>
  <c r="X795" i="3"/>
  <c r="X794" i="3"/>
  <c r="X793" i="3"/>
  <c r="X792" i="3"/>
  <c r="X791" i="3"/>
  <c r="X790" i="3"/>
  <c r="X789" i="3"/>
  <c r="X788" i="3"/>
  <c r="X787" i="3"/>
  <c r="X786" i="3"/>
  <c r="X785" i="3"/>
  <c r="X784" i="3"/>
  <c r="X783" i="3"/>
  <c r="X782" i="3"/>
  <c r="X781" i="3"/>
  <c r="X780" i="3"/>
  <c r="X779" i="3"/>
  <c r="X778" i="3"/>
  <c r="X777" i="3"/>
  <c r="X776" i="3"/>
  <c r="X775" i="3"/>
  <c r="X774" i="3"/>
  <c r="X773" i="3"/>
  <c r="X772" i="3"/>
  <c r="X771" i="3"/>
  <c r="X770" i="3"/>
  <c r="X769" i="3"/>
  <c r="X768" i="3"/>
  <c r="X767" i="3"/>
  <c r="X766" i="3"/>
  <c r="X765" i="3"/>
  <c r="X764" i="3"/>
  <c r="X763" i="3"/>
  <c r="X762" i="3"/>
  <c r="X761" i="3"/>
  <c r="X760" i="3"/>
  <c r="X759" i="3"/>
  <c r="X758" i="3"/>
  <c r="X757" i="3"/>
  <c r="X756" i="3"/>
  <c r="X755" i="3"/>
  <c r="X754" i="3"/>
  <c r="X753" i="3"/>
  <c r="X752" i="3"/>
  <c r="X751" i="3"/>
  <c r="X750" i="3"/>
  <c r="X749" i="3"/>
  <c r="X748" i="3"/>
  <c r="X747" i="3"/>
  <c r="X746" i="3"/>
  <c r="X745" i="3"/>
  <c r="X744" i="3"/>
  <c r="X743" i="3"/>
  <c r="X742" i="3"/>
  <c r="X741" i="3"/>
  <c r="X740" i="3"/>
  <c r="X739" i="3"/>
  <c r="X738" i="3"/>
  <c r="X737" i="3"/>
  <c r="X736" i="3"/>
  <c r="X735" i="3"/>
  <c r="X734" i="3"/>
  <c r="X733" i="3"/>
  <c r="X732" i="3"/>
  <c r="X731" i="3"/>
  <c r="X885" i="3"/>
  <c r="AO168" i="3"/>
  <c r="AO154" i="3"/>
  <c r="AO153" i="3"/>
  <c r="AO152" i="3"/>
  <c r="AO156" i="3"/>
  <c r="K154" i="3"/>
  <c r="K168" i="3"/>
  <c r="M154" i="3"/>
  <c r="M168" i="3"/>
  <c r="N154" i="3"/>
  <c r="AD154" i="3" s="1"/>
  <c r="N168" i="3"/>
  <c r="AD168" i="3" s="1"/>
  <c r="O154" i="3"/>
  <c r="P154" i="3" s="1"/>
  <c r="O168" i="3"/>
  <c r="P168" i="3" s="1"/>
  <c r="Q154" i="3"/>
  <c r="Q168" i="3"/>
  <c r="AE154" i="3"/>
  <c r="AE168" i="3"/>
  <c r="AF154" i="3"/>
  <c r="AF168" i="3"/>
  <c r="AP154" i="3"/>
  <c r="AP168" i="3"/>
  <c r="AQ154" i="3"/>
  <c r="AQ168" i="3"/>
  <c r="AS154" i="3"/>
  <c r="AS168" i="3"/>
  <c r="AT154" i="3"/>
  <c r="AY154" i="3" s="1"/>
  <c r="AT168" i="3"/>
  <c r="AY168" i="3" s="1"/>
  <c r="AW154" i="3"/>
  <c r="AV154" i="3" s="1" a="1"/>
  <c r="AV154" i="3" s="1"/>
  <c r="AW168" i="3"/>
  <c r="AV168" i="3" s="1" a="1"/>
  <c r="AV168" i="3" s="1"/>
  <c r="AZ154" i="3"/>
  <c r="AZ168" i="3"/>
  <c r="AO151" i="3"/>
  <c r="AO164" i="3"/>
  <c r="K164" i="3"/>
  <c r="K151" i="3"/>
  <c r="K156" i="3"/>
  <c r="K152" i="3"/>
  <c r="K153" i="3"/>
  <c r="M164" i="3"/>
  <c r="M151" i="3"/>
  <c r="M156" i="3"/>
  <c r="M152" i="3"/>
  <c r="M153" i="3"/>
  <c r="N164" i="3"/>
  <c r="AD164" i="3" s="1"/>
  <c r="N151" i="3"/>
  <c r="AD151" i="3" s="1"/>
  <c r="N156" i="3"/>
  <c r="AD156" i="3" s="1"/>
  <c r="N152" i="3"/>
  <c r="AD152" i="3" s="1"/>
  <c r="N153" i="3"/>
  <c r="AD153" i="3" s="1"/>
  <c r="O164" i="3"/>
  <c r="P164" i="3" s="1"/>
  <c r="O151" i="3"/>
  <c r="P151" i="3" s="1"/>
  <c r="O156" i="3"/>
  <c r="P156" i="3" s="1"/>
  <c r="O152" i="3"/>
  <c r="P152" i="3" s="1"/>
  <c r="O153" i="3"/>
  <c r="P153" i="3" s="1"/>
  <c r="Q164" i="3"/>
  <c r="Q151" i="3"/>
  <c r="Q156" i="3"/>
  <c r="Q152" i="3"/>
  <c r="Q153" i="3"/>
  <c r="AE164" i="3"/>
  <c r="AE151" i="3"/>
  <c r="AE156" i="3"/>
  <c r="AE152" i="3"/>
  <c r="AE153" i="3"/>
  <c r="AF164" i="3"/>
  <c r="AF151" i="3"/>
  <c r="AF156" i="3"/>
  <c r="AF152" i="3"/>
  <c r="AF153" i="3"/>
  <c r="AP164" i="3"/>
  <c r="AP151" i="3"/>
  <c r="AP156" i="3"/>
  <c r="AP152" i="3"/>
  <c r="AP153" i="3"/>
  <c r="AQ164" i="3"/>
  <c r="AQ151" i="3"/>
  <c r="AQ156" i="3"/>
  <c r="AQ152" i="3"/>
  <c r="AQ153" i="3"/>
  <c r="AS164" i="3"/>
  <c r="AS151" i="3"/>
  <c r="AS156" i="3"/>
  <c r="AS152" i="3"/>
  <c r="AS153" i="3"/>
  <c r="AT164" i="3"/>
  <c r="AY164" i="3" s="1"/>
  <c r="AT151" i="3"/>
  <c r="AT156" i="3"/>
  <c r="AT152" i="3"/>
  <c r="AY152" i="3" s="1"/>
  <c r="AT153" i="3"/>
  <c r="AY153" i="3" s="1"/>
  <c r="AW164" i="3"/>
  <c r="AV164" i="3" s="1" a="1"/>
  <c r="AV164" i="3" s="1"/>
  <c r="AW151" i="3"/>
  <c r="AV151" i="3" s="1" a="1"/>
  <c r="AV151" i="3" s="1"/>
  <c r="AW156" i="3"/>
  <c r="AV156" i="3" s="1" a="1"/>
  <c r="AV156" i="3" s="1"/>
  <c r="AW152" i="3"/>
  <c r="AV152" i="3" s="1" a="1"/>
  <c r="AV152" i="3" s="1"/>
  <c r="AW153" i="3"/>
  <c r="AV153" i="3" s="1" a="1"/>
  <c r="AV153" i="3" s="1"/>
  <c r="AY151" i="3"/>
  <c r="AY156" i="3"/>
  <c r="AZ164" i="3"/>
  <c r="AZ151" i="3"/>
  <c r="AZ156" i="3"/>
  <c r="AZ152" i="3"/>
  <c r="AZ153" i="3"/>
  <c r="AO163" i="3"/>
  <c r="K163" i="3"/>
  <c r="M163" i="3"/>
  <c r="N163" i="3"/>
  <c r="AD163" i="3" s="1"/>
  <c r="O163" i="3"/>
  <c r="P163" i="3" s="1"/>
  <c r="Q163" i="3"/>
  <c r="AE163" i="3"/>
  <c r="AF163" i="3"/>
  <c r="AP163" i="3"/>
  <c r="AQ163" i="3"/>
  <c r="AS163" i="3"/>
  <c r="AT163" i="3"/>
  <c r="AY163" i="3" s="1"/>
  <c r="AW163" i="3"/>
  <c r="AV163" i="3" s="1" a="1"/>
  <c r="AV163" i="3" s="1"/>
  <c r="AZ163" i="3"/>
  <c r="AO165" i="3"/>
  <c r="K165" i="3"/>
  <c r="M165" i="3"/>
  <c r="N165" i="3"/>
  <c r="AD165" i="3" s="1"/>
  <c r="O165" i="3"/>
  <c r="P165" i="3" s="1"/>
  <c r="Q165" i="3"/>
  <c r="AE165" i="3"/>
  <c r="AF165" i="3"/>
  <c r="AP165" i="3"/>
  <c r="AQ165" i="3"/>
  <c r="AS165" i="3"/>
  <c r="AT165" i="3"/>
  <c r="AY165" i="3" s="1"/>
  <c r="AW165" i="3"/>
  <c r="AV165" i="3" s="1" a="1"/>
  <c r="AV165" i="3" s="1"/>
  <c r="AZ165" i="3"/>
  <c r="AO220" i="3"/>
  <c r="H265" i="17"/>
  <c r="G265" i="17"/>
  <c r="E265" i="17"/>
  <c r="D265" i="17"/>
  <c r="C265" i="17"/>
  <c r="F275" i="14"/>
  <c r="K220" i="3"/>
  <c r="M220" i="3"/>
  <c r="N220" i="3"/>
  <c r="AD220" i="3" s="1"/>
  <c r="O220" i="3"/>
  <c r="P220" i="3" s="1"/>
  <c r="Q220" i="3"/>
  <c r="F265" i="17" s="1"/>
  <c r="AE220" i="3"/>
  <c r="AF220" i="3"/>
  <c r="AP220" i="3"/>
  <c r="AQ220" i="3"/>
  <c r="AS220" i="3"/>
  <c r="AT220" i="3"/>
  <c r="AY220" i="3" s="1"/>
  <c r="AW220" i="3"/>
  <c r="AV220" i="3" s="1" a="1"/>
  <c r="AV220" i="3" s="1"/>
  <c r="AZ220" i="3"/>
  <c r="AO236" i="3"/>
  <c r="K236" i="3"/>
  <c r="M236" i="3"/>
  <c r="N236" i="3"/>
  <c r="AD236" i="3" s="1"/>
  <c r="O236" i="3"/>
  <c r="P236" i="3" s="1"/>
  <c r="Q236" i="3"/>
  <c r="AE236" i="3"/>
  <c r="AF236" i="3"/>
  <c r="AP236" i="3"/>
  <c r="AQ236" i="3"/>
  <c r="AS236" i="3"/>
  <c r="AT236" i="3"/>
  <c r="AY236" i="3" s="1"/>
  <c r="AW236" i="3"/>
  <c r="AV236" i="3" s="1" a="1"/>
  <c r="AV236" i="3" s="1"/>
  <c r="AZ236" i="3"/>
  <c r="AO235" i="3"/>
  <c r="C263" i="17"/>
  <c r="C264" i="17"/>
  <c r="D263" i="17"/>
  <c r="D264" i="17"/>
  <c r="E263" i="17"/>
  <c r="F264" i="17"/>
  <c r="G263" i="17"/>
  <c r="G264" i="17"/>
  <c r="H263" i="17"/>
  <c r="H264" i="17"/>
  <c r="F274" i="14"/>
  <c r="F273" i="14"/>
  <c r="K235" i="3"/>
  <c r="M235" i="3"/>
  <c r="N235" i="3"/>
  <c r="AD235" i="3" s="1"/>
  <c r="O235" i="3"/>
  <c r="P235" i="3" s="1"/>
  <c r="Q235" i="3"/>
  <c r="AE235" i="3"/>
  <c r="AF235" i="3"/>
  <c r="AP235" i="3"/>
  <c r="AQ235" i="3"/>
  <c r="AS235" i="3"/>
  <c r="AT235" i="3"/>
  <c r="AY235" i="3" s="1"/>
  <c r="AW235" i="3"/>
  <c r="AV235" i="3" s="1" a="1"/>
  <c r="AV235" i="3" s="1"/>
  <c r="AZ235" i="3"/>
  <c r="AZ245" i="3"/>
  <c r="AO245" i="3"/>
  <c r="K245" i="3"/>
  <c r="M245" i="3"/>
  <c r="N245" i="3"/>
  <c r="AD245" i="3" s="1"/>
  <c r="O245" i="3"/>
  <c r="P245" i="3" s="1"/>
  <c r="Q245" i="3"/>
  <c r="AE245" i="3"/>
  <c r="AF245" i="3"/>
  <c r="AP245" i="3"/>
  <c r="AQ245" i="3"/>
  <c r="AS245" i="3"/>
  <c r="AT245" i="3"/>
  <c r="AY245" i="3" s="1"/>
  <c r="AW245" i="3"/>
  <c r="AV245" i="3" s="1" a="1"/>
  <c r="AV245" i="3" s="1"/>
  <c r="AO234" i="3"/>
  <c r="K234" i="3"/>
  <c r="M234" i="3"/>
  <c r="N234" i="3"/>
  <c r="AD234" i="3" s="1"/>
  <c r="O234" i="3"/>
  <c r="P234" i="3" s="1"/>
  <c r="Q234" i="3"/>
  <c r="AE234" i="3"/>
  <c r="AF234" i="3"/>
  <c r="AP234" i="3"/>
  <c r="AQ234" i="3"/>
  <c r="AS234" i="3"/>
  <c r="AT234" i="3"/>
  <c r="AY234" i="3" s="1"/>
  <c r="AW234" i="3"/>
  <c r="AV234" i="3" s="1" a="1"/>
  <c r="AV234" i="3" s="1"/>
  <c r="AZ234" i="3"/>
  <c r="O175" i="3"/>
  <c r="C262" i="17"/>
  <c r="D262" i="17"/>
  <c r="F262" i="17"/>
  <c r="G262" i="17"/>
  <c r="H262" i="17"/>
  <c r="F272" i="14"/>
  <c r="O32" i="3"/>
  <c r="P31" i="3" s="1" a="1"/>
  <c r="P31" i="3" s="1"/>
  <c r="AS218" i="3"/>
  <c r="AS274" i="3"/>
  <c r="AS157" i="3"/>
  <c r="AS159" i="3"/>
  <c r="AS160" i="3"/>
  <c r="AS275" i="3"/>
  <c r="AS276" i="3"/>
  <c r="AS161" i="3"/>
  <c r="AS277" i="3"/>
  <c r="AS44" i="3"/>
  <c r="AS278" i="3"/>
  <c r="AS59" i="3"/>
  <c r="AS279" i="3"/>
  <c r="AS169" i="3"/>
  <c r="AS171" i="3"/>
  <c r="AS172" i="3"/>
  <c r="AS174" i="3"/>
  <c r="AS175" i="3"/>
  <c r="AS176" i="3"/>
  <c r="AS177" i="3"/>
  <c r="AS221" i="3"/>
  <c r="AS178" i="3"/>
  <c r="AS263" i="3"/>
  <c r="AS179" i="3"/>
  <c r="AS182" i="3"/>
  <c r="AS183" i="3"/>
  <c r="AS264" i="3"/>
  <c r="AS184" i="3"/>
  <c r="AS186" i="3"/>
  <c r="AS280" i="3"/>
  <c r="AS187" i="3"/>
  <c r="AS265" i="3"/>
  <c r="AS266" i="3"/>
  <c r="AS267" i="3"/>
  <c r="AS268" i="3"/>
  <c r="AS269" i="3"/>
  <c r="AS270" i="3"/>
  <c r="AS271" i="3"/>
  <c r="AS262" i="3"/>
  <c r="AS188" i="3"/>
  <c r="AS104" i="3"/>
  <c r="AS259" i="3"/>
  <c r="AS260" i="3"/>
  <c r="AS190" i="3"/>
  <c r="AS261" i="3"/>
  <c r="AS14" i="3"/>
  <c r="AS2" i="3"/>
  <c r="AS3" i="3"/>
  <c r="AS191" i="3"/>
  <c r="AS4" i="3"/>
  <c r="AS192" i="3"/>
  <c r="AS5" i="3"/>
  <c r="AS193" i="3"/>
  <c r="AS194" i="3"/>
  <c r="AS6" i="3"/>
  <c r="AS7" i="3"/>
  <c r="AS8" i="3"/>
  <c r="AS9" i="3"/>
  <c r="AS227" i="3"/>
  <c r="AS10" i="3"/>
  <c r="AS11" i="3"/>
  <c r="AS198" i="3"/>
  <c r="AS12" i="3"/>
  <c r="AS13" i="3"/>
  <c r="AS15" i="3"/>
  <c r="AS16" i="3"/>
  <c r="AS17" i="3"/>
  <c r="AS201" i="3"/>
  <c r="AS18" i="3"/>
  <c r="AS200" i="3"/>
  <c r="AS19" i="3"/>
  <c r="AS21" i="3"/>
  <c r="AS22" i="3"/>
  <c r="AS23" i="3"/>
  <c r="AS24" i="3"/>
  <c r="AS25" i="3"/>
  <c r="AS26" i="3"/>
  <c r="AS27" i="3"/>
  <c r="AS29" i="3"/>
  <c r="AS30" i="3"/>
  <c r="AS31" i="3"/>
  <c r="AS32" i="3"/>
  <c r="AS33" i="3"/>
  <c r="AS34" i="3"/>
  <c r="AS35" i="3"/>
  <c r="AS36" i="3"/>
  <c r="AS37" i="3"/>
  <c r="AS38" i="3"/>
  <c r="AS39" i="3"/>
  <c r="AS40" i="3"/>
  <c r="AS41" i="3"/>
  <c r="AS42" i="3"/>
  <c r="AS43" i="3"/>
  <c r="AS45" i="3"/>
  <c r="AS46" i="3"/>
  <c r="AS47" i="3"/>
  <c r="AS48" i="3"/>
  <c r="AS49" i="3"/>
  <c r="AS50" i="3"/>
  <c r="AS51" i="3"/>
  <c r="AS52" i="3"/>
  <c r="AS53" i="3"/>
  <c r="AS54" i="3"/>
  <c r="AS55" i="3"/>
  <c r="AS56" i="3"/>
  <c r="AS57" i="3"/>
  <c r="AS58" i="3"/>
  <c r="AS60" i="3"/>
  <c r="AS61" i="3"/>
  <c r="AS62" i="3"/>
  <c r="AS63" i="3"/>
  <c r="AS64" i="3"/>
  <c r="AS66" i="3"/>
  <c r="AS67" i="3"/>
  <c r="AS69" i="3"/>
  <c r="AS70" i="3"/>
  <c r="AS71" i="3"/>
  <c r="AS72" i="3"/>
  <c r="AS73" i="3"/>
  <c r="AS74" i="3"/>
  <c r="AS75" i="3"/>
  <c r="AS76" i="3"/>
  <c r="AS77" i="3"/>
  <c r="AS78" i="3"/>
  <c r="AS79" i="3"/>
  <c r="AS189" i="3"/>
  <c r="AS81" i="3"/>
  <c r="AS83" i="3"/>
  <c r="AS84" i="3"/>
  <c r="AS85" i="3"/>
  <c r="AS86" i="3"/>
  <c r="AS87" i="3"/>
  <c r="AS88" i="3"/>
  <c r="AS89" i="3"/>
  <c r="AS90" i="3"/>
  <c r="AS91" i="3"/>
  <c r="AS92" i="3"/>
  <c r="AS93" i="3"/>
  <c r="AS94" i="3"/>
  <c r="AS95" i="3"/>
  <c r="AS96" i="3"/>
  <c r="AS97" i="3"/>
  <c r="AS98" i="3"/>
  <c r="AS99" i="3"/>
  <c r="AS100" i="3"/>
  <c r="AS101" i="3"/>
  <c r="AS102" i="3"/>
  <c r="AS103" i="3"/>
  <c r="AS105" i="3"/>
  <c r="AS106" i="3"/>
  <c r="AS107" i="3"/>
  <c r="AS108" i="3"/>
  <c r="AS109" i="3"/>
  <c r="AS110" i="3"/>
  <c r="AS111" i="3"/>
  <c r="AS112" i="3"/>
  <c r="AS113" i="3"/>
  <c r="AS114" i="3"/>
  <c r="AS115" i="3"/>
  <c r="AS116" i="3"/>
  <c r="AS117" i="3"/>
  <c r="AS118" i="3"/>
  <c r="AS119" i="3"/>
  <c r="AS120" i="3"/>
  <c r="AS121" i="3"/>
  <c r="AS122" i="3"/>
  <c r="AS123" i="3"/>
  <c r="AS124" i="3"/>
  <c r="AS125" i="3"/>
  <c r="AS126" i="3"/>
  <c r="AS127" i="3"/>
  <c r="AS128" i="3"/>
  <c r="AS129" i="3"/>
  <c r="AS130" i="3"/>
  <c r="AS272" i="3"/>
  <c r="AS131" i="3"/>
  <c r="AS132" i="3"/>
  <c r="AS133" i="3"/>
  <c r="AS134" i="3"/>
  <c r="AS135" i="3"/>
  <c r="AS136" i="3"/>
  <c r="AS137" i="3"/>
  <c r="AS138" i="3"/>
  <c r="AS139" i="3"/>
  <c r="AS140" i="3"/>
  <c r="AS141" i="3"/>
  <c r="AS142" i="3"/>
  <c r="AS143" i="3"/>
  <c r="AS144" i="3"/>
  <c r="AS145" i="3"/>
  <c r="AS146" i="3"/>
  <c r="AS147" i="3"/>
  <c r="AS148" i="3"/>
  <c r="AS149" i="3"/>
  <c r="AS150" i="3"/>
  <c r="AS155" i="3"/>
  <c r="AS158" i="3"/>
  <c r="AS162" i="3"/>
  <c r="AS166" i="3"/>
  <c r="AS167" i="3"/>
  <c r="AS170" i="3"/>
  <c r="AS180" i="3"/>
  <c r="AS195" i="3"/>
  <c r="AS196" i="3"/>
  <c r="AS197" i="3"/>
  <c r="AS199" i="3"/>
  <c r="AS202" i="3"/>
  <c r="AS203" i="3"/>
  <c r="AS204" i="3"/>
  <c r="AS205" i="3"/>
  <c r="AS206" i="3"/>
  <c r="AS207" i="3"/>
  <c r="AS208" i="3"/>
  <c r="AS209" i="3"/>
  <c r="AS210" i="3"/>
  <c r="AS211" i="3"/>
  <c r="AS212" i="3"/>
  <c r="AS213" i="3"/>
  <c r="AS281" i="3"/>
  <c r="AS214" i="3"/>
  <c r="AS215" i="3"/>
  <c r="AS216" i="3"/>
  <c r="AS217" i="3"/>
  <c r="AS219" i="3"/>
  <c r="AS222" i="3"/>
  <c r="AS223" i="3"/>
  <c r="AS224" i="3"/>
  <c r="AS226" i="3"/>
  <c r="AS228" i="3"/>
  <c r="AS229" i="3"/>
  <c r="AS230" i="3"/>
  <c r="AS231" i="3"/>
  <c r="AS232" i="3"/>
  <c r="AS233" i="3"/>
  <c r="AS237" i="3"/>
  <c r="AS238" i="3"/>
  <c r="AS239" i="3"/>
  <c r="AS240" i="3"/>
  <c r="AS241" i="3"/>
  <c r="AS242" i="3"/>
  <c r="AS243" i="3"/>
  <c r="AS244" i="3"/>
  <c r="AS247" i="3"/>
  <c r="AS248" i="3"/>
  <c r="AS249" i="3"/>
  <c r="AS250" i="3"/>
  <c r="AS251" i="3"/>
  <c r="AS252" i="3"/>
  <c r="AS253" i="3"/>
  <c r="AS254" i="3"/>
  <c r="AS255" i="3"/>
  <c r="AS256" i="3"/>
  <c r="AS257" i="3"/>
  <c r="AS258" i="3"/>
  <c r="AS282" i="3"/>
  <c r="AS283" i="3"/>
  <c r="AS284" i="3"/>
  <c r="AS285" i="3"/>
  <c r="AS286" i="3"/>
  <c r="AS287" i="3"/>
  <c r="AS288" i="3"/>
  <c r="AS289" i="3"/>
  <c r="AS290" i="3"/>
  <c r="AS291" i="3"/>
  <c r="AS292" i="3"/>
  <c r="AS293" i="3"/>
  <c r="AS294" i="3"/>
  <c r="AS295" i="3"/>
  <c r="AS296" i="3"/>
  <c r="AS297" i="3"/>
  <c r="AS298" i="3"/>
  <c r="AS299" i="3"/>
  <c r="AS300" i="3"/>
  <c r="AS301" i="3"/>
  <c r="AS302" i="3"/>
  <c r="AS303" i="3"/>
  <c r="AS304" i="3"/>
  <c r="AS305" i="3"/>
  <c r="AS306" i="3"/>
  <c r="AS307" i="3"/>
  <c r="AS308" i="3"/>
  <c r="AS309" i="3"/>
  <c r="AS310" i="3"/>
  <c r="AS311" i="3"/>
  <c r="AS312" i="3"/>
  <c r="AS313" i="3"/>
  <c r="AS314" i="3"/>
  <c r="AS315" i="3"/>
  <c r="AS316" i="3"/>
  <c r="AS317" i="3"/>
  <c r="AS318" i="3"/>
  <c r="AS319" i="3"/>
  <c r="AS320" i="3"/>
  <c r="AS321" i="3"/>
  <c r="AS322" i="3"/>
  <c r="AS323" i="3"/>
  <c r="AS324" i="3"/>
  <c r="AS325" i="3"/>
  <c r="AS326" i="3"/>
  <c r="AS327" i="3"/>
  <c r="AS328" i="3"/>
  <c r="AS329" i="3"/>
  <c r="AS330" i="3"/>
  <c r="AS331" i="3"/>
  <c r="AS332" i="3"/>
  <c r="AS333" i="3"/>
  <c r="AS334" i="3"/>
  <c r="AS335" i="3"/>
  <c r="AS336" i="3"/>
  <c r="AS337" i="3"/>
  <c r="AS338" i="3"/>
  <c r="AS339" i="3"/>
  <c r="AS340" i="3"/>
  <c r="AS341" i="3"/>
  <c r="AS342" i="3"/>
  <c r="AS343" i="3"/>
  <c r="AS344" i="3"/>
  <c r="AS345" i="3"/>
  <c r="AS346" i="3"/>
  <c r="AS347" i="3"/>
  <c r="AS348" i="3"/>
  <c r="AS349" i="3"/>
  <c r="AS350" i="3"/>
  <c r="AS351" i="3"/>
  <c r="AS352" i="3"/>
  <c r="AS353" i="3"/>
  <c r="AS354" i="3"/>
  <c r="AS355" i="3"/>
  <c r="AS356" i="3"/>
  <c r="AS357" i="3"/>
  <c r="AS358" i="3"/>
  <c r="AS359" i="3"/>
  <c r="AS360" i="3"/>
  <c r="AS361" i="3"/>
  <c r="AS362" i="3"/>
  <c r="AS363" i="3"/>
  <c r="AS364" i="3"/>
  <c r="AS365" i="3"/>
  <c r="AS366" i="3"/>
  <c r="AS367" i="3"/>
  <c r="AS368" i="3"/>
  <c r="AS369" i="3"/>
  <c r="AS370" i="3"/>
  <c r="AS371" i="3"/>
  <c r="AS372" i="3"/>
  <c r="AS373" i="3"/>
  <c r="AS374" i="3"/>
  <c r="AS375" i="3"/>
  <c r="AS376" i="3"/>
  <c r="AS377" i="3"/>
  <c r="AS378" i="3"/>
  <c r="AS379" i="3"/>
  <c r="AS380" i="3"/>
  <c r="AS381" i="3"/>
  <c r="AS382" i="3"/>
  <c r="AS383" i="3"/>
  <c r="AS384" i="3"/>
  <c r="AS385" i="3"/>
  <c r="AS386" i="3"/>
  <c r="AS387" i="3"/>
  <c r="AS388" i="3"/>
  <c r="AS389" i="3"/>
  <c r="AS390" i="3"/>
  <c r="AS391" i="3"/>
  <c r="AS392" i="3"/>
  <c r="AS393" i="3"/>
  <c r="AS394" i="3"/>
  <c r="AS395" i="3"/>
  <c r="AS396" i="3"/>
  <c r="AS397" i="3"/>
  <c r="AS398" i="3"/>
  <c r="AS399" i="3"/>
  <c r="AS400" i="3"/>
  <c r="AS401" i="3"/>
  <c r="AS402" i="3"/>
  <c r="AS403" i="3"/>
  <c r="AS404" i="3"/>
  <c r="AS405" i="3"/>
  <c r="AS406" i="3"/>
  <c r="AS407" i="3"/>
  <c r="AS408" i="3"/>
  <c r="AS409" i="3"/>
  <c r="AS410" i="3"/>
  <c r="AS411" i="3"/>
  <c r="AS412" i="3"/>
  <c r="AS413" i="3"/>
  <c r="AS414" i="3"/>
  <c r="AS415" i="3"/>
  <c r="AS416" i="3"/>
  <c r="AS417" i="3"/>
  <c r="AS418" i="3"/>
  <c r="AS419" i="3"/>
  <c r="AS420" i="3"/>
  <c r="AS421" i="3"/>
  <c r="AS422" i="3"/>
  <c r="AS423" i="3"/>
  <c r="AS424" i="3"/>
  <c r="AS425" i="3"/>
  <c r="AS426" i="3"/>
  <c r="AS427" i="3"/>
  <c r="AS428" i="3"/>
  <c r="AS429" i="3"/>
  <c r="AS430" i="3"/>
  <c r="AS431" i="3"/>
  <c r="AS432" i="3"/>
  <c r="AS433" i="3"/>
  <c r="AS434" i="3"/>
  <c r="AS435" i="3"/>
  <c r="AS436" i="3"/>
  <c r="AS437" i="3"/>
  <c r="AS438" i="3"/>
  <c r="AS439" i="3"/>
  <c r="AS440" i="3"/>
  <c r="AS441" i="3"/>
  <c r="AS442" i="3"/>
  <c r="AS443" i="3"/>
  <c r="AS444" i="3"/>
  <c r="AS445" i="3"/>
  <c r="AS446" i="3"/>
  <c r="AS447" i="3"/>
  <c r="AS448" i="3"/>
  <c r="AS449" i="3"/>
  <c r="AS450" i="3"/>
  <c r="AS451" i="3"/>
  <c r="AS452" i="3"/>
  <c r="AS453" i="3"/>
  <c r="AS454" i="3"/>
  <c r="AS455" i="3"/>
  <c r="AS456" i="3"/>
  <c r="AS457" i="3"/>
  <c r="AS458" i="3"/>
  <c r="AS459" i="3"/>
  <c r="AS460" i="3"/>
  <c r="AS461" i="3"/>
  <c r="AS462" i="3"/>
  <c r="AS463" i="3"/>
  <c r="AS464" i="3"/>
  <c r="AS465" i="3"/>
  <c r="AS466" i="3"/>
  <c r="AS467" i="3"/>
  <c r="AS468" i="3"/>
  <c r="AS469" i="3"/>
  <c r="AS470" i="3"/>
  <c r="AS471" i="3"/>
  <c r="AS472" i="3"/>
  <c r="AS473" i="3"/>
  <c r="AS474" i="3"/>
  <c r="AS475" i="3"/>
  <c r="AS476" i="3"/>
  <c r="AS477" i="3"/>
  <c r="AS478" i="3"/>
  <c r="AS479" i="3"/>
  <c r="AS480" i="3"/>
  <c r="AS481" i="3"/>
  <c r="AS482" i="3"/>
  <c r="AS483" i="3"/>
  <c r="AS484" i="3"/>
  <c r="AS485" i="3"/>
  <c r="AS486" i="3"/>
  <c r="AS487" i="3"/>
  <c r="AS488" i="3"/>
  <c r="AS489" i="3"/>
  <c r="AS490" i="3"/>
  <c r="AS491" i="3"/>
  <c r="AS492" i="3"/>
  <c r="AS493" i="3"/>
  <c r="AS494" i="3"/>
  <c r="AS495" i="3"/>
  <c r="AS496" i="3"/>
  <c r="AS497" i="3"/>
  <c r="AS498" i="3"/>
  <c r="AS499" i="3"/>
  <c r="AS500" i="3"/>
  <c r="AS501" i="3"/>
  <c r="AS502" i="3"/>
  <c r="AS503" i="3"/>
  <c r="AS504" i="3"/>
  <c r="AS505" i="3"/>
  <c r="AS506" i="3"/>
  <c r="AS507" i="3"/>
  <c r="AS508" i="3"/>
  <c r="AS509" i="3"/>
  <c r="AS510" i="3"/>
  <c r="AS511" i="3"/>
  <c r="AS512" i="3"/>
  <c r="AS513" i="3"/>
  <c r="AS514" i="3"/>
  <c r="AS515" i="3"/>
  <c r="AS516" i="3"/>
  <c r="AS517" i="3"/>
  <c r="AS518" i="3"/>
  <c r="AS519" i="3"/>
  <c r="AS520" i="3"/>
  <c r="AS521" i="3"/>
  <c r="AS522" i="3"/>
  <c r="AS523" i="3"/>
  <c r="AS524" i="3"/>
  <c r="AS525" i="3"/>
  <c r="AS526" i="3"/>
  <c r="AS527" i="3"/>
  <c r="AS528" i="3"/>
  <c r="AS529" i="3"/>
  <c r="AS530" i="3"/>
  <c r="AS531" i="3"/>
  <c r="AS532" i="3"/>
  <c r="AS533" i="3"/>
  <c r="AS534" i="3"/>
  <c r="AS535" i="3"/>
  <c r="AS536" i="3"/>
  <c r="AS537" i="3"/>
  <c r="AS538" i="3"/>
  <c r="AS539" i="3"/>
  <c r="AS540" i="3"/>
  <c r="AS541" i="3"/>
  <c r="AS542" i="3"/>
  <c r="AS543" i="3"/>
  <c r="AS544" i="3"/>
  <c r="AS545" i="3"/>
  <c r="AS546" i="3"/>
  <c r="AS547" i="3"/>
  <c r="AS548" i="3"/>
  <c r="AS549" i="3"/>
  <c r="AS550" i="3"/>
  <c r="AS551" i="3"/>
  <c r="AS552" i="3"/>
  <c r="AS553" i="3"/>
  <c r="AS554" i="3"/>
  <c r="AS555" i="3"/>
  <c r="AS556" i="3"/>
  <c r="AS557" i="3"/>
  <c r="AS558" i="3"/>
  <c r="AS559" i="3"/>
  <c r="AS560" i="3"/>
  <c r="AS561" i="3"/>
  <c r="AS562" i="3"/>
  <c r="AS563" i="3"/>
  <c r="AS564" i="3"/>
  <c r="AS565" i="3"/>
  <c r="AS566" i="3"/>
  <c r="AS567" i="3"/>
  <c r="AS568" i="3"/>
  <c r="AS569" i="3"/>
  <c r="AS570" i="3"/>
  <c r="AS571" i="3"/>
  <c r="AS572" i="3"/>
  <c r="AS573" i="3"/>
  <c r="AS574" i="3"/>
  <c r="AS575" i="3"/>
  <c r="AS576" i="3"/>
  <c r="AS577" i="3"/>
  <c r="AS578" i="3"/>
  <c r="AS579" i="3"/>
  <c r="AS580" i="3"/>
  <c r="AS581" i="3"/>
  <c r="AS582" i="3"/>
  <c r="AS583" i="3"/>
  <c r="AS584" i="3"/>
  <c r="AS585" i="3"/>
  <c r="AS586" i="3"/>
  <c r="AS587" i="3"/>
  <c r="AS588" i="3"/>
  <c r="AS589" i="3"/>
  <c r="AS590" i="3"/>
  <c r="AS591" i="3"/>
  <c r="AS592" i="3"/>
  <c r="AS593" i="3"/>
  <c r="AS594" i="3"/>
  <c r="AS595" i="3"/>
  <c r="AS596" i="3"/>
  <c r="AS597" i="3"/>
  <c r="AS598" i="3"/>
  <c r="AS599" i="3"/>
  <c r="AS600" i="3"/>
  <c r="AS601" i="3"/>
  <c r="AS602" i="3"/>
  <c r="AS603" i="3"/>
  <c r="AS604" i="3"/>
  <c r="AS605" i="3"/>
  <c r="AS606" i="3"/>
  <c r="AS607" i="3"/>
  <c r="AS608" i="3"/>
  <c r="AS609" i="3"/>
  <c r="AS610" i="3"/>
  <c r="AS611" i="3"/>
  <c r="AS612" i="3"/>
  <c r="AS613" i="3"/>
  <c r="AS614" i="3"/>
  <c r="AS615" i="3"/>
  <c r="AS616" i="3"/>
  <c r="AS617" i="3"/>
  <c r="AS618" i="3"/>
  <c r="AS619" i="3"/>
  <c r="AS620" i="3"/>
  <c r="AS621" i="3"/>
  <c r="AS622" i="3"/>
  <c r="AS623" i="3"/>
  <c r="AS624" i="3"/>
  <c r="AS625" i="3"/>
  <c r="AS626" i="3"/>
  <c r="AS627" i="3"/>
  <c r="AS628" i="3"/>
  <c r="AS629" i="3"/>
  <c r="AS630" i="3"/>
  <c r="AS631" i="3"/>
  <c r="AS632" i="3"/>
  <c r="AS633" i="3"/>
  <c r="AS634" i="3"/>
  <c r="AS635" i="3"/>
  <c r="AS636" i="3"/>
  <c r="AS637" i="3"/>
  <c r="AS638" i="3"/>
  <c r="AS639" i="3"/>
  <c r="AS640" i="3"/>
  <c r="AS641" i="3"/>
  <c r="AS642" i="3"/>
  <c r="AS643" i="3"/>
  <c r="AS644" i="3"/>
  <c r="AS645" i="3"/>
  <c r="AS646" i="3"/>
  <c r="AS647" i="3"/>
  <c r="AS648" i="3"/>
  <c r="AS649" i="3"/>
  <c r="AS650" i="3"/>
  <c r="AS651" i="3"/>
  <c r="AS652" i="3"/>
  <c r="AS653" i="3"/>
  <c r="AS654" i="3"/>
  <c r="AS655" i="3"/>
  <c r="AS656" i="3"/>
  <c r="AS657" i="3"/>
  <c r="AS658" i="3"/>
  <c r="AS659" i="3"/>
  <c r="AS660" i="3"/>
  <c r="AS661" i="3"/>
  <c r="AS662" i="3"/>
  <c r="AS663" i="3"/>
  <c r="AS664" i="3"/>
  <c r="AS665" i="3"/>
  <c r="AS666" i="3"/>
  <c r="AS667" i="3"/>
  <c r="AS668" i="3"/>
  <c r="AS669" i="3"/>
  <c r="AS670" i="3"/>
  <c r="AS671" i="3"/>
  <c r="AS672" i="3"/>
  <c r="AS673" i="3"/>
  <c r="AS674" i="3"/>
  <c r="AS675" i="3"/>
  <c r="AS676" i="3"/>
  <c r="AS677" i="3"/>
  <c r="AS678" i="3"/>
  <c r="AS679" i="3"/>
  <c r="AS680" i="3"/>
  <c r="AS681" i="3"/>
  <c r="AS682" i="3"/>
  <c r="AS683" i="3"/>
  <c r="AS684" i="3"/>
  <c r="AS685" i="3"/>
  <c r="AS686" i="3"/>
  <c r="AS687" i="3"/>
  <c r="AS688" i="3"/>
  <c r="AS689" i="3"/>
  <c r="AS690" i="3"/>
  <c r="AS691" i="3"/>
  <c r="AS692" i="3"/>
  <c r="AS693" i="3"/>
  <c r="AS694" i="3"/>
  <c r="AS695" i="3"/>
  <c r="AS696" i="3"/>
  <c r="AS697" i="3"/>
  <c r="AS698" i="3"/>
  <c r="AS699" i="3"/>
  <c r="AS700" i="3"/>
  <c r="AS701" i="3"/>
  <c r="AS702" i="3"/>
  <c r="AS703" i="3"/>
  <c r="AS704" i="3"/>
  <c r="AS705" i="3"/>
  <c r="AS706" i="3"/>
  <c r="AS707" i="3"/>
  <c r="AS708" i="3"/>
  <c r="AS709" i="3"/>
  <c r="AS710" i="3"/>
  <c r="AS711" i="3"/>
  <c r="AS712" i="3"/>
  <c r="AS713" i="3"/>
  <c r="AS714" i="3"/>
  <c r="AS715" i="3"/>
  <c r="AS716" i="3"/>
  <c r="AS717" i="3"/>
  <c r="AS718" i="3"/>
  <c r="AS719" i="3"/>
  <c r="AS720" i="3"/>
  <c r="AS721" i="3"/>
  <c r="AS722" i="3"/>
  <c r="AS723" i="3"/>
  <c r="AS724" i="3"/>
  <c r="AS725" i="3"/>
  <c r="AS726" i="3"/>
  <c r="AS727" i="3"/>
  <c r="AS728" i="3"/>
  <c r="AS729" i="3"/>
  <c r="AS730" i="3"/>
  <c r="AS731" i="3"/>
  <c r="AS732" i="3"/>
  <c r="AS733" i="3"/>
  <c r="AS734" i="3"/>
  <c r="AS735" i="3"/>
  <c r="AS736" i="3"/>
  <c r="AS737" i="3"/>
  <c r="AS738" i="3"/>
  <c r="AS739" i="3"/>
  <c r="AS740" i="3"/>
  <c r="AS741" i="3"/>
  <c r="AS742" i="3"/>
  <c r="AS743" i="3"/>
  <c r="AS744" i="3"/>
  <c r="AS745" i="3"/>
  <c r="AS746" i="3"/>
  <c r="AS747" i="3"/>
  <c r="AS748" i="3"/>
  <c r="AS749" i="3"/>
  <c r="AS750" i="3"/>
  <c r="AS751" i="3"/>
  <c r="AS752" i="3"/>
  <c r="AS753" i="3"/>
  <c r="AS754" i="3"/>
  <c r="AS755" i="3"/>
  <c r="AS756" i="3"/>
  <c r="AS757" i="3"/>
  <c r="AS758" i="3"/>
  <c r="AS759" i="3"/>
  <c r="AS760" i="3"/>
  <c r="AS761" i="3"/>
  <c r="AS762" i="3"/>
  <c r="AS763" i="3"/>
  <c r="AS764" i="3"/>
  <c r="AS765" i="3"/>
  <c r="AS766" i="3"/>
  <c r="AS767" i="3"/>
  <c r="AS768" i="3"/>
  <c r="AS769" i="3"/>
  <c r="AS770" i="3"/>
  <c r="AS771" i="3"/>
  <c r="AS772" i="3"/>
  <c r="AS773" i="3"/>
  <c r="AS774" i="3"/>
  <c r="AS775" i="3"/>
  <c r="AS776" i="3"/>
  <c r="AS777" i="3"/>
  <c r="AS778" i="3"/>
  <c r="AS779" i="3"/>
  <c r="AS780" i="3"/>
  <c r="AS781" i="3"/>
  <c r="AS782" i="3"/>
  <c r="AS783" i="3"/>
  <c r="AS784" i="3"/>
  <c r="AS785" i="3"/>
  <c r="AS786" i="3"/>
  <c r="AS787" i="3"/>
  <c r="AS788" i="3"/>
  <c r="AS789" i="3"/>
  <c r="AS790" i="3"/>
  <c r="AS791" i="3"/>
  <c r="AS792" i="3"/>
  <c r="AS793" i="3"/>
  <c r="AS794" i="3"/>
  <c r="AS795" i="3"/>
  <c r="AS796" i="3"/>
  <c r="AS797" i="3"/>
  <c r="AS798" i="3"/>
  <c r="AS799" i="3"/>
  <c r="AS800" i="3"/>
  <c r="AS801" i="3"/>
  <c r="AS802" i="3"/>
  <c r="AS803" i="3"/>
  <c r="AS804" i="3"/>
  <c r="AS805" i="3"/>
  <c r="AS806" i="3"/>
  <c r="AS807" i="3"/>
  <c r="AS808" i="3"/>
  <c r="AS809" i="3"/>
  <c r="AS810" i="3"/>
  <c r="AS811" i="3"/>
  <c r="AS812" i="3"/>
  <c r="AS813" i="3"/>
  <c r="AS814" i="3"/>
  <c r="AS815" i="3"/>
  <c r="AS816" i="3"/>
  <c r="AS817" i="3"/>
  <c r="AS818" i="3"/>
  <c r="AS819" i="3"/>
  <c r="AS820" i="3"/>
  <c r="AS821" i="3"/>
  <c r="AS822" i="3"/>
  <c r="AS823" i="3"/>
  <c r="AS824" i="3"/>
  <c r="AS825" i="3"/>
  <c r="AS826" i="3"/>
  <c r="AS827" i="3"/>
  <c r="AS828" i="3"/>
  <c r="AS829" i="3"/>
  <c r="AS830" i="3"/>
  <c r="AS831" i="3"/>
  <c r="AS832" i="3"/>
  <c r="AS833" i="3"/>
  <c r="AS834" i="3"/>
  <c r="AS835" i="3"/>
  <c r="AS836" i="3"/>
  <c r="AS837" i="3"/>
  <c r="AS838" i="3"/>
  <c r="AS839" i="3"/>
  <c r="AS840" i="3"/>
  <c r="AS841" i="3"/>
  <c r="AS842" i="3"/>
  <c r="AS843" i="3"/>
  <c r="AS844" i="3"/>
  <c r="AS845" i="3"/>
  <c r="AS846" i="3"/>
  <c r="AS847" i="3"/>
  <c r="AS848" i="3"/>
  <c r="AS849" i="3"/>
  <c r="AS850" i="3"/>
  <c r="AS851" i="3"/>
  <c r="AS852" i="3"/>
  <c r="AS853" i="3"/>
  <c r="AS854" i="3"/>
  <c r="AS855" i="3"/>
  <c r="AS856" i="3"/>
  <c r="AS857" i="3"/>
  <c r="AS858" i="3"/>
  <c r="AS859" i="3"/>
  <c r="AS860" i="3"/>
  <c r="AS861" i="3"/>
  <c r="AS862" i="3"/>
  <c r="AS863" i="3"/>
  <c r="AS864" i="3"/>
  <c r="AS865" i="3"/>
  <c r="AS866" i="3"/>
  <c r="AS867" i="3"/>
  <c r="AS868" i="3"/>
  <c r="AS869" i="3"/>
  <c r="AS870" i="3"/>
  <c r="AS871" i="3"/>
  <c r="AS872" i="3"/>
  <c r="AS873" i="3"/>
  <c r="AS874" i="3"/>
  <c r="AS875" i="3"/>
  <c r="AS876" i="3"/>
  <c r="AS877" i="3"/>
  <c r="AS878" i="3"/>
  <c r="AS879" i="3"/>
  <c r="AS880" i="3"/>
  <c r="AS881" i="3"/>
  <c r="AS882" i="3"/>
  <c r="AS883" i="3"/>
  <c r="AS884" i="3"/>
  <c r="AS885" i="3"/>
  <c r="AS886" i="3"/>
  <c r="AS887" i="3"/>
  <c r="AS888" i="3"/>
  <c r="AS273" i="3"/>
  <c r="O273" i="3"/>
  <c r="C145" i="21"/>
  <c r="D145" i="21"/>
  <c r="B145" i="21"/>
  <c r="A145" i="21"/>
  <c r="B2126" i="9"/>
  <c r="A2126" i="9"/>
  <c r="B2125" i="9"/>
  <c r="A2125" i="9"/>
  <c r="AO149" i="3"/>
  <c r="F271" i="14"/>
  <c r="AO140" i="3"/>
  <c r="AZ149" i="3"/>
  <c r="AW149" i="3"/>
  <c r="AV149" i="3" s="1" a="1"/>
  <c r="AV149" i="3" s="1"/>
  <c r="AT149" i="3"/>
  <c r="AY149" i="3" s="1"/>
  <c r="AX149" i="3" s="1" a="1"/>
  <c r="AX149" i="3" s="1"/>
  <c r="AQ149" i="3"/>
  <c r="AP149" i="3"/>
  <c r="AF149" i="3"/>
  <c r="AE149" i="3"/>
  <c r="Q149" i="3"/>
  <c r="O149" i="3"/>
  <c r="P149" i="3" s="1"/>
  <c r="N149" i="3"/>
  <c r="AD149" i="3" s="1"/>
  <c r="M149" i="3"/>
  <c r="K149" i="3"/>
  <c r="AZ140" i="3"/>
  <c r="AW140" i="3"/>
  <c r="AV140" i="3" s="1" a="1"/>
  <c r="AV140" i="3" s="1"/>
  <c r="AT140" i="3"/>
  <c r="AY140" i="3" s="1"/>
  <c r="T140" i="3" s="1"/>
  <c r="AQ140" i="3"/>
  <c r="AP140" i="3"/>
  <c r="AF140" i="3"/>
  <c r="AE140" i="3"/>
  <c r="Q140" i="3"/>
  <c r="O140" i="3"/>
  <c r="P140" i="3" s="1"/>
  <c r="N140" i="3"/>
  <c r="AD140" i="3" s="1"/>
  <c r="M140" i="3"/>
  <c r="K140" i="3"/>
  <c r="C342" i="12"/>
  <c r="C341" i="12"/>
  <c r="V341" i="12"/>
  <c r="V342" i="12"/>
  <c r="D341" i="12"/>
  <c r="D342" i="12"/>
  <c r="B341" i="12"/>
  <c r="B342" i="12"/>
  <c r="A341" i="12"/>
  <c r="A342" i="12"/>
  <c r="H261" i="17"/>
  <c r="G261" i="17"/>
  <c r="E261" i="17"/>
  <c r="D261" i="17"/>
  <c r="C261" i="17"/>
  <c r="F270" i="14"/>
  <c r="AO146" i="3"/>
  <c r="AZ146" i="3"/>
  <c r="AW146" i="3"/>
  <c r="AV146" i="3" s="1" a="1"/>
  <c r="AV146" i="3" s="1"/>
  <c r="AT146" i="3"/>
  <c r="AY146" i="3" s="1"/>
  <c r="AX146" i="3" s="1" a="1"/>
  <c r="AX146" i="3" s="1"/>
  <c r="AQ146" i="3"/>
  <c r="AP146" i="3"/>
  <c r="AF146" i="3"/>
  <c r="AE146" i="3"/>
  <c r="Q146" i="3"/>
  <c r="F261" i="17" s="1"/>
  <c r="O146" i="3"/>
  <c r="P146" i="3" s="1"/>
  <c r="N146" i="3"/>
  <c r="AD146" i="3" s="1"/>
  <c r="M146" i="3"/>
  <c r="K146" i="3"/>
  <c r="AO145" i="3"/>
  <c r="AZ145" i="3"/>
  <c r="AW145" i="3"/>
  <c r="AV145" i="3" s="1" a="1"/>
  <c r="AV145" i="3" s="1"/>
  <c r="AT145" i="3"/>
  <c r="AY145" i="3" s="1"/>
  <c r="AX145" i="3" s="1" a="1"/>
  <c r="AX145" i="3" s="1"/>
  <c r="AQ145" i="3"/>
  <c r="AP145" i="3"/>
  <c r="AF145" i="3"/>
  <c r="AE145" i="3"/>
  <c r="Q145" i="3"/>
  <c r="O145" i="3"/>
  <c r="P145" i="3" s="1"/>
  <c r="N145" i="3"/>
  <c r="AD145" i="3" s="1"/>
  <c r="M145" i="3"/>
  <c r="K145" i="3"/>
  <c r="C340" i="12"/>
  <c r="V340" i="12"/>
  <c r="D340" i="12"/>
  <c r="B340" i="12"/>
  <c r="A340" i="12"/>
  <c r="AO119" i="3"/>
  <c r="AZ119" i="3"/>
  <c r="AW119" i="3"/>
  <c r="AV119" i="3" s="1" a="1"/>
  <c r="AV119" i="3" s="1"/>
  <c r="AT119" i="3"/>
  <c r="AY119" i="3" s="1"/>
  <c r="AX119" i="3" s="1" a="1"/>
  <c r="AX119" i="3" s="1"/>
  <c r="AP119" i="3"/>
  <c r="AF119" i="3"/>
  <c r="AE119" i="3"/>
  <c r="Q119" i="3"/>
  <c r="O119" i="3"/>
  <c r="P119" i="3" s="1"/>
  <c r="N119" i="3"/>
  <c r="AD119" i="3" s="1"/>
  <c r="M119" i="3"/>
  <c r="K119" i="3"/>
  <c r="AO142" i="3"/>
  <c r="C339" i="12"/>
  <c r="V339" i="12"/>
  <c r="D339" i="12"/>
  <c r="B339" i="12"/>
  <c r="A339" i="12"/>
  <c r="AZ142" i="3"/>
  <c r="AW142" i="3"/>
  <c r="AV142" i="3" s="1" a="1"/>
  <c r="AV142" i="3" s="1"/>
  <c r="AT142" i="3"/>
  <c r="AY142" i="3" s="1"/>
  <c r="AX142" i="3" s="1" a="1"/>
  <c r="AX142" i="3" s="1"/>
  <c r="AQ142" i="3"/>
  <c r="AP142" i="3"/>
  <c r="AF142" i="3"/>
  <c r="AE142" i="3"/>
  <c r="Q142" i="3"/>
  <c r="O142" i="3"/>
  <c r="P142" i="3" s="1"/>
  <c r="N142" i="3"/>
  <c r="AD142" i="3" s="1"/>
  <c r="M142" i="3"/>
  <c r="K142" i="3"/>
  <c r="AZ282" i="3"/>
  <c r="AX889" i="3" l="1" a="1"/>
  <c r="AX889" i="3" s="1"/>
  <c r="W889" i="3" a="1"/>
  <c r="W889" i="3" s="1"/>
  <c r="T892" i="3"/>
  <c r="X892" i="3" a="1"/>
  <c r="X892" i="3" s="1"/>
  <c r="AX892" i="3" a="1"/>
  <c r="AX892" i="3" s="1"/>
  <c r="T891" i="3"/>
  <c r="W891" i="3" a="1"/>
  <c r="W891" i="3" s="1"/>
  <c r="X891" i="3" a="1"/>
  <c r="X891" i="3" s="1"/>
  <c r="AX891" i="3" a="1"/>
  <c r="AX891" i="3" s="1"/>
  <c r="T890" i="3"/>
  <c r="W890" i="3" a="1"/>
  <c r="W890" i="3" s="1"/>
  <c r="X890" i="3" a="1"/>
  <c r="X890" i="3" s="1"/>
  <c r="AX890" i="3" a="1"/>
  <c r="AX890" i="3" s="1"/>
  <c r="W82" i="3" a="1"/>
  <c r="W82" i="3" s="1"/>
  <c r="T82" i="3"/>
  <c r="AX181" i="3" a="1"/>
  <c r="AX181" i="3" s="1"/>
  <c r="W181" i="3" a="1"/>
  <c r="W181" i="3" s="1"/>
  <c r="T65" i="3"/>
  <c r="W65" i="3" a="1"/>
  <c r="W65" i="3" s="1"/>
  <c r="X65" i="3" a="1"/>
  <c r="X65" i="3" s="1"/>
  <c r="X68" i="3" a="1"/>
  <c r="X68" i="3" s="1"/>
  <c r="T68" i="3"/>
  <c r="W68" i="3" a="1"/>
  <c r="W68" i="3" s="1"/>
  <c r="AX28" i="3" a="1"/>
  <c r="AX28" i="3" s="1"/>
  <c r="X28" i="3" a="1"/>
  <c r="X28" i="3" s="1"/>
  <c r="W28" i="3" a="1"/>
  <c r="W28" i="3" s="1"/>
  <c r="AX185" i="3" a="1"/>
  <c r="AX185" i="3" s="1"/>
  <c r="X185" i="3" a="1"/>
  <c r="X185" i="3" s="1"/>
  <c r="W185" i="3" a="1"/>
  <c r="W185" i="3" s="1"/>
  <c r="AX225" i="3" a="1"/>
  <c r="AX225" i="3" s="1"/>
  <c r="X225" i="3" a="1"/>
  <c r="X225" i="3" s="1"/>
  <c r="W225" i="3" a="1"/>
  <c r="W225" i="3" s="1"/>
  <c r="E266" i="17"/>
  <c r="I266" i="17" s="1"/>
  <c r="AX80" i="3" a="1"/>
  <c r="AX80" i="3" s="1"/>
  <c r="X80" i="3" a="1"/>
  <c r="X80" i="3" s="1"/>
  <c r="W80" i="3" a="1"/>
  <c r="W80" i="3" s="1"/>
  <c r="X181" i="3" a="1"/>
  <c r="X181" i="3" s="1"/>
  <c r="T181" i="3"/>
  <c r="AX20" i="3" a="1"/>
  <c r="AX20" i="3" s="1"/>
  <c r="X20" i="3" a="1"/>
  <c r="X20" i="3" s="1"/>
  <c r="W20" i="3" a="1"/>
  <c r="W20" i="3" s="1"/>
  <c r="AX173" i="3" a="1"/>
  <c r="AX173" i="3" s="1"/>
  <c r="X173" i="3" a="1"/>
  <c r="X173" i="3" s="1"/>
  <c r="W173" i="3" a="1"/>
  <c r="W173" i="3" s="1"/>
  <c r="AX246" i="3" a="1"/>
  <c r="AX246" i="3" s="1"/>
  <c r="X246" i="3" a="1"/>
  <c r="X246" i="3" s="1"/>
  <c r="W246" i="3" a="1"/>
  <c r="W246" i="3" s="1"/>
  <c r="T149" i="3"/>
  <c r="W149" i="3" a="1"/>
  <c r="W149" i="3" s="1"/>
  <c r="T168" i="3"/>
  <c r="W168" i="3" a="1"/>
  <c r="W168" i="3" s="1"/>
  <c r="AX168" i="3" a="1"/>
  <c r="AX168" i="3" s="1"/>
  <c r="T154" i="3"/>
  <c r="W154" i="3" a="1"/>
  <c r="W154" i="3" s="1"/>
  <c r="AX154" i="3" a="1"/>
  <c r="AX154" i="3" s="1"/>
  <c r="T153" i="3"/>
  <c r="W153" i="3" a="1"/>
  <c r="W153" i="3" s="1"/>
  <c r="AX153" i="3" a="1"/>
  <c r="AX153" i="3" s="1"/>
  <c r="T152" i="3"/>
  <c r="W152" i="3" a="1"/>
  <c r="W152" i="3" s="1"/>
  <c r="AX152" i="3" a="1"/>
  <c r="AX152" i="3" s="1"/>
  <c r="T156" i="3"/>
  <c r="W156" i="3" a="1"/>
  <c r="W156" i="3" s="1"/>
  <c r="AX156" i="3" a="1"/>
  <c r="AX156" i="3" s="1"/>
  <c r="T151" i="3"/>
  <c r="W151" i="3" a="1"/>
  <c r="W151" i="3" s="1"/>
  <c r="AX151" i="3" a="1"/>
  <c r="AX151" i="3" s="1"/>
  <c r="T164" i="3"/>
  <c r="W164" i="3" a="1"/>
  <c r="W164" i="3" s="1"/>
  <c r="AX164" i="3" a="1"/>
  <c r="AX164" i="3" s="1"/>
  <c r="T163" i="3"/>
  <c r="W163" i="3" a="1"/>
  <c r="W163" i="3" s="1"/>
  <c r="AX163" i="3" a="1"/>
  <c r="AX163" i="3" s="1"/>
  <c r="T165" i="3"/>
  <c r="W165" i="3" a="1"/>
  <c r="W165" i="3" s="1"/>
  <c r="AX165" i="3" a="1"/>
  <c r="AX165" i="3" s="1"/>
  <c r="I265" i="17"/>
  <c r="T220" i="3"/>
  <c r="W220" i="3" a="1"/>
  <c r="W220" i="3" s="1"/>
  <c r="AX220" i="3" a="1"/>
  <c r="AX220" i="3" s="1"/>
  <c r="T236" i="3"/>
  <c r="W236" i="3" a="1"/>
  <c r="W236" i="3" s="1"/>
  <c r="AX236" i="3" a="1"/>
  <c r="AX236" i="3" s="1"/>
  <c r="F263" i="17"/>
  <c r="I263" i="17" s="1"/>
  <c r="E264" i="17"/>
  <c r="I264" i="17" s="1"/>
  <c r="T235" i="3"/>
  <c r="W235" i="3" a="1"/>
  <c r="W235" i="3" s="1"/>
  <c r="AX235" i="3" a="1"/>
  <c r="AX235" i="3" s="1"/>
  <c r="T245" i="3"/>
  <c r="W245" i="3" a="1"/>
  <c r="W245" i="3" s="1"/>
  <c r="AX245" i="3" a="1"/>
  <c r="AX245" i="3" s="1"/>
  <c r="T234" i="3"/>
  <c r="W234" i="3" a="1"/>
  <c r="W234" i="3" s="1"/>
  <c r="AX234" i="3" a="1"/>
  <c r="AX234" i="3" s="1"/>
  <c r="AX140" i="3" a="1"/>
  <c r="AX140" i="3" s="1"/>
  <c r="W140" i="3" a="1"/>
  <c r="W140" i="3" s="1"/>
  <c r="T146" i="3"/>
  <c r="W146" i="3" a="1"/>
  <c r="W146" i="3" s="1"/>
  <c r="I261" i="17"/>
  <c r="T145" i="3"/>
  <c r="W145" i="3" a="1"/>
  <c r="W145" i="3" s="1"/>
  <c r="T119" i="3"/>
  <c r="W119" i="3" a="1"/>
  <c r="W119" i="3" s="1"/>
  <c r="T142" i="3"/>
  <c r="W142" i="3" a="1"/>
  <c r="W142" i="3" s="1"/>
  <c r="AZ150" i="3"/>
  <c r="AZ216" i="3"/>
  <c r="AZ217" i="3"/>
  <c r="AZ155" i="3"/>
  <c r="AZ273" i="3"/>
  <c r="AZ218" i="3"/>
  <c r="AZ157" i="3"/>
  <c r="AZ159" i="3"/>
  <c r="AZ160" i="3"/>
  <c r="AZ275" i="3"/>
  <c r="AZ276" i="3"/>
  <c r="AZ161" i="3"/>
  <c r="AZ277" i="3"/>
  <c r="AZ44" i="3"/>
  <c r="AZ278" i="3"/>
  <c r="AZ59" i="3"/>
  <c r="AZ279" i="3"/>
  <c r="AZ169" i="3"/>
  <c r="AZ171" i="3"/>
  <c r="AZ172" i="3"/>
  <c r="AZ174" i="3"/>
  <c r="AZ175" i="3"/>
  <c r="AZ176" i="3"/>
  <c r="AZ177" i="3"/>
  <c r="AZ221" i="3"/>
  <c r="AZ178" i="3"/>
  <c r="AZ263" i="3"/>
  <c r="AZ179" i="3"/>
  <c r="AZ182" i="3"/>
  <c r="AZ183" i="3"/>
  <c r="AZ264" i="3"/>
  <c r="AZ184" i="3"/>
  <c r="AZ186" i="3"/>
  <c r="AZ280" i="3"/>
  <c r="AZ187" i="3"/>
  <c r="AZ265" i="3"/>
  <c r="AZ266" i="3"/>
  <c r="AZ267" i="3"/>
  <c r="AZ268" i="3"/>
  <c r="AZ269" i="3"/>
  <c r="AZ270" i="3"/>
  <c r="AZ271" i="3"/>
  <c r="AZ262" i="3"/>
  <c r="AZ188" i="3"/>
  <c r="AZ104" i="3"/>
  <c r="AZ259" i="3"/>
  <c r="AZ260" i="3"/>
  <c r="AZ190" i="3"/>
  <c r="AZ261" i="3"/>
  <c r="AZ14" i="3"/>
  <c r="AZ2" i="3"/>
  <c r="AZ3" i="3"/>
  <c r="AZ191" i="3"/>
  <c r="AZ4" i="3"/>
  <c r="AZ192" i="3"/>
  <c r="AZ5" i="3"/>
  <c r="AZ193" i="3"/>
  <c r="AZ194" i="3"/>
  <c r="AZ6" i="3"/>
  <c r="AZ7" i="3"/>
  <c r="AZ8" i="3"/>
  <c r="AZ9" i="3"/>
  <c r="AZ227" i="3"/>
  <c r="AZ10" i="3"/>
  <c r="AZ11" i="3"/>
  <c r="AZ198" i="3"/>
  <c r="AZ12" i="3"/>
  <c r="AZ13" i="3"/>
  <c r="AZ15" i="3"/>
  <c r="AZ16" i="3"/>
  <c r="AZ17" i="3"/>
  <c r="AZ201" i="3"/>
  <c r="AZ18" i="3"/>
  <c r="AZ200" i="3"/>
  <c r="AZ19" i="3"/>
  <c r="AZ21" i="3"/>
  <c r="AZ22" i="3"/>
  <c r="AZ23" i="3"/>
  <c r="AZ24" i="3"/>
  <c r="AZ25" i="3"/>
  <c r="AZ26" i="3"/>
  <c r="AZ27" i="3"/>
  <c r="AZ29" i="3"/>
  <c r="AZ30" i="3"/>
  <c r="AZ31" i="3"/>
  <c r="AZ32" i="3"/>
  <c r="AZ33" i="3"/>
  <c r="AZ34" i="3"/>
  <c r="AZ35" i="3"/>
  <c r="AZ36" i="3"/>
  <c r="AZ37" i="3"/>
  <c r="AZ38" i="3"/>
  <c r="AZ39" i="3"/>
  <c r="AZ40" i="3"/>
  <c r="AZ41" i="3"/>
  <c r="AZ42" i="3"/>
  <c r="AZ43" i="3"/>
  <c r="AZ45" i="3"/>
  <c r="AZ46" i="3"/>
  <c r="AZ47" i="3"/>
  <c r="AZ48" i="3"/>
  <c r="AZ49" i="3"/>
  <c r="AZ50" i="3"/>
  <c r="AZ51" i="3"/>
  <c r="AZ52" i="3"/>
  <c r="AZ53" i="3"/>
  <c r="AZ54" i="3"/>
  <c r="AZ55" i="3"/>
  <c r="AZ56" i="3"/>
  <c r="AZ57" i="3"/>
  <c r="AZ58" i="3"/>
  <c r="AZ60" i="3"/>
  <c r="AZ61" i="3"/>
  <c r="AZ62" i="3"/>
  <c r="AZ63" i="3"/>
  <c r="AZ64" i="3"/>
  <c r="AZ66" i="3"/>
  <c r="AZ67" i="3"/>
  <c r="AZ69" i="3"/>
  <c r="AZ70" i="3"/>
  <c r="AZ71" i="3"/>
  <c r="AZ72" i="3"/>
  <c r="AZ73" i="3"/>
  <c r="AZ74" i="3"/>
  <c r="AZ75" i="3"/>
  <c r="AZ76" i="3"/>
  <c r="AZ77" i="3"/>
  <c r="AZ78" i="3"/>
  <c r="AZ79" i="3"/>
  <c r="AZ189" i="3"/>
  <c r="AZ81" i="3"/>
  <c r="AZ83" i="3"/>
  <c r="AZ84" i="3"/>
  <c r="AZ85" i="3"/>
  <c r="AZ86" i="3"/>
  <c r="AZ87" i="3"/>
  <c r="AZ88" i="3"/>
  <c r="AZ89" i="3"/>
  <c r="AZ90" i="3"/>
  <c r="AZ91" i="3"/>
  <c r="AZ92" i="3"/>
  <c r="AZ93" i="3"/>
  <c r="AZ94" i="3"/>
  <c r="AZ95" i="3"/>
  <c r="AZ96" i="3"/>
  <c r="AZ97" i="3"/>
  <c r="AZ98" i="3"/>
  <c r="AZ99" i="3"/>
  <c r="AZ100" i="3"/>
  <c r="AZ101" i="3"/>
  <c r="AZ102" i="3"/>
  <c r="AZ103" i="3"/>
  <c r="AZ105" i="3"/>
  <c r="AZ106" i="3"/>
  <c r="AZ107" i="3"/>
  <c r="AZ108" i="3"/>
  <c r="AZ109" i="3"/>
  <c r="AZ110" i="3"/>
  <c r="AZ111" i="3"/>
  <c r="AZ112" i="3"/>
  <c r="AZ113" i="3"/>
  <c r="AZ114" i="3"/>
  <c r="AZ115" i="3"/>
  <c r="AZ116" i="3"/>
  <c r="AZ117" i="3"/>
  <c r="AZ118" i="3"/>
  <c r="AZ120" i="3"/>
  <c r="AZ121" i="3"/>
  <c r="AZ122" i="3"/>
  <c r="AZ123" i="3"/>
  <c r="AZ124" i="3"/>
  <c r="AZ125" i="3"/>
  <c r="AZ126" i="3"/>
  <c r="AZ127" i="3"/>
  <c r="AZ128" i="3"/>
  <c r="AZ129" i="3"/>
  <c r="AZ130" i="3"/>
  <c r="AZ272" i="3"/>
  <c r="AZ131" i="3"/>
  <c r="AZ132" i="3"/>
  <c r="AZ133" i="3"/>
  <c r="AZ134" i="3"/>
  <c r="AZ135" i="3"/>
  <c r="AZ136" i="3"/>
  <c r="AZ137" i="3"/>
  <c r="AZ138" i="3"/>
  <c r="AZ139" i="3"/>
  <c r="AZ141" i="3"/>
  <c r="AZ143" i="3"/>
  <c r="AZ144" i="3"/>
  <c r="AZ147" i="3"/>
  <c r="AZ148" i="3"/>
  <c r="AZ158" i="3"/>
  <c r="AZ162" i="3"/>
  <c r="AZ166" i="3"/>
  <c r="AZ167" i="3"/>
  <c r="AZ170" i="3"/>
  <c r="AZ180" i="3"/>
  <c r="AZ195" i="3"/>
  <c r="AZ196" i="3"/>
  <c r="AZ197" i="3"/>
  <c r="AZ199" i="3"/>
  <c r="AZ202" i="3"/>
  <c r="AZ203" i="3"/>
  <c r="AZ204" i="3"/>
  <c r="AZ205" i="3"/>
  <c r="AZ206" i="3"/>
  <c r="AZ207" i="3"/>
  <c r="AZ208" i="3"/>
  <c r="AZ209" i="3"/>
  <c r="AZ210" i="3"/>
  <c r="AZ211" i="3"/>
  <c r="AZ212" i="3"/>
  <c r="AZ213" i="3"/>
  <c r="AZ281" i="3"/>
  <c r="AZ214" i="3"/>
  <c r="AZ215" i="3"/>
  <c r="AZ219" i="3"/>
  <c r="AZ222" i="3"/>
  <c r="AZ223" i="3"/>
  <c r="AZ224" i="3"/>
  <c r="AZ226" i="3"/>
  <c r="AZ228" i="3"/>
  <c r="AZ229" i="3"/>
  <c r="AZ230" i="3"/>
  <c r="AZ231" i="3"/>
  <c r="AZ232" i="3"/>
  <c r="AZ233" i="3"/>
  <c r="AZ237" i="3"/>
  <c r="AZ238" i="3"/>
  <c r="AZ239" i="3"/>
  <c r="AZ240" i="3"/>
  <c r="AZ241" i="3"/>
  <c r="AZ242" i="3"/>
  <c r="AZ243" i="3"/>
  <c r="AZ244" i="3"/>
  <c r="AZ247" i="3"/>
  <c r="AZ248" i="3"/>
  <c r="AZ249" i="3"/>
  <c r="AZ250" i="3"/>
  <c r="AZ251" i="3"/>
  <c r="AZ252" i="3"/>
  <c r="AZ253" i="3"/>
  <c r="AZ254" i="3"/>
  <c r="AZ255" i="3"/>
  <c r="AZ256" i="3"/>
  <c r="AZ257" i="3"/>
  <c r="AZ258" i="3"/>
  <c r="AZ283" i="3"/>
  <c r="AZ284" i="3"/>
  <c r="AZ285" i="3"/>
  <c r="AZ286" i="3"/>
  <c r="AZ287" i="3"/>
  <c r="AZ288" i="3"/>
  <c r="AZ289" i="3"/>
  <c r="AZ274" i="3"/>
  <c r="AZ290" i="3"/>
  <c r="AZ291" i="3"/>
  <c r="AZ292" i="3"/>
  <c r="AZ293" i="3"/>
  <c r="AZ294" i="3"/>
  <c r="AZ295" i="3"/>
  <c r="AZ296" i="3"/>
  <c r="AZ297" i="3"/>
  <c r="AZ298" i="3"/>
  <c r="AZ299" i="3"/>
  <c r="AZ300" i="3"/>
  <c r="AZ301" i="3"/>
  <c r="AZ302" i="3"/>
  <c r="AZ303" i="3"/>
  <c r="AZ304" i="3"/>
  <c r="AZ305" i="3"/>
  <c r="AZ306" i="3"/>
  <c r="AZ307" i="3"/>
  <c r="AZ308" i="3"/>
  <c r="AZ309" i="3"/>
  <c r="AZ310" i="3"/>
  <c r="AZ311" i="3"/>
  <c r="AZ312" i="3"/>
  <c r="AZ313" i="3"/>
  <c r="AZ314" i="3"/>
  <c r="AZ315" i="3"/>
  <c r="AZ316" i="3"/>
  <c r="AZ317" i="3"/>
  <c r="AZ318" i="3"/>
  <c r="AZ319" i="3"/>
  <c r="AZ320" i="3"/>
  <c r="AZ321" i="3"/>
  <c r="AZ322" i="3"/>
  <c r="AZ323" i="3"/>
  <c r="AZ324" i="3"/>
  <c r="AZ325" i="3"/>
  <c r="AZ326" i="3"/>
  <c r="AZ327" i="3"/>
  <c r="AZ328" i="3"/>
  <c r="AZ329" i="3"/>
  <c r="AZ330" i="3"/>
  <c r="AZ331" i="3"/>
  <c r="AZ332" i="3"/>
  <c r="AZ333" i="3"/>
  <c r="AZ334" i="3"/>
  <c r="AZ335" i="3"/>
  <c r="AZ336" i="3"/>
  <c r="AZ337" i="3"/>
  <c r="AZ338" i="3"/>
  <c r="AZ339" i="3"/>
  <c r="AZ340" i="3"/>
  <c r="AZ341" i="3"/>
  <c r="AZ342" i="3"/>
  <c r="AZ343" i="3"/>
  <c r="AZ344" i="3"/>
  <c r="AZ345" i="3"/>
  <c r="AZ346" i="3"/>
  <c r="AZ347" i="3"/>
  <c r="AZ348" i="3"/>
  <c r="AZ349" i="3"/>
  <c r="AZ350" i="3"/>
  <c r="AZ351" i="3"/>
  <c r="AZ352" i="3"/>
  <c r="AZ353" i="3"/>
  <c r="AZ354" i="3"/>
  <c r="AZ355" i="3"/>
  <c r="AZ356" i="3"/>
  <c r="AZ357" i="3"/>
  <c r="AZ358" i="3"/>
  <c r="AZ359" i="3"/>
  <c r="AZ360" i="3"/>
  <c r="AZ361" i="3"/>
  <c r="AZ362" i="3"/>
  <c r="AZ363" i="3"/>
  <c r="AZ364" i="3"/>
  <c r="AZ365" i="3"/>
  <c r="AZ366" i="3"/>
  <c r="AZ367" i="3"/>
  <c r="AZ368" i="3"/>
  <c r="AZ369" i="3"/>
  <c r="AZ370" i="3"/>
  <c r="AZ371" i="3"/>
  <c r="AZ372" i="3"/>
  <c r="AZ373" i="3"/>
  <c r="AZ374" i="3"/>
  <c r="AZ375" i="3"/>
  <c r="AZ376" i="3"/>
  <c r="AZ377" i="3"/>
  <c r="AZ378" i="3"/>
  <c r="AZ379" i="3"/>
  <c r="AZ380" i="3"/>
  <c r="AZ381" i="3"/>
  <c r="AZ382" i="3"/>
  <c r="AZ383" i="3"/>
  <c r="AZ384" i="3"/>
  <c r="AZ385" i="3"/>
  <c r="AZ386" i="3"/>
  <c r="AZ387" i="3"/>
  <c r="AZ388" i="3"/>
  <c r="AZ389" i="3"/>
  <c r="AZ390" i="3"/>
  <c r="AZ391" i="3"/>
  <c r="AZ392" i="3"/>
  <c r="AZ393" i="3"/>
  <c r="AZ394" i="3"/>
  <c r="AZ395" i="3"/>
  <c r="AZ396" i="3"/>
  <c r="AZ397" i="3"/>
  <c r="AZ398" i="3"/>
  <c r="AZ399" i="3"/>
  <c r="AZ400" i="3"/>
  <c r="AZ401" i="3"/>
  <c r="AZ402" i="3"/>
  <c r="AZ403" i="3"/>
  <c r="AZ404" i="3"/>
  <c r="AZ405" i="3"/>
  <c r="AZ406" i="3"/>
  <c r="AZ407" i="3"/>
  <c r="AZ408" i="3"/>
  <c r="AZ409" i="3"/>
  <c r="AZ410" i="3"/>
  <c r="AZ411" i="3"/>
  <c r="AZ412" i="3"/>
  <c r="AZ413" i="3"/>
  <c r="AZ414" i="3"/>
  <c r="AZ415" i="3"/>
  <c r="AZ416" i="3"/>
  <c r="AZ417" i="3"/>
  <c r="AZ418" i="3"/>
  <c r="AZ419" i="3"/>
  <c r="AZ420" i="3"/>
  <c r="AZ421" i="3"/>
  <c r="AZ422" i="3"/>
  <c r="AZ423" i="3"/>
  <c r="AZ424" i="3"/>
  <c r="AZ425" i="3"/>
  <c r="AZ426" i="3"/>
  <c r="AZ427" i="3"/>
  <c r="AZ428" i="3"/>
  <c r="AZ429" i="3"/>
  <c r="AZ430" i="3"/>
  <c r="AZ431" i="3"/>
  <c r="AZ432" i="3"/>
  <c r="AZ433" i="3"/>
  <c r="AZ434" i="3"/>
  <c r="AZ435" i="3"/>
  <c r="AZ436" i="3"/>
  <c r="AZ437" i="3"/>
  <c r="AZ438" i="3"/>
  <c r="AZ439" i="3"/>
  <c r="AZ440" i="3"/>
  <c r="AZ441" i="3"/>
  <c r="AZ442" i="3"/>
  <c r="AZ443" i="3"/>
  <c r="AZ444" i="3"/>
  <c r="AZ445" i="3"/>
  <c r="AZ446" i="3"/>
  <c r="AZ447" i="3"/>
  <c r="AZ448" i="3"/>
  <c r="AZ449" i="3"/>
  <c r="AZ450" i="3"/>
  <c r="AZ451" i="3"/>
  <c r="AZ452" i="3"/>
  <c r="AZ453" i="3"/>
  <c r="AZ454" i="3"/>
  <c r="AZ455" i="3"/>
  <c r="AZ456" i="3"/>
  <c r="AZ457" i="3"/>
  <c r="AZ458" i="3"/>
  <c r="AZ459" i="3"/>
  <c r="AZ460" i="3"/>
  <c r="AZ461" i="3"/>
  <c r="AZ462" i="3"/>
  <c r="AZ463" i="3"/>
  <c r="AZ464" i="3"/>
  <c r="AZ465" i="3"/>
  <c r="AZ466" i="3"/>
  <c r="AZ467" i="3"/>
  <c r="AZ468" i="3"/>
  <c r="AZ469" i="3"/>
  <c r="AZ470" i="3"/>
  <c r="AZ471" i="3"/>
  <c r="AZ472" i="3"/>
  <c r="AZ473" i="3"/>
  <c r="AZ474" i="3"/>
  <c r="AZ475" i="3"/>
  <c r="AZ476" i="3"/>
  <c r="AZ477" i="3"/>
  <c r="AZ478" i="3"/>
  <c r="AZ479" i="3"/>
  <c r="AZ480" i="3"/>
  <c r="AZ481" i="3"/>
  <c r="AZ482" i="3"/>
  <c r="AZ483" i="3"/>
  <c r="AZ484" i="3"/>
  <c r="AZ485" i="3"/>
  <c r="AZ486" i="3"/>
  <c r="AZ487" i="3"/>
  <c r="AZ488" i="3"/>
  <c r="AZ489" i="3"/>
  <c r="AZ490" i="3"/>
  <c r="AZ491" i="3"/>
  <c r="AZ492" i="3"/>
  <c r="AZ493" i="3"/>
  <c r="AZ494" i="3"/>
  <c r="AZ495" i="3"/>
  <c r="AZ496" i="3"/>
  <c r="AZ497" i="3"/>
  <c r="AZ498" i="3"/>
  <c r="AZ499" i="3"/>
  <c r="AZ500" i="3"/>
  <c r="AZ501" i="3"/>
  <c r="AZ502" i="3"/>
  <c r="AZ503" i="3"/>
  <c r="AZ504" i="3"/>
  <c r="AZ505" i="3"/>
  <c r="AZ506" i="3"/>
  <c r="AZ507" i="3"/>
  <c r="AZ508" i="3"/>
  <c r="AZ509" i="3"/>
  <c r="AZ510" i="3"/>
  <c r="AZ511" i="3"/>
  <c r="AZ512" i="3"/>
  <c r="AZ513" i="3"/>
  <c r="AZ514" i="3"/>
  <c r="AZ515" i="3"/>
  <c r="AZ516" i="3"/>
  <c r="AZ517" i="3"/>
  <c r="AZ518" i="3"/>
  <c r="AZ519" i="3"/>
  <c r="AZ520" i="3"/>
  <c r="AZ521" i="3"/>
  <c r="AZ522" i="3"/>
  <c r="AZ523" i="3"/>
  <c r="AZ524" i="3"/>
  <c r="AZ525" i="3"/>
  <c r="AZ526" i="3"/>
  <c r="AZ527" i="3"/>
  <c r="AZ528" i="3"/>
  <c r="AZ529" i="3"/>
  <c r="AZ530" i="3"/>
  <c r="AZ531" i="3"/>
  <c r="AZ532" i="3"/>
  <c r="AZ533" i="3"/>
  <c r="AZ534" i="3"/>
  <c r="AZ535" i="3"/>
  <c r="AZ536" i="3"/>
  <c r="AZ537" i="3"/>
  <c r="AZ538" i="3"/>
  <c r="AZ539" i="3"/>
  <c r="AZ540" i="3"/>
  <c r="AZ541" i="3"/>
  <c r="AZ542" i="3"/>
  <c r="AZ543" i="3"/>
  <c r="AZ544" i="3"/>
  <c r="AZ545" i="3"/>
  <c r="AZ546" i="3"/>
  <c r="AZ547" i="3"/>
  <c r="AZ548" i="3"/>
  <c r="AZ549" i="3"/>
  <c r="AZ550" i="3"/>
  <c r="AZ551" i="3"/>
  <c r="AZ552" i="3"/>
  <c r="AZ553" i="3"/>
  <c r="AZ554" i="3"/>
  <c r="AZ555" i="3"/>
  <c r="AZ556" i="3"/>
  <c r="AZ557" i="3"/>
  <c r="AZ558" i="3"/>
  <c r="AZ559" i="3"/>
  <c r="AZ560" i="3"/>
  <c r="AZ561" i="3"/>
  <c r="AZ562" i="3"/>
  <c r="AZ563" i="3"/>
  <c r="AZ564" i="3"/>
  <c r="AZ565" i="3"/>
  <c r="AZ566" i="3"/>
  <c r="AZ567" i="3"/>
  <c r="AZ568" i="3"/>
  <c r="AZ569" i="3"/>
  <c r="AZ570" i="3"/>
  <c r="AZ571" i="3"/>
  <c r="AZ572" i="3"/>
  <c r="AZ573" i="3"/>
  <c r="AZ574" i="3"/>
  <c r="AZ575" i="3"/>
  <c r="AZ576" i="3"/>
  <c r="AZ577" i="3"/>
  <c r="AZ578" i="3"/>
  <c r="AZ579" i="3"/>
  <c r="AZ580" i="3"/>
  <c r="AZ581" i="3"/>
  <c r="AZ582" i="3"/>
  <c r="AZ583" i="3"/>
  <c r="AZ584" i="3"/>
  <c r="AZ585" i="3"/>
  <c r="AZ586" i="3"/>
  <c r="AZ587" i="3"/>
  <c r="AZ588" i="3"/>
  <c r="AZ589" i="3"/>
  <c r="AZ590" i="3"/>
  <c r="AZ591" i="3"/>
  <c r="AZ592" i="3"/>
  <c r="AZ593" i="3"/>
  <c r="AZ594" i="3"/>
  <c r="AZ595" i="3"/>
  <c r="AZ596" i="3"/>
  <c r="AZ597" i="3"/>
  <c r="AZ598" i="3"/>
  <c r="AZ599" i="3"/>
  <c r="AZ600" i="3"/>
  <c r="AZ601" i="3"/>
  <c r="AZ602" i="3"/>
  <c r="AZ603" i="3"/>
  <c r="AZ604" i="3"/>
  <c r="AZ605" i="3"/>
  <c r="AZ606" i="3"/>
  <c r="AZ607" i="3"/>
  <c r="AZ608" i="3"/>
  <c r="AZ609" i="3"/>
  <c r="AZ610" i="3"/>
  <c r="AZ611" i="3"/>
  <c r="AZ612" i="3"/>
  <c r="AZ613" i="3"/>
  <c r="AZ614" i="3"/>
  <c r="AZ615" i="3"/>
  <c r="AZ616" i="3"/>
  <c r="AZ617" i="3"/>
  <c r="AZ618" i="3"/>
  <c r="AZ619" i="3"/>
  <c r="AZ620" i="3"/>
  <c r="AZ621" i="3"/>
  <c r="AZ622" i="3"/>
  <c r="AZ623" i="3"/>
  <c r="AZ624" i="3"/>
  <c r="AZ625" i="3"/>
  <c r="AZ626" i="3"/>
  <c r="AZ627" i="3"/>
  <c r="AZ628" i="3"/>
  <c r="AZ629" i="3"/>
  <c r="AZ630" i="3"/>
  <c r="AZ631" i="3"/>
  <c r="AZ632" i="3"/>
  <c r="AZ633" i="3"/>
  <c r="AZ634" i="3"/>
  <c r="AZ635" i="3"/>
  <c r="AZ636" i="3"/>
  <c r="AZ637" i="3"/>
  <c r="AZ638" i="3"/>
  <c r="AZ639" i="3"/>
  <c r="AZ640" i="3"/>
  <c r="AZ641" i="3"/>
  <c r="AZ642" i="3"/>
  <c r="AZ643" i="3"/>
  <c r="AZ644" i="3"/>
  <c r="AZ645" i="3"/>
  <c r="AZ646" i="3"/>
  <c r="AZ647" i="3"/>
  <c r="AZ648" i="3"/>
  <c r="AZ649" i="3"/>
  <c r="AZ650" i="3"/>
  <c r="AZ651" i="3"/>
  <c r="AZ652" i="3"/>
  <c r="AZ653" i="3"/>
  <c r="AZ654" i="3"/>
  <c r="AZ655" i="3"/>
  <c r="AZ656" i="3"/>
  <c r="AZ657" i="3"/>
  <c r="AZ658" i="3"/>
  <c r="AZ659" i="3"/>
  <c r="AZ660" i="3"/>
  <c r="AZ661" i="3"/>
  <c r="AZ662" i="3"/>
  <c r="AZ663" i="3"/>
  <c r="AZ664" i="3"/>
  <c r="AZ665" i="3"/>
  <c r="AZ666" i="3"/>
  <c r="AZ667" i="3"/>
  <c r="AZ668" i="3"/>
  <c r="AZ669" i="3"/>
  <c r="AZ670" i="3"/>
  <c r="AZ671" i="3"/>
  <c r="AZ672" i="3"/>
  <c r="AZ673" i="3"/>
  <c r="AZ674" i="3"/>
  <c r="AZ675" i="3"/>
  <c r="AZ676" i="3"/>
  <c r="AZ677" i="3"/>
  <c r="AZ678" i="3"/>
  <c r="AZ679" i="3"/>
  <c r="AZ680" i="3"/>
  <c r="AZ681" i="3"/>
  <c r="AZ682" i="3"/>
  <c r="AZ683" i="3"/>
  <c r="AZ684" i="3"/>
  <c r="AZ685" i="3"/>
  <c r="AZ686" i="3"/>
  <c r="AZ687" i="3"/>
  <c r="AZ688" i="3"/>
  <c r="AZ689" i="3"/>
  <c r="AZ690" i="3"/>
  <c r="AZ691" i="3"/>
  <c r="AZ692" i="3"/>
  <c r="AZ693" i="3"/>
  <c r="AZ694" i="3"/>
  <c r="AZ695" i="3"/>
  <c r="AZ696" i="3"/>
  <c r="AZ697" i="3"/>
  <c r="AZ698" i="3"/>
  <c r="AZ699" i="3"/>
  <c r="AZ700" i="3"/>
  <c r="AZ701" i="3"/>
  <c r="AZ702" i="3"/>
  <c r="AZ703" i="3"/>
  <c r="AZ704" i="3"/>
  <c r="AZ705" i="3"/>
  <c r="AZ706" i="3"/>
  <c r="AZ707" i="3"/>
  <c r="AZ708" i="3"/>
  <c r="AZ709" i="3"/>
  <c r="AZ710" i="3"/>
  <c r="AZ711" i="3"/>
  <c r="AZ712" i="3"/>
  <c r="AZ713" i="3"/>
  <c r="AZ714" i="3"/>
  <c r="AZ715" i="3"/>
  <c r="AZ716" i="3"/>
  <c r="AZ717" i="3"/>
  <c r="AZ718" i="3"/>
  <c r="AZ719" i="3"/>
  <c r="AZ720" i="3"/>
  <c r="AZ721" i="3"/>
  <c r="AZ722" i="3"/>
  <c r="AZ723" i="3"/>
  <c r="AZ724" i="3"/>
  <c r="AZ725" i="3"/>
  <c r="AZ726" i="3"/>
  <c r="AZ727" i="3"/>
  <c r="AZ728" i="3"/>
  <c r="AZ729" i="3"/>
  <c r="AZ730" i="3"/>
  <c r="AZ731" i="3"/>
  <c r="AZ732" i="3"/>
  <c r="AZ733" i="3"/>
  <c r="AZ734" i="3"/>
  <c r="AZ735" i="3"/>
  <c r="AZ736" i="3"/>
  <c r="AZ737" i="3"/>
  <c r="AZ738" i="3"/>
  <c r="AZ739" i="3"/>
  <c r="AZ740" i="3"/>
  <c r="AZ741" i="3"/>
  <c r="AZ742" i="3"/>
  <c r="AZ743" i="3"/>
  <c r="AZ744" i="3"/>
  <c r="AZ745" i="3"/>
  <c r="AZ746" i="3"/>
  <c r="AZ747" i="3"/>
  <c r="AZ748" i="3"/>
  <c r="AZ749" i="3"/>
  <c r="AZ750" i="3"/>
  <c r="AZ751" i="3"/>
  <c r="AZ752" i="3"/>
  <c r="AZ753" i="3"/>
  <c r="AZ754" i="3"/>
  <c r="AZ755" i="3"/>
  <c r="AZ756" i="3"/>
  <c r="AZ757" i="3"/>
  <c r="AZ758" i="3"/>
  <c r="AZ759" i="3"/>
  <c r="AZ760" i="3"/>
  <c r="AZ761" i="3"/>
  <c r="AZ762" i="3"/>
  <c r="AZ763" i="3"/>
  <c r="AZ764" i="3"/>
  <c r="AZ765" i="3"/>
  <c r="AZ766" i="3"/>
  <c r="AZ767" i="3"/>
  <c r="AZ768" i="3"/>
  <c r="AZ769" i="3"/>
  <c r="AZ770" i="3"/>
  <c r="AZ771" i="3"/>
  <c r="AZ772" i="3"/>
  <c r="AZ773" i="3"/>
  <c r="AZ774" i="3"/>
  <c r="AZ775" i="3"/>
  <c r="AZ776" i="3"/>
  <c r="AZ777" i="3"/>
  <c r="AZ778" i="3"/>
  <c r="AZ779" i="3"/>
  <c r="AZ780" i="3"/>
  <c r="AZ781" i="3"/>
  <c r="AZ782" i="3"/>
  <c r="AZ783" i="3"/>
  <c r="AZ784" i="3"/>
  <c r="AZ785" i="3"/>
  <c r="AZ786" i="3"/>
  <c r="AZ787" i="3"/>
  <c r="AZ788" i="3"/>
  <c r="AZ789" i="3"/>
  <c r="AZ790" i="3"/>
  <c r="AZ791" i="3"/>
  <c r="AZ792" i="3"/>
  <c r="AZ793" i="3"/>
  <c r="AZ794" i="3"/>
  <c r="AZ795" i="3"/>
  <c r="AZ796" i="3"/>
  <c r="AZ797" i="3"/>
  <c r="AZ798" i="3"/>
  <c r="AZ799" i="3"/>
  <c r="AZ800" i="3"/>
  <c r="AZ801" i="3"/>
  <c r="AZ802" i="3"/>
  <c r="AZ803" i="3"/>
  <c r="AZ804" i="3"/>
  <c r="AZ805" i="3"/>
  <c r="AZ806" i="3"/>
  <c r="AZ807" i="3"/>
  <c r="AZ808" i="3"/>
  <c r="AZ809" i="3"/>
  <c r="AZ810" i="3"/>
  <c r="AZ811" i="3"/>
  <c r="AZ812" i="3"/>
  <c r="AZ813" i="3"/>
  <c r="AZ814" i="3"/>
  <c r="AZ815" i="3"/>
  <c r="AZ816" i="3"/>
  <c r="AZ817" i="3"/>
  <c r="AZ818" i="3"/>
  <c r="AZ819" i="3"/>
  <c r="AZ820" i="3"/>
  <c r="AZ821" i="3"/>
  <c r="AZ822" i="3"/>
  <c r="AZ823" i="3"/>
  <c r="AZ824" i="3"/>
  <c r="AZ825" i="3"/>
  <c r="AZ826" i="3"/>
  <c r="AZ827" i="3"/>
  <c r="AZ828" i="3"/>
  <c r="AZ829" i="3"/>
  <c r="AZ830" i="3"/>
  <c r="AZ831" i="3"/>
  <c r="AZ832" i="3"/>
  <c r="AZ833" i="3"/>
  <c r="AZ834" i="3"/>
  <c r="AZ835" i="3"/>
  <c r="AZ836" i="3"/>
  <c r="AZ837" i="3"/>
  <c r="AZ838" i="3"/>
  <c r="AZ839" i="3"/>
  <c r="AZ840" i="3"/>
  <c r="AZ841" i="3"/>
  <c r="AZ842" i="3"/>
  <c r="AZ843" i="3"/>
  <c r="AZ844" i="3"/>
  <c r="AZ845" i="3"/>
  <c r="AZ846" i="3"/>
  <c r="AZ847" i="3"/>
  <c r="AZ848" i="3"/>
  <c r="AZ849" i="3"/>
  <c r="AZ850" i="3"/>
  <c r="AZ851" i="3"/>
  <c r="AZ852" i="3"/>
  <c r="AZ853" i="3"/>
  <c r="AZ854" i="3"/>
  <c r="AZ855" i="3"/>
  <c r="AZ856" i="3"/>
  <c r="AZ857" i="3"/>
  <c r="AZ858" i="3"/>
  <c r="AZ859" i="3"/>
  <c r="AZ860" i="3"/>
  <c r="AZ861" i="3"/>
  <c r="AZ862" i="3"/>
  <c r="AZ863" i="3"/>
  <c r="AZ864" i="3"/>
  <c r="AZ865" i="3"/>
  <c r="AZ866" i="3"/>
  <c r="AZ867" i="3"/>
  <c r="AZ868" i="3"/>
  <c r="AZ869" i="3"/>
  <c r="AZ870" i="3"/>
  <c r="AZ871" i="3"/>
  <c r="AZ872" i="3"/>
  <c r="AZ873" i="3"/>
  <c r="AZ874" i="3"/>
  <c r="AZ875" i="3"/>
  <c r="AZ876" i="3"/>
  <c r="AZ877" i="3"/>
  <c r="AZ878" i="3"/>
  <c r="AZ879" i="3"/>
  <c r="AZ880" i="3"/>
  <c r="AZ881" i="3"/>
  <c r="AZ882" i="3"/>
  <c r="AZ883" i="3"/>
  <c r="AZ884" i="3"/>
  <c r="AZ885" i="3"/>
  <c r="AZ886" i="3"/>
  <c r="AZ887" i="3"/>
  <c r="AZ888" i="3"/>
  <c r="AF280" i="3"/>
  <c r="AG280" i="3" s="1"/>
  <c r="AF184" i="3"/>
  <c r="AF186" i="3"/>
  <c r="AO877" i="3"/>
  <c r="AO876" i="3"/>
  <c r="AO875" i="3"/>
  <c r="AO847" i="3"/>
  <c r="AO846" i="3"/>
  <c r="AO845" i="3"/>
  <c r="AO844" i="3"/>
  <c r="AO842" i="3"/>
  <c r="AO841" i="3"/>
  <c r="AO840" i="3"/>
  <c r="AO839" i="3"/>
  <c r="AO838" i="3"/>
  <c r="AO837" i="3"/>
  <c r="AO836" i="3"/>
  <c r="AO835" i="3"/>
  <c r="AO834" i="3"/>
  <c r="AO833" i="3"/>
  <c r="AO832" i="3"/>
  <c r="AO831" i="3"/>
  <c r="AO830" i="3"/>
  <c r="AO829" i="3"/>
  <c r="AO828" i="3"/>
  <c r="AO827" i="3"/>
  <c r="AO826" i="3"/>
  <c r="AO825" i="3"/>
  <c r="AO824" i="3"/>
  <c r="AO823" i="3"/>
  <c r="AO822" i="3"/>
  <c r="AO821" i="3"/>
  <c r="AO820" i="3"/>
  <c r="AO819" i="3"/>
  <c r="AO818" i="3"/>
  <c r="AO817" i="3"/>
  <c r="AO816" i="3"/>
  <c r="AO815" i="3"/>
  <c r="AO814" i="3"/>
  <c r="AO813" i="3"/>
  <c r="AO812" i="3"/>
  <c r="AO811" i="3"/>
  <c r="AO810" i="3"/>
  <c r="AO809" i="3"/>
  <c r="AO808" i="3"/>
  <c r="AO806" i="3"/>
  <c r="AO805" i="3"/>
  <c r="AO804" i="3"/>
  <c r="AO803" i="3"/>
  <c r="AO802" i="3"/>
  <c r="AO801" i="3"/>
  <c r="AO800" i="3"/>
  <c r="AO799" i="3"/>
  <c r="AO798" i="3"/>
  <c r="AO797" i="3"/>
  <c r="AO672" i="3"/>
  <c r="AO658" i="3"/>
  <c r="AO646" i="3"/>
  <c r="AO645" i="3"/>
  <c r="AO641" i="3"/>
  <c r="AO639" i="3"/>
  <c r="AO625" i="3"/>
  <c r="AO593" i="3"/>
  <c r="AO578" i="3"/>
  <c r="AO577" i="3"/>
  <c r="AO575" i="3"/>
  <c r="AO573" i="3"/>
  <c r="AO569" i="3"/>
  <c r="AO451" i="3"/>
  <c r="AO430" i="3"/>
  <c r="AO426" i="3"/>
  <c r="AO357" i="3"/>
  <c r="AO349" i="3"/>
  <c r="AO322" i="3"/>
  <c r="AO321" i="3"/>
  <c r="AO314" i="3"/>
  <c r="AO313" i="3"/>
  <c r="AO305" i="3"/>
  <c r="AO304" i="3"/>
  <c r="AO303" i="3"/>
  <c r="AO302" i="3"/>
  <c r="AO301" i="3"/>
  <c r="AO299" i="3"/>
  <c r="AO297" i="3"/>
  <c r="AO296" i="3"/>
  <c r="AO293" i="3"/>
  <c r="AO292" i="3"/>
  <c r="AO291" i="3"/>
  <c r="AO258" i="3"/>
  <c r="AO887" i="3"/>
  <c r="AO249" i="3"/>
  <c r="AO248" i="3"/>
  <c r="AO247" i="3"/>
  <c r="AO243" i="3"/>
  <c r="AO242" i="3"/>
  <c r="AO219" i="3"/>
  <c r="AO215" i="3"/>
  <c r="AO213" i="3"/>
  <c r="AO180" i="3"/>
  <c r="AO170" i="3"/>
  <c r="AO167" i="3"/>
  <c r="AO162" i="3"/>
  <c r="AO147" i="3"/>
  <c r="AO137" i="3"/>
  <c r="AO136" i="3"/>
  <c r="AO135" i="3"/>
  <c r="AO134" i="3"/>
  <c r="AO117" i="3"/>
  <c r="AO105" i="3"/>
  <c r="AO100" i="3"/>
  <c r="AO90" i="3"/>
  <c r="AO87" i="3"/>
  <c r="AO84" i="3"/>
  <c r="AO32" i="3"/>
  <c r="AO30" i="3"/>
  <c r="AO10" i="3"/>
  <c r="AO227" i="3"/>
  <c r="AO8" i="3"/>
  <c r="AO192" i="3"/>
  <c r="AO4" i="3"/>
  <c r="AO191" i="3"/>
  <c r="AO3" i="3"/>
  <c r="AO2" i="3"/>
  <c r="AO14" i="3"/>
  <c r="AO190" i="3"/>
  <c r="AO260" i="3"/>
  <c r="AO104" i="3"/>
  <c r="AO188" i="3"/>
  <c r="AO262" i="3"/>
  <c r="AO271" i="3"/>
  <c r="AO270" i="3"/>
  <c r="AO289" i="3"/>
  <c r="AO267" i="3"/>
  <c r="AO266" i="3"/>
  <c r="AO265" i="3"/>
  <c r="AO187" i="3"/>
  <c r="AO280" i="3"/>
  <c r="AO186" i="3"/>
  <c r="AO184" i="3"/>
  <c r="AO264" i="3"/>
  <c r="AO182" i="3"/>
  <c r="AO178" i="3"/>
  <c r="AO277" i="3"/>
  <c r="AO273" i="3"/>
  <c r="AO155" i="3"/>
  <c r="AO282" i="3"/>
  <c r="AO148" i="3"/>
  <c r="AO288" i="3"/>
  <c r="AO287" i="3"/>
  <c r="AO259" i="3"/>
  <c r="AO143" i="3"/>
  <c r="AO41" i="3"/>
  <c r="AO40" i="3"/>
  <c r="AO54" i="3"/>
  <c r="AO53" i="3"/>
  <c r="AO51" i="3"/>
  <c r="AO55" i="3"/>
  <c r="AO62" i="3"/>
  <c r="O257" i="3"/>
  <c r="O256" i="3"/>
  <c r="O255" i="3"/>
  <c r="O254" i="3"/>
  <c r="O253" i="3"/>
  <c r="O252" i="3"/>
  <c r="O251" i="3"/>
  <c r="O888" i="3"/>
  <c r="O887" i="3"/>
  <c r="AO256" i="3" l="1"/>
  <c r="AO257" i="3"/>
  <c r="K257" i="3"/>
  <c r="M257" i="3"/>
  <c r="N257" i="3"/>
  <c r="AD257" i="3" s="1"/>
  <c r="P257" i="3"/>
  <c r="Q257" i="3"/>
  <c r="AE257" i="3"/>
  <c r="AF257" i="3"/>
  <c r="AP257" i="3"/>
  <c r="AQ257" i="3"/>
  <c r="AT257" i="3"/>
  <c r="AY257" i="3" s="1"/>
  <c r="AW257" i="3"/>
  <c r="AV257" i="3" s="1" a="1"/>
  <c r="AV257" i="3" s="1"/>
  <c r="B338" i="12"/>
  <c r="A338" i="12" s="1"/>
  <c r="V338" i="12"/>
  <c r="B2" i="12"/>
  <c r="A2" i="12" s="1"/>
  <c r="B2124" i="9"/>
  <c r="A2124" i="9" s="1"/>
  <c r="B2123" i="9"/>
  <c r="A2123" i="9" s="1"/>
  <c r="B2122" i="9"/>
  <c r="A2122" i="9" s="1"/>
  <c r="B2121" i="9"/>
  <c r="A2121" i="9" s="1"/>
  <c r="K256" i="3"/>
  <c r="M256" i="3"/>
  <c r="N256" i="3"/>
  <c r="AD256" i="3" s="1"/>
  <c r="P256" i="3"/>
  <c r="Q256" i="3"/>
  <c r="AE256" i="3"/>
  <c r="AF256" i="3"/>
  <c r="AP256" i="3"/>
  <c r="AQ256" i="3"/>
  <c r="AT256" i="3"/>
  <c r="AY256" i="3" s="1"/>
  <c r="AW256" i="3"/>
  <c r="AV256" i="3" s="1" a="1"/>
  <c r="AV256" i="3" s="1"/>
  <c r="B2120" i="9"/>
  <c r="A2120" i="9" s="1"/>
  <c r="B2119" i="9"/>
  <c r="A2119" i="9" s="1"/>
  <c r="AO250" i="3"/>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74" i="12"/>
  <c r="C275" i="12"/>
  <c r="C276" i="12"/>
  <c r="C277" i="12"/>
  <c r="C278" i="12"/>
  <c r="C279" i="12"/>
  <c r="C280" i="12"/>
  <c r="C281" i="12"/>
  <c r="C282" i="12"/>
  <c r="C283" i="12"/>
  <c r="C284" i="12"/>
  <c r="C285" i="12"/>
  <c r="C286" i="12"/>
  <c r="C287" i="12"/>
  <c r="C288" i="12"/>
  <c r="C289" i="12"/>
  <c r="C290" i="12"/>
  <c r="C291" i="12"/>
  <c r="C292" i="12"/>
  <c r="C293" i="12"/>
  <c r="C294" i="12"/>
  <c r="C295" i="12"/>
  <c r="C296" i="12"/>
  <c r="C297" i="12"/>
  <c r="C298" i="12"/>
  <c r="C299" i="12"/>
  <c r="C300" i="12"/>
  <c r="C301" i="12"/>
  <c r="C302" i="12"/>
  <c r="C303" i="12"/>
  <c r="C304" i="12"/>
  <c r="C305" i="12"/>
  <c r="C306" i="12"/>
  <c r="C307" i="12"/>
  <c r="C308" i="12"/>
  <c r="C309" i="12"/>
  <c r="C310" i="12"/>
  <c r="C311" i="12"/>
  <c r="C312" i="12"/>
  <c r="C313" i="12"/>
  <c r="C314" i="12"/>
  <c r="C315" i="12"/>
  <c r="C316" i="12"/>
  <c r="C317" i="12"/>
  <c r="C318" i="12"/>
  <c r="C319" i="12"/>
  <c r="C320" i="12"/>
  <c r="C321" i="12"/>
  <c r="C322" i="12"/>
  <c r="C323" i="12"/>
  <c r="C324" i="12"/>
  <c r="C325" i="12"/>
  <c r="C326" i="12"/>
  <c r="C327" i="12"/>
  <c r="C328" i="12"/>
  <c r="C329" i="12"/>
  <c r="C330" i="12"/>
  <c r="C331" i="12"/>
  <c r="C332" i="12"/>
  <c r="C333" i="12"/>
  <c r="C334" i="12"/>
  <c r="C335" i="12"/>
  <c r="C336" i="12"/>
  <c r="C337" i="12"/>
  <c r="D4" i="12"/>
  <c r="D5" i="12"/>
  <c r="D6" i="12"/>
  <c r="D7" i="12"/>
  <c r="D8" i="12"/>
  <c r="D9" i="12"/>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7" i="12"/>
  <c r="D3" i="12"/>
  <c r="C108" i="21"/>
  <c r="C109" i="21"/>
  <c r="C110" i="21"/>
  <c r="C111" i="21"/>
  <c r="C112" i="21"/>
  <c r="C113" i="21"/>
  <c r="C114" i="21"/>
  <c r="C115" i="21"/>
  <c r="C116" i="21"/>
  <c r="C117" i="21"/>
  <c r="C118" i="21"/>
  <c r="C119" i="21"/>
  <c r="C120" i="21"/>
  <c r="C121" i="21"/>
  <c r="C122" i="21"/>
  <c r="C123" i="21"/>
  <c r="C124" i="21"/>
  <c r="C125" i="21"/>
  <c r="C126" i="21"/>
  <c r="C127" i="21"/>
  <c r="C128" i="21"/>
  <c r="C129" i="21"/>
  <c r="C130" i="21"/>
  <c r="C131" i="21"/>
  <c r="C132" i="21"/>
  <c r="C133" i="21"/>
  <c r="C134" i="21"/>
  <c r="C135" i="21"/>
  <c r="C136" i="21"/>
  <c r="C137" i="21"/>
  <c r="C138" i="21"/>
  <c r="C139" i="21"/>
  <c r="C140" i="21"/>
  <c r="C141" i="21"/>
  <c r="C142" i="21"/>
  <c r="C143" i="21"/>
  <c r="C144" i="21"/>
  <c r="C107" i="21"/>
  <c r="D2" i="21"/>
  <c r="D3" i="21"/>
  <c r="D4" i="21"/>
  <c r="D5" i="21"/>
  <c r="D6" i="21"/>
  <c r="D7" i="21"/>
  <c r="D8" i="21"/>
  <c r="D9" i="21"/>
  <c r="D10" i="21"/>
  <c r="D11" i="21"/>
  <c r="D12" i="21"/>
  <c r="D13" i="21"/>
  <c r="D14" i="21"/>
  <c r="D15" i="21"/>
  <c r="D16" i="21"/>
  <c r="D17" i="21"/>
  <c r="D18" i="21"/>
  <c r="D19" i="21"/>
  <c r="D20" i="21"/>
  <c r="D21" i="21"/>
  <c r="D22" i="21"/>
  <c r="D23" i="21"/>
  <c r="D24" i="21"/>
  <c r="D25" i="21"/>
  <c r="D26" i="21"/>
  <c r="D27" i="21"/>
  <c r="D28" i="21"/>
  <c r="D29" i="21"/>
  <c r="D30" i="21"/>
  <c r="D31" i="21"/>
  <c r="D32" i="21"/>
  <c r="D33" i="21"/>
  <c r="D34" i="21"/>
  <c r="D35" i="21"/>
  <c r="D36" i="21"/>
  <c r="D37" i="21"/>
  <c r="D38" i="21"/>
  <c r="D39" i="21"/>
  <c r="D40" i="21"/>
  <c r="D41" i="21"/>
  <c r="D42" i="21"/>
  <c r="D43" i="21"/>
  <c r="D44" i="21"/>
  <c r="D45" i="21"/>
  <c r="D46" i="21"/>
  <c r="D47" i="21"/>
  <c r="D48" i="21"/>
  <c r="D49" i="21"/>
  <c r="D50" i="21"/>
  <c r="D51" i="21"/>
  <c r="D52" i="21"/>
  <c r="D53" i="21"/>
  <c r="D54" i="21"/>
  <c r="D55" i="21"/>
  <c r="D56" i="21"/>
  <c r="D57" i="21"/>
  <c r="D58" i="21"/>
  <c r="D59" i="21"/>
  <c r="D60" i="21"/>
  <c r="D61" i="21"/>
  <c r="D62" i="21"/>
  <c r="D63" i="21"/>
  <c r="D64" i="21"/>
  <c r="D65" i="21"/>
  <c r="D66" i="21"/>
  <c r="D67" i="21"/>
  <c r="D68" i="21"/>
  <c r="D69" i="21"/>
  <c r="D70" i="21"/>
  <c r="D71" i="21"/>
  <c r="D72" i="21"/>
  <c r="D73" i="21"/>
  <c r="D74" i="21"/>
  <c r="D75" i="21"/>
  <c r="D76" i="21"/>
  <c r="D77" i="21"/>
  <c r="D78" i="21"/>
  <c r="D79" i="21"/>
  <c r="D80" i="21"/>
  <c r="D81" i="21"/>
  <c r="D82" i="21"/>
  <c r="D83" i="21"/>
  <c r="D84" i="21"/>
  <c r="D85" i="21"/>
  <c r="D86" i="21"/>
  <c r="D87" i="21"/>
  <c r="D88" i="21"/>
  <c r="D89" i="21"/>
  <c r="D90" i="21"/>
  <c r="D91" i="21"/>
  <c r="D92" i="21"/>
  <c r="D93" i="21"/>
  <c r="D94" i="21"/>
  <c r="D95" i="21"/>
  <c r="D96" i="21"/>
  <c r="D97" i="21"/>
  <c r="D98" i="21"/>
  <c r="D99" i="21"/>
  <c r="D100" i="21"/>
  <c r="D101" i="21"/>
  <c r="D102" i="21"/>
  <c r="D103" i="21"/>
  <c r="D104" i="21"/>
  <c r="D105" i="21"/>
  <c r="D106" i="21"/>
  <c r="D107" i="21"/>
  <c r="D108" i="21"/>
  <c r="B108" i="21" s="1"/>
  <c r="A108" i="21" s="1"/>
  <c r="D109" i="21"/>
  <c r="B109" i="21" s="1"/>
  <c r="A109" i="21" s="1"/>
  <c r="D110" i="21"/>
  <c r="D111" i="21"/>
  <c r="D112" i="21"/>
  <c r="B112" i="21" s="1"/>
  <c r="A112" i="21" s="1"/>
  <c r="D113" i="21"/>
  <c r="D114" i="21"/>
  <c r="D115" i="21"/>
  <c r="D116" i="21"/>
  <c r="D117" i="21"/>
  <c r="D118" i="21"/>
  <c r="B118" i="21" s="1"/>
  <c r="A118" i="21" s="1"/>
  <c r="D119" i="21"/>
  <c r="D120" i="21"/>
  <c r="B120" i="21" s="1"/>
  <c r="A120" i="21" s="1"/>
  <c r="D121" i="21"/>
  <c r="B121" i="21" s="1"/>
  <c r="A121" i="21" s="1"/>
  <c r="D122" i="21"/>
  <c r="D123" i="21"/>
  <c r="D124" i="21"/>
  <c r="D125" i="21"/>
  <c r="D126" i="21"/>
  <c r="B126" i="21" s="1"/>
  <c r="A126" i="21" s="1"/>
  <c r="D127" i="21"/>
  <c r="D128" i="21"/>
  <c r="B128" i="21" s="1"/>
  <c r="A128" i="21" s="1"/>
  <c r="D129" i="21"/>
  <c r="D130" i="21"/>
  <c r="D131" i="21"/>
  <c r="D132" i="21"/>
  <c r="D133" i="21"/>
  <c r="D134" i="21"/>
  <c r="D135" i="21"/>
  <c r="D136" i="21"/>
  <c r="B136" i="21" s="1"/>
  <c r="A136" i="21" s="1"/>
  <c r="D137" i="21"/>
  <c r="D138" i="21"/>
  <c r="D139" i="21"/>
  <c r="D140" i="21"/>
  <c r="B140" i="21" s="1"/>
  <c r="A140" i="21" s="1"/>
  <c r="D141" i="21"/>
  <c r="B141" i="21" s="1"/>
  <c r="A141" i="21" s="1"/>
  <c r="D142" i="21"/>
  <c r="B142" i="21" s="1"/>
  <c r="A142" i="21" s="1"/>
  <c r="D143" i="21"/>
  <c r="D144" i="21"/>
  <c r="C106" i="21"/>
  <c r="C105" i="21"/>
  <c r="C104" i="21"/>
  <c r="C103" i="21"/>
  <c r="C102" i="21"/>
  <c r="C101" i="21"/>
  <c r="C100" i="21"/>
  <c r="C99" i="21"/>
  <c r="C98" i="21"/>
  <c r="C97" i="21"/>
  <c r="C96" i="21"/>
  <c r="C95" i="21"/>
  <c r="C94" i="21"/>
  <c r="C93" i="21"/>
  <c r="C92" i="21"/>
  <c r="C91" i="21"/>
  <c r="C90" i="21"/>
  <c r="C89" i="21"/>
  <c r="C88" i="21"/>
  <c r="C87" i="21"/>
  <c r="C86" i="21"/>
  <c r="C85" i="21"/>
  <c r="C84" i="21"/>
  <c r="C83" i="21"/>
  <c r="C82" i="21"/>
  <c r="C81" i="21"/>
  <c r="C80" i="21"/>
  <c r="C79" i="21"/>
  <c r="C78" i="21"/>
  <c r="C77" i="21"/>
  <c r="C76" i="21"/>
  <c r="C75" i="21"/>
  <c r="C74" i="21"/>
  <c r="C73" i="21"/>
  <c r="C72" i="21"/>
  <c r="C71" i="21"/>
  <c r="C70" i="21"/>
  <c r="C69" i="21"/>
  <c r="C68" i="21"/>
  <c r="C67" i="21"/>
  <c r="C66" i="21"/>
  <c r="C65" i="21"/>
  <c r="C64" i="21"/>
  <c r="C63" i="21"/>
  <c r="C62" i="21"/>
  <c r="C61" i="21"/>
  <c r="C60" i="21"/>
  <c r="C59" i="21"/>
  <c r="C58" i="21"/>
  <c r="C57" i="21"/>
  <c r="C56" i="21"/>
  <c r="C55" i="21"/>
  <c r="C54" i="21"/>
  <c r="C53" i="21"/>
  <c r="C52" i="21"/>
  <c r="C51" i="21"/>
  <c r="C50" i="21"/>
  <c r="C49" i="21"/>
  <c r="C48" i="21"/>
  <c r="C47" i="21"/>
  <c r="C46" i="21"/>
  <c r="C45" i="21"/>
  <c r="C44" i="21"/>
  <c r="C43" i="21"/>
  <c r="C42" i="21"/>
  <c r="C41" i="21"/>
  <c r="C40" i="21"/>
  <c r="C39" i="21"/>
  <c r="C38" i="21"/>
  <c r="C37" i="21"/>
  <c r="C36" i="21"/>
  <c r="C35" i="21"/>
  <c r="C34" i="21"/>
  <c r="C33" i="21"/>
  <c r="C32" i="21"/>
  <c r="C31" i="21"/>
  <c r="C30" i="21"/>
  <c r="C29" i="21"/>
  <c r="C28" i="21"/>
  <c r="C27" i="21"/>
  <c r="C26" i="21"/>
  <c r="C25" i="21"/>
  <c r="C24" i="21"/>
  <c r="C23" i="21"/>
  <c r="C22" i="21"/>
  <c r="C21" i="21"/>
  <c r="C20" i="21"/>
  <c r="C19" i="21"/>
  <c r="C18" i="21"/>
  <c r="C17" i="21"/>
  <c r="C16" i="21"/>
  <c r="C15" i="21"/>
  <c r="C14" i="21"/>
  <c r="C13" i="21"/>
  <c r="C12" i="21"/>
  <c r="C11" i="21"/>
  <c r="C10" i="21"/>
  <c r="C9" i="21"/>
  <c r="C8" i="21"/>
  <c r="C7" i="21"/>
  <c r="C6" i="21"/>
  <c r="C5" i="21"/>
  <c r="C4" i="21"/>
  <c r="C3" i="21"/>
  <c r="C2" i="21"/>
  <c r="B1429" i="9"/>
  <c r="A1429" i="9" s="1"/>
  <c r="B1430" i="9"/>
  <c r="A1430" i="9" s="1"/>
  <c r="B1431" i="9"/>
  <c r="A1431" i="9" s="1"/>
  <c r="B1432" i="9"/>
  <c r="A1432" i="9" s="1"/>
  <c r="B1433" i="9"/>
  <c r="A1433" i="9" s="1"/>
  <c r="B1434" i="9"/>
  <c r="A1434" i="9" s="1"/>
  <c r="B1435" i="9"/>
  <c r="A1435" i="9" s="1"/>
  <c r="B1436" i="9"/>
  <c r="A1436" i="9" s="1"/>
  <c r="B1437" i="9"/>
  <c r="A1437" i="9" s="1"/>
  <c r="B1438" i="9"/>
  <c r="A1438" i="9" s="1"/>
  <c r="B1439" i="9"/>
  <c r="A1439" i="9" s="1"/>
  <c r="B1440" i="9"/>
  <c r="A1440" i="9" s="1"/>
  <c r="B1441" i="9"/>
  <c r="A1441" i="9" s="1"/>
  <c r="B1442" i="9"/>
  <c r="A1442" i="9" s="1"/>
  <c r="B1443" i="9"/>
  <c r="A1443" i="9" s="1"/>
  <c r="B1444" i="9"/>
  <c r="A1444" i="9" s="1"/>
  <c r="B1445" i="9"/>
  <c r="A1445" i="9" s="1"/>
  <c r="B1446" i="9"/>
  <c r="A1446" i="9" s="1"/>
  <c r="B1447" i="9"/>
  <c r="A1447" i="9" s="1"/>
  <c r="B1448" i="9"/>
  <c r="A1448" i="9" s="1"/>
  <c r="B1449" i="9"/>
  <c r="A1449" i="9" s="1"/>
  <c r="B1450" i="9"/>
  <c r="A1450" i="9" s="1"/>
  <c r="B1451" i="9"/>
  <c r="A1451" i="9" s="1"/>
  <c r="B1452" i="9"/>
  <c r="A1452" i="9" s="1"/>
  <c r="B1453" i="9"/>
  <c r="A1453" i="9" s="1"/>
  <c r="B1454" i="9"/>
  <c r="A1454" i="9" s="1"/>
  <c r="B1455" i="9"/>
  <c r="A1455" i="9" s="1"/>
  <c r="B1456" i="9"/>
  <c r="A1456" i="9" s="1"/>
  <c r="B1457" i="9"/>
  <c r="A1457" i="9" s="1"/>
  <c r="B1458" i="9"/>
  <c r="A1458" i="9" s="1"/>
  <c r="B1459" i="9"/>
  <c r="A1459" i="9" s="1"/>
  <c r="B1460" i="9"/>
  <c r="A1460" i="9" s="1"/>
  <c r="B1461" i="9"/>
  <c r="A1461" i="9" s="1"/>
  <c r="B1462" i="9"/>
  <c r="A1462" i="9" s="1"/>
  <c r="B1463" i="9"/>
  <c r="A1463" i="9" s="1"/>
  <c r="B1464" i="9"/>
  <c r="A1464" i="9" s="1"/>
  <c r="B1465" i="9"/>
  <c r="A1465" i="9" s="1"/>
  <c r="B1466" i="9"/>
  <c r="A1466" i="9" s="1"/>
  <c r="B1467" i="9"/>
  <c r="A1467" i="9" s="1"/>
  <c r="B1468" i="9"/>
  <c r="A1468" i="9" s="1"/>
  <c r="B1469" i="9"/>
  <c r="A1469" i="9" s="1"/>
  <c r="B1470" i="9"/>
  <c r="A1470" i="9" s="1"/>
  <c r="B1471" i="9"/>
  <c r="A1471" i="9" s="1"/>
  <c r="B1472" i="9"/>
  <c r="A1472" i="9" s="1"/>
  <c r="B1473" i="9"/>
  <c r="A1473" i="9" s="1"/>
  <c r="B1474" i="9"/>
  <c r="A1474" i="9" s="1"/>
  <c r="B1475" i="9"/>
  <c r="A1475" i="9" s="1"/>
  <c r="B1476" i="9"/>
  <c r="A1476" i="9" s="1"/>
  <c r="B1477" i="9"/>
  <c r="A1477" i="9" s="1"/>
  <c r="B1478" i="9"/>
  <c r="A1478" i="9" s="1"/>
  <c r="B1479" i="9"/>
  <c r="A1479" i="9" s="1"/>
  <c r="B1480" i="9"/>
  <c r="A1480" i="9" s="1"/>
  <c r="B1481" i="9"/>
  <c r="A1481" i="9" s="1"/>
  <c r="B1482" i="9"/>
  <c r="A1482" i="9" s="1"/>
  <c r="B1483" i="9"/>
  <c r="A1483" i="9" s="1"/>
  <c r="B1484" i="9"/>
  <c r="A1484" i="9" s="1"/>
  <c r="B1485" i="9"/>
  <c r="A1485" i="9" s="1"/>
  <c r="B1486" i="9"/>
  <c r="A1486" i="9" s="1"/>
  <c r="B1487" i="9"/>
  <c r="A1487" i="9" s="1"/>
  <c r="B1488" i="9"/>
  <c r="A1488" i="9" s="1"/>
  <c r="B1489" i="9"/>
  <c r="A1489" i="9" s="1"/>
  <c r="B1490" i="9"/>
  <c r="A1490" i="9" s="1"/>
  <c r="B1491" i="9"/>
  <c r="A1491" i="9" s="1"/>
  <c r="B1492" i="9"/>
  <c r="A1492" i="9" s="1"/>
  <c r="B1493" i="9"/>
  <c r="A1493" i="9" s="1"/>
  <c r="B1494" i="9"/>
  <c r="A1494" i="9" s="1"/>
  <c r="B1495" i="9"/>
  <c r="A1495" i="9" s="1"/>
  <c r="B1496" i="9"/>
  <c r="A1496" i="9" s="1"/>
  <c r="B1497" i="9"/>
  <c r="A1497" i="9" s="1"/>
  <c r="B1498" i="9"/>
  <c r="A1498" i="9" s="1"/>
  <c r="B1499" i="9"/>
  <c r="A1499" i="9" s="1"/>
  <c r="B1500" i="9"/>
  <c r="A1500" i="9" s="1"/>
  <c r="B1501" i="9"/>
  <c r="A1501" i="9" s="1"/>
  <c r="B1502" i="9"/>
  <c r="A1502" i="9" s="1"/>
  <c r="B1503" i="9"/>
  <c r="A1503" i="9" s="1"/>
  <c r="B1504" i="9"/>
  <c r="A1504" i="9" s="1"/>
  <c r="B1505" i="9"/>
  <c r="A1505" i="9" s="1"/>
  <c r="B1506" i="9"/>
  <c r="A1506" i="9" s="1"/>
  <c r="B1507" i="9"/>
  <c r="A1507" i="9" s="1"/>
  <c r="B1508" i="9"/>
  <c r="A1508" i="9" s="1"/>
  <c r="B1509" i="9"/>
  <c r="A1509" i="9" s="1"/>
  <c r="B1510" i="9"/>
  <c r="A1510" i="9" s="1"/>
  <c r="B1511" i="9"/>
  <c r="A1511" i="9" s="1"/>
  <c r="B1512" i="9"/>
  <c r="A1512" i="9" s="1"/>
  <c r="B1513" i="9"/>
  <c r="A1513" i="9" s="1"/>
  <c r="B1514" i="9"/>
  <c r="A1514" i="9" s="1"/>
  <c r="B1515" i="9"/>
  <c r="A1515" i="9" s="1"/>
  <c r="B1516" i="9"/>
  <c r="A1516" i="9" s="1"/>
  <c r="B1517" i="9"/>
  <c r="A1517" i="9" s="1"/>
  <c r="B1518" i="9"/>
  <c r="A1518" i="9" s="1"/>
  <c r="B1519" i="9"/>
  <c r="A1519" i="9" s="1"/>
  <c r="B1520" i="9"/>
  <c r="A1520" i="9" s="1"/>
  <c r="B1521" i="9"/>
  <c r="A1521" i="9" s="1"/>
  <c r="B1522" i="9"/>
  <c r="A1522" i="9" s="1"/>
  <c r="B1523" i="9"/>
  <c r="A1523" i="9" s="1"/>
  <c r="B1524" i="9"/>
  <c r="A1524" i="9" s="1"/>
  <c r="B1525" i="9"/>
  <c r="A1525" i="9" s="1"/>
  <c r="B1526" i="9"/>
  <c r="A1526" i="9" s="1"/>
  <c r="B1527" i="9"/>
  <c r="A1527" i="9" s="1"/>
  <c r="B1528" i="9"/>
  <c r="A1528" i="9" s="1"/>
  <c r="B1529" i="9"/>
  <c r="A1529" i="9" s="1"/>
  <c r="B1530" i="9"/>
  <c r="A1530" i="9" s="1"/>
  <c r="B1531" i="9"/>
  <c r="A1531" i="9" s="1"/>
  <c r="B1532" i="9"/>
  <c r="A1532" i="9" s="1"/>
  <c r="B1533" i="9"/>
  <c r="A1533" i="9" s="1"/>
  <c r="B1534" i="9"/>
  <c r="A1534" i="9" s="1"/>
  <c r="B1535" i="9"/>
  <c r="A1535" i="9" s="1"/>
  <c r="B1536" i="9"/>
  <c r="A1536" i="9" s="1"/>
  <c r="B1537" i="9"/>
  <c r="A1537" i="9" s="1"/>
  <c r="B1538" i="9"/>
  <c r="A1538" i="9" s="1"/>
  <c r="B1539" i="9"/>
  <c r="A1539" i="9" s="1"/>
  <c r="B1540" i="9"/>
  <c r="A1540" i="9" s="1"/>
  <c r="B1541" i="9"/>
  <c r="A1541" i="9" s="1"/>
  <c r="B1542" i="9"/>
  <c r="A1542" i="9" s="1"/>
  <c r="B1543" i="9"/>
  <c r="A1543" i="9" s="1"/>
  <c r="B1544" i="9"/>
  <c r="A1544" i="9" s="1"/>
  <c r="B1545" i="9"/>
  <c r="A1545" i="9" s="1"/>
  <c r="B1546" i="9"/>
  <c r="A1546" i="9" s="1"/>
  <c r="B1547" i="9"/>
  <c r="A1547" i="9" s="1"/>
  <c r="B1548" i="9"/>
  <c r="A1548" i="9" s="1"/>
  <c r="B1549" i="9"/>
  <c r="A1549" i="9" s="1"/>
  <c r="B1550" i="9"/>
  <c r="A1550" i="9" s="1"/>
  <c r="B1551" i="9"/>
  <c r="A1551" i="9" s="1"/>
  <c r="B1552" i="9"/>
  <c r="A1552" i="9" s="1"/>
  <c r="B1553" i="9"/>
  <c r="A1553" i="9" s="1"/>
  <c r="B1554" i="9"/>
  <c r="A1554" i="9" s="1"/>
  <c r="B1555" i="9"/>
  <c r="A1555" i="9" s="1"/>
  <c r="B1556" i="9"/>
  <c r="A1556" i="9" s="1"/>
  <c r="B1557" i="9"/>
  <c r="A1557" i="9" s="1"/>
  <c r="B1558" i="9"/>
  <c r="A1558" i="9" s="1"/>
  <c r="B1559" i="9"/>
  <c r="A1559" i="9" s="1"/>
  <c r="B1560" i="9"/>
  <c r="A1560" i="9" s="1"/>
  <c r="B1561" i="9"/>
  <c r="A1561" i="9" s="1"/>
  <c r="B1562" i="9"/>
  <c r="A1562" i="9" s="1"/>
  <c r="B1563" i="9"/>
  <c r="A1563" i="9" s="1"/>
  <c r="B1564" i="9"/>
  <c r="A1564" i="9" s="1"/>
  <c r="B1565" i="9"/>
  <c r="A1565" i="9" s="1"/>
  <c r="B1566" i="9"/>
  <c r="A1566" i="9" s="1"/>
  <c r="B1567" i="9"/>
  <c r="A1567" i="9" s="1"/>
  <c r="B1568" i="9"/>
  <c r="A1568" i="9" s="1"/>
  <c r="B1569" i="9"/>
  <c r="A1569" i="9" s="1"/>
  <c r="B1570" i="9"/>
  <c r="A1570" i="9" s="1"/>
  <c r="B1571" i="9"/>
  <c r="A1571" i="9" s="1"/>
  <c r="B1572" i="9"/>
  <c r="A1572" i="9" s="1"/>
  <c r="B1573" i="9"/>
  <c r="A1573" i="9" s="1"/>
  <c r="B1574" i="9"/>
  <c r="A1574" i="9" s="1"/>
  <c r="B1575" i="9"/>
  <c r="A1575" i="9" s="1"/>
  <c r="B1576" i="9"/>
  <c r="A1576" i="9" s="1"/>
  <c r="B1577" i="9"/>
  <c r="A1577" i="9" s="1"/>
  <c r="B1578" i="9"/>
  <c r="A1578" i="9" s="1"/>
  <c r="B1579" i="9"/>
  <c r="A1579" i="9" s="1"/>
  <c r="B1580" i="9"/>
  <c r="A1580" i="9" s="1"/>
  <c r="B1581" i="9"/>
  <c r="A1581" i="9" s="1"/>
  <c r="B1582" i="9"/>
  <c r="A1582" i="9" s="1"/>
  <c r="B1583" i="9"/>
  <c r="A1583" i="9" s="1"/>
  <c r="B1584" i="9"/>
  <c r="A1584" i="9" s="1"/>
  <c r="B1585" i="9"/>
  <c r="A1585" i="9" s="1"/>
  <c r="B1586" i="9"/>
  <c r="A1586" i="9" s="1"/>
  <c r="B1587" i="9"/>
  <c r="A1587" i="9" s="1"/>
  <c r="B1588" i="9"/>
  <c r="A1588" i="9" s="1"/>
  <c r="B1589" i="9"/>
  <c r="A1589" i="9" s="1"/>
  <c r="B1590" i="9"/>
  <c r="A1590" i="9" s="1"/>
  <c r="B1591" i="9"/>
  <c r="A1591" i="9" s="1"/>
  <c r="B1592" i="9"/>
  <c r="A1592" i="9" s="1"/>
  <c r="B1593" i="9"/>
  <c r="A1593" i="9" s="1"/>
  <c r="B1594" i="9"/>
  <c r="A1594" i="9" s="1"/>
  <c r="B1595" i="9"/>
  <c r="A1595" i="9" s="1"/>
  <c r="B1596" i="9"/>
  <c r="A1596" i="9" s="1"/>
  <c r="B1597" i="9"/>
  <c r="A1597" i="9" s="1"/>
  <c r="B1598" i="9"/>
  <c r="A1598" i="9" s="1"/>
  <c r="B1599" i="9"/>
  <c r="A1599" i="9" s="1"/>
  <c r="B1600" i="9"/>
  <c r="A1600" i="9" s="1"/>
  <c r="B1601" i="9"/>
  <c r="A1601" i="9" s="1"/>
  <c r="B1602" i="9"/>
  <c r="A1602" i="9" s="1"/>
  <c r="B1603" i="9"/>
  <c r="A1603" i="9" s="1"/>
  <c r="B1604" i="9"/>
  <c r="A1604" i="9" s="1"/>
  <c r="B1605" i="9"/>
  <c r="A1605" i="9" s="1"/>
  <c r="B1606" i="9"/>
  <c r="A1606" i="9" s="1"/>
  <c r="B1607" i="9"/>
  <c r="A1607" i="9" s="1"/>
  <c r="B1608" i="9"/>
  <c r="A1608" i="9" s="1"/>
  <c r="B1609" i="9"/>
  <c r="A1609" i="9" s="1"/>
  <c r="B1610" i="9"/>
  <c r="A1610" i="9" s="1"/>
  <c r="B1611" i="9"/>
  <c r="A1611" i="9" s="1"/>
  <c r="B1612" i="9"/>
  <c r="A1612" i="9" s="1"/>
  <c r="B1613" i="9"/>
  <c r="A1613" i="9" s="1"/>
  <c r="B1614" i="9"/>
  <c r="A1614" i="9" s="1"/>
  <c r="B1615" i="9"/>
  <c r="A1615" i="9" s="1"/>
  <c r="B1616" i="9"/>
  <c r="A1616" i="9" s="1"/>
  <c r="B1617" i="9"/>
  <c r="A1617" i="9" s="1"/>
  <c r="B1618" i="9"/>
  <c r="A1618" i="9" s="1"/>
  <c r="B1619" i="9"/>
  <c r="A1619" i="9" s="1"/>
  <c r="B1620" i="9"/>
  <c r="A1620" i="9" s="1"/>
  <c r="B1621" i="9"/>
  <c r="A1621" i="9" s="1"/>
  <c r="B1622" i="9"/>
  <c r="A1622" i="9" s="1"/>
  <c r="B1623" i="9"/>
  <c r="A1623" i="9" s="1"/>
  <c r="B1624" i="9"/>
  <c r="A1624" i="9" s="1"/>
  <c r="B1625" i="9"/>
  <c r="A1625" i="9" s="1"/>
  <c r="B1626" i="9"/>
  <c r="A1626" i="9" s="1"/>
  <c r="B1627" i="9"/>
  <c r="A1627" i="9" s="1"/>
  <c r="B1628" i="9"/>
  <c r="A1628" i="9" s="1"/>
  <c r="B1629" i="9"/>
  <c r="A1629" i="9" s="1"/>
  <c r="B1630" i="9"/>
  <c r="A1630" i="9" s="1"/>
  <c r="B1631" i="9"/>
  <c r="A1631" i="9" s="1"/>
  <c r="B1632" i="9"/>
  <c r="A1632" i="9" s="1"/>
  <c r="B1633" i="9"/>
  <c r="A1633" i="9" s="1"/>
  <c r="B1634" i="9"/>
  <c r="A1634" i="9" s="1"/>
  <c r="B1635" i="9"/>
  <c r="A1635" i="9" s="1"/>
  <c r="B1636" i="9"/>
  <c r="A1636" i="9" s="1"/>
  <c r="B1637" i="9"/>
  <c r="A1637" i="9" s="1"/>
  <c r="B1638" i="9"/>
  <c r="A1638" i="9" s="1"/>
  <c r="B1639" i="9"/>
  <c r="A1639" i="9" s="1"/>
  <c r="B1640" i="9"/>
  <c r="A1640" i="9" s="1"/>
  <c r="B1641" i="9"/>
  <c r="A1641" i="9" s="1"/>
  <c r="B1642" i="9"/>
  <c r="A1642" i="9" s="1"/>
  <c r="B1643" i="9"/>
  <c r="A1643" i="9" s="1"/>
  <c r="B1644" i="9"/>
  <c r="A1644" i="9" s="1"/>
  <c r="B1645" i="9"/>
  <c r="A1645" i="9" s="1"/>
  <c r="B1646" i="9"/>
  <c r="A1646" i="9" s="1"/>
  <c r="B1647" i="9"/>
  <c r="A1647" i="9" s="1"/>
  <c r="B1648" i="9"/>
  <c r="A1648" i="9" s="1"/>
  <c r="B1649" i="9"/>
  <c r="A1649" i="9" s="1"/>
  <c r="B1650" i="9"/>
  <c r="A1650" i="9" s="1"/>
  <c r="B1651" i="9"/>
  <c r="A1651" i="9" s="1"/>
  <c r="B1652" i="9"/>
  <c r="A1652" i="9" s="1"/>
  <c r="B1653" i="9"/>
  <c r="A1653" i="9" s="1"/>
  <c r="B1654" i="9"/>
  <c r="A1654" i="9" s="1"/>
  <c r="B1655" i="9"/>
  <c r="A1655" i="9" s="1"/>
  <c r="B1656" i="9"/>
  <c r="A1656" i="9" s="1"/>
  <c r="B1657" i="9"/>
  <c r="A1657" i="9" s="1"/>
  <c r="B1658" i="9"/>
  <c r="A1658" i="9" s="1"/>
  <c r="B1659" i="9"/>
  <c r="A1659" i="9" s="1"/>
  <c r="B1660" i="9"/>
  <c r="A1660" i="9" s="1"/>
  <c r="B1661" i="9"/>
  <c r="A1661" i="9" s="1"/>
  <c r="B1662" i="9"/>
  <c r="A1662" i="9" s="1"/>
  <c r="B1663" i="9"/>
  <c r="A1663" i="9" s="1"/>
  <c r="B1664" i="9"/>
  <c r="A1664" i="9" s="1"/>
  <c r="B1665" i="9"/>
  <c r="A1665" i="9" s="1"/>
  <c r="B1666" i="9"/>
  <c r="A1666" i="9" s="1"/>
  <c r="B1667" i="9"/>
  <c r="A1667" i="9" s="1"/>
  <c r="B1668" i="9"/>
  <c r="A1668" i="9" s="1"/>
  <c r="B1669" i="9"/>
  <c r="A1669" i="9" s="1"/>
  <c r="B1670" i="9"/>
  <c r="A1670" i="9" s="1"/>
  <c r="B1671" i="9"/>
  <c r="A1671" i="9" s="1"/>
  <c r="B1672" i="9"/>
  <c r="A1672" i="9" s="1"/>
  <c r="B1673" i="9"/>
  <c r="A1673" i="9" s="1"/>
  <c r="B1674" i="9"/>
  <c r="A1674" i="9" s="1"/>
  <c r="B1675" i="9"/>
  <c r="A1675" i="9" s="1"/>
  <c r="B1676" i="9"/>
  <c r="A1676" i="9" s="1"/>
  <c r="B1677" i="9"/>
  <c r="A1677" i="9" s="1"/>
  <c r="B1678" i="9"/>
  <c r="A1678" i="9" s="1"/>
  <c r="B1679" i="9"/>
  <c r="A1679" i="9" s="1"/>
  <c r="B1680" i="9"/>
  <c r="A1680" i="9" s="1"/>
  <c r="B1681" i="9"/>
  <c r="A1681" i="9" s="1"/>
  <c r="B1682" i="9"/>
  <c r="A1682" i="9" s="1"/>
  <c r="B1683" i="9"/>
  <c r="A1683" i="9" s="1"/>
  <c r="B1684" i="9"/>
  <c r="A1684" i="9" s="1"/>
  <c r="B1685" i="9"/>
  <c r="A1685" i="9" s="1"/>
  <c r="B1686" i="9"/>
  <c r="A1686" i="9" s="1"/>
  <c r="B1687" i="9"/>
  <c r="A1687" i="9" s="1"/>
  <c r="B1688" i="9"/>
  <c r="A1688" i="9" s="1"/>
  <c r="B1689" i="9"/>
  <c r="A1689" i="9" s="1"/>
  <c r="B1690" i="9"/>
  <c r="A1690" i="9" s="1"/>
  <c r="B1691" i="9"/>
  <c r="A1691" i="9" s="1"/>
  <c r="B1692" i="9"/>
  <c r="A1692" i="9" s="1"/>
  <c r="B1693" i="9"/>
  <c r="A1693" i="9" s="1"/>
  <c r="B1694" i="9"/>
  <c r="A1694" i="9" s="1"/>
  <c r="B1695" i="9"/>
  <c r="A1695" i="9" s="1"/>
  <c r="B1696" i="9"/>
  <c r="A1696" i="9" s="1"/>
  <c r="B1697" i="9"/>
  <c r="A1697" i="9" s="1"/>
  <c r="B1698" i="9"/>
  <c r="A1698" i="9" s="1"/>
  <c r="B1699" i="9"/>
  <c r="A1699" i="9" s="1"/>
  <c r="B1700" i="9"/>
  <c r="A1700" i="9" s="1"/>
  <c r="B1701" i="9"/>
  <c r="A1701" i="9" s="1"/>
  <c r="B1702" i="9"/>
  <c r="A1702" i="9" s="1"/>
  <c r="B1703" i="9"/>
  <c r="A1703" i="9" s="1"/>
  <c r="B1704" i="9"/>
  <c r="A1704" i="9" s="1"/>
  <c r="B1705" i="9"/>
  <c r="A1705" i="9" s="1"/>
  <c r="B1706" i="9"/>
  <c r="A1706" i="9" s="1"/>
  <c r="B1707" i="9"/>
  <c r="A1707" i="9" s="1"/>
  <c r="B1708" i="9"/>
  <c r="A1708" i="9" s="1"/>
  <c r="B1709" i="9"/>
  <c r="A1709" i="9" s="1"/>
  <c r="B1710" i="9"/>
  <c r="A1710" i="9" s="1"/>
  <c r="B1711" i="9"/>
  <c r="A1711" i="9" s="1"/>
  <c r="B1712" i="9"/>
  <c r="A1712" i="9" s="1"/>
  <c r="B1713" i="9"/>
  <c r="A1713" i="9" s="1"/>
  <c r="B1714" i="9"/>
  <c r="A1714" i="9" s="1"/>
  <c r="B1715" i="9"/>
  <c r="A1715" i="9" s="1"/>
  <c r="B1716" i="9"/>
  <c r="A1716" i="9" s="1"/>
  <c r="B1717" i="9"/>
  <c r="A1717" i="9" s="1"/>
  <c r="B1718" i="9"/>
  <c r="A1718" i="9" s="1"/>
  <c r="B1719" i="9"/>
  <c r="A1719" i="9" s="1"/>
  <c r="B1720" i="9"/>
  <c r="A1720" i="9" s="1"/>
  <c r="B1721" i="9"/>
  <c r="A1721" i="9" s="1"/>
  <c r="B1722" i="9"/>
  <c r="A1722" i="9" s="1"/>
  <c r="B1723" i="9"/>
  <c r="A1723" i="9" s="1"/>
  <c r="B1724" i="9"/>
  <c r="A1724" i="9" s="1"/>
  <c r="B1725" i="9"/>
  <c r="A1725" i="9" s="1"/>
  <c r="B1726" i="9"/>
  <c r="A1726" i="9" s="1"/>
  <c r="B1727" i="9"/>
  <c r="A1727" i="9" s="1"/>
  <c r="B1728" i="9"/>
  <c r="A1728" i="9" s="1"/>
  <c r="B1729" i="9"/>
  <c r="A1729" i="9" s="1"/>
  <c r="B1730" i="9"/>
  <c r="A1730" i="9" s="1"/>
  <c r="B1731" i="9"/>
  <c r="A1731" i="9" s="1"/>
  <c r="B1732" i="9"/>
  <c r="A1732" i="9" s="1"/>
  <c r="B1733" i="9"/>
  <c r="A1733" i="9" s="1"/>
  <c r="B1734" i="9"/>
  <c r="A1734" i="9" s="1"/>
  <c r="B1735" i="9"/>
  <c r="A1735" i="9" s="1"/>
  <c r="B1736" i="9"/>
  <c r="A1736" i="9" s="1"/>
  <c r="B1737" i="9"/>
  <c r="A1737" i="9" s="1"/>
  <c r="B1738" i="9"/>
  <c r="A1738" i="9" s="1"/>
  <c r="B1739" i="9"/>
  <c r="A1739" i="9" s="1"/>
  <c r="B1740" i="9"/>
  <c r="A1740" i="9" s="1"/>
  <c r="B1741" i="9"/>
  <c r="A1741" i="9" s="1"/>
  <c r="B1742" i="9"/>
  <c r="A1742" i="9" s="1"/>
  <c r="B1743" i="9"/>
  <c r="A1743" i="9" s="1"/>
  <c r="B1744" i="9"/>
  <c r="A1744" i="9" s="1"/>
  <c r="B1745" i="9"/>
  <c r="A1745" i="9" s="1"/>
  <c r="B1746" i="9"/>
  <c r="A1746" i="9" s="1"/>
  <c r="B1747" i="9"/>
  <c r="A1747" i="9" s="1"/>
  <c r="B1748" i="9"/>
  <c r="A1748" i="9" s="1"/>
  <c r="B1749" i="9"/>
  <c r="A1749" i="9" s="1"/>
  <c r="B1750" i="9"/>
  <c r="A1750" i="9" s="1"/>
  <c r="B1751" i="9"/>
  <c r="A1751" i="9" s="1"/>
  <c r="B1752" i="9"/>
  <c r="A1752" i="9" s="1"/>
  <c r="B1753" i="9"/>
  <c r="A1753" i="9" s="1"/>
  <c r="B1754" i="9"/>
  <c r="A1754" i="9" s="1"/>
  <c r="B1755" i="9"/>
  <c r="A1755" i="9" s="1"/>
  <c r="B1756" i="9"/>
  <c r="A1756" i="9" s="1"/>
  <c r="B1757" i="9"/>
  <c r="A1757" i="9" s="1"/>
  <c r="B1758" i="9"/>
  <c r="A1758" i="9" s="1"/>
  <c r="B1759" i="9"/>
  <c r="A1759" i="9" s="1"/>
  <c r="B1760" i="9"/>
  <c r="A1760" i="9" s="1"/>
  <c r="B1761" i="9"/>
  <c r="A1761" i="9" s="1"/>
  <c r="B1762" i="9"/>
  <c r="A1762" i="9" s="1"/>
  <c r="B1763" i="9"/>
  <c r="A1763" i="9" s="1"/>
  <c r="B1764" i="9"/>
  <c r="A1764" i="9" s="1"/>
  <c r="B1765" i="9"/>
  <c r="A1765" i="9" s="1"/>
  <c r="B1766" i="9"/>
  <c r="A1766" i="9" s="1"/>
  <c r="B1767" i="9"/>
  <c r="A1767" i="9" s="1"/>
  <c r="B1768" i="9"/>
  <c r="A1768" i="9" s="1"/>
  <c r="B1769" i="9"/>
  <c r="A1769" i="9" s="1"/>
  <c r="B1770" i="9"/>
  <c r="A1770" i="9" s="1"/>
  <c r="B1771" i="9"/>
  <c r="A1771" i="9" s="1"/>
  <c r="B1772" i="9"/>
  <c r="A1772" i="9" s="1"/>
  <c r="B1773" i="9"/>
  <c r="A1773" i="9" s="1"/>
  <c r="B1774" i="9"/>
  <c r="A1774" i="9" s="1"/>
  <c r="B1775" i="9"/>
  <c r="A1775" i="9" s="1"/>
  <c r="B1776" i="9"/>
  <c r="A1776" i="9" s="1"/>
  <c r="B1777" i="9"/>
  <c r="A1777" i="9" s="1"/>
  <c r="B1778" i="9"/>
  <c r="A1778" i="9" s="1"/>
  <c r="B1779" i="9"/>
  <c r="A1779" i="9" s="1"/>
  <c r="B1780" i="9"/>
  <c r="A1780" i="9" s="1"/>
  <c r="B1781" i="9"/>
  <c r="A1781" i="9" s="1"/>
  <c r="B1782" i="9"/>
  <c r="A1782" i="9" s="1"/>
  <c r="B1783" i="9"/>
  <c r="A1783" i="9" s="1"/>
  <c r="B1784" i="9"/>
  <c r="A1784" i="9" s="1"/>
  <c r="B1785" i="9"/>
  <c r="A1785" i="9" s="1"/>
  <c r="B1786" i="9"/>
  <c r="A1786" i="9" s="1"/>
  <c r="B1787" i="9"/>
  <c r="A1787" i="9" s="1"/>
  <c r="B1788" i="9"/>
  <c r="A1788" i="9" s="1"/>
  <c r="B1789" i="9"/>
  <c r="A1789" i="9" s="1"/>
  <c r="B1790" i="9"/>
  <c r="A1790" i="9" s="1"/>
  <c r="B1791" i="9"/>
  <c r="A1791" i="9" s="1"/>
  <c r="B1792" i="9"/>
  <c r="A1792" i="9" s="1"/>
  <c r="B1793" i="9"/>
  <c r="A1793" i="9" s="1"/>
  <c r="B1794" i="9"/>
  <c r="A1794" i="9" s="1"/>
  <c r="B1795" i="9"/>
  <c r="A1795" i="9" s="1"/>
  <c r="B1796" i="9"/>
  <c r="A1796" i="9" s="1"/>
  <c r="B1797" i="9"/>
  <c r="A1797" i="9" s="1"/>
  <c r="B1798" i="9"/>
  <c r="A1798" i="9" s="1"/>
  <c r="B1799" i="9"/>
  <c r="A1799" i="9" s="1"/>
  <c r="B1800" i="9"/>
  <c r="A1800" i="9" s="1"/>
  <c r="B1801" i="9"/>
  <c r="A1801" i="9" s="1"/>
  <c r="B1802" i="9"/>
  <c r="A1802" i="9" s="1"/>
  <c r="B1803" i="9"/>
  <c r="A1803" i="9" s="1"/>
  <c r="B1804" i="9"/>
  <c r="A1804" i="9" s="1"/>
  <c r="B1805" i="9"/>
  <c r="A1805" i="9" s="1"/>
  <c r="B1806" i="9"/>
  <c r="A1806" i="9" s="1"/>
  <c r="B1807" i="9"/>
  <c r="A1807" i="9" s="1"/>
  <c r="B1808" i="9"/>
  <c r="A1808" i="9" s="1"/>
  <c r="B1809" i="9"/>
  <c r="A1809" i="9" s="1"/>
  <c r="B1810" i="9"/>
  <c r="A1810" i="9" s="1"/>
  <c r="B1811" i="9"/>
  <c r="A1811" i="9" s="1"/>
  <c r="B1812" i="9"/>
  <c r="A1812" i="9" s="1"/>
  <c r="B1813" i="9"/>
  <c r="A1813" i="9" s="1"/>
  <c r="B1814" i="9"/>
  <c r="A1814" i="9" s="1"/>
  <c r="B1815" i="9"/>
  <c r="A1815" i="9" s="1"/>
  <c r="B1816" i="9"/>
  <c r="A1816" i="9" s="1"/>
  <c r="B1817" i="9"/>
  <c r="A1817" i="9" s="1"/>
  <c r="B1818" i="9"/>
  <c r="A1818" i="9" s="1"/>
  <c r="B1819" i="9"/>
  <c r="A1819" i="9" s="1"/>
  <c r="B1820" i="9"/>
  <c r="A1820" i="9" s="1"/>
  <c r="B1821" i="9"/>
  <c r="A1821" i="9" s="1"/>
  <c r="B1822" i="9"/>
  <c r="A1822" i="9" s="1"/>
  <c r="B1823" i="9"/>
  <c r="A1823" i="9" s="1"/>
  <c r="B1824" i="9"/>
  <c r="A1824" i="9" s="1"/>
  <c r="B1825" i="9"/>
  <c r="A1825" i="9" s="1"/>
  <c r="B1826" i="9"/>
  <c r="A1826" i="9" s="1"/>
  <c r="B1827" i="9"/>
  <c r="A1827" i="9" s="1"/>
  <c r="B1828" i="9"/>
  <c r="A1828" i="9" s="1"/>
  <c r="B1829" i="9"/>
  <c r="A1829" i="9" s="1"/>
  <c r="B1830" i="9"/>
  <c r="A1830" i="9" s="1"/>
  <c r="B1831" i="9"/>
  <c r="A1831" i="9" s="1"/>
  <c r="B1832" i="9"/>
  <c r="A1832" i="9" s="1"/>
  <c r="B1833" i="9"/>
  <c r="A1833" i="9" s="1"/>
  <c r="B1834" i="9"/>
  <c r="A1834" i="9" s="1"/>
  <c r="B1835" i="9"/>
  <c r="A1835" i="9" s="1"/>
  <c r="B1836" i="9"/>
  <c r="A1836" i="9" s="1"/>
  <c r="B1837" i="9"/>
  <c r="A1837" i="9" s="1"/>
  <c r="B1838" i="9"/>
  <c r="A1838" i="9" s="1"/>
  <c r="B1839" i="9"/>
  <c r="A1839" i="9" s="1"/>
  <c r="B1840" i="9"/>
  <c r="A1840" i="9" s="1"/>
  <c r="B1841" i="9"/>
  <c r="A1841" i="9" s="1"/>
  <c r="B1842" i="9"/>
  <c r="A1842" i="9" s="1"/>
  <c r="B1843" i="9"/>
  <c r="A1843" i="9" s="1"/>
  <c r="B1844" i="9"/>
  <c r="A1844" i="9" s="1"/>
  <c r="B1845" i="9"/>
  <c r="A1845" i="9" s="1"/>
  <c r="B1846" i="9"/>
  <c r="A1846" i="9" s="1"/>
  <c r="B1847" i="9"/>
  <c r="A1847" i="9" s="1"/>
  <c r="B1848" i="9"/>
  <c r="A1848" i="9" s="1"/>
  <c r="B1849" i="9"/>
  <c r="A1849" i="9" s="1"/>
  <c r="B1850" i="9"/>
  <c r="A1850" i="9" s="1"/>
  <c r="B1851" i="9"/>
  <c r="A1851" i="9" s="1"/>
  <c r="B1852" i="9"/>
  <c r="A1852" i="9" s="1"/>
  <c r="B1853" i="9"/>
  <c r="A1853" i="9" s="1"/>
  <c r="B1854" i="9"/>
  <c r="A1854" i="9" s="1"/>
  <c r="B1855" i="9"/>
  <c r="A1855" i="9" s="1"/>
  <c r="B1856" i="9"/>
  <c r="A1856" i="9" s="1"/>
  <c r="B1857" i="9"/>
  <c r="A1857" i="9" s="1"/>
  <c r="B1858" i="9"/>
  <c r="A1858" i="9" s="1"/>
  <c r="B1859" i="9"/>
  <c r="A1859" i="9" s="1"/>
  <c r="B1860" i="9"/>
  <c r="A1860" i="9" s="1"/>
  <c r="B1861" i="9"/>
  <c r="A1861" i="9" s="1"/>
  <c r="B1862" i="9"/>
  <c r="A1862" i="9" s="1"/>
  <c r="B1863" i="9"/>
  <c r="A1863" i="9" s="1"/>
  <c r="B1864" i="9"/>
  <c r="A1864" i="9" s="1"/>
  <c r="B1865" i="9"/>
  <c r="A1865" i="9" s="1"/>
  <c r="B1866" i="9"/>
  <c r="A1866" i="9" s="1"/>
  <c r="B1867" i="9"/>
  <c r="A1867" i="9" s="1"/>
  <c r="B1868" i="9"/>
  <c r="A1868" i="9" s="1"/>
  <c r="B1869" i="9"/>
  <c r="A1869" i="9" s="1"/>
  <c r="B1870" i="9"/>
  <c r="A1870" i="9" s="1"/>
  <c r="B1871" i="9"/>
  <c r="A1871" i="9" s="1"/>
  <c r="B1872" i="9"/>
  <c r="A1872" i="9" s="1"/>
  <c r="B1873" i="9"/>
  <c r="A1873" i="9" s="1"/>
  <c r="B1874" i="9"/>
  <c r="A1874" i="9" s="1"/>
  <c r="B1875" i="9"/>
  <c r="A1875" i="9" s="1"/>
  <c r="B1876" i="9"/>
  <c r="A1876" i="9" s="1"/>
  <c r="B1877" i="9"/>
  <c r="A1877" i="9" s="1"/>
  <c r="B1878" i="9"/>
  <c r="A1878" i="9" s="1"/>
  <c r="B1879" i="9"/>
  <c r="A1879" i="9" s="1"/>
  <c r="B1880" i="9"/>
  <c r="A1880" i="9" s="1"/>
  <c r="B1881" i="9"/>
  <c r="A1881" i="9" s="1"/>
  <c r="B1882" i="9"/>
  <c r="A1882" i="9" s="1"/>
  <c r="B1883" i="9"/>
  <c r="A1883" i="9" s="1"/>
  <c r="B1884" i="9"/>
  <c r="A1884" i="9" s="1"/>
  <c r="B1885" i="9"/>
  <c r="A1885" i="9" s="1"/>
  <c r="B1886" i="9"/>
  <c r="A1886" i="9" s="1"/>
  <c r="B1887" i="9"/>
  <c r="A1887" i="9" s="1"/>
  <c r="B1888" i="9"/>
  <c r="A1888" i="9" s="1"/>
  <c r="B1889" i="9"/>
  <c r="A1889" i="9" s="1"/>
  <c r="B1890" i="9"/>
  <c r="A1890" i="9" s="1"/>
  <c r="B1891" i="9"/>
  <c r="A1891" i="9" s="1"/>
  <c r="B1892" i="9"/>
  <c r="A1892" i="9" s="1"/>
  <c r="B1893" i="9"/>
  <c r="A1893" i="9" s="1"/>
  <c r="B1894" i="9"/>
  <c r="A1894" i="9" s="1"/>
  <c r="B1895" i="9"/>
  <c r="A1895" i="9" s="1"/>
  <c r="B1896" i="9"/>
  <c r="A1896" i="9" s="1"/>
  <c r="B1897" i="9"/>
  <c r="A1897" i="9" s="1"/>
  <c r="B1898" i="9"/>
  <c r="A1898" i="9" s="1"/>
  <c r="B1899" i="9"/>
  <c r="A1899" i="9" s="1"/>
  <c r="B1900" i="9"/>
  <c r="A1900" i="9" s="1"/>
  <c r="B1901" i="9"/>
  <c r="A1901" i="9" s="1"/>
  <c r="B1902" i="9"/>
  <c r="A1902" i="9" s="1"/>
  <c r="B1903" i="9"/>
  <c r="A1903" i="9" s="1"/>
  <c r="B1904" i="9"/>
  <c r="A1904" i="9" s="1"/>
  <c r="B1905" i="9"/>
  <c r="A1905" i="9" s="1"/>
  <c r="B1906" i="9"/>
  <c r="A1906" i="9" s="1"/>
  <c r="B1907" i="9"/>
  <c r="A1907" i="9" s="1"/>
  <c r="B1908" i="9"/>
  <c r="A1908" i="9" s="1"/>
  <c r="B1909" i="9"/>
  <c r="A1909" i="9" s="1"/>
  <c r="B1910" i="9"/>
  <c r="A1910" i="9" s="1"/>
  <c r="B1911" i="9"/>
  <c r="A1911" i="9" s="1"/>
  <c r="B1912" i="9"/>
  <c r="A1912" i="9" s="1"/>
  <c r="B1913" i="9"/>
  <c r="A1913" i="9" s="1"/>
  <c r="B1914" i="9"/>
  <c r="A1914" i="9" s="1"/>
  <c r="B1915" i="9"/>
  <c r="A1915" i="9" s="1"/>
  <c r="B1916" i="9"/>
  <c r="A1916" i="9" s="1"/>
  <c r="B1917" i="9"/>
  <c r="A1917" i="9" s="1"/>
  <c r="B1918" i="9"/>
  <c r="A1918" i="9" s="1"/>
  <c r="B1919" i="9"/>
  <c r="A1919" i="9" s="1"/>
  <c r="B1920" i="9"/>
  <c r="A1920" i="9" s="1"/>
  <c r="B1921" i="9"/>
  <c r="A1921" i="9" s="1"/>
  <c r="B1922" i="9"/>
  <c r="A1922" i="9" s="1"/>
  <c r="B1923" i="9"/>
  <c r="A1923" i="9" s="1"/>
  <c r="B1924" i="9"/>
  <c r="A1924" i="9" s="1"/>
  <c r="B1925" i="9"/>
  <c r="A1925" i="9" s="1"/>
  <c r="B1926" i="9"/>
  <c r="A1926" i="9" s="1"/>
  <c r="B1927" i="9"/>
  <c r="A1927" i="9" s="1"/>
  <c r="B1928" i="9"/>
  <c r="A1928" i="9" s="1"/>
  <c r="B1929" i="9"/>
  <c r="A1929" i="9" s="1"/>
  <c r="B1930" i="9"/>
  <c r="A1930" i="9" s="1"/>
  <c r="B1931" i="9"/>
  <c r="A1931" i="9" s="1"/>
  <c r="B1932" i="9"/>
  <c r="A1932" i="9" s="1"/>
  <c r="B1933" i="9"/>
  <c r="A1933" i="9" s="1"/>
  <c r="B1934" i="9"/>
  <c r="A1934" i="9" s="1"/>
  <c r="B1935" i="9"/>
  <c r="A1935" i="9" s="1"/>
  <c r="B1936" i="9"/>
  <c r="A1936" i="9" s="1"/>
  <c r="B1937" i="9"/>
  <c r="A1937" i="9" s="1"/>
  <c r="B1938" i="9"/>
  <c r="A1938" i="9" s="1"/>
  <c r="B1939" i="9"/>
  <c r="A1939" i="9" s="1"/>
  <c r="B1940" i="9"/>
  <c r="A1940" i="9" s="1"/>
  <c r="B1941" i="9"/>
  <c r="A1941" i="9" s="1"/>
  <c r="B1942" i="9"/>
  <c r="A1942" i="9" s="1"/>
  <c r="B1943" i="9"/>
  <c r="A1943" i="9" s="1"/>
  <c r="B1944" i="9"/>
  <c r="A1944" i="9" s="1"/>
  <c r="B1945" i="9"/>
  <c r="A1945" i="9" s="1"/>
  <c r="B1946" i="9"/>
  <c r="A1946" i="9" s="1"/>
  <c r="B1947" i="9"/>
  <c r="A1947" i="9" s="1"/>
  <c r="B1948" i="9"/>
  <c r="A1948" i="9" s="1"/>
  <c r="B1949" i="9"/>
  <c r="A1949" i="9" s="1"/>
  <c r="B1950" i="9"/>
  <c r="A1950" i="9" s="1"/>
  <c r="B1951" i="9"/>
  <c r="A1951" i="9" s="1"/>
  <c r="B1952" i="9"/>
  <c r="A1952" i="9" s="1"/>
  <c r="B1953" i="9"/>
  <c r="A1953" i="9" s="1"/>
  <c r="B1954" i="9"/>
  <c r="A1954" i="9" s="1"/>
  <c r="B1955" i="9"/>
  <c r="A1955" i="9" s="1"/>
  <c r="B1956" i="9"/>
  <c r="A1956" i="9" s="1"/>
  <c r="B1957" i="9"/>
  <c r="A1957" i="9" s="1"/>
  <c r="B1958" i="9"/>
  <c r="A1958" i="9" s="1"/>
  <c r="B1959" i="9"/>
  <c r="A1959" i="9" s="1"/>
  <c r="B1960" i="9"/>
  <c r="A1960" i="9" s="1"/>
  <c r="B1961" i="9"/>
  <c r="A1961" i="9" s="1"/>
  <c r="B1962" i="9"/>
  <c r="A1962" i="9" s="1"/>
  <c r="B1963" i="9"/>
  <c r="A1963" i="9" s="1"/>
  <c r="B1964" i="9"/>
  <c r="A1964" i="9" s="1"/>
  <c r="B1965" i="9"/>
  <c r="A1965" i="9" s="1"/>
  <c r="B1966" i="9"/>
  <c r="A1966" i="9" s="1"/>
  <c r="B1967" i="9"/>
  <c r="A1967" i="9" s="1"/>
  <c r="B1968" i="9"/>
  <c r="A1968" i="9" s="1"/>
  <c r="B1969" i="9"/>
  <c r="A1969" i="9" s="1"/>
  <c r="B1970" i="9"/>
  <c r="A1970" i="9" s="1"/>
  <c r="B1971" i="9"/>
  <c r="A1971" i="9" s="1"/>
  <c r="B1972" i="9"/>
  <c r="A1972" i="9" s="1"/>
  <c r="B1973" i="9"/>
  <c r="A1973" i="9" s="1"/>
  <c r="B1974" i="9"/>
  <c r="A1974" i="9" s="1"/>
  <c r="B1975" i="9"/>
  <c r="A1975" i="9" s="1"/>
  <c r="B1976" i="9"/>
  <c r="A1976" i="9" s="1"/>
  <c r="B1977" i="9"/>
  <c r="A1977" i="9" s="1"/>
  <c r="B1978" i="9"/>
  <c r="A1978" i="9" s="1"/>
  <c r="B1979" i="9"/>
  <c r="A1979" i="9" s="1"/>
  <c r="B1980" i="9"/>
  <c r="A1980" i="9" s="1"/>
  <c r="B1981" i="9"/>
  <c r="A1981" i="9" s="1"/>
  <c r="B1982" i="9"/>
  <c r="A1982" i="9" s="1"/>
  <c r="B1983" i="9"/>
  <c r="A1983" i="9" s="1"/>
  <c r="B1984" i="9"/>
  <c r="A1984" i="9" s="1"/>
  <c r="B1985" i="9"/>
  <c r="A1985" i="9" s="1"/>
  <c r="B1986" i="9"/>
  <c r="A1986" i="9" s="1"/>
  <c r="B1987" i="9"/>
  <c r="A1987" i="9" s="1"/>
  <c r="B1988" i="9"/>
  <c r="A1988" i="9" s="1"/>
  <c r="B1989" i="9"/>
  <c r="A1989" i="9" s="1"/>
  <c r="B1990" i="9"/>
  <c r="A1990" i="9" s="1"/>
  <c r="B1991" i="9"/>
  <c r="A1991" i="9" s="1"/>
  <c r="B1992" i="9"/>
  <c r="A1992" i="9" s="1"/>
  <c r="B1993" i="9"/>
  <c r="A1993" i="9" s="1"/>
  <c r="B1994" i="9"/>
  <c r="A1994" i="9" s="1"/>
  <c r="B1995" i="9"/>
  <c r="A1995" i="9" s="1"/>
  <c r="B1996" i="9"/>
  <c r="A1996" i="9" s="1"/>
  <c r="B1997" i="9"/>
  <c r="A1997" i="9" s="1"/>
  <c r="B1998" i="9"/>
  <c r="A1998" i="9" s="1"/>
  <c r="B1999" i="9"/>
  <c r="A1999" i="9" s="1"/>
  <c r="B2000" i="9"/>
  <c r="A2000" i="9" s="1"/>
  <c r="B2001" i="9"/>
  <c r="A2001" i="9" s="1"/>
  <c r="B2002" i="9"/>
  <c r="A2002" i="9" s="1"/>
  <c r="B2003" i="9"/>
  <c r="A2003" i="9" s="1"/>
  <c r="B2004" i="9"/>
  <c r="A2004" i="9" s="1"/>
  <c r="B2005" i="9"/>
  <c r="A2005" i="9" s="1"/>
  <c r="B2006" i="9"/>
  <c r="A2006" i="9" s="1"/>
  <c r="B2007" i="9"/>
  <c r="A2007" i="9" s="1"/>
  <c r="B2008" i="9"/>
  <c r="A2008" i="9" s="1"/>
  <c r="B2009" i="9"/>
  <c r="A2009" i="9" s="1"/>
  <c r="B2010" i="9"/>
  <c r="A2010" i="9" s="1"/>
  <c r="B2011" i="9"/>
  <c r="A2011" i="9" s="1"/>
  <c r="B2012" i="9"/>
  <c r="A2012" i="9" s="1"/>
  <c r="B2013" i="9"/>
  <c r="A2013" i="9" s="1"/>
  <c r="B2014" i="9"/>
  <c r="A2014" i="9" s="1"/>
  <c r="B2015" i="9"/>
  <c r="A2015" i="9" s="1"/>
  <c r="B2016" i="9"/>
  <c r="A2016" i="9" s="1"/>
  <c r="B2017" i="9"/>
  <c r="A2017" i="9" s="1"/>
  <c r="B2018" i="9"/>
  <c r="A2018" i="9" s="1"/>
  <c r="B2019" i="9"/>
  <c r="A2019" i="9" s="1"/>
  <c r="B2020" i="9"/>
  <c r="A2020" i="9" s="1"/>
  <c r="B2021" i="9"/>
  <c r="A2021" i="9" s="1"/>
  <c r="B2022" i="9"/>
  <c r="A2022" i="9" s="1"/>
  <c r="B2023" i="9"/>
  <c r="A2023" i="9" s="1"/>
  <c r="B2024" i="9"/>
  <c r="A2024" i="9" s="1"/>
  <c r="B2025" i="9"/>
  <c r="A2025" i="9" s="1"/>
  <c r="B2026" i="9"/>
  <c r="A2026" i="9" s="1"/>
  <c r="B2027" i="9"/>
  <c r="A2027" i="9" s="1"/>
  <c r="B2028" i="9"/>
  <c r="A2028" i="9" s="1"/>
  <c r="B2029" i="9"/>
  <c r="A2029" i="9" s="1"/>
  <c r="B2030" i="9"/>
  <c r="A2030" i="9" s="1"/>
  <c r="B2031" i="9"/>
  <c r="A2031" i="9" s="1"/>
  <c r="B2032" i="9"/>
  <c r="A2032" i="9" s="1"/>
  <c r="B2033" i="9"/>
  <c r="A2033" i="9" s="1"/>
  <c r="B2034" i="9"/>
  <c r="A2034" i="9" s="1"/>
  <c r="B2035" i="9"/>
  <c r="A2035" i="9" s="1"/>
  <c r="B2036" i="9"/>
  <c r="A2036" i="9" s="1"/>
  <c r="B2037" i="9"/>
  <c r="A2037" i="9" s="1"/>
  <c r="B2038" i="9"/>
  <c r="A2038" i="9" s="1"/>
  <c r="B2039" i="9"/>
  <c r="A2039" i="9" s="1"/>
  <c r="B2040" i="9"/>
  <c r="A2040" i="9" s="1"/>
  <c r="B2041" i="9"/>
  <c r="A2041" i="9" s="1"/>
  <c r="B2042" i="9"/>
  <c r="A2042" i="9" s="1"/>
  <c r="B2043" i="9"/>
  <c r="A2043" i="9" s="1"/>
  <c r="B2044" i="9"/>
  <c r="A2044" i="9" s="1"/>
  <c r="B2045" i="9"/>
  <c r="A2045" i="9" s="1"/>
  <c r="B2046" i="9"/>
  <c r="A2046" i="9" s="1"/>
  <c r="B2047" i="9"/>
  <c r="A2047" i="9" s="1"/>
  <c r="B2048" i="9"/>
  <c r="A2048" i="9" s="1"/>
  <c r="B2049" i="9"/>
  <c r="A2049" i="9" s="1"/>
  <c r="B2050" i="9"/>
  <c r="A2050" i="9" s="1"/>
  <c r="B2051" i="9"/>
  <c r="A2051" i="9" s="1"/>
  <c r="B2052" i="9"/>
  <c r="A2052" i="9" s="1"/>
  <c r="B2053" i="9"/>
  <c r="A2053" i="9" s="1"/>
  <c r="B2054" i="9"/>
  <c r="A2054" i="9" s="1"/>
  <c r="B2055" i="9"/>
  <c r="A2055" i="9" s="1"/>
  <c r="B2056" i="9"/>
  <c r="A2056" i="9" s="1"/>
  <c r="B2057" i="9"/>
  <c r="A2057" i="9" s="1"/>
  <c r="B2058" i="9"/>
  <c r="A2058" i="9" s="1"/>
  <c r="B2059" i="9"/>
  <c r="A2059" i="9" s="1"/>
  <c r="B2060" i="9"/>
  <c r="A2060" i="9" s="1"/>
  <c r="B2061" i="9"/>
  <c r="A2061" i="9" s="1"/>
  <c r="B2062" i="9"/>
  <c r="A2062" i="9" s="1"/>
  <c r="B2063" i="9"/>
  <c r="A2063" i="9" s="1"/>
  <c r="B2064" i="9"/>
  <c r="A2064" i="9" s="1"/>
  <c r="B2065" i="9"/>
  <c r="A2065" i="9" s="1"/>
  <c r="B2066" i="9"/>
  <c r="A2066" i="9" s="1"/>
  <c r="B2067" i="9"/>
  <c r="A2067" i="9" s="1"/>
  <c r="B2068" i="9"/>
  <c r="A2068" i="9" s="1"/>
  <c r="B2069" i="9"/>
  <c r="A2069" i="9" s="1"/>
  <c r="B2070" i="9"/>
  <c r="A2070" i="9" s="1"/>
  <c r="B2071" i="9"/>
  <c r="A2071" i="9" s="1"/>
  <c r="B2072" i="9"/>
  <c r="A2072" i="9" s="1"/>
  <c r="B2073" i="9"/>
  <c r="A2073" i="9" s="1"/>
  <c r="B2074" i="9"/>
  <c r="A2074" i="9" s="1"/>
  <c r="B2075" i="9"/>
  <c r="A2075" i="9" s="1"/>
  <c r="B2076" i="9"/>
  <c r="A2076" i="9" s="1"/>
  <c r="B2077" i="9"/>
  <c r="A2077" i="9" s="1"/>
  <c r="B2078" i="9"/>
  <c r="A2078" i="9" s="1"/>
  <c r="B2079" i="9"/>
  <c r="A2079" i="9" s="1"/>
  <c r="B2080" i="9"/>
  <c r="A2080" i="9" s="1"/>
  <c r="B2081" i="9"/>
  <c r="A2081" i="9" s="1"/>
  <c r="B2082" i="9"/>
  <c r="A2082" i="9" s="1"/>
  <c r="B2083" i="9"/>
  <c r="A2083" i="9" s="1"/>
  <c r="B2084" i="9"/>
  <c r="A2084" i="9" s="1"/>
  <c r="B2085" i="9"/>
  <c r="A2085" i="9" s="1"/>
  <c r="B2086" i="9"/>
  <c r="A2086" i="9" s="1"/>
  <c r="B2087" i="9"/>
  <c r="A2087" i="9" s="1"/>
  <c r="B2088" i="9"/>
  <c r="A2088" i="9" s="1"/>
  <c r="B2089" i="9"/>
  <c r="A2089" i="9" s="1"/>
  <c r="B2090" i="9"/>
  <c r="A2090" i="9" s="1"/>
  <c r="B2091" i="9"/>
  <c r="A2091" i="9" s="1"/>
  <c r="B2092" i="9"/>
  <c r="A2092" i="9" s="1"/>
  <c r="B2093" i="9"/>
  <c r="A2093" i="9" s="1"/>
  <c r="B2094" i="9"/>
  <c r="A2094" i="9" s="1"/>
  <c r="B2095" i="9"/>
  <c r="A2095" i="9" s="1"/>
  <c r="B2096" i="9"/>
  <c r="A2096" i="9" s="1"/>
  <c r="B2097" i="9"/>
  <c r="A2097" i="9" s="1"/>
  <c r="B2098" i="9"/>
  <c r="A2098" i="9" s="1"/>
  <c r="B2099" i="9"/>
  <c r="A2099" i="9" s="1"/>
  <c r="B2100" i="9"/>
  <c r="A2100" i="9" s="1"/>
  <c r="B2101" i="9"/>
  <c r="A2101" i="9" s="1"/>
  <c r="B2102" i="9"/>
  <c r="A2102" i="9" s="1"/>
  <c r="B2103" i="9"/>
  <c r="A2103" i="9" s="1"/>
  <c r="B2104" i="9"/>
  <c r="A2104" i="9" s="1"/>
  <c r="B2105" i="9"/>
  <c r="A2105" i="9" s="1"/>
  <c r="B2106" i="9"/>
  <c r="A2106" i="9" s="1"/>
  <c r="B1204" i="9"/>
  <c r="A1204" i="9" s="1"/>
  <c r="B1205" i="9"/>
  <c r="A1205" i="9" s="1"/>
  <c r="B1206" i="9"/>
  <c r="A1206" i="9" s="1"/>
  <c r="B1207" i="9"/>
  <c r="A1207" i="9" s="1"/>
  <c r="B1208" i="9"/>
  <c r="A1208" i="9" s="1"/>
  <c r="B1209" i="9"/>
  <c r="A1209" i="9" s="1"/>
  <c r="B1210" i="9"/>
  <c r="A1210" i="9" s="1"/>
  <c r="B1211" i="9"/>
  <c r="A1211" i="9" s="1"/>
  <c r="B1212" i="9"/>
  <c r="A1212" i="9" s="1"/>
  <c r="B1213" i="9"/>
  <c r="A1213" i="9" s="1"/>
  <c r="B1214" i="9"/>
  <c r="A1214" i="9" s="1"/>
  <c r="B1215" i="9"/>
  <c r="A1215" i="9" s="1"/>
  <c r="B1216" i="9"/>
  <c r="A1216" i="9" s="1"/>
  <c r="B1217" i="9"/>
  <c r="A1217" i="9" s="1"/>
  <c r="B1218" i="9"/>
  <c r="A1218" i="9" s="1"/>
  <c r="B1219" i="9"/>
  <c r="A1219" i="9" s="1"/>
  <c r="B1220" i="9"/>
  <c r="A1220" i="9" s="1"/>
  <c r="B1221" i="9"/>
  <c r="A1221" i="9" s="1"/>
  <c r="B1222" i="9"/>
  <c r="A1222" i="9" s="1"/>
  <c r="B1223" i="9"/>
  <c r="A1223" i="9" s="1"/>
  <c r="B1224" i="9"/>
  <c r="A1224" i="9" s="1"/>
  <c r="B1225" i="9"/>
  <c r="A1225" i="9" s="1"/>
  <c r="B1226" i="9"/>
  <c r="A1226" i="9" s="1"/>
  <c r="B1227" i="9"/>
  <c r="A1227" i="9" s="1"/>
  <c r="B1228" i="9"/>
  <c r="A1228" i="9" s="1"/>
  <c r="B1229" i="9"/>
  <c r="A1229" i="9" s="1"/>
  <c r="B1230" i="9"/>
  <c r="A1230" i="9" s="1"/>
  <c r="B1231" i="9"/>
  <c r="A1231" i="9" s="1"/>
  <c r="B1232" i="9"/>
  <c r="A1232" i="9" s="1"/>
  <c r="B1233" i="9"/>
  <c r="A1233" i="9" s="1"/>
  <c r="B1234" i="9"/>
  <c r="A1234" i="9" s="1"/>
  <c r="B1235" i="9"/>
  <c r="A1235" i="9" s="1"/>
  <c r="B1236" i="9"/>
  <c r="A1236" i="9" s="1"/>
  <c r="B1237" i="9"/>
  <c r="A1237" i="9" s="1"/>
  <c r="B1238" i="9"/>
  <c r="A1238" i="9" s="1"/>
  <c r="B1239" i="9"/>
  <c r="A1239" i="9" s="1"/>
  <c r="B1240" i="9"/>
  <c r="A1240" i="9" s="1"/>
  <c r="B1241" i="9"/>
  <c r="A1241" i="9" s="1"/>
  <c r="B1242" i="9"/>
  <c r="A1242" i="9" s="1"/>
  <c r="B1243" i="9"/>
  <c r="A1243" i="9" s="1"/>
  <c r="B1244" i="9"/>
  <c r="A1244" i="9" s="1"/>
  <c r="B1245" i="9"/>
  <c r="A1245" i="9" s="1"/>
  <c r="B1246" i="9"/>
  <c r="A1246" i="9" s="1"/>
  <c r="B1247" i="9"/>
  <c r="A1247" i="9" s="1"/>
  <c r="B1248" i="9"/>
  <c r="A1248" i="9" s="1"/>
  <c r="B1249" i="9"/>
  <c r="A1249" i="9" s="1"/>
  <c r="B1250" i="9"/>
  <c r="A1250" i="9" s="1"/>
  <c r="B1251" i="9"/>
  <c r="A1251" i="9" s="1"/>
  <c r="B1252" i="9"/>
  <c r="A1252" i="9" s="1"/>
  <c r="B1253" i="9"/>
  <c r="A1253" i="9" s="1"/>
  <c r="B1254" i="9"/>
  <c r="A1254" i="9" s="1"/>
  <c r="B1255" i="9"/>
  <c r="A1255" i="9" s="1"/>
  <c r="B1256" i="9"/>
  <c r="A1256" i="9" s="1"/>
  <c r="B1257" i="9"/>
  <c r="A1257" i="9" s="1"/>
  <c r="B1258" i="9"/>
  <c r="A1258" i="9" s="1"/>
  <c r="B1259" i="9"/>
  <c r="A1259" i="9" s="1"/>
  <c r="B1260" i="9"/>
  <c r="A1260" i="9" s="1"/>
  <c r="B1261" i="9"/>
  <c r="A1261" i="9" s="1"/>
  <c r="B1262" i="9"/>
  <c r="A1262" i="9" s="1"/>
  <c r="B1263" i="9"/>
  <c r="A1263" i="9" s="1"/>
  <c r="B1264" i="9"/>
  <c r="A1264" i="9" s="1"/>
  <c r="B1265" i="9"/>
  <c r="A1265" i="9" s="1"/>
  <c r="B1266" i="9"/>
  <c r="A1266" i="9" s="1"/>
  <c r="B1267" i="9"/>
  <c r="A1267" i="9" s="1"/>
  <c r="B1268" i="9"/>
  <c r="A1268" i="9" s="1"/>
  <c r="B1269" i="9"/>
  <c r="A1269" i="9" s="1"/>
  <c r="B1270" i="9"/>
  <c r="A1270" i="9" s="1"/>
  <c r="B1271" i="9"/>
  <c r="A1271" i="9" s="1"/>
  <c r="B1272" i="9"/>
  <c r="A1272" i="9" s="1"/>
  <c r="B1273" i="9"/>
  <c r="A1273" i="9" s="1"/>
  <c r="B1274" i="9"/>
  <c r="A1274" i="9" s="1"/>
  <c r="B1275" i="9"/>
  <c r="A1275" i="9" s="1"/>
  <c r="B1276" i="9"/>
  <c r="A1276" i="9" s="1"/>
  <c r="B1277" i="9"/>
  <c r="A1277" i="9" s="1"/>
  <c r="B1278" i="9"/>
  <c r="A1278" i="9" s="1"/>
  <c r="B1279" i="9"/>
  <c r="A1279" i="9" s="1"/>
  <c r="B1280" i="9"/>
  <c r="A1280" i="9" s="1"/>
  <c r="B1281" i="9"/>
  <c r="A1281" i="9" s="1"/>
  <c r="B1282" i="9"/>
  <c r="A1282" i="9" s="1"/>
  <c r="B1283" i="9"/>
  <c r="A1283" i="9" s="1"/>
  <c r="B1284" i="9"/>
  <c r="A1284" i="9" s="1"/>
  <c r="B1285" i="9"/>
  <c r="A1285" i="9" s="1"/>
  <c r="B1286" i="9"/>
  <c r="A1286" i="9" s="1"/>
  <c r="B1287" i="9"/>
  <c r="A1287" i="9" s="1"/>
  <c r="B1288" i="9"/>
  <c r="A1288" i="9" s="1"/>
  <c r="B1289" i="9"/>
  <c r="A1289" i="9" s="1"/>
  <c r="B1290" i="9"/>
  <c r="A1290" i="9" s="1"/>
  <c r="B1291" i="9"/>
  <c r="A1291" i="9" s="1"/>
  <c r="B1292" i="9"/>
  <c r="A1292" i="9" s="1"/>
  <c r="B1293" i="9"/>
  <c r="A1293" i="9" s="1"/>
  <c r="B1294" i="9"/>
  <c r="A1294" i="9" s="1"/>
  <c r="B1295" i="9"/>
  <c r="A1295" i="9" s="1"/>
  <c r="B1296" i="9"/>
  <c r="A1296" i="9" s="1"/>
  <c r="B1297" i="9"/>
  <c r="A1297" i="9" s="1"/>
  <c r="B1298" i="9"/>
  <c r="A1298" i="9" s="1"/>
  <c r="B1299" i="9"/>
  <c r="A1299" i="9" s="1"/>
  <c r="B1300" i="9"/>
  <c r="A1300" i="9" s="1"/>
  <c r="B1301" i="9"/>
  <c r="A1301" i="9" s="1"/>
  <c r="B1302" i="9"/>
  <c r="A1302" i="9" s="1"/>
  <c r="B1303" i="9"/>
  <c r="A1303" i="9" s="1"/>
  <c r="B1304" i="9"/>
  <c r="A1304" i="9" s="1"/>
  <c r="B1305" i="9"/>
  <c r="A1305" i="9" s="1"/>
  <c r="B1306" i="9"/>
  <c r="A1306" i="9" s="1"/>
  <c r="B1307" i="9"/>
  <c r="A1307" i="9" s="1"/>
  <c r="B1308" i="9"/>
  <c r="A1308" i="9" s="1"/>
  <c r="B1309" i="9"/>
  <c r="A1309" i="9" s="1"/>
  <c r="B1310" i="9"/>
  <c r="A1310" i="9" s="1"/>
  <c r="B1311" i="9"/>
  <c r="A1311" i="9" s="1"/>
  <c r="B1312" i="9"/>
  <c r="A1312" i="9" s="1"/>
  <c r="B1313" i="9"/>
  <c r="A1313" i="9" s="1"/>
  <c r="B1314" i="9"/>
  <c r="A1314" i="9" s="1"/>
  <c r="B1315" i="9"/>
  <c r="A1315" i="9" s="1"/>
  <c r="B1316" i="9"/>
  <c r="A1316" i="9" s="1"/>
  <c r="B1317" i="9"/>
  <c r="A1317" i="9" s="1"/>
  <c r="B1318" i="9"/>
  <c r="A1318" i="9" s="1"/>
  <c r="B1319" i="9"/>
  <c r="A1319" i="9" s="1"/>
  <c r="B1320" i="9"/>
  <c r="A1320" i="9" s="1"/>
  <c r="B1321" i="9"/>
  <c r="A1321" i="9" s="1"/>
  <c r="B1322" i="9"/>
  <c r="A1322" i="9" s="1"/>
  <c r="B1323" i="9"/>
  <c r="A1323" i="9" s="1"/>
  <c r="B1324" i="9"/>
  <c r="A1324" i="9" s="1"/>
  <c r="B1325" i="9"/>
  <c r="A1325" i="9" s="1"/>
  <c r="B1326" i="9"/>
  <c r="A1326" i="9" s="1"/>
  <c r="B1327" i="9"/>
  <c r="A1327" i="9" s="1"/>
  <c r="B1328" i="9"/>
  <c r="A1328" i="9" s="1"/>
  <c r="B1329" i="9"/>
  <c r="A1329" i="9" s="1"/>
  <c r="B1330" i="9"/>
  <c r="A1330" i="9" s="1"/>
  <c r="B1331" i="9"/>
  <c r="A1331" i="9" s="1"/>
  <c r="B1332" i="9"/>
  <c r="A1332" i="9" s="1"/>
  <c r="B1333" i="9"/>
  <c r="A1333" i="9" s="1"/>
  <c r="B1334" i="9"/>
  <c r="A1334" i="9" s="1"/>
  <c r="B1335" i="9"/>
  <c r="A1335" i="9" s="1"/>
  <c r="B1336" i="9"/>
  <c r="A1336" i="9" s="1"/>
  <c r="B1337" i="9"/>
  <c r="A1337" i="9" s="1"/>
  <c r="B1338" i="9"/>
  <c r="A1338" i="9" s="1"/>
  <c r="B1339" i="9"/>
  <c r="A1339" i="9" s="1"/>
  <c r="B1340" i="9"/>
  <c r="A1340" i="9" s="1"/>
  <c r="B1341" i="9"/>
  <c r="A1341" i="9" s="1"/>
  <c r="B1342" i="9"/>
  <c r="A1342" i="9" s="1"/>
  <c r="B1343" i="9"/>
  <c r="A1343" i="9" s="1"/>
  <c r="B1344" i="9"/>
  <c r="A1344" i="9" s="1"/>
  <c r="B1345" i="9"/>
  <c r="A1345" i="9" s="1"/>
  <c r="B1346" i="9"/>
  <c r="A1346" i="9" s="1"/>
  <c r="B1347" i="9"/>
  <c r="A1347" i="9" s="1"/>
  <c r="B1348" i="9"/>
  <c r="A1348" i="9" s="1"/>
  <c r="B1349" i="9"/>
  <c r="A1349" i="9" s="1"/>
  <c r="B1350" i="9"/>
  <c r="A1350" i="9" s="1"/>
  <c r="B1351" i="9"/>
  <c r="A1351" i="9" s="1"/>
  <c r="B1352" i="9"/>
  <c r="A1352" i="9" s="1"/>
  <c r="B1353" i="9"/>
  <c r="A1353" i="9" s="1"/>
  <c r="B1354" i="9"/>
  <c r="A1354" i="9" s="1"/>
  <c r="B1355" i="9"/>
  <c r="A1355" i="9" s="1"/>
  <c r="B1356" i="9"/>
  <c r="A1356" i="9" s="1"/>
  <c r="B1357" i="9"/>
  <c r="A1357" i="9" s="1"/>
  <c r="B1358" i="9"/>
  <c r="A1358" i="9" s="1"/>
  <c r="B1359" i="9"/>
  <c r="A1359" i="9" s="1"/>
  <c r="B1360" i="9"/>
  <c r="A1360" i="9" s="1"/>
  <c r="B1361" i="9"/>
  <c r="A1361" i="9" s="1"/>
  <c r="B1362" i="9"/>
  <c r="A1362" i="9" s="1"/>
  <c r="B1363" i="9"/>
  <c r="A1363" i="9" s="1"/>
  <c r="B1364" i="9"/>
  <c r="A1364" i="9" s="1"/>
  <c r="B1365" i="9"/>
  <c r="A1365" i="9" s="1"/>
  <c r="B1366" i="9"/>
  <c r="A1366" i="9" s="1"/>
  <c r="B1367" i="9"/>
  <c r="A1367" i="9" s="1"/>
  <c r="B1368" i="9"/>
  <c r="A1368" i="9" s="1"/>
  <c r="B1369" i="9"/>
  <c r="A1369" i="9" s="1"/>
  <c r="B1370" i="9"/>
  <c r="A1370" i="9" s="1"/>
  <c r="B1371" i="9"/>
  <c r="A1371" i="9" s="1"/>
  <c r="B1372" i="9"/>
  <c r="A1372" i="9" s="1"/>
  <c r="B1373" i="9"/>
  <c r="A1373" i="9" s="1"/>
  <c r="B1374" i="9"/>
  <c r="A1374" i="9" s="1"/>
  <c r="B1375" i="9"/>
  <c r="A1375" i="9" s="1"/>
  <c r="B1376" i="9"/>
  <c r="A1376" i="9" s="1"/>
  <c r="B1377" i="9"/>
  <c r="A1377" i="9" s="1"/>
  <c r="B1378" i="9"/>
  <c r="A1378" i="9" s="1"/>
  <c r="B1379" i="9"/>
  <c r="A1379" i="9" s="1"/>
  <c r="B1380" i="9"/>
  <c r="A1380" i="9" s="1"/>
  <c r="B1381" i="9"/>
  <c r="A1381" i="9" s="1"/>
  <c r="B1382" i="9"/>
  <c r="A1382" i="9" s="1"/>
  <c r="B1383" i="9"/>
  <c r="A1383" i="9" s="1"/>
  <c r="B1384" i="9"/>
  <c r="A1384" i="9" s="1"/>
  <c r="B1385" i="9"/>
  <c r="A1385" i="9" s="1"/>
  <c r="B1386" i="9"/>
  <c r="A1386" i="9" s="1"/>
  <c r="B1387" i="9"/>
  <c r="A1387" i="9" s="1"/>
  <c r="B1388" i="9"/>
  <c r="A1388" i="9" s="1"/>
  <c r="B1389" i="9"/>
  <c r="A1389" i="9" s="1"/>
  <c r="B1390" i="9"/>
  <c r="A1390" i="9" s="1"/>
  <c r="B1391" i="9"/>
  <c r="A1391" i="9" s="1"/>
  <c r="B1392" i="9"/>
  <c r="A1392" i="9" s="1"/>
  <c r="B1393" i="9"/>
  <c r="A1393" i="9" s="1"/>
  <c r="B1394" i="9"/>
  <c r="A1394" i="9" s="1"/>
  <c r="B1395" i="9"/>
  <c r="A1395" i="9" s="1"/>
  <c r="B1396" i="9"/>
  <c r="A1396" i="9" s="1"/>
  <c r="B1397" i="9"/>
  <c r="A1397" i="9" s="1"/>
  <c r="B1398" i="9"/>
  <c r="A1398" i="9" s="1"/>
  <c r="B1399" i="9"/>
  <c r="A1399" i="9" s="1"/>
  <c r="B1400" i="9"/>
  <c r="A1400" i="9" s="1"/>
  <c r="B1401" i="9"/>
  <c r="A1401" i="9" s="1"/>
  <c r="B1402" i="9"/>
  <c r="A1402" i="9" s="1"/>
  <c r="B1403" i="9"/>
  <c r="A1403" i="9" s="1"/>
  <c r="B1404" i="9"/>
  <c r="A1404" i="9" s="1"/>
  <c r="B1405" i="9"/>
  <c r="A1405" i="9" s="1"/>
  <c r="B1406" i="9"/>
  <c r="A1406" i="9" s="1"/>
  <c r="B1407" i="9"/>
  <c r="A1407" i="9" s="1"/>
  <c r="B1408" i="9"/>
  <c r="A1408" i="9" s="1"/>
  <c r="B1409" i="9"/>
  <c r="A1409" i="9" s="1"/>
  <c r="B1410" i="9"/>
  <c r="A1410" i="9" s="1"/>
  <c r="B1411" i="9"/>
  <c r="A1411" i="9" s="1"/>
  <c r="B1412" i="9"/>
  <c r="A1412" i="9" s="1"/>
  <c r="B1413" i="9"/>
  <c r="A1413" i="9" s="1"/>
  <c r="B1414" i="9"/>
  <c r="A1414" i="9" s="1"/>
  <c r="B1415" i="9"/>
  <c r="A1415" i="9" s="1"/>
  <c r="B1416" i="9"/>
  <c r="A1416" i="9" s="1"/>
  <c r="B1417" i="9"/>
  <c r="A1417" i="9" s="1"/>
  <c r="B1418" i="9"/>
  <c r="A1418" i="9" s="1"/>
  <c r="B1419" i="9"/>
  <c r="A1419" i="9" s="1"/>
  <c r="B1420" i="9"/>
  <c r="A1420" i="9" s="1"/>
  <c r="B1421" i="9"/>
  <c r="A1421" i="9" s="1"/>
  <c r="B1422" i="9"/>
  <c r="A1422" i="9" s="1"/>
  <c r="B1423" i="9"/>
  <c r="A1423" i="9" s="1"/>
  <c r="B1424" i="9"/>
  <c r="A1424" i="9" s="1"/>
  <c r="B1425" i="9"/>
  <c r="A1425" i="9" s="1"/>
  <c r="B1426" i="9"/>
  <c r="A1426" i="9" s="1"/>
  <c r="B1427" i="9"/>
  <c r="A1427" i="9" s="1"/>
  <c r="B1428" i="9"/>
  <c r="A1428" i="9" s="1"/>
  <c r="B740" i="9"/>
  <c r="A740" i="9" s="1"/>
  <c r="B741" i="9"/>
  <c r="A741" i="9" s="1"/>
  <c r="B742" i="9"/>
  <c r="A742" i="9" s="1"/>
  <c r="B743" i="9"/>
  <c r="A743" i="9" s="1"/>
  <c r="B744" i="9"/>
  <c r="A744" i="9" s="1"/>
  <c r="B745" i="9"/>
  <c r="A745" i="9" s="1"/>
  <c r="B746" i="9"/>
  <c r="A746" i="9" s="1"/>
  <c r="B747" i="9"/>
  <c r="A747" i="9" s="1"/>
  <c r="B748" i="9"/>
  <c r="A748" i="9" s="1"/>
  <c r="B749" i="9"/>
  <c r="A749" i="9" s="1"/>
  <c r="B750" i="9"/>
  <c r="A750" i="9" s="1"/>
  <c r="B751" i="9"/>
  <c r="A751" i="9" s="1"/>
  <c r="B752" i="9"/>
  <c r="A752" i="9" s="1"/>
  <c r="B753" i="9"/>
  <c r="A753" i="9" s="1"/>
  <c r="B754" i="9"/>
  <c r="A754" i="9" s="1"/>
  <c r="B755" i="9"/>
  <c r="A755" i="9" s="1"/>
  <c r="B756" i="9"/>
  <c r="A756" i="9" s="1"/>
  <c r="B757" i="9"/>
  <c r="A757" i="9" s="1"/>
  <c r="B758" i="9"/>
  <c r="A758" i="9" s="1"/>
  <c r="B759" i="9"/>
  <c r="A759" i="9" s="1"/>
  <c r="B760" i="9"/>
  <c r="A760" i="9" s="1"/>
  <c r="B761" i="9"/>
  <c r="A761" i="9" s="1"/>
  <c r="B762" i="9"/>
  <c r="A762" i="9" s="1"/>
  <c r="B763" i="9"/>
  <c r="A763" i="9" s="1"/>
  <c r="B764" i="9"/>
  <c r="A764" i="9" s="1"/>
  <c r="B765" i="9"/>
  <c r="A765" i="9" s="1"/>
  <c r="B766" i="9"/>
  <c r="A766" i="9" s="1"/>
  <c r="B767" i="9"/>
  <c r="A767" i="9" s="1"/>
  <c r="B768" i="9"/>
  <c r="A768" i="9" s="1"/>
  <c r="B769" i="9"/>
  <c r="A769" i="9" s="1"/>
  <c r="B770" i="9"/>
  <c r="A770" i="9" s="1"/>
  <c r="B771" i="9"/>
  <c r="A771" i="9" s="1"/>
  <c r="B772" i="9"/>
  <c r="A772" i="9" s="1"/>
  <c r="B773" i="9"/>
  <c r="A773" i="9" s="1"/>
  <c r="B774" i="9"/>
  <c r="A774" i="9" s="1"/>
  <c r="B775" i="9"/>
  <c r="A775" i="9" s="1"/>
  <c r="B776" i="9"/>
  <c r="A776" i="9" s="1"/>
  <c r="B777" i="9"/>
  <c r="A777" i="9" s="1"/>
  <c r="B778" i="9"/>
  <c r="A778" i="9" s="1"/>
  <c r="B779" i="9"/>
  <c r="A779" i="9" s="1"/>
  <c r="B780" i="9"/>
  <c r="A780" i="9" s="1"/>
  <c r="B781" i="9"/>
  <c r="A781" i="9" s="1"/>
  <c r="B782" i="9"/>
  <c r="A782" i="9" s="1"/>
  <c r="B783" i="9"/>
  <c r="A783" i="9" s="1"/>
  <c r="B784" i="9"/>
  <c r="A784" i="9" s="1"/>
  <c r="B785" i="9"/>
  <c r="A785" i="9" s="1"/>
  <c r="B786" i="9"/>
  <c r="A786" i="9" s="1"/>
  <c r="B787" i="9"/>
  <c r="A787" i="9" s="1"/>
  <c r="B788" i="9"/>
  <c r="A788" i="9" s="1"/>
  <c r="B789" i="9"/>
  <c r="A789" i="9" s="1"/>
  <c r="B790" i="9"/>
  <c r="A790" i="9" s="1"/>
  <c r="B791" i="9"/>
  <c r="A791" i="9" s="1"/>
  <c r="B792" i="9"/>
  <c r="A792" i="9" s="1"/>
  <c r="B793" i="9"/>
  <c r="A793" i="9" s="1"/>
  <c r="B794" i="9"/>
  <c r="A794" i="9" s="1"/>
  <c r="B795" i="9"/>
  <c r="A795" i="9" s="1"/>
  <c r="B796" i="9"/>
  <c r="A796" i="9" s="1"/>
  <c r="B797" i="9"/>
  <c r="A797" i="9" s="1"/>
  <c r="B798" i="9"/>
  <c r="A798" i="9" s="1"/>
  <c r="B799" i="9"/>
  <c r="A799" i="9" s="1"/>
  <c r="B800" i="9"/>
  <c r="A800" i="9" s="1"/>
  <c r="B801" i="9"/>
  <c r="A801" i="9" s="1"/>
  <c r="B802" i="9"/>
  <c r="A802" i="9" s="1"/>
  <c r="B803" i="9"/>
  <c r="A803" i="9" s="1"/>
  <c r="B804" i="9"/>
  <c r="A804" i="9" s="1"/>
  <c r="B805" i="9"/>
  <c r="A805" i="9" s="1"/>
  <c r="B806" i="9"/>
  <c r="A806" i="9" s="1"/>
  <c r="B807" i="9"/>
  <c r="A807" i="9" s="1"/>
  <c r="B808" i="9"/>
  <c r="A808" i="9" s="1"/>
  <c r="B809" i="9"/>
  <c r="A809" i="9" s="1"/>
  <c r="B810" i="9"/>
  <c r="A810" i="9" s="1"/>
  <c r="B811" i="9"/>
  <c r="A811" i="9" s="1"/>
  <c r="B812" i="9"/>
  <c r="A812" i="9" s="1"/>
  <c r="B813" i="9"/>
  <c r="A813" i="9" s="1"/>
  <c r="B814" i="9"/>
  <c r="A814" i="9" s="1"/>
  <c r="B815" i="9"/>
  <c r="A815" i="9" s="1"/>
  <c r="B816" i="9"/>
  <c r="A816" i="9" s="1"/>
  <c r="B817" i="9"/>
  <c r="A817" i="9" s="1"/>
  <c r="B818" i="9"/>
  <c r="A818" i="9" s="1"/>
  <c r="B819" i="9"/>
  <c r="A819" i="9" s="1"/>
  <c r="B820" i="9"/>
  <c r="A820" i="9" s="1"/>
  <c r="B821" i="9"/>
  <c r="A821" i="9" s="1"/>
  <c r="B822" i="9"/>
  <c r="A822" i="9" s="1"/>
  <c r="B823" i="9"/>
  <c r="A823" i="9" s="1"/>
  <c r="B824" i="9"/>
  <c r="A824" i="9" s="1"/>
  <c r="B825" i="9"/>
  <c r="A825" i="9" s="1"/>
  <c r="B826" i="9"/>
  <c r="A826" i="9" s="1"/>
  <c r="B827" i="9"/>
  <c r="A827" i="9" s="1"/>
  <c r="B828" i="9"/>
  <c r="A828" i="9" s="1"/>
  <c r="B829" i="9"/>
  <c r="A829" i="9" s="1"/>
  <c r="B830" i="9"/>
  <c r="A830" i="9" s="1"/>
  <c r="B831" i="9"/>
  <c r="A831" i="9" s="1"/>
  <c r="B832" i="9"/>
  <c r="A832" i="9" s="1"/>
  <c r="B833" i="9"/>
  <c r="A833" i="9" s="1"/>
  <c r="B834" i="9"/>
  <c r="A834" i="9" s="1"/>
  <c r="B835" i="9"/>
  <c r="A835" i="9" s="1"/>
  <c r="B836" i="9"/>
  <c r="A836" i="9" s="1"/>
  <c r="B837" i="9"/>
  <c r="A837" i="9" s="1"/>
  <c r="B838" i="9"/>
  <c r="A838" i="9" s="1"/>
  <c r="B839" i="9"/>
  <c r="A839" i="9" s="1"/>
  <c r="B840" i="9"/>
  <c r="A840" i="9" s="1"/>
  <c r="B841" i="9"/>
  <c r="A841" i="9" s="1"/>
  <c r="B842" i="9"/>
  <c r="A842" i="9" s="1"/>
  <c r="B843" i="9"/>
  <c r="A843" i="9" s="1"/>
  <c r="B844" i="9"/>
  <c r="A844" i="9" s="1"/>
  <c r="B845" i="9"/>
  <c r="A845" i="9" s="1"/>
  <c r="B846" i="9"/>
  <c r="A846" i="9" s="1"/>
  <c r="B847" i="9"/>
  <c r="A847" i="9" s="1"/>
  <c r="B848" i="9"/>
  <c r="A848" i="9" s="1"/>
  <c r="B849" i="9"/>
  <c r="A849" i="9" s="1"/>
  <c r="B850" i="9"/>
  <c r="A850" i="9" s="1"/>
  <c r="B851" i="9"/>
  <c r="A851" i="9" s="1"/>
  <c r="B852" i="9"/>
  <c r="A852" i="9" s="1"/>
  <c r="B853" i="9"/>
  <c r="A853" i="9" s="1"/>
  <c r="B854" i="9"/>
  <c r="A854" i="9" s="1"/>
  <c r="B855" i="9"/>
  <c r="A855" i="9" s="1"/>
  <c r="B856" i="9"/>
  <c r="A856" i="9" s="1"/>
  <c r="B857" i="9"/>
  <c r="A857" i="9" s="1"/>
  <c r="B858" i="9"/>
  <c r="A858" i="9" s="1"/>
  <c r="B859" i="9"/>
  <c r="A859" i="9" s="1"/>
  <c r="B860" i="9"/>
  <c r="A860" i="9" s="1"/>
  <c r="B861" i="9"/>
  <c r="A861" i="9" s="1"/>
  <c r="B862" i="9"/>
  <c r="A862" i="9" s="1"/>
  <c r="B863" i="9"/>
  <c r="A863" i="9" s="1"/>
  <c r="B864" i="9"/>
  <c r="A864" i="9" s="1"/>
  <c r="B865" i="9"/>
  <c r="A865" i="9" s="1"/>
  <c r="B866" i="9"/>
  <c r="A866" i="9" s="1"/>
  <c r="B867" i="9"/>
  <c r="A867" i="9" s="1"/>
  <c r="B868" i="9"/>
  <c r="A868" i="9" s="1"/>
  <c r="B869" i="9"/>
  <c r="A869" i="9" s="1"/>
  <c r="B870" i="9"/>
  <c r="A870" i="9" s="1"/>
  <c r="B871" i="9"/>
  <c r="A871" i="9" s="1"/>
  <c r="B872" i="9"/>
  <c r="A872" i="9" s="1"/>
  <c r="B873" i="9"/>
  <c r="A873" i="9" s="1"/>
  <c r="B874" i="9"/>
  <c r="A874" i="9" s="1"/>
  <c r="B875" i="9"/>
  <c r="A875" i="9" s="1"/>
  <c r="B876" i="9"/>
  <c r="A876" i="9" s="1"/>
  <c r="B877" i="9"/>
  <c r="A877" i="9" s="1"/>
  <c r="B878" i="9"/>
  <c r="A878" i="9" s="1"/>
  <c r="B879" i="9"/>
  <c r="A879" i="9" s="1"/>
  <c r="B880" i="9"/>
  <c r="A880" i="9" s="1"/>
  <c r="B881" i="9"/>
  <c r="A881" i="9" s="1"/>
  <c r="B882" i="9"/>
  <c r="A882" i="9" s="1"/>
  <c r="B883" i="9"/>
  <c r="A883" i="9" s="1"/>
  <c r="B884" i="9"/>
  <c r="A884" i="9" s="1"/>
  <c r="B885" i="9"/>
  <c r="A885" i="9" s="1"/>
  <c r="B886" i="9"/>
  <c r="A886" i="9" s="1"/>
  <c r="B887" i="9"/>
  <c r="A887" i="9" s="1"/>
  <c r="B888" i="9"/>
  <c r="A888" i="9" s="1"/>
  <c r="B889" i="9"/>
  <c r="A889" i="9" s="1"/>
  <c r="B890" i="9"/>
  <c r="A890" i="9" s="1"/>
  <c r="B891" i="9"/>
  <c r="A891" i="9" s="1"/>
  <c r="B892" i="9"/>
  <c r="A892" i="9" s="1"/>
  <c r="B893" i="9"/>
  <c r="A893" i="9" s="1"/>
  <c r="B894" i="9"/>
  <c r="A894" i="9" s="1"/>
  <c r="B895" i="9"/>
  <c r="A895" i="9" s="1"/>
  <c r="B896" i="9"/>
  <c r="A896" i="9" s="1"/>
  <c r="B897" i="9"/>
  <c r="A897" i="9" s="1"/>
  <c r="B898" i="9"/>
  <c r="A898" i="9" s="1"/>
  <c r="B899" i="9"/>
  <c r="A899" i="9" s="1"/>
  <c r="B900" i="9"/>
  <c r="A900" i="9" s="1"/>
  <c r="B901" i="9"/>
  <c r="A901" i="9" s="1"/>
  <c r="B902" i="9"/>
  <c r="A902" i="9" s="1"/>
  <c r="B903" i="9"/>
  <c r="A903" i="9" s="1"/>
  <c r="B904" i="9"/>
  <c r="A904" i="9" s="1"/>
  <c r="B905" i="9"/>
  <c r="A905" i="9" s="1"/>
  <c r="B906" i="9"/>
  <c r="A906" i="9" s="1"/>
  <c r="B907" i="9"/>
  <c r="A907" i="9" s="1"/>
  <c r="B908" i="9"/>
  <c r="A908" i="9" s="1"/>
  <c r="B909" i="9"/>
  <c r="A909" i="9" s="1"/>
  <c r="B910" i="9"/>
  <c r="A910" i="9" s="1"/>
  <c r="B911" i="9"/>
  <c r="A911" i="9" s="1"/>
  <c r="B912" i="9"/>
  <c r="A912" i="9" s="1"/>
  <c r="B913" i="9"/>
  <c r="A913" i="9" s="1"/>
  <c r="B914" i="9"/>
  <c r="A914" i="9" s="1"/>
  <c r="B915" i="9"/>
  <c r="A915" i="9" s="1"/>
  <c r="B916" i="9"/>
  <c r="A916" i="9" s="1"/>
  <c r="B917" i="9"/>
  <c r="A917" i="9" s="1"/>
  <c r="B918" i="9"/>
  <c r="A918" i="9" s="1"/>
  <c r="B919" i="9"/>
  <c r="A919" i="9" s="1"/>
  <c r="B920" i="9"/>
  <c r="A920" i="9" s="1"/>
  <c r="B921" i="9"/>
  <c r="A921" i="9" s="1"/>
  <c r="B922" i="9"/>
  <c r="A922" i="9" s="1"/>
  <c r="B923" i="9"/>
  <c r="A923" i="9" s="1"/>
  <c r="B924" i="9"/>
  <c r="A924" i="9" s="1"/>
  <c r="B925" i="9"/>
  <c r="A925" i="9" s="1"/>
  <c r="B926" i="9"/>
  <c r="A926" i="9" s="1"/>
  <c r="B927" i="9"/>
  <c r="A927" i="9" s="1"/>
  <c r="B928" i="9"/>
  <c r="A928" i="9" s="1"/>
  <c r="B929" i="9"/>
  <c r="A929" i="9" s="1"/>
  <c r="B930" i="9"/>
  <c r="A930" i="9" s="1"/>
  <c r="B931" i="9"/>
  <c r="A931" i="9" s="1"/>
  <c r="B932" i="9"/>
  <c r="A932" i="9" s="1"/>
  <c r="B933" i="9"/>
  <c r="A933" i="9" s="1"/>
  <c r="B934" i="9"/>
  <c r="A934" i="9" s="1"/>
  <c r="B935" i="9"/>
  <c r="A935" i="9" s="1"/>
  <c r="B936" i="9"/>
  <c r="A936" i="9" s="1"/>
  <c r="B937" i="9"/>
  <c r="A937" i="9" s="1"/>
  <c r="B938" i="9"/>
  <c r="A938" i="9" s="1"/>
  <c r="B939" i="9"/>
  <c r="A939" i="9" s="1"/>
  <c r="B940" i="9"/>
  <c r="A940" i="9" s="1"/>
  <c r="B941" i="9"/>
  <c r="A941" i="9" s="1"/>
  <c r="B942" i="9"/>
  <c r="A942" i="9" s="1"/>
  <c r="B943" i="9"/>
  <c r="A943" i="9" s="1"/>
  <c r="B944" i="9"/>
  <c r="A944" i="9" s="1"/>
  <c r="B945" i="9"/>
  <c r="A945" i="9" s="1"/>
  <c r="B946" i="9"/>
  <c r="A946" i="9" s="1"/>
  <c r="B947" i="9"/>
  <c r="A947" i="9" s="1"/>
  <c r="B948" i="9"/>
  <c r="A948" i="9" s="1"/>
  <c r="B949" i="9"/>
  <c r="A949" i="9" s="1"/>
  <c r="B950" i="9"/>
  <c r="A950" i="9" s="1"/>
  <c r="B951" i="9"/>
  <c r="A951" i="9" s="1"/>
  <c r="B952" i="9"/>
  <c r="A952" i="9" s="1"/>
  <c r="B953" i="9"/>
  <c r="A953" i="9" s="1"/>
  <c r="B954" i="9"/>
  <c r="A954" i="9" s="1"/>
  <c r="B955" i="9"/>
  <c r="A955" i="9" s="1"/>
  <c r="B956" i="9"/>
  <c r="A956" i="9" s="1"/>
  <c r="B957" i="9"/>
  <c r="A957" i="9" s="1"/>
  <c r="B958" i="9"/>
  <c r="A958" i="9" s="1"/>
  <c r="B959" i="9"/>
  <c r="A959" i="9" s="1"/>
  <c r="B960" i="9"/>
  <c r="A960" i="9" s="1"/>
  <c r="B961" i="9"/>
  <c r="A961" i="9" s="1"/>
  <c r="B962" i="9"/>
  <c r="A962" i="9" s="1"/>
  <c r="B963" i="9"/>
  <c r="A963" i="9" s="1"/>
  <c r="B964" i="9"/>
  <c r="A964" i="9" s="1"/>
  <c r="B965" i="9"/>
  <c r="A965" i="9" s="1"/>
  <c r="B966" i="9"/>
  <c r="A966" i="9" s="1"/>
  <c r="B967" i="9"/>
  <c r="A967" i="9" s="1"/>
  <c r="B968" i="9"/>
  <c r="A968" i="9" s="1"/>
  <c r="B969" i="9"/>
  <c r="A969" i="9" s="1"/>
  <c r="B970" i="9"/>
  <c r="A970" i="9" s="1"/>
  <c r="B971" i="9"/>
  <c r="A971" i="9" s="1"/>
  <c r="B972" i="9"/>
  <c r="A972" i="9" s="1"/>
  <c r="B973" i="9"/>
  <c r="A973" i="9" s="1"/>
  <c r="B974" i="9"/>
  <c r="A974" i="9" s="1"/>
  <c r="B975" i="9"/>
  <c r="A975" i="9" s="1"/>
  <c r="B976" i="9"/>
  <c r="A976" i="9" s="1"/>
  <c r="B977" i="9"/>
  <c r="A977" i="9" s="1"/>
  <c r="B978" i="9"/>
  <c r="A978" i="9" s="1"/>
  <c r="B979" i="9"/>
  <c r="A979" i="9" s="1"/>
  <c r="B980" i="9"/>
  <c r="A980" i="9" s="1"/>
  <c r="B981" i="9"/>
  <c r="A981" i="9" s="1"/>
  <c r="B982" i="9"/>
  <c r="A982" i="9" s="1"/>
  <c r="B983" i="9"/>
  <c r="A983" i="9" s="1"/>
  <c r="B984" i="9"/>
  <c r="A984" i="9" s="1"/>
  <c r="B985" i="9"/>
  <c r="A985" i="9" s="1"/>
  <c r="B986" i="9"/>
  <c r="A986" i="9" s="1"/>
  <c r="B987" i="9"/>
  <c r="A987" i="9" s="1"/>
  <c r="B988" i="9"/>
  <c r="A988" i="9" s="1"/>
  <c r="B989" i="9"/>
  <c r="A989" i="9" s="1"/>
  <c r="B990" i="9"/>
  <c r="A990" i="9" s="1"/>
  <c r="B991" i="9"/>
  <c r="A991" i="9" s="1"/>
  <c r="B992" i="9"/>
  <c r="A992" i="9" s="1"/>
  <c r="B993" i="9"/>
  <c r="A993" i="9" s="1"/>
  <c r="B994" i="9"/>
  <c r="A994" i="9" s="1"/>
  <c r="B995" i="9"/>
  <c r="A995" i="9" s="1"/>
  <c r="B996" i="9"/>
  <c r="A996" i="9" s="1"/>
  <c r="B997" i="9"/>
  <c r="A997" i="9" s="1"/>
  <c r="B998" i="9"/>
  <c r="A998" i="9" s="1"/>
  <c r="B999" i="9"/>
  <c r="A999" i="9" s="1"/>
  <c r="B1000" i="9"/>
  <c r="A1000" i="9" s="1"/>
  <c r="B1001" i="9"/>
  <c r="A1001" i="9" s="1"/>
  <c r="B1002" i="9"/>
  <c r="A1002" i="9" s="1"/>
  <c r="B1003" i="9"/>
  <c r="A1003" i="9" s="1"/>
  <c r="B1004" i="9"/>
  <c r="A1004" i="9" s="1"/>
  <c r="B1005" i="9"/>
  <c r="A1005" i="9" s="1"/>
  <c r="B1006" i="9"/>
  <c r="A1006" i="9" s="1"/>
  <c r="B1007" i="9"/>
  <c r="A1007" i="9" s="1"/>
  <c r="B1008" i="9"/>
  <c r="A1008" i="9" s="1"/>
  <c r="B1009" i="9"/>
  <c r="A1009" i="9" s="1"/>
  <c r="B1010" i="9"/>
  <c r="A1010" i="9" s="1"/>
  <c r="B1011" i="9"/>
  <c r="A1011" i="9" s="1"/>
  <c r="B1012" i="9"/>
  <c r="A1012" i="9" s="1"/>
  <c r="B1013" i="9"/>
  <c r="A1013" i="9" s="1"/>
  <c r="B1014" i="9"/>
  <c r="A1014" i="9" s="1"/>
  <c r="B1015" i="9"/>
  <c r="A1015" i="9" s="1"/>
  <c r="B1016" i="9"/>
  <c r="A1016" i="9" s="1"/>
  <c r="B1017" i="9"/>
  <c r="A1017" i="9" s="1"/>
  <c r="B1018" i="9"/>
  <c r="A1018" i="9" s="1"/>
  <c r="B1019" i="9"/>
  <c r="A1019" i="9" s="1"/>
  <c r="B1020" i="9"/>
  <c r="A1020" i="9" s="1"/>
  <c r="B1021" i="9"/>
  <c r="A1021" i="9" s="1"/>
  <c r="B1022" i="9"/>
  <c r="A1022" i="9" s="1"/>
  <c r="B1023" i="9"/>
  <c r="A1023" i="9" s="1"/>
  <c r="B1024" i="9"/>
  <c r="A1024" i="9" s="1"/>
  <c r="B1025" i="9"/>
  <c r="A1025" i="9" s="1"/>
  <c r="B1026" i="9"/>
  <c r="A1026" i="9" s="1"/>
  <c r="B1027" i="9"/>
  <c r="A1027" i="9" s="1"/>
  <c r="B1028" i="9"/>
  <c r="A1028" i="9" s="1"/>
  <c r="B1029" i="9"/>
  <c r="A1029" i="9" s="1"/>
  <c r="B1030" i="9"/>
  <c r="A1030" i="9" s="1"/>
  <c r="B1031" i="9"/>
  <c r="A1031" i="9" s="1"/>
  <c r="B1032" i="9"/>
  <c r="A1032" i="9" s="1"/>
  <c r="B1033" i="9"/>
  <c r="A1033" i="9" s="1"/>
  <c r="B1034" i="9"/>
  <c r="A1034" i="9" s="1"/>
  <c r="B1035" i="9"/>
  <c r="A1035" i="9" s="1"/>
  <c r="B1036" i="9"/>
  <c r="A1036" i="9" s="1"/>
  <c r="B1037" i="9"/>
  <c r="A1037" i="9" s="1"/>
  <c r="B1038" i="9"/>
  <c r="A1038" i="9" s="1"/>
  <c r="B1039" i="9"/>
  <c r="A1039" i="9" s="1"/>
  <c r="B1040" i="9"/>
  <c r="A1040" i="9" s="1"/>
  <c r="B1041" i="9"/>
  <c r="A1041" i="9" s="1"/>
  <c r="B1042" i="9"/>
  <c r="A1042" i="9" s="1"/>
  <c r="B1043" i="9"/>
  <c r="A1043" i="9" s="1"/>
  <c r="B1044" i="9"/>
  <c r="A1044" i="9" s="1"/>
  <c r="B1045" i="9"/>
  <c r="A1045" i="9" s="1"/>
  <c r="B1046" i="9"/>
  <c r="A1046" i="9" s="1"/>
  <c r="B1047" i="9"/>
  <c r="A1047" i="9" s="1"/>
  <c r="B1048" i="9"/>
  <c r="A1048" i="9" s="1"/>
  <c r="B1049" i="9"/>
  <c r="A1049" i="9" s="1"/>
  <c r="B1050" i="9"/>
  <c r="A1050" i="9" s="1"/>
  <c r="B1051" i="9"/>
  <c r="A1051" i="9" s="1"/>
  <c r="B1052" i="9"/>
  <c r="A1052" i="9" s="1"/>
  <c r="B1053" i="9"/>
  <c r="A1053" i="9" s="1"/>
  <c r="B1054" i="9"/>
  <c r="A1054" i="9" s="1"/>
  <c r="B1055" i="9"/>
  <c r="A1055" i="9" s="1"/>
  <c r="B1056" i="9"/>
  <c r="A1056" i="9" s="1"/>
  <c r="B1057" i="9"/>
  <c r="A1057" i="9" s="1"/>
  <c r="B1058" i="9"/>
  <c r="A1058" i="9" s="1"/>
  <c r="B1059" i="9"/>
  <c r="A1059" i="9" s="1"/>
  <c r="B1060" i="9"/>
  <c r="A1060" i="9" s="1"/>
  <c r="B1061" i="9"/>
  <c r="A1061" i="9" s="1"/>
  <c r="B1062" i="9"/>
  <c r="A1062" i="9" s="1"/>
  <c r="B1063" i="9"/>
  <c r="A1063" i="9" s="1"/>
  <c r="B1064" i="9"/>
  <c r="A1064" i="9" s="1"/>
  <c r="B1065" i="9"/>
  <c r="A1065" i="9" s="1"/>
  <c r="B1066" i="9"/>
  <c r="A1066" i="9" s="1"/>
  <c r="B1067" i="9"/>
  <c r="A1067" i="9" s="1"/>
  <c r="B1068" i="9"/>
  <c r="A1068" i="9" s="1"/>
  <c r="B1069" i="9"/>
  <c r="A1069" i="9" s="1"/>
  <c r="B1070" i="9"/>
  <c r="A1070" i="9" s="1"/>
  <c r="B1071" i="9"/>
  <c r="A1071" i="9" s="1"/>
  <c r="B1072" i="9"/>
  <c r="A1072" i="9" s="1"/>
  <c r="B1073" i="9"/>
  <c r="A1073" i="9" s="1"/>
  <c r="B1074" i="9"/>
  <c r="A1074" i="9" s="1"/>
  <c r="B1075" i="9"/>
  <c r="A1075" i="9" s="1"/>
  <c r="B1076" i="9"/>
  <c r="A1076" i="9" s="1"/>
  <c r="B1077" i="9"/>
  <c r="A1077" i="9" s="1"/>
  <c r="B1078" i="9"/>
  <c r="A1078" i="9" s="1"/>
  <c r="B1079" i="9"/>
  <c r="A1079" i="9" s="1"/>
  <c r="B1080" i="9"/>
  <c r="A1080" i="9" s="1"/>
  <c r="B1081" i="9"/>
  <c r="A1081" i="9" s="1"/>
  <c r="B1082" i="9"/>
  <c r="A1082" i="9" s="1"/>
  <c r="B1083" i="9"/>
  <c r="A1083" i="9" s="1"/>
  <c r="B1084" i="9"/>
  <c r="A1084" i="9" s="1"/>
  <c r="B1085" i="9"/>
  <c r="A1085" i="9" s="1"/>
  <c r="B1086" i="9"/>
  <c r="A1086" i="9" s="1"/>
  <c r="B1087" i="9"/>
  <c r="A1087" i="9" s="1"/>
  <c r="B1088" i="9"/>
  <c r="A1088" i="9" s="1"/>
  <c r="B1089" i="9"/>
  <c r="A1089" i="9" s="1"/>
  <c r="B1090" i="9"/>
  <c r="A1090" i="9" s="1"/>
  <c r="B1091" i="9"/>
  <c r="A1091" i="9" s="1"/>
  <c r="B1092" i="9"/>
  <c r="A1092" i="9" s="1"/>
  <c r="B1093" i="9"/>
  <c r="A1093" i="9" s="1"/>
  <c r="B1094" i="9"/>
  <c r="A1094" i="9" s="1"/>
  <c r="B1095" i="9"/>
  <c r="A1095" i="9" s="1"/>
  <c r="B1096" i="9"/>
  <c r="A1096" i="9" s="1"/>
  <c r="B1097" i="9"/>
  <c r="A1097" i="9" s="1"/>
  <c r="B1098" i="9"/>
  <c r="A1098" i="9" s="1"/>
  <c r="B1099" i="9"/>
  <c r="A1099" i="9" s="1"/>
  <c r="B1100" i="9"/>
  <c r="A1100" i="9" s="1"/>
  <c r="B1101" i="9"/>
  <c r="A1101" i="9" s="1"/>
  <c r="B1102" i="9"/>
  <c r="A1102" i="9" s="1"/>
  <c r="B1103" i="9"/>
  <c r="A1103" i="9" s="1"/>
  <c r="B1104" i="9"/>
  <c r="A1104" i="9" s="1"/>
  <c r="B1105" i="9"/>
  <c r="A1105" i="9" s="1"/>
  <c r="B1106" i="9"/>
  <c r="A1106" i="9" s="1"/>
  <c r="B1107" i="9"/>
  <c r="A1107" i="9" s="1"/>
  <c r="B1108" i="9"/>
  <c r="A1108" i="9" s="1"/>
  <c r="B1109" i="9"/>
  <c r="A1109" i="9" s="1"/>
  <c r="B1110" i="9"/>
  <c r="A1110" i="9" s="1"/>
  <c r="B1111" i="9"/>
  <c r="A1111" i="9" s="1"/>
  <c r="B1112" i="9"/>
  <c r="A1112" i="9" s="1"/>
  <c r="B1113" i="9"/>
  <c r="A1113" i="9" s="1"/>
  <c r="B1114" i="9"/>
  <c r="A1114" i="9" s="1"/>
  <c r="B1115" i="9"/>
  <c r="A1115" i="9" s="1"/>
  <c r="B1116" i="9"/>
  <c r="A1116" i="9" s="1"/>
  <c r="B1117" i="9"/>
  <c r="A1117" i="9" s="1"/>
  <c r="B1118" i="9"/>
  <c r="A1118" i="9" s="1"/>
  <c r="B1119" i="9"/>
  <c r="A1119" i="9" s="1"/>
  <c r="B1120" i="9"/>
  <c r="A1120" i="9" s="1"/>
  <c r="B1121" i="9"/>
  <c r="A1121" i="9" s="1"/>
  <c r="B1122" i="9"/>
  <c r="A1122" i="9" s="1"/>
  <c r="B1123" i="9"/>
  <c r="A1123" i="9" s="1"/>
  <c r="B1124" i="9"/>
  <c r="A1124" i="9" s="1"/>
  <c r="B1125" i="9"/>
  <c r="A1125" i="9" s="1"/>
  <c r="B1126" i="9"/>
  <c r="A1126" i="9" s="1"/>
  <c r="B1127" i="9"/>
  <c r="A1127" i="9" s="1"/>
  <c r="B1128" i="9"/>
  <c r="A1128" i="9" s="1"/>
  <c r="B1129" i="9"/>
  <c r="A1129" i="9" s="1"/>
  <c r="B1130" i="9"/>
  <c r="A1130" i="9" s="1"/>
  <c r="B1131" i="9"/>
  <c r="A1131" i="9" s="1"/>
  <c r="B1132" i="9"/>
  <c r="A1132" i="9" s="1"/>
  <c r="B1133" i="9"/>
  <c r="A1133" i="9" s="1"/>
  <c r="B1134" i="9"/>
  <c r="A1134" i="9" s="1"/>
  <c r="B1135" i="9"/>
  <c r="A1135" i="9" s="1"/>
  <c r="B1136" i="9"/>
  <c r="A1136" i="9" s="1"/>
  <c r="B1137" i="9"/>
  <c r="A1137" i="9" s="1"/>
  <c r="B1138" i="9"/>
  <c r="A1138" i="9" s="1"/>
  <c r="B1139" i="9"/>
  <c r="A1139" i="9" s="1"/>
  <c r="B1140" i="9"/>
  <c r="A1140" i="9" s="1"/>
  <c r="B1141" i="9"/>
  <c r="A1141" i="9" s="1"/>
  <c r="B1142" i="9"/>
  <c r="A1142" i="9" s="1"/>
  <c r="B1143" i="9"/>
  <c r="A1143" i="9" s="1"/>
  <c r="B1144" i="9"/>
  <c r="A1144" i="9" s="1"/>
  <c r="B1145" i="9"/>
  <c r="A1145" i="9" s="1"/>
  <c r="B1146" i="9"/>
  <c r="A1146" i="9" s="1"/>
  <c r="B1147" i="9"/>
  <c r="A1147" i="9" s="1"/>
  <c r="B1148" i="9"/>
  <c r="A1148" i="9" s="1"/>
  <c r="B1149" i="9"/>
  <c r="A1149" i="9" s="1"/>
  <c r="B1150" i="9"/>
  <c r="A1150" i="9" s="1"/>
  <c r="B1151" i="9"/>
  <c r="A1151" i="9" s="1"/>
  <c r="B1152" i="9"/>
  <c r="A1152" i="9" s="1"/>
  <c r="B1153" i="9"/>
  <c r="A1153" i="9" s="1"/>
  <c r="B1154" i="9"/>
  <c r="A1154" i="9" s="1"/>
  <c r="B1155" i="9"/>
  <c r="A1155" i="9" s="1"/>
  <c r="B1156" i="9"/>
  <c r="A1156" i="9" s="1"/>
  <c r="B1157" i="9"/>
  <c r="A1157" i="9" s="1"/>
  <c r="B1158" i="9"/>
  <c r="A1158" i="9" s="1"/>
  <c r="B1159" i="9"/>
  <c r="A1159" i="9" s="1"/>
  <c r="B1160" i="9"/>
  <c r="A1160" i="9" s="1"/>
  <c r="B1161" i="9"/>
  <c r="A1161" i="9" s="1"/>
  <c r="B1162" i="9"/>
  <c r="A1162" i="9" s="1"/>
  <c r="B1163" i="9"/>
  <c r="A1163" i="9" s="1"/>
  <c r="B1164" i="9"/>
  <c r="A1164" i="9" s="1"/>
  <c r="B1165" i="9"/>
  <c r="A1165" i="9" s="1"/>
  <c r="B1166" i="9"/>
  <c r="A1166" i="9" s="1"/>
  <c r="B1167" i="9"/>
  <c r="A1167" i="9" s="1"/>
  <c r="B1168" i="9"/>
  <c r="A1168" i="9" s="1"/>
  <c r="B1169" i="9"/>
  <c r="A1169" i="9" s="1"/>
  <c r="B1170" i="9"/>
  <c r="A1170" i="9" s="1"/>
  <c r="B1171" i="9"/>
  <c r="A1171" i="9" s="1"/>
  <c r="B1172" i="9"/>
  <c r="A1172" i="9" s="1"/>
  <c r="B1173" i="9"/>
  <c r="A1173" i="9" s="1"/>
  <c r="B1174" i="9"/>
  <c r="A1174" i="9" s="1"/>
  <c r="B1175" i="9"/>
  <c r="A1175" i="9" s="1"/>
  <c r="B1176" i="9"/>
  <c r="A1176" i="9" s="1"/>
  <c r="B1177" i="9"/>
  <c r="A1177" i="9" s="1"/>
  <c r="B1178" i="9"/>
  <c r="A1178" i="9" s="1"/>
  <c r="B1179" i="9"/>
  <c r="A1179" i="9" s="1"/>
  <c r="B1180" i="9"/>
  <c r="A1180" i="9" s="1"/>
  <c r="B1181" i="9"/>
  <c r="A1181" i="9" s="1"/>
  <c r="B1182" i="9"/>
  <c r="A1182" i="9" s="1"/>
  <c r="B1183" i="9"/>
  <c r="A1183" i="9" s="1"/>
  <c r="B1184" i="9"/>
  <c r="A1184" i="9" s="1"/>
  <c r="B1185" i="9"/>
  <c r="A1185" i="9" s="1"/>
  <c r="B1186" i="9"/>
  <c r="A1186" i="9" s="1"/>
  <c r="B1187" i="9"/>
  <c r="A1187" i="9" s="1"/>
  <c r="B1188" i="9"/>
  <c r="A1188" i="9" s="1"/>
  <c r="B1189" i="9"/>
  <c r="A1189" i="9" s="1"/>
  <c r="B1190" i="9"/>
  <c r="A1190" i="9" s="1"/>
  <c r="B1191" i="9"/>
  <c r="A1191" i="9" s="1"/>
  <c r="B1192" i="9"/>
  <c r="A1192" i="9" s="1"/>
  <c r="B1193" i="9"/>
  <c r="A1193" i="9" s="1"/>
  <c r="B1194" i="9"/>
  <c r="A1194" i="9" s="1"/>
  <c r="B1195" i="9"/>
  <c r="A1195" i="9" s="1"/>
  <c r="B1196" i="9"/>
  <c r="A1196" i="9" s="1"/>
  <c r="B1197" i="9"/>
  <c r="A1197" i="9" s="1"/>
  <c r="B1198" i="9"/>
  <c r="A1198" i="9" s="1"/>
  <c r="B1199" i="9"/>
  <c r="A1199" i="9" s="1"/>
  <c r="B1200" i="9"/>
  <c r="A1200" i="9" s="1"/>
  <c r="B1201" i="9"/>
  <c r="A1201" i="9" s="1"/>
  <c r="B1202" i="9"/>
  <c r="A1202" i="9" s="1"/>
  <c r="B1203" i="9"/>
  <c r="A1203" i="9" s="1"/>
  <c r="B739" i="9"/>
  <c r="A739" i="9" s="1"/>
  <c r="B738" i="9"/>
  <c r="A738" i="9" s="1"/>
  <c r="B737" i="9"/>
  <c r="A737" i="9" s="1"/>
  <c r="B736" i="9"/>
  <c r="A736" i="9" s="1"/>
  <c r="B735" i="9"/>
  <c r="A735" i="9" s="1"/>
  <c r="B734" i="9"/>
  <c r="A734" i="9" s="1"/>
  <c r="B733" i="9"/>
  <c r="A733" i="9" s="1"/>
  <c r="B732" i="9"/>
  <c r="A732" i="9" s="1"/>
  <c r="B731" i="9"/>
  <c r="A731" i="9" s="1"/>
  <c r="B730" i="9"/>
  <c r="A730" i="9" s="1"/>
  <c r="B729" i="9"/>
  <c r="A729" i="9" s="1"/>
  <c r="B728" i="9"/>
  <c r="A728" i="9" s="1"/>
  <c r="B727" i="9"/>
  <c r="A727" i="9" s="1"/>
  <c r="B726" i="9"/>
  <c r="A726" i="9" s="1"/>
  <c r="B725" i="9"/>
  <c r="A725" i="9" s="1"/>
  <c r="B724" i="9"/>
  <c r="A724" i="9" s="1"/>
  <c r="B723" i="9"/>
  <c r="A723" i="9" s="1"/>
  <c r="B722" i="9"/>
  <c r="A722" i="9" s="1"/>
  <c r="B721" i="9"/>
  <c r="A721" i="9" s="1"/>
  <c r="B720" i="9"/>
  <c r="A720" i="9" s="1"/>
  <c r="B719" i="9"/>
  <c r="A719" i="9" s="1"/>
  <c r="B718" i="9"/>
  <c r="A718" i="9" s="1"/>
  <c r="B717" i="9"/>
  <c r="A717" i="9" s="1"/>
  <c r="B716" i="9"/>
  <c r="A716" i="9" s="1"/>
  <c r="B715" i="9"/>
  <c r="A715" i="9" s="1"/>
  <c r="B714" i="9"/>
  <c r="A714" i="9" s="1"/>
  <c r="B713" i="9"/>
  <c r="A713" i="9" s="1"/>
  <c r="B712" i="9"/>
  <c r="A712" i="9" s="1"/>
  <c r="B711" i="9"/>
  <c r="A711" i="9" s="1"/>
  <c r="B710" i="9"/>
  <c r="A710" i="9" s="1"/>
  <c r="B709" i="9"/>
  <c r="A709" i="9" s="1"/>
  <c r="B708" i="9"/>
  <c r="A708" i="9" s="1"/>
  <c r="B707" i="9"/>
  <c r="A707" i="9" s="1"/>
  <c r="B706" i="9"/>
  <c r="A706" i="9" s="1"/>
  <c r="B705" i="9"/>
  <c r="A705" i="9" s="1"/>
  <c r="B704" i="9"/>
  <c r="A704" i="9" s="1"/>
  <c r="B703" i="9"/>
  <c r="A703" i="9" s="1"/>
  <c r="B702" i="9"/>
  <c r="A702" i="9" s="1"/>
  <c r="B701" i="9"/>
  <c r="A701" i="9" s="1"/>
  <c r="B700" i="9"/>
  <c r="A700" i="9" s="1"/>
  <c r="B699" i="9"/>
  <c r="A699" i="9" s="1"/>
  <c r="B698" i="9"/>
  <c r="A698" i="9" s="1"/>
  <c r="B697" i="9"/>
  <c r="B696" i="9"/>
  <c r="A696" i="9" s="1"/>
  <c r="B695" i="9"/>
  <c r="A695" i="9" s="1"/>
  <c r="B694" i="9"/>
  <c r="A694" i="9" s="1"/>
  <c r="B693" i="9"/>
  <c r="A693" i="9" s="1"/>
  <c r="B692" i="9"/>
  <c r="A692" i="9" s="1"/>
  <c r="B691" i="9"/>
  <c r="A691" i="9" s="1"/>
  <c r="B690" i="9"/>
  <c r="A690" i="9" s="1"/>
  <c r="B689" i="9"/>
  <c r="A689" i="9" s="1"/>
  <c r="B688" i="9"/>
  <c r="A688" i="9" s="1"/>
  <c r="B687" i="9"/>
  <c r="A687" i="9" s="1"/>
  <c r="B686" i="9"/>
  <c r="A686" i="9" s="1"/>
  <c r="B685" i="9"/>
  <c r="A685" i="9" s="1"/>
  <c r="B684" i="9"/>
  <c r="A684" i="9" s="1"/>
  <c r="B683" i="9"/>
  <c r="A683" i="9" s="1"/>
  <c r="B682" i="9"/>
  <c r="A682" i="9" s="1"/>
  <c r="B681" i="9"/>
  <c r="A681" i="9" s="1"/>
  <c r="B680" i="9"/>
  <c r="A680" i="9" s="1"/>
  <c r="B679" i="9"/>
  <c r="A679" i="9" s="1"/>
  <c r="B678" i="9"/>
  <c r="A678" i="9" s="1"/>
  <c r="B677" i="9"/>
  <c r="A677" i="9" s="1"/>
  <c r="B676" i="9"/>
  <c r="A676" i="9" s="1"/>
  <c r="B675" i="9"/>
  <c r="A675" i="9" s="1"/>
  <c r="B674" i="9"/>
  <c r="A674" i="9" s="1"/>
  <c r="B673" i="9"/>
  <c r="A673" i="9" s="1"/>
  <c r="B672" i="9"/>
  <c r="A672" i="9" s="1"/>
  <c r="B671" i="9"/>
  <c r="A671" i="9" s="1"/>
  <c r="B670" i="9"/>
  <c r="A670" i="9" s="1"/>
  <c r="B669" i="9"/>
  <c r="A669" i="9" s="1"/>
  <c r="B668" i="9"/>
  <c r="A668" i="9" s="1"/>
  <c r="B667" i="9"/>
  <c r="A667" i="9" s="1"/>
  <c r="B666" i="9"/>
  <c r="A666" i="9" s="1"/>
  <c r="B665" i="9"/>
  <c r="A665" i="9" s="1"/>
  <c r="B664" i="9"/>
  <c r="A664" i="9" s="1"/>
  <c r="B663" i="9"/>
  <c r="A663" i="9" s="1"/>
  <c r="B662" i="9"/>
  <c r="A662" i="9" s="1"/>
  <c r="B661" i="9"/>
  <c r="A661" i="9" s="1"/>
  <c r="B660" i="9"/>
  <c r="A660" i="9" s="1"/>
  <c r="B659" i="9"/>
  <c r="A659" i="9" s="1"/>
  <c r="B658" i="9"/>
  <c r="A658" i="9" s="1"/>
  <c r="B657" i="9"/>
  <c r="A657" i="9" s="1"/>
  <c r="B656" i="9"/>
  <c r="A656" i="9" s="1"/>
  <c r="B655" i="9"/>
  <c r="A655" i="9" s="1"/>
  <c r="B654" i="9"/>
  <c r="A654" i="9" s="1"/>
  <c r="B653" i="9"/>
  <c r="A653" i="9" s="1"/>
  <c r="B652" i="9"/>
  <c r="A652" i="9" s="1"/>
  <c r="B651" i="9"/>
  <c r="A651" i="9" s="1"/>
  <c r="B650" i="9"/>
  <c r="A650" i="9" s="1"/>
  <c r="B649" i="9"/>
  <c r="A649" i="9" s="1"/>
  <c r="B648" i="9"/>
  <c r="A648" i="9" s="1"/>
  <c r="B647" i="9"/>
  <c r="A647" i="9" s="1"/>
  <c r="B646" i="9"/>
  <c r="A646" i="9" s="1"/>
  <c r="B645" i="9"/>
  <c r="A645" i="9" s="1"/>
  <c r="B644" i="9"/>
  <c r="A644" i="9" s="1"/>
  <c r="B643" i="9"/>
  <c r="A643" i="9" s="1"/>
  <c r="B642" i="9"/>
  <c r="A642" i="9" s="1"/>
  <c r="B641" i="9"/>
  <c r="A641" i="9" s="1"/>
  <c r="B640" i="9"/>
  <c r="A640" i="9" s="1"/>
  <c r="B639" i="9"/>
  <c r="A639" i="9" s="1"/>
  <c r="B638" i="9"/>
  <c r="A638" i="9" s="1"/>
  <c r="B637" i="9"/>
  <c r="A637" i="9" s="1"/>
  <c r="B636" i="9"/>
  <c r="A636" i="9" s="1"/>
  <c r="B635" i="9"/>
  <c r="A635" i="9" s="1"/>
  <c r="B634" i="9"/>
  <c r="A634" i="9" s="1"/>
  <c r="B633" i="9"/>
  <c r="A633" i="9" s="1"/>
  <c r="B632" i="9"/>
  <c r="A632" i="9" s="1"/>
  <c r="B631" i="9"/>
  <c r="A631" i="9" s="1"/>
  <c r="B630" i="9"/>
  <c r="A630" i="9" s="1"/>
  <c r="B629" i="9"/>
  <c r="A629" i="9" s="1"/>
  <c r="B628" i="9"/>
  <c r="A628" i="9" s="1"/>
  <c r="B627" i="9"/>
  <c r="A627" i="9" s="1"/>
  <c r="B626" i="9"/>
  <c r="A626" i="9" s="1"/>
  <c r="B625" i="9"/>
  <c r="A625" i="9" s="1"/>
  <c r="B624" i="9"/>
  <c r="A624" i="9" s="1"/>
  <c r="B623" i="9"/>
  <c r="A623" i="9" s="1"/>
  <c r="B622" i="9"/>
  <c r="A622" i="9" s="1"/>
  <c r="B621" i="9"/>
  <c r="A621" i="9" s="1"/>
  <c r="B620" i="9"/>
  <c r="A620" i="9" s="1"/>
  <c r="B619" i="9"/>
  <c r="A619" i="9" s="1"/>
  <c r="B618" i="9"/>
  <c r="A618" i="9" s="1"/>
  <c r="B617" i="9"/>
  <c r="A617" i="9" s="1"/>
  <c r="B616" i="9"/>
  <c r="A616" i="9" s="1"/>
  <c r="B615" i="9"/>
  <c r="A615" i="9" s="1"/>
  <c r="B614" i="9"/>
  <c r="A614" i="9" s="1"/>
  <c r="B613" i="9"/>
  <c r="A613" i="9" s="1"/>
  <c r="B612" i="9"/>
  <c r="A612" i="9" s="1"/>
  <c r="B611" i="9"/>
  <c r="A611" i="9" s="1"/>
  <c r="B610" i="9"/>
  <c r="A610" i="9" s="1"/>
  <c r="B609" i="9"/>
  <c r="A609" i="9" s="1"/>
  <c r="B608" i="9"/>
  <c r="A608" i="9" s="1"/>
  <c r="B607" i="9"/>
  <c r="A607" i="9" s="1"/>
  <c r="B606" i="9"/>
  <c r="A606" i="9" s="1"/>
  <c r="B605" i="9"/>
  <c r="A605" i="9" s="1"/>
  <c r="B604" i="9"/>
  <c r="A604" i="9" s="1"/>
  <c r="B603" i="9"/>
  <c r="A603" i="9" s="1"/>
  <c r="B602" i="9"/>
  <c r="A602" i="9" s="1"/>
  <c r="B601" i="9"/>
  <c r="A601" i="9" s="1"/>
  <c r="B600" i="9"/>
  <c r="A600" i="9" s="1"/>
  <c r="B599" i="9"/>
  <c r="A599" i="9" s="1"/>
  <c r="B598" i="9"/>
  <c r="A598" i="9" s="1"/>
  <c r="B597" i="9"/>
  <c r="A597" i="9" s="1"/>
  <c r="B596" i="9"/>
  <c r="A596" i="9" s="1"/>
  <c r="B595" i="9"/>
  <c r="A595" i="9" s="1"/>
  <c r="B594" i="9"/>
  <c r="A594" i="9" s="1"/>
  <c r="B593" i="9"/>
  <c r="A593" i="9" s="1"/>
  <c r="B592" i="9"/>
  <c r="A592" i="9" s="1"/>
  <c r="B591" i="9"/>
  <c r="A591" i="9" s="1"/>
  <c r="B590" i="9"/>
  <c r="A590" i="9" s="1"/>
  <c r="B589" i="9"/>
  <c r="A589" i="9" s="1"/>
  <c r="B588" i="9"/>
  <c r="A588" i="9" s="1"/>
  <c r="B587" i="9"/>
  <c r="A587" i="9" s="1"/>
  <c r="B586" i="9"/>
  <c r="A586" i="9" s="1"/>
  <c r="B585" i="9"/>
  <c r="A585" i="9" s="1"/>
  <c r="B584" i="9"/>
  <c r="A584" i="9" s="1"/>
  <c r="B583" i="9"/>
  <c r="A583" i="9" s="1"/>
  <c r="B582" i="9"/>
  <c r="A582" i="9" s="1"/>
  <c r="B581" i="9"/>
  <c r="A581" i="9" s="1"/>
  <c r="B580" i="9"/>
  <c r="A580" i="9" s="1"/>
  <c r="B579" i="9"/>
  <c r="A579" i="9" s="1"/>
  <c r="B578" i="9"/>
  <c r="A578" i="9" s="1"/>
  <c r="B577" i="9"/>
  <c r="A577" i="9" s="1"/>
  <c r="B576" i="9"/>
  <c r="A576" i="9" s="1"/>
  <c r="B575" i="9"/>
  <c r="A575" i="9" s="1"/>
  <c r="B574" i="9"/>
  <c r="A574" i="9" s="1"/>
  <c r="B573" i="9"/>
  <c r="A573" i="9" s="1"/>
  <c r="B572" i="9"/>
  <c r="A572" i="9" s="1"/>
  <c r="B571" i="9"/>
  <c r="A571" i="9" s="1"/>
  <c r="B570" i="9"/>
  <c r="A570" i="9" s="1"/>
  <c r="B569" i="9"/>
  <c r="A569" i="9" s="1"/>
  <c r="B568" i="9"/>
  <c r="A568" i="9" s="1"/>
  <c r="B567" i="9"/>
  <c r="A567" i="9" s="1"/>
  <c r="B566" i="9"/>
  <c r="A566" i="9" s="1"/>
  <c r="B565" i="9"/>
  <c r="A565" i="9" s="1"/>
  <c r="B564" i="9"/>
  <c r="A564" i="9" s="1"/>
  <c r="B563" i="9"/>
  <c r="A563" i="9" s="1"/>
  <c r="B562" i="9"/>
  <c r="A562" i="9" s="1"/>
  <c r="B561" i="9"/>
  <c r="A561" i="9" s="1"/>
  <c r="B560" i="9"/>
  <c r="A560" i="9" s="1"/>
  <c r="B559" i="9"/>
  <c r="A559" i="9" s="1"/>
  <c r="B558" i="9"/>
  <c r="A558" i="9" s="1"/>
  <c r="B557" i="9"/>
  <c r="A557" i="9" s="1"/>
  <c r="B556" i="9"/>
  <c r="A556" i="9" s="1"/>
  <c r="B555" i="9"/>
  <c r="A555" i="9" s="1"/>
  <c r="B554" i="9"/>
  <c r="A554" i="9" s="1"/>
  <c r="B553" i="9"/>
  <c r="A553" i="9" s="1"/>
  <c r="B552" i="9"/>
  <c r="A552" i="9" s="1"/>
  <c r="B551" i="9"/>
  <c r="A551" i="9" s="1"/>
  <c r="B550" i="9"/>
  <c r="A550" i="9" s="1"/>
  <c r="B549" i="9"/>
  <c r="A549" i="9" s="1"/>
  <c r="B548" i="9"/>
  <c r="A548" i="9" s="1"/>
  <c r="B547" i="9"/>
  <c r="A547" i="9" s="1"/>
  <c r="B546" i="9"/>
  <c r="A546" i="9" s="1"/>
  <c r="B545" i="9"/>
  <c r="A545" i="9" s="1"/>
  <c r="B544" i="9"/>
  <c r="A544" i="9" s="1"/>
  <c r="B543" i="9"/>
  <c r="A543" i="9" s="1"/>
  <c r="B542" i="9"/>
  <c r="A542" i="9" s="1"/>
  <c r="B541" i="9"/>
  <c r="A541" i="9" s="1"/>
  <c r="B540" i="9"/>
  <c r="A540" i="9" s="1"/>
  <c r="B539" i="9"/>
  <c r="A539" i="9" s="1"/>
  <c r="B538" i="9"/>
  <c r="A538" i="9" s="1"/>
  <c r="B537" i="9"/>
  <c r="A537" i="9" s="1"/>
  <c r="B536" i="9"/>
  <c r="A536" i="9" s="1"/>
  <c r="B535" i="9"/>
  <c r="A535" i="9" s="1"/>
  <c r="B534" i="9"/>
  <c r="A534" i="9" s="1"/>
  <c r="B533" i="9"/>
  <c r="A533" i="9" s="1"/>
  <c r="B532" i="9"/>
  <c r="A532" i="9" s="1"/>
  <c r="B531" i="9"/>
  <c r="A531" i="9" s="1"/>
  <c r="B530" i="9"/>
  <c r="A530" i="9" s="1"/>
  <c r="B529" i="9"/>
  <c r="A529" i="9" s="1"/>
  <c r="B528" i="9"/>
  <c r="A528" i="9" s="1"/>
  <c r="B527" i="9"/>
  <c r="A527" i="9" s="1"/>
  <c r="B526" i="9"/>
  <c r="A526" i="9" s="1"/>
  <c r="B525" i="9"/>
  <c r="A525" i="9" s="1"/>
  <c r="B524" i="9"/>
  <c r="A524" i="9" s="1"/>
  <c r="B523" i="9"/>
  <c r="A523" i="9" s="1"/>
  <c r="B522" i="9"/>
  <c r="A522" i="9" s="1"/>
  <c r="B521" i="9"/>
  <c r="A521" i="9" s="1"/>
  <c r="B520" i="9"/>
  <c r="A520" i="9" s="1"/>
  <c r="B519" i="9"/>
  <c r="A519" i="9" s="1"/>
  <c r="B518" i="9"/>
  <c r="A518" i="9" s="1"/>
  <c r="B517" i="9"/>
  <c r="A517" i="9" s="1"/>
  <c r="B516" i="9"/>
  <c r="A516" i="9" s="1"/>
  <c r="B515" i="9"/>
  <c r="A515" i="9" s="1"/>
  <c r="B514" i="9"/>
  <c r="A514" i="9" s="1"/>
  <c r="B513" i="9"/>
  <c r="A513" i="9" s="1"/>
  <c r="B512" i="9"/>
  <c r="A512" i="9" s="1"/>
  <c r="B511" i="9"/>
  <c r="A511" i="9" s="1"/>
  <c r="B510" i="9"/>
  <c r="A510" i="9" s="1"/>
  <c r="B509" i="9"/>
  <c r="A509" i="9" s="1"/>
  <c r="B508" i="9"/>
  <c r="A508" i="9" s="1"/>
  <c r="B507" i="9"/>
  <c r="A507" i="9" s="1"/>
  <c r="B506" i="9"/>
  <c r="A506" i="9" s="1"/>
  <c r="B505" i="9"/>
  <c r="A505" i="9" s="1"/>
  <c r="B504" i="9"/>
  <c r="A504" i="9" s="1"/>
  <c r="B503" i="9"/>
  <c r="A503" i="9" s="1"/>
  <c r="B502" i="9"/>
  <c r="A502" i="9" s="1"/>
  <c r="B501" i="9"/>
  <c r="A501" i="9" s="1"/>
  <c r="B500" i="9"/>
  <c r="A500" i="9" s="1"/>
  <c r="B499" i="9"/>
  <c r="A499" i="9" s="1"/>
  <c r="B498" i="9"/>
  <c r="A498" i="9" s="1"/>
  <c r="B497" i="9"/>
  <c r="A497" i="9" s="1"/>
  <c r="B496" i="9"/>
  <c r="A496" i="9" s="1"/>
  <c r="B495" i="9"/>
  <c r="A495" i="9" s="1"/>
  <c r="B494" i="9"/>
  <c r="A494" i="9" s="1"/>
  <c r="B493" i="9"/>
  <c r="A493" i="9" s="1"/>
  <c r="B492" i="9"/>
  <c r="A492" i="9" s="1"/>
  <c r="B491" i="9"/>
  <c r="A491" i="9" s="1"/>
  <c r="B490" i="9"/>
  <c r="A490" i="9" s="1"/>
  <c r="B489" i="9"/>
  <c r="A489" i="9" s="1"/>
  <c r="B488" i="9"/>
  <c r="A488" i="9" s="1"/>
  <c r="B487" i="9"/>
  <c r="A487" i="9" s="1"/>
  <c r="B486" i="9"/>
  <c r="A486" i="9" s="1"/>
  <c r="B485" i="9"/>
  <c r="A485" i="9" s="1"/>
  <c r="B484" i="9"/>
  <c r="A484" i="9" s="1"/>
  <c r="B483" i="9"/>
  <c r="A483" i="9" s="1"/>
  <c r="B482" i="9"/>
  <c r="A482" i="9" s="1"/>
  <c r="B481" i="9"/>
  <c r="A481" i="9" s="1"/>
  <c r="B480" i="9"/>
  <c r="A480" i="9" s="1"/>
  <c r="B479" i="9"/>
  <c r="A479" i="9" s="1"/>
  <c r="B478" i="9"/>
  <c r="A478" i="9" s="1"/>
  <c r="B477" i="9"/>
  <c r="A477" i="9" s="1"/>
  <c r="B476" i="9"/>
  <c r="A476" i="9" s="1"/>
  <c r="B475" i="9"/>
  <c r="A475" i="9" s="1"/>
  <c r="B474" i="9"/>
  <c r="A474" i="9" s="1"/>
  <c r="B473" i="9"/>
  <c r="A473" i="9" s="1"/>
  <c r="B472" i="9"/>
  <c r="A472" i="9" s="1"/>
  <c r="B471" i="9"/>
  <c r="A471" i="9" s="1"/>
  <c r="B470" i="9"/>
  <c r="A470" i="9" s="1"/>
  <c r="B469" i="9"/>
  <c r="A469" i="9" s="1"/>
  <c r="B468" i="9"/>
  <c r="A468" i="9" s="1"/>
  <c r="B467" i="9"/>
  <c r="A467" i="9" s="1"/>
  <c r="B466" i="9"/>
  <c r="A466" i="9" s="1"/>
  <c r="B465" i="9"/>
  <c r="A465" i="9" s="1"/>
  <c r="B464" i="9"/>
  <c r="A464" i="9" s="1"/>
  <c r="B463" i="9"/>
  <c r="A463" i="9" s="1"/>
  <c r="B462" i="9"/>
  <c r="A462" i="9" s="1"/>
  <c r="B461" i="9"/>
  <c r="A461" i="9" s="1"/>
  <c r="B460" i="9"/>
  <c r="A460" i="9" s="1"/>
  <c r="B459" i="9"/>
  <c r="A459" i="9" s="1"/>
  <c r="B458" i="9"/>
  <c r="A458" i="9" s="1"/>
  <c r="B457" i="9"/>
  <c r="A457" i="9" s="1"/>
  <c r="B456" i="9"/>
  <c r="A456" i="9" s="1"/>
  <c r="B455" i="9"/>
  <c r="A455" i="9" s="1"/>
  <c r="B454" i="9"/>
  <c r="A454" i="9" s="1"/>
  <c r="B453" i="9"/>
  <c r="A453" i="9" s="1"/>
  <c r="B452" i="9"/>
  <c r="A452" i="9" s="1"/>
  <c r="B451" i="9"/>
  <c r="A451" i="9" s="1"/>
  <c r="B450" i="9"/>
  <c r="A450" i="9" s="1"/>
  <c r="B449" i="9"/>
  <c r="A449" i="9" s="1"/>
  <c r="B448" i="9"/>
  <c r="A448" i="9" s="1"/>
  <c r="B447" i="9"/>
  <c r="A447" i="9" s="1"/>
  <c r="B446" i="9"/>
  <c r="A446" i="9" s="1"/>
  <c r="B445" i="9"/>
  <c r="A445" i="9" s="1"/>
  <c r="B444" i="9"/>
  <c r="A444" i="9" s="1"/>
  <c r="B443" i="9"/>
  <c r="A443" i="9" s="1"/>
  <c r="B442" i="9"/>
  <c r="A442" i="9" s="1"/>
  <c r="B441" i="9"/>
  <c r="A441" i="9" s="1"/>
  <c r="B440" i="9"/>
  <c r="A440" i="9" s="1"/>
  <c r="B439" i="9"/>
  <c r="A439" i="9" s="1"/>
  <c r="B438" i="9"/>
  <c r="A438" i="9" s="1"/>
  <c r="B437" i="9"/>
  <c r="A437" i="9" s="1"/>
  <c r="B436" i="9"/>
  <c r="A436" i="9" s="1"/>
  <c r="B435" i="9"/>
  <c r="A435" i="9" s="1"/>
  <c r="B434" i="9"/>
  <c r="A434" i="9" s="1"/>
  <c r="B433" i="9"/>
  <c r="A433" i="9" s="1"/>
  <c r="B432" i="9"/>
  <c r="A432" i="9" s="1"/>
  <c r="B431" i="9"/>
  <c r="A431" i="9" s="1"/>
  <c r="B430" i="9"/>
  <c r="A430" i="9" s="1"/>
  <c r="B429" i="9"/>
  <c r="A429" i="9" s="1"/>
  <c r="B428" i="9"/>
  <c r="A428" i="9" s="1"/>
  <c r="B427" i="9"/>
  <c r="A427" i="9" s="1"/>
  <c r="B426" i="9"/>
  <c r="A426" i="9" s="1"/>
  <c r="B425" i="9"/>
  <c r="A425" i="9" s="1"/>
  <c r="B424" i="9"/>
  <c r="A424" i="9" s="1"/>
  <c r="B423" i="9"/>
  <c r="A423" i="9" s="1"/>
  <c r="B422" i="9"/>
  <c r="A422" i="9" s="1"/>
  <c r="B421" i="9"/>
  <c r="A421" i="9" s="1"/>
  <c r="B420" i="9"/>
  <c r="A420" i="9" s="1"/>
  <c r="B419" i="9"/>
  <c r="A419" i="9" s="1"/>
  <c r="B418" i="9"/>
  <c r="A418" i="9" s="1"/>
  <c r="B417" i="9"/>
  <c r="A417" i="9" s="1"/>
  <c r="B416" i="9"/>
  <c r="A416" i="9" s="1"/>
  <c r="B415" i="9"/>
  <c r="A415" i="9" s="1"/>
  <c r="B414" i="9"/>
  <c r="A414" i="9" s="1"/>
  <c r="B413" i="9"/>
  <c r="A413" i="9" s="1"/>
  <c r="B412" i="9"/>
  <c r="A412" i="9" s="1"/>
  <c r="B411" i="9"/>
  <c r="A411" i="9" s="1"/>
  <c r="B410" i="9"/>
  <c r="A410" i="9" s="1"/>
  <c r="B409" i="9"/>
  <c r="A409" i="9" s="1"/>
  <c r="B408" i="9"/>
  <c r="A408" i="9" s="1"/>
  <c r="B407" i="9"/>
  <c r="A407" i="9" s="1"/>
  <c r="B406" i="9"/>
  <c r="A406" i="9" s="1"/>
  <c r="B405" i="9"/>
  <c r="A405" i="9" s="1"/>
  <c r="B404" i="9"/>
  <c r="A404" i="9" s="1"/>
  <c r="B403" i="9"/>
  <c r="A403" i="9" s="1"/>
  <c r="B402" i="9"/>
  <c r="A402" i="9" s="1"/>
  <c r="B401" i="9"/>
  <c r="A401" i="9" s="1"/>
  <c r="B400" i="9"/>
  <c r="A400" i="9" s="1"/>
  <c r="B399" i="9"/>
  <c r="A399" i="9" s="1"/>
  <c r="B398" i="9"/>
  <c r="A398" i="9" s="1"/>
  <c r="B397" i="9"/>
  <c r="A397" i="9" s="1"/>
  <c r="B396" i="9"/>
  <c r="A396" i="9" s="1"/>
  <c r="B395" i="9"/>
  <c r="A395" i="9" s="1"/>
  <c r="B394" i="9"/>
  <c r="A394" i="9" s="1"/>
  <c r="B393" i="9"/>
  <c r="A393" i="9" s="1"/>
  <c r="B392" i="9"/>
  <c r="A392" i="9" s="1"/>
  <c r="B391" i="9"/>
  <c r="A391" i="9" s="1"/>
  <c r="B390" i="9"/>
  <c r="A390" i="9" s="1"/>
  <c r="B389" i="9"/>
  <c r="A389" i="9" s="1"/>
  <c r="B388" i="9"/>
  <c r="A388" i="9" s="1"/>
  <c r="B387" i="9"/>
  <c r="A387" i="9" s="1"/>
  <c r="B386" i="9"/>
  <c r="A386" i="9" s="1"/>
  <c r="B385" i="9"/>
  <c r="A385" i="9" s="1"/>
  <c r="B384" i="9"/>
  <c r="A384" i="9" s="1"/>
  <c r="B383" i="9"/>
  <c r="A383" i="9" s="1"/>
  <c r="B382" i="9"/>
  <c r="A382" i="9" s="1"/>
  <c r="B381" i="9"/>
  <c r="A381" i="9" s="1"/>
  <c r="B380" i="9"/>
  <c r="A380" i="9" s="1"/>
  <c r="B379" i="9"/>
  <c r="A379" i="9" s="1"/>
  <c r="B378" i="9"/>
  <c r="A378" i="9" s="1"/>
  <c r="B377" i="9"/>
  <c r="A377" i="9" s="1"/>
  <c r="B376" i="9"/>
  <c r="A376" i="9" s="1"/>
  <c r="B375" i="9"/>
  <c r="A375" i="9" s="1"/>
  <c r="B374" i="9"/>
  <c r="A374" i="9" s="1"/>
  <c r="B373" i="9"/>
  <c r="A373" i="9" s="1"/>
  <c r="B372" i="9"/>
  <c r="A372" i="9" s="1"/>
  <c r="B371" i="9"/>
  <c r="A371" i="9" s="1"/>
  <c r="B370" i="9"/>
  <c r="A370" i="9" s="1"/>
  <c r="B369" i="9"/>
  <c r="A369" i="9" s="1"/>
  <c r="B368" i="9"/>
  <c r="A368" i="9" s="1"/>
  <c r="B367" i="9"/>
  <c r="A367" i="9" s="1"/>
  <c r="B366" i="9"/>
  <c r="A366" i="9" s="1"/>
  <c r="B365" i="9"/>
  <c r="A365" i="9" s="1"/>
  <c r="B364" i="9"/>
  <c r="A364" i="9" s="1"/>
  <c r="B363" i="9"/>
  <c r="A363" i="9" s="1"/>
  <c r="B362" i="9"/>
  <c r="A362" i="9" s="1"/>
  <c r="B361" i="9"/>
  <c r="A361" i="9" s="1"/>
  <c r="B360" i="9"/>
  <c r="A360" i="9" s="1"/>
  <c r="B359" i="9"/>
  <c r="A359" i="9" s="1"/>
  <c r="B358" i="9"/>
  <c r="A358" i="9" s="1"/>
  <c r="B357" i="9"/>
  <c r="A357" i="9" s="1"/>
  <c r="B356" i="9"/>
  <c r="A356" i="9" s="1"/>
  <c r="B355" i="9"/>
  <c r="A355" i="9" s="1"/>
  <c r="B354" i="9"/>
  <c r="A354" i="9" s="1"/>
  <c r="B353" i="9"/>
  <c r="A353" i="9" s="1"/>
  <c r="B352" i="9"/>
  <c r="A352" i="9" s="1"/>
  <c r="B351" i="9"/>
  <c r="A351" i="9" s="1"/>
  <c r="B350" i="9"/>
  <c r="A350" i="9" s="1"/>
  <c r="B349" i="9"/>
  <c r="A349" i="9" s="1"/>
  <c r="B348" i="9"/>
  <c r="A348" i="9" s="1"/>
  <c r="B347" i="9"/>
  <c r="A347" i="9" s="1"/>
  <c r="B346" i="9"/>
  <c r="A346" i="9" s="1"/>
  <c r="B345" i="9"/>
  <c r="A345" i="9" s="1"/>
  <c r="B344" i="9"/>
  <c r="A344" i="9" s="1"/>
  <c r="B343" i="9"/>
  <c r="A343" i="9" s="1"/>
  <c r="B342" i="9"/>
  <c r="A342" i="9" s="1"/>
  <c r="B341" i="9"/>
  <c r="A341" i="9" s="1"/>
  <c r="B340" i="9"/>
  <c r="A340" i="9" s="1"/>
  <c r="B339" i="9"/>
  <c r="A339" i="9" s="1"/>
  <c r="B338" i="9"/>
  <c r="A338" i="9" s="1"/>
  <c r="B337" i="9"/>
  <c r="A337" i="9" s="1"/>
  <c r="B336" i="9"/>
  <c r="A336" i="9" s="1"/>
  <c r="B335" i="9"/>
  <c r="A335" i="9" s="1"/>
  <c r="B334" i="9"/>
  <c r="A334" i="9" s="1"/>
  <c r="B333" i="9"/>
  <c r="A333" i="9" s="1"/>
  <c r="B332" i="9"/>
  <c r="A332" i="9" s="1"/>
  <c r="B331" i="9"/>
  <c r="A331" i="9" s="1"/>
  <c r="B330" i="9"/>
  <c r="A330" i="9" s="1"/>
  <c r="B329" i="9"/>
  <c r="A329" i="9" s="1"/>
  <c r="B328" i="9"/>
  <c r="A328" i="9" s="1"/>
  <c r="B327" i="9"/>
  <c r="A327" i="9" s="1"/>
  <c r="B326" i="9"/>
  <c r="A326" i="9" s="1"/>
  <c r="B325" i="9"/>
  <c r="A325" i="9" s="1"/>
  <c r="B324" i="9"/>
  <c r="A324" i="9" s="1"/>
  <c r="B323" i="9"/>
  <c r="A323" i="9" s="1"/>
  <c r="B322" i="9"/>
  <c r="A322" i="9" s="1"/>
  <c r="B321" i="9"/>
  <c r="A321" i="9" s="1"/>
  <c r="B320" i="9"/>
  <c r="A320" i="9" s="1"/>
  <c r="B319" i="9"/>
  <c r="A319" i="9" s="1"/>
  <c r="B318" i="9"/>
  <c r="A318" i="9" s="1"/>
  <c r="B317" i="9"/>
  <c r="A317" i="9" s="1"/>
  <c r="B316" i="9"/>
  <c r="A316" i="9" s="1"/>
  <c r="B315" i="9"/>
  <c r="A315" i="9" s="1"/>
  <c r="B314" i="9"/>
  <c r="A314" i="9" s="1"/>
  <c r="B313" i="9"/>
  <c r="A313" i="9" s="1"/>
  <c r="B312" i="9"/>
  <c r="A312" i="9" s="1"/>
  <c r="B311" i="9"/>
  <c r="A311" i="9" s="1"/>
  <c r="B310" i="9"/>
  <c r="A310" i="9" s="1"/>
  <c r="B309" i="9"/>
  <c r="A309" i="9" s="1"/>
  <c r="B308" i="9"/>
  <c r="A308" i="9" s="1"/>
  <c r="B307" i="9"/>
  <c r="A307" i="9" s="1"/>
  <c r="B306" i="9"/>
  <c r="A306" i="9" s="1"/>
  <c r="B305" i="9"/>
  <c r="A305" i="9" s="1"/>
  <c r="B304" i="9"/>
  <c r="A304" i="9" s="1"/>
  <c r="B303" i="9"/>
  <c r="A303" i="9" s="1"/>
  <c r="B302" i="9"/>
  <c r="A302" i="9" s="1"/>
  <c r="B301" i="9"/>
  <c r="A301" i="9" s="1"/>
  <c r="B300" i="9"/>
  <c r="A300" i="9" s="1"/>
  <c r="B299" i="9"/>
  <c r="A299" i="9" s="1"/>
  <c r="B298" i="9"/>
  <c r="A298" i="9" s="1"/>
  <c r="B297" i="9"/>
  <c r="A297" i="9" s="1"/>
  <c r="B296" i="9"/>
  <c r="A296" i="9" s="1"/>
  <c r="B295" i="9"/>
  <c r="A295" i="9" s="1"/>
  <c r="B294" i="9"/>
  <c r="A294" i="9" s="1"/>
  <c r="B293" i="9"/>
  <c r="A293" i="9" s="1"/>
  <c r="B292" i="9"/>
  <c r="A292" i="9" s="1"/>
  <c r="B291" i="9"/>
  <c r="A291" i="9" s="1"/>
  <c r="B290" i="9"/>
  <c r="A290" i="9" s="1"/>
  <c r="B289" i="9"/>
  <c r="A289" i="9" s="1"/>
  <c r="B288" i="9"/>
  <c r="A288" i="9" s="1"/>
  <c r="B287" i="9"/>
  <c r="A287" i="9" s="1"/>
  <c r="B286" i="9"/>
  <c r="A286" i="9" s="1"/>
  <c r="B285" i="9"/>
  <c r="A285" i="9" s="1"/>
  <c r="B284" i="9"/>
  <c r="A284" i="9" s="1"/>
  <c r="B283" i="9"/>
  <c r="A283" i="9" s="1"/>
  <c r="B282" i="9"/>
  <c r="A282" i="9" s="1"/>
  <c r="B281" i="9"/>
  <c r="A281" i="9" s="1"/>
  <c r="B280" i="9"/>
  <c r="A280" i="9" s="1"/>
  <c r="B279" i="9"/>
  <c r="A279" i="9" s="1"/>
  <c r="B278" i="9"/>
  <c r="A278" i="9" s="1"/>
  <c r="B277" i="9"/>
  <c r="A277" i="9" s="1"/>
  <c r="B276" i="9"/>
  <c r="A276" i="9" s="1"/>
  <c r="B275" i="9"/>
  <c r="A275" i="9" s="1"/>
  <c r="B274" i="9"/>
  <c r="A274" i="9" s="1"/>
  <c r="B273" i="9"/>
  <c r="A273" i="9" s="1"/>
  <c r="B272" i="9"/>
  <c r="A272" i="9" s="1"/>
  <c r="B271" i="9"/>
  <c r="A271" i="9" s="1"/>
  <c r="B270" i="9"/>
  <c r="A270" i="9" s="1"/>
  <c r="B269" i="9"/>
  <c r="A269" i="9" s="1"/>
  <c r="B268" i="9"/>
  <c r="A268" i="9" s="1"/>
  <c r="B267" i="9"/>
  <c r="A267" i="9" s="1"/>
  <c r="B266" i="9"/>
  <c r="A266" i="9" s="1"/>
  <c r="B265" i="9"/>
  <c r="A265" i="9" s="1"/>
  <c r="B264" i="9"/>
  <c r="A264" i="9" s="1"/>
  <c r="B263" i="9"/>
  <c r="A263" i="9" s="1"/>
  <c r="B262" i="9"/>
  <c r="A262" i="9" s="1"/>
  <c r="B261" i="9"/>
  <c r="A261" i="9" s="1"/>
  <c r="B260" i="9"/>
  <c r="A260" i="9" s="1"/>
  <c r="B259" i="9"/>
  <c r="A259" i="9" s="1"/>
  <c r="B258" i="9"/>
  <c r="A258" i="9" s="1"/>
  <c r="B257" i="9"/>
  <c r="A257" i="9" s="1"/>
  <c r="B256" i="9"/>
  <c r="A256" i="9" s="1"/>
  <c r="B255" i="9"/>
  <c r="A255" i="9" s="1"/>
  <c r="B254" i="9"/>
  <c r="A254" i="9" s="1"/>
  <c r="B253" i="9"/>
  <c r="A253" i="9" s="1"/>
  <c r="B252" i="9"/>
  <c r="A252" i="9" s="1"/>
  <c r="B251" i="9"/>
  <c r="A251" i="9" s="1"/>
  <c r="B250" i="9"/>
  <c r="A250" i="9" s="1"/>
  <c r="B249" i="9"/>
  <c r="A249" i="9" s="1"/>
  <c r="B248" i="9"/>
  <c r="A248" i="9" s="1"/>
  <c r="B247" i="9"/>
  <c r="A247" i="9" s="1"/>
  <c r="B246" i="9"/>
  <c r="A246" i="9" s="1"/>
  <c r="B245" i="9"/>
  <c r="A245" i="9" s="1"/>
  <c r="B244" i="9"/>
  <c r="A244" i="9" s="1"/>
  <c r="B243" i="9"/>
  <c r="A243" i="9" s="1"/>
  <c r="B242" i="9"/>
  <c r="A242" i="9" s="1"/>
  <c r="B241" i="9"/>
  <c r="A241" i="9" s="1"/>
  <c r="B240" i="9"/>
  <c r="A240" i="9" s="1"/>
  <c r="B239" i="9"/>
  <c r="A239" i="9" s="1"/>
  <c r="B238" i="9"/>
  <c r="A238" i="9" s="1"/>
  <c r="B237" i="9"/>
  <c r="A237" i="9" s="1"/>
  <c r="B236" i="9"/>
  <c r="A236" i="9" s="1"/>
  <c r="B235" i="9"/>
  <c r="A235" i="9" s="1"/>
  <c r="B234" i="9"/>
  <c r="A234" i="9" s="1"/>
  <c r="B233" i="9"/>
  <c r="A233" i="9" s="1"/>
  <c r="B232" i="9"/>
  <c r="A232" i="9" s="1"/>
  <c r="B231" i="9"/>
  <c r="A231" i="9" s="1"/>
  <c r="B230" i="9"/>
  <c r="A230" i="9" s="1"/>
  <c r="B229" i="9"/>
  <c r="A229" i="9" s="1"/>
  <c r="B228" i="9"/>
  <c r="A228" i="9" s="1"/>
  <c r="B227" i="9"/>
  <c r="A227" i="9" s="1"/>
  <c r="B226" i="9"/>
  <c r="A226" i="9" s="1"/>
  <c r="B225" i="9"/>
  <c r="A225" i="9" s="1"/>
  <c r="B224" i="9"/>
  <c r="A224" i="9" s="1"/>
  <c r="B223" i="9"/>
  <c r="A223" i="9" s="1"/>
  <c r="B222" i="9"/>
  <c r="A222" i="9" s="1"/>
  <c r="B221" i="9"/>
  <c r="A221" i="9" s="1"/>
  <c r="B220" i="9"/>
  <c r="A220" i="9" s="1"/>
  <c r="B219" i="9"/>
  <c r="A219" i="9" s="1"/>
  <c r="B218" i="9"/>
  <c r="A218" i="9" s="1"/>
  <c r="B217" i="9"/>
  <c r="A217" i="9" s="1"/>
  <c r="B216" i="9"/>
  <c r="A216" i="9" s="1"/>
  <c r="B215" i="9"/>
  <c r="A215" i="9" s="1"/>
  <c r="B214" i="9"/>
  <c r="A214" i="9" s="1"/>
  <c r="B213" i="9"/>
  <c r="A213" i="9" s="1"/>
  <c r="B212" i="9"/>
  <c r="A212" i="9" s="1"/>
  <c r="B211" i="9"/>
  <c r="A211" i="9" s="1"/>
  <c r="B210" i="9"/>
  <c r="A210" i="9" s="1"/>
  <c r="B209" i="9"/>
  <c r="A209" i="9" s="1"/>
  <c r="B208" i="9"/>
  <c r="A208" i="9" s="1"/>
  <c r="B207" i="9"/>
  <c r="A207" i="9" s="1"/>
  <c r="B206" i="9"/>
  <c r="A206" i="9" s="1"/>
  <c r="B205" i="9"/>
  <c r="A205" i="9" s="1"/>
  <c r="B204" i="9"/>
  <c r="A204" i="9" s="1"/>
  <c r="B203" i="9"/>
  <c r="A203" i="9" s="1"/>
  <c r="B202" i="9"/>
  <c r="A202" i="9" s="1"/>
  <c r="B201" i="9"/>
  <c r="A201" i="9" s="1"/>
  <c r="B200" i="9"/>
  <c r="A200" i="9" s="1"/>
  <c r="B199" i="9"/>
  <c r="A199" i="9" s="1"/>
  <c r="B198" i="9"/>
  <c r="A198" i="9" s="1"/>
  <c r="B197" i="9"/>
  <c r="A197" i="9" s="1"/>
  <c r="B196" i="9"/>
  <c r="A196" i="9" s="1"/>
  <c r="B195" i="9"/>
  <c r="A195" i="9" s="1"/>
  <c r="B194" i="9"/>
  <c r="A194" i="9" s="1"/>
  <c r="B193" i="9"/>
  <c r="A193" i="9" s="1"/>
  <c r="B192" i="9"/>
  <c r="A192" i="9" s="1"/>
  <c r="B191" i="9"/>
  <c r="A191" i="9" s="1"/>
  <c r="B190" i="9"/>
  <c r="A190" i="9" s="1"/>
  <c r="B189" i="9"/>
  <c r="A189" i="9" s="1"/>
  <c r="B188" i="9"/>
  <c r="A188" i="9" s="1"/>
  <c r="B187" i="9"/>
  <c r="A187" i="9" s="1"/>
  <c r="B186" i="9"/>
  <c r="A186" i="9" s="1"/>
  <c r="B185" i="9"/>
  <c r="A185" i="9" s="1"/>
  <c r="B184" i="9"/>
  <c r="A184" i="9" s="1"/>
  <c r="B183" i="9"/>
  <c r="A183" i="9" s="1"/>
  <c r="B182" i="9"/>
  <c r="A182" i="9" s="1"/>
  <c r="B181" i="9"/>
  <c r="A181" i="9" s="1"/>
  <c r="B180" i="9"/>
  <c r="A180" i="9" s="1"/>
  <c r="B179" i="9"/>
  <c r="A179" i="9" s="1"/>
  <c r="B178" i="9"/>
  <c r="A178" i="9" s="1"/>
  <c r="B177" i="9"/>
  <c r="A177" i="9" s="1"/>
  <c r="B176" i="9"/>
  <c r="A176" i="9" s="1"/>
  <c r="B175" i="9"/>
  <c r="A175" i="9" s="1"/>
  <c r="B174" i="9"/>
  <c r="A174" i="9" s="1"/>
  <c r="B173" i="9"/>
  <c r="A173" i="9" s="1"/>
  <c r="B172" i="9"/>
  <c r="A172" i="9" s="1"/>
  <c r="B171" i="9"/>
  <c r="A171" i="9" s="1"/>
  <c r="B170" i="9"/>
  <c r="A170" i="9" s="1"/>
  <c r="B169" i="9"/>
  <c r="A169" i="9" s="1"/>
  <c r="B168" i="9"/>
  <c r="A168" i="9" s="1"/>
  <c r="B167" i="9"/>
  <c r="A167" i="9" s="1"/>
  <c r="B166" i="9"/>
  <c r="A166" i="9" s="1"/>
  <c r="B165" i="9"/>
  <c r="A165" i="9" s="1"/>
  <c r="B164" i="9"/>
  <c r="A164" i="9" s="1"/>
  <c r="B163" i="9"/>
  <c r="A163" i="9" s="1"/>
  <c r="B162" i="9"/>
  <c r="A162" i="9" s="1"/>
  <c r="B161" i="9"/>
  <c r="A161" i="9" s="1"/>
  <c r="B160" i="9"/>
  <c r="A160" i="9" s="1"/>
  <c r="B159" i="9"/>
  <c r="A159" i="9" s="1"/>
  <c r="B158" i="9"/>
  <c r="A158" i="9" s="1"/>
  <c r="B157" i="9"/>
  <c r="A157" i="9" s="1"/>
  <c r="B156" i="9"/>
  <c r="A156" i="9" s="1"/>
  <c r="B155" i="9"/>
  <c r="A155" i="9" s="1"/>
  <c r="B154" i="9"/>
  <c r="A154" i="9" s="1"/>
  <c r="B153" i="9"/>
  <c r="A153" i="9" s="1"/>
  <c r="B152" i="9"/>
  <c r="A152" i="9" s="1"/>
  <c r="B151" i="9"/>
  <c r="A151" i="9" s="1"/>
  <c r="B150" i="9"/>
  <c r="A150" i="9" s="1"/>
  <c r="B149" i="9"/>
  <c r="A149" i="9" s="1"/>
  <c r="B148" i="9"/>
  <c r="A148" i="9" s="1"/>
  <c r="B147" i="9"/>
  <c r="A147" i="9" s="1"/>
  <c r="B146" i="9"/>
  <c r="A146" i="9" s="1"/>
  <c r="B145" i="9"/>
  <c r="A145" i="9" s="1"/>
  <c r="B144" i="9"/>
  <c r="A144" i="9" s="1"/>
  <c r="B143" i="9"/>
  <c r="A143" i="9" s="1"/>
  <c r="B142" i="9"/>
  <c r="A142" i="9" s="1"/>
  <c r="B141" i="9"/>
  <c r="A141" i="9" s="1"/>
  <c r="B140" i="9"/>
  <c r="A140" i="9" s="1"/>
  <c r="B139" i="9"/>
  <c r="A139" i="9" s="1"/>
  <c r="B138" i="9"/>
  <c r="A138" i="9" s="1"/>
  <c r="B137" i="9"/>
  <c r="A137" i="9" s="1"/>
  <c r="B136" i="9"/>
  <c r="A136" i="9" s="1"/>
  <c r="B135" i="9"/>
  <c r="A135" i="9" s="1"/>
  <c r="B134" i="9"/>
  <c r="A134" i="9" s="1"/>
  <c r="B133" i="9"/>
  <c r="A133" i="9" s="1"/>
  <c r="B132" i="9"/>
  <c r="A132" i="9" s="1"/>
  <c r="B131" i="9"/>
  <c r="A131" i="9" s="1"/>
  <c r="B130" i="9"/>
  <c r="A130" i="9" s="1"/>
  <c r="B129" i="9"/>
  <c r="A129" i="9" s="1"/>
  <c r="B128" i="9"/>
  <c r="A128" i="9" s="1"/>
  <c r="B127" i="9"/>
  <c r="A127" i="9" s="1"/>
  <c r="B126" i="9"/>
  <c r="A126" i="9" s="1"/>
  <c r="B125" i="9"/>
  <c r="A125" i="9" s="1"/>
  <c r="B124" i="9"/>
  <c r="A124" i="9" s="1"/>
  <c r="B123" i="9"/>
  <c r="A123" i="9" s="1"/>
  <c r="B122" i="9"/>
  <c r="A122" i="9" s="1"/>
  <c r="B121" i="9"/>
  <c r="A121" i="9" s="1"/>
  <c r="B120" i="9"/>
  <c r="A120" i="9" s="1"/>
  <c r="B119" i="9"/>
  <c r="A119" i="9" s="1"/>
  <c r="B118" i="9"/>
  <c r="A118" i="9" s="1"/>
  <c r="B117" i="9"/>
  <c r="A117" i="9" s="1"/>
  <c r="B116" i="9"/>
  <c r="A116" i="9" s="1"/>
  <c r="B115" i="9"/>
  <c r="A115" i="9" s="1"/>
  <c r="B114" i="9"/>
  <c r="A114" i="9" s="1"/>
  <c r="B113" i="9"/>
  <c r="A113" i="9" s="1"/>
  <c r="B112" i="9"/>
  <c r="A112" i="9" s="1"/>
  <c r="B111" i="9"/>
  <c r="A111" i="9" s="1"/>
  <c r="B110" i="9"/>
  <c r="A110" i="9" s="1"/>
  <c r="B109" i="9"/>
  <c r="A109" i="9" s="1"/>
  <c r="B108" i="9"/>
  <c r="A108" i="9" s="1"/>
  <c r="B107" i="9"/>
  <c r="A107" i="9" s="1"/>
  <c r="B106" i="9"/>
  <c r="A106" i="9" s="1"/>
  <c r="B105" i="9"/>
  <c r="A105" i="9" s="1"/>
  <c r="B104" i="9"/>
  <c r="A104" i="9" s="1"/>
  <c r="B103" i="9"/>
  <c r="A103" i="9" s="1"/>
  <c r="B102" i="9"/>
  <c r="A102" i="9" s="1"/>
  <c r="B101" i="9"/>
  <c r="A101" i="9" s="1"/>
  <c r="B100" i="9"/>
  <c r="A100" i="9" s="1"/>
  <c r="B99" i="9"/>
  <c r="A99" i="9" s="1"/>
  <c r="B98" i="9"/>
  <c r="A98" i="9" s="1"/>
  <c r="B97" i="9"/>
  <c r="A97" i="9" s="1"/>
  <c r="B96" i="9"/>
  <c r="A96" i="9" s="1"/>
  <c r="B95" i="9"/>
  <c r="A95" i="9" s="1"/>
  <c r="B94" i="9"/>
  <c r="A94" i="9" s="1"/>
  <c r="B93" i="9"/>
  <c r="A93" i="9" s="1"/>
  <c r="B92" i="9"/>
  <c r="A92" i="9" s="1"/>
  <c r="B91" i="9"/>
  <c r="A91" i="9" s="1"/>
  <c r="B90" i="9"/>
  <c r="A90" i="9" s="1"/>
  <c r="B89" i="9"/>
  <c r="A89" i="9" s="1"/>
  <c r="B88" i="9"/>
  <c r="A88" i="9" s="1"/>
  <c r="B87" i="9"/>
  <c r="A87" i="9" s="1"/>
  <c r="B86" i="9"/>
  <c r="A86" i="9" s="1"/>
  <c r="B85" i="9"/>
  <c r="A85" i="9" s="1"/>
  <c r="B84" i="9"/>
  <c r="A84" i="9" s="1"/>
  <c r="B83" i="9"/>
  <c r="A83" i="9" s="1"/>
  <c r="B82" i="9"/>
  <c r="A82" i="9" s="1"/>
  <c r="B81" i="9"/>
  <c r="A81" i="9" s="1"/>
  <c r="B80" i="9"/>
  <c r="A80" i="9" s="1"/>
  <c r="B79" i="9"/>
  <c r="A79" i="9" s="1"/>
  <c r="B78" i="9"/>
  <c r="A78" i="9" s="1"/>
  <c r="B77" i="9"/>
  <c r="A77" i="9" s="1"/>
  <c r="B76" i="9"/>
  <c r="A76" i="9" s="1"/>
  <c r="B75" i="9"/>
  <c r="A75" i="9" s="1"/>
  <c r="B74" i="9"/>
  <c r="A74" i="9" s="1"/>
  <c r="B73" i="9"/>
  <c r="A73" i="9" s="1"/>
  <c r="B72" i="9"/>
  <c r="A72" i="9" s="1"/>
  <c r="B71" i="9"/>
  <c r="A71" i="9" s="1"/>
  <c r="B70" i="9"/>
  <c r="A70" i="9" s="1"/>
  <c r="B69" i="9"/>
  <c r="A69" i="9" s="1"/>
  <c r="B68" i="9"/>
  <c r="A68" i="9" s="1"/>
  <c r="B67" i="9"/>
  <c r="A67" i="9" s="1"/>
  <c r="B66" i="9"/>
  <c r="A66" i="9" s="1"/>
  <c r="B65" i="9"/>
  <c r="A65" i="9" s="1"/>
  <c r="B64" i="9"/>
  <c r="A64" i="9" s="1"/>
  <c r="B63" i="9"/>
  <c r="A63" i="9" s="1"/>
  <c r="B62" i="9"/>
  <c r="A62" i="9" s="1"/>
  <c r="B61" i="9"/>
  <c r="A61" i="9" s="1"/>
  <c r="B60" i="9"/>
  <c r="A60" i="9" s="1"/>
  <c r="B59" i="9"/>
  <c r="A59" i="9" s="1"/>
  <c r="B58" i="9"/>
  <c r="A58" i="9" s="1"/>
  <c r="B57" i="9"/>
  <c r="A57" i="9" s="1"/>
  <c r="B56" i="9"/>
  <c r="A56" i="9" s="1"/>
  <c r="B55" i="9"/>
  <c r="A55" i="9" s="1"/>
  <c r="B54" i="9"/>
  <c r="A54" i="9" s="1"/>
  <c r="B53" i="9"/>
  <c r="A53" i="9" s="1"/>
  <c r="B52" i="9"/>
  <c r="A52" i="9" s="1"/>
  <c r="B51" i="9"/>
  <c r="A51" i="9" s="1"/>
  <c r="B50" i="9"/>
  <c r="A50" i="9" s="1"/>
  <c r="B49" i="9"/>
  <c r="A49" i="9" s="1"/>
  <c r="B48" i="9"/>
  <c r="A48" i="9" s="1"/>
  <c r="B47" i="9"/>
  <c r="A47" i="9" s="1"/>
  <c r="B46" i="9"/>
  <c r="A46" i="9" s="1"/>
  <c r="B45" i="9"/>
  <c r="A45" i="9" s="1"/>
  <c r="B44" i="9"/>
  <c r="A44" i="9" s="1"/>
  <c r="B43" i="9"/>
  <c r="A43" i="9" s="1"/>
  <c r="B42" i="9"/>
  <c r="A42" i="9" s="1"/>
  <c r="B41" i="9"/>
  <c r="A41" i="9" s="1"/>
  <c r="B40" i="9"/>
  <c r="A40" i="9" s="1"/>
  <c r="B39" i="9"/>
  <c r="A39" i="9" s="1"/>
  <c r="B38" i="9"/>
  <c r="A38" i="9" s="1"/>
  <c r="B37" i="9"/>
  <c r="A37" i="9" s="1"/>
  <c r="B36" i="9"/>
  <c r="A36" i="9" s="1"/>
  <c r="B35" i="9"/>
  <c r="A35" i="9" s="1"/>
  <c r="B34" i="9"/>
  <c r="A34" i="9" s="1"/>
  <c r="B33" i="9"/>
  <c r="A33" i="9" s="1"/>
  <c r="B32" i="9"/>
  <c r="A32" i="9" s="1"/>
  <c r="B31" i="9"/>
  <c r="A31" i="9" s="1"/>
  <c r="B30" i="9"/>
  <c r="A30" i="9" s="1"/>
  <c r="B29" i="9"/>
  <c r="A29" i="9" s="1"/>
  <c r="B28" i="9"/>
  <c r="A28" i="9" s="1"/>
  <c r="B27" i="9"/>
  <c r="A27" i="9" s="1"/>
  <c r="B26" i="9"/>
  <c r="A26" i="9" s="1"/>
  <c r="B25" i="9"/>
  <c r="A25" i="9" s="1"/>
  <c r="B24" i="9"/>
  <c r="A24" i="9" s="1"/>
  <c r="B23" i="9"/>
  <c r="A23" i="9" s="1"/>
  <c r="B22" i="9"/>
  <c r="A22" i="9" s="1"/>
  <c r="B21" i="9"/>
  <c r="A21" i="9" s="1"/>
  <c r="B20" i="9"/>
  <c r="A20" i="9" s="1"/>
  <c r="B19" i="9"/>
  <c r="A19" i="9" s="1"/>
  <c r="B18" i="9"/>
  <c r="A18" i="9" s="1"/>
  <c r="B17" i="9"/>
  <c r="A17" i="9" s="1"/>
  <c r="B16" i="9"/>
  <c r="A16" i="9" s="1"/>
  <c r="B15" i="9"/>
  <c r="A15" i="9" s="1"/>
  <c r="B14" i="9"/>
  <c r="A14" i="9" s="1"/>
  <c r="B13" i="9"/>
  <c r="A13" i="9" s="1"/>
  <c r="B12" i="9"/>
  <c r="A12" i="9" s="1"/>
  <c r="B11" i="9"/>
  <c r="A11" i="9" s="1"/>
  <c r="B10" i="9"/>
  <c r="A10" i="9" s="1"/>
  <c r="B9" i="9"/>
  <c r="A9" i="9" s="1"/>
  <c r="B8" i="9"/>
  <c r="A8" i="9" s="1"/>
  <c r="B7" i="9"/>
  <c r="A7" i="9" s="1"/>
  <c r="B6" i="9"/>
  <c r="A6" i="9" s="1"/>
  <c r="B5" i="9"/>
  <c r="A5" i="9" s="1"/>
  <c r="B4" i="9"/>
  <c r="A4" i="9" s="1"/>
  <c r="B3" i="9"/>
  <c r="A3" i="9" s="1"/>
  <c r="B2" i="9"/>
  <c r="A2" i="9" s="1"/>
  <c r="A697" i="9"/>
  <c r="B2108" i="9"/>
  <c r="A2108" i="9" s="1"/>
  <c r="B2109" i="9"/>
  <c r="A2109" i="9" s="1"/>
  <c r="B2110" i="9"/>
  <c r="A2110" i="9" s="1"/>
  <c r="B2111" i="9"/>
  <c r="A2111" i="9" s="1"/>
  <c r="B2112" i="9"/>
  <c r="A2112" i="9" s="1"/>
  <c r="B2113" i="9"/>
  <c r="A2113" i="9" s="1"/>
  <c r="B2114" i="9"/>
  <c r="A2114" i="9" s="1"/>
  <c r="B2115" i="9"/>
  <c r="A2115" i="9" s="1"/>
  <c r="B2116" i="9"/>
  <c r="A2116" i="9" s="1"/>
  <c r="B2117" i="9"/>
  <c r="A2117" i="9" s="1"/>
  <c r="B2118" i="9"/>
  <c r="A2118" i="9" s="1"/>
  <c r="B2107" i="9"/>
  <c r="A2107" i="9" s="1"/>
  <c r="V4" i="12"/>
  <c r="V5" i="12"/>
  <c r="V6" i="12"/>
  <c r="V7" i="12"/>
  <c r="V8" i="12"/>
  <c r="V9" i="12"/>
  <c r="V10" i="12"/>
  <c r="V11" i="12"/>
  <c r="V12" i="12"/>
  <c r="V13" i="12"/>
  <c r="V14" i="12"/>
  <c r="V15" i="12"/>
  <c r="V16" i="12"/>
  <c r="V17" i="12"/>
  <c r="V18" i="12"/>
  <c r="V19" i="12"/>
  <c r="V20" i="12"/>
  <c r="V21" i="12"/>
  <c r="V22" i="12"/>
  <c r="V23" i="12"/>
  <c r="V24" i="12"/>
  <c r="V25" i="12"/>
  <c r="V26" i="12"/>
  <c r="V27" i="12"/>
  <c r="V28" i="12"/>
  <c r="V29" i="12"/>
  <c r="V30" i="12"/>
  <c r="V31" i="12"/>
  <c r="V32" i="12"/>
  <c r="V33" i="12"/>
  <c r="V34" i="12"/>
  <c r="V35" i="12"/>
  <c r="V36" i="12"/>
  <c r="V37" i="12"/>
  <c r="V38" i="12"/>
  <c r="V39" i="12"/>
  <c r="V40" i="12"/>
  <c r="V41" i="12"/>
  <c r="V42" i="12"/>
  <c r="V43" i="12"/>
  <c r="V44" i="12"/>
  <c r="V45" i="12"/>
  <c r="V46" i="12"/>
  <c r="V47" i="12"/>
  <c r="V48" i="12"/>
  <c r="V49" i="12"/>
  <c r="V50" i="12"/>
  <c r="V51" i="12"/>
  <c r="V52" i="12"/>
  <c r="V53" i="12"/>
  <c r="V54" i="12"/>
  <c r="V55" i="12"/>
  <c r="V56" i="12"/>
  <c r="V57" i="12"/>
  <c r="V58" i="12"/>
  <c r="V59" i="12"/>
  <c r="V60" i="12"/>
  <c r="V61" i="12"/>
  <c r="V62" i="12"/>
  <c r="V63" i="12"/>
  <c r="V64" i="12"/>
  <c r="V65" i="12"/>
  <c r="V66" i="12"/>
  <c r="V67" i="12"/>
  <c r="V68" i="12"/>
  <c r="V69" i="12"/>
  <c r="V70" i="12"/>
  <c r="V71" i="12"/>
  <c r="V72" i="12"/>
  <c r="V73" i="12"/>
  <c r="V74" i="12"/>
  <c r="V75" i="12"/>
  <c r="V76" i="12"/>
  <c r="V77" i="12"/>
  <c r="V78" i="12"/>
  <c r="V79" i="12"/>
  <c r="V80" i="12"/>
  <c r="V81" i="12"/>
  <c r="V82" i="12"/>
  <c r="V83" i="12"/>
  <c r="V84" i="12"/>
  <c r="V85" i="12"/>
  <c r="V86" i="12"/>
  <c r="V87" i="12"/>
  <c r="V88" i="12"/>
  <c r="V89" i="12"/>
  <c r="V90" i="12"/>
  <c r="V91" i="12"/>
  <c r="V92" i="12"/>
  <c r="V93" i="12"/>
  <c r="V94" i="12"/>
  <c r="V95" i="12"/>
  <c r="V96" i="12"/>
  <c r="V97" i="12"/>
  <c r="V98" i="12"/>
  <c r="V99" i="12"/>
  <c r="V100" i="12"/>
  <c r="V101" i="12"/>
  <c r="V102" i="12"/>
  <c r="V103" i="12"/>
  <c r="V104" i="12"/>
  <c r="V105" i="12"/>
  <c r="V106" i="12"/>
  <c r="V107" i="12"/>
  <c r="V108" i="12"/>
  <c r="V109" i="12"/>
  <c r="V110" i="12"/>
  <c r="V111" i="12"/>
  <c r="V112" i="12"/>
  <c r="V113" i="12"/>
  <c r="V114" i="12"/>
  <c r="V115" i="12"/>
  <c r="V116" i="12"/>
  <c r="V117" i="12"/>
  <c r="V118" i="12"/>
  <c r="V119" i="12"/>
  <c r="V120" i="12"/>
  <c r="V121" i="12"/>
  <c r="V122" i="12"/>
  <c r="V123" i="12"/>
  <c r="V124" i="12"/>
  <c r="V125" i="12"/>
  <c r="V126" i="12"/>
  <c r="V127" i="12"/>
  <c r="V128" i="12"/>
  <c r="V129" i="12"/>
  <c r="V130" i="12"/>
  <c r="V131" i="12"/>
  <c r="V132" i="12"/>
  <c r="V133" i="12"/>
  <c r="V134" i="12"/>
  <c r="V135" i="12"/>
  <c r="V136" i="12"/>
  <c r="V137" i="12"/>
  <c r="V138" i="12"/>
  <c r="V139" i="12"/>
  <c r="V140" i="12"/>
  <c r="V141" i="12"/>
  <c r="V142" i="12"/>
  <c r="V143" i="12"/>
  <c r="V144" i="12"/>
  <c r="V145" i="12"/>
  <c r="V146" i="12"/>
  <c r="V147" i="12"/>
  <c r="V148" i="12"/>
  <c r="V149" i="12"/>
  <c r="V150" i="12"/>
  <c r="V151" i="12"/>
  <c r="V152" i="12"/>
  <c r="V153" i="12"/>
  <c r="V154" i="12"/>
  <c r="V155" i="12"/>
  <c r="V156" i="12"/>
  <c r="V157" i="12"/>
  <c r="V158" i="12"/>
  <c r="V159" i="12"/>
  <c r="V160" i="12"/>
  <c r="V161" i="12"/>
  <c r="V162" i="12"/>
  <c r="V163" i="12"/>
  <c r="V164" i="12"/>
  <c r="V165" i="12"/>
  <c r="V166" i="12"/>
  <c r="V167" i="12"/>
  <c r="V168" i="12"/>
  <c r="V169" i="12"/>
  <c r="V170" i="12"/>
  <c r="V171" i="12"/>
  <c r="V172" i="12"/>
  <c r="V173" i="12"/>
  <c r="V174" i="12"/>
  <c r="V175" i="12"/>
  <c r="V176" i="12"/>
  <c r="V177" i="12"/>
  <c r="V178" i="12"/>
  <c r="V179" i="12"/>
  <c r="V180" i="12"/>
  <c r="V181" i="12"/>
  <c r="V182" i="12"/>
  <c r="V183" i="12"/>
  <c r="V184" i="12"/>
  <c r="V185" i="12"/>
  <c r="V186" i="12"/>
  <c r="V187" i="12"/>
  <c r="V188" i="12"/>
  <c r="V189" i="12"/>
  <c r="V190" i="12"/>
  <c r="V191" i="12"/>
  <c r="V192" i="12"/>
  <c r="V193" i="12"/>
  <c r="V194" i="12"/>
  <c r="V195" i="12"/>
  <c r="V196" i="12"/>
  <c r="V197" i="12"/>
  <c r="V198" i="12"/>
  <c r="V199" i="12"/>
  <c r="V200" i="12"/>
  <c r="V201" i="12"/>
  <c r="V202" i="12"/>
  <c r="V203" i="12"/>
  <c r="V204" i="12"/>
  <c r="V205" i="12"/>
  <c r="V206" i="12"/>
  <c r="V207" i="12"/>
  <c r="V208" i="12"/>
  <c r="V209" i="12"/>
  <c r="V210" i="12"/>
  <c r="V211" i="12"/>
  <c r="V212" i="12"/>
  <c r="V213" i="12"/>
  <c r="V214" i="12"/>
  <c r="V215" i="12"/>
  <c r="V216" i="12"/>
  <c r="V217" i="12"/>
  <c r="V218" i="12"/>
  <c r="V219" i="12"/>
  <c r="V220" i="12"/>
  <c r="V221" i="12"/>
  <c r="V222" i="12"/>
  <c r="V223" i="12"/>
  <c r="V224" i="12"/>
  <c r="V225" i="12"/>
  <c r="V226" i="12"/>
  <c r="V227" i="12"/>
  <c r="V228" i="12"/>
  <c r="V229" i="12"/>
  <c r="V230" i="12"/>
  <c r="V231" i="12"/>
  <c r="V232" i="12"/>
  <c r="V233" i="12"/>
  <c r="V234" i="12"/>
  <c r="V235" i="12"/>
  <c r="V236" i="12"/>
  <c r="V237" i="12"/>
  <c r="V238" i="12"/>
  <c r="V239" i="12"/>
  <c r="V240" i="12"/>
  <c r="V241" i="12"/>
  <c r="V242" i="12"/>
  <c r="V243" i="12"/>
  <c r="V244" i="12"/>
  <c r="V245" i="12"/>
  <c r="V246" i="12"/>
  <c r="V247" i="12"/>
  <c r="V248" i="12"/>
  <c r="V249" i="12"/>
  <c r="V250" i="12"/>
  <c r="V251" i="12"/>
  <c r="V252" i="12"/>
  <c r="V253" i="12"/>
  <c r="V254" i="12"/>
  <c r="V255" i="12"/>
  <c r="V256" i="12"/>
  <c r="V257" i="12"/>
  <c r="V258" i="12"/>
  <c r="V259" i="12"/>
  <c r="V260" i="12"/>
  <c r="V261" i="12"/>
  <c r="V262" i="12"/>
  <c r="V263" i="12"/>
  <c r="V264" i="12"/>
  <c r="V265" i="12"/>
  <c r="V266" i="12"/>
  <c r="V267" i="12"/>
  <c r="V268" i="12"/>
  <c r="V269" i="12"/>
  <c r="V270" i="12"/>
  <c r="V271" i="12"/>
  <c r="V272" i="12"/>
  <c r="V273" i="12"/>
  <c r="V274" i="12"/>
  <c r="V275" i="12"/>
  <c r="V276" i="12"/>
  <c r="V277" i="12"/>
  <c r="V278" i="12"/>
  <c r="V279" i="12"/>
  <c r="V280" i="12"/>
  <c r="V281" i="12"/>
  <c r="V282" i="12"/>
  <c r="V283" i="12"/>
  <c r="V284" i="12"/>
  <c r="V285" i="12"/>
  <c r="V286" i="12"/>
  <c r="V287" i="12"/>
  <c r="V288" i="12"/>
  <c r="V289" i="12"/>
  <c r="V290" i="12"/>
  <c r="V291" i="12"/>
  <c r="V292" i="12"/>
  <c r="V293" i="12"/>
  <c r="V294" i="12"/>
  <c r="V295" i="12"/>
  <c r="V296" i="12"/>
  <c r="V297" i="12"/>
  <c r="V298" i="12"/>
  <c r="V299" i="12"/>
  <c r="V300" i="12"/>
  <c r="V301" i="12"/>
  <c r="V302" i="12"/>
  <c r="V303" i="12"/>
  <c r="V304" i="12"/>
  <c r="V305" i="12"/>
  <c r="V306" i="12"/>
  <c r="V307" i="12"/>
  <c r="V308" i="12"/>
  <c r="V309" i="12"/>
  <c r="V310" i="12"/>
  <c r="V311" i="12"/>
  <c r="V312" i="12"/>
  <c r="V313" i="12"/>
  <c r="V314" i="12"/>
  <c r="V315" i="12"/>
  <c r="V316" i="12"/>
  <c r="V317" i="12"/>
  <c r="V318" i="12"/>
  <c r="V319" i="12"/>
  <c r="V320" i="12"/>
  <c r="V321" i="12"/>
  <c r="V322" i="12"/>
  <c r="V323" i="12"/>
  <c r="V324" i="12"/>
  <c r="V325" i="12"/>
  <c r="V326" i="12"/>
  <c r="V327" i="12"/>
  <c r="V328" i="12"/>
  <c r="V329" i="12"/>
  <c r="V330" i="12"/>
  <c r="V331" i="12"/>
  <c r="V332" i="12"/>
  <c r="V333" i="12"/>
  <c r="V334" i="12"/>
  <c r="V335" i="12"/>
  <c r="V336" i="12"/>
  <c r="V337" i="12"/>
  <c r="V3" i="12"/>
  <c r="C4" i="12"/>
  <c r="C5" i="12"/>
  <c r="C6" i="12"/>
  <c r="C7" i="12"/>
  <c r="C8" i="12"/>
  <c r="C9" i="12"/>
  <c r="C10" i="12"/>
  <c r="C11" i="12"/>
  <c r="C12" i="12"/>
  <c r="C13" i="12"/>
  <c r="C14" i="12"/>
  <c r="B14" i="12" s="1"/>
  <c r="A14" i="12" s="1"/>
  <c r="C15" i="12"/>
  <c r="C16" i="12"/>
  <c r="C17" i="12"/>
  <c r="C18" i="12"/>
  <c r="C19" i="12"/>
  <c r="C20" i="12"/>
  <c r="C21" i="12"/>
  <c r="C22" i="12"/>
  <c r="C23" i="12"/>
  <c r="C24" i="12"/>
  <c r="C25" i="12"/>
  <c r="C26" i="12"/>
  <c r="C27" i="12"/>
  <c r="C28" i="12"/>
  <c r="C29" i="12"/>
  <c r="C30" i="12"/>
  <c r="C31" i="12"/>
  <c r="C32" i="12"/>
  <c r="C33" i="12"/>
  <c r="C34" i="12"/>
  <c r="C35" i="12"/>
  <c r="C36" i="12"/>
  <c r="C37" i="12"/>
  <c r="C38" i="12"/>
  <c r="C39" i="12"/>
  <c r="B39" i="12" s="1"/>
  <c r="A39" i="12" s="1"/>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3" i="12"/>
  <c r="AY286" i="3"/>
  <c r="AY184" i="3"/>
  <c r="AY198" i="3"/>
  <c r="AY12" i="3"/>
  <c r="AY201" i="3"/>
  <c r="T201" i="3" s="1"/>
  <c r="AY18" i="3"/>
  <c r="AY200" i="3"/>
  <c r="T200" i="3" s="1"/>
  <c r="AY19" i="3"/>
  <c r="T19" i="3" s="1"/>
  <c r="AY21" i="3"/>
  <c r="AY195" i="3"/>
  <c r="AY196" i="3"/>
  <c r="AY228" i="3"/>
  <c r="AY843" i="3"/>
  <c r="AY844" i="3"/>
  <c r="AY845" i="3"/>
  <c r="AY846" i="3"/>
  <c r="AY847" i="3"/>
  <c r="AY848" i="3"/>
  <c r="AY849" i="3"/>
  <c r="AY850" i="3"/>
  <c r="AY851" i="3"/>
  <c r="AY852" i="3"/>
  <c r="AY853" i="3"/>
  <c r="AY854" i="3"/>
  <c r="AY855" i="3"/>
  <c r="AY856" i="3"/>
  <c r="AY857" i="3"/>
  <c r="C260" i="17"/>
  <c r="D260" i="17"/>
  <c r="E260" i="17"/>
  <c r="F260" i="17"/>
  <c r="H260" i="17"/>
  <c r="F269" i="14"/>
  <c r="AO255" i="3"/>
  <c r="K255" i="3"/>
  <c r="M255" i="3"/>
  <c r="N255" i="3"/>
  <c r="AD255" i="3" s="1"/>
  <c r="P255" i="3"/>
  <c r="Q255" i="3"/>
  <c r="G260" i="17" s="1"/>
  <c r="AE255" i="3"/>
  <c r="AF255" i="3"/>
  <c r="AP255" i="3"/>
  <c r="AQ255" i="3"/>
  <c r="AT255" i="3"/>
  <c r="AY255" i="3" s="1"/>
  <c r="AW255" i="3"/>
  <c r="AV255" i="3" s="1" a="1"/>
  <c r="AV255" i="3" s="1"/>
  <c r="C117" i="4"/>
  <c r="AO886" i="3"/>
  <c r="K886" i="3"/>
  <c r="M886" i="3"/>
  <c r="N886" i="3"/>
  <c r="AD886" i="3" s="1"/>
  <c r="O886" i="3"/>
  <c r="P886" i="3" s="1"/>
  <c r="Q886" i="3"/>
  <c r="AE886" i="3"/>
  <c r="AF886" i="3"/>
  <c r="AP886" i="3"/>
  <c r="AT886" i="3"/>
  <c r="AY886" i="3" s="1"/>
  <c r="AW886" i="3"/>
  <c r="AV886" i="3" s="1" a="1"/>
  <c r="AV886" i="3" s="1"/>
  <c r="AO254" i="3"/>
  <c r="K254" i="3"/>
  <c r="M254" i="3"/>
  <c r="N254" i="3"/>
  <c r="AD254" i="3" s="1"/>
  <c r="P254" i="3"/>
  <c r="Q254" i="3"/>
  <c r="AE254" i="3"/>
  <c r="AF254" i="3"/>
  <c r="AP254" i="3"/>
  <c r="AQ254" i="3"/>
  <c r="AT254" i="3"/>
  <c r="AY254" i="3" s="1"/>
  <c r="AW254" i="3"/>
  <c r="AV254" i="3" s="1" a="1"/>
  <c r="AV254" i="3" s="1"/>
  <c r="AO126" i="3"/>
  <c r="K126" i="3"/>
  <c r="M126" i="3"/>
  <c r="N126" i="3"/>
  <c r="AD126" i="3" s="1"/>
  <c r="O126" i="3"/>
  <c r="P126" i="3" s="1"/>
  <c r="Q126" i="3"/>
  <c r="AE126" i="3"/>
  <c r="AF126" i="3"/>
  <c r="AP126" i="3"/>
  <c r="AQ126" i="3"/>
  <c r="AT126" i="3"/>
  <c r="AY126" i="3" s="1"/>
  <c r="AW126" i="3"/>
  <c r="AV126" i="3" s="1" a="1"/>
  <c r="AV126" i="3" s="1"/>
  <c r="AO123" i="3"/>
  <c r="AO127" i="3"/>
  <c r="AO884" i="3"/>
  <c r="AW123" i="3"/>
  <c r="AV123" i="3" s="1" a="1"/>
  <c r="AV123" i="3" s="1"/>
  <c r="AT123" i="3"/>
  <c r="AY123" i="3" s="1"/>
  <c r="AQ123" i="3"/>
  <c r="AP123" i="3"/>
  <c r="AF123" i="3"/>
  <c r="AE123" i="3"/>
  <c r="Q123" i="3"/>
  <c r="O123" i="3"/>
  <c r="P123" i="3" s="1"/>
  <c r="N123" i="3"/>
  <c r="AD123" i="3" s="1"/>
  <c r="M123" i="3"/>
  <c r="K123" i="3"/>
  <c r="K127" i="3"/>
  <c r="M127" i="3"/>
  <c r="N127" i="3"/>
  <c r="AD127" i="3" s="1"/>
  <c r="O127" i="3"/>
  <c r="P127" i="3" s="1"/>
  <c r="Q127" i="3"/>
  <c r="AE127" i="3"/>
  <c r="AF127" i="3"/>
  <c r="AP127" i="3"/>
  <c r="AQ127" i="3"/>
  <c r="AT127" i="3"/>
  <c r="AY127" i="3" s="1"/>
  <c r="AW127" i="3"/>
  <c r="AV127" i="3" s="1" a="1"/>
  <c r="AV127" i="3" s="1"/>
  <c r="AO121" i="3"/>
  <c r="F268" i="14"/>
  <c r="D259" i="17"/>
  <c r="E259" i="17"/>
  <c r="F259" i="17"/>
  <c r="G259" i="17"/>
  <c r="H259" i="17"/>
  <c r="AO96" i="3"/>
  <c r="AO98" i="3"/>
  <c r="AO106" i="3"/>
  <c r="K96" i="3"/>
  <c r="M96" i="3"/>
  <c r="N96" i="3"/>
  <c r="AD96" i="3" s="1"/>
  <c r="O96" i="3"/>
  <c r="P96" i="3" s="1"/>
  <c r="Q96" i="3"/>
  <c r="AE96" i="3"/>
  <c r="AF96" i="3"/>
  <c r="AP96" i="3"/>
  <c r="AQ96" i="3"/>
  <c r="AT96" i="3"/>
  <c r="AY96" i="3" s="1"/>
  <c r="T96" i="3" s="1"/>
  <c r="AW96" i="3"/>
  <c r="AV96" i="3" s="1" a="1"/>
  <c r="AV96" i="3" s="1"/>
  <c r="K98" i="3"/>
  <c r="M98" i="3"/>
  <c r="N98" i="3"/>
  <c r="AD98" i="3" s="1"/>
  <c r="O98" i="3"/>
  <c r="P98" i="3" s="1"/>
  <c r="Q98" i="3"/>
  <c r="AE98" i="3"/>
  <c r="AF98" i="3"/>
  <c r="AP98" i="3"/>
  <c r="AQ98" i="3"/>
  <c r="AT98" i="3"/>
  <c r="AY98" i="3" s="1"/>
  <c r="T98" i="3" s="1"/>
  <c r="AW98" i="3"/>
  <c r="AV98" i="3" s="1" a="1"/>
  <c r="AV98" i="3" s="1"/>
  <c r="K106" i="3"/>
  <c r="M106" i="3"/>
  <c r="N106" i="3"/>
  <c r="AD106" i="3" s="1"/>
  <c r="O106" i="3"/>
  <c r="P106" i="3" s="1"/>
  <c r="Q106" i="3"/>
  <c r="AE106" i="3"/>
  <c r="AF106" i="3"/>
  <c r="AP106" i="3"/>
  <c r="AQ106" i="3"/>
  <c r="AT106" i="3"/>
  <c r="AY106" i="3" s="1"/>
  <c r="T106" i="3" s="1"/>
  <c r="AW106" i="3"/>
  <c r="AV106" i="3" s="1" a="1"/>
  <c r="AV106" i="3" s="1"/>
  <c r="F267" i="14"/>
  <c r="H258" i="17"/>
  <c r="F258" i="17"/>
  <c r="E258" i="17"/>
  <c r="D258" i="17"/>
  <c r="C258" i="17"/>
  <c r="F266" i="14"/>
  <c r="F257" i="17"/>
  <c r="H257" i="17"/>
  <c r="AO253" i="3"/>
  <c r="K253" i="3"/>
  <c r="M253" i="3"/>
  <c r="N253" i="3"/>
  <c r="AD253" i="3" s="1"/>
  <c r="P253" i="3"/>
  <c r="Q253" i="3"/>
  <c r="AE253" i="3"/>
  <c r="AF253" i="3"/>
  <c r="AP253" i="3"/>
  <c r="AQ253" i="3"/>
  <c r="AT253" i="3"/>
  <c r="AY253" i="3" s="1"/>
  <c r="AW253" i="3"/>
  <c r="AV253" i="3" s="1" a="1"/>
  <c r="AV253" i="3" s="1"/>
  <c r="AO209" i="3"/>
  <c r="F263" i="14"/>
  <c r="F264" i="14"/>
  <c r="F265" i="14"/>
  <c r="D216" i="17"/>
  <c r="E216" i="17"/>
  <c r="F216" i="17"/>
  <c r="G216" i="17"/>
  <c r="H216" i="17"/>
  <c r="C217" i="17"/>
  <c r="D217" i="17"/>
  <c r="F217" i="17"/>
  <c r="G217" i="17"/>
  <c r="H217" i="17"/>
  <c r="C218" i="17"/>
  <c r="D218" i="17"/>
  <c r="E218" i="17"/>
  <c r="F218" i="17"/>
  <c r="H218" i="17"/>
  <c r="AO6" i="3"/>
  <c r="AO874" i="3"/>
  <c r="AO239" i="3"/>
  <c r="AO873" i="3"/>
  <c r="AO107" i="3"/>
  <c r="F262" i="14"/>
  <c r="D198" i="17"/>
  <c r="E198" i="17"/>
  <c r="F198" i="17"/>
  <c r="G198" i="17"/>
  <c r="H198" i="17"/>
  <c r="AO872" i="3"/>
  <c r="F248" i="14"/>
  <c r="C243" i="17"/>
  <c r="D243" i="17"/>
  <c r="E243" i="17"/>
  <c r="F243" i="17"/>
  <c r="H243" i="17"/>
  <c r="AO99" i="3"/>
  <c r="F50" i="14"/>
  <c r="C50" i="17"/>
  <c r="D50" i="17"/>
  <c r="E50" i="17"/>
  <c r="G50" i="17"/>
  <c r="H50" i="17"/>
  <c r="F122" i="14"/>
  <c r="D117" i="17"/>
  <c r="E117" i="17"/>
  <c r="F117" i="17"/>
  <c r="G117" i="17"/>
  <c r="H117" i="17"/>
  <c r="AO103" i="3"/>
  <c r="AO101" i="3"/>
  <c r="K103" i="3"/>
  <c r="K99" i="3"/>
  <c r="K872" i="3"/>
  <c r="K107" i="3"/>
  <c r="K873" i="3"/>
  <c r="K239" i="3"/>
  <c r="K874" i="3"/>
  <c r="K6" i="3"/>
  <c r="K209" i="3"/>
  <c r="K121" i="3"/>
  <c r="M103" i="3"/>
  <c r="M99" i="3"/>
  <c r="M872" i="3"/>
  <c r="M107" i="3"/>
  <c r="M873" i="3"/>
  <c r="M239" i="3"/>
  <c r="M874" i="3"/>
  <c r="M6" i="3"/>
  <c r="M209" i="3"/>
  <c r="M121" i="3"/>
  <c r="N103" i="3"/>
  <c r="AD103" i="3" s="1"/>
  <c r="N99" i="3"/>
  <c r="AD99" i="3" s="1"/>
  <c r="N872" i="3"/>
  <c r="AD872" i="3" s="1"/>
  <c r="N107" i="3"/>
  <c r="AD107" i="3" s="1"/>
  <c r="N873" i="3"/>
  <c r="AD873" i="3" s="1"/>
  <c r="N239" i="3"/>
  <c r="AD239" i="3" s="1"/>
  <c r="N874" i="3"/>
  <c r="AD874" i="3" s="1"/>
  <c r="N6" i="3"/>
  <c r="AD6" i="3" s="1"/>
  <c r="N209" i="3"/>
  <c r="AD209" i="3" s="1"/>
  <c r="N121" i="3"/>
  <c r="AD121" i="3" s="1"/>
  <c r="O103" i="3"/>
  <c r="P103" i="3" s="1"/>
  <c r="O99" i="3"/>
  <c r="P99" i="3" s="1"/>
  <c r="O872" i="3"/>
  <c r="P872" i="3" s="1"/>
  <c r="O107" i="3"/>
  <c r="P107" i="3" s="1"/>
  <c r="O873" i="3"/>
  <c r="P873" i="3" s="1"/>
  <c r="O239" i="3"/>
  <c r="P239" i="3" s="1"/>
  <c r="O874" i="3"/>
  <c r="P874" i="3" s="1"/>
  <c r="O6" i="3"/>
  <c r="P6" i="3" s="1"/>
  <c r="O209" i="3"/>
  <c r="P209" i="3" s="1"/>
  <c r="O121" i="3"/>
  <c r="P121" i="3" s="1"/>
  <c r="Q103" i="3"/>
  <c r="E53" i="17" s="1"/>
  <c r="Q99" i="3"/>
  <c r="G243" i="17" s="1"/>
  <c r="Q872" i="3"/>
  <c r="Q107" i="3"/>
  <c r="C198" i="17" s="1"/>
  <c r="Q873" i="3"/>
  <c r="Q239" i="3"/>
  <c r="Q874" i="3"/>
  <c r="Q6" i="3"/>
  <c r="E33" i="17" s="1"/>
  <c r="Q209" i="3"/>
  <c r="G218" i="17" s="1"/>
  <c r="Q121" i="3"/>
  <c r="AE103" i="3"/>
  <c r="AE99" i="3"/>
  <c r="AE872" i="3"/>
  <c r="AE107" i="3"/>
  <c r="AE873" i="3"/>
  <c r="AE239" i="3"/>
  <c r="AE874" i="3"/>
  <c r="AE6" i="3"/>
  <c r="AE209" i="3"/>
  <c r="AE121" i="3"/>
  <c r="AF103" i="3"/>
  <c r="AF99" i="3"/>
  <c r="AF872" i="3"/>
  <c r="AF107" i="3"/>
  <c r="AF873" i="3"/>
  <c r="AF239" i="3"/>
  <c r="AF874" i="3"/>
  <c r="AF6" i="3"/>
  <c r="AF209" i="3"/>
  <c r="AF121" i="3"/>
  <c r="AP103" i="3"/>
  <c r="AP99" i="3"/>
  <c r="AP872" i="3"/>
  <c r="AP107" i="3"/>
  <c r="AP873" i="3"/>
  <c r="AP239" i="3"/>
  <c r="AP874" i="3"/>
  <c r="AP6" i="3"/>
  <c r="AP209" i="3"/>
  <c r="AP121" i="3"/>
  <c r="AQ103" i="3"/>
  <c r="AQ99" i="3"/>
  <c r="AQ872" i="3"/>
  <c r="AQ107" i="3"/>
  <c r="AQ873" i="3"/>
  <c r="AQ239" i="3"/>
  <c r="AQ874" i="3"/>
  <c r="AQ6" i="3"/>
  <c r="AQ209" i="3"/>
  <c r="AQ121" i="3"/>
  <c r="AT103" i="3"/>
  <c r="AY103" i="3" s="1"/>
  <c r="AT99" i="3"/>
  <c r="AY99" i="3" s="1"/>
  <c r="AT872" i="3"/>
  <c r="AY872" i="3" s="1"/>
  <c r="AT107" i="3"/>
  <c r="AY107" i="3" s="1"/>
  <c r="AT873" i="3"/>
  <c r="AY873" i="3" s="1"/>
  <c r="AT239" i="3"/>
  <c r="AY239" i="3" s="1"/>
  <c r="AT874" i="3"/>
  <c r="AY874" i="3" s="1"/>
  <c r="AT6" i="3"/>
  <c r="AY6" i="3" s="1"/>
  <c r="AT209" i="3"/>
  <c r="AY209" i="3" s="1"/>
  <c r="AT121" i="3"/>
  <c r="AY121" i="3" s="1"/>
  <c r="AW103" i="3"/>
  <c r="AV103" i="3" s="1" a="1"/>
  <c r="AV103" i="3" s="1"/>
  <c r="AW99" i="3"/>
  <c r="AV99" i="3" s="1" a="1"/>
  <c r="AV99" i="3" s="1"/>
  <c r="AW872" i="3"/>
  <c r="AV872" i="3" s="1" a="1"/>
  <c r="AV872" i="3" s="1"/>
  <c r="AW107" i="3"/>
  <c r="AV107" i="3" s="1" a="1"/>
  <c r="AV107" i="3" s="1"/>
  <c r="AW873" i="3"/>
  <c r="AV873" i="3" s="1" a="1"/>
  <c r="AV873" i="3" s="1"/>
  <c r="AW239" i="3"/>
  <c r="AV239" i="3" s="1" a="1"/>
  <c r="AV239" i="3" s="1"/>
  <c r="AW874" i="3"/>
  <c r="AV874" i="3" s="1" a="1"/>
  <c r="AV874" i="3" s="1"/>
  <c r="AW6" i="3"/>
  <c r="AV6" i="3" s="1" a="1"/>
  <c r="AV6" i="3" s="1"/>
  <c r="AW209" i="3"/>
  <c r="AV209" i="3" s="1" a="1"/>
  <c r="AV209" i="3" s="1"/>
  <c r="AW121" i="3"/>
  <c r="AV121" i="3" s="1" a="1"/>
  <c r="AV121" i="3" s="1"/>
  <c r="K101" i="3"/>
  <c r="M101" i="3"/>
  <c r="N101" i="3"/>
  <c r="AD101" i="3" s="1"/>
  <c r="O101" i="3"/>
  <c r="P101" i="3" s="1"/>
  <c r="Q101" i="3"/>
  <c r="E12" i="17" s="1"/>
  <c r="AE101" i="3"/>
  <c r="AF101" i="3"/>
  <c r="AP101" i="3"/>
  <c r="AQ101" i="3"/>
  <c r="AT101" i="3"/>
  <c r="AY101" i="3" s="1"/>
  <c r="AW101" i="3"/>
  <c r="AV101" i="3" s="1" a="1"/>
  <c r="AV101" i="3" s="1"/>
  <c r="AO871" i="3"/>
  <c r="K871" i="3"/>
  <c r="M871" i="3"/>
  <c r="N871" i="3"/>
  <c r="AD871" i="3" s="1"/>
  <c r="O871" i="3"/>
  <c r="P871" i="3" s="1"/>
  <c r="Q871" i="3"/>
  <c r="AE871" i="3"/>
  <c r="AF871" i="3"/>
  <c r="AP871" i="3"/>
  <c r="AQ871" i="3"/>
  <c r="AT871" i="3"/>
  <c r="AY871" i="3" s="1"/>
  <c r="AW871" i="3"/>
  <c r="AV871" i="3" s="1" a="1"/>
  <c r="AV871" i="3" s="1"/>
  <c r="AP250" i="3"/>
  <c r="AF888" i="3"/>
  <c r="AT110" i="3"/>
  <c r="AY110" i="3" s="1"/>
  <c r="F116" i="14"/>
  <c r="C112" i="17"/>
  <c r="D112" i="17"/>
  <c r="E112" i="17"/>
  <c r="F112" i="17"/>
  <c r="G112" i="17"/>
  <c r="H3" i="17"/>
  <c r="H4" i="17"/>
  <c r="H5" i="17"/>
  <c r="H6" i="17"/>
  <c r="H7" i="17"/>
  <c r="H8" i="17"/>
  <c r="H9" i="17"/>
  <c r="H10" i="17"/>
  <c r="H11" i="17"/>
  <c r="H12" i="17"/>
  <c r="H13" i="17"/>
  <c r="H14" i="17"/>
  <c r="H16" i="17"/>
  <c r="H17" i="17"/>
  <c r="H18" i="17"/>
  <c r="H19" i="17"/>
  <c r="H20" i="17"/>
  <c r="H21" i="17"/>
  <c r="H22" i="17"/>
  <c r="H23" i="17"/>
  <c r="H24" i="17"/>
  <c r="H25" i="17"/>
  <c r="H26" i="17"/>
  <c r="H27" i="17"/>
  <c r="H28" i="17"/>
  <c r="H30" i="17"/>
  <c r="H31" i="17"/>
  <c r="H32" i="17"/>
  <c r="H33" i="17"/>
  <c r="H34" i="17"/>
  <c r="H35" i="17"/>
  <c r="H36" i="17"/>
  <c r="H37" i="17"/>
  <c r="H38" i="17"/>
  <c r="H39" i="17"/>
  <c r="H40" i="17"/>
  <c r="H41" i="17"/>
  <c r="H42" i="17"/>
  <c r="H43" i="17"/>
  <c r="H44" i="17"/>
  <c r="H45" i="17"/>
  <c r="H46" i="17"/>
  <c r="H47" i="17"/>
  <c r="H48" i="17"/>
  <c r="H49" i="17"/>
  <c r="H51" i="17"/>
  <c r="H52" i="17"/>
  <c r="H53" i="17"/>
  <c r="H54" i="17"/>
  <c r="H55" i="17"/>
  <c r="H56" i="17"/>
  <c r="H57" i="17"/>
  <c r="H58" i="17"/>
  <c r="H59" i="17"/>
  <c r="H60" i="17"/>
  <c r="H61" i="17"/>
  <c r="H62" i="17"/>
  <c r="H63" i="17"/>
  <c r="H64" i="17"/>
  <c r="H65" i="17"/>
  <c r="H66" i="17"/>
  <c r="H67" i="17"/>
  <c r="H68" i="17"/>
  <c r="H69" i="17"/>
  <c r="H70" i="17"/>
  <c r="H71" i="17"/>
  <c r="H72" i="17"/>
  <c r="H73" i="17"/>
  <c r="H74" i="17"/>
  <c r="H75" i="17"/>
  <c r="H76" i="17"/>
  <c r="H77" i="17"/>
  <c r="H78" i="17"/>
  <c r="H79" i="17"/>
  <c r="H80" i="17"/>
  <c r="H81" i="17"/>
  <c r="H82" i="17"/>
  <c r="H83" i="17"/>
  <c r="H84" i="17"/>
  <c r="H85" i="17"/>
  <c r="H86" i="17"/>
  <c r="H87" i="17"/>
  <c r="H88" i="17"/>
  <c r="H89" i="17"/>
  <c r="H90" i="17"/>
  <c r="H91" i="17"/>
  <c r="H92" i="17"/>
  <c r="H93" i="17"/>
  <c r="H94" i="17"/>
  <c r="H95" i="17"/>
  <c r="H96" i="17"/>
  <c r="H97" i="17"/>
  <c r="H98" i="17"/>
  <c r="H99" i="17"/>
  <c r="H100" i="17"/>
  <c r="H101" i="17"/>
  <c r="H102" i="17"/>
  <c r="H103" i="17"/>
  <c r="H104" i="17"/>
  <c r="H105" i="17"/>
  <c r="H106" i="17"/>
  <c r="H107" i="17"/>
  <c r="H108" i="17"/>
  <c r="H109" i="17"/>
  <c r="H110" i="17"/>
  <c r="H111" i="17"/>
  <c r="H113" i="17"/>
  <c r="H114" i="17"/>
  <c r="H115" i="17"/>
  <c r="H116" i="17"/>
  <c r="H118" i="17"/>
  <c r="H119" i="17"/>
  <c r="H120" i="17"/>
  <c r="H121" i="17"/>
  <c r="H122" i="17"/>
  <c r="H123" i="17"/>
  <c r="H124" i="17"/>
  <c r="H125" i="17"/>
  <c r="H126" i="17"/>
  <c r="H127" i="17"/>
  <c r="H128" i="17"/>
  <c r="H129" i="17"/>
  <c r="H130" i="17"/>
  <c r="H131" i="17"/>
  <c r="H132" i="17"/>
  <c r="H133" i="17"/>
  <c r="H134" i="17"/>
  <c r="H135" i="17"/>
  <c r="H136" i="17"/>
  <c r="H137" i="17"/>
  <c r="H138" i="17"/>
  <c r="H139" i="17"/>
  <c r="H140" i="17"/>
  <c r="H141" i="17"/>
  <c r="H142" i="17"/>
  <c r="H143" i="17"/>
  <c r="H144" i="17"/>
  <c r="H145" i="17"/>
  <c r="H146" i="17"/>
  <c r="H147" i="17"/>
  <c r="H148" i="17"/>
  <c r="H149" i="17"/>
  <c r="H150" i="17"/>
  <c r="H151" i="17"/>
  <c r="H152" i="17"/>
  <c r="H153" i="17"/>
  <c r="H155" i="17"/>
  <c r="H156" i="17"/>
  <c r="H157" i="17"/>
  <c r="H158" i="17"/>
  <c r="H159" i="17"/>
  <c r="H160" i="17"/>
  <c r="H161" i="17"/>
  <c r="H162" i="17"/>
  <c r="H164" i="17"/>
  <c r="H165" i="17"/>
  <c r="H166" i="17"/>
  <c r="H167" i="17"/>
  <c r="H168" i="17"/>
  <c r="H169" i="17"/>
  <c r="H170" i="17"/>
  <c r="H171" i="17"/>
  <c r="H172" i="17"/>
  <c r="H173" i="17"/>
  <c r="H174" i="17"/>
  <c r="H175" i="17"/>
  <c r="H176" i="17"/>
  <c r="H177" i="17"/>
  <c r="H178" i="17"/>
  <c r="H179" i="17"/>
  <c r="H180" i="17"/>
  <c r="H181" i="17"/>
  <c r="H182" i="17"/>
  <c r="H183" i="17"/>
  <c r="H184" i="17"/>
  <c r="H185" i="17"/>
  <c r="H186" i="17"/>
  <c r="H187" i="17"/>
  <c r="H188" i="17"/>
  <c r="H189" i="17"/>
  <c r="H190" i="17"/>
  <c r="H191" i="17"/>
  <c r="H192" i="17"/>
  <c r="H193" i="17"/>
  <c r="H194" i="17"/>
  <c r="H195" i="17"/>
  <c r="H196" i="17"/>
  <c r="H197" i="17"/>
  <c r="H199" i="17"/>
  <c r="H200" i="17"/>
  <c r="H201" i="17"/>
  <c r="H202" i="17"/>
  <c r="H203" i="17"/>
  <c r="H204" i="17"/>
  <c r="H205" i="17"/>
  <c r="H206" i="17"/>
  <c r="H207" i="17"/>
  <c r="H208" i="17"/>
  <c r="H209" i="17"/>
  <c r="H210" i="17"/>
  <c r="H211" i="17"/>
  <c r="H212" i="17"/>
  <c r="H213" i="17"/>
  <c r="H214" i="17"/>
  <c r="H215" i="17"/>
  <c r="H219" i="17"/>
  <c r="H221" i="17"/>
  <c r="H222" i="17"/>
  <c r="H223" i="17"/>
  <c r="H224" i="17"/>
  <c r="H225" i="17"/>
  <c r="H226" i="17"/>
  <c r="H227" i="17"/>
  <c r="H228" i="17"/>
  <c r="H229" i="17"/>
  <c r="H230" i="17"/>
  <c r="H231" i="17"/>
  <c r="H232" i="17"/>
  <c r="H233" i="17"/>
  <c r="H234" i="17"/>
  <c r="H235" i="17"/>
  <c r="H236" i="17"/>
  <c r="H237" i="17"/>
  <c r="H238" i="17"/>
  <c r="H239" i="17"/>
  <c r="H240" i="17"/>
  <c r="H242" i="17"/>
  <c r="H245" i="17"/>
  <c r="H246" i="17"/>
  <c r="H248" i="17"/>
  <c r="H249" i="17"/>
  <c r="H250" i="17"/>
  <c r="H251" i="17"/>
  <c r="H252" i="17"/>
  <c r="H253" i="17"/>
  <c r="H254" i="17"/>
  <c r="H255" i="17"/>
  <c r="H256" i="17"/>
  <c r="H2" i="17"/>
  <c r="G3" i="17"/>
  <c r="G5" i="17"/>
  <c r="G6" i="17"/>
  <c r="G7" i="17"/>
  <c r="G9" i="17"/>
  <c r="G10" i="17"/>
  <c r="G11" i="17"/>
  <c r="G12" i="17"/>
  <c r="G13" i="17"/>
  <c r="G14" i="17"/>
  <c r="G17" i="17"/>
  <c r="G18" i="17"/>
  <c r="G19" i="17"/>
  <c r="G21" i="17"/>
  <c r="G22" i="17"/>
  <c r="G23" i="17"/>
  <c r="G24" i="17"/>
  <c r="G25" i="17"/>
  <c r="G28" i="17"/>
  <c r="G29" i="17"/>
  <c r="G30" i="17"/>
  <c r="G31" i="17"/>
  <c r="G33" i="17"/>
  <c r="G34" i="17"/>
  <c r="G35" i="17"/>
  <c r="G37" i="17"/>
  <c r="G38" i="17"/>
  <c r="G41" i="17"/>
  <c r="G42" i="17"/>
  <c r="G44" i="17"/>
  <c r="G45" i="17"/>
  <c r="G46" i="17"/>
  <c r="G47" i="17"/>
  <c r="G48" i="17"/>
  <c r="G49" i="17"/>
  <c r="G51" i="17"/>
  <c r="G53" i="17"/>
  <c r="G56" i="17"/>
  <c r="G58" i="17"/>
  <c r="G59" i="17"/>
  <c r="G61" i="17"/>
  <c r="G62" i="17"/>
  <c r="G64" i="17"/>
  <c r="G65" i="17"/>
  <c r="G67" i="17"/>
  <c r="G68" i="17"/>
  <c r="G70" i="17"/>
  <c r="G71" i="17"/>
  <c r="G73" i="17"/>
  <c r="G75" i="17"/>
  <c r="G76" i="17"/>
  <c r="G77" i="17"/>
  <c r="G78" i="17"/>
  <c r="G80" i="17"/>
  <c r="G82" i="17"/>
  <c r="G84" i="17"/>
  <c r="G85" i="17"/>
  <c r="G87" i="17"/>
  <c r="G88" i="17"/>
  <c r="G89" i="17"/>
  <c r="G90" i="17"/>
  <c r="G92" i="17"/>
  <c r="G93" i="17"/>
  <c r="G95" i="17"/>
  <c r="G96" i="17"/>
  <c r="G97" i="17"/>
  <c r="G98" i="17"/>
  <c r="G100" i="17"/>
  <c r="G101" i="17"/>
  <c r="G102" i="17"/>
  <c r="G103" i="17"/>
  <c r="G104" i="17"/>
  <c r="G109" i="17"/>
  <c r="G110" i="17"/>
  <c r="G114" i="17"/>
  <c r="G118" i="17"/>
  <c r="G119" i="17"/>
  <c r="G121" i="17"/>
  <c r="G122" i="17"/>
  <c r="G123" i="17"/>
  <c r="G124" i="17"/>
  <c r="G125" i="17"/>
  <c r="G129" i="17"/>
  <c r="G130" i="17"/>
  <c r="G131" i="17"/>
  <c r="G133" i="17"/>
  <c r="G134" i="17"/>
  <c r="G136" i="17"/>
  <c r="G137" i="17"/>
  <c r="G138" i="17"/>
  <c r="G139" i="17"/>
  <c r="G141" i="17"/>
  <c r="G142" i="17"/>
  <c r="G146" i="17"/>
  <c r="G147" i="17"/>
  <c r="G148" i="17"/>
  <c r="G149" i="17"/>
  <c r="G151" i="17"/>
  <c r="G152" i="17"/>
  <c r="G153" i="17"/>
  <c r="G154" i="17"/>
  <c r="G156" i="17"/>
  <c r="G157" i="17"/>
  <c r="G158" i="17"/>
  <c r="G159" i="17"/>
  <c r="G160" i="17"/>
  <c r="G161" i="17"/>
  <c r="G163" i="17"/>
  <c r="G164" i="17"/>
  <c r="G166" i="17"/>
  <c r="G167" i="17"/>
  <c r="G169" i="17"/>
  <c r="G173" i="17"/>
  <c r="G174" i="17"/>
  <c r="G175" i="17"/>
  <c r="G176" i="17"/>
  <c r="G179" i="17"/>
  <c r="G180" i="17"/>
  <c r="G181" i="17"/>
  <c r="G182" i="17"/>
  <c r="G183" i="17"/>
  <c r="G184" i="17"/>
  <c r="G185" i="17"/>
  <c r="G186" i="17"/>
  <c r="G187" i="17"/>
  <c r="G189" i="17"/>
  <c r="G190" i="17"/>
  <c r="G193" i="17"/>
  <c r="G194" i="17"/>
  <c r="G195" i="17"/>
  <c r="G196" i="17"/>
  <c r="G199" i="17"/>
  <c r="G200" i="17"/>
  <c r="G201" i="17"/>
  <c r="G202" i="17"/>
  <c r="G204" i="17"/>
  <c r="G205" i="17"/>
  <c r="G206" i="17"/>
  <c r="G207" i="17"/>
  <c r="G208" i="17"/>
  <c r="G212" i="17"/>
  <c r="G213" i="17"/>
  <c r="G214" i="17"/>
  <c r="G215" i="17"/>
  <c r="G221" i="17"/>
  <c r="G222" i="17"/>
  <c r="G223" i="17"/>
  <c r="G224" i="17"/>
  <c r="G225" i="17"/>
  <c r="G227" i="17"/>
  <c r="G228" i="17"/>
  <c r="G230" i="17"/>
  <c r="G231" i="17"/>
  <c r="G232" i="17"/>
  <c r="G238" i="17"/>
  <c r="G240" i="17"/>
  <c r="G241" i="17"/>
  <c r="G244" i="17"/>
  <c r="G245" i="17"/>
  <c r="G246" i="17"/>
  <c r="G247" i="17"/>
  <c r="G248" i="17"/>
  <c r="G249" i="17"/>
  <c r="G251" i="17"/>
  <c r="G253" i="17"/>
  <c r="G254" i="17"/>
  <c r="G255" i="17"/>
  <c r="F3" i="17"/>
  <c r="F4" i="17"/>
  <c r="F5" i="17"/>
  <c r="F6" i="17"/>
  <c r="F7" i="17"/>
  <c r="F8" i="17"/>
  <c r="F9" i="17"/>
  <c r="F10" i="17"/>
  <c r="F11" i="17"/>
  <c r="F12" i="17"/>
  <c r="F13" i="17"/>
  <c r="F14" i="17"/>
  <c r="F15" i="17"/>
  <c r="F16" i="17"/>
  <c r="F17" i="17"/>
  <c r="F18" i="17"/>
  <c r="F19" i="17"/>
  <c r="F20" i="17"/>
  <c r="F21" i="17"/>
  <c r="F22" i="17"/>
  <c r="F23" i="17"/>
  <c r="F24" i="17"/>
  <c r="F25" i="17"/>
  <c r="F27" i="17"/>
  <c r="F28" i="17"/>
  <c r="F30" i="17"/>
  <c r="F31" i="17"/>
  <c r="F32" i="17"/>
  <c r="F34" i="17"/>
  <c r="F35" i="17"/>
  <c r="F36" i="17"/>
  <c r="F37" i="17"/>
  <c r="F38" i="17"/>
  <c r="F39" i="17"/>
  <c r="F40" i="17"/>
  <c r="F41" i="17"/>
  <c r="F42" i="17"/>
  <c r="F43" i="17"/>
  <c r="F44" i="17"/>
  <c r="F46" i="17"/>
  <c r="F48" i="17"/>
  <c r="F49" i="17"/>
  <c r="F51" i="17"/>
  <c r="F54" i="17"/>
  <c r="F55" i="17"/>
  <c r="F56" i="17"/>
  <c r="F57" i="17"/>
  <c r="F58" i="17"/>
  <c r="F60" i="17"/>
  <c r="F61" i="17"/>
  <c r="F62" i="17"/>
  <c r="F63" i="17"/>
  <c r="F65" i="17"/>
  <c r="F66" i="17"/>
  <c r="F67" i="17"/>
  <c r="F68" i="17"/>
  <c r="F69" i="17"/>
  <c r="F70" i="17"/>
  <c r="F71" i="17"/>
  <c r="F73" i="17"/>
  <c r="F74" i="17"/>
  <c r="F75" i="17"/>
  <c r="F76" i="17"/>
  <c r="F78" i="17"/>
  <c r="F79" i="17"/>
  <c r="F80" i="17"/>
  <c r="F81" i="17"/>
  <c r="F82" i="17"/>
  <c r="F83" i="17"/>
  <c r="F84" i="17"/>
  <c r="F85" i="17"/>
  <c r="F86" i="17"/>
  <c r="F87" i="17"/>
  <c r="F88" i="17"/>
  <c r="F89" i="17"/>
  <c r="F90" i="17"/>
  <c r="F92" i="17"/>
  <c r="F93" i="17"/>
  <c r="F94" i="17"/>
  <c r="F96" i="17"/>
  <c r="F97" i="17"/>
  <c r="F99" i="17"/>
  <c r="F101" i="17"/>
  <c r="F102" i="17"/>
  <c r="F105" i="17"/>
  <c r="F106" i="17"/>
  <c r="F108" i="17"/>
  <c r="F109" i="17"/>
  <c r="F110" i="17"/>
  <c r="F111" i="17"/>
  <c r="F113" i="17"/>
  <c r="F114" i="17"/>
  <c r="F115" i="17"/>
  <c r="F116" i="17"/>
  <c r="F118" i="17"/>
  <c r="F119" i="17"/>
  <c r="F122" i="17"/>
  <c r="F123" i="17"/>
  <c r="F124" i="17"/>
  <c r="F125" i="17"/>
  <c r="F126" i="17"/>
  <c r="F127" i="17"/>
  <c r="F128" i="17"/>
  <c r="F129" i="17"/>
  <c r="F130" i="17"/>
  <c r="F131" i="17"/>
  <c r="F132" i="17"/>
  <c r="F133" i="17"/>
  <c r="F134" i="17"/>
  <c r="F135" i="17"/>
  <c r="F136" i="17"/>
  <c r="F137" i="17"/>
  <c r="F139" i="17"/>
  <c r="F141" i="17"/>
  <c r="F144" i="17"/>
  <c r="F147" i="17"/>
  <c r="F148" i="17"/>
  <c r="F150" i="17"/>
  <c r="F151" i="17"/>
  <c r="F152" i="17"/>
  <c r="F153" i="17"/>
  <c r="F154" i="17"/>
  <c r="F155" i="17"/>
  <c r="F156" i="17"/>
  <c r="F157" i="17"/>
  <c r="F158" i="17"/>
  <c r="F159" i="17"/>
  <c r="F160" i="17"/>
  <c r="F161" i="17"/>
  <c r="F162" i="17"/>
  <c r="F163" i="17"/>
  <c r="F164" i="17"/>
  <c r="F165" i="17"/>
  <c r="F166" i="17"/>
  <c r="F167" i="17"/>
  <c r="F168" i="17"/>
  <c r="F169" i="17"/>
  <c r="F170" i="17"/>
  <c r="F171" i="17"/>
  <c r="F172" i="17"/>
  <c r="F173" i="17"/>
  <c r="F174" i="17"/>
  <c r="F176" i="17"/>
  <c r="F177" i="17"/>
  <c r="F178" i="17"/>
  <c r="F179" i="17"/>
  <c r="F181" i="17"/>
  <c r="F182" i="17"/>
  <c r="F183" i="17"/>
  <c r="F184" i="17"/>
  <c r="F185" i="17"/>
  <c r="F186" i="17"/>
  <c r="F187" i="17"/>
  <c r="F188" i="17"/>
  <c r="F189" i="17"/>
  <c r="F191" i="17"/>
  <c r="F192" i="17"/>
  <c r="F193" i="17"/>
  <c r="F194" i="17"/>
  <c r="F195" i="17"/>
  <c r="F196" i="17"/>
  <c r="F197" i="17"/>
  <c r="F200" i="17"/>
  <c r="F201" i="17"/>
  <c r="F202" i="17"/>
  <c r="F203" i="17"/>
  <c r="F205" i="17"/>
  <c r="F206" i="17"/>
  <c r="F207" i="17"/>
  <c r="F208" i="17"/>
  <c r="F209" i="17"/>
  <c r="F210" i="17"/>
  <c r="F211" i="17"/>
  <c r="F214" i="17"/>
  <c r="F221" i="17"/>
  <c r="F222" i="17"/>
  <c r="F223" i="17"/>
  <c r="F225" i="17"/>
  <c r="F226" i="17"/>
  <c r="F227" i="17"/>
  <c r="F228" i="17"/>
  <c r="F230" i="17"/>
  <c r="F231" i="17"/>
  <c r="F233" i="17"/>
  <c r="F237" i="17"/>
  <c r="F238" i="17"/>
  <c r="F239" i="17"/>
  <c r="F241" i="17"/>
  <c r="F245" i="17"/>
  <c r="F246" i="17"/>
  <c r="F247" i="17"/>
  <c r="F248" i="17"/>
  <c r="F249" i="17"/>
  <c r="F250" i="17"/>
  <c r="F251" i="17"/>
  <c r="F252" i="17"/>
  <c r="F254" i="17"/>
  <c r="F255" i="17"/>
  <c r="F256" i="17"/>
  <c r="C256" i="17"/>
  <c r="E3" i="17"/>
  <c r="E4" i="17"/>
  <c r="E6" i="17"/>
  <c r="E7" i="17"/>
  <c r="E8" i="17"/>
  <c r="E10" i="17"/>
  <c r="E11" i="17"/>
  <c r="E13" i="17"/>
  <c r="E14" i="17"/>
  <c r="E15" i="17"/>
  <c r="E16" i="17"/>
  <c r="E17" i="17"/>
  <c r="E18" i="17"/>
  <c r="E19" i="17"/>
  <c r="E22" i="17"/>
  <c r="E24" i="17"/>
  <c r="E28" i="17"/>
  <c r="E30" i="17"/>
  <c r="E31" i="17"/>
  <c r="E34" i="17"/>
  <c r="E35" i="17"/>
  <c r="E36" i="17"/>
  <c r="E37" i="17"/>
  <c r="E39" i="17"/>
  <c r="E44" i="17"/>
  <c r="E46" i="17"/>
  <c r="E47" i="17"/>
  <c r="E48" i="17"/>
  <c r="E49" i="17"/>
  <c r="E51" i="17"/>
  <c r="E59" i="17"/>
  <c r="E65" i="17"/>
  <c r="E66" i="17"/>
  <c r="E68" i="17"/>
  <c r="E71" i="17"/>
  <c r="E77" i="17"/>
  <c r="E79" i="17"/>
  <c r="E81" i="17"/>
  <c r="E82" i="17"/>
  <c r="E83" i="17"/>
  <c r="E84" i="17"/>
  <c r="E86" i="17"/>
  <c r="E87" i="17"/>
  <c r="E88" i="17"/>
  <c r="E89" i="17"/>
  <c r="E90" i="17"/>
  <c r="E93" i="17"/>
  <c r="E94" i="17"/>
  <c r="E95" i="17"/>
  <c r="E97" i="17"/>
  <c r="E100" i="17"/>
  <c r="E101" i="17"/>
  <c r="E104" i="17"/>
  <c r="E106" i="17"/>
  <c r="E114" i="17"/>
  <c r="E122" i="17"/>
  <c r="E125" i="17"/>
  <c r="E126" i="17"/>
  <c r="E127" i="17"/>
  <c r="E128" i="17"/>
  <c r="E131" i="17"/>
  <c r="E132" i="17"/>
  <c r="E133" i="17"/>
  <c r="E136" i="17"/>
  <c r="E138" i="17"/>
  <c r="E139" i="17"/>
  <c r="E141" i="17"/>
  <c r="E142" i="17"/>
  <c r="E144" i="17"/>
  <c r="E145" i="17"/>
  <c r="E147" i="17"/>
  <c r="E151" i="17"/>
  <c r="E154" i="17"/>
  <c r="E155" i="17"/>
  <c r="E156" i="17"/>
  <c r="E159" i="17"/>
  <c r="E160" i="17"/>
  <c r="E162" i="17"/>
  <c r="E163" i="17"/>
  <c r="E164" i="17"/>
  <c r="E167" i="17"/>
  <c r="E173" i="17"/>
  <c r="E174" i="17"/>
  <c r="E176" i="17"/>
  <c r="E179" i="17"/>
  <c r="E180" i="17"/>
  <c r="E182" i="17"/>
  <c r="E183" i="17"/>
  <c r="E184" i="17"/>
  <c r="E185" i="17"/>
  <c r="E186" i="17"/>
  <c r="E190" i="17"/>
  <c r="E191" i="17"/>
  <c r="E193" i="17"/>
  <c r="E196" i="17"/>
  <c r="E199" i="17"/>
  <c r="E201" i="17"/>
  <c r="E202" i="17"/>
  <c r="E204" i="17"/>
  <c r="E205" i="17"/>
  <c r="E207" i="17"/>
  <c r="E213" i="17"/>
  <c r="E214" i="17"/>
  <c r="E215" i="17"/>
  <c r="E221" i="17"/>
  <c r="E223" i="17"/>
  <c r="E224" i="17"/>
  <c r="E225" i="17"/>
  <c r="E227" i="17"/>
  <c r="E229" i="17"/>
  <c r="E230" i="17"/>
  <c r="E233" i="17"/>
  <c r="E240" i="17"/>
  <c r="E241" i="17"/>
  <c r="E242" i="17"/>
  <c r="E246" i="17"/>
  <c r="E247" i="17"/>
  <c r="E248" i="17"/>
  <c r="E249" i="17"/>
  <c r="E250" i="17"/>
  <c r="E251" i="17"/>
  <c r="E252" i="17"/>
  <c r="E253" i="17"/>
  <c r="E254" i="17"/>
  <c r="E255" i="17"/>
  <c r="C4" i="17"/>
  <c r="C5" i="17"/>
  <c r="C6" i="17"/>
  <c r="C8" i="17"/>
  <c r="C9" i="17"/>
  <c r="C10" i="17"/>
  <c r="C13" i="17"/>
  <c r="C14" i="17"/>
  <c r="C15" i="17"/>
  <c r="C16" i="17"/>
  <c r="C17" i="17"/>
  <c r="C18" i="17"/>
  <c r="C19" i="17"/>
  <c r="C20" i="17"/>
  <c r="C21" i="17"/>
  <c r="C22" i="17"/>
  <c r="C23" i="17"/>
  <c r="C24" i="17"/>
  <c r="C25" i="17"/>
  <c r="C27" i="17"/>
  <c r="C29" i="17"/>
  <c r="C30" i="17"/>
  <c r="C31" i="17"/>
  <c r="C34" i="17"/>
  <c r="C36" i="17"/>
  <c r="C38" i="17"/>
  <c r="C39" i="17"/>
  <c r="C40" i="17"/>
  <c r="C41" i="17"/>
  <c r="C42" i="17"/>
  <c r="C43" i="17"/>
  <c r="C45" i="17"/>
  <c r="C48" i="17"/>
  <c r="C51" i="17"/>
  <c r="C53" i="17"/>
  <c r="C54" i="17"/>
  <c r="C56" i="17"/>
  <c r="C57" i="17"/>
  <c r="C58" i="17"/>
  <c r="C59" i="17"/>
  <c r="C62" i="17"/>
  <c r="C64" i="17"/>
  <c r="C66" i="17"/>
  <c r="C67" i="17"/>
  <c r="C69" i="17"/>
  <c r="C72" i="17"/>
  <c r="C77" i="17"/>
  <c r="C78" i="17"/>
  <c r="C79" i="17"/>
  <c r="C80" i="17"/>
  <c r="C81" i="17"/>
  <c r="C83" i="17"/>
  <c r="C84" i="17"/>
  <c r="C85" i="17"/>
  <c r="C86" i="17"/>
  <c r="C89" i="17"/>
  <c r="C92" i="17"/>
  <c r="C93" i="17"/>
  <c r="C94" i="17"/>
  <c r="C95" i="17"/>
  <c r="C96" i="17"/>
  <c r="C97" i="17"/>
  <c r="C99" i="17"/>
  <c r="C103" i="17"/>
  <c r="C105" i="17"/>
  <c r="C106" i="17"/>
  <c r="C108" i="17"/>
  <c r="C109" i="17"/>
  <c r="C110" i="17"/>
  <c r="C111" i="17"/>
  <c r="C113" i="17"/>
  <c r="C115" i="17"/>
  <c r="C116" i="17"/>
  <c r="C118" i="17"/>
  <c r="C119" i="17"/>
  <c r="C120" i="17"/>
  <c r="C123" i="17"/>
  <c r="C124" i="17"/>
  <c r="C125" i="17"/>
  <c r="C126" i="17"/>
  <c r="C127" i="17"/>
  <c r="C129" i="17"/>
  <c r="C130" i="17"/>
  <c r="C132" i="17"/>
  <c r="C133" i="17"/>
  <c r="C134" i="17"/>
  <c r="C136" i="17"/>
  <c r="C139" i="17"/>
  <c r="C140" i="17"/>
  <c r="C141" i="17"/>
  <c r="C142" i="17"/>
  <c r="C143" i="17"/>
  <c r="C144" i="17"/>
  <c r="C145" i="17"/>
  <c r="C146" i="17"/>
  <c r="C147" i="17"/>
  <c r="C148" i="17"/>
  <c r="C149" i="17"/>
  <c r="C150" i="17"/>
  <c r="C151" i="17"/>
  <c r="C152" i="17"/>
  <c r="C153" i="17"/>
  <c r="C154" i="17"/>
  <c r="C155" i="17"/>
  <c r="C157" i="17"/>
  <c r="C158" i="17"/>
  <c r="C159" i="17"/>
  <c r="C162" i="17"/>
  <c r="C163" i="17"/>
  <c r="C165" i="17"/>
  <c r="C166" i="17"/>
  <c r="C168" i="17"/>
  <c r="C169" i="17"/>
  <c r="C170" i="17"/>
  <c r="C172" i="17"/>
  <c r="C173" i="17"/>
  <c r="C174" i="17"/>
  <c r="C175" i="17"/>
  <c r="C177" i="17"/>
  <c r="C179" i="17"/>
  <c r="C180" i="17"/>
  <c r="C181" i="17"/>
  <c r="C183" i="17"/>
  <c r="C184" i="17"/>
  <c r="C187" i="17"/>
  <c r="C188" i="17"/>
  <c r="C190" i="17"/>
  <c r="C191" i="17"/>
  <c r="C192" i="17"/>
  <c r="C193" i="17"/>
  <c r="C194" i="17"/>
  <c r="C197" i="17"/>
  <c r="C200" i="17"/>
  <c r="C202" i="17"/>
  <c r="C203" i="17"/>
  <c r="C204" i="17"/>
  <c r="C206" i="17"/>
  <c r="C207" i="17"/>
  <c r="C208" i="17"/>
  <c r="C209" i="17"/>
  <c r="C210" i="17"/>
  <c r="C212" i="17"/>
  <c r="C214" i="17"/>
  <c r="C219" i="17"/>
  <c r="C220" i="17"/>
  <c r="C225" i="17"/>
  <c r="C227" i="17"/>
  <c r="C229" i="17"/>
  <c r="C230" i="17"/>
  <c r="C233" i="17"/>
  <c r="C234" i="17"/>
  <c r="C236" i="17"/>
  <c r="C237" i="17"/>
  <c r="C238" i="17"/>
  <c r="C240" i="17"/>
  <c r="C241" i="17"/>
  <c r="C242" i="17"/>
  <c r="C244" i="17"/>
  <c r="C249" i="17"/>
  <c r="C253" i="17"/>
  <c r="D4" i="17"/>
  <c r="D8" i="17"/>
  <c r="D9" i="17"/>
  <c r="D10" i="17"/>
  <c r="D12" i="17"/>
  <c r="D14" i="17"/>
  <c r="D15" i="17"/>
  <c r="D16" i="17"/>
  <c r="D18" i="17"/>
  <c r="D21" i="17"/>
  <c r="D23" i="17"/>
  <c r="D24" i="17"/>
  <c r="D25" i="17"/>
  <c r="D27" i="17"/>
  <c r="D28" i="17"/>
  <c r="D30" i="17"/>
  <c r="D31" i="17"/>
  <c r="D32" i="17"/>
  <c r="D34" i="17"/>
  <c r="D37" i="17"/>
  <c r="D39" i="17"/>
  <c r="D41" i="17"/>
  <c r="D46" i="17"/>
  <c r="D47" i="17"/>
  <c r="D49" i="17"/>
  <c r="D53" i="17"/>
  <c r="D56" i="17"/>
  <c r="D57" i="17"/>
  <c r="D58" i="17"/>
  <c r="D59" i="17"/>
  <c r="D62" i="17"/>
  <c r="D64" i="17"/>
  <c r="D65" i="17"/>
  <c r="D66" i="17"/>
  <c r="D67" i="17"/>
  <c r="D68" i="17"/>
  <c r="D69" i="17"/>
  <c r="D71" i="17"/>
  <c r="D72" i="17"/>
  <c r="D73" i="17"/>
  <c r="D77" i="17"/>
  <c r="D78" i="17"/>
  <c r="D79" i="17"/>
  <c r="D80" i="17"/>
  <c r="D81" i="17"/>
  <c r="D82" i="17"/>
  <c r="D83" i="17"/>
  <c r="D85" i="17"/>
  <c r="D86" i="17"/>
  <c r="D87" i="17"/>
  <c r="D88" i="17"/>
  <c r="D89" i="17"/>
  <c r="D93" i="17"/>
  <c r="D94" i="17"/>
  <c r="D96" i="17"/>
  <c r="D97" i="17"/>
  <c r="D99" i="17"/>
  <c r="D100" i="17"/>
  <c r="D102" i="17"/>
  <c r="D104" i="17"/>
  <c r="D106" i="17"/>
  <c r="D109" i="17"/>
  <c r="D110" i="17"/>
  <c r="D111" i="17"/>
  <c r="D114" i="17"/>
  <c r="D116" i="17"/>
  <c r="D118" i="17"/>
  <c r="D119" i="17"/>
  <c r="D123" i="17"/>
  <c r="D124" i="17"/>
  <c r="D129" i="17"/>
  <c r="D130" i="17"/>
  <c r="D131" i="17"/>
  <c r="D132" i="17"/>
  <c r="D133" i="17"/>
  <c r="D134" i="17"/>
  <c r="D136" i="17"/>
  <c r="D138" i="17"/>
  <c r="D139" i="17"/>
  <c r="D141" i="17"/>
  <c r="D144" i="17"/>
  <c r="D147" i="17"/>
  <c r="D148" i="17"/>
  <c r="D152" i="17"/>
  <c r="D153" i="17"/>
  <c r="D154" i="17"/>
  <c r="D155" i="17"/>
  <c r="D158" i="17"/>
  <c r="D159" i="17"/>
  <c r="D160" i="17"/>
  <c r="D161" i="17"/>
  <c r="D162" i="17"/>
  <c r="D163" i="17"/>
  <c r="D164" i="17"/>
  <c r="D165" i="17"/>
  <c r="D166" i="17"/>
  <c r="D168" i="17"/>
  <c r="D169" i="17"/>
  <c r="D170" i="17"/>
  <c r="D172" i="17"/>
  <c r="D174" i="17"/>
  <c r="D177" i="17"/>
  <c r="D179" i="17"/>
  <c r="D180" i="17"/>
  <c r="D183" i="17"/>
  <c r="D184" i="17"/>
  <c r="D185" i="17"/>
  <c r="D187" i="17"/>
  <c r="D189" i="17"/>
  <c r="D190" i="17"/>
  <c r="D191" i="17"/>
  <c r="D194" i="17"/>
  <c r="D196" i="17"/>
  <c r="D200" i="17"/>
  <c r="D201" i="17"/>
  <c r="D202" i="17"/>
  <c r="D204" i="17"/>
  <c r="D205" i="17"/>
  <c r="D206" i="17"/>
  <c r="D207" i="17"/>
  <c r="D208" i="17"/>
  <c r="D209" i="17"/>
  <c r="D210" i="17"/>
  <c r="D212" i="17"/>
  <c r="D213" i="17"/>
  <c r="D214" i="17"/>
  <c r="D221" i="17"/>
  <c r="D222" i="17"/>
  <c r="D224" i="17"/>
  <c r="D225" i="17"/>
  <c r="D229" i="17"/>
  <c r="D230" i="17"/>
  <c r="D231" i="17"/>
  <c r="D233" i="17"/>
  <c r="D234" i="17"/>
  <c r="D236" i="17"/>
  <c r="D237" i="17"/>
  <c r="D238" i="17"/>
  <c r="D239" i="17"/>
  <c r="D240" i="17"/>
  <c r="D241" i="17"/>
  <c r="D242" i="17"/>
  <c r="D245" i="17"/>
  <c r="D246" i="17"/>
  <c r="D247" i="17"/>
  <c r="D248" i="17"/>
  <c r="D250" i="17"/>
  <c r="D252" i="17"/>
  <c r="D253" i="17"/>
  <c r="AO252" i="3"/>
  <c r="AO251" i="3"/>
  <c r="AO888" i="3"/>
  <c r="F15" i="14"/>
  <c r="AO97" i="3"/>
  <c r="AO95" i="3"/>
  <c r="AO91" i="3"/>
  <c r="AO189" i="3"/>
  <c r="AO79" i="3"/>
  <c r="AO78" i="3"/>
  <c r="AO85" i="3"/>
  <c r="AO76" i="3"/>
  <c r="AO75" i="3"/>
  <c r="AO74" i="3"/>
  <c r="AO72" i="3"/>
  <c r="AO69" i="3"/>
  <c r="AO71" i="3"/>
  <c r="AO70" i="3"/>
  <c r="AO81" i="3"/>
  <c r="AO67" i="3"/>
  <c r="F53" i="14"/>
  <c r="AO58" i="3"/>
  <c r="AW97" i="3"/>
  <c r="AV97" i="3" s="1" a="1"/>
  <c r="AV97" i="3" s="1"/>
  <c r="AT97" i="3"/>
  <c r="AY97" i="3" s="1"/>
  <c r="T97" i="3" s="1"/>
  <c r="AQ97" i="3"/>
  <c r="AP97" i="3"/>
  <c r="AF97" i="3"/>
  <c r="AE97" i="3"/>
  <c r="Q97" i="3"/>
  <c r="O97" i="3"/>
  <c r="P97" i="3" s="1"/>
  <c r="N97" i="3"/>
  <c r="AD97" i="3" s="1"/>
  <c r="M97" i="3"/>
  <c r="K97" i="3"/>
  <c r="K95" i="3"/>
  <c r="M95" i="3"/>
  <c r="N95" i="3"/>
  <c r="AD95" i="3" s="1"/>
  <c r="O95" i="3"/>
  <c r="P95" i="3" s="1"/>
  <c r="Q95" i="3"/>
  <c r="AE95" i="3"/>
  <c r="AF95" i="3"/>
  <c r="AP95" i="3"/>
  <c r="AQ95" i="3"/>
  <c r="AT95" i="3"/>
  <c r="AY95" i="3" s="1"/>
  <c r="T95" i="3" s="1"/>
  <c r="AW95" i="3"/>
  <c r="AV95" i="3" s="1" a="1"/>
  <c r="AV95" i="3" s="1"/>
  <c r="AW91" i="3"/>
  <c r="AV91" i="3" s="1" a="1"/>
  <c r="AV91" i="3" s="1"/>
  <c r="AT91" i="3"/>
  <c r="AY91" i="3" s="1"/>
  <c r="T91" i="3" s="1"/>
  <c r="AQ91" i="3"/>
  <c r="AP91" i="3"/>
  <c r="AF91" i="3"/>
  <c r="AE91" i="3"/>
  <c r="Q91" i="3"/>
  <c r="O91" i="3"/>
  <c r="P91" i="3" s="1"/>
  <c r="N91" i="3"/>
  <c r="AD91" i="3" s="1"/>
  <c r="M91" i="3"/>
  <c r="K91" i="3"/>
  <c r="K75" i="3"/>
  <c r="K76" i="3"/>
  <c r="K85" i="3"/>
  <c r="K78" i="3"/>
  <c r="K189" i="3"/>
  <c r="M75" i="3"/>
  <c r="M76" i="3"/>
  <c r="M85" i="3"/>
  <c r="M78" i="3"/>
  <c r="M79" i="3"/>
  <c r="M189" i="3"/>
  <c r="N75" i="3"/>
  <c r="AD75" i="3" s="1"/>
  <c r="N76" i="3"/>
  <c r="AD76" i="3" s="1"/>
  <c r="N85" i="3"/>
  <c r="AD85" i="3" s="1"/>
  <c r="N78" i="3"/>
  <c r="AD78" i="3" s="1"/>
  <c r="N79" i="3"/>
  <c r="AD79" i="3" s="1"/>
  <c r="N189" i="3"/>
  <c r="AD189" i="3" s="1"/>
  <c r="O75" i="3"/>
  <c r="P75" i="3" s="1"/>
  <c r="O76" i="3"/>
  <c r="P76" i="3" s="1"/>
  <c r="O85" i="3"/>
  <c r="P85" i="3" s="1"/>
  <c r="O78" i="3"/>
  <c r="P78" i="3" s="1"/>
  <c r="O79" i="3"/>
  <c r="P79" i="3" s="1"/>
  <c r="O189" i="3"/>
  <c r="P189" i="3" s="1"/>
  <c r="Q75" i="3"/>
  <c r="Q76" i="3"/>
  <c r="Q85" i="3"/>
  <c r="Q78" i="3"/>
  <c r="Q79" i="3"/>
  <c r="Q189" i="3"/>
  <c r="AE75" i="3"/>
  <c r="AE76" i="3"/>
  <c r="AE85" i="3"/>
  <c r="AE78" i="3"/>
  <c r="AE79" i="3"/>
  <c r="AE189" i="3"/>
  <c r="AF75" i="3"/>
  <c r="AF76" i="3"/>
  <c r="AF85" i="3"/>
  <c r="AF78" i="3"/>
  <c r="AF79" i="3"/>
  <c r="AF189" i="3"/>
  <c r="AP75" i="3"/>
  <c r="AP76" i="3"/>
  <c r="AP85" i="3"/>
  <c r="AP78" i="3"/>
  <c r="AP79" i="3"/>
  <c r="AP189" i="3"/>
  <c r="AQ75" i="3"/>
  <c r="AQ76" i="3"/>
  <c r="AQ85" i="3"/>
  <c r="AQ78" i="3"/>
  <c r="AQ79" i="3"/>
  <c r="AQ189" i="3"/>
  <c r="AT75" i="3"/>
  <c r="AY75" i="3" s="1"/>
  <c r="T75" i="3" s="1"/>
  <c r="AT76" i="3"/>
  <c r="AY76" i="3" s="1"/>
  <c r="T76" i="3" s="1"/>
  <c r="AT85" i="3"/>
  <c r="AY85" i="3" s="1"/>
  <c r="T85" i="3" s="1"/>
  <c r="AT78" i="3"/>
  <c r="AY78" i="3" s="1"/>
  <c r="T78" i="3" s="1"/>
  <c r="AT79" i="3"/>
  <c r="AY79" i="3" s="1"/>
  <c r="T79" i="3" s="1"/>
  <c r="AT189" i="3"/>
  <c r="AY189" i="3" s="1"/>
  <c r="T189" i="3" s="1"/>
  <c r="AW75" i="3"/>
  <c r="AV75" i="3" s="1" a="1"/>
  <c r="AV75" i="3" s="1"/>
  <c r="AW76" i="3"/>
  <c r="AV76" i="3" s="1" a="1"/>
  <c r="AV76" i="3" s="1"/>
  <c r="AW85" i="3"/>
  <c r="AV85" i="3" s="1" a="1"/>
  <c r="AV85" i="3" s="1"/>
  <c r="AW78" i="3"/>
  <c r="AV78" i="3" s="1" a="1"/>
  <c r="AV78" i="3" s="1"/>
  <c r="AW79" i="3"/>
  <c r="AV79" i="3" s="1" a="1"/>
  <c r="AV79" i="3" s="1"/>
  <c r="AW189" i="3"/>
  <c r="AV189" i="3" s="1" a="1"/>
  <c r="AV189" i="3" s="1"/>
  <c r="K70" i="3"/>
  <c r="K69" i="3"/>
  <c r="K72" i="3"/>
  <c r="K74" i="3"/>
  <c r="M70" i="3"/>
  <c r="M71" i="3"/>
  <c r="M69" i="3"/>
  <c r="M72" i="3"/>
  <c r="M74" i="3"/>
  <c r="N70" i="3"/>
  <c r="AD70" i="3" s="1"/>
  <c r="N71" i="3"/>
  <c r="AD71" i="3" s="1"/>
  <c r="N69" i="3"/>
  <c r="AD69" i="3" s="1"/>
  <c r="N72" i="3"/>
  <c r="AD72" i="3" s="1"/>
  <c r="N74" i="3"/>
  <c r="AD74" i="3" s="1"/>
  <c r="O70" i="3"/>
  <c r="P70" i="3" s="1"/>
  <c r="O71" i="3"/>
  <c r="P71" i="3" s="1"/>
  <c r="O69" i="3"/>
  <c r="P69" i="3" s="1"/>
  <c r="O72" i="3"/>
  <c r="P72" i="3" s="1"/>
  <c r="O74" i="3"/>
  <c r="P74" i="3" s="1"/>
  <c r="Q70" i="3"/>
  <c r="Q71" i="3"/>
  <c r="Q69" i="3"/>
  <c r="Q72" i="3"/>
  <c r="Q74" i="3"/>
  <c r="AE70" i="3"/>
  <c r="AE71" i="3"/>
  <c r="AE69" i="3"/>
  <c r="AE72" i="3"/>
  <c r="AE74" i="3"/>
  <c r="AF70" i="3"/>
  <c r="AF71" i="3"/>
  <c r="AF69" i="3"/>
  <c r="AF72" i="3"/>
  <c r="AF74" i="3"/>
  <c r="AP70" i="3"/>
  <c r="AP71" i="3"/>
  <c r="AP69" i="3"/>
  <c r="AP72" i="3"/>
  <c r="AP74" i="3"/>
  <c r="AQ70" i="3"/>
  <c r="AQ71" i="3"/>
  <c r="AQ69" i="3"/>
  <c r="AQ72" i="3"/>
  <c r="AQ74" i="3"/>
  <c r="AT70" i="3"/>
  <c r="AY70" i="3" s="1"/>
  <c r="T70" i="3" s="1"/>
  <c r="AT71" i="3"/>
  <c r="AY71" i="3" s="1"/>
  <c r="T71" i="3" s="1"/>
  <c r="AT69" i="3"/>
  <c r="AY69" i="3" s="1"/>
  <c r="AT72" i="3"/>
  <c r="AY72" i="3" s="1"/>
  <c r="T72" i="3" s="1"/>
  <c r="AT74" i="3"/>
  <c r="AY74" i="3" s="1"/>
  <c r="T74" i="3" s="1"/>
  <c r="AW70" i="3"/>
  <c r="AV70" i="3" s="1" a="1"/>
  <c r="AV70" i="3" s="1"/>
  <c r="AW71" i="3"/>
  <c r="AV71" i="3" s="1" a="1"/>
  <c r="AV71" i="3" s="1"/>
  <c r="AW69" i="3"/>
  <c r="AV69" i="3" s="1" a="1"/>
  <c r="AV69" i="3" s="1"/>
  <c r="AW72" i="3"/>
  <c r="AV72" i="3" s="1" a="1"/>
  <c r="AV72" i="3" s="1"/>
  <c r="AW74" i="3"/>
  <c r="AV74" i="3" s="1" a="1"/>
  <c r="AV74" i="3" s="1"/>
  <c r="AW81" i="3"/>
  <c r="AV81" i="3" s="1" a="1"/>
  <c r="AV81" i="3" s="1"/>
  <c r="AT81" i="3"/>
  <c r="AY81" i="3" s="1"/>
  <c r="T81" i="3" s="1"/>
  <c r="AQ81" i="3"/>
  <c r="AP81" i="3"/>
  <c r="AF81" i="3"/>
  <c r="AE81" i="3"/>
  <c r="Q81" i="3"/>
  <c r="O81" i="3"/>
  <c r="P81" i="3" s="1"/>
  <c r="N81" i="3"/>
  <c r="AD81" i="3" s="1"/>
  <c r="M81" i="3"/>
  <c r="K81" i="3"/>
  <c r="AW67" i="3"/>
  <c r="AV67" i="3" s="1" a="1"/>
  <c r="AV67" i="3" s="1"/>
  <c r="AT67" i="3"/>
  <c r="AY67" i="3" s="1"/>
  <c r="T67" i="3" s="1"/>
  <c r="AQ67" i="3"/>
  <c r="AP67" i="3"/>
  <c r="AF67" i="3"/>
  <c r="AE67" i="3"/>
  <c r="Q67" i="3"/>
  <c r="O67" i="3"/>
  <c r="P67" i="3" s="1"/>
  <c r="N67" i="3"/>
  <c r="AD67" i="3" s="1"/>
  <c r="M67" i="3"/>
  <c r="K67" i="3"/>
  <c r="K58" i="3"/>
  <c r="M58" i="3"/>
  <c r="N58" i="3"/>
  <c r="AD58" i="3" s="1"/>
  <c r="O58" i="3"/>
  <c r="P58" i="3" s="1"/>
  <c r="Q58" i="3"/>
  <c r="G250" i="17" s="1"/>
  <c r="AE58" i="3"/>
  <c r="AF58" i="3"/>
  <c r="AP58" i="3"/>
  <c r="AQ58" i="3"/>
  <c r="AT58" i="3"/>
  <c r="AY58" i="3" s="1"/>
  <c r="T58" i="3" s="1"/>
  <c r="AW58" i="3"/>
  <c r="AV58" i="3" s="1" a="1"/>
  <c r="AV58" i="3" s="1"/>
  <c r="AO207" i="3"/>
  <c r="AO63" i="3"/>
  <c r="K207" i="3"/>
  <c r="M207" i="3"/>
  <c r="N207" i="3"/>
  <c r="AD207" i="3" s="1"/>
  <c r="O207" i="3"/>
  <c r="P207" i="3" s="1"/>
  <c r="Q207" i="3"/>
  <c r="C32" i="17" s="1"/>
  <c r="AE207" i="3"/>
  <c r="AF207" i="3"/>
  <c r="AP207" i="3"/>
  <c r="AQ207" i="3"/>
  <c r="AT207" i="3"/>
  <c r="AY207" i="3" s="1"/>
  <c r="AW207" i="3"/>
  <c r="AV207" i="3" s="1" a="1"/>
  <c r="AV207" i="3" s="1"/>
  <c r="K63" i="3"/>
  <c r="M63" i="3"/>
  <c r="N63" i="3"/>
  <c r="AD63" i="3" s="1"/>
  <c r="O63" i="3"/>
  <c r="P63" i="3" s="1"/>
  <c r="Q63" i="3"/>
  <c r="AE63" i="3"/>
  <c r="AF63" i="3"/>
  <c r="AP63" i="3"/>
  <c r="AQ63" i="3"/>
  <c r="AT63" i="3"/>
  <c r="AY63" i="3" s="1"/>
  <c r="T63" i="3" s="1"/>
  <c r="AW63" i="3"/>
  <c r="AV63" i="3" s="1" a="1"/>
  <c r="AV63" i="3" s="1"/>
  <c r="AO94" i="3"/>
  <c r="K94" i="3"/>
  <c r="M94" i="3"/>
  <c r="N94" i="3"/>
  <c r="AD94" i="3" s="1"/>
  <c r="O94" i="3"/>
  <c r="P94" i="3" s="1"/>
  <c r="Q94" i="3"/>
  <c r="AE94" i="3"/>
  <c r="AF94" i="3"/>
  <c r="AP94" i="3"/>
  <c r="AQ94" i="3"/>
  <c r="AT94" i="3"/>
  <c r="AY94" i="3" s="1"/>
  <c r="AW94" i="3"/>
  <c r="AV94" i="3" s="1" a="1"/>
  <c r="AV94" i="3" s="1"/>
  <c r="AO73" i="3"/>
  <c r="K73" i="3"/>
  <c r="M73" i="3"/>
  <c r="N73" i="3"/>
  <c r="AD73" i="3" s="1"/>
  <c r="O73" i="3"/>
  <c r="P73" i="3" s="1"/>
  <c r="Q73" i="3"/>
  <c r="F149" i="17" s="1"/>
  <c r="AE73" i="3"/>
  <c r="AF73" i="3"/>
  <c r="AP73" i="3"/>
  <c r="AQ73" i="3"/>
  <c r="AT73" i="3"/>
  <c r="AY73" i="3" s="1"/>
  <c r="AW73" i="3"/>
  <c r="AV73" i="3" s="1" a="1"/>
  <c r="AV73" i="3" s="1"/>
  <c r="AO88" i="3"/>
  <c r="K88" i="3"/>
  <c r="M88" i="3"/>
  <c r="N88" i="3"/>
  <c r="AD88" i="3" s="1"/>
  <c r="O88" i="3"/>
  <c r="P88" i="3" s="1"/>
  <c r="Q88" i="3"/>
  <c r="F220" i="17" s="1"/>
  <c r="AE88" i="3"/>
  <c r="AF88" i="3"/>
  <c r="AP88" i="3"/>
  <c r="AQ88" i="3"/>
  <c r="AT88" i="3"/>
  <c r="AY88" i="3" s="1"/>
  <c r="AW88" i="3"/>
  <c r="AV88" i="3" s="1" a="1"/>
  <c r="AV88" i="3" s="1"/>
  <c r="AO206" i="3"/>
  <c r="F5" i="14"/>
  <c r="F206" i="14"/>
  <c r="K206" i="3"/>
  <c r="M206" i="3"/>
  <c r="N206" i="3"/>
  <c r="AD206" i="3" s="1"/>
  <c r="O206" i="3"/>
  <c r="P206" i="3" s="1"/>
  <c r="Q206" i="3"/>
  <c r="G4" i="17" s="1"/>
  <c r="AE206" i="3"/>
  <c r="AF206" i="3"/>
  <c r="AP206" i="3"/>
  <c r="AQ206" i="3"/>
  <c r="AT206" i="3"/>
  <c r="AY206" i="3" s="1"/>
  <c r="AW206" i="3"/>
  <c r="AV206" i="3" s="1" a="1"/>
  <c r="AV206" i="3" s="1"/>
  <c r="AO59" i="3"/>
  <c r="K59" i="3"/>
  <c r="M59" i="3"/>
  <c r="N59" i="3"/>
  <c r="AD59" i="3" s="1"/>
  <c r="O59" i="3"/>
  <c r="P59" i="3" s="1"/>
  <c r="Q59" i="3"/>
  <c r="AE59" i="3"/>
  <c r="AF59" i="3"/>
  <c r="AP59" i="3"/>
  <c r="AQ59" i="3"/>
  <c r="AT59" i="3"/>
  <c r="AY59" i="3" s="1"/>
  <c r="AW59" i="3"/>
  <c r="AV59" i="3" s="1" a="1"/>
  <c r="AV59" i="3" s="1"/>
  <c r="F106" i="14"/>
  <c r="F107" i="14"/>
  <c r="AO244" i="3"/>
  <c r="AO229" i="3"/>
  <c r="AE244" i="3"/>
  <c r="AF244" i="3"/>
  <c r="AP244" i="3"/>
  <c r="AQ244" i="3"/>
  <c r="AT244" i="3"/>
  <c r="AY244" i="3" s="1"/>
  <c r="AW244" i="3"/>
  <c r="AV244" i="3" s="1" a="1"/>
  <c r="AV244" i="3" s="1"/>
  <c r="Q244" i="3"/>
  <c r="O244" i="3"/>
  <c r="P244" i="3" s="1"/>
  <c r="N244" i="3"/>
  <c r="AD244" i="3" s="1"/>
  <c r="M244" i="3"/>
  <c r="K244" i="3"/>
  <c r="K229" i="3"/>
  <c r="M229" i="3"/>
  <c r="N229" i="3"/>
  <c r="AD229" i="3" s="1"/>
  <c r="O229" i="3"/>
  <c r="P229" i="3" s="1"/>
  <c r="Q229" i="3"/>
  <c r="G94" i="17" s="1"/>
  <c r="AE229" i="3"/>
  <c r="AF229" i="3"/>
  <c r="AP229" i="3"/>
  <c r="AQ229" i="3"/>
  <c r="AT229" i="3"/>
  <c r="AY229" i="3" s="1"/>
  <c r="AW229" i="3"/>
  <c r="AV229" i="3" s="1" a="1"/>
  <c r="AV229" i="3" s="1"/>
  <c r="K868" i="3"/>
  <c r="AO870" i="3"/>
  <c r="AO869" i="3"/>
  <c r="AO868" i="3"/>
  <c r="AO867" i="3"/>
  <c r="AO866" i="3"/>
  <c r="AO865" i="3"/>
  <c r="AO864" i="3"/>
  <c r="K867" i="3"/>
  <c r="K869" i="3"/>
  <c r="K870" i="3"/>
  <c r="M867" i="3"/>
  <c r="M868" i="3"/>
  <c r="M869" i="3"/>
  <c r="M870" i="3"/>
  <c r="N867" i="3"/>
  <c r="AD867" i="3" s="1"/>
  <c r="N868" i="3"/>
  <c r="AD868" i="3" s="1"/>
  <c r="N869" i="3"/>
  <c r="AD869" i="3" s="1"/>
  <c r="N870" i="3"/>
  <c r="AD870" i="3" s="1"/>
  <c r="O867" i="3"/>
  <c r="P867" i="3" s="1"/>
  <c r="O868" i="3"/>
  <c r="P868" i="3" s="1"/>
  <c r="O869" i="3"/>
  <c r="P869" i="3" s="1"/>
  <c r="O870" i="3"/>
  <c r="P870" i="3" s="1"/>
  <c r="Q867" i="3"/>
  <c r="Q868" i="3"/>
  <c r="Q869" i="3"/>
  <c r="Q870" i="3"/>
  <c r="AE867" i="3"/>
  <c r="AE868" i="3"/>
  <c r="AE869" i="3"/>
  <c r="AE870" i="3"/>
  <c r="AF867" i="3"/>
  <c r="AF868" i="3"/>
  <c r="AF869" i="3"/>
  <c r="AF870" i="3"/>
  <c r="AP867" i="3"/>
  <c r="AP868" i="3"/>
  <c r="AP869" i="3"/>
  <c r="AP870" i="3"/>
  <c r="AQ867" i="3"/>
  <c r="AQ868" i="3"/>
  <c r="AQ869" i="3"/>
  <c r="AQ870" i="3"/>
  <c r="AT867" i="3"/>
  <c r="AY867" i="3" s="1"/>
  <c r="AT868" i="3"/>
  <c r="AY868" i="3" s="1"/>
  <c r="AT869" i="3"/>
  <c r="AY869" i="3" s="1"/>
  <c r="AT870" i="3"/>
  <c r="AY870" i="3" s="1"/>
  <c r="AW867" i="3"/>
  <c r="AV867" i="3" s="1" a="1"/>
  <c r="AV867" i="3" s="1"/>
  <c r="AW868" i="3"/>
  <c r="AV868" i="3" s="1" a="1"/>
  <c r="AV868" i="3" s="1"/>
  <c r="AW869" i="3"/>
  <c r="AV869" i="3" s="1" a="1"/>
  <c r="AV869" i="3" s="1"/>
  <c r="AW870" i="3"/>
  <c r="AV870" i="3" s="1" a="1"/>
  <c r="AV870" i="3" s="1"/>
  <c r="K866" i="3"/>
  <c r="M866" i="3"/>
  <c r="N866" i="3"/>
  <c r="AD866" i="3" s="1"/>
  <c r="O866" i="3"/>
  <c r="P866" i="3" s="1"/>
  <c r="Q866" i="3"/>
  <c r="AE866" i="3"/>
  <c r="AF866" i="3"/>
  <c r="AP866" i="3"/>
  <c r="AQ866" i="3"/>
  <c r="AT866" i="3"/>
  <c r="AY866" i="3" s="1"/>
  <c r="AW866" i="3"/>
  <c r="AV866" i="3" s="1" a="1"/>
  <c r="AV866" i="3" s="1"/>
  <c r="K865" i="3"/>
  <c r="M865" i="3"/>
  <c r="N865" i="3"/>
  <c r="AD865" i="3" s="1"/>
  <c r="O865" i="3"/>
  <c r="P865" i="3" s="1"/>
  <c r="Q865" i="3"/>
  <c r="AE865" i="3"/>
  <c r="AF865" i="3"/>
  <c r="AP865" i="3"/>
  <c r="AQ865" i="3"/>
  <c r="AT865" i="3"/>
  <c r="AY865" i="3" s="1"/>
  <c r="AW865" i="3"/>
  <c r="AV865" i="3" s="1" a="1"/>
  <c r="AV865" i="3" s="1"/>
  <c r="K864" i="3"/>
  <c r="M864" i="3"/>
  <c r="N864" i="3"/>
  <c r="AD864" i="3" s="1"/>
  <c r="O864" i="3"/>
  <c r="P864" i="3" s="1"/>
  <c r="Q864" i="3"/>
  <c r="AE864" i="3"/>
  <c r="AF864" i="3"/>
  <c r="AP864" i="3"/>
  <c r="AQ864" i="3"/>
  <c r="AT864" i="3"/>
  <c r="AY864" i="3" s="1"/>
  <c r="AW864" i="3"/>
  <c r="AV864" i="3" s="1" a="1"/>
  <c r="AV864" i="3" s="1"/>
  <c r="AO863" i="3"/>
  <c r="AO862" i="3"/>
  <c r="AO861" i="3"/>
  <c r="K863" i="3"/>
  <c r="M863" i="3"/>
  <c r="N863" i="3"/>
  <c r="AD863" i="3" s="1"/>
  <c r="O863" i="3"/>
  <c r="P863" i="3" s="1"/>
  <c r="Q863" i="3"/>
  <c r="AE863" i="3"/>
  <c r="AF863" i="3"/>
  <c r="AP863" i="3"/>
  <c r="AQ863" i="3"/>
  <c r="AT863" i="3"/>
  <c r="AY863" i="3" s="1"/>
  <c r="AW863" i="3"/>
  <c r="AV863" i="3" s="1" a="1"/>
  <c r="AV863" i="3" s="1"/>
  <c r="K862" i="3"/>
  <c r="M862" i="3"/>
  <c r="N862" i="3"/>
  <c r="AD862" i="3" s="1"/>
  <c r="O862" i="3"/>
  <c r="P862" i="3" s="1"/>
  <c r="Q862" i="3"/>
  <c r="AE862" i="3"/>
  <c r="AF862" i="3"/>
  <c r="AP862" i="3"/>
  <c r="AQ862" i="3"/>
  <c r="AT862" i="3"/>
  <c r="AY862" i="3" s="1"/>
  <c r="AW862" i="3"/>
  <c r="AV862" i="3" s="1" a="1"/>
  <c r="AV862" i="3" s="1"/>
  <c r="K861" i="3"/>
  <c r="M861" i="3"/>
  <c r="N861" i="3"/>
  <c r="AD861" i="3" s="1"/>
  <c r="O861" i="3"/>
  <c r="P861" i="3" s="1"/>
  <c r="Q861" i="3"/>
  <c r="AE861" i="3"/>
  <c r="AF861" i="3"/>
  <c r="AP861" i="3"/>
  <c r="AQ861" i="3"/>
  <c r="AT861" i="3"/>
  <c r="AY861" i="3" s="1"/>
  <c r="AW861" i="3"/>
  <c r="AV861" i="3" s="1" a="1"/>
  <c r="AV861" i="3" s="1"/>
  <c r="AO860" i="3"/>
  <c r="K860" i="3"/>
  <c r="M860" i="3"/>
  <c r="N860" i="3"/>
  <c r="AD860" i="3" s="1"/>
  <c r="O860" i="3"/>
  <c r="P860" i="3" s="1"/>
  <c r="Q860" i="3"/>
  <c r="AE860" i="3"/>
  <c r="AF860" i="3"/>
  <c r="AP860" i="3"/>
  <c r="AQ860" i="3"/>
  <c r="AT860" i="3"/>
  <c r="AY860" i="3" s="1"/>
  <c r="AW860" i="3"/>
  <c r="AV860" i="3" s="1" a="1"/>
  <c r="AV860" i="3" s="1"/>
  <c r="AO859" i="3"/>
  <c r="AW859" i="3"/>
  <c r="AV859" i="3" s="1" a="1"/>
  <c r="AV859" i="3" s="1"/>
  <c r="AT859" i="3"/>
  <c r="AY859" i="3" s="1"/>
  <c r="AQ859" i="3"/>
  <c r="AP859" i="3"/>
  <c r="AF859" i="3"/>
  <c r="AE859" i="3"/>
  <c r="Q859" i="3"/>
  <c r="O859" i="3"/>
  <c r="P859" i="3" s="1"/>
  <c r="N859" i="3"/>
  <c r="AD859" i="3" s="1"/>
  <c r="M859" i="3"/>
  <c r="K859" i="3"/>
  <c r="F169" i="14"/>
  <c r="AO48" i="3"/>
  <c r="K48" i="3"/>
  <c r="AW48" i="3"/>
  <c r="AV48" i="3" s="1" a="1"/>
  <c r="AV48" i="3" s="1"/>
  <c r="AT48" i="3"/>
  <c r="AY48" i="3" s="1"/>
  <c r="T48" i="3" s="1"/>
  <c r="AQ48" i="3"/>
  <c r="AP48" i="3"/>
  <c r="AF48" i="3"/>
  <c r="AE48" i="3"/>
  <c r="Q48" i="3"/>
  <c r="O48" i="3"/>
  <c r="P48" i="3" s="1"/>
  <c r="N48" i="3"/>
  <c r="AD48" i="3" s="1"/>
  <c r="M48" i="3"/>
  <c r="AO47" i="3"/>
  <c r="K47" i="3"/>
  <c r="M47" i="3"/>
  <c r="N47" i="3"/>
  <c r="AD47" i="3" s="1"/>
  <c r="O47" i="3"/>
  <c r="P47" i="3" s="1"/>
  <c r="Q47" i="3"/>
  <c r="AE47" i="3"/>
  <c r="AF47" i="3"/>
  <c r="AP47" i="3"/>
  <c r="AQ47" i="3"/>
  <c r="AT47" i="3"/>
  <c r="AY47" i="3" s="1"/>
  <c r="T47" i="3" s="1"/>
  <c r="AW47" i="3"/>
  <c r="AV47" i="3" s="1" a="1"/>
  <c r="AV47" i="3" s="1"/>
  <c r="AO52" i="3"/>
  <c r="AW52" i="3"/>
  <c r="AV52" i="3" s="1" a="1"/>
  <c r="AV52" i="3" s="1"/>
  <c r="AT52" i="3"/>
  <c r="AY52" i="3" s="1"/>
  <c r="T52" i="3" s="1"/>
  <c r="AQ52" i="3"/>
  <c r="AP52" i="3"/>
  <c r="AF52" i="3"/>
  <c r="AE52" i="3"/>
  <c r="Q52" i="3"/>
  <c r="O52" i="3"/>
  <c r="P52" i="3" s="1"/>
  <c r="N52" i="3"/>
  <c r="AD52" i="3" s="1"/>
  <c r="M52" i="3"/>
  <c r="K52" i="3"/>
  <c r="AO46" i="3"/>
  <c r="AW46" i="3"/>
  <c r="AV46" i="3" s="1" a="1"/>
  <c r="AV46" i="3" s="1"/>
  <c r="AT46" i="3"/>
  <c r="AY46" i="3" s="1"/>
  <c r="T46" i="3" s="1"/>
  <c r="AQ46" i="3"/>
  <c r="AP46" i="3"/>
  <c r="AF46" i="3"/>
  <c r="AE46" i="3"/>
  <c r="Q46" i="3"/>
  <c r="O46" i="3"/>
  <c r="P46" i="3" s="1"/>
  <c r="N46" i="3"/>
  <c r="AD46" i="3" s="1"/>
  <c r="M46" i="3"/>
  <c r="K46" i="3"/>
  <c r="AO38" i="3"/>
  <c r="R38" i="3"/>
  <c r="K38" i="3"/>
  <c r="M38" i="3"/>
  <c r="N38" i="3"/>
  <c r="AD38" i="3" s="1"/>
  <c r="O38" i="3"/>
  <c r="P38" i="3" s="1"/>
  <c r="Q38" i="3"/>
  <c r="AE38" i="3"/>
  <c r="AF38" i="3"/>
  <c r="AP38" i="3"/>
  <c r="AQ38" i="3"/>
  <c r="AT38" i="3"/>
  <c r="AY38" i="3" s="1"/>
  <c r="T38" i="3" s="1"/>
  <c r="AW38" i="3"/>
  <c r="AV38" i="3" s="1" a="1"/>
  <c r="AV38" i="3" s="1"/>
  <c r="F56" i="14"/>
  <c r="F57" i="14"/>
  <c r="F58" i="14"/>
  <c r="AO43" i="3"/>
  <c r="F96" i="14"/>
  <c r="F97" i="14"/>
  <c r="F95" i="14"/>
  <c r="AW51" i="3"/>
  <c r="AV51" i="3" s="1" a="1"/>
  <c r="AV51" i="3" s="1"/>
  <c r="AT51" i="3"/>
  <c r="AY51" i="3" s="1"/>
  <c r="AQ51" i="3"/>
  <c r="AP51" i="3"/>
  <c r="AF51" i="3"/>
  <c r="AE51" i="3"/>
  <c r="Q51" i="3"/>
  <c r="G81" i="17" s="1"/>
  <c r="O51" i="3"/>
  <c r="P51" i="3" s="1"/>
  <c r="N51" i="3"/>
  <c r="AD51" i="3" s="1"/>
  <c r="M51" i="3"/>
  <c r="K51" i="3"/>
  <c r="AW43" i="3"/>
  <c r="AV43" i="3" s="1" a="1"/>
  <c r="AV43" i="3" s="1"/>
  <c r="AT43" i="3"/>
  <c r="AY43" i="3" s="1"/>
  <c r="AQ43" i="3"/>
  <c r="AP43" i="3"/>
  <c r="AF43" i="3"/>
  <c r="AE43" i="3"/>
  <c r="Q43" i="3"/>
  <c r="G79" i="17" s="1"/>
  <c r="O43" i="3"/>
  <c r="P43" i="3" s="1"/>
  <c r="N43" i="3"/>
  <c r="AD43" i="3" s="1"/>
  <c r="M43" i="3"/>
  <c r="K43" i="3"/>
  <c r="F121" i="14"/>
  <c r="F162" i="14"/>
  <c r="F73" i="14"/>
  <c r="K41" i="3"/>
  <c r="M41" i="3"/>
  <c r="N41" i="3"/>
  <c r="AD41" i="3" s="1"/>
  <c r="O41" i="3"/>
  <c r="P41" i="3" s="1"/>
  <c r="Q41" i="3"/>
  <c r="G106" i="17" s="1"/>
  <c r="AE41" i="3"/>
  <c r="AF41" i="3"/>
  <c r="AP41" i="3"/>
  <c r="AQ41" i="3"/>
  <c r="AT41" i="3"/>
  <c r="AY41" i="3" s="1"/>
  <c r="AW41" i="3"/>
  <c r="AV41" i="3" s="1" a="1"/>
  <c r="AV41" i="3" s="1"/>
  <c r="K215" i="3"/>
  <c r="M215" i="3"/>
  <c r="N215" i="3"/>
  <c r="AD215" i="3" s="1"/>
  <c r="O215" i="3"/>
  <c r="P215" i="3" s="1"/>
  <c r="Q215" i="3"/>
  <c r="AE215" i="3"/>
  <c r="AF215" i="3"/>
  <c r="AP215" i="3"/>
  <c r="AQ215" i="3"/>
  <c r="AT215" i="3"/>
  <c r="AY215" i="3" s="1"/>
  <c r="AW215" i="3"/>
  <c r="AV215" i="3" s="1" a="1"/>
  <c r="AV215" i="3" s="1"/>
  <c r="AO204" i="3"/>
  <c r="AO203" i="3"/>
  <c r="F86" i="14"/>
  <c r="AW143" i="3"/>
  <c r="AV143" i="3" s="1" a="1"/>
  <c r="AV143" i="3" s="1"/>
  <c r="AT143" i="3"/>
  <c r="AY143" i="3" s="1"/>
  <c r="AQ143" i="3"/>
  <c r="AP143" i="3"/>
  <c r="AF143" i="3"/>
  <c r="AE143" i="3"/>
  <c r="Q143" i="3"/>
  <c r="E85" i="17" s="1"/>
  <c r="O143" i="3"/>
  <c r="P143" i="3" s="1"/>
  <c r="N143" i="3"/>
  <c r="AD143" i="3" s="1"/>
  <c r="M143" i="3"/>
  <c r="K143" i="3"/>
  <c r="AW32" i="3"/>
  <c r="AV32" i="3" s="1" a="1"/>
  <c r="AV32" i="3" s="1"/>
  <c r="AT32" i="3"/>
  <c r="AY32" i="3" s="1"/>
  <c r="AQ32" i="3"/>
  <c r="AP32" i="3"/>
  <c r="AF32" i="3"/>
  <c r="AE32" i="3"/>
  <c r="Q32" i="3"/>
  <c r="F103" i="17" s="1"/>
  <c r="N32" i="3"/>
  <c r="AD32" i="3" s="1"/>
  <c r="M32" i="3"/>
  <c r="K32" i="3"/>
  <c r="AW204" i="3"/>
  <c r="AV204" i="3" s="1" a="1"/>
  <c r="AV204" i="3" s="1"/>
  <c r="AT204" i="3"/>
  <c r="AY204" i="3" s="1"/>
  <c r="AQ204" i="3"/>
  <c r="AP204" i="3"/>
  <c r="AF204" i="3"/>
  <c r="AE204" i="3"/>
  <c r="Q204" i="3"/>
  <c r="O204" i="3"/>
  <c r="P204" i="3" s="1"/>
  <c r="N204" i="3"/>
  <c r="AD204" i="3" s="1"/>
  <c r="M204" i="3"/>
  <c r="K204" i="3"/>
  <c r="AW203" i="3"/>
  <c r="AV203" i="3" s="1" a="1"/>
  <c r="AV203" i="3" s="1"/>
  <c r="AT203" i="3"/>
  <c r="AY203" i="3" s="1"/>
  <c r="AP203" i="3"/>
  <c r="AD203" i="3"/>
  <c r="AF203" i="3"/>
  <c r="AE203" i="3"/>
  <c r="Q203" i="3"/>
  <c r="O203" i="3"/>
  <c r="P203" i="3" s="1"/>
  <c r="K858" i="3"/>
  <c r="M858" i="3"/>
  <c r="N858" i="3"/>
  <c r="AD858" i="3" s="1"/>
  <c r="O858" i="3"/>
  <c r="P858" i="3" s="1"/>
  <c r="Q858" i="3"/>
  <c r="AE858" i="3"/>
  <c r="AF858" i="3"/>
  <c r="AP858" i="3"/>
  <c r="AQ858" i="3"/>
  <c r="AT858" i="3"/>
  <c r="AY858" i="3" s="1"/>
  <c r="AW858" i="3"/>
  <c r="AV858" i="3" s="1" a="1"/>
  <c r="AV858" i="3" s="1"/>
  <c r="K888" i="3"/>
  <c r="K251" i="3"/>
  <c r="K252" i="3"/>
  <c r="M888" i="3"/>
  <c r="M251" i="3"/>
  <c r="M252" i="3"/>
  <c r="N888" i="3"/>
  <c r="AD888" i="3" s="1"/>
  <c r="N251" i="3"/>
  <c r="AD251" i="3" s="1"/>
  <c r="N252" i="3"/>
  <c r="AD252" i="3" s="1"/>
  <c r="P888" i="3"/>
  <c r="P251" i="3"/>
  <c r="P252" i="3"/>
  <c r="Q888" i="3"/>
  <c r="Q251" i="3"/>
  <c r="Q252" i="3"/>
  <c r="AE888" i="3"/>
  <c r="AE251" i="3"/>
  <c r="AE252" i="3"/>
  <c r="AF251" i="3"/>
  <c r="AF252" i="3"/>
  <c r="AP888" i="3"/>
  <c r="AP251" i="3"/>
  <c r="AP252" i="3"/>
  <c r="AQ888" i="3"/>
  <c r="AQ251" i="3"/>
  <c r="AQ252" i="3"/>
  <c r="AT888" i="3"/>
  <c r="AY888" i="3" s="1"/>
  <c r="AT251" i="3"/>
  <c r="AY251" i="3" s="1"/>
  <c r="AT252" i="3"/>
  <c r="AY252" i="3" s="1"/>
  <c r="AW888" i="3"/>
  <c r="AV888" i="3" s="1" a="1"/>
  <c r="AV888" i="3" s="1"/>
  <c r="AW251" i="3"/>
  <c r="AV251" i="3" s="1" a="1"/>
  <c r="AV251" i="3" s="1"/>
  <c r="AW252" i="3"/>
  <c r="AV252" i="3" s="1" a="1"/>
  <c r="AV252" i="3" s="1"/>
  <c r="AW277" i="3"/>
  <c r="AV277" i="3" s="1" a="1"/>
  <c r="AV277" i="3" s="1"/>
  <c r="AW306" i="3"/>
  <c r="AV306" i="3" s="1" a="1"/>
  <c r="AV306" i="3" s="1"/>
  <c r="AW53" i="3"/>
  <c r="AV53" i="3" s="1" a="1"/>
  <c r="AV53" i="3" s="1"/>
  <c r="AW56" i="3"/>
  <c r="AV56" i="3" s="1" a="1"/>
  <c r="AV56" i="3" s="1"/>
  <c r="AW57" i="3"/>
  <c r="AV57" i="3" s="1" a="1"/>
  <c r="AV57" i="3" s="1"/>
  <c r="AW55" i="3"/>
  <c r="AV55" i="3" s="1" a="1"/>
  <c r="AV55" i="3" s="1"/>
  <c r="AW54" i="3"/>
  <c r="AV54" i="3" s="1" a="1"/>
  <c r="AV54" i="3" s="1"/>
  <c r="AW60" i="3"/>
  <c r="AV60" i="3" s="1" a="1"/>
  <c r="AV60" i="3" s="1"/>
  <c r="AW307" i="3"/>
  <c r="AV307" i="3" s="1" a="1"/>
  <c r="AV307" i="3" s="1"/>
  <c r="AW308" i="3"/>
  <c r="AV308" i="3" s="1" a="1"/>
  <c r="AV308" i="3" s="1"/>
  <c r="AW309" i="3"/>
  <c r="AV309" i="3" s="1" a="1"/>
  <c r="AV309" i="3" s="1"/>
  <c r="AW61" i="3"/>
  <c r="AV61" i="3" s="1" a="1"/>
  <c r="AV61" i="3" s="1"/>
  <c r="AW205" i="3"/>
  <c r="AV205" i="3" s="1" a="1"/>
  <c r="AV205" i="3" s="1"/>
  <c r="AW310" i="3"/>
  <c r="AV310" i="3" s="1" a="1"/>
  <c r="AV310" i="3" s="1"/>
  <c r="AW62" i="3"/>
  <c r="AV62" i="3" s="1" a="1"/>
  <c r="AV62" i="3" s="1"/>
  <c r="AW183" i="3"/>
  <c r="AV183" i="3" s="1" a="1"/>
  <c r="AV183" i="3" s="1"/>
  <c r="AW311" i="3"/>
  <c r="AV311" i="3" s="1" a="1"/>
  <c r="AV311" i="3" s="1"/>
  <c r="AW64" i="3"/>
  <c r="AV64" i="3" s="1" a="1"/>
  <c r="AV64" i="3" s="1"/>
  <c r="AW66" i="3"/>
  <c r="AV66" i="3" s="1" a="1"/>
  <c r="AV66" i="3" s="1"/>
  <c r="AW312" i="3"/>
  <c r="AV312" i="3" s="1" a="1"/>
  <c r="AV312" i="3" s="1"/>
  <c r="AW77" i="3"/>
  <c r="AV77" i="3" s="1" a="1"/>
  <c r="AV77" i="3" s="1"/>
  <c r="AW86" i="3"/>
  <c r="AV86" i="3" s="1" a="1"/>
  <c r="AV86" i="3" s="1"/>
  <c r="AW83" i="3"/>
  <c r="AV83" i="3" s="1" a="1"/>
  <c r="AV83" i="3" s="1"/>
  <c r="AW84" i="3"/>
  <c r="AV84" i="3" s="1" a="1"/>
  <c r="AV84" i="3" s="1"/>
  <c r="AW314" i="3"/>
  <c r="AV314" i="3" s="1" a="1"/>
  <c r="AV314" i="3" s="1"/>
  <c r="AW89" i="3"/>
  <c r="AV89" i="3" s="1" a="1"/>
  <c r="AV89" i="3" s="1"/>
  <c r="AW315" i="3"/>
  <c r="AV315" i="3" s="1" a="1"/>
  <c r="AV315" i="3" s="1"/>
  <c r="AW336" i="3"/>
  <c r="AV336" i="3" s="1" a="1"/>
  <c r="AV336" i="3" s="1"/>
  <c r="AW230" i="3"/>
  <c r="AV230" i="3" s="1" a="1"/>
  <c r="AV230" i="3" s="1"/>
  <c r="AW92" i="3"/>
  <c r="AV92" i="3" s="1" a="1"/>
  <c r="AV92" i="3" s="1"/>
  <c r="AW316" i="3"/>
  <c r="AV316" i="3" s="1" a="1"/>
  <c r="AV316" i="3" s="1"/>
  <c r="AW317" i="3"/>
  <c r="AV317" i="3" s="1" a="1"/>
  <c r="AV317" i="3" s="1"/>
  <c r="AW93" i="3"/>
  <c r="AV93" i="3" s="1" a="1"/>
  <c r="AV93" i="3" s="1"/>
  <c r="AW284" i="3"/>
  <c r="AV284" i="3" s="1" a="1"/>
  <c r="AV284" i="3" s="1"/>
  <c r="AW100" i="3"/>
  <c r="AV100" i="3" s="1" a="1"/>
  <c r="AV100" i="3" s="1"/>
  <c r="AW102" i="3"/>
  <c r="AV102" i="3" s="1" a="1"/>
  <c r="AV102" i="3" s="1"/>
  <c r="AW318" i="3"/>
  <c r="AV318" i="3" s="1" a="1"/>
  <c r="AV318" i="3" s="1"/>
  <c r="AW319" i="3"/>
  <c r="AV319" i="3" s="1" a="1"/>
  <c r="AV319" i="3" s="1"/>
  <c r="AW105" i="3"/>
  <c r="AV105" i="3" s="1" a="1"/>
  <c r="AV105" i="3" s="1"/>
  <c r="AW108" i="3"/>
  <c r="AV108" i="3" s="1" a="1"/>
  <c r="AV108" i="3" s="1"/>
  <c r="AW320" i="3"/>
  <c r="AV320" i="3" s="1" a="1"/>
  <c r="AV320" i="3" s="1"/>
  <c r="AW110" i="3"/>
  <c r="AV110" i="3" s="1" a="1"/>
  <c r="AV110" i="3" s="1"/>
  <c r="AW296" i="3"/>
  <c r="AV296" i="3" s="1" a="1"/>
  <c r="AV296" i="3" s="1"/>
  <c r="AW112" i="3"/>
  <c r="AV112" i="3" s="1" a="1"/>
  <c r="AV112" i="3" s="1"/>
  <c r="AW297" i="3"/>
  <c r="AV297" i="3" s="1" a="1"/>
  <c r="AV297" i="3" s="1"/>
  <c r="AW113" i="3"/>
  <c r="AV113" i="3" s="1" a="1"/>
  <c r="AV113" i="3" s="1"/>
  <c r="AW118" i="3"/>
  <c r="AV118" i="3" s="1" a="1"/>
  <c r="AV118" i="3" s="1"/>
  <c r="AW298" i="3"/>
  <c r="AV298" i="3" s="1" a="1"/>
  <c r="AV298" i="3" s="1"/>
  <c r="AW231" i="3"/>
  <c r="AV231" i="3" s="1" a="1"/>
  <c r="AV231" i="3" s="1"/>
  <c r="AW299" i="3"/>
  <c r="AV299" i="3" s="1" a="1"/>
  <c r="AV299" i="3" s="1"/>
  <c r="AW300" i="3"/>
  <c r="AV300" i="3" s="1" a="1"/>
  <c r="AV300" i="3" s="1"/>
  <c r="AW122" i="3"/>
  <c r="AV122" i="3" s="1" a="1"/>
  <c r="AV122" i="3" s="1"/>
  <c r="AW301" i="3"/>
  <c r="AV301" i="3" s="1" a="1"/>
  <c r="AV301" i="3" s="1"/>
  <c r="AW302" i="3"/>
  <c r="AV302" i="3" s="1" a="1"/>
  <c r="AV302" i="3" s="1"/>
  <c r="AW303" i="3"/>
  <c r="AV303" i="3" s="1" a="1"/>
  <c r="AV303" i="3" s="1"/>
  <c r="AW304" i="3"/>
  <c r="AV304" i="3" s="1" a="1"/>
  <c r="AV304" i="3" s="1"/>
  <c r="AW305" i="3"/>
  <c r="AV305" i="3" s="1" a="1"/>
  <c r="AV305" i="3" s="1"/>
  <c r="AW313" i="3"/>
  <c r="AV313" i="3" s="1" a="1"/>
  <c r="AV313" i="3" s="1"/>
  <c r="AW211" i="3"/>
  <c r="AV211" i="3" s="1" a="1"/>
  <c r="AV211" i="3" s="1"/>
  <c r="AW124" i="3"/>
  <c r="AV124" i="3" s="1" a="1"/>
  <c r="AV124" i="3" s="1"/>
  <c r="AW212" i="3"/>
  <c r="AV212" i="3" s="1" a="1"/>
  <c r="AV212" i="3" s="1"/>
  <c r="AW125" i="3"/>
  <c r="AV125" i="3" s="1" a="1"/>
  <c r="AV125" i="3" s="1"/>
  <c r="AW875" i="3"/>
  <c r="AV875" i="3" s="1" a="1"/>
  <c r="AV875" i="3" s="1"/>
  <c r="AW880" i="3"/>
  <c r="AV880" i="3" s="1" a="1"/>
  <c r="AV880" i="3" s="1"/>
  <c r="AW232" i="3"/>
  <c r="AV232" i="3" s="1" a="1"/>
  <c r="AV232" i="3" s="1"/>
  <c r="AW876" i="3"/>
  <c r="AV876" i="3" s="1" a="1"/>
  <c r="AV876" i="3" s="1"/>
  <c r="AW881" i="3"/>
  <c r="AV881" i="3" s="1" a="1"/>
  <c r="AV881" i="3" s="1"/>
  <c r="AW882" i="3"/>
  <c r="AV882" i="3" s="1" a="1"/>
  <c r="AV882" i="3" s="1"/>
  <c r="AW883" i="3"/>
  <c r="AV883" i="3" s="1" a="1"/>
  <c r="AV883" i="3" s="1"/>
  <c r="AW877" i="3"/>
  <c r="AV877" i="3" s="1" a="1"/>
  <c r="AV877" i="3" s="1"/>
  <c r="AW884" i="3"/>
  <c r="AV884" i="3" s="1" a="1"/>
  <c r="AV884" i="3" s="1"/>
  <c r="AW878" i="3"/>
  <c r="AV878" i="3" s="1" a="1"/>
  <c r="AV878" i="3" s="1"/>
  <c r="AW129" i="3"/>
  <c r="AV129" i="3" s="1" a="1"/>
  <c r="AV129" i="3" s="1"/>
  <c r="AW879" i="3"/>
  <c r="AV879" i="3" s="1" a="1"/>
  <c r="AV879" i="3" s="1"/>
  <c r="AW130" i="3"/>
  <c r="AV130" i="3" s="1" a="1"/>
  <c r="AV130" i="3" s="1"/>
  <c r="AW132" i="3"/>
  <c r="AV132" i="3" s="1" a="1"/>
  <c r="AV132" i="3" s="1"/>
  <c r="AW290" i="3"/>
  <c r="AV290" i="3" s="1" a="1"/>
  <c r="AV290" i="3" s="1"/>
  <c r="AW131" i="3"/>
  <c r="AV131" i="3" s="1" a="1"/>
  <c r="AV131" i="3" s="1"/>
  <c r="AW133" i="3"/>
  <c r="AV133" i="3" s="1" a="1"/>
  <c r="AV133" i="3" s="1"/>
  <c r="AW272" i="3"/>
  <c r="AV272" i="3" s="1" a="1"/>
  <c r="AV272" i="3" s="1"/>
  <c r="AW291" i="3"/>
  <c r="AV291" i="3" s="1" a="1"/>
  <c r="AV291" i="3" s="1"/>
  <c r="AW135" i="3"/>
  <c r="AV135" i="3" s="1" a="1"/>
  <c r="AV135" i="3" s="1"/>
  <c r="AW292" i="3"/>
  <c r="AV292" i="3" s="1" a="1"/>
  <c r="AV292" i="3" s="1"/>
  <c r="AW134" i="3"/>
  <c r="AV134" i="3" s="1" a="1"/>
  <c r="AV134" i="3" s="1"/>
  <c r="AW117" i="3"/>
  <c r="AV117" i="3" s="1" a="1"/>
  <c r="AV117" i="3" s="1"/>
  <c r="AW136" i="3"/>
  <c r="AV136" i="3" s="1" a="1"/>
  <c r="AV136" i="3" s="1"/>
  <c r="AW137" i="3"/>
  <c r="AV137" i="3" s="1" a="1"/>
  <c r="AV137" i="3" s="1"/>
  <c r="AW293" i="3"/>
  <c r="AV293" i="3" s="1" a="1"/>
  <c r="AV293" i="3" s="1"/>
  <c r="AW321" i="3"/>
  <c r="AV321" i="3" s="1" a="1"/>
  <c r="AV321" i="3" s="1"/>
  <c r="AW294" i="3"/>
  <c r="AV294" i="3" s="1" a="1"/>
  <c r="AV294" i="3" s="1"/>
  <c r="AW295" i="3"/>
  <c r="AV295" i="3" s="1" a="1"/>
  <c r="AV295" i="3" s="1"/>
  <c r="AW139" i="3"/>
  <c r="AV139" i="3" s="1" a="1"/>
  <c r="AV139" i="3" s="1"/>
  <c r="AW283" i="3"/>
  <c r="AV283" i="3" s="1" a="1"/>
  <c r="AV283" i="3" s="1"/>
  <c r="AW233" i="3"/>
  <c r="AV233" i="3" s="1" a="1"/>
  <c r="AV233" i="3" s="1"/>
  <c r="AW141" i="3"/>
  <c r="AV141" i="3" s="1" a="1"/>
  <c r="AV141" i="3" s="1"/>
  <c r="AW285" i="3"/>
  <c r="AV285" i="3" s="1" a="1"/>
  <c r="AV285" i="3" s="1"/>
  <c r="AW286" i="3"/>
  <c r="AV286" i="3" s="1" a="1"/>
  <c r="AV286" i="3" s="1"/>
  <c r="AW288" i="3"/>
  <c r="AV288" i="3" s="1" a="1"/>
  <c r="AV288" i="3" s="1"/>
  <c r="AW287" i="3"/>
  <c r="AV287" i="3" s="1" a="1"/>
  <c r="AV287" i="3" s="1"/>
  <c r="AW259" i="3"/>
  <c r="AV259" i="3" s="1" a="1"/>
  <c r="AV259" i="3" s="1"/>
  <c r="AW147" i="3"/>
  <c r="AV147" i="3" s="1" a="1"/>
  <c r="AV147" i="3" s="1"/>
  <c r="AW148" i="3"/>
  <c r="AV148" i="3" s="1" a="1"/>
  <c r="AV148" i="3" s="1"/>
  <c r="AW322" i="3"/>
  <c r="AV322" i="3" s="1" a="1"/>
  <c r="AV322" i="3" s="1"/>
  <c r="AW282" i="3"/>
  <c r="AV282" i="3" s="1" a="1"/>
  <c r="AV282" i="3" s="1"/>
  <c r="AW150" i="3"/>
  <c r="AV150" i="3" s="1" a="1"/>
  <c r="AV150" i="3" s="1"/>
  <c r="AW216" i="3"/>
  <c r="AV216" i="3" s="1" a="1"/>
  <c r="AV216" i="3" s="1"/>
  <c r="AW217" i="3"/>
  <c r="AV217" i="3" s="1" a="1"/>
  <c r="AV217" i="3" s="1"/>
  <c r="AW155" i="3"/>
  <c r="AV155" i="3" s="1" a="1"/>
  <c r="AV155" i="3" s="1"/>
  <c r="AW273" i="3"/>
  <c r="AV273" i="3" s="1" a="1"/>
  <c r="AV273" i="3" s="1"/>
  <c r="AW218" i="3"/>
  <c r="AV218" i="3" s="1" a="1"/>
  <c r="AV218" i="3" s="1"/>
  <c r="AW158" i="3"/>
  <c r="AV158" i="3" s="1" a="1"/>
  <c r="AV158" i="3" s="1"/>
  <c r="AW157" i="3"/>
  <c r="AV157" i="3" s="1" a="1"/>
  <c r="AV157" i="3" s="1"/>
  <c r="AW160" i="3"/>
  <c r="AV160" i="3" s="1" a="1"/>
  <c r="AV160" i="3" s="1"/>
  <c r="AW159" i="3"/>
  <c r="AV159" i="3" s="1" a="1"/>
  <c r="AV159" i="3" s="1"/>
  <c r="AW276" i="3"/>
  <c r="AV276" i="3" s="1" a="1"/>
  <c r="AV276" i="3" s="1"/>
  <c r="AW275" i="3"/>
  <c r="AV275" i="3" s="1" a="1"/>
  <c r="AV275" i="3" s="1"/>
  <c r="AW161" i="3"/>
  <c r="AV161" i="3" s="1" a="1"/>
  <c r="AV161" i="3" s="1"/>
  <c r="AW44" i="3"/>
  <c r="AV44" i="3" s="1" a="1"/>
  <c r="AV44" i="3" s="1"/>
  <c r="AW278" i="3"/>
  <c r="AV278" i="3" s="1" a="1"/>
  <c r="AV278" i="3" s="1"/>
  <c r="AW166" i="3"/>
  <c r="AV166" i="3" s="1" a="1"/>
  <c r="AV166" i="3" s="1"/>
  <c r="AW169" i="3"/>
  <c r="AV169" i="3" s="1" a="1"/>
  <c r="AV169" i="3" s="1"/>
  <c r="AW279" i="3"/>
  <c r="AV279" i="3" s="1" a="1"/>
  <c r="AV279" i="3" s="1"/>
  <c r="AW171" i="3"/>
  <c r="AV171" i="3" s="1" a="1"/>
  <c r="AV171" i="3" s="1"/>
  <c r="AW172" i="3"/>
  <c r="AV172" i="3" s="1" a="1"/>
  <c r="AV172" i="3" s="1"/>
  <c r="AW174" i="3"/>
  <c r="AV174" i="3" s="1" a="1"/>
  <c r="AV174" i="3" s="1"/>
  <c r="AW175" i="3"/>
  <c r="AV175" i="3" s="1" a="1"/>
  <c r="AV175" i="3" s="1"/>
  <c r="AW176" i="3"/>
  <c r="AV176" i="3" s="1" a="1"/>
  <c r="AV176" i="3" s="1"/>
  <c r="AW177" i="3"/>
  <c r="AV177" i="3" s="1" a="1"/>
  <c r="AV177" i="3" s="1"/>
  <c r="AW221" i="3"/>
  <c r="AV221" i="3" s="1" a="1"/>
  <c r="AV221" i="3" s="1"/>
  <c r="AW178" i="3"/>
  <c r="AV178" i="3" s="1" a="1"/>
  <c r="AV178" i="3" s="1"/>
  <c r="AW179" i="3"/>
  <c r="AV179" i="3" s="1" a="1"/>
  <c r="AV179" i="3" s="1"/>
  <c r="AW263" i="3"/>
  <c r="AV263" i="3" s="1" a="1"/>
  <c r="AV263" i="3" s="1"/>
  <c r="AW182" i="3"/>
  <c r="AV182" i="3" s="1" a="1"/>
  <c r="AV182" i="3" s="1"/>
  <c r="AW264" i="3"/>
  <c r="AV264" i="3" s="1" a="1"/>
  <c r="AV264" i="3" s="1"/>
  <c r="AW184" i="3"/>
  <c r="AV184" i="3" s="1" a="1"/>
  <c r="AV184" i="3" s="1"/>
  <c r="AW186" i="3"/>
  <c r="AV186" i="3" s="1" a="1"/>
  <c r="AV186" i="3" s="1"/>
  <c r="AW280" i="3"/>
  <c r="AV280" i="3" s="1" a="1"/>
  <c r="AV280" i="3" s="1"/>
  <c r="AW187" i="3"/>
  <c r="AV187" i="3" s="1" a="1"/>
  <c r="AV187" i="3" s="1"/>
  <c r="AW265" i="3"/>
  <c r="AV265" i="3" s="1" a="1"/>
  <c r="AV265" i="3" s="1"/>
  <c r="AW266" i="3"/>
  <c r="AV266" i="3" s="1" a="1"/>
  <c r="AV266" i="3" s="1"/>
  <c r="AW267" i="3"/>
  <c r="AV267" i="3" s="1" a="1"/>
  <c r="AV267" i="3" s="1"/>
  <c r="AW268" i="3"/>
  <c r="AV268" i="3" s="1" a="1"/>
  <c r="AV268" i="3" s="1"/>
  <c r="AW269" i="3"/>
  <c r="AV269" i="3" s="1" a="1"/>
  <c r="AV269" i="3" s="1"/>
  <c r="AW289" i="3"/>
  <c r="AV289" i="3" s="1" a="1"/>
  <c r="AV289" i="3" s="1"/>
  <c r="AW271" i="3"/>
  <c r="AV271" i="3" s="1" a="1"/>
  <c r="AV271" i="3" s="1"/>
  <c r="AW270" i="3"/>
  <c r="AV270" i="3" s="1" a="1"/>
  <c r="AV270" i="3" s="1"/>
  <c r="AW262" i="3"/>
  <c r="AV262" i="3" s="1" a="1"/>
  <c r="AV262" i="3" s="1"/>
  <c r="AW188" i="3"/>
  <c r="AV188" i="3" s="1" a="1"/>
  <c r="AV188" i="3" s="1"/>
  <c r="AW104" i="3"/>
  <c r="AV104" i="3" s="1" a="1"/>
  <c r="AV104" i="3" s="1"/>
  <c r="AW190" i="3"/>
  <c r="AV190" i="3" s="1" a="1"/>
  <c r="AV190" i="3" s="1"/>
  <c r="AW260" i="3"/>
  <c r="AV260" i="3" s="1" a="1"/>
  <c r="AV260" i="3" s="1"/>
  <c r="AW261" i="3"/>
  <c r="AV261" i="3" s="1" a="1"/>
  <c r="AV261" i="3" s="1"/>
  <c r="AW14" i="3"/>
  <c r="AV14" i="3" s="1" a="1"/>
  <c r="AV14" i="3" s="1"/>
  <c r="AW2" i="3"/>
  <c r="AV2" i="3" s="1" a="1"/>
  <c r="AV2" i="3" s="1"/>
  <c r="AW3" i="3"/>
  <c r="AV3" i="3" s="1" a="1"/>
  <c r="AV3" i="3" s="1"/>
  <c r="AW4" i="3"/>
  <c r="AV4" i="3" s="1" a="1"/>
  <c r="AV4" i="3" s="1"/>
  <c r="AW191" i="3"/>
  <c r="AV191" i="3" s="1" a="1"/>
  <c r="AV191" i="3" s="1"/>
  <c r="AW192" i="3"/>
  <c r="AV192" i="3" s="1" a="1"/>
  <c r="AV192" i="3" s="1"/>
  <c r="AW5" i="3"/>
  <c r="AV5" i="3" s="1" a="1"/>
  <c r="AV5" i="3" s="1"/>
  <c r="AW193" i="3"/>
  <c r="AV193" i="3" s="1" a="1"/>
  <c r="AV193" i="3" s="1"/>
  <c r="AW194" i="3"/>
  <c r="AV194" i="3" s="1" a="1"/>
  <c r="AV194" i="3" s="1"/>
  <c r="AW7" i="3"/>
  <c r="AV7" i="3" s="1" a="1"/>
  <c r="AV7" i="3" s="1"/>
  <c r="AW8" i="3"/>
  <c r="AV8" i="3" s="1" a="1"/>
  <c r="AV8" i="3" s="1"/>
  <c r="AW9" i="3"/>
  <c r="AV9" i="3" s="1" a="1"/>
  <c r="AV9" i="3" s="1"/>
  <c r="AW227" i="3"/>
  <c r="AV227" i="3" s="1" a="1"/>
  <c r="AV227" i="3" s="1"/>
  <c r="AW10" i="3"/>
  <c r="AV10" i="3" s="1" a="1"/>
  <c r="AV10" i="3" s="1"/>
  <c r="AW11" i="3"/>
  <c r="AV11" i="3" s="1" a="1"/>
  <c r="AV11" i="3" s="1"/>
  <c r="AW198" i="3"/>
  <c r="AV198" i="3" s="1" a="1"/>
  <c r="AV198" i="3" s="1"/>
  <c r="AW12" i="3"/>
  <c r="AW13" i="3"/>
  <c r="AV13" i="3" s="1" a="1"/>
  <c r="AV13" i="3" s="1"/>
  <c r="AW15" i="3"/>
  <c r="AV15" i="3" s="1" a="1"/>
  <c r="AV15" i="3" s="1"/>
  <c r="AW16" i="3"/>
  <c r="AV16" i="3" s="1" a="1"/>
  <c r="AV16" i="3" s="1"/>
  <c r="AW17" i="3"/>
  <c r="AV17" i="3" s="1" a="1"/>
  <c r="AV17" i="3" s="1"/>
  <c r="AW18" i="3"/>
  <c r="AV18" i="3" s="1" a="1"/>
  <c r="AV18" i="3" s="1"/>
  <c r="AW201" i="3"/>
  <c r="AV201" i="3" s="1" a="1"/>
  <c r="AV201" i="3" s="1"/>
  <c r="AW200" i="3"/>
  <c r="AV200" i="3" s="1" a="1"/>
  <c r="AV200" i="3" s="1"/>
  <c r="AW19" i="3"/>
  <c r="AV19" i="3" s="1" a="1"/>
  <c r="AV19" i="3" s="1"/>
  <c r="AW21" i="3"/>
  <c r="AV21" i="3" s="1" a="1"/>
  <c r="AV21" i="3" s="1"/>
  <c r="AW22" i="3"/>
  <c r="AV22" i="3" s="1" a="1"/>
  <c r="AV22" i="3" s="1"/>
  <c r="AW23" i="3"/>
  <c r="AV23" i="3" s="1" a="1"/>
  <c r="AV23" i="3" s="1"/>
  <c r="AW24" i="3"/>
  <c r="AV24" i="3" s="1" a="1"/>
  <c r="AV24" i="3" s="1"/>
  <c r="AW25" i="3"/>
  <c r="AV25" i="3" s="1" a="1"/>
  <c r="AV25" i="3" s="1"/>
  <c r="AW26" i="3"/>
  <c r="AV26" i="3" s="1" a="1"/>
  <c r="AV26" i="3" s="1"/>
  <c r="AW27" i="3"/>
  <c r="AV27" i="3" s="1" a="1"/>
  <c r="AV27" i="3" s="1"/>
  <c r="AW29" i="3"/>
  <c r="AV29" i="3" s="1" a="1"/>
  <c r="AV29" i="3" s="1"/>
  <c r="AW30" i="3"/>
  <c r="AV30" i="3" s="1" a="1"/>
  <c r="AV30" i="3" s="1"/>
  <c r="AW31" i="3"/>
  <c r="AV31" i="3" s="1" a="1"/>
  <c r="AV31" i="3" s="1"/>
  <c r="AW33" i="3"/>
  <c r="AV33" i="3" s="1" a="1"/>
  <c r="AV33" i="3" s="1"/>
  <c r="AW34" i="3"/>
  <c r="AV34" i="3" s="1" a="1"/>
  <c r="AV34" i="3" s="1"/>
  <c r="AW35" i="3"/>
  <c r="AV35" i="3" s="1" a="1"/>
  <c r="AV35" i="3" s="1"/>
  <c r="AW36" i="3"/>
  <c r="AV36" i="3" s="1" a="1"/>
  <c r="AV36" i="3" s="1"/>
  <c r="AW37" i="3"/>
  <c r="AV37" i="3" s="1" a="1"/>
  <c r="AV37" i="3" s="1"/>
  <c r="AW39" i="3"/>
  <c r="AV39" i="3" s="1" a="1"/>
  <c r="AV39" i="3" s="1"/>
  <c r="AW40" i="3"/>
  <c r="AV40" i="3" s="1" a="1"/>
  <c r="AV40" i="3" s="1"/>
  <c r="AW42" i="3"/>
  <c r="AV42" i="3" s="1" a="1"/>
  <c r="AV42" i="3" s="1"/>
  <c r="AW45" i="3"/>
  <c r="AV45" i="3" s="1" a="1"/>
  <c r="AV45" i="3" s="1"/>
  <c r="AW49" i="3"/>
  <c r="AV49" i="3" s="1" a="1"/>
  <c r="AV49" i="3" s="1"/>
  <c r="AW50" i="3"/>
  <c r="AV50" i="3" s="1" a="1"/>
  <c r="AV50" i="3" s="1"/>
  <c r="AW87" i="3"/>
  <c r="AV87" i="3" s="1" a="1"/>
  <c r="AV87" i="3" s="1"/>
  <c r="AW90" i="3"/>
  <c r="AV90" i="3" s="1" a="1"/>
  <c r="AV90" i="3" s="1"/>
  <c r="AW109" i="3"/>
  <c r="AV109" i="3" s="1" a="1"/>
  <c r="AV109" i="3" s="1"/>
  <c r="AW111" i="3"/>
  <c r="AV111" i="3" s="1" a="1"/>
  <c r="AV111" i="3" s="1"/>
  <c r="AW114" i="3"/>
  <c r="AV114" i="3" s="1" a="1"/>
  <c r="AV114" i="3" s="1"/>
  <c r="AW115" i="3"/>
  <c r="AV115" i="3" s="1" a="1"/>
  <c r="AV115" i="3" s="1"/>
  <c r="AW116" i="3"/>
  <c r="AV116" i="3" s="1" a="1"/>
  <c r="AV116" i="3" s="1"/>
  <c r="AW120" i="3"/>
  <c r="AV120" i="3" s="1" a="1"/>
  <c r="AV120" i="3" s="1"/>
  <c r="AW128" i="3"/>
  <c r="AV128" i="3" s="1" a="1"/>
  <c r="AV128" i="3" s="1"/>
  <c r="AW274" i="3"/>
  <c r="AV274" i="3" s="1" a="1"/>
  <c r="AV274" i="3" s="1"/>
  <c r="AW138" i="3"/>
  <c r="AV138" i="3" s="1" a="1"/>
  <c r="AV138" i="3" s="1"/>
  <c r="AW144" i="3"/>
  <c r="AV144" i="3" s="1" a="1"/>
  <c r="AV144" i="3" s="1"/>
  <c r="AW162" i="3"/>
  <c r="AV162" i="3" s="1" a="1"/>
  <c r="AV162" i="3" s="1"/>
  <c r="AW167" i="3"/>
  <c r="AV167" i="3" s="1" a="1"/>
  <c r="AV167" i="3" s="1"/>
  <c r="AW170" i="3"/>
  <c r="AV170" i="3" s="1" a="1"/>
  <c r="AV170" i="3" s="1"/>
  <c r="AW180" i="3"/>
  <c r="AV180" i="3" s="1" a="1"/>
  <c r="AV180" i="3" s="1"/>
  <c r="AW195" i="3"/>
  <c r="AV195" i="3" s="1" a="1"/>
  <c r="AV195" i="3" s="1"/>
  <c r="AW196" i="3"/>
  <c r="AV196" i="3" s="1" a="1"/>
  <c r="AV196" i="3" s="1"/>
  <c r="AW197" i="3"/>
  <c r="AV197" i="3" s="1" a="1"/>
  <c r="AV197" i="3" s="1"/>
  <c r="AW199" i="3"/>
  <c r="AV199" i="3" s="1" a="1"/>
  <c r="AV199" i="3" s="1"/>
  <c r="AW202" i="3"/>
  <c r="AV202" i="3" s="1" a="1"/>
  <c r="AV202" i="3" s="1"/>
  <c r="AW208" i="3"/>
  <c r="AV208" i="3" s="1" a="1"/>
  <c r="AV208" i="3" s="1"/>
  <c r="AW210" i="3"/>
  <c r="AV210" i="3" s="1" a="1"/>
  <c r="AV210" i="3" s="1"/>
  <c r="AW213" i="3"/>
  <c r="AV213" i="3" s="1" a="1"/>
  <c r="AV213" i="3" s="1"/>
  <c r="AW281" i="3"/>
  <c r="AV281" i="3" s="1" a="1"/>
  <c r="AV281" i="3" s="1"/>
  <c r="AW214" i="3"/>
  <c r="AV214" i="3" s="1" a="1"/>
  <c r="AV214" i="3" s="1"/>
  <c r="AW219" i="3"/>
  <c r="AV219" i="3" s="1" a="1"/>
  <c r="AV219" i="3" s="1"/>
  <c r="AW222" i="3"/>
  <c r="AV222" i="3" s="1" a="1"/>
  <c r="AV222" i="3" s="1"/>
  <c r="AW223" i="3"/>
  <c r="AV223" i="3" s="1" a="1"/>
  <c r="AV223" i="3" s="1"/>
  <c r="AW224" i="3"/>
  <c r="AV224" i="3" s="1" a="1"/>
  <c r="AV224" i="3" s="1"/>
  <c r="AW226" i="3"/>
  <c r="AV226" i="3" s="1" a="1"/>
  <c r="AV226" i="3" s="1"/>
  <c r="AW228" i="3"/>
  <c r="AV228" i="3" s="1" a="1"/>
  <c r="AV228" i="3" s="1"/>
  <c r="AW237" i="3"/>
  <c r="AV237" i="3" s="1" a="1"/>
  <c r="AV237" i="3" s="1"/>
  <c r="AW238" i="3"/>
  <c r="AV238" i="3" s="1" a="1"/>
  <c r="AV238" i="3" s="1"/>
  <c r="AW240" i="3"/>
  <c r="AV240" i="3" s="1" a="1"/>
  <c r="AV240" i="3" s="1"/>
  <c r="AW241" i="3"/>
  <c r="AV241" i="3" s="1" a="1"/>
  <c r="AV241" i="3" s="1"/>
  <c r="AW242" i="3"/>
  <c r="AV242" i="3" s="1" a="1"/>
  <c r="AV242" i="3" s="1"/>
  <c r="AW243" i="3"/>
  <c r="AV243" i="3" s="1" a="1"/>
  <c r="AV243" i="3" s="1"/>
  <c r="AW247" i="3"/>
  <c r="AV247" i="3" s="1" a="1"/>
  <c r="AV247" i="3" s="1"/>
  <c r="AW248" i="3"/>
  <c r="AV248" i="3" s="1" a="1"/>
  <c r="AV248" i="3" s="1"/>
  <c r="AW249" i="3"/>
  <c r="AV249" i="3" s="1" a="1"/>
  <c r="AV249" i="3" s="1"/>
  <c r="AW250" i="3"/>
  <c r="AV250" i="3" s="1" a="1"/>
  <c r="AV250" i="3" s="1"/>
  <c r="AW887" i="3"/>
  <c r="AV887" i="3" s="1" a="1"/>
  <c r="AV887" i="3" s="1"/>
  <c r="AW258" i="3"/>
  <c r="AV258" i="3" s="1" a="1"/>
  <c r="AV258" i="3" s="1"/>
  <c r="AW323" i="3"/>
  <c r="AV323" i="3" s="1" a="1"/>
  <c r="AV323" i="3" s="1"/>
  <c r="AW324" i="3"/>
  <c r="AV324" i="3" s="1" a="1"/>
  <c r="AV324" i="3" s="1"/>
  <c r="AW325" i="3"/>
  <c r="AV325" i="3" s="1" a="1"/>
  <c r="AV325" i="3" s="1"/>
  <c r="AW326" i="3"/>
  <c r="AV326" i="3" s="1" a="1"/>
  <c r="AV326" i="3" s="1"/>
  <c r="AW327" i="3"/>
  <c r="AV327" i="3" s="1" a="1"/>
  <c r="AV327" i="3" s="1"/>
  <c r="AW328" i="3"/>
  <c r="AV328" i="3" s="1" a="1"/>
  <c r="AV328" i="3" s="1"/>
  <c r="AW329" i="3"/>
  <c r="AV329" i="3" s="1" a="1"/>
  <c r="AV329" i="3" s="1"/>
  <c r="AW330" i="3"/>
  <c r="AV330" i="3" s="1" a="1"/>
  <c r="AV330" i="3" s="1"/>
  <c r="AW331" i="3"/>
  <c r="AV331" i="3" s="1" a="1"/>
  <c r="AV331" i="3" s="1"/>
  <c r="AW332" i="3"/>
  <c r="AV332" i="3" s="1" a="1"/>
  <c r="AV332" i="3" s="1"/>
  <c r="AW333" i="3"/>
  <c r="AV333" i="3" s="1" a="1"/>
  <c r="AV333" i="3" s="1"/>
  <c r="AW334" i="3"/>
  <c r="AV334" i="3" s="1" a="1"/>
  <c r="AV334" i="3" s="1"/>
  <c r="AW335" i="3"/>
  <c r="AV335" i="3" s="1" a="1"/>
  <c r="AV335" i="3" s="1"/>
  <c r="AW347" i="3"/>
  <c r="AV347" i="3" s="1" a="1"/>
  <c r="AV347" i="3" s="1"/>
  <c r="AW337" i="3"/>
  <c r="AV337" i="3" s="1" a="1"/>
  <c r="AV337" i="3" s="1"/>
  <c r="AW338" i="3"/>
  <c r="AV338" i="3" s="1" a="1"/>
  <c r="AV338" i="3" s="1"/>
  <c r="AW339" i="3"/>
  <c r="AV339" i="3" s="1" a="1"/>
  <c r="AV339" i="3" s="1"/>
  <c r="AW340" i="3"/>
  <c r="AV340" i="3" s="1" a="1"/>
  <c r="AV340" i="3" s="1"/>
  <c r="AW341" i="3"/>
  <c r="AV341" i="3" s="1" a="1"/>
  <c r="AV341" i="3" s="1"/>
  <c r="AW342" i="3"/>
  <c r="AV342" i="3" s="1" a="1"/>
  <c r="AV342" i="3" s="1"/>
  <c r="AW343" i="3"/>
  <c r="AV343" i="3" s="1" a="1"/>
  <c r="AV343" i="3" s="1"/>
  <c r="AW344" i="3"/>
  <c r="AV344" i="3" s="1" a="1"/>
  <c r="AV344" i="3" s="1"/>
  <c r="AW345" i="3"/>
  <c r="AV345" i="3" s="1" a="1"/>
  <c r="AV345" i="3" s="1"/>
  <c r="AW346" i="3"/>
  <c r="AV346" i="3" s="1" a="1"/>
  <c r="AV346" i="3" s="1"/>
  <c r="AW351" i="3"/>
  <c r="AV351" i="3" s="1" a="1"/>
  <c r="AV351" i="3" s="1"/>
  <c r="AW348" i="3"/>
  <c r="AV348" i="3" s="1" a="1"/>
  <c r="AV348" i="3" s="1"/>
  <c r="AW349" i="3"/>
  <c r="AV349" i="3" s="1" a="1"/>
  <c r="AV349" i="3" s="1"/>
  <c r="AW350" i="3"/>
  <c r="AV350" i="3" s="1" a="1"/>
  <c r="AV350" i="3" s="1"/>
  <c r="AW355" i="3"/>
  <c r="AV355" i="3" s="1" a="1"/>
  <c r="AV355" i="3" s="1"/>
  <c r="AW352" i="3"/>
  <c r="AV352" i="3" s="1" a="1"/>
  <c r="AV352" i="3" s="1"/>
  <c r="AW353" i="3"/>
  <c r="AV353" i="3" s="1" a="1"/>
  <c r="AV353" i="3" s="1"/>
  <c r="AW354" i="3"/>
  <c r="AV354" i="3" s="1" a="1"/>
  <c r="AV354" i="3" s="1"/>
  <c r="AW362" i="3"/>
  <c r="AV362" i="3" s="1" a="1"/>
  <c r="AV362" i="3" s="1"/>
  <c r="AW356" i="3"/>
  <c r="AV356" i="3" s="1" a="1"/>
  <c r="AV356" i="3" s="1"/>
  <c r="AW357" i="3"/>
  <c r="AV357" i="3" s="1" a="1"/>
  <c r="AV357" i="3" s="1"/>
  <c r="AW358" i="3"/>
  <c r="AV358" i="3" s="1" a="1"/>
  <c r="AV358" i="3" s="1"/>
  <c r="AW359" i="3"/>
  <c r="AV359" i="3" s="1" a="1"/>
  <c r="AV359" i="3" s="1"/>
  <c r="AW360" i="3"/>
  <c r="AV360" i="3" s="1" a="1"/>
  <c r="AV360" i="3" s="1"/>
  <c r="AW361" i="3"/>
  <c r="AV361" i="3" s="1" a="1"/>
  <c r="AV361" i="3" s="1"/>
  <c r="AW377" i="3"/>
  <c r="AV377" i="3" s="1" a="1"/>
  <c r="AV377" i="3" s="1"/>
  <c r="AW363" i="3"/>
  <c r="AV363" i="3" s="1" a="1"/>
  <c r="AV363" i="3" s="1"/>
  <c r="AW364" i="3"/>
  <c r="AV364" i="3" s="1" a="1"/>
  <c r="AV364" i="3" s="1"/>
  <c r="AW365" i="3"/>
  <c r="AV365" i="3" s="1" a="1"/>
  <c r="AV365" i="3" s="1"/>
  <c r="AW366" i="3"/>
  <c r="AV366" i="3" s="1" a="1"/>
  <c r="AV366" i="3" s="1"/>
  <c r="AW367" i="3"/>
  <c r="AV367" i="3" s="1" a="1"/>
  <c r="AV367" i="3" s="1"/>
  <c r="AW368" i="3"/>
  <c r="AV368" i="3" s="1" a="1"/>
  <c r="AV368" i="3" s="1"/>
  <c r="AW369" i="3"/>
  <c r="AV369" i="3" s="1" a="1"/>
  <c r="AV369" i="3" s="1"/>
  <c r="AW370" i="3"/>
  <c r="AV370" i="3" s="1" a="1"/>
  <c r="AV370" i="3" s="1"/>
  <c r="AW371" i="3"/>
  <c r="AV371" i="3" s="1" a="1"/>
  <c r="AV371" i="3" s="1"/>
  <c r="AW372" i="3"/>
  <c r="AV372" i="3" s="1" a="1"/>
  <c r="AV372" i="3" s="1"/>
  <c r="AW373" i="3"/>
  <c r="AV373" i="3" s="1" a="1"/>
  <c r="AV373" i="3" s="1"/>
  <c r="AW374" i="3"/>
  <c r="AV374" i="3" s="1" a="1"/>
  <c r="AV374" i="3" s="1"/>
  <c r="AW375" i="3"/>
  <c r="AV375" i="3" s="1" a="1"/>
  <c r="AV375" i="3" s="1"/>
  <c r="AW376" i="3"/>
  <c r="AV376" i="3" s="1" a="1"/>
  <c r="AV376" i="3" s="1"/>
  <c r="AW388" i="3"/>
  <c r="AV388" i="3" s="1" a="1"/>
  <c r="AV388" i="3" s="1"/>
  <c r="AW378" i="3"/>
  <c r="AV378" i="3" s="1" a="1"/>
  <c r="AV378" i="3" s="1"/>
  <c r="AW379" i="3"/>
  <c r="AV379" i="3" s="1" a="1"/>
  <c r="AV379" i="3" s="1"/>
  <c r="AW380" i="3"/>
  <c r="AV380" i="3" s="1" a="1"/>
  <c r="AV380" i="3" s="1"/>
  <c r="AW381" i="3"/>
  <c r="AV381" i="3" s="1" a="1"/>
  <c r="AV381" i="3" s="1"/>
  <c r="AW382" i="3"/>
  <c r="AV382" i="3" s="1" a="1"/>
  <c r="AV382" i="3" s="1"/>
  <c r="AW383" i="3"/>
  <c r="AV383" i="3" s="1" a="1"/>
  <c r="AV383" i="3" s="1"/>
  <c r="AW384" i="3"/>
  <c r="AV384" i="3" s="1" a="1"/>
  <c r="AV384" i="3" s="1"/>
  <c r="AW385" i="3"/>
  <c r="AV385" i="3" s="1" a="1"/>
  <c r="AV385" i="3" s="1"/>
  <c r="AW386" i="3"/>
  <c r="AV386" i="3" s="1" a="1"/>
  <c r="AV386" i="3" s="1"/>
  <c r="AW387" i="3"/>
  <c r="AV387" i="3" s="1" a="1"/>
  <c r="AV387" i="3" s="1"/>
  <c r="AW400" i="3"/>
  <c r="AV400" i="3" s="1" a="1"/>
  <c r="AV400" i="3" s="1"/>
  <c r="AW389" i="3"/>
  <c r="AV389" i="3" s="1" a="1"/>
  <c r="AV389" i="3" s="1"/>
  <c r="AW390" i="3"/>
  <c r="AV390" i="3" s="1" a="1"/>
  <c r="AV390" i="3" s="1"/>
  <c r="AW391" i="3"/>
  <c r="AV391" i="3" s="1" a="1"/>
  <c r="AV391" i="3" s="1"/>
  <c r="AW392" i="3"/>
  <c r="AV392" i="3" s="1" a="1"/>
  <c r="AV392" i="3" s="1"/>
  <c r="AW393" i="3"/>
  <c r="AV393" i="3" s="1" a="1"/>
  <c r="AV393" i="3" s="1"/>
  <c r="AW394" i="3"/>
  <c r="AV394" i="3" s="1" a="1"/>
  <c r="AV394" i="3" s="1"/>
  <c r="AW395" i="3"/>
  <c r="AV395" i="3" s="1" a="1"/>
  <c r="AV395" i="3" s="1"/>
  <c r="AW396" i="3"/>
  <c r="AV396" i="3" s="1" a="1"/>
  <c r="AV396" i="3" s="1"/>
  <c r="AW397" i="3"/>
  <c r="AV397" i="3" s="1" a="1"/>
  <c r="AV397" i="3" s="1"/>
  <c r="AW398" i="3"/>
  <c r="AV398" i="3" s="1" a="1"/>
  <c r="AV398" i="3" s="1"/>
  <c r="AW399" i="3"/>
  <c r="AV399" i="3" s="1" a="1"/>
  <c r="AV399" i="3" s="1"/>
  <c r="AW412" i="3"/>
  <c r="AV412" i="3" s="1" a="1"/>
  <c r="AV412" i="3" s="1"/>
  <c r="AW401" i="3"/>
  <c r="AV401" i="3" s="1" a="1"/>
  <c r="AV401" i="3" s="1"/>
  <c r="AW402" i="3"/>
  <c r="AV402" i="3" s="1" a="1"/>
  <c r="AV402" i="3" s="1"/>
  <c r="AW403" i="3"/>
  <c r="AV403" i="3" s="1" a="1"/>
  <c r="AV403" i="3" s="1"/>
  <c r="AW404" i="3"/>
  <c r="AV404" i="3" s="1" a="1"/>
  <c r="AV404" i="3" s="1"/>
  <c r="AW405" i="3"/>
  <c r="AV405" i="3" s="1" a="1"/>
  <c r="AV405" i="3" s="1"/>
  <c r="AW406" i="3"/>
  <c r="AV406" i="3" s="1" a="1"/>
  <c r="AV406" i="3" s="1"/>
  <c r="AW407" i="3"/>
  <c r="AV407" i="3" s="1" a="1"/>
  <c r="AV407" i="3" s="1"/>
  <c r="AW408" i="3"/>
  <c r="AV408" i="3" s="1" a="1"/>
  <c r="AV408" i="3" s="1"/>
  <c r="AW409" i="3"/>
  <c r="AV409" i="3" s="1" a="1"/>
  <c r="AV409" i="3" s="1"/>
  <c r="AW410" i="3"/>
  <c r="AV410" i="3" s="1" a="1"/>
  <c r="AV410" i="3" s="1"/>
  <c r="AW411" i="3"/>
  <c r="AV411" i="3" s="1" a="1"/>
  <c r="AV411" i="3" s="1"/>
  <c r="AW465" i="3"/>
  <c r="AV465" i="3" s="1" a="1"/>
  <c r="AV465" i="3" s="1"/>
  <c r="AW413" i="3"/>
  <c r="AV413" i="3" s="1" a="1"/>
  <c r="AV413" i="3" s="1"/>
  <c r="AW414" i="3"/>
  <c r="AV414" i="3" s="1" a="1"/>
  <c r="AV414" i="3" s="1"/>
  <c r="AW415" i="3"/>
  <c r="AV415" i="3" s="1" a="1"/>
  <c r="AV415" i="3" s="1"/>
  <c r="AW416" i="3"/>
  <c r="AV416" i="3" s="1" a="1"/>
  <c r="AV416" i="3" s="1"/>
  <c r="AW417" i="3"/>
  <c r="AV417" i="3" s="1" a="1"/>
  <c r="AV417" i="3" s="1"/>
  <c r="AW418" i="3"/>
  <c r="AV418" i="3" s="1" a="1"/>
  <c r="AV418" i="3" s="1"/>
  <c r="AW419" i="3"/>
  <c r="AV419" i="3" s="1" a="1"/>
  <c r="AV419" i="3" s="1"/>
  <c r="AW420" i="3"/>
  <c r="AV420" i="3" s="1" a="1"/>
  <c r="AV420" i="3" s="1"/>
  <c r="AW421" i="3"/>
  <c r="AV421" i="3" s="1" a="1"/>
  <c r="AV421" i="3" s="1"/>
  <c r="AW422" i="3"/>
  <c r="AV422" i="3" s="1" a="1"/>
  <c r="AV422" i="3" s="1"/>
  <c r="AW423" i="3"/>
  <c r="AV423" i="3" s="1" a="1"/>
  <c r="AV423" i="3" s="1"/>
  <c r="AW424" i="3"/>
  <c r="AV424" i="3" s="1" a="1"/>
  <c r="AV424" i="3" s="1"/>
  <c r="AW425" i="3"/>
  <c r="AV425" i="3" s="1" a="1"/>
  <c r="AV425" i="3" s="1"/>
  <c r="AW426" i="3"/>
  <c r="AV426" i="3" s="1" a="1"/>
  <c r="AV426" i="3" s="1"/>
  <c r="AW427" i="3"/>
  <c r="AV427" i="3" s="1" a="1"/>
  <c r="AV427" i="3" s="1"/>
  <c r="AW428" i="3"/>
  <c r="AV428" i="3" s="1" a="1"/>
  <c r="AV428" i="3" s="1"/>
  <c r="AW429" i="3"/>
  <c r="AV429" i="3" s="1" a="1"/>
  <c r="AV429" i="3" s="1"/>
  <c r="AW430" i="3"/>
  <c r="AV430" i="3" s="1" a="1"/>
  <c r="AV430" i="3" s="1"/>
  <c r="AW431" i="3"/>
  <c r="AV431" i="3" s="1" a="1"/>
  <c r="AV431" i="3" s="1"/>
  <c r="AW432" i="3"/>
  <c r="AV432" i="3" s="1" a="1"/>
  <c r="AV432" i="3" s="1"/>
  <c r="AW433" i="3"/>
  <c r="AV433" i="3" s="1" a="1"/>
  <c r="AV433" i="3" s="1"/>
  <c r="AW434" i="3"/>
  <c r="AV434" i="3" s="1" a="1"/>
  <c r="AV434" i="3" s="1"/>
  <c r="AW435" i="3"/>
  <c r="AV435" i="3" s="1" a="1"/>
  <c r="AV435" i="3" s="1"/>
  <c r="AW436" i="3"/>
  <c r="AV436" i="3" s="1" a="1"/>
  <c r="AV436" i="3" s="1"/>
  <c r="AW437" i="3"/>
  <c r="AV437" i="3" s="1" a="1"/>
  <c r="AV437" i="3" s="1"/>
  <c r="AW438" i="3"/>
  <c r="AV438" i="3" s="1" a="1"/>
  <c r="AV438" i="3" s="1"/>
  <c r="AW439" i="3"/>
  <c r="AV439" i="3" s="1" a="1"/>
  <c r="AV439" i="3" s="1"/>
  <c r="AW440" i="3"/>
  <c r="AV440" i="3" s="1" a="1"/>
  <c r="AV440" i="3" s="1"/>
  <c r="AW441" i="3"/>
  <c r="AV441" i="3" s="1" a="1"/>
  <c r="AV441" i="3" s="1"/>
  <c r="AW442" i="3"/>
  <c r="AV442" i="3" s="1" a="1"/>
  <c r="AV442" i="3" s="1"/>
  <c r="AW443" i="3"/>
  <c r="AV443" i="3" s="1" a="1"/>
  <c r="AV443" i="3" s="1"/>
  <c r="AW444" i="3"/>
  <c r="AV444" i="3" s="1" a="1"/>
  <c r="AV444" i="3" s="1"/>
  <c r="AW445" i="3"/>
  <c r="AV445" i="3" s="1" a="1"/>
  <c r="AV445" i="3" s="1"/>
  <c r="AW446" i="3"/>
  <c r="AV446" i="3" s="1" a="1"/>
  <c r="AV446" i="3" s="1"/>
  <c r="AW447" i="3"/>
  <c r="AV447" i="3" s="1" a="1"/>
  <c r="AV447" i="3" s="1"/>
  <c r="AW448" i="3"/>
  <c r="AV448" i="3" s="1" a="1"/>
  <c r="AV448" i="3" s="1"/>
  <c r="AW449" i="3"/>
  <c r="AV449" i="3" s="1" a="1"/>
  <c r="AV449" i="3" s="1"/>
  <c r="AW450" i="3"/>
  <c r="AV450" i="3" s="1" a="1"/>
  <c r="AV450" i="3" s="1"/>
  <c r="AW451" i="3"/>
  <c r="AV451" i="3" s="1" a="1"/>
  <c r="AV451" i="3" s="1"/>
  <c r="AW452" i="3"/>
  <c r="AV452" i="3" s="1" a="1"/>
  <c r="AV452" i="3" s="1"/>
  <c r="AW453" i="3"/>
  <c r="AV453" i="3" s="1" a="1"/>
  <c r="AV453" i="3" s="1"/>
  <c r="AW454" i="3"/>
  <c r="AV454" i="3" s="1" a="1"/>
  <c r="AV454" i="3" s="1"/>
  <c r="AW455" i="3"/>
  <c r="AV455" i="3" s="1" a="1"/>
  <c r="AV455" i="3" s="1"/>
  <c r="AW456" i="3"/>
  <c r="AV456" i="3" s="1" a="1"/>
  <c r="AV456" i="3" s="1"/>
  <c r="AW457" i="3"/>
  <c r="AV457" i="3" s="1" a="1"/>
  <c r="AV457" i="3" s="1"/>
  <c r="AW458" i="3"/>
  <c r="AV458" i="3" s="1" a="1"/>
  <c r="AV458" i="3" s="1"/>
  <c r="AW459" i="3"/>
  <c r="AV459" i="3" s="1" a="1"/>
  <c r="AV459" i="3" s="1"/>
  <c r="AW460" i="3"/>
  <c r="AV460" i="3" s="1" a="1"/>
  <c r="AV460" i="3" s="1"/>
  <c r="AW461" i="3"/>
  <c r="AV461" i="3" s="1" a="1"/>
  <c r="AV461" i="3" s="1"/>
  <c r="AW462" i="3"/>
  <c r="AV462" i="3" s="1" a="1"/>
  <c r="AV462" i="3" s="1"/>
  <c r="AW463" i="3"/>
  <c r="AV463" i="3" s="1" a="1"/>
  <c r="AV463" i="3" s="1"/>
  <c r="AW464" i="3"/>
  <c r="AV464" i="3" s="1" a="1"/>
  <c r="AV464" i="3" s="1"/>
  <c r="AW466" i="3"/>
  <c r="AV466" i="3" s="1" a="1"/>
  <c r="AV466" i="3" s="1"/>
  <c r="AW467" i="3"/>
  <c r="AV467" i="3" s="1" a="1"/>
  <c r="AV467" i="3" s="1"/>
  <c r="AW506" i="3"/>
  <c r="AV506" i="3" s="1" a="1"/>
  <c r="AV506" i="3" s="1"/>
  <c r="AW468" i="3"/>
  <c r="AV468" i="3" s="1" a="1"/>
  <c r="AV468" i="3" s="1"/>
  <c r="AW469" i="3"/>
  <c r="AV469" i="3" s="1" a="1"/>
  <c r="AV469" i="3" s="1"/>
  <c r="AW470" i="3"/>
  <c r="AV470" i="3" s="1" a="1"/>
  <c r="AV470" i="3" s="1"/>
  <c r="AW471" i="3"/>
  <c r="AV471" i="3" s="1" a="1"/>
  <c r="AV471" i="3" s="1"/>
  <c r="AW472" i="3"/>
  <c r="AV472" i="3" s="1" a="1"/>
  <c r="AV472" i="3" s="1"/>
  <c r="AW473" i="3"/>
  <c r="AV473" i="3" s="1" a="1"/>
  <c r="AV473" i="3" s="1"/>
  <c r="AW474" i="3"/>
  <c r="AV474" i="3" s="1" a="1"/>
  <c r="AV474" i="3" s="1"/>
  <c r="AW475" i="3"/>
  <c r="AV475" i="3" s="1" a="1"/>
  <c r="AV475" i="3" s="1"/>
  <c r="AW476" i="3"/>
  <c r="AV476" i="3" s="1" a="1"/>
  <c r="AV476" i="3" s="1"/>
  <c r="AW477" i="3"/>
  <c r="AV477" i="3" s="1" a="1"/>
  <c r="AV477" i="3" s="1"/>
  <c r="AW478" i="3"/>
  <c r="AV478" i="3" s="1" a="1"/>
  <c r="AV478" i="3" s="1"/>
  <c r="AW479" i="3"/>
  <c r="AV479" i="3" s="1" a="1"/>
  <c r="AV479" i="3" s="1"/>
  <c r="AW480" i="3"/>
  <c r="AV480" i="3" s="1" a="1"/>
  <c r="AV480" i="3" s="1"/>
  <c r="AW481" i="3"/>
  <c r="AV481" i="3" s="1" a="1"/>
  <c r="AV481" i="3" s="1"/>
  <c r="AW482" i="3"/>
  <c r="AV482" i="3" s="1" a="1"/>
  <c r="AV482" i="3" s="1"/>
  <c r="AW483" i="3"/>
  <c r="AV483" i="3" s="1" a="1"/>
  <c r="AV483" i="3" s="1"/>
  <c r="AW484" i="3"/>
  <c r="AV484" i="3" s="1" a="1"/>
  <c r="AV484" i="3" s="1"/>
  <c r="AW485" i="3"/>
  <c r="AV485" i="3" s="1" a="1"/>
  <c r="AV485" i="3" s="1"/>
  <c r="AW486" i="3"/>
  <c r="AV486" i="3" s="1" a="1"/>
  <c r="AV486" i="3" s="1"/>
  <c r="AW487" i="3"/>
  <c r="AV487" i="3" s="1" a="1"/>
  <c r="AV487" i="3" s="1"/>
  <c r="AW488" i="3"/>
  <c r="AV488" i="3" s="1" a="1"/>
  <c r="AV488" i="3" s="1"/>
  <c r="AW489" i="3"/>
  <c r="AV489" i="3" s="1" a="1"/>
  <c r="AV489" i="3" s="1"/>
  <c r="AW490" i="3"/>
  <c r="AV490" i="3" s="1" a="1"/>
  <c r="AV490" i="3" s="1"/>
  <c r="AW491" i="3"/>
  <c r="AV491" i="3" s="1" a="1"/>
  <c r="AV491" i="3" s="1"/>
  <c r="AW492" i="3"/>
  <c r="AV492" i="3" s="1" a="1"/>
  <c r="AV492" i="3" s="1"/>
  <c r="AW493" i="3"/>
  <c r="AV493" i="3" s="1" a="1"/>
  <c r="AV493" i="3" s="1"/>
  <c r="AW494" i="3"/>
  <c r="AV494" i="3" s="1" a="1"/>
  <c r="AV494" i="3" s="1"/>
  <c r="AW495" i="3"/>
  <c r="AV495" i="3" s="1" a="1"/>
  <c r="AV495" i="3" s="1"/>
  <c r="AW496" i="3"/>
  <c r="AV496" i="3" s="1" a="1"/>
  <c r="AV496" i="3" s="1"/>
  <c r="AW497" i="3"/>
  <c r="AV497" i="3" s="1" a="1"/>
  <c r="AV497" i="3" s="1"/>
  <c r="AW498" i="3"/>
  <c r="AV498" i="3" s="1" a="1"/>
  <c r="AV498" i="3" s="1"/>
  <c r="AW499" i="3"/>
  <c r="AV499" i="3" s="1" a="1"/>
  <c r="AV499" i="3" s="1"/>
  <c r="AW500" i="3"/>
  <c r="AV500" i="3" s="1" a="1"/>
  <c r="AV500" i="3" s="1"/>
  <c r="AW501" i="3"/>
  <c r="AV501" i="3" s="1" a="1"/>
  <c r="AV501" i="3" s="1"/>
  <c r="AW502" i="3"/>
  <c r="AV502" i="3" s="1" a="1"/>
  <c r="AV502" i="3" s="1"/>
  <c r="AW503" i="3"/>
  <c r="AV503" i="3" s="1" a="1"/>
  <c r="AV503" i="3" s="1"/>
  <c r="AW504" i="3"/>
  <c r="AV504" i="3" s="1" a="1"/>
  <c r="AV504" i="3" s="1"/>
  <c r="AW505" i="3"/>
  <c r="AV505" i="3" s="1" a="1"/>
  <c r="AV505" i="3" s="1"/>
  <c r="AW522" i="3"/>
  <c r="AV522" i="3" s="1" a="1"/>
  <c r="AV522" i="3" s="1"/>
  <c r="AW507" i="3"/>
  <c r="AV507" i="3" s="1" a="1"/>
  <c r="AV507" i="3" s="1"/>
  <c r="AW508" i="3"/>
  <c r="AV508" i="3" s="1" a="1"/>
  <c r="AV508" i="3" s="1"/>
  <c r="AW509" i="3"/>
  <c r="AV509" i="3" s="1" a="1"/>
  <c r="AV509" i="3" s="1"/>
  <c r="AW510" i="3"/>
  <c r="AV510" i="3" s="1" a="1"/>
  <c r="AV510" i="3" s="1"/>
  <c r="AW511" i="3"/>
  <c r="AV511" i="3" s="1" a="1"/>
  <c r="AV511" i="3" s="1"/>
  <c r="AW512" i="3"/>
  <c r="AV512" i="3" s="1" a="1"/>
  <c r="AV512" i="3" s="1"/>
  <c r="AW513" i="3"/>
  <c r="AV513" i="3" s="1" a="1"/>
  <c r="AV513" i="3" s="1"/>
  <c r="AW514" i="3"/>
  <c r="AV514" i="3" s="1" a="1"/>
  <c r="AV514" i="3" s="1"/>
  <c r="AW515" i="3"/>
  <c r="AV515" i="3" s="1" a="1"/>
  <c r="AV515" i="3" s="1"/>
  <c r="AW516" i="3"/>
  <c r="AV516" i="3" s="1" a="1"/>
  <c r="AV516" i="3" s="1"/>
  <c r="AW517" i="3"/>
  <c r="AV517" i="3" s="1" a="1"/>
  <c r="AV517" i="3" s="1"/>
  <c r="AW518" i="3"/>
  <c r="AV518" i="3" s="1" a="1"/>
  <c r="AV518" i="3" s="1"/>
  <c r="AW519" i="3"/>
  <c r="AV519" i="3" s="1" a="1"/>
  <c r="AV519" i="3" s="1"/>
  <c r="AW520" i="3"/>
  <c r="AV520" i="3" s="1" a="1"/>
  <c r="AV520" i="3" s="1"/>
  <c r="AW521" i="3"/>
  <c r="AV521" i="3" s="1" a="1"/>
  <c r="AV521" i="3" s="1"/>
  <c r="AW553" i="3"/>
  <c r="AV553" i="3" s="1" a="1"/>
  <c r="AV553" i="3" s="1"/>
  <c r="AW523" i="3"/>
  <c r="AV523" i="3" s="1" a="1"/>
  <c r="AV523" i="3" s="1"/>
  <c r="AW524" i="3"/>
  <c r="AV524" i="3" s="1" a="1"/>
  <c r="AV524" i="3" s="1"/>
  <c r="AW525" i="3"/>
  <c r="AV525" i="3" s="1" a="1"/>
  <c r="AV525" i="3" s="1"/>
  <c r="AW526" i="3"/>
  <c r="AV526" i="3" s="1" a="1"/>
  <c r="AV526" i="3" s="1"/>
  <c r="AW527" i="3"/>
  <c r="AV527" i="3" s="1" a="1"/>
  <c r="AV527" i="3" s="1"/>
  <c r="AW528" i="3"/>
  <c r="AV528" i="3" s="1" a="1"/>
  <c r="AV528" i="3" s="1"/>
  <c r="AW529" i="3"/>
  <c r="AV529" i="3" s="1" a="1"/>
  <c r="AV529" i="3" s="1"/>
  <c r="AW530" i="3"/>
  <c r="AV530" i="3" s="1" a="1"/>
  <c r="AV530" i="3" s="1"/>
  <c r="AW531" i="3"/>
  <c r="AV531" i="3" s="1" a="1"/>
  <c r="AV531" i="3" s="1"/>
  <c r="AW532" i="3"/>
  <c r="AV532" i="3" s="1" a="1"/>
  <c r="AV532" i="3" s="1"/>
  <c r="AW533" i="3"/>
  <c r="AV533" i="3" s="1" a="1"/>
  <c r="AV533" i="3" s="1"/>
  <c r="AW534" i="3"/>
  <c r="AV534" i="3" s="1" a="1"/>
  <c r="AV534" i="3" s="1"/>
  <c r="AW535" i="3"/>
  <c r="AV535" i="3" s="1" a="1"/>
  <c r="AV535" i="3" s="1"/>
  <c r="AW536" i="3"/>
  <c r="AV536" i="3" s="1" a="1"/>
  <c r="AV536" i="3" s="1"/>
  <c r="AW537" i="3"/>
  <c r="AV537" i="3" s="1" a="1"/>
  <c r="AV537" i="3" s="1"/>
  <c r="AW538" i="3"/>
  <c r="AV538" i="3" s="1" a="1"/>
  <c r="AV538" i="3" s="1"/>
  <c r="AW539" i="3"/>
  <c r="AV539" i="3" s="1" a="1"/>
  <c r="AV539" i="3" s="1"/>
  <c r="AW540" i="3"/>
  <c r="AV540" i="3" s="1" a="1"/>
  <c r="AV540" i="3" s="1"/>
  <c r="AW541" i="3"/>
  <c r="AV541" i="3" s="1" a="1"/>
  <c r="AV541" i="3" s="1"/>
  <c r="AW542" i="3"/>
  <c r="AV542" i="3" s="1" a="1"/>
  <c r="AV542" i="3" s="1"/>
  <c r="AW543" i="3"/>
  <c r="AV543" i="3" s="1" a="1"/>
  <c r="AV543" i="3" s="1"/>
  <c r="AW544" i="3"/>
  <c r="AV544" i="3" s="1" a="1"/>
  <c r="AV544" i="3" s="1"/>
  <c r="AW545" i="3"/>
  <c r="AV545" i="3" s="1" a="1"/>
  <c r="AV545" i="3" s="1"/>
  <c r="AW546" i="3"/>
  <c r="AV546" i="3" s="1" a="1"/>
  <c r="AV546" i="3" s="1"/>
  <c r="AW547" i="3"/>
  <c r="AV547" i="3" s="1" a="1"/>
  <c r="AV547" i="3" s="1"/>
  <c r="AW548" i="3"/>
  <c r="AV548" i="3" s="1" a="1"/>
  <c r="AV548" i="3" s="1"/>
  <c r="AW549" i="3"/>
  <c r="AV549" i="3" s="1" a="1"/>
  <c r="AV549" i="3" s="1"/>
  <c r="AW550" i="3"/>
  <c r="AV550" i="3" s="1" a="1"/>
  <c r="AV550" i="3" s="1"/>
  <c r="AW551" i="3"/>
  <c r="AV551" i="3" s="1" a="1"/>
  <c r="AV551" i="3" s="1"/>
  <c r="AW552" i="3"/>
  <c r="AV552" i="3" s="1" a="1"/>
  <c r="AV552" i="3" s="1"/>
  <c r="AW562" i="3"/>
  <c r="AV562" i="3" s="1" a="1"/>
  <c r="AV562" i="3" s="1"/>
  <c r="AW554" i="3"/>
  <c r="AV554" i="3" s="1" a="1"/>
  <c r="AV554" i="3" s="1"/>
  <c r="AW555" i="3"/>
  <c r="AV555" i="3" s="1" a="1"/>
  <c r="AV555" i="3" s="1"/>
  <c r="AW556" i="3"/>
  <c r="AV556" i="3" s="1" a="1"/>
  <c r="AV556" i="3" s="1"/>
  <c r="AW557" i="3"/>
  <c r="AV557" i="3" s="1" a="1"/>
  <c r="AV557" i="3" s="1"/>
  <c r="AW558" i="3"/>
  <c r="AV558" i="3" s="1" a="1"/>
  <c r="AV558" i="3" s="1"/>
  <c r="AW559" i="3"/>
  <c r="AV559" i="3" s="1" a="1"/>
  <c r="AV559" i="3" s="1"/>
  <c r="AW560" i="3"/>
  <c r="AV560" i="3" s="1" a="1"/>
  <c r="AV560" i="3" s="1"/>
  <c r="AW561" i="3"/>
  <c r="AV561" i="3" s="1" a="1"/>
  <c r="AV561" i="3" s="1"/>
  <c r="AW563" i="3"/>
  <c r="AV563" i="3" s="1" a="1"/>
  <c r="AV563" i="3" s="1"/>
  <c r="AW564" i="3"/>
  <c r="AV564" i="3" s="1" a="1"/>
  <c r="AV564" i="3" s="1"/>
  <c r="AW568" i="3"/>
  <c r="AV568" i="3" s="1" a="1"/>
  <c r="AV568" i="3" s="1"/>
  <c r="AW565" i="3"/>
  <c r="AV565" i="3" s="1" a="1"/>
  <c r="AV565" i="3" s="1"/>
  <c r="AW566" i="3"/>
  <c r="AV566" i="3" s="1" a="1"/>
  <c r="AV566" i="3" s="1"/>
  <c r="AW567" i="3"/>
  <c r="AV567" i="3" s="1" a="1"/>
  <c r="AV567" i="3" s="1"/>
  <c r="AW605" i="3"/>
  <c r="AV605" i="3" s="1" a="1"/>
  <c r="AV605" i="3" s="1"/>
  <c r="AW569" i="3"/>
  <c r="AV569" i="3" s="1" a="1"/>
  <c r="AV569" i="3" s="1"/>
  <c r="AW570" i="3"/>
  <c r="AV570" i="3" s="1" a="1"/>
  <c r="AV570" i="3" s="1"/>
  <c r="AW571" i="3"/>
  <c r="AV571" i="3" s="1" a="1"/>
  <c r="AV571" i="3" s="1"/>
  <c r="AW572" i="3"/>
  <c r="AV572" i="3" s="1" a="1"/>
  <c r="AV572" i="3" s="1"/>
  <c r="AW573" i="3"/>
  <c r="AV573" i="3" s="1" a="1"/>
  <c r="AV573" i="3" s="1"/>
  <c r="AW574" i="3"/>
  <c r="AV574" i="3" s="1" a="1"/>
  <c r="AV574" i="3" s="1"/>
  <c r="AW575" i="3"/>
  <c r="AV575" i="3" s="1" a="1"/>
  <c r="AV575" i="3" s="1"/>
  <c r="AW576" i="3"/>
  <c r="AV576" i="3" s="1" a="1"/>
  <c r="AV576" i="3" s="1"/>
  <c r="AW577" i="3"/>
  <c r="AV577" i="3" s="1" a="1"/>
  <c r="AV577" i="3" s="1"/>
  <c r="AW578" i="3"/>
  <c r="AV578" i="3" s="1" a="1"/>
  <c r="AV578" i="3" s="1"/>
  <c r="AW579" i="3"/>
  <c r="AV579" i="3" s="1" a="1"/>
  <c r="AV579" i="3" s="1"/>
  <c r="AW580" i="3"/>
  <c r="AV580" i="3" s="1" a="1"/>
  <c r="AV580" i="3" s="1"/>
  <c r="AW581" i="3"/>
  <c r="AV581" i="3" s="1" a="1"/>
  <c r="AV581" i="3" s="1"/>
  <c r="AW582" i="3"/>
  <c r="AV582" i="3" s="1" a="1"/>
  <c r="AV582" i="3" s="1"/>
  <c r="AW583" i="3"/>
  <c r="AV583" i="3" s="1" a="1"/>
  <c r="AV583" i="3" s="1"/>
  <c r="AW584" i="3"/>
  <c r="AV584" i="3" s="1" a="1"/>
  <c r="AV584" i="3" s="1"/>
  <c r="AW585" i="3"/>
  <c r="AV585" i="3" s="1" a="1"/>
  <c r="AV585" i="3" s="1"/>
  <c r="AW586" i="3"/>
  <c r="AV586" i="3" s="1" a="1"/>
  <c r="AV586" i="3" s="1"/>
  <c r="AW587" i="3"/>
  <c r="AV587" i="3" s="1" a="1"/>
  <c r="AV587" i="3" s="1"/>
  <c r="AW588" i="3"/>
  <c r="AV588" i="3" s="1" a="1"/>
  <c r="AV588" i="3" s="1"/>
  <c r="AW589" i="3"/>
  <c r="AV589" i="3" s="1" a="1"/>
  <c r="AV589" i="3" s="1"/>
  <c r="AW590" i="3"/>
  <c r="AV590" i="3" s="1" a="1"/>
  <c r="AV590" i="3" s="1"/>
  <c r="AW591" i="3"/>
  <c r="AV591" i="3" s="1" a="1"/>
  <c r="AV591" i="3" s="1"/>
  <c r="AW592" i="3"/>
  <c r="AV592" i="3" s="1" a="1"/>
  <c r="AV592" i="3" s="1"/>
  <c r="AW593" i="3"/>
  <c r="AV593" i="3" s="1" a="1"/>
  <c r="AV593" i="3" s="1"/>
  <c r="AW594" i="3"/>
  <c r="AV594" i="3" s="1" a="1"/>
  <c r="AV594" i="3" s="1"/>
  <c r="AW595" i="3"/>
  <c r="AV595" i="3" s="1" a="1"/>
  <c r="AV595" i="3" s="1"/>
  <c r="AW596" i="3"/>
  <c r="AV596" i="3" s="1" a="1"/>
  <c r="AV596" i="3" s="1"/>
  <c r="AW597" i="3"/>
  <c r="AV597" i="3" s="1" a="1"/>
  <c r="AV597" i="3" s="1"/>
  <c r="AW598" i="3"/>
  <c r="AV598" i="3" s="1" a="1"/>
  <c r="AV598" i="3" s="1"/>
  <c r="AW599" i="3"/>
  <c r="AV599" i="3" s="1" a="1"/>
  <c r="AV599" i="3" s="1"/>
  <c r="AW600" i="3"/>
  <c r="AV600" i="3" s="1" a="1"/>
  <c r="AV600" i="3" s="1"/>
  <c r="AW601" i="3"/>
  <c r="AV601" i="3" s="1" a="1"/>
  <c r="AV601" i="3" s="1"/>
  <c r="AW602" i="3"/>
  <c r="AV602" i="3" s="1" a="1"/>
  <c r="AV602" i="3" s="1"/>
  <c r="AW603" i="3"/>
  <c r="AV603" i="3" s="1" a="1"/>
  <c r="AV603" i="3" s="1"/>
  <c r="AW604" i="3"/>
  <c r="AV604" i="3" s="1" a="1"/>
  <c r="AV604" i="3" s="1"/>
  <c r="AW620" i="3"/>
  <c r="AV620" i="3" s="1" a="1"/>
  <c r="AV620" i="3" s="1"/>
  <c r="AW606" i="3"/>
  <c r="AV606" i="3" s="1" a="1"/>
  <c r="AV606" i="3" s="1"/>
  <c r="AW607" i="3"/>
  <c r="AV607" i="3" s="1" a="1"/>
  <c r="AV607" i="3" s="1"/>
  <c r="AW608" i="3"/>
  <c r="AV608" i="3" s="1" a="1"/>
  <c r="AV608" i="3" s="1"/>
  <c r="AW609" i="3"/>
  <c r="AV609" i="3" s="1" a="1"/>
  <c r="AV609" i="3" s="1"/>
  <c r="AW610" i="3"/>
  <c r="AV610" i="3" s="1" a="1"/>
  <c r="AV610" i="3" s="1"/>
  <c r="AW611" i="3"/>
  <c r="AV611" i="3" s="1" a="1"/>
  <c r="AV611" i="3" s="1"/>
  <c r="AW612" i="3"/>
  <c r="AV612" i="3" s="1" a="1"/>
  <c r="AV612" i="3" s="1"/>
  <c r="AW613" i="3"/>
  <c r="AV613" i="3" s="1" a="1"/>
  <c r="AV613" i="3" s="1"/>
  <c r="AW614" i="3"/>
  <c r="AV614" i="3" s="1" a="1"/>
  <c r="AV614" i="3" s="1"/>
  <c r="AW615" i="3"/>
  <c r="AV615" i="3" s="1" a="1"/>
  <c r="AV615" i="3" s="1"/>
  <c r="AW616" i="3"/>
  <c r="AV616" i="3" s="1" a="1"/>
  <c r="AV616" i="3" s="1"/>
  <c r="AW617" i="3"/>
  <c r="AV617" i="3" s="1" a="1"/>
  <c r="AV617" i="3" s="1"/>
  <c r="AW618" i="3"/>
  <c r="AV618" i="3" s="1" a="1"/>
  <c r="AV618" i="3" s="1"/>
  <c r="AW619" i="3"/>
  <c r="AV619" i="3" s="1" a="1"/>
  <c r="AV619" i="3" s="1"/>
  <c r="AW631" i="3"/>
  <c r="AV631" i="3" s="1" a="1"/>
  <c r="AV631" i="3" s="1"/>
  <c r="AW621" i="3"/>
  <c r="AV621" i="3" s="1" a="1"/>
  <c r="AV621" i="3" s="1"/>
  <c r="AW622" i="3"/>
  <c r="AV622" i="3" s="1" a="1"/>
  <c r="AV622" i="3" s="1"/>
  <c r="AW623" i="3"/>
  <c r="AV623" i="3" s="1" a="1"/>
  <c r="AV623" i="3" s="1"/>
  <c r="AW624" i="3"/>
  <c r="AV624" i="3" s="1" a="1"/>
  <c r="AV624" i="3" s="1"/>
  <c r="AW625" i="3"/>
  <c r="AV625" i="3" s="1" a="1"/>
  <c r="AV625" i="3" s="1"/>
  <c r="AW626" i="3"/>
  <c r="AV626" i="3" s="1" a="1"/>
  <c r="AV626" i="3" s="1"/>
  <c r="AW627" i="3"/>
  <c r="AV627" i="3" s="1" a="1"/>
  <c r="AV627" i="3" s="1"/>
  <c r="AW628" i="3"/>
  <c r="AV628" i="3" s="1" a="1"/>
  <c r="AV628" i="3" s="1"/>
  <c r="AW629" i="3"/>
  <c r="AV629" i="3" s="1" a="1"/>
  <c r="AV629" i="3" s="1"/>
  <c r="AW630" i="3"/>
  <c r="AV630" i="3" s="1" a="1"/>
  <c r="AV630" i="3" s="1"/>
  <c r="AW646" i="3"/>
  <c r="AV646" i="3" s="1" a="1"/>
  <c r="AV646" i="3" s="1"/>
  <c r="AW632" i="3"/>
  <c r="AV632" i="3" s="1" a="1"/>
  <c r="AV632" i="3" s="1"/>
  <c r="AW633" i="3"/>
  <c r="AV633" i="3" s="1" a="1"/>
  <c r="AV633" i="3" s="1"/>
  <c r="AW634" i="3"/>
  <c r="AV634" i="3" s="1" a="1"/>
  <c r="AV634" i="3" s="1"/>
  <c r="AW635" i="3"/>
  <c r="AV635" i="3" s="1" a="1"/>
  <c r="AV635" i="3" s="1"/>
  <c r="AW636" i="3"/>
  <c r="AV636" i="3" s="1" a="1"/>
  <c r="AV636" i="3" s="1"/>
  <c r="AW637" i="3"/>
  <c r="AV637" i="3" s="1" a="1"/>
  <c r="AV637" i="3" s="1"/>
  <c r="AW638" i="3"/>
  <c r="AV638" i="3" s="1" a="1"/>
  <c r="AV638" i="3" s="1"/>
  <c r="AW639" i="3"/>
  <c r="AV639" i="3" s="1" a="1"/>
  <c r="AV639" i="3" s="1"/>
  <c r="AW640" i="3"/>
  <c r="AV640" i="3" s="1" a="1"/>
  <c r="AV640" i="3" s="1"/>
  <c r="AW641" i="3"/>
  <c r="AV641" i="3" s="1" a="1"/>
  <c r="AV641" i="3" s="1"/>
  <c r="AW642" i="3"/>
  <c r="AV642" i="3" s="1" a="1"/>
  <c r="AV642" i="3" s="1"/>
  <c r="AW643" i="3"/>
  <c r="AV643" i="3" s="1" a="1"/>
  <c r="AV643" i="3" s="1"/>
  <c r="AW644" i="3"/>
  <c r="AV644" i="3" s="1" a="1"/>
  <c r="AV644" i="3" s="1"/>
  <c r="AW645" i="3"/>
  <c r="AV645" i="3" s="1" a="1"/>
  <c r="AV645" i="3" s="1"/>
  <c r="AW660" i="3"/>
  <c r="AV660" i="3" s="1" a="1"/>
  <c r="AV660" i="3" s="1"/>
  <c r="AW647" i="3"/>
  <c r="AV647" i="3" s="1" a="1"/>
  <c r="AV647" i="3" s="1"/>
  <c r="AW648" i="3"/>
  <c r="AV648" i="3" s="1" a="1"/>
  <c r="AV648" i="3" s="1"/>
  <c r="AW649" i="3"/>
  <c r="AV649" i="3" s="1" a="1"/>
  <c r="AV649" i="3" s="1"/>
  <c r="AW650" i="3"/>
  <c r="AV650" i="3" s="1" a="1"/>
  <c r="AV650" i="3" s="1"/>
  <c r="AW651" i="3"/>
  <c r="AV651" i="3" s="1" a="1"/>
  <c r="AV651" i="3" s="1"/>
  <c r="AW652" i="3"/>
  <c r="AV652" i="3" s="1" a="1"/>
  <c r="AV652" i="3" s="1"/>
  <c r="AW653" i="3"/>
  <c r="AV653" i="3" s="1" a="1"/>
  <c r="AV653" i="3" s="1"/>
  <c r="AW654" i="3"/>
  <c r="AV654" i="3" s="1" a="1"/>
  <c r="AV654" i="3" s="1"/>
  <c r="AW655" i="3"/>
  <c r="AV655" i="3" s="1" a="1"/>
  <c r="AV655" i="3" s="1"/>
  <c r="AW656" i="3"/>
  <c r="AV656" i="3" s="1" a="1"/>
  <c r="AV656" i="3" s="1"/>
  <c r="AW657" i="3"/>
  <c r="AV657" i="3" s="1" a="1"/>
  <c r="AV657" i="3" s="1"/>
  <c r="AW658" i="3"/>
  <c r="AV658" i="3" s="1" a="1"/>
  <c r="AV658" i="3" s="1"/>
  <c r="AW659" i="3"/>
  <c r="AV659" i="3" s="1" a="1"/>
  <c r="AV659" i="3" s="1"/>
  <c r="AW673" i="3"/>
  <c r="AV673" i="3" s="1" a="1"/>
  <c r="AV673" i="3" s="1"/>
  <c r="AW661" i="3"/>
  <c r="AV661" i="3" s="1" a="1"/>
  <c r="AV661" i="3" s="1"/>
  <c r="AW662" i="3"/>
  <c r="AV662" i="3" s="1" a="1"/>
  <c r="AV662" i="3" s="1"/>
  <c r="AW663" i="3"/>
  <c r="AV663" i="3" s="1" a="1"/>
  <c r="AV663" i="3" s="1"/>
  <c r="AW664" i="3"/>
  <c r="AV664" i="3" s="1" a="1"/>
  <c r="AV664" i="3" s="1"/>
  <c r="AW665" i="3"/>
  <c r="AV665" i="3" s="1" a="1"/>
  <c r="AV665" i="3" s="1"/>
  <c r="AW666" i="3"/>
  <c r="AV666" i="3" s="1" a="1"/>
  <c r="AV666" i="3" s="1"/>
  <c r="AW667" i="3"/>
  <c r="AV667" i="3" s="1" a="1"/>
  <c r="AV667" i="3" s="1"/>
  <c r="AW668" i="3"/>
  <c r="AV668" i="3" s="1" a="1"/>
  <c r="AV668" i="3" s="1"/>
  <c r="AW669" i="3"/>
  <c r="AV669" i="3" s="1" a="1"/>
  <c r="AV669" i="3" s="1"/>
  <c r="AW670" i="3"/>
  <c r="AV670" i="3" s="1" a="1"/>
  <c r="AV670" i="3" s="1"/>
  <c r="AW671" i="3"/>
  <c r="AV671" i="3" s="1" a="1"/>
  <c r="AV671" i="3" s="1"/>
  <c r="AW672" i="3"/>
  <c r="AV672" i="3" s="1" a="1"/>
  <c r="AV672" i="3" s="1"/>
  <c r="AW675" i="3"/>
  <c r="AV675" i="3" s="1" a="1"/>
  <c r="AV675" i="3" s="1"/>
  <c r="AW674" i="3"/>
  <c r="AV674" i="3" s="1" a="1"/>
  <c r="AV674" i="3" s="1"/>
  <c r="AW684" i="3"/>
  <c r="AV684" i="3" s="1" a="1"/>
  <c r="AV684" i="3" s="1"/>
  <c r="AW676" i="3"/>
  <c r="AV676" i="3" s="1" a="1"/>
  <c r="AV676" i="3" s="1"/>
  <c r="AW677" i="3"/>
  <c r="AV677" i="3" s="1" a="1"/>
  <c r="AV677" i="3" s="1"/>
  <c r="AW678" i="3"/>
  <c r="AV678" i="3" s="1" a="1"/>
  <c r="AV678" i="3" s="1"/>
  <c r="AW679" i="3"/>
  <c r="AV679" i="3" s="1" a="1"/>
  <c r="AV679" i="3" s="1"/>
  <c r="AW680" i="3"/>
  <c r="AV680" i="3" s="1" a="1"/>
  <c r="AV680" i="3" s="1"/>
  <c r="AW681" i="3"/>
  <c r="AV681" i="3" s="1" a="1"/>
  <c r="AV681" i="3" s="1"/>
  <c r="AW682" i="3"/>
  <c r="AV682" i="3" s="1" a="1"/>
  <c r="AV682" i="3" s="1"/>
  <c r="AW683" i="3"/>
  <c r="AV683" i="3" s="1" a="1"/>
  <c r="AV683" i="3" s="1"/>
  <c r="AW739" i="3"/>
  <c r="AV739" i="3" s="1" a="1"/>
  <c r="AV739" i="3" s="1"/>
  <c r="AW685" i="3"/>
  <c r="AV685" i="3" s="1" a="1"/>
  <c r="AV685" i="3" s="1"/>
  <c r="AW686" i="3"/>
  <c r="AV686" i="3" s="1" a="1"/>
  <c r="AV686" i="3" s="1"/>
  <c r="AW687" i="3"/>
  <c r="AV687" i="3" s="1" a="1"/>
  <c r="AV687" i="3" s="1"/>
  <c r="AW688" i="3"/>
  <c r="AV688" i="3" s="1" a="1"/>
  <c r="AV688" i="3" s="1"/>
  <c r="AW689" i="3"/>
  <c r="AV689" i="3" s="1" a="1"/>
  <c r="AV689" i="3" s="1"/>
  <c r="AW690" i="3"/>
  <c r="AV690" i="3" s="1" a="1"/>
  <c r="AV690" i="3" s="1"/>
  <c r="AW691" i="3"/>
  <c r="AV691" i="3" s="1" a="1"/>
  <c r="AV691" i="3" s="1"/>
  <c r="AW692" i="3"/>
  <c r="AV692" i="3" s="1" a="1"/>
  <c r="AV692" i="3" s="1"/>
  <c r="AW693" i="3"/>
  <c r="AV693" i="3" s="1" a="1"/>
  <c r="AV693" i="3" s="1"/>
  <c r="AW694" i="3"/>
  <c r="AV694" i="3" s="1" a="1"/>
  <c r="AV694" i="3" s="1"/>
  <c r="AW695" i="3"/>
  <c r="AV695" i="3" s="1" a="1"/>
  <c r="AV695" i="3" s="1"/>
  <c r="AW696" i="3"/>
  <c r="AV696" i="3" s="1" a="1"/>
  <c r="AV696" i="3" s="1"/>
  <c r="AW697" i="3"/>
  <c r="AV697" i="3" s="1" a="1"/>
  <c r="AV697" i="3" s="1"/>
  <c r="AW698" i="3"/>
  <c r="AV698" i="3" s="1" a="1"/>
  <c r="AV698" i="3" s="1"/>
  <c r="AW699" i="3"/>
  <c r="AV699" i="3" s="1" a="1"/>
  <c r="AV699" i="3" s="1"/>
  <c r="AW700" i="3"/>
  <c r="AV700" i="3" s="1" a="1"/>
  <c r="AV700" i="3" s="1"/>
  <c r="AW701" i="3"/>
  <c r="AV701" i="3" s="1" a="1"/>
  <c r="AV701" i="3" s="1"/>
  <c r="AW702" i="3"/>
  <c r="AV702" i="3" s="1" a="1"/>
  <c r="AV702" i="3" s="1"/>
  <c r="AW703" i="3"/>
  <c r="AV703" i="3" s="1" a="1"/>
  <c r="AV703" i="3" s="1"/>
  <c r="AW704" i="3"/>
  <c r="AV704" i="3" s="1" a="1"/>
  <c r="AV704" i="3" s="1"/>
  <c r="AW705" i="3"/>
  <c r="AV705" i="3" s="1" a="1"/>
  <c r="AV705" i="3" s="1"/>
  <c r="AW706" i="3"/>
  <c r="AV706" i="3" s="1" a="1"/>
  <c r="AV706" i="3" s="1"/>
  <c r="AW707" i="3"/>
  <c r="AV707" i="3" s="1" a="1"/>
  <c r="AV707" i="3" s="1"/>
  <c r="AW708" i="3"/>
  <c r="AV708" i="3" s="1" a="1"/>
  <c r="AV708" i="3" s="1"/>
  <c r="AW709" i="3"/>
  <c r="AV709" i="3" s="1" a="1"/>
  <c r="AV709" i="3" s="1"/>
  <c r="AW710" i="3"/>
  <c r="AV710" i="3" s="1" a="1"/>
  <c r="AV710" i="3" s="1"/>
  <c r="AW711" i="3"/>
  <c r="AV711" i="3" s="1" a="1"/>
  <c r="AV711" i="3" s="1"/>
  <c r="AW712" i="3"/>
  <c r="AV712" i="3" s="1" a="1"/>
  <c r="AV712" i="3" s="1"/>
  <c r="AW713" i="3"/>
  <c r="AV713" i="3" s="1" a="1"/>
  <c r="AV713" i="3" s="1"/>
  <c r="AW714" i="3"/>
  <c r="AV714" i="3" s="1" a="1"/>
  <c r="AV714" i="3" s="1"/>
  <c r="AW715" i="3"/>
  <c r="AV715" i="3" s="1" a="1"/>
  <c r="AV715" i="3" s="1"/>
  <c r="AW716" i="3"/>
  <c r="AV716" i="3" s="1" a="1"/>
  <c r="AV716" i="3" s="1"/>
  <c r="AW717" i="3"/>
  <c r="AV717" i="3" s="1" a="1"/>
  <c r="AV717" i="3" s="1"/>
  <c r="AW718" i="3"/>
  <c r="AV718" i="3" s="1" a="1"/>
  <c r="AV718" i="3" s="1"/>
  <c r="AW719" i="3"/>
  <c r="AV719" i="3" s="1" a="1"/>
  <c r="AV719" i="3" s="1"/>
  <c r="AW720" i="3"/>
  <c r="AV720" i="3" s="1" a="1"/>
  <c r="AV720" i="3" s="1"/>
  <c r="AW721" i="3"/>
  <c r="AV721" i="3" s="1" a="1"/>
  <c r="AV721" i="3" s="1"/>
  <c r="AW722" i="3"/>
  <c r="AV722" i="3" s="1" a="1"/>
  <c r="AV722" i="3" s="1"/>
  <c r="AW723" i="3"/>
  <c r="AV723" i="3" s="1" a="1"/>
  <c r="AV723" i="3" s="1"/>
  <c r="AW724" i="3"/>
  <c r="AV724" i="3" s="1" a="1"/>
  <c r="AV724" i="3" s="1"/>
  <c r="AW725" i="3"/>
  <c r="AV725" i="3" s="1" a="1"/>
  <c r="AV725" i="3" s="1"/>
  <c r="AW726" i="3"/>
  <c r="AV726" i="3" s="1" a="1"/>
  <c r="AV726" i="3" s="1"/>
  <c r="AW727" i="3"/>
  <c r="AV727" i="3" s="1" a="1"/>
  <c r="AV727" i="3" s="1"/>
  <c r="AW728" i="3"/>
  <c r="AV728" i="3" s="1" a="1"/>
  <c r="AV728" i="3" s="1"/>
  <c r="AW729" i="3"/>
  <c r="AV729" i="3" s="1" a="1"/>
  <c r="AV729" i="3" s="1"/>
  <c r="AW730" i="3"/>
  <c r="AV730" i="3" s="1" a="1"/>
  <c r="AV730" i="3" s="1"/>
  <c r="AW731" i="3"/>
  <c r="AV731" i="3" s="1" a="1"/>
  <c r="AV731" i="3" s="1"/>
  <c r="AW732" i="3"/>
  <c r="AV732" i="3" s="1" a="1"/>
  <c r="AV732" i="3" s="1"/>
  <c r="AW733" i="3"/>
  <c r="AV733" i="3" s="1" a="1"/>
  <c r="AV733" i="3" s="1"/>
  <c r="AW734" i="3"/>
  <c r="AV734" i="3" s="1" a="1"/>
  <c r="AV734" i="3" s="1"/>
  <c r="AW735" i="3"/>
  <c r="AV735" i="3" s="1" a="1"/>
  <c r="AV735" i="3" s="1"/>
  <c r="AW736" i="3"/>
  <c r="AV736" i="3" s="1" a="1"/>
  <c r="AV736" i="3" s="1"/>
  <c r="AW737" i="3"/>
  <c r="AV737" i="3" s="1" a="1"/>
  <c r="AV737" i="3" s="1"/>
  <c r="AW738" i="3"/>
  <c r="AV738" i="3" s="1" a="1"/>
  <c r="AV738" i="3" s="1"/>
  <c r="AW740" i="3"/>
  <c r="AV740" i="3" s="1" a="1"/>
  <c r="AV740" i="3" s="1"/>
  <c r="AW759" i="3"/>
  <c r="AV759" i="3" s="1" a="1"/>
  <c r="AV759" i="3" s="1"/>
  <c r="AW741" i="3"/>
  <c r="AV741" i="3" s="1" a="1"/>
  <c r="AV741" i="3" s="1"/>
  <c r="AW742" i="3"/>
  <c r="AV742" i="3" s="1" a="1"/>
  <c r="AV742" i="3" s="1"/>
  <c r="AW743" i="3"/>
  <c r="AV743" i="3" s="1" a="1"/>
  <c r="AV743" i="3" s="1"/>
  <c r="AW744" i="3"/>
  <c r="AV744" i="3" s="1" a="1"/>
  <c r="AV744" i="3" s="1"/>
  <c r="AW745" i="3"/>
  <c r="AV745" i="3" s="1" a="1"/>
  <c r="AV745" i="3" s="1"/>
  <c r="AW746" i="3"/>
  <c r="AV746" i="3" s="1" a="1"/>
  <c r="AV746" i="3" s="1"/>
  <c r="AW747" i="3"/>
  <c r="AV747" i="3" s="1" a="1"/>
  <c r="AV747" i="3" s="1"/>
  <c r="AW748" i="3"/>
  <c r="AV748" i="3" s="1" a="1"/>
  <c r="AV748" i="3" s="1"/>
  <c r="AW749" i="3"/>
  <c r="AV749" i="3" s="1" a="1"/>
  <c r="AV749" i="3" s="1"/>
  <c r="AW750" i="3"/>
  <c r="AV750" i="3" s="1" a="1"/>
  <c r="AV750" i="3" s="1"/>
  <c r="AW751" i="3"/>
  <c r="AV751" i="3" s="1" a="1"/>
  <c r="AV751" i="3" s="1"/>
  <c r="AW752" i="3"/>
  <c r="AV752" i="3" s="1" a="1"/>
  <c r="AV752" i="3" s="1"/>
  <c r="AW753" i="3"/>
  <c r="AV753" i="3" s="1" a="1"/>
  <c r="AV753" i="3" s="1"/>
  <c r="AW754" i="3"/>
  <c r="AV754" i="3" s="1" a="1"/>
  <c r="AV754" i="3" s="1"/>
  <c r="AW755" i="3"/>
  <c r="AV755" i="3" s="1" a="1"/>
  <c r="AV755" i="3" s="1"/>
  <c r="AW756" i="3"/>
  <c r="AV756" i="3" s="1" a="1"/>
  <c r="AV756" i="3" s="1"/>
  <c r="AW757" i="3"/>
  <c r="AV757" i="3" s="1" a="1"/>
  <c r="AV757" i="3" s="1"/>
  <c r="AW758" i="3"/>
  <c r="AV758" i="3" s="1" a="1"/>
  <c r="AV758" i="3" s="1"/>
  <c r="AW885" i="3"/>
  <c r="AV885" i="3" s="1" a="1"/>
  <c r="AV885" i="3" s="1"/>
  <c r="AW760" i="3"/>
  <c r="AV760" i="3" s="1" a="1"/>
  <c r="AV760" i="3" s="1"/>
  <c r="AW761" i="3"/>
  <c r="AV761" i="3" s="1" a="1"/>
  <c r="AV761" i="3" s="1"/>
  <c r="AW762" i="3"/>
  <c r="AV762" i="3" s="1" a="1"/>
  <c r="AV762" i="3" s="1"/>
  <c r="AW763" i="3"/>
  <c r="AV763" i="3" s="1" a="1"/>
  <c r="AV763" i="3" s="1"/>
  <c r="AW764" i="3"/>
  <c r="AV764" i="3" s="1" a="1"/>
  <c r="AV764" i="3" s="1"/>
  <c r="AW765" i="3"/>
  <c r="AV765" i="3" s="1" a="1"/>
  <c r="AV765" i="3" s="1"/>
  <c r="AW766" i="3"/>
  <c r="AV766" i="3" s="1" a="1"/>
  <c r="AV766" i="3" s="1"/>
  <c r="AW767" i="3"/>
  <c r="AV767" i="3" s="1" a="1"/>
  <c r="AV767" i="3" s="1"/>
  <c r="AW768" i="3"/>
  <c r="AV768" i="3" s="1" a="1"/>
  <c r="AV768" i="3" s="1"/>
  <c r="AW769" i="3"/>
  <c r="AV769" i="3" s="1" a="1"/>
  <c r="AV769" i="3" s="1"/>
  <c r="AW770" i="3"/>
  <c r="AV770" i="3" s="1" a="1"/>
  <c r="AV770" i="3" s="1"/>
  <c r="AW771" i="3"/>
  <c r="AV771" i="3" s="1" a="1"/>
  <c r="AV771" i="3" s="1"/>
  <c r="AW772" i="3"/>
  <c r="AV772" i="3" s="1" a="1"/>
  <c r="AV772" i="3" s="1"/>
  <c r="AW773" i="3"/>
  <c r="AV773" i="3" s="1" a="1"/>
  <c r="AV773" i="3" s="1"/>
  <c r="AW774" i="3"/>
  <c r="AV774" i="3" s="1" a="1"/>
  <c r="AV774" i="3" s="1"/>
  <c r="AW775" i="3"/>
  <c r="AV775" i="3" s="1" a="1"/>
  <c r="AV775" i="3" s="1"/>
  <c r="AW776" i="3"/>
  <c r="AV776" i="3" s="1" a="1"/>
  <c r="AV776" i="3" s="1"/>
  <c r="AW777" i="3"/>
  <c r="AV777" i="3" s="1" a="1"/>
  <c r="AV777" i="3" s="1"/>
  <c r="AW778" i="3"/>
  <c r="AV778" i="3" s="1" a="1"/>
  <c r="AV778" i="3" s="1"/>
  <c r="AW779" i="3"/>
  <c r="AV779" i="3" s="1" a="1"/>
  <c r="AV779" i="3" s="1"/>
  <c r="AW780" i="3"/>
  <c r="AV780" i="3" s="1" a="1"/>
  <c r="AV780" i="3" s="1"/>
  <c r="AW781" i="3"/>
  <c r="AV781" i="3" s="1" a="1"/>
  <c r="AV781" i="3" s="1"/>
  <c r="AW782" i="3"/>
  <c r="AV782" i="3" s="1" a="1"/>
  <c r="AV782" i="3" s="1"/>
  <c r="AW783" i="3"/>
  <c r="AV783" i="3" s="1" a="1"/>
  <c r="AV783" i="3" s="1"/>
  <c r="AW784" i="3"/>
  <c r="AV784" i="3" s="1" a="1"/>
  <c r="AV784" i="3" s="1"/>
  <c r="AW785" i="3"/>
  <c r="AV785" i="3" s="1" a="1"/>
  <c r="AV785" i="3" s="1"/>
  <c r="AW786" i="3"/>
  <c r="AV786" i="3" s="1" a="1"/>
  <c r="AV786" i="3" s="1"/>
  <c r="AW787" i="3"/>
  <c r="AV787" i="3" s="1" a="1"/>
  <c r="AV787" i="3" s="1"/>
  <c r="AW788" i="3"/>
  <c r="AV788" i="3" s="1" a="1"/>
  <c r="AV788" i="3" s="1"/>
  <c r="AW789" i="3"/>
  <c r="AV789" i="3" s="1" a="1"/>
  <c r="AV789" i="3" s="1"/>
  <c r="AW790" i="3"/>
  <c r="AV790" i="3" s="1" a="1"/>
  <c r="AV790" i="3" s="1"/>
  <c r="AW791" i="3"/>
  <c r="AV791" i="3" s="1" a="1"/>
  <c r="AV791" i="3" s="1"/>
  <c r="AW792" i="3"/>
  <c r="AV792" i="3" s="1" a="1"/>
  <c r="AV792" i="3" s="1"/>
  <c r="AW793" i="3"/>
  <c r="AV793" i="3" s="1" a="1"/>
  <c r="AV793" i="3" s="1"/>
  <c r="AW794" i="3"/>
  <c r="AV794" i="3" s="1" a="1"/>
  <c r="AV794" i="3" s="1"/>
  <c r="AW795" i="3"/>
  <c r="AV795" i="3" s="1" a="1"/>
  <c r="AV795" i="3" s="1"/>
  <c r="AW796" i="3"/>
  <c r="AV796" i="3" s="1" a="1"/>
  <c r="AV796" i="3" s="1"/>
  <c r="AW797" i="3"/>
  <c r="AV797" i="3" s="1" a="1"/>
  <c r="AV797" i="3" s="1"/>
  <c r="AW798" i="3"/>
  <c r="AV798" i="3" s="1" a="1"/>
  <c r="AV798" i="3" s="1"/>
  <c r="AW799" i="3"/>
  <c r="AV799" i="3" s="1" a="1"/>
  <c r="AV799" i="3" s="1"/>
  <c r="AW800" i="3"/>
  <c r="AV800" i="3" s="1" a="1"/>
  <c r="AV800" i="3" s="1"/>
  <c r="AW801" i="3"/>
  <c r="AV801" i="3" s="1" a="1"/>
  <c r="AV801" i="3" s="1"/>
  <c r="AW802" i="3"/>
  <c r="AV802" i="3" s="1" a="1"/>
  <c r="AV802" i="3" s="1"/>
  <c r="AW803" i="3"/>
  <c r="AV803" i="3" s="1" a="1"/>
  <c r="AV803" i="3" s="1"/>
  <c r="AW804" i="3"/>
  <c r="AV804" i="3" s="1" a="1"/>
  <c r="AV804" i="3" s="1"/>
  <c r="AW805" i="3"/>
  <c r="AV805" i="3" s="1" a="1"/>
  <c r="AV805" i="3" s="1"/>
  <c r="AW806" i="3"/>
  <c r="AV806" i="3" s="1" a="1"/>
  <c r="AV806" i="3" s="1"/>
  <c r="AW807" i="3"/>
  <c r="AV807" i="3" s="1" a="1"/>
  <c r="AV807" i="3" s="1"/>
  <c r="AW808" i="3"/>
  <c r="AV808" i="3" s="1" a="1"/>
  <c r="AV808" i="3" s="1"/>
  <c r="AW809" i="3"/>
  <c r="AV809" i="3" s="1" a="1"/>
  <c r="AV809" i="3" s="1"/>
  <c r="AW810" i="3"/>
  <c r="AV810" i="3" s="1" a="1"/>
  <c r="AV810" i="3" s="1"/>
  <c r="AW811" i="3"/>
  <c r="AV811" i="3" s="1" a="1"/>
  <c r="AV811" i="3" s="1"/>
  <c r="AW812" i="3"/>
  <c r="AV812" i="3" s="1" a="1"/>
  <c r="AV812" i="3" s="1"/>
  <c r="AW813" i="3"/>
  <c r="AV813" i="3" s="1" a="1"/>
  <c r="AV813" i="3" s="1"/>
  <c r="AW814" i="3"/>
  <c r="AV814" i="3" s="1" a="1"/>
  <c r="AV814" i="3" s="1"/>
  <c r="AW815" i="3"/>
  <c r="AV815" i="3" s="1" a="1"/>
  <c r="AV815" i="3" s="1"/>
  <c r="AW816" i="3"/>
  <c r="AV816" i="3" s="1" a="1"/>
  <c r="AV816" i="3" s="1"/>
  <c r="AW817" i="3"/>
  <c r="AV817" i="3" s="1" a="1"/>
  <c r="AV817" i="3" s="1"/>
  <c r="AW818" i="3"/>
  <c r="AV818" i="3" s="1" a="1"/>
  <c r="AV818" i="3" s="1"/>
  <c r="AW819" i="3"/>
  <c r="AV819" i="3" s="1" a="1"/>
  <c r="AV819" i="3" s="1"/>
  <c r="AW820" i="3"/>
  <c r="AV820" i="3" s="1" a="1"/>
  <c r="AV820" i="3" s="1"/>
  <c r="AW821" i="3"/>
  <c r="AV821" i="3" s="1" a="1"/>
  <c r="AV821" i="3" s="1"/>
  <c r="AW822" i="3"/>
  <c r="AV822" i="3" s="1" a="1"/>
  <c r="AV822" i="3" s="1"/>
  <c r="AW823" i="3"/>
  <c r="AV823" i="3" s="1" a="1"/>
  <c r="AV823" i="3" s="1"/>
  <c r="AW824" i="3"/>
  <c r="AV824" i="3" s="1" a="1"/>
  <c r="AV824" i="3" s="1"/>
  <c r="AW825" i="3"/>
  <c r="AV825" i="3" s="1" a="1"/>
  <c r="AV825" i="3" s="1"/>
  <c r="AW826" i="3"/>
  <c r="AV826" i="3" s="1" a="1"/>
  <c r="AV826" i="3" s="1"/>
  <c r="AW827" i="3"/>
  <c r="AV827" i="3" s="1" a="1"/>
  <c r="AV827" i="3" s="1"/>
  <c r="AW828" i="3"/>
  <c r="AV828" i="3" s="1" a="1"/>
  <c r="AV828" i="3" s="1"/>
  <c r="AW829" i="3"/>
  <c r="AV829" i="3" s="1" a="1"/>
  <c r="AV829" i="3" s="1"/>
  <c r="AW830" i="3"/>
  <c r="AV830" i="3" s="1" a="1"/>
  <c r="AV830" i="3" s="1"/>
  <c r="AW831" i="3"/>
  <c r="AV831" i="3" s="1" a="1"/>
  <c r="AV831" i="3" s="1"/>
  <c r="AW832" i="3"/>
  <c r="AV832" i="3" s="1" a="1"/>
  <c r="AV832" i="3" s="1"/>
  <c r="AW833" i="3"/>
  <c r="AV833" i="3" s="1" a="1"/>
  <c r="AV833" i="3" s="1"/>
  <c r="AW834" i="3"/>
  <c r="AV834" i="3" s="1" a="1"/>
  <c r="AV834" i="3" s="1"/>
  <c r="AW835" i="3"/>
  <c r="AV835" i="3" s="1" a="1"/>
  <c r="AV835" i="3" s="1"/>
  <c r="AW836" i="3"/>
  <c r="AV836" i="3" s="1" a="1"/>
  <c r="AV836" i="3" s="1"/>
  <c r="AW837" i="3"/>
  <c r="AV837" i="3" s="1" a="1"/>
  <c r="AV837" i="3" s="1"/>
  <c r="AW838" i="3"/>
  <c r="AV838" i="3" s="1" a="1"/>
  <c r="AV838" i="3" s="1"/>
  <c r="AW839" i="3"/>
  <c r="AV839" i="3" s="1" a="1"/>
  <c r="AV839" i="3" s="1"/>
  <c r="AW840" i="3"/>
  <c r="AV840" i="3" s="1" a="1"/>
  <c r="AV840" i="3" s="1"/>
  <c r="AW841" i="3"/>
  <c r="AV841" i="3" s="1" a="1"/>
  <c r="AV841" i="3" s="1"/>
  <c r="AW842" i="3"/>
  <c r="AV842" i="3" s="1" a="1"/>
  <c r="AV842" i="3" s="1"/>
  <c r="AW843" i="3"/>
  <c r="AV843" i="3" s="1" a="1"/>
  <c r="AV843" i="3" s="1"/>
  <c r="AW844" i="3"/>
  <c r="AV844" i="3" s="1" a="1"/>
  <c r="AV844" i="3" s="1"/>
  <c r="AW845" i="3"/>
  <c r="AV845" i="3" s="1" a="1"/>
  <c r="AV845" i="3" s="1"/>
  <c r="AW846" i="3"/>
  <c r="AV846" i="3" s="1" a="1"/>
  <c r="AV846" i="3" s="1"/>
  <c r="AW847" i="3"/>
  <c r="AV847" i="3" s="1" a="1"/>
  <c r="AV847" i="3" s="1"/>
  <c r="AW848" i="3"/>
  <c r="AV848" i="3" s="1" a="1"/>
  <c r="AV848" i="3" s="1"/>
  <c r="AW849" i="3"/>
  <c r="AV849" i="3" s="1" a="1"/>
  <c r="AV849" i="3" s="1"/>
  <c r="AW850" i="3"/>
  <c r="AV850" i="3" s="1" a="1"/>
  <c r="AV850" i="3" s="1"/>
  <c r="AW851" i="3"/>
  <c r="AV851" i="3" s="1" a="1"/>
  <c r="AV851" i="3" s="1"/>
  <c r="AW852" i="3"/>
  <c r="AV852" i="3" s="1" a="1"/>
  <c r="AV852" i="3" s="1"/>
  <c r="AW853" i="3"/>
  <c r="AV853" i="3" s="1" a="1"/>
  <c r="AV853" i="3" s="1"/>
  <c r="AW854" i="3"/>
  <c r="AV854" i="3" s="1" a="1"/>
  <c r="AV854" i="3" s="1"/>
  <c r="AW855" i="3"/>
  <c r="AV855" i="3" s="1" a="1"/>
  <c r="AV855" i="3" s="1"/>
  <c r="AW856" i="3"/>
  <c r="AV856" i="3" s="1" a="1"/>
  <c r="AV856" i="3" s="1"/>
  <c r="AW857" i="3"/>
  <c r="AV857" i="3" s="1" a="1"/>
  <c r="AV857" i="3" s="1"/>
  <c r="AO241" i="3"/>
  <c r="AO240" i="3"/>
  <c r="AO238" i="3"/>
  <c r="AO237" i="3"/>
  <c r="AO228" i="3"/>
  <c r="AO226" i="3"/>
  <c r="AO223" i="3"/>
  <c r="AO199" i="3"/>
  <c r="AO138" i="3"/>
  <c r="AO274" i="3"/>
  <c r="AO120" i="3"/>
  <c r="AO36" i="3"/>
  <c r="AO35" i="3"/>
  <c r="AO34" i="3"/>
  <c r="AO22" i="3"/>
  <c r="AO21" i="3"/>
  <c r="F258" i="14"/>
  <c r="AO19" i="3"/>
  <c r="AO200" i="3"/>
  <c r="AO201" i="3"/>
  <c r="AO18" i="3"/>
  <c r="AO17" i="3"/>
  <c r="AO16" i="3"/>
  <c r="AO15" i="3"/>
  <c r="AO13" i="3"/>
  <c r="AO198" i="3"/>
  <c r="AO11" i="3"/>
  <c r="AO9" i="3"/>
  <c r="AO7" i="3"/>
  <c r="AO194" i="3"/>
  <c r="AO193" i="3"/>
  <c r="AO263" i="3"/>
  <c r="AO179" i="3"/>
  <c r="AO221" i="3"/>
  <c r="AO177" i="3"/>
  <c r="AO176" i="3"/>
  <c r="AO175" i="3"/>
  <c r="AO174" i="3"/>
  <c r="AO279" i="3"/>
  <c r="AO169" i="3"/>
  <c r="AO166" i="3"/>
  <c r="AO44" i="3"/>
  <c r="AO161" i="3"/>
  <c r="AO275" i="3"/>
  <c r="AO159" i="3"/>
  <c r="AO160" i="3"/>
  <c r="AO157" i="3"/>
  <c r="AO158" i="3"/>
  <c r="AO218" i="3"/>
  <c r="AO286" i="3"/>
  <c r="AO285" i="3"/>
  <c r="AO141" i="3"/>
  <c r="AO233" i="3"/>
  <c r="AO283" i="3"/>
  <c r="AO139" i="3"/>
  <c r="AO295" i="3"/>
  <c r="AO294" i="3"/>
  <c r="AO272" i="3"/>
  <c r="AO133" i="3"/>
  <c r="AO131" i="3"/>
  <c r="AO290" i="3"/>
  <c r="AO132" i="3"/>
  <c r="AO130" i="3"/>
  <c r="AO879" i="3"/>
  <c r="AO129" i="3"/>
  <c r="AO878" i="3"/>
  <c r="AO232" i="3"/>
  <c r="AO880" i="3"/>
  <c r="AO212" i="3"/>
  <c r="AO124" i="3"/>
  <c r="AO211" i="3"/>
  <c r="AO300" i="3"/>
  <c r="AO231" i="3"/>
  <c r="AO298" i="3"/>
  <c r="AO118" i="3"/>
  <c r="AO113" i="3"/>
  <c r="AO112" i="3"/>
  <c r="AO110" i="3"/>
  <c r="AO108" i="3"/>
  <c r="AO102" i="3"/>
  <c r="AO284" i="3"/>
  <c r="AO93" i="3"/>
  <c r="AO230" i="3"/>
  <c r="AO89" i="3"/>
  <c r="AO83" i="3"/>
  <c r="AO86" i="3"/>
  <c r="AO77" i="3"/>
  <c r="AO312" i="3"/>
  <c r="AO66" i="3"/>
  <c r="AO64" i="3"/>
  <c r="AO306" i="3"/>
  <c r="AO196" i="3"/>
  <c r="AO195" i="3"/>
  <c r="K856" i="3"/>
  <c r="N844" i="3"/>
  <c r="N184" i="3"/>
  <c r="AQ844" i="3"/>
  <c r="AQ184" i="3"/>
  <c r="AQ845" i="3"/>
  <c r="AQ846" i="3"/>
  <c r="AQ195" i="3"/>
  <c r="AQ847" i="3"/>
  <c r="AQ196" i="3"/>
  <c r="AQ286" i="3"/>
  <c r="AQ198" i="3"/>
  <c r="AQ848" i="3"/>
  <c r="AQ849" i="3"/>
  <c r="AQ850" i="3"/>
  <c r="AQ851" i="3"/>
  <c r="AQ852" i="3"/>
  <c r="AQ853" i="3"/>
  <c r="AQ854" i="3"/>
  <c r="AQ855" i="3"/>
  <c r="AQ18" i="3"/>
  <c r="AQ856" i="3"/>
  <c r="AQ857" i="3"/>
  <c r="AQ21" i="3"/>
  <c r="AQ228" i="3"/>
  <c r="AQ201" i="3"/>
  <c r="AQ200" i="3"/>
  <c r="AQ19" i="3"/>
  <c r="AO50" i="3"/>
  <c r="AO49" i="3"/>
  <c r="F189" i="14"/>
  <c r="F19" i="14"/>
  <c r="F184" i="14"/>
  <c r="F51" i="14"/>
  <c r="F247" i="14"/>
  <c r="F94" i="14"/>
  <c r="F217" i="14"/>
  <c r="F160" i="14"/>
  <c r="Q228" i="3"/>
  <c r="C185" i="17" s="1"/>
  <c r="Q201" i="3"/>
  <c r="G188" i="17" s="1"/>
  <c r="Q200" i="3"/>
  <c r="Q19" i="3"/>
  <c r="Q18" i="3"/>
  <c r="F180" i="17" s="1"/>
  <c r="Q856" i="3"/>
  <c r="Q857" i="3"/>
  <c r="Q21" i="3"/>
  <c r="F253" i="17" s="1"/>
  <c r="Q853" i="3"/>
  <c r="Q854" i="3"/>
  <c r="Q855" i="3"/>
  <c r="Q850" i="3"/>
  <c r="Q851" i="3"/>
  <c r="Q852" i="3"/>
  <c r="Q198" i="3"/>
  <c r="Q848" i="3"/>
  <c r="Q849" i="3"/>
  <c r="Q196" i="3"/>
  <c r="F104" i="17" s="1"/>
  <c r="Q286" i="3"/>
  <c r="G242" i="17" s="1"/>
  <c r="Q12" i="3"/>
  <c r="Q847" i="3"/>
  <c r="Q184" i="3"/>
  <c r="Q845" i="3"/>
  <c r="Q846" i="3"/>
  <c r="Q195" i="3"/>
  <c r="D54" i="17" s="1"/>
  <c r="Q844" i="3"/>
  <c r="Q843" i="3"/>
  <c r="O195" i="3"/>
  <c r="P195" i="3" s="1"/>
  <c r="O847" i="3"/>
  <c r="P847" i="3" s="1"/>
  <c r="O196" i="3"/>
  <c r="P196" i="3" s="1"/>
  <c r="O286" i="3"/>
  <c r="P286" i="3" s="1"/>
  <c r="O12" i="3"/>
  <c r="P12" i="3" s="1"/>
  <c r="O198" i="3"/>
  <c r="P198" i="3" s="1"/>
  <c r="O848" i="3"/>
  <c r="P848" i="3" s="1"/>
  <c r="O849" i="3"/>
  <c r="P849" i="3" s="1"/>
  <c r="O850" i="3"/>
  <c r="P850" i="3" s="1"/>
  <c r="O851" i="3"/>
  <c r="P851" i="3" s="1"/>
  <c r="O852" i="3"/>
  <c r="P852" i="3" s="1"/>
  <c r="O853" i="3"/>
  <c r="P853" i="3" s="1"/>
  <c r="O854" i="3"/>
  <c r="P854" i="3" s="1"/>
  <c r="O855" i="3"/>
  <c r="P855" i="3" s="1"/>
  <c r="O18" i="3"/>
  <c r="P18" i="3" s="1"/>
  <c r="O856" i="3"/>
  <c r="P856" i="3" s="1"/>
  <c r="O857" i="3"/>
  <c r="P857" i="3" s="1"/>
  <c r="O21" i="3"/>
  <c r="P21" i="3" s="1"/>
  <c r="O228" i="3"/>
  <c r="P228" i="3" s="1"/>
  <c r="O201" i="3"/>
  <c r="P201" i="3" s="1"/>
  <c r="O200" i="3"/>
  <c r="P200" i="3" s="1"/>
  <c r="O19" i="3"/>
  <c r="P19" i="3" s="1"/>
  <c r="O846" i="3"/>
  <c r="P846" i="3" s="1"/>
  <c r="O845" i="3"/>
  <c r="P845" i="3" s="1"/>
  <c r="O184" i="3"/>
  <c r="P184" i="3" s="1"/>
  <c r="O844" i="3"/>
  <c r="P844" i="3" s="1"/>
  <c r="O283" i="3"/>
  <c r="P283" i="3" s="1"/>
  <c r="O843" i="3"/>
  <c r="P843" i="3" s="1"/>
  <c r="N843" i="3"/>
  <c r="N842" i="3"/>
  <c r="AD842" i="3" s="1"/>
  <c r="M843" i="3"/>
  <c r="K843" i="3"/>
  <c r="O24" i="3"/>
  <c r="P24" i="3" s="1"/>
  <c r="AO276" i="3"/>
  <c r="K842" i="3"/>
  <c r="M842" i="3"/>
  <c r="O842" i="3"/>
  <c r="P842" i="3" s="1"/>
  <c r="Q842" i="3"/>
  <c r="AE842" i="3"/>
  <c r="AF842" i="3"/>
  <c r="AP842" i="3"/>
  <c r="AQ842" i="3"/>
  <c r="AT842" i="3"/>
  <c r="AY842" i="3" s="1"/>
  <c r="K841" i="3"/>
  <c r="M841" i="3"/>
  <c r="N841" i="3"/>
  <c r="AD841" i="3" s="1"/>
  <c r="O841" i="3"/>
  <c r="P841" i="3" s="1"/>
  <c r="Q841" i="3"/>
  <c r="AE841" i="3"/>
  <c r="AF841" i="3"/>
  <c r="AP841" i="3"/>
  <c r="AQ841" i="3"/>
  <c r="AT841" i="3"/>
  <c r="AY841" i="3" s="1"/>
  <c r="K840" i="3"/>
  <c r="M840" i="3"/>
  <c r="N840" i="3"/>
  <c r="AD840" i="3" s="1"/>
  <c r="O840" i="3"/>
  <c r="P840" i="3" s="1"/>
  <c r="Q840" i="3"/>
  <c r="AE840" i="3"/>
  <c r="AF840" i="3"/>
  <c r="AP840" i="3"/>
  <c r="AQ840" i="3"/>
  <c r="AT840" i="3"/>
  <c r="AY840" i="3" s="1"/>
  <c r="K839" i="3"/>
  <c r="M839" i="3"/>
  <c r="N839" i="3"/>
  <c r="AD839" i="3" s="1"/>
  <c r="O839" i="3"/>
  <c r="P839" i="3" s="1"/>
  <c r="Q839" i="3"/>
  <c r="AE839" i="3"/>
  <c r="AF839" i="3"/>
  <c r="AP839" i="3"/>
  <c r="AQ839" i="3"/>
  <c r="AT839" i="3"/>
  <c r="AY839" i="3" s="1"/>
  <c r="K838" i="3"/>
  <c r="M838" i="3"/>
  <c r="N838" i="3"/>
  <c r="AD838" i="3" s="1"/>
  <c r="O838" i="3"/>
  <c r="P838" i="3" s="1"/>
  <c r="Q838" i="3"/>
  <c r="AE838" i="3"/>
  <c r="AF838" i="3"/>
  <c r="AP838" i="3"/>
  <c r="AQ838" i="3"/>
  <c r="AT838" i="3"/>
  <c r="AY838" i="3" s="1"/>
  <c r="K191" i="3"/>
  <c r="M191" i="3"/>
  <c r="N191" i="3"/>
  <c r="AD191" i="3" s="1"/>
  <c r="O191" i="3"/>
  <c r="P191" i="3" s="1"/>
  <c r="Q191" i="3"/>
  <c r="AE191" i="3"/>
  <c r="AF191" i="3"/>
  <c r="AG191" i="3" s="1"/>
  <c r="AP191" i="3"/>
  <c r="AQ191" i="3"/>
  <c r="AT191" i="3"/>
  <c r="AY191" i="3" s="1"/>
  <c r="F10" i="14"/>
  <c r="F14" i="14"/>
  <c r="K14" i="3"/>
  <c r="M14" i="3"/>
  <c r="N14" i="3"/>
  <c r="AD14" i="3" s="1"/>
  <c r="O14" i="3"/>
  <c r="P14" i="3" s="1"/>
  <c r="Q14" i="3"/>
  <c r="AE14" i="3"/>
  <c r="AF14" i="3"/>
  <c r="AP14" i="3"/>
  <c r="AQ14" i="3"/>
  <c r="AT14" i="3"/>
  <c r="AY14" i="3" s="1"/>
  <c r="K242" i="3"/>
  <c r="M242" i="3"/>
  <c r="N242" i="3"/>
  <c r="AD242" i="3" s="1"/>
  <c r="O242" i="3"/>
  <c r="P242" i="3" s="1"/>
  <c r="Q242" i="3"/>
  <c r="AE242" i="3"/>
  <c r="AF242" i="3"/>
  <c r="AP242" i="3"/>
  <c r="AQ242" i="3"/>
  <c r="AT242" i="3"/>
  <c r="AY242" i="3" s="1"/>
  <c r="K837" i="3"/>
  <c r="M837" i="3"/>
  <c r="N837" i="3"/>
  <c r="AD837" i="3" s="1"/>
  <c r="O837" i="3"/>
  <c r="P837" i="3" s="1"/>
  <c r="Q837" i="3"/>
  <c r="AE837" i="3"/>
  <c r="AF837" i="3"/>
  <c r="AP837" i="3"/>
  <c r="AQ837" i="3"/>
  <c r="AT837" i="3"/>
  <c r="AY837" i="3" s="1"/>
  <c r="K836" i="3"/>
  <c r="M836" i="3"/>
  <c r="N836" i="3"/>
  <c r="AD836" i="3" s="1"/>
  <c r="O836" i="3"/>
  <c r="P836" i="3" s="1"/>
  <c r="Q836" i="3"/>
  <c r="AE836" i="3"/>
  <c r="AF836" i="3"/>
  <c r="AP836" i="3"/>
  <c r="AQ836" i="3"/>
  <c r="AT836" i="3"/>
  <c r="AY836" i="3" s="1"/>
  <c r="K835" i="3"/>
  <c r="M835" i="3"/>
  <c r="N835" i="3"/>
  <c r="AD835" i="3" s="1"/>
  <c r="O835" i="3"/>
  <c r="P835" i="3" s="1"/>
  <c r="Q835" i="3"/>
  <c r="AE835" i="3"/>
  <c r="AF835" i="3"/>
  <c r="AP835" i="3"/>
  <c r="AQ835" i="3"/>
  <c r="AT835" i="3"/>
  <c r="AY835" i="3" s="1"/>
  <c r="K834" i="3"/>
  <c r="M834" i="3"/>
  <c r="N834" i="3"/>
  <c r="AD834" i="3" s="1"/>
  <c r="O834" i="3"/>
  <c r="P834" i="3" s="1"/>
  <c r="Q834" i="3"/>
  <c r="AE834" i="3"/>
  <c r="AF834" i="3"/>
  <c r="AP834" i="3"/>
  <c r="AQ834" i="3"/>
  <c r="AT834" i="3"/>
  <c r="AY834" i="3" s="1"/>
  <c r="K833" i="3"/>
  <c r="M833" i="3"/>
  <c r="N833" i="3"/>
  <c r="AD833" i="3" s="1"/>
  <c r="O833" i="3"/>
  <c r="P833" i="3" s="1"/>
  <c r="Q833" i="3"/>
  <c r="AE833" i="3"/>
  <c r="AF833" i="3"/>
  <c r="AP833" i="3"/>
  <c r="AQ833" i="3"/>
  <c r="AT833" i="3"/>
  <c r="AY833" i="3" s="1"/>
  <c r="K832" i="3"/>
  <c r="M832" i="3"/>
  <c r="N832" i="3"/>
  <c r="AD832" i="3" s="1"/>
  <c r="O832" i="3"/>
  <c r="P832" i="3" s="1"/>
  <c r="Q832" i="3"/>
  <c r="AE832" i="3"/>
  <c r="AF832" i="3"/>
  <c r="AP832" i="3"/>
  <c r="AQ832" i="3"/>
  <c r="AT832" i="3"/>
  <c r="AY832" i="3" s="1"/>
  <c r="K831" i="3"/>
  <c r="M831" i="3"/>
  <c r="N831" i="3"/>
  <c r="AD831" i="3" s="1"/>
  <c r="O831" i="3"/>
  <c r="P831" i="3" s="1"/>
  <c r="Q831" i="3"/>
  <c r="AE831" i="3"/>
  <c r="AF831" i="3"/>
  <c r="AP831" i="3"/>
  <c r="AQ831" i="3"/>
  <c r="AT831" i="3"/>
  <c r="AY831" i="3" s="1"/>
  <c r="K830" i="3"/>
  <c r="M830" i="3"/>
  <c r="N830" i="3"/>
  <c r="AD830" i="3" s="1"/>
  <c r="O830" i="3"/>
  <c r="P830" i="3" s="1"/>
  <c r="Q830" i="3"/>
  <c r="AE830" i="3"/>
  <c r="AF830" i="3"/>
  <c r="AP830" i="3"/>
  <c r="AQ830" i="3"/>
  <c r="AT830" i="3"/>
  <c r="AY830" i="3" s="1"/>
  <c r="K829" i="3"/>
  <c r="M829" i="3"/>
  <c r="N829" i="3"/>
  <c r="AD829" i="3" s="1"/>
  <c r="O829" i="3"/>
  <c r="P829" i="3" s="1"/>
  <c r="Q829" i="3"/>
  <c r="AE829" i="3"/>
  <c r="AF829" i="3"/>
  <c r="AP829" i="3"/>
  <c r="AQ829" i="3"/>
  <c r="AT829" i="3"/>
  <c r="AY829" i="3" s="1"/>
  <c r="K828" i="3"/>
  <c r="M828" i="3"/>
  <c r="N828" i="3"/>
  <c r="AD828" i="3" s="1"/>
  <c r="O828" i="3"/>
  <c r="P828" i="3" s="1"/>
  <c r="Q828" i="3"/>
  <c r="AE828" i="3"/>
  <c r="AF828" i="3"/>
  <c r="AP828" i="3"/>
  <c r="AQ828" i="3"/>
  <c r="AT828" i="3"/>
  <c r="AY828" i="3" s="1"/>
  <c r="K827" i="3"/>
  <c r="M827" i="3"/>
  <c r="N827" i="3"/>
  <c r="AD827" i="3" s="1"/>
  <c r="O827" i="3"/>
  <c r="P827" i="3" s="1"/>
  <c r="Q827" i="3"/>
  <c r="AE827" i="3"/>
  <c r="AF827" i="3"/>
  <c r="AP827" i="3"/>
  <c r="AQ827" i="3"/>
  <c r="AT827" i="3"/>
  <c r="AY827" i="3" s="1"/>
  <c r="AO222" i="3"/>
  <c r="K222" i="3"/>
  <c r="M222" i="3"/>
  <c r="N222" i="3"/>
  <c r="AD222" i="3" s="1"/>
  <c r="O222" i="3"/>
  <c r="P222" i="3" s="1"/>
  <c r="Q222" i="3"/>
  <c r="G99" i="17" s="1"/>
  <c r="AE222" i="3"/>
  <c r="AF222" i="3"/>
  <c r="AP222" i="3"/>
  <c r="AQ222" i="3"/>
  <c r="AT222" i="3"/>
  <c r="AY222" i="3" s="1"/>
  <c r="AO389" i="3"/>
  <c r="AO224" i="3"/>
  <c r="AO214" i="3"/>
  <c r="AO281" i="3"/>
  <c r="AO210" i="3"/>
  <c r="AO208" i="3"/>
  <c r="AO202" i="3"/>
  <c r="AO144" i="3"/>
  <c r="AO128" i="3"/>
  <c r="AO116" i="3"/>
  <c r="AO115" i="3"/>
  <c r="AO114" i="3"/>
  <c r="AO111" i="3"/>
  <c r="AO109" i="3"/>
  <c r="AO45" i="3"/>
  <c r="AO42" i="3"/>
  <c r="AO33" i="3"/>
  <c r="AO29" i="3"/>
  <c r="AO5" i="3"/>
  <c r="AO172" i="3"/>
  <c r="AO261" i="3"/>
  <c r="AO171" i="3"/>
  <c r="AO278" i="3"/>
  <c r="AO217" i="3"/>
  <c r="AO216" i="3"/>
  <c r="AO150" i="3"/>
  <c r="AO881" i="3"/>
  <c r="AO125" i="3"/>
  <c r="AO122" i="3"/>
  <c r="AO320" i="3"/>
  <c r="AO319" i="3"/>
  <c r="AO318" i="3"/>
  <c r="AO317" i="3"/>
  <c r="AO316" i="3"/>
  <c r="AO92" i="3"/>
  <c r="AO336" i="3"/>
  <c r="AO315" i="3"/>
  <c r="AO311" i="3"/>
  <c r="AO309" i="3"/>
  <c r="AO60" i="3"/>
  <c r="AO39" i="3"/>
  <c r="AO37" i="3"/>
  <c r="AO362" i="3"/>
  <c r="AO31" i="3"/>
  <c r="AO27" i="3"/>
  <c r="AO326" i="3"/>
  <c r="AO26" i="3"/>
  <c r="AO25" i="3"/>
  <c r="AO24" i="3"/>
  <c r="AO23" i="3"/>
  <c r="AO325" i="3"/>
  <c r="AO883" i="3"/>
  <c r="AO882" i="3"/>
  <c r="AO197" i="3"/>
  <c r="F138" i="14"/>
  <c r="F137" i="14"/>
  <c r="F228" i="14"/>
  <c r="O883" i="3"/>
  <c r="P883" i="3" s="1"/>
  <c r="O882" i="3"/>
  <c r="P882" i="3" s="1"/>
  <c r="N268" i="3"/>
  <c r="AD268" i="3" s="1"/>
  <c r="F202" i="14"/>
  <c r="AT182" i="3"/>
  <c r="AY182" i="3" s="1"/>
  <c r="T182" i="3" s="1"/>
  <c r="AQ182" i="3"/>
  <c r="AP182" i="3"/>
  <c r="AF182" i="3"/>
  <c r="AE182" i="3"/>
  <c r="Q182" i="3"/>
  <c r="G140" i="17" s="1"/>
  <c r="O182" i="3"/>
  <c r="P182" i="3" s="1"/>
  <c r="N182" i="3"/>
  <c r="AD182" i="3" s="1"/>
  <c r="M182" i="3"/>
  <c r="K182" i="3"/>
  <c r="F38" i="14"/>
  <c r="AT141" i="3"/>
  <c r="AY141" i="3" s="1"/>
  <c r="T141" i="3" s="1"/>
  <c r="AQ141" i="3"/>
  <c r="AP141" i="3"/>
  <c r="AF141" i="3"/>
  <c r="AE141" i="3"/>
  <c r="Q141" i="3"/>
  <c r="G39" i="17" s="1"/>
  <c r="O141" i="3"/>
  <c r="P141" i="3" s="1"/>
  <c r="N141" i="3"/>
  <c r="AD141" i="3" s="1"/>
  <c r="M141" i="3"/>
  <c r="K141" i="3"/>
  <c r="K283" i="3"/>
  <c r="M283" i="3"/>
  <c r="N283" i="3"/>
  <c r="AD283" i="3" s="1"/>
  <c r="Q283" i="3"/>
  <c r="AE283" i="3"/>
  <c r="AF283" i="3"/>
  <c r="AP283" i="3"/>
  <c r="AQ283" i="3"/>
  <c r="AT283" i="3"/>
  <c r="AY283" i="3" s="1"/>
  <c r="T283" i="3" s="1"/>
  <c r="F173" i="14"/>
  <c r="F167" i="14"/>
  <c r="AT170" i="3"/>
  <c r="AY170" i="3" s="1"/>
  <c r="AQ170" i="3"/>
  <c r="AP170" i="3"/>
  <c r="AF170" i="3"/>
  <c r="AE170" i="3"/>
  <c r="Q170" i="3"/>
  <c r="O170" i="3"/>
  <c r="P170" i="3" s="1"/>
  <c r="N170" i="3"/>
  <c r="AD170" i="3" s="1"/>
  <c r="M170" i="3"/>
  <c r="K170" i="3"/>
  <c r="K826" i="3"/>
  <c r="M826" i="3"/>
  <c r="N826" i="3"/>
  <c r="AD826" i="3" s="1"/>
  <c r="O826" i="3"/>
  <c r="P826" i="3" s="1"/>
  <c r="Q826" i="3"/>
  <c r="AE826" i="3"/>
  <c r="AF826" i="3"/>
  <c r="AP826" i="3"/>
  <c r="AQ826" i="3"/>
  <c r="AT826" i="3"/>
  <c r="AY826" i="3" s="1"/>
  <c r="K178" i="3"/>
  <c r="M178" i="3"/>
  <c r="N178" i="3"/>
  <c r="AD178" i="3" s="1"/>
  <c r="O178" i="3"/>
  <c r="P178" i="3" s="1"/>
  <c r="Q178" i="3"/>
  <c r="AE178" i="3"/>
  <c r="AF178" i="3"/>
  <c r="AG178" i="3" s="1"/>
  <c r="AP178" i="3"/>
  <c r="AQ178" i="3"/>
  <c r="AT178" i="3"/>
  <c r="AY178" i="3" s="1"/>
  <c r="K167" i="3"/>
  <c r="M167" i="3"/>
  <c r="N167" i="3"/>
  <c r="AD167" i="3" s="1"/>
  <c r="O167" i="3"/>
  <c r="P167" i="3" s="1"/>
  <c r="Q167" i="3"/>
  <c r="AE167" i="3"/>
  <c r="AF167" i="3"/>
  <c r="AP167" i="3"/>
  <c r="AQ167" i="3"/>
  <c r="AT167" i="3"/>
  <c r="AY167" i="3" s="1"/>
  <c r="K825" i="3"/>
  <c r="M825" i="3"/>
  <c r="N825" i="3"/>
  <c r="AD825" i="3" s="1"/>
  <c r="O825" i="3"/>
  <c r="P825" i="3" s="1"/>
  <c r="Q825" i="3"/>
  <c r="AE825" i="3"/>
  <c r="AF825" i="3"/>
  <c r="AP825" i="3"/>
  <c r="AQ825" i="3"/>
  <c r="AT825" i="3"/>
  <c r="AY825" i="3" s="1"/>
  <c r="K219" i="3"/>
  <c r="M219" i="3"/>
  <c r="N219" i="3"/>
  <c r="AD219" i="3" s="1"/>
  <c r="O219" i="3"/>
  <c r="P219" i="3" s="1"/>
  <c r="Q219" i="3"/>
  <c r="AE219" i="3"/>
  <c r="AF219" i="3"/>
  <c r="AP219" i="3"/>
  <c r="AQ219" i="3"/>
  <c r="AT219" i="3"/>
  <c r="AY219" i="3" s="1"/>
  <c r="AT248" i="3"/>
  <c r="AY248" i="3" s="1"/>
  <c r="AQ248" i="3"/>
  <c r="AP248" i="3"/>
  <c r="AF248" i="3"/>
  <c r="AE248" i="3"/>
  <c r="Q248" i="3"/>
  <c r="O248" i="3"/>
  <c r="P248" i="3" s="1"/>
  <c r="N248" i="3"/>
  <c r="AD248" i="3" s="1"/>
  <c r="M248" i="3"/>
  <c r="K248" i="3"/>
  <c r="AT824" i="3"/>
  <c r="AY824" i="3" s="1"/>
  <c r="AQ824" i="3"/>
  <c r="AP824" i="3"/>
  <c r="AF824" i="3"/>
  <c r="AE824" i="3"/>
  <c r="Q824" i="3"/>
  <c r="O824" i="3"/>
  <c r="P824" i="3" s="1"/>
  <c r="N824" i="3"/>
  <c r="AD824" i="3" s="1"/>
  <c r="M824" i="3"/>
  <c r="K824" i="3"/>
  <c r="K823" i="3"/>
  <c r="M823" i="3"/>
  <c r="N823" i="3"/>
  <c r="AD823" i="3" s="1"/>
  <c r="O823" i="3"/>
  <c r="P823" i="3" s="1"/>
  <c r="Q823" i="3"/>
  <c r="AE823" i="3"/>
  <c r="AF823" i="3"/>
  <c r="AP823" i="3"/>
  <c r="AQ823" i="3"/>
  <c r="AT823" i="3"/>
  <c r="AY823" i="3" s="1"/>
  <c r="F11" i="14"/>
  <c r="M175" i="3"/>
  <c r="M358" i="3"/>
  <c r="M22" i="3"/>
  <c r="AE887" i="3"/>
  <c r="K137" i="3"/>
  <c r="M137" i="3"/>
  <c r="N137" i="3"/>
  <c r="AD137" i="3" s="1"/>
  <c r="O137" i="3"/>
  <c r="P137" i="3" s="1"/>
  <c r="Q137" i="3"/>
  <c r="AE137" i="3"/>
  <c r="AF137" i="3"/>
  <c r="AP137" i="3"/>
  <c r="AQ137" i="3"/>
  <c r="AT137" i="3"/>
  <c r="AY137" i="3" s="1"/>
  <c r="T137" i="3" s="1"/>
  <c r="K136" i="3"/>
  <c r="M136" i="3"/>
  <c r="N136" i="3"/>
  <c r="AD136" i="3" s="1"/>
  <c r="O136" i="3"/>
  <c r="P136" i="3" s="1"/>
  <c r="Q136" i="3"/>
  <c r="AE136" i="3"/>
  <c r="AF136" i="3"/>
  <c r="AP136" i="3"/>
  <c r="AQ136" i="3"/>
  <c r="AT136" i="3"/>
  <c r="AY136" i="3" s="1"/>
  <c r="T136" i="3" s="1"/>
  <c r="K117" i="3"/>
  <c r="M117" i="3"/>
  <c r="N117" i="3"/>
  <c r="AD117" i="3" s="1"/>
  <c r="O117" i="3"/>
  <c r="P117" i="3" s="1"/>
  <c r="Q117" i="3"/>
  <c r="AE117" i="3"/>
  <c r="AF117" i="3"/>
  <c r="AG117" i="3" s="1"/>
  <c r="AP117" i="3"/>
  <c r="AQ117" i="3"/>
  <c r="AT117" i="3"/>
  <c r="AY117" i="3" s="1"/>
  <c r="T117" i="3" s="1"/>
  <c r="K134" i="3"/>
  <c r="M134" i="3"/>
  <c r="N134" i="3"/>
  <c r="AD134" i="3" s="1"/>
  <c r="O134" i="3"/>
  <c r="P134" i="3" s="1"/>
  <c r="Q134" i="3"/>
  <c r="AE134" i="3"/>
  <c r="AF134" i="3"/>
  <c r="AP134" i="3"/>
  <c r="AQ134" i="3"/>
  <c r="AT134" i="3"/>
  <c r="AY134" i="3" s="1"/>
  <c r="T134" i="3" s="1"/>
  <c r="K292" i="3"/>
  <c r="M292" i="3"/>
  <c r="N292" i="3"/>
  <c r="AD292" i="3" s="1"/>
  <c r="O292" i="3"/>
  <c r="P292" i="3" s="1"/>
  <c r="Q292" i="3"/>
  <c r="AE292" i="3"/>
  <c r="AF292" i="3"/>
  <c r="AP292" i="3"/>
  <c r="AQ292" i="3"/>
  <c r="AT292" i="3"/>
  <c r="AY292" i="3" s="1"/>
  <c r="T292" i="3" s="1"/>
  <c r="K135" i="3"/>
  <c r="M135" i="3"/>
  <c r="N135" i="3"/>
  <c r="AD135" i="3" s="1"/>
  <c r="O135" i="3"/>
  <c r="P135" i="3" s="1"/>
  <c r="Q135" i="3"/>
  <c r="AE135" i="3"/>
  <c r="AF135" i="3"/>
  <c r="AP135" i="3"/>
  <c r="AQ135" i="3"/>
  <c r="AT135" i="3"/>
  <c r="AY135" i="3" s="1"/>
  <c r="T135" i="3" s="1"/>
  <c r="K291" i="3"/>
  <c r="M291" i="3"/>
  <c r="N291" i="3"/>
  <c r="AD291" i="3" s="1"/>
  <c r="O291" i="3"/>
  <c r="P291" i="3" s="1"/>
  <c r="Q291" i="3"/>
  <c r="AE291" i="3"/>
  <c r="AF291" i="3"/>
  <c r="AP291" i="3"/>
  <c r="AQ291" i="3"/>
  <c r="AT291" i="3"/>
  <c r="AY291" i="3" s="1"/>
  <c r="T291" i="3" s="1"/>
  <c r="K295" i="3"/>
  <c r="M295" i="3"/>
  <c r="N295" i="3"/>
  <c r="AD295" i="3" s="1"/>
  <c r="O295" i="3"/>
  <c r="P295" i="3" s="1"/>
  <c r="Q295" i="3"/>
  <c r="AE295" i="3"/>
  <c r="AF295" i="3"/>
  <c r="AP295" i="3"/>
  <c r="AQ295" i="3"/>
  <c r="AT295" i="3"/>
  <c r="AY295" i="3" s="1"/>
  <c r="T295" i="3" s="1"/>
  <c r="K294" i="3"/>
  <c r="M294" i="3"/>
  <c r="N294" i="3"/>
  <c r="AD294" i="3" s="1"/>
  <c r="O294" i="3"/>
  <c r="P294" i="3" s="1"/>
  <c r="Q294" i="3"/>
  <c r="AE294" i="3"/>
  <c r="AF294" i="3"/>
  <c r="AP294" i="3"/>
  <c r="AQ294" i="3"/>
  <c r="AT294" i="3"/>
  <c r="AY294" i="3" s="1"/>
  <c r="T294" i="3" s="1"/>
  <c r="K272" i="3"/>
  <c r="M272" i="3"/>
  <c r="N272" i="3"/>
  <c r="AD272" i="3" s="1"/>
  <c r="O272" i="3"/>
  <c r="P272" i="3" s="1"/>
  <c r="Q272" i="3"/>
  <c r="AE272" i="3"/>
  <c r="AF272" i="3"/>
  <c r="AP272" i="3"/>
  <c r="AQ272" i="3"/>
  <c r="AT272" i="3"/>
  <c r="AY272" i="3" s="1"/>
  <c r="T272" i="3" s="1"/>
  <c r="K133" i="3"/>
  <c r="M133" i="3"/>
  <c r="N133" i="3"/>
  <c r="AD133" i="3" s="1"/>
  <c r="O133" i="3"/>
  <c r="P133" i="3" s="1"/>
  <c r="Q133" i="3"/>
  <c r="AE133" i="3"/>
  <c r="AF133" i="3"/>
  <c r="AP133" i="3"/>
  <c r="AQ133" i="3"/>
  <c r="AT133" i="3"/>
  <c r="AY133" i="3" s="1"/>
  <c r="T133" i="3" s="1"/>
  <c r="K131" i="3"/>
  <c r="M131" i="3"/>
  <c r="N131" i="3"/>
  <c r="AD131" i="3" s="1"/>
  <c r="O131" i="3"/>
  <c r="P131" i="3" s="1"/>
  <c r="Q131" i="3"/>
  <c r="AE131" i="3"/>
  <c r="AF131" i="3"/>
  <c r="AP131" i="3"/>
  <c r="AQ131" i="3"/>
  <c r="AT131" i="3"/>
  <c r="AY131" i="3" s="1"/>
  <c r="T131" i="3" s="1"/>
  <c r="K130" i="3"/>
  <c r="M130" i="3"/>
  <c r="N130" i="3"/>
  <c r="AD130" i="3" s="1"/>
  <c r="O130" i="3"/>
  <c r="P130" i="3" s="1"/>
  <c r="Q130" i="3"/>
  <c r="AE130" i="3"/>
  <c r="AF130" i="3"/>
  <c r="AP130" i="3"/>
  <c r="AQ130" i="3"/>
  <c r="AT130" i="3"/>
  <c r="AY130" i="3" s="1"/>
  <c r="T130" i="3" s="1"/>
  <c r="M879" i="3"/>
  <c r="N879" i="3"/>
  <c r="AD879" i="3" s="1"/>
  <c r="O879" i="3"/>
  <c r="P879" i="3" s="1"/>
  <c r="Q879" i="3"/>
  <c r="AE879" i="3"/>
  <c r="AF879" i="3"/>
  <c r="AP879" i="3"/>
  <c r="AQ879" i="3"/>
  <c r="AT879" i="3"/>
  <c r="AY879" i="3" s="1"/>
  <c r="T879" i="3" s="1"/>
  <c r="K139" i="3"/>
  <c r="M139" i="3"/>
  <c r="N139" i="3"/>
  <c r="AD139" i="3" s="1"/>
  <c r="O139" i="3"/>
  <c r="P139" i="3" s="1"/>
  <c r="Q139" i="3"/>
  <c r="AE139" i="3"/>
  <c r="AF139" i="3"/>
  <c r="AG139" i="3" s="1"/>
  <c r="AP139" i="3"/>
  <c r="AQ139" i="3"/>
  <c r="AT139" i="3"/>
  <c r="AY139" i="3" s="1"/>
  <c r="T139" i="3" s="1"/>
  <c r="M129" i="3"/>
  <c r="N129" i="3"/>
  <c r="AD129" i="3" s="1"/>
  <c r="O129" i="3"/>
  <c r="P129" i="3" s="1"/>
  <c r="Q129" i="3"/>
  <c r="AE129" i="3"/>
  <c r="AF129" i="3"/>
  <c r="AG129" i="3" s="1"/>
  <c r="AP129" i="3"/>
  <c r="AQ129" i="3"/>
  <c r="AT129" i="3"/>
  <c r="AY129" i="3" s="1"/>
  <c r="T129" i="3" s="1"/>
  <c r="K878" i="3"/>
  <c r="M878" i="3"/>
  <c r="N878" i="3"/>
  <c r="AD878" i="3" s="1"/>
  <c r="O878" i="3"/>
  <c r="P878" i="3" s="1"/>
  <c r="Q878" i="3"/>
  <c r="AE878" i="3"/>
  <c r="AF878" i="3"/>
  <c r="AP878" i="3"/>
  <c r="AQ878" i="3"/>
  <c r="AT878" i="3"/>
  <c r="AY878" i="3" s="1"/>
  <c r="T878" i="3" s="1"/>
  <c r="K290" i="3"/>
  <c r="M290" i="3"/>
  <c r="N290" i="3"/>
  <c r="AD290" i="3" s="1"/>
  <c r="O290" i="3"/>
  <c r="P290" i="3" s="1"/>
  <c r="Q290" i="3"/>
  <c r="AE290" i="3"/>
  <c r="AF290" i="3"/>
  <c r="AP290" i="3"/>
  <c r="AQ290" i="3"/>
  <c r="AT290" i="3"/>
  <c r="AY290" i="3" s="1"/>
  <c r="T290" i="3" s="1"/>
  <c r="K132" i="3"/>
  <c r="M132" i="3"/>
  <c r="N132" i="3"/>
  <c r="AD132" i="3" s="1"/>
  <c r="O132" i="3"/>
  <c r="P132" i="3" s="1"/>
  <c r="Q132" i="3"/>
  <c r="AE132" i="3"/>
  <c r="AF132" i="3"/>
  <c r="AP132" i="3"/>
  <c r="AT132" i="3"/>
  <c r="AY132" i="3" s="1"/>
  <c r="T132" i="3" s="1"/>
  <c r="K303" i="3"/>
  <c r="M303" i="3"/>
  <c r="N303" i="3"/>
  <c r="AD303" i="3" s="1"/>
  <c r="O303" i="3"/>
  <c r="P303" i="3" s="1"/>
  <c r="Q303" i="3"/>
  <c r="AE303" i="3"/>
  <c r="AF303" i="3"/>
  <c r="AP303" i="3"/>
  <c r="AQ303" i="3"/>
  <c r="AT303" i="3"/>
  <c r="AY303" i="3" s="1"/>
  <c r="T303" i="3" s="1"/>
  <c r="K305" i="3"/>
  <c r="M305" i="3"/>
  <c r="N305" i="3"/>
  <c r="AD305" i="3" s="1"/>
  <c r="O305" i="3"/>
  <c r="P305" i="3" s="1"/>
  <c r="Q305" i="3"/>
  <c r="AE305" i="3"/>
  <c r="AF305" i="3"/>
  <c r="AP305" i="3"/>
  <c r="AQ305" i="3"/>
  <c r="AT305" i="3"/>
  <c r="AY305" i="3" s="1"/>
  <c r="T305" i="3" s="1"/>
  <c r="K313" i="3"/>
  <c r="M313" i="3"/>
  <c r="N313" i="3"/>
  <c r="AD313" i="3" s="1"/>
  <c r="O313" i="3"/>
  <c r="P313" i="3" s="1"/>
  <c r="Q313" i="3"/>
  <c r="AE313" i="3"/>
  <c r="AF313" i="3"/>
  <c r="AP313" i="3"/>
  <c r="AQ313" i="3"/>
  <c r="AT313" i="3"/>
  <c r="AY313" i="3" s="1"/>
  <c r="T313" i="3" s="1"/>
  <c r="K876" i="3"/>
  <c r="M876" i="3"/>
  <c r="N876" i="3"/>
  <c r="AD876" i="3" s="1"/>
  <c r="O876" i="3"/>
  <c r="P876" i="3" s="1"/>
  <c r="Q876" i="3"/>
  <c r="AE876" i="3"/>
  <c r="AF876" i="3"/>
  <c r="AP876" i="3"/>
  <c r="AQ876" i="3"/>
  <c r="AT876" i="3"/>
  <c r="AY876" i="3" s="1"/>
  <c r="T876" i="3" s="1"/>
  <c r="K304" i="3"/>
  <c r="M304" i="3"/>
  <c r="N304" i="3"/>
  <c r="AD304" i="3" s="1"/>
  <c r="O304" i="3"/>
  <c r="P304" i="3" s="1"/>
  <c r="Q304" i="3"/>
  <c r="AE304" i="3"/>
  <c r="AF304" i="3"/>
  <c r="AP304" i="3"/>
  <c r="AQ304" i="3"/>
  <c r="AT304" i="3"/>
  <c r="AY304" i="3" s="1"/>
  <c r="T304" i="3" s="1"/>
  <c r="K877" i="3"/>
  <c r="M877" i="3"/>
  <c r="N877" i="3"/>
  <c r="AD877" i="3" s="1"/>
  <c r="O877" i="3"/>
  <c r="P877" i="3" s="1"/>
  <c r="Q877" i="3"/>
  <c r="AE877" i="3"/>
  <c r="AF877" i="3"/>
  <c r="AP877" i="3"/>
  <c r="AQ877" i="3"/>
  <c r="AT877" i="3"/>
  <c r="AY877" i="3" s="1"/>
  <c r="T877" i="3" s="1"/>
  <c r="K302" i="3"/>
  <c r="M302" i="3"/>
  <c r="N302" i="3"/>
  <c r="AD302" i="3" s="1"/>
  <c r="O302" i="3"/>
  <c r="P302" i="3" s="1"/>
  <c r="Q302" i="3"/>
  <c r="AE302" i="3"/>
  <c r="AF302" i="3"/>
  <c r="AP302" i="3"/>
  <c r="AQ302" i="3"/>
  <c r="AT302" i="3"/>
  <c r="AY302" i="3" s="1"/>
  <c r="T302" i="3" s="1"/>
  <c r="K875" i="3"/>
  <c r="M875" i="3"/>
  <c r="N875" i="3"/>
  <c r="AD875" i="3" s="1"/>
  <c r="O875" i="3"/>
  <c r="P875" i="3" s="1"/>
  <c r="Q875" i="3"/>
  <c r="AE875" i="3"/>
  <c r="AF875" i="3"/>
  <c r="AP875" i="3"/>
  <c r="AQ875" i="3"/>
  <c r="AT875" i="3"/>
  <c r="AY875" i="3" s="1"/>
  <c r="T875" i="3" s="1"/>
  <c r="K301" i="3"/>
  <c r="M301" i="3"/>
  <c r="N301" i="3"/>
  <c r="AD301" i="3" s="1"/>
  <c r="O301" i="3"/>
  <c r="P301" i="3" s="1"/>
  <c r="Q301" i="3"/>
  <c r="AE301" i="3"/>
  <c r="AF301" i="3"/>
  <c r="AP301" i="3"/>
  <c r="AQ301" i="3"/>
  <c r="AT301" i="3"/>
  <c r="AY301" i="3" s="1"/>
  <c r="T301" i="3" s="1"/>
  <c r="K162" i="3"/>
  <c r="M162" i="3"/>
  <c r="N162" i="3"/>
  <c r="AD162" i="3" s="1"/>
  <c r="O162" i="3"/>
  <c r="P162" i="3" s="1"/>
  <c r="Q162" i="3"/>
  <c r="AE162" i="3"/>
  <c r="AF162" i="3"/>
  <c r="AP162" i="3"/>
  <c r="AQ162" i="3"/>
  <c r="AT162" i="3"/>
  <c r="AY162" i="3" s="1"/>
  <c r="AT161" i="3"/>
  <c r="AY161" i="3" s="1"/>
  <c r="AQ161" i="3"/>
  <c r="AP161" i="3"/>
  <c r="AF161" i="3"/>
  <c r="AE161" i="3"/>
  <c r="Q161" i="3"/>
  <c r="O161" i="3"/>
  <c r="P161" i="3" s="1"/>
  <c r="N161" i="3"/>
  <c r="AD161" i="3" s="1"/>
  <c r="M161" i="3"/>
  <c r="K161" i="3"/>
  <c r="K157" i="3"/>
  <c r="M157" i="3"/>
  <c r="N157" i="3"/>
  <c r="AD157" i="3" s="1"/>
  <c r="O157" i="3"/>
  <c r="P157" i="3" s="1"/>
  <c r="Q157" i="3"/>
  <c r="AE157" i="3"/>
  <c r="AF157" i="3"/>
  <c r="AP157" i="3"/>
  <c r="AQ157" i="3"/>
  <c r="AT157" i="3"/>
  <c r="AY157" i="3" s="1"/>
  <c r="AT214" i="3"/>
  <c r="AY214" i="3" s="1"/>
  <c r="AQ214" i="3"/>
  <c r="AP214" i="3"/>
  <c r="AT281" i="3"/>
  <c r="AY281" i="3" s="1"/>
  <c r="AQ281" i="3"/>
  <c r="AP281" i="3"/>
  <c r="AT213" i="3"/>
  <c r="AY213" i="3" s="1"/>
  <c r="AQ213" i="3"/>
  <c r="AP213" i="3"/>
  <c r="R213" i="3"/>
  <c r="AT155" i="3"/>
  <c r="AY155" i="3" s="1"/>
  <c r="AQ155" i="3"/>
  <c r="AP155" i="3"/>
  <c r="AF214" i="3"/>
  <c r="AE214" i="3"/>
  <c r="AF281" i="3"/>
  <c r="AE281" i="3"/>
  <c r="AF213" i="3"/>
  <c r="AE213" i="3"/>
  <c r="AF155" i="3"/>
  <c r="AE155" i="3"/>
  <c r="Q214" i="3"/>
  <c r="O214" i="3"/>
  <c r="P214" i="3" s="1"/>
  <c r="Q281" i="3"/>
  <c r="O281" i="3"/>
  <c r="P281" i="3" s="1"/>
  <c r="Q213" i="3"/>
  <c r="O213" i="3"/>
  <c r="P213" i="3" s="1"/>
  <c r="Q155" i="3"/>
  <c r="O155" i="3"/>
  <c r="P155" i="3" s="1"/>
  <c r="K818" i="3"/>
  <c r="K819" i="3"/>
  <c r="K820" i="3"/>
  <c r="K821" i="3"/>
  <c r="K822" i="3"/>
  <c r="K155" i="3"/>
  <c r="K213" i="3"/>
  <c r="K281" i="3"/>
  <c r="K214" i="3"/>
  <c r="M818" i="3"/>
  <c r="M819" i="3"/>
  <c r="M820" i="3"/>
  <c r="M821" i="3"/>
  <c r="M822" i="3"/>
  <c r="M155" i="3"/>
  <c r="M213" i="3"/>
  <c r="M281" i="3"/>
  <c r="M214" i="3"/>
  <c r="N818" i="3"/>
  <c r="AD818" i="3" s="1"/>
  <c r="N819" i="3"/>
  <c r="AD819" i="3" s="1"/>
  <c r="N820" i="3"/>
  <c r="AD820" i="3" s="1"/>
  <c r="N821" i="3"/>
  <c r="AD821" i="3" s="1"/>
  <c r="N822" i="3"/>
  <c r="AD822" i="3" s="1"/>
  <c r="N155" i="3"/>
  <c r="AD155" i="3" s="1"/>
  <c r="N213" i="3"/>
  <c r="AD213" i="3" s="1"/>
  <c r="N281" i="3"/>
  <c r="AD281" i="3" s="1"/>
  <c r="N214" i="3"/>
  <c r="AD214" i="3" s="1"/>
  <c r="O818" i="3"/>
  <c r="P818" i="3" s="1"/>
  <c r="O819" i="3"/>
  <c r="P819" i="3" s="1"/>
  <c r="O820" i="3"/>
  <c r="P820" i="3" s="1"/>
  <c r="O821" i="3"/>
  <c r="P821" i="3" s="1"/>
  <c r="O822" i="3"/>
  <c r="P822" i="3" s="1"/>
  <c r="Q818" i="3"/>
  <c r="Q819" i="3"/>
  <c r="Q820" i="3"/>
  <c r="Q821" i="3"/>
  <c r="Q822" i="3"/>
  <c r="AE818" i="3"/>
  <c r="AE819" i="3"/>
  <c r="AE820" i="3"/>
  <c r="AE821" i="3"/>
  <c r="AE822" i="3"/>
  <c r="AF818" i="3"/>
  <c r="AF819" i="3"/>
  <c r="AF820" i="3"/>
  <c r="AF821" i="3"/>
  <c r="AF822" i="3"/>
  <c r="AP818" i="3"/>
  <c r="AP819" i="3"/>
  <c r="AP820" i="3"/>
  <c r="AP821" i="3"/>
  <c r="AP822" i="3"/>
  <c r="AQ818" i="3"/>
  <c r="AQ819" i="3"/>
  <c r="AQ820" i="3"/>
  <c r="AQ821" i="3"/>
  <c r="AQ822" i="3"/>
  <c r="AT818" i="3"/>
  <c r="AY818" i="3" s="1"/>
  <c r="AT819" i="3"/>
  <c r="AY819" i="3" s="1"/>
  <c r="AT820" i="3"/>
  <c r="AY820" i="3" s="1"/>
  <c r="AT821" i="3"/>
  <c r="AY821" i="3" s="1"/>
  <c r="AT822" i="3"/>
  <c r="AY822" i="3" s="1"/>
  <c r="K817" i="3"/>
  <c r="M817" i="3"/>
  <c r="N817" i="3"/>
  <c r="AD817" i="3" s="1"/>
  <c r="O817" i="3"/>
  <c r="P817" i="3" s="1"/>
  <c r="Q817" i="3"/>
  <c r="AE817" i="3"/>
  <c r="AF817" i="3"/>
  <c r="AP817" i="3"/>
  <c r="AQ817" i="3"/>
  <c r="AT817" i="3"/>
  <c r="AY817" i="3" s="1"/>
  <c r="K233" i="3"/>
  <c r="K816" i="3"/>
  <c r="M233" i="3"/>
  <c r="M816" i="3"/>
  <c r="N233" i="3"/>
  <c r="AD233" i="3" s="1"/>
  <c r="N816" i="3"/>
  <c r="AD816" i="3" s="1"/>
  <c r="O233" i="3"/>
  <c r="P233" i="3" s="1"/>
  <c r="O816" i="3"/>
  <c r="P816" i="3" s="1"/>
  <c r="Q233" i="3"/>
  <c r="Q816" i="3"/>
  <c r="AE233" i="3"/>
  <c r="AE816" i="3"/>
  <c r="AF233" i="3"/>
  <c r="AF816" i="3"/>
  <c r="AP233" i="3"/>
  <c r="AP816" i="3"/>
  <c r="AQ233" i="3"/>
  <c r="AQ816" i="3"/>
  <c r="AT233" i="3"/>
  <c r="AY233" i="3" s="1"/>
  <c r="AT816" i="3"/>
  <c r="AY816" i="3" s="1"/>
  <c r="K813" i="3"/>
  <c r="M813" i="3"/>
  <c r="M814" i="3"/>
  <c r="M815" i="3"/>
  <c r="N813" i="3"/>
  <c r="AD813" i="3" s="1"/>
  <c r="N814" i="3"/>
  <c r="AD814" i="3" s="1"/>
  <c r="N815" i="3"/>
  <c r="AD815" i="3" s="1"/>
  <c r="O813" i="3"/>
  <c r="P813" i="3" s="1"/>
  <c r="O814" i="3"/>
  <c r="P814" i="3" s="1"/>
  <c r="O815" i="3"/>
  <c r="P815" i="3" s="1"/>
  <c r="Q813" i="3"/>
  <c r="Q814" i="3"/>
  <c r="Q815" i="3"/>
  <c r="AE813" i="3"/>
  <c r="AE814" i="3"/>
  <c r="AE815" i="3"/>
  <c r="AF813" i="3"/>
  <c r="AF814" i="3"/>
  <c r="AF815" i="3"/>
  <c r="AP813" i="3"/>
  <c r="AP814" i="3"/>
  <c r="AP815" i="3"/>
  <c r="AQ813" i="3"/>
  <c r="AQ814" i="3"/>
  <c r="AQ815" i="3"/>
  <c r="AT813" i="3"/>
  <c r="AY813" i="3" s="1"/>
  <c r="AT814" i="3"/>
  <c r="AY814" i="3" s="1"/>
  <c r="AT815" i="3"/>
  <c r="AY815" i="3" s="1"/>
  <c r="K812" i="3"/>
  <c r="M812" i="3"/>
  <c r="N812" i="3"/>
  <c r="AD812" i="3" s="1"/>
  <c r="O812" i="3"/>
  <c r="P812" i="3" s="1"/>
  <c r="Q812" i="3"/>
  <c r="AE812" i="3"/>
  <c r="AF812" i="3"/>
  <c r="AP812" i="3"/>
  <c r="AQ812" i="3"/>
  <c r="AT812" i="3"/>
  <c r="AY812" i="3" s="1"/>
  <c r="K811" i="3"/>
  <c r="M811" i="3"/>
  <c r="N811" i="3"/>
  <c r="AD811" i="3" s="1"/>
  <c r="O811" i="3"/>
  <c r="P811" i="3" s="1"/>
  <c r="Q811" i="3"/>
  <c r="AE811" i="3"/>
  <c r="AF811" i="3"/>
  <c r="AP811" i="3"/>
  <c r="AQ811" i="3"/>
  <c r="AT811" i="3"/>
  <c r="AY811" i="3" s="1"/>
  <c r="K810" i="3"/>
  <c r="M810" i="3"/>
  <c r="N810" i="3"/>
  <c r="AD810" i="3" s="1"/>
  <c r="O810" i="3"/>
  <c r="P810" i="3" s="1"/>
  <c r="Q810" i="3"/>
  <c r="AE810" i="3"/>
  <c r="AF810" i="3"/>
  <c r="AP810" i="3"/>
  <c r="AQ810" i="3"/>
  <c r="AT810" i="3"/>
  <c r="AY810" i="3" s="1"/>
  <c r="K809" i="3"/>
  <c r="M809" i="3"/>
  <c r="N809" i="3"/>
  <c r="AD809" i="3" s="1"/>
  <c r="O809" i="3"/>
  <c r="P809" i="3" s="1"/>
  <c r="Q809" i="3"/>
  <c r="AE809" i="3"/>
  <c r="AF809" i="3"/>
  <c r="AP809" i="3"/>
  <c r="AQ809" i="3"/>
  <c r="AT809" i="3"/>
  <c r="AY809" i="3" s="1"/>
  <c r="K808" i="3"/>
  <c r="M808" i="3"/>
  <c r="N808" i="3"/>
  <c r="AD808" i="3" s="1"/>
  <c r="O808" i="3"/>
  <c r="P808" i="3" s="1"/>
  <c r="Q808" i="3"/>
  <c r="AE808" i="3"/>
  <c r="AF808" i="3"/>
  <c r="AP808" i="3"/>
  <c r="AQ808" i="3"/>
  <c r="AT808" i="3"/>
  <c r="AY808" i="3" s="1"/>
  <c r="F146" i="14"/>
  <c r="F66" i="14"/>
  <c r="F118" i="14"/>
  <c r="AT788" i="3"/>
  <c r="AY788" i="3" s="1"/>
  <c r="K807" i="3"/>
  <c r="M807" i="3"/>
  <c r="N807" i="3"/>
  <c r="AD807" i="3" s="1"/>
  <c r="O807" i="3"/>
  <c r="P807" i="3" s="1"/>
  <c r="Q807" i="3"/>
  <c r="AE807" i="3"/>
  <c r="AF807" i="3"/>
  <c r="AP807" i="3"/>
  <c r="AQ807" i="3"/>
  <c r="AT807" i="3"/>
  <c r="AY807" i="3" s="1"/>
  <c r="K884" i="3"/>
  <c r="M884" i="3"/>
  <c r="N884" i="3"/>
  <c r="AD884" i="3" s="1"/>
  <c r="O884" i="3"/>
  <c r="P884" i="3" s="1"/>
  <c r="Q884" i="3"/>
  <c r="AE884" i="3"/>
  <c r="AF884" i="3"/>
  <c r="AP884" i="3"/>
  <c r="AQ884" i="3"/>
  <c r="AT884" i="3"/>
  <c r="AY884" i="3" s="1"/>
  <c r="K883" i="3"/>
  <c r="M883" i="3"/>
  <c r="N883" i="3"/>
  <c r="AD883" i="3" s="1"/>
  <c r="Q883" i="3"/>
  <c r="AE883" i="3"/>
  <c r="AF883" i="3"/>
  <c r="AP883" i="3"/>
  <c r="AQ883" i="3"/>
  <c r="AT883" i="3"/>
  <c r="AY883" i="3" s="1"/>
  <c r="K882" i="3"/>
  <c r="M882" i="3"/>
  <c r="N882" i="3"/>
  <c r="AD882" i="3" s="1"/>
  <c r="Q882" i="3"/>
  <c r="AE882" i="3"/>
  <c r="AF882" i="3"/>
  <c r="AP882" i="3"/>
  <c r="AQ882" i="3"/>
  <c r="AT882" i="3"/>
  <c r="AY882" i="3" s="1"/>
  <c r="K881" i="3"/>
  <c r="M881" i="3"/>
  <c r="N881" i="3"/>
  <c r="AD881" i="3" s="1"/>
  <c r="O881" i="3"/>
  <c r="P881" i="3" s="1"/>
  <c r="Q881" i="3"/>
  <c r="AE881" i="3"/>
  <c r="AF881" i="3"/>
  <c r="AP881" i="3"/>
  <c r="AQ881" i="3"/>
  <c r="AT881" i="3"/>
  <c r="AY881" i="3" s="1"/>
  <c r="AT397" i="3"/>
  <c r="AY397" i="3" s="1"/>
  <c r="AT396" i="3"/>
  <c r="AY396" i="3" s="1"/>
  <c r="F229" i="14"/>
  <c r="K299" i="3"/>
  <c r="M299" i="3"/>
  <c r="N299" i="3"/>
  <c r="AD299" i="3" s="1"/>
  <c r="O299" i="3"/>
  <c r="P299" i="3" s="1"/>
  <c r="Q299" i="3"/>
  <c r="AE299" i="3"/>
  <c r="AF299" i="3"/>
  <c r="AP299" i="3"/>
  <c r="AQ299" i="3"/>
  <c r="AT299" i="3"/>
  <c r="AY299" i="3" s="1"/>
  <c r="T299" i="3" s="1"/>
  <c r="K296" i="3"/>
  <c r="M296" i="3"/>
  <c r="N296" i="3"/>
  <c r="AD296" i="3" s="1"/>
  <c r="O296" i="3"/>
  <c r="P296" i="3" s="1"/>
  <c r="Q296" i="3"/>
  <c r="F100" i="17" s="1"/>
  <c r="AE296" i="3"/>
  <c r="AF296" i="3"/>
  <c r="AG296" i="3" s="1"/>
  <c r="AP296" i="3"/>
  <c r="AQ296" i="3"/>
  <c r="AT296" i="3"/>
  <c r="AY296" i="3" s="1"/>
  <c r="T296" i="3" s="1"/>
  <c r="K105" i="3"/>
  <c r="M105" i="3"/>
  <c r="N105" i="3"/>
  <c r="AD105" i="3" s="1"/>
  <c r="O105" i="3"/>
  <c r="P105" i="3" s="1"/>
  <c r="Q105" i="3"/>
  <c r="AE105" i="3"/>
  <c r="AF105" i="3"/>
  <c r="AP105" i="3"/>
  <c r="AQ105" i="3"/>
  <c r="AT105" i="3"/>
  <c r="AY105" i="3" s="1"/>
  <c r="T105" i="3" s="1"/>
  <c r="K100" i="3"/>
  <c r="M100" i="3"/>
  <c r="N100" i="3"/>
  <c r="AD100" i="3" s="1"/>
  <c r="O100" i="3"/>
  <c r="P100" i="3" s="1"/>
  <c r="Q100" i="3"/>
  <c r="AE100" i="3"/>
  <c r="AF100" i="3"/>
  <c r="AP100" i="3"/>
  <c r="AQ100" i="3"/>
  <c r="AT100" i="3"/>
  <c r="AY100" i="3" s="1"/>
  <c r="T100" i="3" s="1"/>
  <c r="AO268" i="3"/>
  <c r="K268" i="3"/>
  <c r="M268" i="3"/>
  <c r="O268" i="3"/>
  <c r="P268" i="3" s="1"/>
  <c r="Q268" i="3"/>
  <c r="AE268" i="3"/>
  <c r="AF268" i="3"/>
  <c r="AG268" i="3" s="1"/>
  <c r="AP268" i="3"/>
  <c r="AQ268" i="3"/>
  <c r="AT268" i="3"/>
  <c r="AY268" i="3" s="1"/>
  <c r="T268" i="3" s="1"/>
  <c r="K93" i="3"/>
  <c r="M93" i="3"/>
  <c r="N93" i="3"/>
  <c r="AD93" i="3" s="1"/>
  <c r="O93" i="3"/>
  <c r="P93" i="3" s="1"/>
  <c r="Q93" i="3"/>
  <c r="AE93" i="3"/>
  <c r="AF93" i="3"/>
  <c r="AG93" i="3" s="1"/>
  <c r="AP93" i="3"/>
  <c r="AQ93" i="3"/>
  <c r="AT93" i="3"/>
  <c r="AY93" i="3" s="1"/>
  <c r="T93" i="3" s="1"/>
  <c r="K336" i="3"/>
  <c r="M336" i="3"/>
  <c r="N336" i="3"/>
  <c r="AD336" i="3" s="1"/>
  <c r="O336" i="3"/>
  <c r="P336" i="3" s="1"/>
  <c r="Q336" i="3"/>
  <c r="AE336" i="3"/>
  <c r="AF336" i="3"/>
  <c r="AP336" i="3"/>
  <c r="AQ336" i="3"/>
  <c r="AT336" i="3"/>
  <c r="AY336" i="3" s="1"/>
  <c r="T336" i="3" s="1"/>
  <c r="K315" i="3"/>
  <c r="M315" i="3"/>
  <c r="N315" i="3"/>
  <c r="AD315" i="3" s="1"/>
  <c r="O315" i="3"/>
  <c r="P315" i="3" s="1"/>
  <c r="Q315" i="3"/>
  <c r="AE315" i="3"/>
  <c r="AF315" i="3"/>
  <c r="AP315" i="3"/>
  <c r="AQ315" i="3"/>
  <c r="AT315" i="3"/>
  <c r="AY315" i="3" s="1"/>
  <c r="T315" i="3" s="1"/>
  <c r="K314" i="3"/>
  <c r="M314" i="3"/>
  <c r="N314" i="3"/>
  <c r="AD314" i="3" s="1"/>
  <c r="O314" i="3"/>
  <c r="P314" i="3" s="1"/>
  <c r="Q314" i="3"/>
  <c r="AE314" i="3"/>
  <c r="AF314" i="3"/>
  <c r="AP314" i="3"/>
  <c r="AQ314" i="3"/>
  <c r="AT314" i="3"/>
  <c r="AY314" i="3" s="1"/>
  <c r="T314" i="3" s="1"/>
  <c r="K84" i="3"/>
  <c r="M84" i="3"/>
  <c r="N84" i="3"/>
  <c r="AD84" i="3" s="1"/>
  <c r="O84" i="3"/>
  <c r="P84" i="3" s="1"/>
  <c r="Q84" i="3"/>
  <c r="AE84" i="3"/>
  <c r="AF84" i="3"/>
  <c r="AP84" i="3"/>
  <c r="AQ84" i="3"/>
  <c r="AT84" i="3"/>
  <c r="AY84" i="3" s="1"/>
  <c r="T84" i="3" s="1"/>
  <c r="O112" i="3"/>
  <c r="P112" i="3" s="1"/>
  <c r="K112" i="3"/>
  <c r="M112" i="3"/>
  <c r="N112" i="3"/>
  <c r="AD112" i="3" s="1"/>
  <c r="Q112" i="3"/>
  <c r="AE112" i="3"/>
  <c r="AF112" i="3"/>
  <c r="AP112" i="3"/>
  <c r="AQ112" i="3"/>
  <c r="AT112" i="3"/>
  <c r="AY112" i="3" s="1"/>
  <c r="K232" i="3"/>
  <c r="M232" i="3"/>
  <c r="N232" i="3"/>
  <c r="AD232" i="3" s="1"/>
  <c r="O232" i="3"/>
  <c r="P232" i="3" s="1"/>
  <c r="Q232" i="3"/>
  <c r="AE232" i="3"/>
  <c r="AF232" i="3"/>
  <c r="AP232" i="3"/>
  <c r="AQ232" i="3"/>
  <c r="AT232" i="3"/>
  <c r="AY232" i="3" s="1"/>
  <c r="K249" i="3"/>
  <c r="M249" i="3"/>
  <c r="N249" i="3"/>
  <c r="AD249" i="3" s="1"/>
  <c r="O249" i="3"/>
  <c r="P249" i="3" s="1"/>
  <c r="Q249" i="3"/>
  <c r="AE249" i="3"/>
  <c r="AF249" i="3"/>
  <c r="AP249" i="3"/>
  <c r="AQ249" i="3"/>
  <c r="AT249" i="3"/>
  <c r="AY249" i="3" s="1"/>
  <c r="K231" i="3"/>
  <c r="M231" i="3"/>
  <c r="N231" i="3"/>
  <c r="AD231" i="3" s="1"/>
  <c r="O231" i="3"/>
  <c r="P231" i="3" s="1"/>
  <c r="Q231" i="3"/>
  <c r="AE231" i="3"/>
  <c r="AF231" i="3"/>
  <c r="AP231" i="3"/>
  <c r="AQ231" i="3"/>
  <c r="AT231" i="3"/>
  <c r="AY231" i="3" s="1"/>
  <c r="K298" i="3"/>
  <c r="M298" i="3"/>
  <c r="N298" i="3"/>
  <c r="AD298" i="3" s="1"/>
  <c r="O298" i="3"/>
  <c r="P298" i="3" s="1"/>
  <c r="Q298" i="3"/>
  <c r="G16" i="17" s="1"/>
  <c r="AE298" i="3"/>
  <c r="AF298" i="3"/>
  <c r="AP298" i="3"/>
  <c r="AQ298" i="3"/>
  <c r="AT298" i="3"/>
  <c r="AY298" i="3" s="1"/>
  <c r="AP806" i="3"/>
  <c r="AF806" i="3"/>
  <c r="AE806" i="3"/>
  <c r="Q806" i="3"/>
  <c r="O806" i="3"/>
  <c r="P806" i="3" s="1"/>
  <c r="N806" i="3"/>
  <c r="AD806" i="3" s="1"/>
  <c r="M806" i="3"/>
  <c r="AQ806" i="3"/>
  <c r="AT806" i="3"/>
  <c r="AY806" i="3" s="1"/>
  <c r="AP805" i="3"/>
  <c r="AQ805" i="3"/>
  <c r="AT805" i="3"/>
  <c r="AY805" i="3" s="1"/>
  <c r="AF805" i="3"/>
  <c r="AE805" i="3"/>
  <c r="Q805" i="3"/>
  <c r="O805" i="3"/>
  <c r="P805" i="3" s="1"/>
  <c r="N805" i="3"/>
  <c r="AD805" i="3" s="1"/>
  <c r="M805" i="3"/>
  <c r="AF804" i="3"/>
  <c r="AE804" i="3"/>
  <c r="Q804" i="3"/>
  <c r="O804" i="3"/>
  <c r="P804" i="3" s="1"/>
  <c r="N804" i="3"/>
  <c r="AD804" i="3" s="1"/>
  <c r="M804" i="3"/>
  <c r="AP804" i="3"/>
  <c r="AQ804" i="3"/>
  <c r="AT804" i="3"/>
  <c r="AY804" i="3" s="1"/>
  <c r="K803" i="3"/>
  <c r="M803" i="3"/>
  <c r="N803" i="3"/>
  <c r="AD803" i="3" s="1"/>
  <c r="O803" i="3"/>
  <c r="P803" i="3" s="1"/>
  <c r="Q803" i="3"/>
  <c r="AE803" i="3"/>
  <c r="AF803" i="3"/>
  <c r="AP803" i="3"/>
  <c r="AQ803" i="3"/>
  <c r="AT803" i="3"/>
  <c r="AY803" i="3" s="1"/>
  <c r="AP802" i="3"/>
  <c r="AQ802" i="3"/>
  <c r="AT802" i="3"/>
  <c r="AY802" i="3" s="1"/>
  <c r="AF802" i="3"/>
  <c r="AE802" i="3"/>
  <c r="Q802" i="3"/>
  <c r="O802" i="3"/>
  <c r="P802" i="3" s="1"/>
  <c r="N802" i="3"/>
  <c r="AD802" i="3" s="1"/>
  <c r="M802" i="3"/>
  <c r="K801" i="3"/>
  <c r="M801" i="3"/>
  <c r="N801" i="3"/>
  <c r="AD801" i="3" s="1"/>
  <c r="O801" i="3"/>
  <c r="P801" i="3" s="1"/>
  <c r="Q801" i="3"/>
  <c r="AE801" i="3"/>
  <c r="AF801" i="3"/>
  <c r="AP801" i="3"/>
  <c r="AQ801" i="3"/>
  <c r="AT801" i="3"/>
  <c r="AY801" i="3" s="1"/>
  <c r="K230" i="3"/>
  <c r="M230" i="3"/>
  <c r="N230" i="3"/>
  <c r="AD230" i="3" s="1"/>
  <c r="O230" i="3"/>
  <c r="P230" i="3" s="1"/>
  <c r="Q230" i="3"/>
  <c r="AE230" i="3"/>
  <c r="AF230" i="3"/>
  <c r="AP230" i="3"/>
  <c r="AQ230" i="3"/>
  <c r="AT230" i="3"/>
  <c r="AY230" i="3" s="1"/>
  <c r="K118" i="3"/>
  <c r="M118" i="3"/>
  <c r="N118" i="3"/>
  <c r="AD118" i="3" s="1"/>
  <c r="O118" i="3"/>
  <c r="P118" i="3" s="1"/>
  <c r="Q118" i="3"/>
  <c r="AE118" i="3"/>
  <c r="AF118" i="3"/>
  <c r="AP118" i="3"/>
  <c r="AT118" i="3"/>
  <c r="AY118" i="3" s="1"/>
  <c r="K110" i="3"/>
  <c r="M110" i="3"/>
  <c r="N110" i="3"/>
  <c r="AD110" i="3" s="1"/>
  <c r="O110" i="3"/>
  <c r="P110" i="3" s="1"/>
  <c r="Q110" i="3"/>
  <c r="AE110" i="3"/>
  <c r="AF110" i="3"/>
  <c r="AP110" i="3"/>
  <c r="AQ110" i="3"/>
  <c r="K800" i="3"/>
  <c r="M800" i="3"/>
  <c r="N800" i="3"/>
  <c r="AD800" i="3" s="1"/>
  <c r="O800" i="3"/>
  <c r="P800" i="3" s="1"/>
  <c r="Q800" i="3"/>
  <c r="AE800" i="3"/>
  <c r="AF800" i="3"/>
  <c r="AP800" i="3"/>
  <c r="AQ800" i="3"/>
  <c r="AT800" i="3"/>
  <c r="AY800" i="3" s="1"/>
  <c r="K799" i="3"/>
  <c r="M799" i="3"/>
  <c r="N799" i="3"/>
  <c r="AD799" i="3" s="1"/>
  <c r="O799" i="3"/>
  <c r="P799" i="3" s="1"/>
  <c r="Q799" i="3"/>
  <c r="AE799" i="3"/>
  <c r="AF799" i="3"/>
  <c r="AP799" i="3"/>
  <c r="AQ799" i="3"/>
  <c r="AT799" i="3"/>
  <c r="AY799" i="3" s="1"/>
  <c r="K798" i="3"/>
  <c r="M798" i="3"/>
  <c r="N798" i="3"/>
  <c r="AD798" i="3" s="1"/>
  <c r="O798" i="3"/>
  <c r="P798" i="3" s="1"/>
  <c r="Q798" i="3"/>
  <c r="AE798" i="3"/>
  <c r="AF798" i="3"/>
  <c r="AP798" i="3"/>
  <c r="AQ798" i="3"/>
  <c r="AT798" i="3"/>
  <c r="AY798" i="3" s="1"/>
  <c r="K102" i="3"/>
  <c r="M102" i="3"/>
  <c r="N102" i="3"/>
  <c r="AD102" i="3" s="1"/>
  <c r="O102" i="3"/>
  <c r="P102" i="3" s="1"/>
  <c r="Q102" i="3"/>
  <c r="AE102" i="3"/>
  <c r="AF102" i="3"/>
  <c r="AP102" i="3"/>
  <c r="AQ102" i="3"/>
  <c r="AT102" i="3"/>
  <c r="AY102" i="3" s="1"/>
  <c r="K317" i="3"/>
  <c r="M317" i="3"/>
  <c r="N317" i="3"/>
  <c r="AD317" i="3" s="1"/>
  <c r="O317" i="3"/>
  <c r="P317" i="3" s="1"/>
  <c r="Q317" i="3"/>
  <c r="AE317" i="3"/>
  <c r="AF317" i="3"/>
  <c r="AP317" i="3"/>
  <c r="AQ317" i="3"/>
  <c r="AT317" i="3"/>
  <c r="AY317" i="3" s="1"/>
  <c r="K267" i="3"/>
  <c r="M267" i="3"/>
  <c r="N267" i="3"/>
  <c r="AD267" i="3" s="1"/>
  <c r="O267" i="3"/>
  <c r="P267" i="3" s="1"/>
  <c r="Q267" i="3"/>
  <c r="AE267" i="3"/>
  <c r="AF267" i="3"/>
  <c r="AP267" i="3"/>
  <c r="AQ267" i="3"/>
  <c r="AT267" i="3"/>
  <c r="AY267" i="3" s="1"/>
  <c r="K266" i="3"/>
  <c r="M266" i="3"/>
  <c r="N266" i="3"/>
  <c r="AD266" i="3" s="1"/>
  <c r="O266" i="3"/>
  <c r="P266" i="3" s="1"/>
  <c r="Q266" i="3"/>
  <c r="AE266" i="3"/>
  <c r="AF266" i="3"/>
  <c r="AP266" i="3"/>
  <c r="AQ266" i="3"/>
  <c r="AT266" i="3"/>
  <c r="AY266" i="3" s="1"/>
  <c r="F90" i="14"/>
  <c r="K265" i="3"/>
  <c r="M265" i="3"/>
  <c r="N265" i="3"/>
  <c r="AD265" i="3" s="1"/>
  <c r="O265" i="3"/>
  <c r="P265" i="3" s="1"/>
  <c r="Q265" i="3"/>
  <c r="AE265" i="3"/>
  <c r="AF265" i="3"/>
  <c r="AP265" i="3"/>
  <c r="AQ265" i="3"/>
  <c r="AT265" i="3"/>
  <c r="AY265" i="3" s="1"/>
  <c r="O108" i="3"/>
  <c r="P108" i="3" s="1"/>
  <c r="O320" i="3"/>
  <c r="P320" i="3" s="1"/>
  <c r="O428" i="3"/>
  <c r="P428" i="3" s="1"/>
  <c r="O297" i="3"/>
  <c r="P297" i="3" s="1"/>
  <c r="O113" i="3"/>
  <c r="O429" i="3"/>
  <c r="P429" i="3" s="1"/>
  <c r="O430" i="3"/>
  <c r="P430" i="3" s="1"/>
  <c r="O431" i="3"/>
  <c r="P431" i="3" s="1"/>
  <c r="O432" i="3"/>
  <c r="P432" i="3" s="1"/>
  <c r="O433" i="3"/>
  <c r="P433" i="3" s="1"/>
  <c r="O434" i="3"/>
  <c r="P434" i="3" s="1"/>
  <c r="O435" i="3"/>
  <c r="P435" i="3" s="1"/>
  <c r="O436" i="3"/>
  <c r="P436" i="3" s="1"/>
  <c r="O437" i="3"/>
  <c r="P437" i="3" s="1"/>
  <c r="O438" i="3"/>
  <c r="P438" i="3" s="1"/>
  <c r="O439" i="3"/>
  <c r="P439" i="3" s="1"/>
  <c r="O440" i="3"/>
  <c r="P440" i="3" s="1"/>
  <c r="O441" i="3"/>
  <c r="P441" i="3" s="1"/>
  <c r="O442" i="3"/>
  <c r="P442" i="3" s="1"/>
  <c r="O443" i="3"/>
  <c r="P443" i="3" s="1"/>
  <c r="O444" i="3"/>
  <c r="P444" i="3" s="1"/>
  <c r="O445" i="3"/>
  <c r="P445" i="3" s="1"/>
  <c r="O308" i="3"/>
  <c r="P308" i="3" s="1"/>
  <c r="O446" i="3"/>
  <c r="P446" i="3" s="1"/>
  <c r="O120" i="3"/>
  <c r="P120" i="3" s="1"/>
  <c r="O323" i="3"/>
  <c r="P323" i="3" s="1"/>
  <c r="O447" i="3"/>
  <c r="P447" i="3" s="1"/>
  <c r="O448" i="3"/>
  <c r="P448" i="3" s="1"/>
  <c r="O449" i="3"/>
  <c r="P449" i="3" s="1"/>
  <c r="O124" i="3"/>
  <c r="P124" i="3" s="1"/>
  <c r="O125" i="3"/>
  <c r="P125" i="3" s="1"/>
  <c r="O450" i="3"/>
  <c r="P450" i="3" s="1"/>
  <c r="O880" i="3"/>
  <c r="P880" i="3" s="1"/>
  <c r="O396" i="3"/>
  <c r="P396" i="3" s="1"/>
  <c r="O397" i="3"/>
  <c r="P397" i="3" s="1"/>
  <c r="O398" i="3"/>
  <c r="P398" i="3" s="1"/>
  <c r="O399" i="3"/>
  <c r="P399" i="3" s="1"/>
  <c r="O412" i="3"/>
  <c r="P412" i="3" s="1"/>
  <c r="O401" i="3"/>
  <c r="P401" i="3" s="1"/>
  <c r="O402" i="3"/>
  <c r="P402" i="3" s="1"/>
  <c r="O403" i="3"/>
  <c r="P403" i="3" s="1"/>
  <c r="O404" i="3"/>
  <c r="P404" i="3" s="1"/>
  <c r="O293" i="3"/>
  <c r="P293" i="3" s="1"/>
  <c r="O321" i="3"/>
  <c r="P321" i="3" s="1"/>
  <c r="O138" i="3"/>
  <c r="P138" i="3" s="1"/>
  <c r="O405" i="3"/>
  <c r="P405" i="3" s="1"/>
  <c r="O406" i="3"/>
  <c r="P406" i="3" s="1"/>
  <c r="O407" i="3"/>
  <c r="P407" i="3" s="1"/>
  <c r="O408" i="3"/>
  <c r="P408" i="3" s="1"/>
  <c r="O409" i="3"/>
  <c r="P409" i="3" s="1"/>
  <c r="O410" i="3"/>
  <c r="P410" i="3" s="1"/>
  <c r="O411" i="3"/>
  <c r="P411" i="3" s="1"/>
  <c r="O465" i="3"/>
  <c r="P465" i="3" s="1"/>
  <c r="O413" i="3"/>
  <c r="P413" i="3" s="1"/>
  <c r="O414" i="3"/>
  <c r="P414" i="3" s="1"/>
  <c r="O415" i="3"/>
  <c r="P415" i="3" s="1"/>
  <c r="O416" i="3"/>
  <c r="P416" i="3" s="1"/>
  <c r="O417" i="3"/>
  <c r="P417" i="3" s="1"/>
  <c r="O418" i="3"/>
  <c r="P418" i="3" s="1"/>
  <c r="O419" i="3"/>
  <c r="P419" i="3" s="1"/>
  <c r="O64" i="3"/>
  <c r="P64" i="3" s="1"/>
  <c r="O420" i="3"/>
  <c r="P420" i="3" s="1"/>
  <c r="O421" i="3"/>
  <c r="P421" i="3" s="1"/>
  <c r="O288" i="3"/>
  <c r="P288" i="3" s="1"/>
  <c r="O422" i="3"/>
  <c r="P422" i="3" s="1"/>
  <c r="O310" i="3"/>
  <c r="P310" i="3" s="1"/>
  <c r="O423" i="3"/>
  <c r="P423" i="3" s="1"/>
  <c r="O147" i="3"/>
  <c r="P147" i="3" s="1"/>
  <c r="O148" i="3"/>
  <c r="P148" i="3" s="1"/>
  <c r="O322" i="3"/>
  <c r="P322" i="3" s="1"/>
  <c r="O371" i="3"/>
  <c r="P371" i="3" s="1"/>
  <c r="O372" i="3"/>
  <c r="P372" i="3" s="1"/>
  <c r="O451" i="3"/>
  <c r="P451" i="3" s="1"/>
  <c r="O373" i="3"/>
  <c r="P373" i="3" s="1"/>
  <c r="P273" i="3"/>
  <c r="O158" i="3"/>
  <c r="P158" i="3" s="1"/>
  <c r="O374" i="3"/>
  <c r="P374" i="3" s="1"/>
  <c r="O375" i="3"/>
  <c r="P375" i="3" s="1"/>
  <c r="O376" i="3"/>
  <c r="P376" i="3" s="1"/>
  <c r="O388" i="3"/>
  <c r="P388" i="3" s="1"/>
  <c r="O159" i="3"/>
  <c r="P159" i="3" s="1"/>
  <c r="O160" i="3"/>
  <c r="P160" i="3" s="1"/>
  <c r="O275" i="3"/>
  <c r="P275" i="3" s="1"/>
  <c r="O378" i="3"/>
  <c r="P378" i="3" s="1"/>
  <c r="O379" i="3"/>
  <c r="P379" i="3" s="1"/>
  <c r="O380" i="3"/>
  <c r="P380" i="3" s="1"/>
  <c r="O381" i="3"/>
  <c r="P381" i="3" s="1"/>
  <c r="O44" i="3"/>
  <c r="P44" i="3" s="1"/>
  <c r="O382" i="3"/>
  <c r="P382" i="3" s="1"/>
  <c r="O166" i="3"/>
  <c r="P166" i="3" s="1"/>
  <c r="O383" i="3"/>
  <c r="P383" i="3" s="1"/>
  <c r="O384" i="3"/>
  <c r="P384" i="3" s="1"/>
  <c r="O385" i="3"/>
  <c r="P385" i="3" s="1"/>
  <c r="O386" i="3"/>
  <c r="P386" i="3" s="1"/>
  <c r="O356" i="3"/>
  <c r="P356" i="3" s="1"/>
  <c r="O387" i="3"/>
  <c r="P387" i="3" s="1"/>
  <c r="O169" i="3"/>
  <c r="P169" i="3" s="1"/>
  <c r="O400" i="3"/>
  <c r="P400" i="3" s="1"/>
  <c r="O389" i="3"/>
  <c r="P389" i="3" s="1"/>
  <c r="O172" i="3"/>
  <c r="P172" i="3" s="1"/>
  <c r="O174" i="3"/>
  <c r="P174" i="3" s="1"/>
  <c r="O171" i="3"/>
  <c r="P171" i="3" s="1"/>
  <c r="O176" i="3"/>
  <c r="P176" i="3" s="1"/>
  <c r="O177" i="3"/>
  <c r="P177" i="3" s="1"/>
  <c r="O179" i="3"/>
  <c r="P179" i="3" s="1"/>
  <c r="O391" i="3"/>
  <c r="P391" i="3" s="1"/>
  <c r="O183" i="3"/>
  <c r="P183" i="3" s="1"/>
  <c r="O392" i="3"/>
  <c r="P392" i="3" s="1"/>
  <c r="O393" i="3"/>
  <c r="P393" i="3" s="1"/>
  <c r="O394" i="3"/>
  <c r="P394" i="3" s="1"/>
  <c r="O186" i="3"/>
  <c r="P186" i="3" s="1"/>
  <c r="O280" i="3"/>
  <c r="P280" i="3" s="1"/>
  <c r="O187" i="3"/>
  <c r="P187" i="3" s="1"/>
  <c r="O289" i="3"/>
  <c r="P289" i="3" s="1"/>
  <c r="O270" i="3"/>
  <c r="P270" i="3" s="1"/>
  <c r="O364" i="3"/>
  <c r="P364" i="3" s="1"/>
  <c r="O365" i="3"/>
  <c r="P365" i="3" s="1"/>
  <c r="O366" i="3"/>
  <c r="P366" i="3" s="1"/>
  <c r="O367" i="3"/>
  <c r="P367" i="3" s="1"/>
  <c r="O271" i="3"/>
  <c r="P271" i="3" s="1"/>
  <c r="O368" i="3"/>
  <c r="P368" i="3" s="1"/>
  <c r="O369" i="3"/>
  <c r="P369" i="3" s="1"/>
  <c r="O262" i="3"/>
  <c r="P262" i="3" s="1"/>
  <c r="O188" i="3"/>
  <c r="P188" i="3" s="1"/>
  <c r="O190" i="3"/>
  <c r="P190" i="3" s="1"/>
  <c r="O2" i="3"/>
  <c r="P2" i="3" s="1"/>
  <c r="O370" i="3"/>
  <c r="P370" i="3" s="1"/>
  <c r="O287" i="3"/>
  <c r="P287" i="3" s="1"/>
  <c r="O363" i="3"/>
  <c r="P363" i="3" s="1"/>
  <c r="O193" i="3"/>
  <c r="P193" i="3" s="1"/>
  <c r="O194" i="3"/>
  <c r="P194" i="3" s="1"/>
  <c r="O7" i="3"/>
  <c r="P7" i="3" s="1"/>
  <c r="O395" i="3"/>
  <c r="P395" i="3" s="1"/>
  <c r="O11" i="3"/>
  <c r="P11" i="3" s="1"/>
  <c r="O357" i="3"/>
  <c r="P357" i="3" s="1"/>
  <c r="O358" i="3"/>
  <c r="P358" i="3" s="1"/>
  <c r="O359" i="3"/>
  <c r="P359" i="3" s="1"/>
  <c r="O197" i="3"/>
  <c r="P197" i="3" s="1"/>
  <c r="O243" i="3"/>
  <c r="P243" i="3" s="1"/>
  <c r="O300" i="3"/>
  <c r="P300" i="3" s="1"/>
  <c r="O13" i="3"/>
  <c r="P13" i="3" s="1"/>
  <c r="O324" i="3"/>
  <c r="P324" i="3" s="1"/>
  <c r="O15" i="3"/>
  <c r="P15" i="3" s="1"/>
  <c r="P175" i="3"/>
  <c r="O17" i="3"/>
  <c r="P17" i="3" s="1"/>
  <c r="O22" i="3"/>
  <c r="P22" i="3" s="1"/>
  <c r="O424" i="3"/>
  <c r="P424" i="3" s="1"/>
  <c r="O325" i="3"/>
  <c r="P325" i="3" s="1"/>
  <c r="O23" i="3"/>
  <c r="P23" i="3" s="1"/>
  <c r="O25" i="3"/>
  <c r="P25" i="3" s="1"/>
  <c r="O26" i="3"/>
  <c r="P26" i="3" s="1"/>
  <c r="O326" i="3"/>
  <c r="P326" i="3" s="1"/>
  <c r="O27" i="3"/>
  <c r="P27" i="3" s="1"/>
  <c r="O327" i="3"/>
  <c r="P327" i="3" s="1"/>
  <c r="O328" i="3"/>
  <c r="P328" i="3" s="1"/>
  <c r="O329" i="3"/>
  <c r="P329" i="3" s="1"/>
  <c r="O330" i="3"/>
  <c r="P330" i="3" s="1"/>
  <c r="O331" i="3"/>
  <c r="P331" i="3" s="1"/>
  <c r="O332" i="3"/>
  <c r="P332" i="3" s="1"/>
  <c r="O333" i="3"/>
  <c r="P333" i="3" s="1"/>
  <c r="O279" i="3"/>
  <c r="P279" i="3" s="1"/>
  <c r="O334" i="3"/>
  <c r="P334" i="3" s="1"/>
  <c r="O335" i="3"/>
  <c r="P335" i="3" s="1"/>
  <c r="O347" i="3"/>
  <c r="P347" i="3" s="1"/>
  <c r="O337" i="3"/>
  <c r="P337" i="3" s="1"/>
  <c r="O338" i="3"/>
  <c r="P338" i="3" s="1"/>
  <c r="O339" i="3"/>
  <c r="P339" i="3" s="1"/>
  <c r="O263" i="3"/>
  <c r="P263" i="3" s="1"/>
  <c r="O340" i="3"/>
  <c r="P340" i="3" s="1"/>
  <c r="O341" i="3"/>
  <c r="P341" i="3" s="1"/>
  <c r="O342" i="3"/>
  <c r="P342" i="3" s="1"/>
  <c r="O264" i="3"/>
  <c r="P264" i="3" s="1"/>
  <c r="O343" i="3"/>
  <c r="P343" i="3" s="1"/>
  <c r="O344" i="3"/>
  <c r="P344" i="3" s="1"/>
  <c r="O345" i="3"/>
  <c r="P345" i="3" s="1"/>
  <c r="O346" i="3"/>
  <c r="P346" i="3" s="1"/>
  <c r="O351" i="3"/>
  <c r="P351" i="3" s="1"/>
  <c r="O348" i="3"/>
  <c r="P348" i="3" s="1"/>
  <c r="O349" i="3"/>
  <c r="P349" i="3" s="1"/>
  <c r="O3" i="3"/>
  <c r="P3" i="3" s="1"/>
  <c r="O4" i="3"/>
  <c r="P4" i="3" s="1"/>
  <c r="O350" i="3"/>
  <c r="P350" i="3" s="1"/>
  <c r="O30" i="3"/>
  <c r="P30" i="3" s="1"/>
  <c r="O31" i="3"/>
  <c r="O284" i="3"/>
  <c r="P284" i="3" s="1"/>
  <c r="O34" i="3"/>
  <c r="P34" i="3" s="1"/>
  <c r="O35" i="3"/>
  <c r="P35" i="3" s="1"/>
  <c r="O355" i="3"/>
  <c r="P355" i="3" s="1"/>
  <c r="O352" i="3"/>
  <c r="P352" i="3" s="1"/>
  <c r="O353" i="3"/>
  <c r="P353" i="3" s="1"/>
  <c r="O354" i="3"/>
  <c r="P354" i="3" s="1"/>
  <c r="O362" i="3"/>
  <c r="P362" i="3" s="1"/>
  <c r="O37" i="3"/>
  <c r="P37" i="3" s="1"/>
  <c r="O39" i="3"/>
  <c r="P39" i="3" s="1"/>
  <c r="O282" i="3"/>
  <c r="P282" i="3" s="1"/>
  <c r="O360" i="3"/>
  <c r="P360" i="3" s="1"/>
  <c r="O40" i="3"/>
  <c r="P40" i="3" s="1"/>
  <c r="O276" i="3"/>
  <c r="P276" i="3" s="1"/>
  <c r="O277" i="3"/>
  <c r="P277" i="3" s="1"/>
  <c r="O269" i="3"/>
  <c r="P269" i="3" s="1"/>
  <c r="O306" i="3"/>
  <c r="P306" i="3" s="1"/>
  <c r="O425" i="3"/>
  <c r="P425" i="3" s="1"/>
  <c r="O53" i="3"/>
  <c r="P53" i="3" s="1"/>
  <c r="O361" i="3"/>
  <c r="P361" i="3" s="1"/>
  <c r="O56" i="3"/>
  <c r="P56" i="3" s="1"/>
  <c r="O57" i="3"/>
  <c r="P57" i="3" s="1"/>
  <c r="O55" i="3"/>
  <c r="P55" i="3" s="1"/>
  <c r="O54" i="3"/>
  <c r="P54" i="3" s="1"/>
  <c r="O377" i="3"/>
  <c r="P377" i="3" s="1"/>
  <c r="O60" i="3"/>
  <c r="P60" i="3" s="1"/>
  <c r="O307" i="3"/>
  <c r="P307" i="3" s="1"/>
  <c r="O309" i="3"/>
  <c r="P309" i="3" s="1"/>
  <c r="O61" i="3"/>
  <c r="P61" i="3" s="1"/>
  <c r="O205" i="3"/>
  <c r="P205" i="3" s="1"/>
  <c r="O62" i="3"/>
  <c r="P62" i="3" s="1"/>
  <c r="O311" i="3"/>
  <c r="P311" i="3" s="1"/>
  <c r="O66" i="3"/>
  <c r="P66" i="3" s="1"/>
  <c r="O312" i="3"/>
  <c r="P312" i="3" s="1"/>
  <c r="O77" i="3"/>
  <c r="P77" i="3" s="1"/>
  <c r="O86" i="3"/>
  <c r="P86" i="3" s="1"/>
  <c r="O83" i="3"/>
  <c r="P83" i="3" s="1"/>
  <c r="O89" i="3"/>
  <c r="P89" i="3" s="1"/>
  <c r="O92" i="3"/>
  <c r="P92" i="3" s="1"/>
  <c r="O316" i="3"/>
  <c r="P316" i="3" s="1"/>
  <c r="O318" i="3"/>
  <c r="P318" i="3" s="1"/>
  <c r="O319" i="3"/>
  <c r="P319" i="3" s="1"/>
  <c r="O122" i="3"/>
  <c r="P122" i="3" s="1"/>
  <c r="O211" i="3"/>
  <c r="P211" i="3" s="1"/>
  <c r="O212" i="3"/>
  <c r="P212" i="3" s="1"/>
  <c r="O285" i="3"/>
  <c r="P285" i="3" s="1"/>
  <c r="O259" i="3"/>
  <c r="P259" i="3" s="1"/>
  <c r="O426" i="3"/>
  <c r="P426" i="3" s="1"/>
  <c r="O150" i="3"/>
  <c r="P150" i="3" s="1"/>
  <c r="O216" i="3"/>
  <c r="P216" i="3" s="1"/>
  <c r="O217" i="3"/>
  <c r="P217" i="3" s="1"/>
  <c r="O218" i="3"/>
  <c r="P218" i="3" s="1"/>
  <c r="O427" i="3"/>
  <c r="P427" i="3" s="1"/>
  <c r="O278" i="3"/>
  <c r="P278" i="3" s="1"/>
  <c r="O221" i="3"/>
  <c r="P221" i="3" s="1"/>
  <c r="O104" i="3"/>
  <c r="P104" i="3" s="1"/>
  <c r="O260" i="3"/>
  <c r="P260" i="3" s="1"/>
  <c r="O261" i="3"/>
  <c r="P261" i="3" s="1"/>
  <c r="O192" i="3"/>
  <c r="P192" i="3" s="1"/>
  <c r="O5" i="3"/>
  <c r="P5" i="3" s="1"/>
  <c r="O9" i="3"/>
  <c r="P9" i="3" s="1"/>
  <c r="O8" i="3"/>
  <c r="P8" i="3" s="1"/>
  <c r="O227" i="3"/>
  <c r="P227" i="3" s="1"/>
  <c r="O10" i="3"/>
  <c r="P10" i="3" s="1"/>
  <c r="O199" i="3"/>
  <c r="P199" i="3" s="1"/>
  <c r="O16" i="3"/>
  <c r="P16" i="3" s="1"/>
  <c r="O29" i="3"/>
  <c r="P29" i="3" s="1"/>
  <c r="O33" i="3"/>
  <c r="P32" i="3" s="1" a="1"/>
  <c r="P32" i="3" s="1"/>
  <c r="O36" i="3"/>
  <c r="P36" i="3" s="1"/>
  <c r="O42" i="3"/>
  <c r="P42" i="3" s="1"/>
  <c r="O45" i="3"/>
  <c r="P45" i="3" s="1"/>
  <c r="O49" i="3"/>
  <c r="P49" i="3" s="1"/>
  <c r="O50" i="3"/>
  <c r="P50" i="3" s="1"/>
  <c r="O109" i="3"/>
  <c r="P109" i="3" s="1"/>
  <c r="O111" i="3"/>
  <c r="P111" i="3" s="1"/>
  <c r="O114" i="3"/>
  <c r="P114" i="3" s="1"/>
  <c r="O115" i="3"/>
  <c r="P115" i="3" s="1"/>
  <c r="O116" i="3"/>
  <c r="P116" i="3" s="1"/>
  <c r="O128" i="3"/>
  <c r="P128" i="3" s="1"/>
  <c r="O274" i="3"/>
  <c r="P274" i="3" s="1"/>
  <c r="O144" i="3"/>
  <c r="P144" i="3" s="1"/>
  <c r="O180" i="3"/>
  <c r="P180" i="3" s="1"/>
  <c r="O202" i="3"/>
  <c r="P202" i="3" s="1"/>
  <c r="O208" i="3"/>
  <c r="P208" i="3" s="1"/>
  <c r="O210" i="3"/>
  <c r="P210" i="3" s="1"/>
  <c r="O223" i="3"/>
  <c r="P223" i="3" s="1"/>
  <c r="O224" i="3"/>
  <c r="P224" i="3" s="1"/>
  <c r="O226" i="3"/>
  <c r="P226" i="3" s="1"/>
  <c r="O237" i="3"/>
  <c r="P237" i="3" s="1"/>
  <c r="O238" i="3"/>
  <c r="P238" i="3" s="1"/>
  <c r="O240" i="3"/>
  <c r="P240" i="3" s="1"/>
  <c r="O241" i="3"/>
  <c r="P241" i="3" s="1"/>
  <c r="P887" i="3"/>
  <c r="O250" i="3"/>
  <c r="P250" i="3" s="1"/>
  <c r="O452" i="3"/>
  <c r="P452" i="3" s="1"/>
  <c r="O453" i="3"/>
  <c r="P453" i="3" s="1"/>
  <c r="O454" i="3"/>
  <c r="P454" i="3" s="1"/>
  <c r="O455" i="3"/>
  <c r="P455" i="3" s="1"/>
  <c r="O456" i="3"/>
  <c r="P456" i="3" s="1"/>
  <c r="O457" i="3"/>
  <c r="P457" i="3" s="1"/>
  <c r="O458" i="3"/>
  <c r="P458" i="3" s="1"/>
  <c r="O459" i="3"/>
  <c r="P459" i="3" s="1"/>
  <c r="O460" i="3"/>
  <c r="P460" i="3" s="1"/>
  <c r="O390" i="3"/>
  <c r="P390" i="3" s="1"/>
  <c r="O461" i="3"/>
  <c r="P461" i="3" s="1"/>
  <c r="O462" i="3"/>
  <c r="P462" i="3" s="1"/>
  <c r="O463" i="3"/>
  <c r="P463" i="3" s="1"/>
  <c r="O464" i="3"/>
  <c r="P464" i="3" s="1"/>
  <c r="O466" i="3"/>
  <c r="P466" i="3" s="1"/>
  <c r="O467" i="3"/>
  <c r="P467" i="3" s="1"/>
  <c r="O506" i="3"/>
  <c r="P506" i="3" s="1"/>
  <c r="O468" i="3"/>
  <c r="P468" i="3" s="1"/>
  <c r="O469" i="3"/>
  <c r="P469" i="3" s="1"/>
  <c r="O470" i="3"/>
  <c r="P470" i="3" s="1"/>
  <c r="O471" i="3"/>
  <c r="P471" i="3" s="1"/>
  <c r="O472" i="3"/>
  <c r="P472" i="3" s="1"/>
  <c r="O473" i="3"/>
  <c r="P473" i="3" s="1"/>
  <c r="O474" i="3"/>
  <c r="P474" i="3" s="1"/>
  <c r="O475" i="3"/>
  <c r="P475" i="3" s="1"/>
  <c r="O476" i="3"/>
  <c r="P476" i="3" s="1"/>
  <c r="O477" i="3"/>
  <c r="P477" i="3" s="1"/>
  <c r="O478" i="3"/>
  <c r="P478" i="3" s="1"/>
  <c r="O479" i="3"/>
  <c r="P479" i="3" s="1"/>
  <c r="O480" i="3"/>
  <c r="P480" i="3" s="1"/>
  <c r="O481" i="3"/>
  <c r="P481" i="3" s="1"/>
  <c r="O482" i="3"/>
  <c r="P482" i="3" s="1"/>
  <c r="O483" i="3"/>
  <c r="P483" i="3" s="1"/>
  <c r="O484" i="3"/>
  <c r="P484" i="3" s="1"/>
  <c r="O485" i="3"/>
  <c r="P485" i="3" s="1"/>
  <c r="O486" i="3"/>
  <c r="P486" i="3" s="1"/>
  <c r="O487" i="3"/>
  <c r="P487" i="3" s="1"/>
  <c r="O488" i="3"/>
  <c r="P488" i="3" s="1"/>
  <c r="O489" i="3"/>
  <c r="P489" i="3" s="1"/>
  <c r="O490" i="3"/>
  <c r="P490" i="3" s="1"/>
  <c r="O491" i="3"/>
  <c r="P491" i="3" s="1"/>
  <c r="O492" i="3"/>
  <c r="P492" i="3" s="1"/>
  <c r="O493" i="3"/>
  <c r="P493" i="3" s="1"/>
  <c r="O494" i="3"/>
  <c r="P494" i="3" s="1"/>
  <c r="O495" i="3"/>
  <c r="P495" i="3" s="1"/>
  <c r="O496" i="3"/>
  <c r="P496" i="3" s="1"/>
  <c r="O497" i="3"/>
  <c r="P497" i="3" s="1"/>
  <c r="O498" i="3"/>
  <c r="P498" i="3" s="1"/>
  <c r="O499" i="3"/>
  <c r="P499" i="3" s="1"/>
  <c r="O500" i="3"/>
  <c r="P500" i="3" s="1"/>
  <c r="O501" i="3"/>
  <c r="P501" i="3" s="1"/>
  <c r="O502" i="3"/>
  <c r="P502" i="3" s="1"/>
  <c r="O503" i="3"/>
  <c r="P503" i="3" s="1"/>
  <c r="O504" i="3"/>
  <c r="P504" i="3" s="1"/>
  <c r="O505" i="3"/>
  <c r="P505" i="3" s="1"/>
  <c r="O522" i="3"/>
  <c r="P522" i="3" s="1"/>
  <c r="O507" i="3"/>
  <c r="P507" i="3" s="1"/>
  <c r="O508" i="3"/>
  <c r="P508" i="3" s="1"/>
  <c r="O509" i="3"/>
  <c r="P509" i="3" s="1"/>
  <c r="O510" i="3"/>
  <c r="P510" i="3" s="1"/>
  <c r="O511" i="3"/>
  <c r="P511" i="3" s="1"/>
  <c r="O512" i="3"/>
  <c r="P512" i="3" s="1"/>
  <c r="O513" i="3"/>
  <c r="P513" i="3" s="1"/>
  <c r="O514" i="3"/>
  <c r="P514" i="3" s="1"/>
  <c r="O515" i="3"/>
  <c r="P515" i="3" s="1"/>
  <c r="O516" i="3"/>
  <c r="P516" i="3" s="1"/>
  <c r="O517" i="3"/>
  <c r="P517" i="3" s="1"/>
  <c r="O518" i="3"/>
  <c r="P518" i="3" s="1"/>
  <c r="O519" i="3"/>
  <c r="P519" i="3" s="1"/>
  <c r="O520" i="3"/>
  <c r="P520" i="3" s="1"/>
  <c r="O521" i="3"/>
  <c r="P521" i="3" s="1"/>
  <c r="O553" i="3"/>
  <c r="P553" i="3" s="1"/>
  <c r="O523" i="3"/>
  <c r="P523" i="3" s="1"/>
  <c r="O524" i="3"/>
  <c r="P524" i="3" s="1"/>
  <c r="O525" i="3"/>
  <c r="P525" i="3" s="1"/>
  <c r="O526" i="3"/>
  <c r="P526" i="3" s="1"/>
  <c r="O527" i="3"/>
  <c r="P527" i="3" s="1"/>
  <c r="O528" i="3"/>
  <c r="P528" i="3" s="1"/>
  <c r="O529" i="3"/>
  <c r="P529" i="3" s="1"/>
  <c r="O530" i="3"/>
  <c r="P530" i="3" s="1"/>
  <c r="O531" i="3"/>
  <c r="P531" i="3" s="1"/>
  <c r="O532" i="3"/>
  <c r="P532" i="3" s="1"/>
  <c r="O533" i="3"/>
  <c r="P533" i="3" s="1"/>
  <c r="O534" i="3"/>
  <c r="P534" i="3" s="1"/>
  <c r="O535" i="3"/>
  <c r="P535" i="3" s="1"/>
  <c r="O536" i="3"/>
  <c r="P536" i="3" s="1"/>
  <c r="O537" i="3"/>
  <c r="P537" i="3" s="1"/>
  <c r="O538" i="3"/>
  <c r="P538" i="3" s="1"/>
  <c r="O539" i="3"/>
  <c r="P539" i="3" s="1"/>
  <c r="O540" i="3"/>
  <c r="P540" i="3" s="1"/>
  <c r="O541" i="3"/>
  <c r="P541" i="3" s="1"/>
  <c r="O542" i="3"/>
  <c r="P542" i="3" s="1"/>
  <c r="O543" i="3"/>
  <c r="P543" i="3" s="1"/>
  <c r="O544" i="3"/>
  <c r="P544" i="3" s="1"/>
  <c r="O545" i="3"/>
  <c r="P545" i="3" s="1"/>
  <c r="O546" i="3"/>
  <c r="P546" i="3" s="1"/>
  <c r="O547" i="3"/>
  <c r="P547" i="3" s="1"/>
  <c r="O548" i="3"/>
  <c r="P548" i="3" s="1"/>
  <c r="O549" i="3"/>
  <c r="P549" i="3" s="1"/>
  <c r="O550" i="3"/>
  <c r="P550" i="3" s="1"/>
  <c r="O551" i="3"/>
  <c r="P551" i="3" s="1"/>
  <c r="O552" i="3"/>
  <c r="P552" i="3" s="1"/>
  <c r="O562" i="3"/>
  <c r="P562" i="3" s="1"/>
  <c r="O554" i="3"/>
  <c r="P554" i="3" s="1"/>
  <c r="O555" i="3"/>
  <c r="P555" i="3" s="1"/>
  <c r="O556" i="3"/>
  <c r="P556" i="3" s="1"/>
  <c r="O557" i="3"/>
  <c r="P557" i="3" s="1"/>
  <c r="O558" i="3"/>
  <c r="P558" i="3" s="1"/>
  <c r="O559" i="3"/>
  <c r="P559" i="3" s="1"/>
  <c r="O560" i="3"/>
  <c r="P560" i="3" s="1"/>
  <c r="O561" i="3"/>
  <c r="P561" i="3" s="1"/>
  <c r="O563" i="3"/>
  <c r="P563" i="3" s="1"/>
  <c r="O564" i="3"/>
  <c r="P564" i="3" s="1"/>
  <c r="O568" i="3"/>
  <c r="P568" i="3" s="1"/>
  <c r="O565" i="3"/>
  <c r="P565" i="3" s="1"/>
  <c r="O566" i="3"/>
  <c r="P566" i="3" s="1"/>
  <c r="O567" i="3"/>
  <c r="P567" i="3" s="1"/>
  <c r="O605" i="3"/>
  <c r="P605" i="3" s="1"/>
  <c r="O569" i="3"/>
  <c r="P569" i="3" s="1"/>
  <c r="O570" i="3"/>
  <c r="P570" i="3" s="1"/>
  <c r="O571" i="3"/>
  <c r="P571" i="3" s="1"/>
  <c r="O572" i="3"/>
  <c r="P572" i="3" s="1"/>
  <c r="O573" i="3"/>
  <c r="P573" i="3" s="1"/>
  <c r="O574" i="3"/>
  <c r="P574" i="3" s="1"/>
  <c r="O575" i="3"/>
  <c r="P575" i="3" s="1"/>
  <c r="O576" i="3"/>
  <c r="P576" i="3" s="1"/>
  <c r="O577" i="3"/>
  <c r="P577" i="3" s="1"/>
  <c r="O578" i="3"/>
  <c r="P578" i="3" s="1"/>
  <c r="O579" i="3"/>
  <c r="P579" i="3" s="1"/>
  <c r="O580" i="3"/>
  <c r="P580" i="3" s="1"/>
  <c r="O581" i="3"/>
  <c r="P581" i="3" s="1"/>
  <c r="O582" i="3"/>
  <c r="P582" i="3" s="1"/>
  <c r="O583" i="3"/>
  <c r="P583" i="3" s="1"/>
  <c r="O584" i="3"/>
  <c r="P584" i="3" s="1"/>
  <c r="O585" i="3"/>
  <c r="P585" i="3" s="1"/>
  <c r="O586" i="3"/>
  <c r="P586" i="3" s="1"/>
  <c r="O587" i="3"/>
  <c r="P587" i="3" s="1"/>
  <c r="O588" i="3"/>
  <c r="P588" i="3" s="1"/>
  <c r="O589" i="3"/>
  <c r="P589" i="3" s="1"/>
  <c r="O590" i="3"/>
  <c r="P590" i="3" s="1"/>
  <c r="O591" i="3"/>
  <c r="P591" i="3" s="1"/>
  <c r="O592" i="3"/>
  <c r="P592" i="3" s="1"/>
  <c r="O593" i="3"/>
  <c r="P593" i="3" s="1"/>
  <c r="O594" i="3"/>
  <c r="P594" i="3" s="1"/>
  <c r="O595" i="3"/>
  <c r="P595" i="3" s="1"/>
  <c r="O596" i="3"/>
  <c r="P596" i="3" s="1"/>
  <c r="O597" i="3"/>
  <c r="P597" i="3" s="1"/>
  <c r="O598" i="3"/>
  <c r="P598" i="3" s="1"/>
  <c r="O599" i="3"/>
  <c r="P599" i="3" s="1"/>
  <c r="O600" i="3"/>
  <c r="P600" i="3" s="1"/>
  <c r="O601" i="3"/>
  <c r="P601" i="3" s="1"/>
  <c r="O602" i="3"/>
  <c r="P602" i="3" s="1"/>
  <c r="O603" i="3"/>
  <c r="P603" i="3" s="1"/>
  <c r="O604" i="3"/>
  <c r="P604" i="3" s="1"/>
  <c r="O620" i="3"/>
  <c r="P620" i="3" s="1"/>
  <c r="O606" i="3"/>
  <c r="P606" i="3" s="1"/>
  <c r="O607" i="3"/>
  <c r="P607" i="3" s="1"/>
  <c r="O608" i="3"/>
  <c r="P608" i="3" s="1"/>
  <c r="O609" i="3"/>
  <c r="P609" i="3" s="1"/>
  <c r="O610" i="3"/>
  <c r="P610" i="3" s="1"/>
  <c r="O611" i="3"/>
  <c r="P611" i="3" s="1"/>
  <c r="O612" i="3"/>
  <c r="P612" i="3" s="1"/>
  <c r="O613" i="3"/>
  <c r="P613" i="3" s="1"/>
  <c r="O614" i="3"/>
  <c r="P614" i="3" s="1"/>
  <c r="O615" i="3"/>
  <c r="P615" i="3" s="1"/>
  <c r="O616" i="3"/>
  <c r="P616" i="3" s="1"/>
  <c r="O617" i="3"/>
  <c r="P617" i="3" s="1"/>
  <c r="O618" i="3"/>
  <c r="P618" i="3" s="1"/>
  <c r="O619" i="3"/>
  <c r="P619" i="3" s="1"/>
  <c r="O631" i="3"/>
  <c r="P631" i="3" s="1"/>
  <c r="O621" i="3"/>
  <c r="P621" i="3" s="1"/>
  <c r="O622" i="3"/>
  <c r="P622" i="3" s="1"/>
  <c r="O623" i="3"/>
  <c r="P623" i="3" s="1"/>
  <c r="O624" i="3"/>
  <c r="P624" i="3" s="1"/>
  <c r="O625" i="3"/>
  <c r="P625" i="3" s="1"/>
  <c r="O626" i="3"/>
  <c r="P626" i="3" s="1"/>
  <c r="O627" i="3"/>
  <c r="P627" i="3" s="1"/>
  <c r="O628" i="3"/>
  <c r="P628" i="3" s="1"/>
  <c r="O629" i="3"/>
  <c r="P629" i="3" s="1"/>
  <c r="O630" i="3"/>
  <c r="P630" i="3" s="1"/>
  <c r="O646" i="3"/>
  <c r="P646" i="3" s="1"/>
  <c r="O632" i="3"/>
  <c r="P632" i="3" s="1"/>
  <c r="O633" i="3"/>
  <c r="P633" i="3" s="1"/>
  <c r="O634" i="3"/>
  <c r="P634" i="3" s="1"/>
  <c r="O635" i="3"/>
  <c r="P635" i="3" s="1"/>
  <c r="O636" i="3"/>
  <c r="P636" i="3" s="1"/>
  <c r="O637" i="3"/>
  <c r="P637" i="3" s="1"/>
  <c r="O638" i="3"/>
  <c r="P638" i="3" s="1"/>
  <c r="O639" i="3"/>
  <c r="P639" i="3" s="1"/>
  <c r="O640" i="3"/>
  <c r="P640" i="3" s="1"/>
  <c r="O641" i="3"/>
  <c r="P641" i="3" s="1"/>
  <c r="O642" i="3"/>
  <c r="P642" i="3" s="1"/>
  <c r="O643" i="3"/>
  <c r="P643" i="3" s="1"/>
  <c r="O644" i="3"/>
  <c r="P644" i="3" s="1"/>
  <c r="O645" i="3"/>
  <c r="P645" i="3" s="1"/>
  <c r="O660" i="3"/>
  <c r="P660" i="3" s="1"/>
  <c r="O647" i="3"/>
  <c r="P647" i="3" s="1"/>
  <c r="O648" i="3"/>
  <c r="P648" i="3" s="1"/>
  <c r="O649" i="3"/>
  <c r="P649" i="3" s="1"/>
  <c r="O650" i="3"/>
  <c r="P650" i="3" s="1"/>
  <c r="O651" i="3"/>
  <c r="P651" i="3" s="1"/>
  <c r="O652" i="3"/>
  <c r="P652" i="3" s="1"/>
  <c r="O653" i="3"/>
  <c r="P653" i="3" s="1"/>
  <c r="O654" i="3"/>
  <c r="P654" i="3" s="1"/>
  <c r="O655" i="3"/>
  <c r="P655" i="3" s="1"/>
  <c r="O656" i="3"/>
  <c r="P656" i="3" s="1"/>
  <c r="O657" i="3"/>
  <c r="P657" i="3" s="1"/>
  <c r="O658" i="3"/>
  <c r="P658" i="3" s="1"/>
  <c r="O659" i="3"/>
  <c r="P659" i="3" s="1"/>
  <c r="O673" i="3"/>
  <c r="P673" i="3" s="1"/>
  <c r="O661" i="3"/>
  <c r="P661" i="3" s="1"/>
  <c r="O662" i="3"/>
  <c r="P662" i="3" s="1"/>
  <c r="O663" i="3"/>
  <c r="P663" i="3" s="1"/>
  <c r="O664" i="3"/>
  <c r="P664" i="3" s="1"/>
  <c r="O665" i="3"/>
  <c r="P665" i="3" s="1"/>
  <c r="O666" i="3"/>
  <c r="P666" i="3" s="1"/>
  <c r="O667" i="3"/>
  <c r="P667" i="3" s="1"/>
  <c r="O668" i="3"/>
  <c r="P668" i="3" s="1"/>
  <c r="O669" i="3"/>
  <c r="P669" i="3" s="1"/>
  <c r="O670" i="3"/>
  <c r="P670" i="3" s="1"/>
  <c r="O671" i="3"/>
  <c r="P671" i="3" s="1"/>
  <c r="O672" i="3"/>
  <c r="P672" i="3" s="1"/>
  <c r="O675" i="3"/>
  <c r="P675" i="3" s="1"/>
  <c r="O674" i="3"/>
  <c r="P674" i="3" s="1"/>
  <c r="O684" i="3"/>
  <c r="P684" i="3" s="1"/>
  <c r="O676" i="3"/>
  <c r="P676" i="3" s="1"/>
  <c r="O677" i="3"/>
  <c r="P677" i="3" s="1"/>
  <c r="O678" i="3"/>
  <c r="P678" i="3" s="1"/>
  <c r="O679" i="3"/>
  <c r="P679" i="3" s="1"/>
  <c r="O680" i="3"/>
  <c r="P680" i="3" s="1"/>
  <c r="O681" i="3"/>
  <c r="P681" i="3" s="1"/>
  <c r="O682" i="3"/>
  <c r="P682" i="3" s="1"/>
  <c r="O683" i="3"/>
  <c r="P683" i="3" s="1"/>
  <c r="O739" i="3"/>
  <c r="P739" i="3" s="1"/>
  <c r="O685" i="3"/>
  <c r="P685" i="3" s="1"/>
  <c r="O686" i="3"/>
  <c r="P686" i="3" s="1"/>
  <c r="O687" i="3"/>
  <c r="P687" i="3" s="1"/>
  <c r="O688" i="3"/>
  <c r="P688" i="3" s="1"/>
  <c r="O689" i="3"/>
  <c r="P689" i="3" s="1"/>
  <c r="O690" i="3"/>
  <c r="P690" i="3" s="1"/>
  <c r="O691" i="3"/>
  <c r="P691" i="3" s="1"/>
  <c r="O692" i="3"/>
  <c r="P692" i="3" s="1"/>
  <c r="O693" i="3"/>
  <c r="P693" i="3" s="1"/>
  <c r="O694" i="3"/>
  <c r="P694" i="3" s="1"/>
  <c r="O695" i="3"/>
  <c r="P695" i="3" s="1"/>
  <c r="O696" i="3"/>
  <c r="P696" i="3" s="1"/>
  <c r="O697" i="3"/>
  <c r="P697" i="3" s="1"/>
  <c r="O698" i="3"/>
  <c r="P698" i="3" s="1"/>
  <c r="O699" i="3"/>
  <c r="P699" i="3" s="1"/>
  <c r="O700" i="3"/>
  <c r="P700" i="3" s="1"/>
  <c r="O701" i="3"/>
  <c r="P701" i="3" s="1"/>
  <c r="O702" i="3"/>
  <c r="P702" i="3" s="1"/>
  <c r="O703" i="3"/>
  <c r="P703" i="3" s="1"/>
  <c r="O704" i="3"/>
  <c r="P704" i="3" s="1"/>
  <c r="O705" i="3"/>
  <c r="P705" i="3" s="1"/>
  <c r="O706" i="3"/>
  <c r="P706" i="3" s="1"/>
  <c r="O707" i="3"/>
  <c r="P707" i="3" s="1"/>
  <c r="O708" i="3"/>
  <c r="P708" i="3" s="1"/>
  <c r="O709" i="3"/>
  <c r="P709" i="3" s="1"/>
  <c r="O710" i="3"/>
  <c r="P710" i="3" s="1"/>
  <c r="O711" i="3"/>
  <c r="P711" i="3" s="1"/>
  <c r="O712" i="3"/>
  <c r="P712" i="3" s="1"/>
  <c r="O713" i="3"/>
  <c r="P713" i="3" s="1"/>
  <c r="O714" i="3"/>
  <c r="P714" i="3" s="1"/>
  <c r="O715" i="3"/>
  <c r="P715" i="3" s="1"/>
  <c r="O716" i="3"/>
  <c r="P716" i="3" s="1"/>
  <c r="O717" i="3"/>
  <c r="P717" i="3" s="1"/>
  <c r="O718" i="3"/>
  <c r="P718" i="3" s="1"/>
  <c r="O719" i="3"/>
  <c r="P719" i="3" s="1"/>
  <c r="O720" i="3"/>
  <c r="P720" i="3" s="1"/>
  <c r="O721" i="3"/>
  <c r="P721" i="3" s="1"/>
  <c r="O722" i="3"/>
  <c r="P722" i="3" s="1"/>
  <c r="O723" i="3"/>
  <c r="P723" i="3" s="1"/>
  <c r="O724" i="3"/>
  <c r="P724" i="3" s="1"/>
  <c r="O725" i="3"/>
  <c r="P725" i="3" s="1"/>
  <c r="O726" i="3"/>
  <c r="P726" i="3" s="1"/>
  <c r="O727" i="3"/>
  <c r="P727" i="3" s="1"/>
  <c r="O728" i="3"/>
  <c r="P728" i="3" s="1"/>
  <c r="O729" i="3"/>
  <c r="P729" i="3" s="1"/>
  <c r="O730" i="3"/>
  <c r="P730" i="3" s="1"/>
  <c r="O731" i="3"/>
  <c r="P731" i="3" s="1"/>
  <c r="O732" i="3"/>
  <c r="P732" i="3" s="1"/>
  <c r="O733" i="3"/>
  <c r="P733" i="3" s="1"/>
  <c r="O734" i="3"/>
  <c r="P734" i="3" s="1"/>
  <c r="O735" i="3"/>
  <c r="P735" i="3" s="1"/>
  <c r="O736" i="3"/>
  <c r="P736" i="3" s="1"/>
  <c r="O737" i="3"/>
  <c r="P737" i="3" s="1"/>
  <c r="O738" i="3"/>
  <c r="P738" i="3" s="1"/>
  <c r="O740" i="3"/>
  <c r="P740" i="3" s="1"/>
  <c r="O759" i="3"/>
  <c r="P759" i="3" s="1"/>
  <c r="O741" i="3"/>
  <c r="P741" i="3" s="1"/>
  <c r="O742" i="3"/>
  <c r="P742" i="3" s="1"/>
  <c r="O743" i="3"/>
  <c r="P743" i="3" s="1"/>
  <c r="O744" i="3"/>
  <c r="P744" i="3" s="1"/>
  <c r="O745" i="3"/>
  <c r="P745" i="3" s="1"/>
  <c r="O746" i="3"/>
  <c r="P746" i="3" s="1"/>
  <c r="O747" i="3"/>
  <c r="P747" i="3" s="1"/>
  <c r="O748" i="3"/>
  <c r="P748" i="3" s="1"/>
  <c r="O749" i="3"/>
  <c r="P749" i="3" s="1"/>
  <c r="O750" i="3"/>
  <c r="P750" i="3" s="1"/>
  <c r="O751" i="3"/>
  <c r="P751" i="3" s="1"/>
  <c r="O752" i="3"/>
  <c r="P752" i="3" s="1"/>
  <c r="O753" i="3"/>
  <c r="P753" i="3" s="1"/>
  <c r="O754" i="3"/>
  <c r="P754" i="3" s="1"/>
  <c r="O755" i="3"/>
  <c r="P755" i="3" s="1"/>
  <c r="O756" i="3"/>
  <c r="P756" i="3" s="1"/>
  <c r="O757" i="3"/>
  <c r="P757" i="3" s="1"/>
  <c r="O758" i="3"/>
  <c r="P758" i="3" s="1"/>
  <c r="O885" i="3"/>
  <c r="P885" i="3" s="1"/>
  <c r="O760" i="3"/>
  <c r="P760" i="3" s="1"/>
  <c r="O761" i="3"/>
  <c r="P761" i="3" s="1"/>
  <c r="O762" i="3"/>
  <c r="P762" i="3" s="1"/>
  <c r="O763" i="3"/>
  <c r="P763" i="3" s="1"/>
  <c r="O764" i="3"/>
  <c r="P764" i="3" s="1"/>
  <c r="O765" i="3"/>
  <c r="P765" i="3" s="1"/>
  <c r="O766" i="3"/>
  <c r="P766" i="3" s="1"/>
  <c r="O767" i="3"/>
  <c r="P767" i="3" s="1"/>
  <c r="O768" i="3"/>
  <c r="P768" i="3" s="1"/>
  <c r="O769" i="3"/>
  <c r="P769" i="3" s="1"/>
  <c r="O770" i="3"/>
  <c r="P770" i="3" s="1"/>
  <c r="O771" i="3"/>
  <c r="P771" i="3" s="1"/>
  <c r="O772" i="3"/>
  <c r="P772" i="3" s="1"/>
  <c r="O773" i="3"/>
  <c r="P773" i="3" s="1"/>
  <c r="O774" i="3"/>
  <c r="P774" i="3" s="1"/>
  <c r="O775" i="3"/>
  <c r="P775" i="3" s="1"/>
  <c r="O776" i="3"/>
  <c r="P776" i="3" s="1"/>
  <c r="O777" i="3"/>
  <c r="P777" i="3" s="1"/>
  <c r="O778" i="3"/>
  <c r="P778" i="3" s="1"/>
  <c r="O779" i="3"/>
  <c r="P779" i="3" s="1"/>
  <c r="O780" i="3"/>
  <c r="P780" i="3" s="1"/>
  <c r="O781" i="3"/>
  <c r="P781" i="3" s="1"/>
  <c r="O782" i="3"/>
  <c r="P782" i="3" s="1"/>
  <c r="O783" i="3"/>
  <c r="P783" i="3" s="1"/>
  <c r="O784" i="3"/>
  <c r="P784" i="3" s="1"/>
  <c r="O785" i="3"/>
  <c r="P785" i="3" s="1"/>
  <c r="O786" i="3"/>
  <c r="P786" i="3" s="1"/>
  <c r="O787" i="3"/>
  <c r="P787" i="3" s="1"/>
  <c r="O788" i="3"/>
  <c r="P788" i="3" s="1"/>
  <c r="O789" i="3"/>
  <c r="P789" i="3" s="1"/>
  <c r="O790" i="3"/>
  <c r="P790" i="3" s="1"/>
  <c r="O791" i="3"/>
  <c r="P791" i="3" s="1"/>
  <c r="O792" i="3"/>
  <c r="P792" i="3" s="1"/>
  <c r="O793" i="3"/>
  <c r="P793" i="3" s="1"/>
  <c r="O794" i="3"/>
  <c r="P794" i="3" s="1"/>
  <c r="O795" i="3"/>
  <c r="P795" i="3" s="1"/>
  <c r="O796" i="3"/>
  <c r="P796" i="3" s="1"/>
  <c r="O797" i="3"/>
  <c r="P797" i="3" s="1"/>
  <c r="O247" i="3"/>
  <c r="P247" i="3" s="1"/>
  <c r="O87" i="3"/>
  <c r="P87" i="3" s="1"/>
  <c r="O90" i="3"/>
  <c r="P90" i="3" s="1"/>
  <c r="Q247" i="3"/>
  <c r="F196" i="14"/>
  <c r="F84" i="14"/>
  <c r="K90" i="3"/>
  <c r="M90" i="3"/>
  <c r="N90" i="3"/>
  <c r="AD90" i="3" s="1"/>
  <c r="Q90" i="3"/>
  <c r="G83" i="17" s="1"/>
  <c r="AE90" i="3"/>
  <c r="AF90" i="3"/>
  <c r="AP90" i="3"/>
  <c r="AQ90" i="3"/>
  <c r="AT90" i="3"/>
  <c r="AY90" i="3" s="1"/>
  <c r="F71" i="14"/>
  <c r="K87" i="3"/>
  <c r="M87" i="3"/>
  <c r="N87" i="3"/>
  <c r="AD87" i="3" s="1"/>
  <c r="Q87" i="3"/>
  <c r="AE87" i="3"/>
  <c r="AF87" i="3"/>
  <c r="AP87" i="3"/>
  <c r="AQ87" i="3"/>
  <c r="AT87" i="3"/>
  <c r="AY87" i="3" s="1"/>
  <c r="K247" i="3"/>
  <c r="M247" i="3"/>
  <c r="N247" i="3"/>
  <c r="AD247" i="3" s="1"/>
  <c r="AE247" i="3"/>
  <c r="AF247" i="3"/>
  <c r="AP247" i="3"/>
  <c r="AQ247" i="3"/>
  <c r="AT247" i="3"/>
  <c r="AY247" i="3" s="1"/>
  <c r="K54" i="3"/>
  <c r="K83" i="3"/>
  <c r="M83" i="3"/>
  <c r="N83" i="3"/>
  <c r="AD83" i="3" s="1"/>
  <c r="Q83" i="3"/>
  <c r="AE83" i="3"/>
  <c r="AF83" i="3"/>
  <c r="AG83" i="3" s="1"/>
  <c r="AP83" i="3"/>
  <c r="AQ83" i="3"/>
  <c r="AT83" i="3"/>
  <c r="AY83" i="3" s="1"/>
  <c r="T83" i="3" s="1"/>
  <c r="K77" i="3"/>
  <c r="M77" i="3"/>
  <c r="N77" i="3"/>
  <c r="AD77" i="3" s="1"/>
  <c r="Q77" i="3"/>
  <c r="AE77" i="3"/>
  <c r="AF77" i="3"/>
  <c r="AP77" i="3"/>
  <c r="AQ77" i="3"/>
  <c r="AT77" i="3"/>
  <c r="AY77" i="3" s="1"/>
  <c r="T77" i="3" s="1"/>
  <c r="M54" i="3"/>
  <c r="N54" i="3"/>
  <c r="AD54" i="3" s="1"/>
  <c r="Q54" i="3"/>
  <c r="AE54" i="3"/>
  <c r="AF54" i="3"/>
  <c r="AP54" i="3"/>
  <c r="AT54" i="3"/>
  <c r="AY54" i="3" s="1"/>
  <c r="T54" i="3" s="1"/>
  <c r="K55" i="3"/>
  <c r="M55" i="3"/>
  <c r="N55" i="3"/>
  <c r="AD55" i="3" s="1"/>
  <c r="Q55" i="3"/>
  <c r="AE55" i="3"/>
  <c r="AF55" i="3"/>
  <c r="AP55" i="3"/>
  <c r="AQ55" i="3"/>
  <c r="AT55" i="3"/>
  <c r="AY55" i="3" s="1"/>
  <c r="T55" i="3" s="1"/>
  <c r="K306" i="3"/>
  <c r="M306" i="3"/>
  <c r="N306" i="3"/>
  <c r="AD306" i="3" s="1"/>
  <c r="Q306" i="3"/>
  <c r="AE306" i="3"/>
  <c r="AF306" i="3"/>
  <c r="AP306" i="3"/>
  <c r="AQ306" i="3"/>
  <c r="AT306" i="3"/>
  <c r="AY306" i="3" s="1"/>
  <c r="T306" i="3" s="1"/>
  <c r="AQ269" i="3"/>
  <c r="AO269" i="3"/>
  <c r="K269" i="3"/>
  <c r="M269" i="3"/>
  <c r="N269" i="3"/>
  <c r="AD269" i="3" s="1"/>
  <c r="Q269" i="3"/>
  <c r="AE269" i="3"/>
  <c r="AF269" i="3"/>
  <c r="AG269" i="3" s="1"/>
  <c r="AP269" i="3"/>
  <c r="AT269" i="3"/>
  <c r="AY269" i="3" s="1"/>
  <c r="T269" i="3" s="1"/>
  <c r="F39" i="14"/>
  <c r="K30" i="3"/>
  <c r="M30" i="3"/>
  <c r="N30" i="3"/>
  <c r="AD30" i="3" s="1"/>
  <c r="Q30" i="3"/>
  <c r="AE30" i="3"/>
  <c r="AF30" i="3"/>
  <c r="AG30" i="3" s="1"/>
  <c r="AP30" i="3"/>
  <c r="AQ30" i="3"/>
  <c r="AT30" i="3"/>
  <c r="AY30" i="3" s="1"/>
  <c r="T30" i="3" s="1"/>
  <c r="K37" i="3"/>
  <c r="M37" i="3"/>
  <c r="N37" i="3"/>
  <c r="AD37" i="3" s="1"/>
  <c r="Q37" i="3"/>
  <c r="AE37" i="3"/>
  <c r="AF37" i="3"/>
  <c r="AP37" i="3"/>
  <c r="AQ37" i="3"/>
  <c r="AT37" i="3"/>
  <c r="AY37" i="3" s="1"/>
  <c r="T37" i="3" s="1"/>
  <c r="K258" i="3"/>
  <c r="M258" i="3"/>
  <c r="N258" i="3"/>
  <c r="AD258" i="3" s="1"/>
  <c r="P258" i="3"/>
  <c r="Q258" i="3"/>
  <c r="AE258" i="3"/>
  <c r="AF258" i="3"/>
  <c r="AG258" i="3" s="1"/>
  <c r="AP258" i="3"/>
  <c r="AQ258" i="3"/>
  <c r="AT258" i="3"/>
  <c r="AY258" i="3" s="1"/>
  <c r="T258" i="3" s="1"/>
  <c r="K344" i="3"/>
  <c r="M344" i="3"/>
  <c r="N344" i="3"/>
  <c r="AD344" i="3" s="1"/>
  <c r="Q344" i="3"/>
  <c r="AE344" i="3"/>
  <c r="AF344" i="3"/>
  <c r="AP344" i="3"/>
  <c r="AQ344" i="3"/>
  <c r="AT344" i="3"/>
  <c r="AY344" i="3" s="1"/>
  <c r="T344" i="3" s="1"/>
  <c r="F261" i="14"/>
  <c r="AF343" i="3"/>
  <c r="K343" i="3"/>
  <c r="M343" i="3"/>
  <c r="N343" i="3"/>
  <c r="AD343" i="3" s="1"/>
  <c r="Q343" i="3"/>
  <c r="AE343" i="3"/>
  <c r="AP343" i="3"/>
  <c r="AQ343" i="3"/>
  <c r="AT343" i="3"/>
  <c r="AY343" i="3" s="1"/>
  <c r="T343" i="3" s="1"/>
  <c r="K4" i="3"/>
  <c r="M4" i="3"/>
  <c r="N4" i="3"/>
  <c r="AD4" i="3" s="1"/>
  <c r="Q4" i="3"/>
  <c r="AE4" i="3"/>
  <c r="AF4" i="3"/>
  <c r="AP4" i="3"/>
  <c r="AT4" i="3"/>
  <c r="AY4" i="3" s="1"/>
  <c r="T4" i="3" s="1"/>
  <c r="K3" i="3"/>
  <c r="M3" i="3"/>
  <c r="N3" i="3"/>
  <c r="AD3" i="3" s="1"/>
  <c r="Q3" i="3"/>
  <c r="AE3" i="3"/>
  <c r="AF3" i="3"/>
  <c r="AG3" i="3" s="1"/>
  <c r="AP3" i="3"/>
  <c r="AQ3" i="3"/>
  <c r="AT3" i="3"/>
  <c r="AY3" i="3" s="1"/>
  <c r="T3" i="3" s="1"/>
  <c r="F239" i="14"/>
  <c r="F105" i="14"/>
  <c r="F79" i="14"/>
  <c r="F233" i="14"/>
  <c r="F236" i="14"/>
  <c r="F234" i="14"/>
  <c r="F49" i="14"/>
  <c r="F82" i="14"/>
  <c r="F235" i="14"/>
  <c r="F60" i="14"/>
  <c r="F74" i="14"/>
  <c r="F241" i="14"/>
  <c r="AT349" i="3"/>
  <c r="AY349" i="3" s="1"/>
  <c r="T349" i="3" s="1"/>
  <c r="AQ349" i="3"/>
  <c r="AP349" i="3"/>
  <c r="AF349" i="3"/>
  <c r="AE349" i="3"/>
  <c r="Q349" i="3"/>
  <c r="N349" i="3"/>
  <c r="AD349" i="3" s="1"/>
  <c r="M349" i="3"/>
  <c r="K349" i="3"/>
  <c r="AT797" i="3"/>
  <c r="AY797" i="3" s="1"/>
  <c r="AQ797" i="3"/>
  <c r="AP797" i="3"/>
  <c r="AF797" i="3"/>
  <c r="AE797" i="3"/>
  <c r="Q797" i="3"/>
  <c r="N797" i="3"/>
  <c r="AD797" i="3" s="1"/>
  <c r="M797" i="3"/>
  <c r="K797" i="3"/>
  <c r="AT316" i="3"/>
  <c r="AY316" i="3" s="1"/>
  <c r="AQ316" i="3"/>
  <c r="AP316" i="3"/>
  <c r="AF316" i="3"/>
  <c r="AE316" i="3"/>
  <c r="Q316" i="3"/>
  <c r="N316" i="3"/>
  <c r="AD316" i="3" s="1"/>
  <c r="M316" i="3"/>
  <c r="K316" i="3"/>
  <c r="F251" i="14"/>
  <c r="K264" i="3"/>
  <c r="M264" i="3"/>
  <c r="N264" i="3"/>
  <c r="AD264" i="3" s="1"/>
  <c r="Q264" i="3"/>
  <c r="AE264" i="3"/>
  <c r="AF264" i="3"/>
  <c r="AP264" i="3"/>
  <c r="AQ264" i="3"/>
  <c r="AT264" i="3"/>
  <c r="AY264" i="3" s="1"/>
  <c r="T264" i="3" s="1"/>
  <c r="K342" i="3"/>
  <c r="M342" i="3"/>
  <c r="N342" i="3"/>
  <c r="AD342" i="3" s="1"/>
  <c r="Q342" i="3"/>
  <c r="AE342" i="3"/>
  <c r="AF342" i="3"/>
  <c r="AP342" i="3"/>
  <c r="AQ342" i="3"/>
  <c r="AT342" i="3"/>
  <c r="AY342" i="3" s="1"/>
  <c r="T342" i="3" s="1"/>
  <c r="K341" i="3"/>
  <c r="M341" i="3"/>
  <c r="N341" i="3"/>
  <c r="AD341" i="3" s="1"/>
  <c r="Q341" i="3"/>
  <c r="AE341" i="3"/>
  <c r="AF341" i="3"/>
  <c r="AP341" i="3"/>
  <c r="AQ341" i="3"/>
  <c r="AT341" i="3"/>
  <c r="AY341" i="3" s="1"/>
  <c r="T341" i="3" s="1"/>
  <c r="K340" i="3"/>
  <c r="M340" i="3"/>
  <c r="N340" i="3"/>
  <c r="AD340" i="3" s="1"/>
  <c r="Q340" i="3"/>
  <c r="AE340" i="3"/>
  <c r="AF340" i="3"/>
  <c r="AP340" i="3"/>
  <c r="AQ340" i="3"/>
  <c r="AT340" i="3"/>
  <c r="AY340" i="3" s="1"/>
  <c r="T340" i="3" s="1"/>
  <c r="K263" i="3"/>
  <c r="M263" i="3"/>
  <c r="N263" i="3"/>
  <c r="AD263" i="3" s="1"/>
  <c r="Q263" i="3"/>
  <c r="AE263" i="3"/>
  <c r="AF263" i="3"/>
  <c r="AP263" i="3"/>
  <c r="AQ263" i="3"/>
  <c r="AT263" i="3"/>
  <c r="AY263" i="3" s="1"/>
  <c r="T263" i="3" s="1"/>
  <c r="K339" i="3"/>
  <c r="M339" i="3"/>
  <c r="N339" i="3"/>
  <c r="AD339" i="3" s="1"/>
  <c r="Q339" i="3"/>
  <c r="AE339" i="3"/>
  <c r="AF339" i="3"/>
  <c r="AP339" i="3"/>
  <c r="AQ339" i="3"/>
  <c r="AT339" i="3"/>
  <c r="AY339" i="3" s="1"/>
  <c r="T339" i="3" s="1"/>
  <c r="K338" i="3"/>
  <c r="M338" i="3"/>
  <c r="N338" i="3"/>
  <c r="AD338" i="3" s="1"/>
  <c r="Q338" i="3"/>
  <c r="AE338" i="3"/>
  <c r="AF338" i="3"/>
  <c r="AP338" i="3"/>
  <c r="AQ338" i="3"/>
  <c r="AT338" i="3"/>
  <c r="AY338" i="3" s="1"/>
  <c r="T338" i="3" s="1"/>
  <c r="K337" i="3"/>
  <c r="M337" i="3"/>
  <c r="N337" i="3"/>
  <c r="AD337" i="3" s="1"/>
  <c r="Q337" i="3"/>
  <c r="AE337" i="3"/>
  <c r="AF337" i="3"/>
  <c r="AP337" i="3"/>
  <c r="AQ337" i="3"/>
  <c r="AT337" i="3"/>
  <c r="AY337" i="3" s="1"/>
  <c r="T337" i="3" s="1"/>
  <c r="K347" i="3"/>
  <c r="M347" i="3"/>
  <c r="N347" i="3"/>
  <c r="AD347" i="3" s="1"/>
  <c r="Q347" i="3"/>
  <c r="AE347" i="3"/>
  <c r="AF347" i="3"/>
  <c r="AP347" i="3"/>
  <c r="AQ347" i="3"/>
  <c r="AT347" i="3"/>
  <c r="AY347" i="3" s="1"/>
  <c r="T347" i="3" s="1"/>
  <c r="K335" i="3"/>
  <c r="M335" i="3"/>
  <c r="N335" i="3"/>
  <c r="AD335" i="3" s="1"/>
  <c r="Q335" i="3"/>
  <c r="AE335" i="3"/>
  <c r="AF335" i="3"/>
  <c r="AP335" i="3"/>
  <c r="AQ335" i="3"/>
  <c r="AT335" i="3"/>
  <c r="AY335" i="3" s="1"/>
  <c r="T335" i="3" s="1"/>
  <c r="AQ276" i="3"/>
  <c r="K276" i="3"/>
  <c r="M276" i="3"/>
  <c r="N276" i="3"/>
  <c r="AD276" i="3" s="1"/>
  <c r="Q276" i="3"/>
  <c r="AE276" i="3"/>
  <c r="AF276" i="3"/>
  <c r="AP276" i="3"/>
  <c r="AT276" i="3"/>
  <c r="AY276" i="3" s="1"/>
  <c r="AT334" i="3"/>
  <c r="AY334" i="3" s="1"/>
  <c r="T334" i="3" s="1"/>
  <c r="AQ334" i="3"/>
  <c r="AP334" i="3"/>
  <c r="AF334" i="3"/>
  <c r="AE334" i="3"/>
  <c r="Q334" i="3"/>
  <c r="N334" i="3"/>
  <c r="AD334" i="3" s="1"/>
  <c r="M334" i="3"/>
  <c r="K334" i="3"/>
  <c r="AT279" i="3"/>
  <c r="AY279" i="3" s="1"/>
  <c r="T279" i="3" s="1"/>
  <c r="AQ279" i="3"/>
  <c r="AP279" i="3"/>
  <c r="AF279" i="3"/>
  <c r="AE279" i="3"/>
  <c r="Q279" i="3"/>
  <c r="N279" i="3"/>
  <c r="AD279" i="3" s="1"/>
  <c r="M279" i="3"/>
  <c r="K279" i="3"/>
  <c r="AT333" i="3"/>
  <c r="AY333" i="3" s="1"/>
  <c r="T333" i="3" s="1"/>
  <c r="AQ333" i="3"/>
  <c r="AP333" i="3"/>
  <c r="AF333" i="3"/>
  <c r="AE333" i="3"/>
  <c r="Q333" i="3"/>
  <c r="N333" i="3"/>
  <c r="AD333" i="3" s="1"/>
  <c r="M333" i="3"/>
  <c r="K333" i="3"/>
  <c r="AT331" i="3"/>
  <c r="AY331" i="3" s="1"/>
  <c r="T331" i="3" s="1"/>
  <c r="AQ331" i="3"/>
  <c r="AP331" i="3"/>
  <c r="AF331" i="3"/>
  <c r="AE331" i="3"/>
  <c r="Q331" i="3"/>
  <c r="N331" i="3"/>
  <c r="AD331" i="3" s="1"/>
  <c r="M331" i="3"/>
  <c r="K331" i="3"/>
  <c r="F165" i="14"/>
  <c r="K354" i="3"/>
  <c r="M354" i="3"/>
  <c r="N354" i="3"/>
  <c r="AD354" i="3" s="1"/>
  <c r="Q354" i="3"/>
  <c r="G162" i="17" s="1"/>
  <c r="AE354" i="3"/>
  <c r="AF354" i="3"/>
  <c r="AP354" i="3"/>
  <c r="AQ354" i="3"/>
  <c r="AT354" i="3"/>
  <c r="AY354" i="3" s="1"/>
  <c r="K183" i="3"/>
  <c r="M183" i="3"/>
  <c r="N183" i="3"/>
  <c r="AD183" i="3" s="1"/>
  <c r="Q183" i="3"/>
  <c r="AE183" i="3"/>
  <c r="AF183" i="3"/>
  <c r="AP183" i="3"/>
  <c r="AQ183" i="3"/>
  <c r="AT183" i="3"/>
  <c r="AY183" i="3" s="1"/>
  <c r="F148" i="14"/>
  <c r="F149" i="14"/>
  <c r="K205" i="3"/>
  <c r="M205" i="3"/>
  <c r="N205" i="3"/>
  <c r="AD205" i="3" s="1"/>
  <c r="Q205" i="3"/>
  <c r="AE205" i="3"/>
  <c r="AF205" i="3"/>
  <c r="AP205" i="3"/>
  <c r="AQ205" i="3"/>
  <c r="AT205" i="3"/>
  <c r="AY205" i="3" s="1"/>
  <c r="K309" i="3"/>
  <c r="M309" i="3"/>
  <c r="N309" i="3"/>
  <c r="AD309" i="3" s="1"/>
  <c r="Q309" i="3"/>
  <c r="AE309" i="3"/>
  <c r="AF309" i="3"/>
  <c r="AP309" i="3"/>
  <c r="AQ309" i="3"/>
  <c r="AT309" i="3"/>
  <c r="AY309" i="3" s="1"/>
  <c r="K57" i="3"/>
  <c r="M57" i="3"/>
  <c r="N57" i="3"/>
  <c r="AD57" i="3" s="1"/>
  <c r="Q57" i="3"/>
  <c r="AE57" i="3"/>
  <c r="AF57" i="3"/>
  <c r="AP57" i="3"/>
  <c r="AQ57" i="3"/>
  <c r="AT57" i="3"/>
  <c r="AY57" i="3" s="1"/>
  <c r="K56" i="3"/>
  <c r="M56" i="3"/>
  <c r="N56" i="3"/>
  <c r="AD56" i="3" s="1"/>
  <c r="Q56" i="3"/>
  <c r="AE56" i="3"/>
  <c r="AF56" i="3"/>
  <c r="AG56" i="3" s="1"/>
  <c r="AP56" i="3"/>
  <c r="AQ56" i="3"/>
  <c r="AT56" i="3"/>
  <c r="AY56" i="3" s="1"/>
  <c r="K50" i="3"/>
  <c r="M50" i="3"/>
  <c r="N50" i="3"/>
  <c r="AD50" i="3" s="1"/>
  <c r="Q50" i="3"/>
  <c r="AE50" i="3"/>
  <c r="AF50" i="3"/>
  <c r="AP50" i="3"/>
  <c r="AQ50" i="3"/>
  <c r="AT50" i="3"/>
  <c r="AY50" i="3" s="1"/>
  <c r="F16" i="14"/>
  <c r="F243" i="14"/>
  <c r="F141" i="14"/>
  <c r="K238" i="3"/>
  <c r="M238" i="3"/>
  <c r="N238" i="3"/>
  <c r="AD238" i="3" s="1"/>
  <c r="Q238" i="3"/>
  <c r="E238" i="17" s="1"/>
  <c r="AE238" i="3"/>
  <c r="AF238" i="3"/>
  <c r="AP238" i="3"/>
  <c r="AT238" i="3"/>
  <c r="AY238" i="3" s="1"/>
  <c r="K49" i="3"/>
  <c r="M49" i="3"/>
  <c r="N49" i="3"/>
  <c r="AD49" i="3" s="1"/>
  <c r="Q49" i="3"/>
  <c r="D43" i="17" s="1"/>
  <c r="AE49" i="3"/>
  <c r="AF49" i="3"/>
  <c r="AP49" i="3"/>
  <c r="AQ49" i="3"/>
  <c r="AT49" i="3"/>
  <c r="AY49" i="3" s="1"/>
  <c r="K45" i="3"/>
  <c r="M45" i="3"/>
  <c r="N45" i="3"/>
  <c r="AD45" i="3" s="1"/>
  <c r="Q45" i="3"/>
  <c r="AE45" i="3"/>
  <c r="AF45" i="3"/>
  <c r="AP45" i="3"/>
  <c r="AQ45" i="3"/>
  <c r="AT45" i="3"/>
  <c r="AY45" i="3" s="1"/>
  <c r="K42" i="3"/>
  <c r="M42" i="3"/>
  <c r="N42" i="3"/>
  <c r="AD42" i="3" s="1"/>
  <c r="Q42" i="3"/>
  <c r="AE42" i="3"/>
  <c r="AF42" i="3"/>
  <c r="AP42" i="3"/>
  <c r="AQ42" i="3"/>
  <c r="AT42" i="3"/>
  <c r="AY42" i="3" s="1"/>
  <c r="F31" i="14"/>
  <c r="K282" i="3"/>
  <c r="M282" i="3"/>
  <c r="N282" i="3"/>
  <c r="AD282" i="3" s="1"/>
  <c r="Q282" i="3"/>
  <c r="AE282" i="3"/>
  <c r="AF282" i="3"/>
  <c r="AP282" i="3"/>
  <c r="AQ282" i="3"/>
  <c r="AT282" i="3"/>
  <c r="AY282" i="3" s="1"/>
  <c r="K35" i="3"/>
  <c r="M35" i="3"/>
  <c r="N35" i="3"/>
  <c r="AD35" i="3" s="1"/>
  <c r="Q35" i="3"/>
  <c r="AE35" i="3"/>
  <c r="AF35" i="3"/>
  <c r="AP35" i="3"/>
  <c r="AT35" i="3"/>
  <c r="AY35" i="3" s="1"/>
  <c r="K34" i="3"/>
  <c r="M34" i="3"/>
  <c r="N34" i="3"/>
  <c r="AD34" i="3" s="1"/>
  <c r="Q34" i="3"/>
  <c r="AE34" i="3"/>
  <c r="AF34" i="3"/>
  <c r="AG34" i="3" s="1"/>
  <c r="AP34" i="3"/>
  <c r="AQ34" i="3"/>
  <c r="AT34" i="3"/>
  <c r="AY34" i="3" s="1"/>
  <c r="K330" i="3"/>
  <c r="M330" i="3"/>
  <c r="N330" i="3"/>
  <c r="AD330" i="3" s="1"/>
  <c r="Q330" i="3"/>
  <c r="AE330" i="3"/>
  <c r="AF330" i="3"/>
  <c r="AP330" i="3"/>
  <c r="AQ330" i="3"/>
  <c r="AT330" i="3"/>
  <c r="AY330" i="3" s="1"/>
  <c r="K329" i="3"/>
  <c r="M329" i="3"/>
  <c r="N329" i="3"/>
  <c r="AD329" i="3" s="1"/>
  <c r="Q329" i="3"/>
  <c r="AE329" i="3"/>
  <c r="AF329" i="3"/>
  <c r="AP329" i="3"/>
  <c r="AQ329" i="3"/>
  <c r="AT329" i="3"/>
  <c r="AY329" i="3" s="1"/>
  <c r="F40" i="14"/>
  <c r="K328" i="3"/>
  <c r="M328" i="3"/>
  <c r="N328" i="3"/>
  <c r="AD328" i="3" s="1"/>
  <c r="Q328" i="3"/>
  <c r="AE328" i="3"/>
  <c r="AF328" i="3"/>
  <c r="AP328" i="3"/>
  <c r="AQ328" i="3"/>
  <c r="AT328" i="3"/>
  <c r="AY328" i="3" s="1"/>
  <c r="K796" i="3"/>
  <c r="M796" i="3"/>
  <c r="N796" i="3"/>
  <c r="AD796" i="3" s="1"/>
  <c r="Q796" i="3"/>
  <c r="AE796" i="3"/>
  <c r="AF796" i="3"/>
  <c r="AP796" i="3"/>
  <c r="AQ796" i="3"/>
  <c r="AT796" i="3"/>
  <c r="AY796" i="3" s="1"/>
  <c r="K795" i="3"/>
  <c r="M795" i="3"/>
  <c r="N795" i="3"/>
  <c r="AD795" i="3" s="1"/>
  <c r="Q795" i="3"/>
  <c r="AE795" i="3"/>
  <c r="AF795" i="3"/>
  <c r="AP795" i="3"/>
  <c r="AQ795" i="3"/>
  <c r="AT795" i="3"/>
  <c r="AY795" i="3" s="1"/>
  <c r="K794" i="3"/>
  <c r="M794" i="3"/>
  <c r="N794" i="3"/>
  <c r="AD794" i="3" s="1"/>
  <c r="Q794" i="3"/>
  <c r="AE794" i="3"/>
  <c r="AF794" i="3"/>
  <c r="AP794" i="3"/>
  <c r="AQ794" i="3"/>
  <c r="AT794" i="3"/>
  <c r="AY794" i="3" s="1"/>
  <c r="K793" i="3"/>
  <c r="M793" i="3"/>
  <c r="N793" i="3"/>
  <c r="AD793" i="3" s="1"/>
  <c r="Q793" i="3"/>
  <c r="AE793" i="3"/>
  <c r="AF793" i="3"/>
  <c r="AP793" i="3"/>
  <c r="AQ793" i="3"/>
  <c r="AT793" i="3"/>
  <c r="AY793" i="3" s="1"/>
  <c r="K792" i="3"/>
  <c r="M792" i="3"/>
  <c r="N792" i="3"/>
  <c r="AD792" i="3" s="1"/>
  <c r="Q792" i="3"/>
  <c r="AE792" i="3"/>
  <c r="AF792" i="3"/>
  <c r="AP792" i="3"/>
  <c r="AQ792" i="3"/>
  <c r="AT792" i="3"/>
  <c r="AY792" i="3" s="1"/>
  <c r="K791" i="3"/>
  <c r="M791" i="3"/>
  <c r="N791" i="3"/>
  <c r="AD791" i="3" s="1"/>
  <c r="Q791" i="3"/>
  <c r="AE791" i="3"/>
  <c r="AF791" i="3"/>
  <c r="AP791" i="3"/>
  <c r="AQ791" i="3"/>
  <c r="AT791" i="3"/>
  <c r="AY791" i="3" s="1"/>
  <c r="K790" i="3"/>
  <c r="M790" i="3"/>
  <c r="N790" i="3"/>
  <c r="AD790" i="3" s="1"/>
  <c r="Q790" i="3"/>
  <c r="AE790" i="3"/>
  <c r="AF790" i="3"/>
  <c r="AP790" i="3"/>
  <c r="AQ790" i="3"/>
  <c r="AT790" i="3"/>
  <c r="AY790" i="3" s="1"/>
  <c r="AQ16" i="3"/>
  <c r="F245" i="14"/>
  <c r="K16" i="3"/>
  <c r="M16" i="3"/>
  <c r="N16" i="3"/>
  <c r="AD16" i="3" s="1"/>
  <c r="Q16" i="3"/>
  <c r="AE16" i="3"/>
  <c r="AF16" i="3"/>
  <c r="AP16" i="3"/>
  <c r="AT16" i="3"/>
  <c r="AY16" i="3" s="1"/>
  <c r="K789" i="3"/>
  <c r="M789" i="3"/>
  <c r="N789" i="3"/>
  <c r="AD789" i="3" s="1"/>
  <c r="Q789" i="3"/>
  <c r="AE789" i="3"/>
  <c r="AF789" i="3"/>
  <c r="AP789" i="3"/>
  <c r="AQ789" i="3"/>
  <c r="AT789" i="3"/>
  <c r="AY789" i="3" s="1"/>
  <c r="K310" i="3"/>
  <c r="M310" i="3"/>
  <c r="N310" i="3"/>
  <c r="AD310" i="3" s="1"/>
  <c r="Q310" i="3"/>
  <c r="AE310" i="3"/>
  <c r="AF310" i="3"/>
  <c r="AP310" i="3"/>
  <c r="AQ310" i="3"/>
  <c r="AT310" i="3"/>
  <c r="AY310" i="3" s="1"/>
  <c r="AT284" i="3"/>
  <c r="AY284" i="3" s="1"/>
  <c r="AQ284" i="3"/>
  <c r="AP284" i="3"/>
  <c r="AF284" i="3"/>
  <c r="AE284" i="3"/>
  <c r="Q284" i="3"/>
  <c r="N284" i="3"/>
  <c r="AD284" i="3" s="1"/>
  <c r="M284" i="3"/>
  <c r="K284" i="3"/>
  <c r="AP31" i="3"/>
  <c r="AQ31" i="3"/>
  <c r="AT31" i="3"/>
  <c r="AY31" i="3" s="1"/>
  <c r="AF31" i="3"/>
  <c r="AE31" i="3"/>
  <c r="Q31" i="3"/>
  <c r="N31" i="3"/>
  <c r="AD31" i="3" s="1"/>
  <c r="M31" i="3"/>
  <c r="K31" i="3"/>
  <c r="AT353" i="3"/>
  <c r="AY353" i="3" s="1"/>
  <c r="AQ353" i="3"/>
  <c r="AP353" i="3"/>
  <c r="AF353" i="3"/>
  <c r="AE353" i="3"/>
  <c r="Q353" i="3"/>
  <c r="N353" i="3"/>
  <c r="AD353" i="3" s="1"/>
  <c r="M353" i="3"/>
  <c r="K353" i="3"/>
  <c r="AT352" i="3"/>
  <c r="AY352" i="3" s="1"/>
  <c r="AQ352" i="3"/>
  <c r="AP352" i="3"/>
  <c r="AF352" i="3"/>
  <c r="AE352" i="3"/>
  <c r="Q352" i="3"/>
  <c r="N352" i="3"/>
  <c r="AD352" i="3" s="1"/>
  <c r="M352" i="3"/>
  <c r="K352" i="3"/>
  <c r="AT355" i="3"/>
  <c r="AY355" i="3" s="1"/>
  <c r="AQ355" i="3"/>
  <c r="AP355" i="3"/>
  <c r="AF355" i="3"/>
  <c r="AE355" i="3"/>
  <c r="Q355" i="3"/>
  <c r="N355" i="3"/>
  <c r="AD355" i="3" s="1"/>
  <c r="M355" i="3"/>
  <c r="K355" i="3"/>
  <c r="AE357" i="3"/>
  <c r="K29" i="3"/>
  <c r="M29" i="3"/>
  <c r="N29" i="3"/>
  <c r="AD29" i="3" s="1"/>
  <c r="Q29" i="3"/>
  <c r="AE29" i="3"/>
  <c r="AF29" i="3"/>
  <c r="AP29" i="3"/>
  <c r="AQ29" i="3"/>
  <c r="AT29" i="3"/>
  <c r="AY29" i="3" s="1"/>
  <c r="K348" i="3"/>
  <c r="M348" i="3"/>
  <c r="N348" i="3"/>
  <c r="AD348" i="3" s="1"/>
  <c r="Q348" i="3"/>
  <c r="AE348" i="3"/>
  <c r="AF348" i="3"/>
  <c r="AP348" i="3"/>
  <c r="AQ348" i="3"/>
  <c r="AT348" i="3"/>
  <c r="AY348" i="3" s="1"/>
  <c r="T348" i="3" s="1"/>
  <c r="K351" i="3"/>
  <c r="M351" i="3"/>
  <c r="N351" i="3"/>
  <c r="AD351" i="3" s="1"/>
  <c r="Q351" i="3"/>
  <c r="AE351" i="3"/>
  <c r="AF351" i="3"/>
  <c r="AP351" i="3"/>
  <c r="AQ351" i="3"/>
  <c r="AT351" i="3"/>
  <c r="AY351" i="3" s="1"/>
  <c r="T351" i="3" s="1"/>
  <c r="K346" i="3"/>
  <c r="M346" i="3"/>
  <c r="N346" i="3"/>
  <c r="AD346" i="3" s="1"/>
  <c r="Q346" i="3"/>
  <c r="AE346" i="3"/>
  <c r="AF346" i="3"/>
  <c r="AP346" i="3"/>
  <c r="AQ346" i="3"/>
  <c r="AT346" i="3"/>
  <c r="AY346" i="3" s="1"/>
  <c r="T346" i="3" s="1"/>
  <c r="K332" i="3"/>
  <c r="M332" i="3"/>
  <c r="N332" i="3"/>
  <c r="AD332" i="3" s="1"/>
  <c r="Q332" i="3"/>
  <c r="AE332" i="3"/>
  <c r="AF332" i="3"/>
  <c r="AP332" i="3"/>
  <c r="AQ332" i="3"/>
  <c r="AT332" i="3"/>
  <c r="AY332" i="3" s="1"/>
  <c r="T332" i="3" s="1"/>
  <c r="AT363" i="3"/>
  <c r="AY363" i="3" s="1"/>
  <c r="T363" i="3" s="1"/>
  <c r="AQ363" i="3"/>
  <c r="AP363" i="3"/>
  <c r="AF363" i="3"/>
  <c r="AE363" i="3"/>
  <c r="Q363" i="3"/>
  <c r="N363" i="3"/>
  <c r="AD363" i="3" s="1"/>
  <c r="M363" i="3"/>
  <c r="K363" i="3"/>
  <c r="AE358" i="3"/>
  <c r="AT358" i="3"/>
  <c r="AY358" i="3" s="1"/>
  <c r="T358" i="3" s="1"/>
  <c r="N358" i="3"/>
  <c r="AD358" i="3" s="1"/>
  <c r="Q358" i="3"/>
  <c r="AF358" i="3"/>
  <c r="AP358" i="3"/>
  <c r="AQ358" i="3"/>
  <c r="M287" i="3"/>
  <c r="N287" i="3"/>
  <c r="AD287" i="3" s="1"/>
  <c r="Q287" i="3"/>
  <c r="AE287" i="3"/>
  <c r="AF287" i="3"/>
  <c r="AG287" i="3" s="1"/>
  <c r="AP287" i="3"/>
  <c r="AQ287" i="3"/>
  <c r="AT287" i="3"/>
  <c r="AY287" i="3" s="1"/>
  <c r="T287" i="3" s="1"/>
  <c r="K787" i="3"/>
  <c r="M787" i="3"/>
  <c r="N787" i="3"/>
  <c r="AD787" i="3" s="1"/>
  <c r="Q787" i="3"/>
  <c r="AE787" i="3"/>
  <c r="AF787" i="3"/>
  <c r="AP787" i="3"/>
  <c r="AQ787" i="3"/>
  <c r="AT787" i="3"/>
  <c r="AY787" i="3" s="1"/>
  <c r="K327" i="3"/>
  <c r="M327" i="3"/>
  <c r="N327" i="3"/>
  <c r="AD327" i="3" s="1"/>
  <c r="Q327" i="3"/>
  <c r="AE327" i="3"/>
  <c r="AF327" i="3"/>
  <c r="AP327" i="3"/>
  <c r="AQ327" i="3"/>
  <c r="AT327" i="3"/>
  <c r="AY327" i="3" s="1"/>
  <c r="AT779" i="3"/>
  <c r="AY779" i="3" s="1"/>
  <c r="AT350" i="3"/>
  <c r="AY350" i="3" s="1"/>
  <c r="AT495" i="3"/>
  <c r="AY495" i="3" s="1"/>
  <c r="AT496" i="3"/>
  <c r="AY496" i="3" s="1"/>
  <c r="T496" i="3" s="1"/>
  <c r="AT497" i="3"/>
  <c r="AY497" i="3" s="1"/>
  <c r="T497" i="3" s="1"/>
  <c r="AT498" i="3"/>
  <c r="AY498" i="3" s="1"/>
  <c r="T498" i="3" s="1"/>
  <c r="AT499" i="3"/>
  <c r="AY499" i="3" s="1"/>
  <c r="T499" i="3" s="1"/>
  <c r="AT500" i="3"/>
  <c r="AY500" i="3" s="1"/>
  <c r="T500" i="3" s="1"/>
  <c r="AT501" i="3"/>
  <c r="AY501" i="3" s="1"/>
  <c r="T501" i="3" s="1"/>
  <c r="AT502" i="3"/>
  <c r="AY502" i="3" s="1"/>
  <c r="T502" i="3" s="1"/>
  <c r="AT503" i="3"/>
  <c r="AY503" i="3" s="1"/>
  <c r="T503" i="3" s="1"/>
  <c r="AT504" i="3"/>
  <c r="AY504" i="3" s="1"/>
  <c r="T504" i="3" s="1"/>
  <c r="AT505" i="3"/>
  <c r="AY505" i="3" s="1"/>
  <c r="AT33" i="3"/>
  <c r="AY33" i="3" s="1"/>
  <c r="AT36" i="3"/>
  <c r="AY36" i="3" s="1"/>
  <c r="AT522" i="3"/>
  <c r="AY522" i="3" s="1"/>
  <c r="T522" i="3" s="1"/>
  <c r="AT39" i="3"/>
  <c r="AY39" i="3" s="1"/>
  <c r="AT451" i="3"/>
  <c r="AY451" i="3" s="1"/>
  <c r="AT360" i="3"/>
  <c r="AY360" i="3" s="1"/>
  <c r="AT40" i="3"/>
  <c r="AY40" i="3" s="1"/>
  <c r="AT507" i="3"/>
  <c r="AY507" i="3" s="1"/>
  <c r="AT477" i="3"/>
  <c r="AY477" i="3" s="1"/>
  <c r="AT478" i="3"/>
  <c r="AY478" i="3" s="1"/>
  <c r="AT479" i="3"/>
  <c r="AY479" i="3" s="1"/>
  <c r="T479" i="3" s="1"/>
  <c r="AT480" i="3"/>
  <c r="AY480" i="3" s="1"/>
  <c r="T480" i="3" s="1"/>
  <c r="AT481" i="3"/>
  <c r="AY481" i="3" s="1"/>
  <c r="T481" i="3" s="1"/>
  <c r="AT482" i="3"/>
  <c r="AY482" i="3" s="1"/>
  <c r="T482" i="3" s="1"/>
  <c r="AT483" i="3"/>
  <c r="AY483" i="3" s="1"/>
  <c r="T483" i="3" s="1"/>
  <c r="AT484" i="3"/>
  <c r="AY484" i="3" s="1"/>
  <c r="T484" i="3" s="1"/>
  <c r="AT485" i="3"/>
  <c r="AY485" i="3" s="1"/>
  <c r="T485" i="3" s="1"/>
  <c r="AT486" i="3"/>
  <c r="AY486" i="3" s="1"/>
  <c r="T486" i="3" s="1"/>
  <c r="AT487" i="3"/>
  <c r="AY487" i="3" s="1"/>
  <c r="T487" i="3" s="1"/>
  <c r="AT488" i="3"/>
  <c r="AY488" i="3" s="1"/>
  <c r="T488" i="3" s="1"/>
  <c r="AT489" i="3"/>
  <c r="AY489" i="3" s="1"/>
  <c r="T489" i="3" s="1"/>
  <c r="AT490" i="3"/>
  <c r="AY490" i="3" s="1"/>
  <c r="T490" i="3" s="1"/>
  <c r="AT491" i="3"/>
  <c r="AY491" i="3" s="1"/>
  <c r="T491" i="3" s="1"/>
  <c r="AT492" i="3"/>
  <c r="AY492" i="3" s="1"/>
  <c r="T492" i="3" s="1"/>
  <c r="AT493" i="3"/>
  <c r="AY493" i="3" s="1"/>
  <c r="T493" i="3" s="1"/>
  <c r="AT468" i="3"/>
  <c r="AY468" i="3" s="1"/>
  <c r="T468" i="3" s="1"/>
  <c r="AT53" i="3"/>
  <c r="AY53" i="3" s="1"/>
  <c r="AT361" i="3"/>
  <c r="AY361" i="3" s="1"/>
  <c r="AT356" i="3"/>
  <c r="AY356" i="3" s="1"/>
  <c r="AT377" i="3"/>
  <c r="AY377" i="3" s="1"/>
  <c r="AT469" i="3"/>
  <c r="AY469" i="3" s="1"/>
  <c r="T469" i="3" s="1"/>
  <c r="AT470" i="3"/>
  <c r="AY470" i="3" s="1"/>
  <c r="T470" i="3" s="1"/>
  <c r="AT471" i="3"/>
  <c r="AY471" i="3" s="1"/>
  <c r="T471" i="3" s="1"/>
  <c r="AT472" i="3"/>
  <c r="AY472" i="3" s="1"/>
  <c r="AT473" i="3"/>
  <c r="AY473" i="3" s="1"/>
  <c r="T473" i="3" s="1"/>
  <c r="AT474" i="3"/>
  <c r="AY474" i="3" s="1"/>
  <c r="T474" i="3" s="1"/>
  <c r="AT475" i="3"/>
  <c r="AY475" i="3" s="1"/>
  <c r="T475" i="3" s="1"/>
  <c r="AT460" i="3"/>
  <c r="AY460" i="3" s="1"/>
  <c r="AT61" i="3"/>
  <c r="AY61" i="3" s="1"/>
  <c r="AT755" i="3"/>
  <c r="AY755" i="3" s="1"/>
  <c r="AT756" i="3"/>
  <c r="AY756" i="3" s="1"/>
  <c r="AT62" i="3"/>
  <c r="AY62" i="3" s="1"/>
  <c r="AT390" i="3"/>
  <c r="AY390" i="3" s="1"/>
  <c r="AT461" i="3"/>
  <c r="AY461" i="3" s="1"/>
  <c r="T461" i="3" s="1"/>
  <c r="AT462" i="3"/>
  <c r="AY462" i="3" s="1"/>
  <c r="T462" i="3" s="1"/>
  <c r="AT757" i="3"/>
  <c r="AY757" i="3" s="1"/>
  <c r="AT758" i="3"/>
  <c r="AY758" i="3" s="1"/>
  <c r="AT885" i="3"/>
  <c r="AY885" i="3" s="1"/>
  <c r="AT508" i="3"/>
  <c r="AY508" i="3" s="1"/>
  <c r="AT66" i="3"/>
  <c r="AY66" i="3" s="1"/>
  <c r="AT312" i="3"/>
  <c r="AY312" i="3" s="1"/>
  <c r="AT463" i="3"/>
  <c r="AY463" i="3" s="1"/>
  <c r="AT464" i="3"/>
  <c r="AY464" i="3" s="1"/>
  <c r="T464" i="3" s="1"/>
  <c r="AT509" i="3"/>
  <c r="AY509" i="3" s="1"/>
  <c r="AT466" i="3"/>
  <c r="AY466" i="3" s="1"/>
  <c r="T466" i="3" s="1"/>
  <c r="AT467" i="3"/>
  <c r="AY467" i="3" s="1"/>
  <c r="T467" i="3" s="1"/>
  <c r="AT506" i="3"/>
  <c r="AY506" i="3" s="1"/>
  <c r="T506" i="3" s="1"/>
  <c r="AT89" i="3"/>
  <c r="AY89" i="3" s="1"/>
  <c r="AT454" i="3"/>
  <c r="AY454" i="3" s="1"/>
  <c r="AT455" i="3"/>
  <c r="AY455" i="3" s="1"/>
  <c r="T455" i="3" s="1"/>
  <c r="AT456" i="3"/>
  <c r="AY456" i="3" s="1"/>
  <c r="T456" i="3" s="1"/>
  <c r="AT457" i="3"/>
  <c r="AY457" i="3" s="1"/>
  <c r="T457" i="3" s="1"/>
  <c r="AT458" i="3"/>
  <c r="AY458" i="3" s="1"/>
  <c r="AT459" i="3"/>
  <c r="AY459" i="3" s="1"/>
  <c r="AT453" i="3"/>
  <c r="AY453" i="3" s="1"/>
  <c r="T453" i="3" s="1"/>
  <c r="AT452" i="3"/>
  <c r="AY452" i="3" s="1"/>
  <c r="AT108" i="3"/>
  <c r="AY108" i="3" s="1"/>
  <c r="AT320" i="3"/>
  <c r="AY320" i="3" s="1"/>
  <c r="AT372" i="3"/>
  <c r="AY372" i="3" s="1"/>
  <c r="AT428" i="3"/>
  <c r="AY428" i="3" s="1"/>
  <c r="AT297" i="3"/>
  <c r="AY297" i="3" s="1"/>
  <c r="AT113" i="3"/>
  <c r="AY113" i="3" s="1"/>
  <c r="AT429" i="3"/>
  <c r="AY429" i="3" s="1"/>
  <c r="AT430" i="3"/>
  <c r="AY430" i="3" s="1"/>
  <c r="AT431" i="3"/>
  <c r="AY431" i="3" s="1"/>
  <c r="AT433" i="3"/>
  <c r="AY433" i="3" s="1"/>
  <c r="T433" i="3" s="1"/>
  <c r="AT434" i="3"/>
  <c r="AY434" i="3" s="1"/>
  <c r="T434" i="3" s="1"/>
  <c r="AT435" i="3"/>
  <c r="AY435" i="3" s="1"/>
  <c r="T435" i="3" s="1"/>
  <c r="AT436" i="3"/>
  <c r="AY436" i="3" s="1"/>
  <c r="T436" i="3" s="1"/>
  <c r="AT437" i="3"/>
  <c r="AY437" i="3" s="1"/>
  <c r="T437" i="3" s="1"/>
  <c r="AT438" i="3"/>
  <c r="AY438" i="3" s="1"/>
  <c r="T438" i="3" s="1"/>
  <c r="AT439" i="3"/>
  <c r="AY439" i="3" s="1"/>
  <c r="T439" i="3" s="1"/>
  <c r="AT440" i="3"/>
  <c r="AY440" i="3" s="1"/>
  <c r="T440" i="3" s="1"/>
  <c r="AT441" i="3"/>
  <c r="AY441" i="3" s="1"/>
  <c r="T441" i="3" s="1"/>
  <c r="AT442" i="3"/>
  <c r="AY442" i="3" s="1"/>
  <c r="T442" i="3" s="1"/>
  <c r="AT443" i="3"/>
  <c r="AY443" i="3" s="1"/>
  <c r="T443" i="3" s="1"/>
  <c r="AT432" i="3"/>
  <c r="AY432" i="3" s="1"/>
  <c r="AT444" i="3"/>
  <c r="AY444" i="3" s="1"/>
  <c r="AT445" i="3"/>
  <c r="AY445" i="3" s="1"/>
  <c r="AT308" i="3"/>
  <c r="AY308" i="3" s="1"/>
  <c r="AT446" i="3"/>
  <c r="AY446" i="3" s="1"/>
  <c r="AT120" i="3"/>
  <c r="AY120" i="3" s="1"/>
  <c r="AT323" i="3"/>
  <c r="AY323" i="3" s="1"/>
  <c r="AT510" i="3"/>
  <c r="AY510" i="3" s="1"/>
  <c r="AT447" i="3"/>
  <c r="AY447" i="3" s="1"/>
  <c r="AT448" i="3"/>
  <c r="AY448" i="3" s="1"/>
  <c r="AT449" i="3"/>
  <c r="AY449" i="3" s="1"/>
  <c r="AT124" i="3"/>
  <c r="AY124" i="3" s="1"/>
  <c r="AT125" i="3"/>
  <c r="AY125" i="3" s="1"/>
  <c r="AT450" i="3"/>
  <c r="AY450" i="3" s="1"/>
  <c r="AT880" i="3"/>
  <c r="AY880" i="3" s="1"/>
  <c r="AT401" i="3"/>
  <c r="AY401" i="3" s="1"/>
  <c r="AT402" i="3"/>
  <c r="AY402" i="3" s="1"/>
  <c r="AT760" i="3"/>
  <c r="AY760" i="3" s="1"/>
  <c r="AT398" i="3"/>
  <c r="AY398" i="3" s="1"/>
  <c r="AT399" i="3"/>
  <c r="AY399" i="3" s="1"/>
  <c r="AT412" i="3"/>
  <c r="AY412" i="3" s="1"/>
  <c r="AT403" i="3"/>
  <c r="AY403" i="3" s="1"/>
  <c r="AT404" i="3"/>
  <c r="AY404" i="3" s="1"/>
  <c r="AT293" i="3"/>
  <c r="AY293" i="3" s="1"/>
  <c r="AT321" i="3"/>
  <c r="AY321" i="3" s="1"/>
  <c r="AT138" i="3"/>
  <c r="AY138" i="3" s="1"/>
  <c r="AT405" i="3"/>
  <c r="AY405" i="3" s="1"/>
  <c r="AT406" i="3"/>
  <c r="AY406" i="3" s="1"/>
  <c r="T406" i="3" s="1"/>
  <c r="AT407" i="3"/>
  <c r="AY407" i="3" s="1"/>
  <c r="T407" i="3" s="1"/>
  <c r="AT408" i="3"/>
  <c r="AY408" i="3" s="1"/>
  <c r="T408" i="3" s="1"/>
  <c r="AT409" i="3"/>
  <c r="AY409" i="3" s="1"/>
  <c r="T409" i="3" s="1"/>
  <c r="AT410" i="3"/>
  <c r="AY410" i="3" s="1"/>
  <c r="T410" i="3" s="1"/>
  <c r="AT411" i="3"/>
  <c r="AY411" i="3" s="1"/>
  <c r="T411" i="3" s="1"/>
  <c r="AT465" i="3"/>
  <c r="AY465" i="3" s="1"/>
  <c r="T465" i="3" s="1"/>
  <c r="AT413" i="3"/>
  <c r="AY413" i="3" s="1"/>
  <c r="T413" i="3" s="1"/>
  <c r="AT414" i="3"/>
  <c r="AY414" i="3" s="1"/>
  <c r="AT415" i="3"/>
  <c r="AY415" i="3" s="1"/>
  <c r="T415" i="3" s="1"/>
  <c r="AT416" i="3"/>
  <c r="AY416" i="3" s="1"/>
  <c r="T416" i="3" s="1"/>
  <c r="AT417" i="3"/>
  <c r="AY417" i="3" s="1"/>
  <c r="T417" i="3" s="1"/>
  <c r="AT418" i="3"/>
  <c r="AY418" i="3" s="1"/>
  <c r="AT419" i="3"/>
  <c r="AY419" i="3" s="1"/>
  <c r="AT420" i="3"/>
  <c r="AY420" i="3" s="1"/>
  <c r="AT64" i="3"/>
  <c r="AY64" i="3" s="1"/>
  <c r="AT421" i="3"/>
  <c r="AY421" i="3" s="1"/>
  <c r="AT422" i="3"/>
  <c r="AY422" i="3" s="1"/>
  <c r="AT288" i="3"/>
  <c r="AY288" i="3" s="1"/>
  <c r="AT423" i="3"/>
  <c r="AY423" i="3" s="1"/>
  <c r="T423" i="3" s="1"/>
  <c r="AT147" i="3"/>
  <c r="AY147" i="3" s="1"/>
  <c r="AT148" i="3"/>
  <c r="AY148" i="3" s="1"/>
  <c r="AT322" i="3"/>
  <c r="AY322" i="3" s="1"/>
  <c r="AT371" i="3"/>
  <c r="AY371" i="3" s="1"/>
  <c r="T371" i="3" s="1"/>
  <c r="AT373" i="3"/>
  <c r="AY373" i="3" s="1"/>
  <c r="AT273" i="3"/>
  <c r="AY273" i="3" s="1"/>
  <c r="AT158" i="3"/>
  <c r="AY158" i="3" s="1"/>
  <c r="AT374" i="3"/>
  <c r="AY374" i="3" s="1"/>
  <c r="T374" i="3" s="1"/>
  <c r="AT375" i="3"/>
  <c r="AY375" i="3" s="1"/>
  <c r="T375" i="3" s="1"/>
  <c r="AT376" i="3"/>
  <c r="AY376" i="3" s="1"/>
  <c r="T376" i="3" s="1"/>
  <c r="AT388" i="3"/>
  <c r="AY388" i="3" s="1"/>
  <c r="T388" i="3" s="1"/>
  <c r="AT159" i="3"/>
  <c r="AY159" i="3" s="1"/>
  <c r="AT160" i="3"/>
  <c r="AY160" i="3" s="1"/>
  <c r="AT275" i="3"/>
  <c r="AY275" i="3" s="1"/>
  <c r="AT378" i="3"/>
  <c r="AY378" i="3" s="1"/>
  <c r="T378" i="3" s="1"/>
  <c r="AT379" i="3"/>
  <c r="AY379" i="3" s="1"/>
  <c r="T379" i="3" s="1"/>
  <c r="AT380" i="3"/>
  <c r="AY380" i="3" s="1"/>
  <c r="T380" i="3" s="1"/>
  <c r="AT381" i="3"/>
  <c r="AY381" i="3" s="1"/>
  <c r="T381" i="3" s="1"/>
  <c r="AT44" i="3"/>
  <c r="AY44" i="3" s="1"/>
  <c r="AT382" i="3"/>
  <c r="AY382" i="3" s="1"/>
  <c r="T382" i="3" s="1"/>
  <c r="AT166" i="3"/>
  <c r="AY166" i="3" s="1"/>
  <c r="AT383" i="3"/>
  <c r="AY383" i="3" s="1"/>
  <c r="T383" i="3" s="1"/>
  <c r="AT384" i="3"/>
  <c r="AY384" i="3" s="1"/>
  <c r="T384" i="3" s="1"/>
  <c r="AT385" i="3"/>
  <c r="AY385" i="3" s="1"/>
  <c r="T385" i="3" s="1"/>
  <c r="AT386" i="3"/>
  <c r="AY386" i="3" s="1"/>
  <c r="T386" i="3" s="1"/>
  <c r="AT387" i="3"/>
  <c r="AY387" i="3" s="1"/>
  <c r="AT169" i="3"/>
  <c r="AY169" i="3" s="1"/>
  <c r="AT400" i="3"/>
  <c r="AY400" i="3" s="1"/>
  <c r="T400" i="3" s="1"/>
  <c r="AT389" i="3"/>
  <c r="AY389" i="3" s="1"/>
  <c r="AT172" i="3"/>
  <c r="AY172" i="3" s="1"/>
  <c r="AT174" i="3"/>
  <c r="AY174" i="3" s="1"/>
  <c r="AT176" i="3"/>
  <c r="AY176" i="3" s="1"/>
  <c r="AT171" i="3"/>
  <c r="AY171" i="3" s="1"/>
  <c r="AT177" i="3"/>
  <c r="AY177" i="3" s="1"/>
  <c r="AT179" i="3"/>
  <c r="AY179" i="3" s="1"/>
  <c r="AT391" i="3"/>
  <c r="AY391" i="3" s="1"/>
  <c r="AT392" i="3"/>
  <c r="AY392" i="3" s="1"/>
  <c r="T392" i="3" s="1"/>
  <c r="AT393" i="3"/>
  <c r="AY393" i="3" s="1"/>
  <c r="T393" i="3" s="1"/>
  <c r="AT394" i="3"/>
  <c r="AY394" i="3" s="1"/>
  <c r="AT186" i="3"/>
  <c r="AY186" i="3" s="1"/>
  <c r="AT280" i="3"/>
  <c r="AY280" i="3" s="1"/>
  <c r="AT187" i="3"/>
  <c r="AY187" i="3" s="1"/>
  <c r="AT289" i="3"/>
  <c r="AY289" i="3" s="1"/>
  <c r="AT270" i="3"/>
  <c r="AY270" i="3" s="1"/>
  <c r="AT364" i="3"/>
  <c r="AY364" i="3" s="1"/>
  <c r="T364" i="3" s="1"/>
  <c r="AT365" i="3"/>
  <c r="AY365" i="3" s="1"/>
  <c r="T365" i="3" s="1"/>
  <c r="AT366" i="3"/>
  <c r="AY366" i="3" s="1"/>
  <c r="T366" i="3" s="1"/>
  <c r="AT367" i="3"/>
  <c r="AY367" i="3" s="1"/>
  <c r="T367" i="3" s="1"/>
  <c r="AT271" i="3"/>
  <c r="AY271" i="3" s="1"/>
  <c r="T271" i="3" s="1"/>
  <c r="AT368" i="3"/>
  <c r="AY368" i="3" s="1"/>
  <c r="T368" i="3" s="1"/>
  <c r="AT369" i="3"/>
  <c r="AY369" i="3" s="1"/>
  <c r="T369" i="3" s="1"/>
  <c r="AT262" i="3"/>
  <c r="AY262" i="3" s="1"/>
  <c r="T262" i="3" s="1"/>
  <c r="AT188" i="3"/>
  <c r="AY188" i="3" s="1"/>
  <c r="AT190" i="3"/>
  <c r="AY190" i="3" s="1"/>
  <c r="AT2" i="3"/>
  <c r="AY2" i="3" s="1"/>
  <c r="AT370" i="3"/>
  <c r="AY370" i="3" s="1"/>
  <c r="AT193" i="3"/>
  <c r="AY193" i="3" s="1"/>
  <c r="AT194" i="3"/>
  <c r="AY194" i="3" s="1"/>
  <c r="AT7" i="3"/>
  <c r="AY7" i="3" s="1"/>
  <c r="AT395" i="3"/>
  <c r="AY395" i="3" s="1"/>
  <c r="AT357" i="3"/>
  <c r="AY357" i="3" s="1"/>
  <c r="AT11" i="3"/>
  <c r="AY11" i="3" s="1"/>
  <c r="AT359" i="3"/>
  <c r="AY359" i="3" s="1"/>
  <c r="AT197" i="3"/>
  <c r="AY197" i="3" s="1"/>
  <c r="AT243" i="3"/>
  <c r="AY243" i="3" s="1"/>
  <c r="AT300" i="3"/>
  <c r="AY300" i="3" s="1"/>
  <c r="AT13" i="3"/>
  <c r="AY13" i="3" s="1"/>
  <c r="AT324" i="3"/>
  <c r="AY324" i="3" s="1"/>
  <c r="AT15" i="3"/>
  <c r="AY15" i="3" s="1"/>
  <c r="AT175" i="3"/>
  <c r="AY175" i="3" s="1"/>
  <c r="AT17" i="3"/>
  <c r="AY17" i="3" s="1"/>
  <c r="AT22" i="3"/>
  <c r="AY22" i="3" s="1"/>
  <c r="AT424" i="3"/>
  <c r="AY424" i="3" s="1"/>
  <c r="AT325" i="3"/>
  <c r="AY325" i="3" s="1"/>
  <c r="AT23" i="3"/>
  <c r="AY23" i="3" s="1"/>
  <c r="AT24" i="3"/>
  <c r="AY24" i="3" s="1"/>
  <c r="AT25" i="3"/>
  <c r="AY25" i="3" s="1"/>
  <c r="AT26" i="3"/>
  <c r="AY26" i="3" s="1"/>
  <c r="AT326" i="3"/>
  <c r="AY326" i="3" s="1"/>
  <c r="AT27" i="3"/>
  <c r="AY27" i="3" s="1"/>
  <c r="AT345" i="3"/>
  <c r="AY345" i="3" s="1"/>
  <c r="AT362" i="3"/>
  <c r="AY362" i="3" s="1"/>
  <c r="AT277" i="3"/>
  <c r="AY277" i="3" s="1"/>
  <c r="AT425" i="3"/>
  <c r="AY425" i="3" s="1"/>
  <c r="AT60" i="3"/>
  <c r="AY60" i="3" s="1"/>
  <c r="AT307" i="3"/>
  <c r="AY307" i="3" s="1"/>
  <c r="AT311" i="3"/>
  <c r="AY311" i="3" s="1"/>
  <c r="AT86" i="3"/>
  <c r="AY86" i="3" s="1"/>
  <c r="AT92" i="3"/>
  <c r="AY92" i="3" s="1"/>
  <c r="AT476" i="3"/>
  <c r="AY476" i="3" s="1"/>
  <c r="AT318" i="3"/>
  <c r="AY318" i="3" s="1"/>
  <c r="AT319" i="3"/>
  <c r="AY319" i="3" s="1"/>
  <c r="AT122" i="3"/>
  <c r="AY122" i="3" s="1"/>
  <c r="AT211" i="3"/>
  <c r="AY211" i="3" s="1"/>
  <c r="AT212" i="3"/>
  <c r="AY212" i="3" s="1"/>
  <c r="AT285" i="3"/>
  <c r="AY285" i="3" s="1"/>
  <c r="AT259" i="3"/>
  <c r="AY259" i="3" s="1"/>
  <c r="AT426" i="3"/>
  <c r="AY426" i="3" s="1"/>
  <c r="AT150" i="3"/>
  <c r="AY150" i="3" s="1"/>
  <c r="AT216" i="3"/>
  <c r="AY216" i="3" s="1"/>
  <c r="T216" i="3" s="1"/>
  <c r="AT217" i="3"/>
  <c r="AY217" i="3" s="1"/>
  <c r="AT218" i="3"/>
  <c r="AY218" i="3" s="1"/>
  <c r="AT427" i="3"/>
  <c r="AY427" i="3" s="1"/>
  <c r="AT278" i="3"/>
  <c r="AY278" i="3" s="1"/>
  <c r="AT221" i="3"/>
  <c r="AY221" i="3" s="1"/>
  <c r="AT104" i="3"/>
  <c r="AY104" i="3" s="1"/>
  <c r="AT260" i="3"/>
  <c r="AY260" i="3" s="1"/>
  <c r="AT261" i="3"/>
  <c r="AY261" i="3" s="1"/>
  <c r="AT192" i="3"/>
  <c r="AY192" i="3" s="1"/>
  <c r="AT5" i="3"/>
  <c r="AY5" i="3" s="1"/>
  <c r="AT9" i="3"/>
  <c r="AY9" i="3" s="1"/>
  <c r="AT8" i="3"/>
  <c r="AY8" i="3" s="1"/>
  <c r="AT227" i="3"/>
  <c r="AY227" i="3" s="1"/>
  <c r="AT10" i="3"/>
  <c r="AY10" i="3" s="1"/>
  <c r="AT199" i="3"/>
  <c r="AY199" i="3" s="1"/>
  <c r="AT109" i="3"/>
  <c r="AY109" i="3" s="1"/>
  <c r="AT111" i="3"/>
  <c r="AY111" i="3" s="1"/>
  <c r="AT114" i="3"/>
  <c r="AY114" i="3" s="1"/>
  <c r="AT115" i="3"/>
  <c r="AY115" i="3" s="1"/>
  <c r="AT116" i="3"/>
  <c r="AY116" i="3" s="1"/>
  <c r="AT128" i="3"/>
  <c r="AY128" i="3" s="1"/>
  <c r="AT274" i="3"/>
  <c r="AY274" i="3" s="1"/>
  <c r="AT144" i="3"/>
  <c r="AY144" i="3" s="1"/>
  <c r="AT180" i="3"/>
  <c r="AY180" i="3" s="1"/>
  <c r="AT202" i="3"/>
  <c r="AY202" i="3" s="1"/>
  <c r="AT208" i="3"/>
  <c r="AY208" i="3" s="1"/>
  <c r="AT210" i="3"/>
  <c r="AY210" i="3" s="1"/>
  <c r="AT223" i="3"/>
  <c r="AY223" i="3" s="1"/>
  <c r="AT224" i="3"/>
  <c r="AY224" i="3" s="1"/>
  <c r="AT226" i="3"/>
  <c r="AY226" i="3" s="1"/>
  <c r="AT240" i="3"/>
  <c r="AY240" i="3" s="1"/>
  <c r="AT237" i="3"/>
  <c r="AY237" i="3" s="1"/>
  <c r="AT241" i="3"/>
  <c r="AY241" i="3" s="1"/>
  <c r="AT887" i="3"/>
  <c r="AY887" i="3" s="1"/>
  <c r="AT250" i="3"/>
  <c r="AY250" i="3" s="1"/>
  <c r="T250" i="3" s="1"/>
  <c r="AT511" i="3"/>
  <c r="AY511" i="3" s="1"/>
  <c r="AT512" i="3"/>
  <c r="AY512" i="3" s="1"/>
  <c r="T512" i="3" s="1"/>
  <c r="AT513" i="3"/>
  <c r="AY513" i="3" s="1"/>
  <c r="AT514" i="3"/>
  <c r="AY514" i="3" s="1"/>
  <c r="T514" i="3" s="1"/>
  <c r="AT515" i="3"/>
  <c r="AY515" i="3" s="1"/>
  <c r="T515" i="3" s="1"/>
  <c r="AT516" i="3"/>
  <c r="AY516" i="3" s="1"/>
  <c r="T516" i="3" s="1"/>
  <c r="AT517" i="3"/>
  <c r="AY517" i="3" s="1"/>
  <c r="T517" i="3" s="1"/>
  <c r="AT518" i="3"/>
  <c r="AY518" i="3" s="1"/>
  <c r="T518" i="3" s="1"/>
  <c r="AT519" i="3"/>
  <c r="AY519" i="3" s="1"/>
  <c r="T519" i="3" s="1"/>
  <c r="AT520" i="3"/>
  <c r="AY520" i="3" s="1"/>
  <c r="T520" i="3" s="1"/>
  <c r="AT521" i="3"/>
  <c r="AY521" i="3" s="1"/>
  <c r="T521" i="3" s="1"/>
  <c r="AT553" i="3"/>
  <c r="AY553" i="3" s="1"/>
  <c r="AT523" i="3"/>
  <c r="AY523" i="3" s="1"/>
  <c r="AT524" i="3"/>
  <c r="AY524" i="3" s="1"/>
  <c r="AT525" i="3"/>
  <c r="AY525" i="3" s="1"/>
  <c r="AT526" i="3"/>
  <c r="AY526" i="3" s="1"/>
  <c r="AT527" i="3"/>
  <c r="AY527" i="3" s="1"/>
  <c r="AT528" i="3"/>
  <c r="AY528" i="3" s="1"/>
  <c r="AT529" i="3"/>
  <c r="AY529" i="3" s="1"/>
  <c r="AT530" i="3"/>
  <c r="AY530" i="3" s="1"/>
  <c r="AT531" i="3"/>
  <c r="AY531" i="3" s="1"/>
  <c r="AT532" i="3"/>
  <c r="AY532" i="3" s="1"/>
  <c r="AT533" i="3"/>
  <c r="AY533" i="3" s="1"/>
  <c r="AT534" i="3"/>
  <c r="AY534" i="3" s="1"/>
  <c r="AT535" i="3"/>
  <c r="AY535" i="3" s="1"/>
  <c r="AT536" i="3"/>
  <c r="AY536" i="3" s="1"/>
  <c r="AT537" i="3"/>
  <c r="AY537" i="3" s="1"/>
  <c r="AT538" i="3"/>
  <c r="AY538" i="3" s="1"/>
  <c r="AT539" i="3"/>
  <c r="AY539" i="3" s="1"/>
  <c r="AT540" i="3"/>
  <c r="AY540" i="3" s="1"/>
  <c r="AT541" i="3"/>
  <c r="AY541" i="3" s="1"/>
  <c r="AT542" i="3"/>
  <c r="AY542" i="3" s="1"/>
  <c r="AT543" i="3"/>
  <c r="AY543" i="3" s="1"/>
  <c r="AT544" i="3"/>
  <c r="AY544" i="3" s="1"/>
  <c r="AT545" i="3"/>
  <c r="AY545" i="3" s="1"/>
  <c r="AT546" i="3"/>
  <c r="AY546" i="3" s="1"/>
  <c r="AT547" i="3"/>
  <c r="AY547" i="3" s="1"/>
  <c r="AT548" i="3"/>
  <c r="AY548" i="3" s="1"/>
  <c r="AT549" i="3"/>
  <c r="AY549" i="3" s="1"/>
  <c r="AT550" i="3"/>
  <c r="AY550" i="3" s="1"/>
  <c r="AT551" i="3"/>
  <c r="AY551" i="3" s="1"/>
  <c r="AT552" i="3"/>
  <c r="AY552" i="3" s="1"/>
  <c r="AT562" i="3"/>
  <c r="AY562" i="3" s="1"/>
  <c r="AT554" i="3"/>
  <c r="AY554" i="3" s="1"/>
  <c r="AT555" i="3"/>
  <c r="AY555" i="3" s="1"/>
  <c r="AT556" i="3"/>
  <c r="AY556" i="3" s="1"/>
  <c r="AT557" i="3"/>
  <c r="AY557" i="3" s="1"/>
  <c r="AT558" i="3"/>
  <c r="AY558" i="3" s="1"/>
  <c r="AT559" i="3"/>
  <c r="AY559" i="3" s="1"/>
  <c r="AT560" i="3"/>
  <c r="AY560" i="3" s="1"/>
  <c r="AT561" i="3"/>
  <c r="AY561" i="3" s="1"/>
  <c r="AT563" i="3"/>
  <c r="AY563" i="3" s="1"/>
  <c r="AT564" i="3"/>
  <c r="AY564" i="3" s="1"/>
  <c r="AT568" i="3"/>
  <c r="AY568" i="3" s="1"/>
  <c r="AT565" i="3"/>
  <c r="AY565" i="3" s="1"/>
  <c r="AT566" i="3"/>
  <c r="AY566" i="3" s="1"/>
  <c r="AT567" i="3"/>
  <c r="AY567" i="3" s="1"/>
  <c r="AT605" i="3"/>
  <c r="AY605" i="3" s="1"/>
  <c r="T605" i="3" s="1"/>
  <c r="AT569" i="3"/>
  <c r="AY569" i="3" s="1"/>
  <c r="AT570" i="3"/>
  <c r="AY570" i="3" s="1"/>
  <c r="AT571" i="3"/>
  <c r="AY571" i="3" s="1"/>
  <c r="AT572" i="3"/>
  <c r="AY572" i="3" s="1"/>
  <c r="AT573" i="3"/>
  <c r="AY573" i="3" s="1"/>
  <c r="AT574" i="3"/>
  <c r="AY574" i="3" s="1"/>
  <c r="AT575" i="3"/>
  <c r="AY575" i="3" s="1"/>
  <c r="AT576" i="3"/>
  <c r="AY576" i="3" s="1"/>
  <c r="AT577" i="3"/>
  <c r="AY577" i="3" s="1"/>
  <c r="AT578" i="3"/>
  <c r="AY578" i="3" s="1"/>
  <c r="AT579" i="3"/>
  <c r="AY579" i="3" s="1"/>
  <c r="AT580" i="3"/>
  <c r="AY580" i="3" s="1"/>
  <c r="AT581" i="3"/>
  <c r="AY581" i="3" s="1"/>
  <c r="AT582" i="3"/>
  <c r="AY582" i="3" s="1"/>
  <c r="AT583" i="3"/>
  <c r="AY583" i="3" s="1"/>
  <c r="AT584" i="3"/>
  <c r="AY584" i="3" s="1"/>
  <c r="AT585" i="3"/>
  <c r="AY585" i="3" s="1"/>
  <c r="AT586" i="3"/>
  <c r="AY586" i="3" s="1"/>
  <c r="AT587" i="3"/>
  <c r="AY587" i="3" s="1"/>
  <c r="AT588" i="3"/>
  <c r="AY588" i="3" s="1"/>
  <c r="AT589" i="3"/>
  <c r="AY589" i="3" s="1"/>
  <c r="AT590" i="3"/>
  <c r="AY590" i="3" s="1"/>
  <c r="AT591" i="3"/>
  <c r="AY591" i="3" s="1"/>
  <c r="AT592" i="3"/>
  <c r="AY592" i="3" s="1"/>
  <c r="AT593" i="3"/>
  <c r="AY593" i="3" s="1"/>
  <c r="AT594" i="3"/>
  <c r="AY594" i="3" s="1"/>
  <c r="AT595" i="3"/>
  <c r="AY595" i="3" s="1"/>
  <c r="AT596" i="3"/>
  <c r="AY596" i="3" s="1"/>
  <c r="AT597" i="3"/>
  <c r="AY597" i="3" s="1"/>
  <c r="AT598" i="3"/>
  <c r="AY598" i="3" s="1"/>
  <c r="AT599" i="3"/>
  <c r="AY599" i="3" s="1"/>
  <c r="AT600" i="3"/>
  <c r="AY600" i="3" s="1"/>
  <c r="AT601" i="3"/>
  <c r="AY601" i="3" s="1"/>
  <c r="AT602" i="3"/>
  <c r="AY602" i="3" s="1"/>
  <c r="AT603" i="3"/>
  <c r="AY603" i="3" s="1"/>
  <c r="AT604" i="3"/>
  <c r="AY604" i="3" s="1"/>
  <c r="AT620" i="3"/>
  <c r="AY620" i="3" s="1"/>
  <c r="AT606" i="3"/>
  <c r="AY606" i="3" s="1"/>
  <c r="AT607" i="3"/>
  <c r="AY607" i="3" s="1"/>
  <c r="AT608" i="3"/>
  <c r="AY608" i="3" s="1"/>
  <c r="AT609" i="3"/>
  <c r="AY609" i="3" s="1"/>
  <c r="AT610" i="3"/>
  <c r="AY610" i="3" s="1"/>
  <c r="AT611" i="3"/>
  <c r="AY611" i="3" s="1"/>
  <c r="AT612" i="3"/>
  <c r="AY612" i="3" s="1"/>
  <c r="AT613" i="3"/>
  <c r="AY613" i="3" s="1"/>
  <c r="AT614" i="3"/>
  <c r="AY614" i="3" s="1"/>
  <c r="AT615" i="3"/>
  <c r="AY615" i="3" s="1"/>
  <c r="AT616" i="3"/>
  <c r="AY616" i="3" s="1"/>
  <c r="AT617" i="3"/>
  <c r="AY617" i="3" s="1"/>
  <c r="AT618" i="3"/>
  <c r="AY618" i="3" s="1"/>
  <c r="AT619" i="3"/>
  <c r="AY619" i="3" s="1"/>
  <c r="AT631" i="3"/>
  <c r="AY631" i="3" s="1"/>
  <c r="AT621" i="3"/>
  <c r="AY621" i="3" s="1"/>
  <c r="AT622" i="3"/>
  <c r="AY622" i="3" s="1"/>
  <c r="AT623" i="3"/>
  <c r="AY623" i="3" s="1"/>
  <c r="AT624" i="3"/>
  <c r="AY624" i="3" s="1"/>
  <c r="AT625" i="3"/>
  <c r="AY625" i="3" s="1"/>
  <c r="AT626" i="3"/>
  <c r="AY626" i="3" s="1"/>
  <c r="AT627" i="3"/>
  <c r="AY627" i="3" s="1"/>
  <c r="AT628" i="3"/>
  <c r="AY628" i="3" s="1"/>
  <c r="AT629" i="3"/>
  <c r="AY629" i="3" s="1"/>
  <c r="AT630" i="3"/>
  <c r="AY630" i="3" s="1"/>
  <c r="AT646" i="3"/>
  <c r="AY646" i="3" s="1"/>
  <c r="AT632" i="3"/>
  <c r="AY632" i="3" s="1"/>
  <c r="AT633" i="3"/>
  <c r="AY633" i="3" s="1"/>
  <c r="AT634" i="3"/>
  <c r="AY634" i="3" s="1"/>
  <c r="AT635" i="3"/>
  <c r="AY635" i="3" s="1"/>
  <c r="AT636" i="3"/>
  <c r="AY636" i="3" s="1"/>
  <c r="AT637" i="3"/>
  <c r="AY637" i="3" s="1"/>
  <c r="AT638" i="3"/>
  <c r="AY638" i="3" s="1"/>
  <c r="AT639" i="3"/>
  <c r="AY639" i="3" s="1"/>
  <c r="AT640" i="3"/>
  <c r="AY640" i="3" s="1"/>
  <c r="AT641" i="3"/>
  <c r="AY641" i="3" s="1"/>
  <c r="AT642" i="3"/>
  <c r="AY642" i="3" s="1"/>
  <c r="AT643" i="3"/>
  <c r="AY643" i="3" s="1"/>
  <c r="T643" i="3" s="1"/>
  <c r="AT644" i="3"/>
  <c r="AY644" i="3" s="1"/>
  <c r="AT645" i="3"/>
  <c r="AY645" i="3" s="1"/>
  <c r="AT660" i="3"/>
  <c r="AY660" i="3" s="1"/>
  <c r="AT647" i="3"/>
  <c r="AY647" i="3" s="1"/>
  <c r="AT648" i="3"/>
  <c r="AY648" i="3" s="1"/>
  <c r="AT649" i="3"/>
  <c r="AY649" i="3" s="1"/>
  <c r="AT650" i="3"/>
  <c r="AY650" i="3" s="1"/>
  <c r="AT651" i="3"/>
  <c r="AY651" i="3" s="1"/>
  <c r="AT652" i="3"/>
  <c r="AY652" i="3" s="1"/>
  <c r="AT653" i="3"/>
  <c r="AY653" i="3" s="1"/>
  <c r="AT654" i="3"/>
  <c r="AY654" i="3" s="1"/>
  <c r="AT655" i="3"/>
  <c r="AY655" i="3" s="1"/>
  <c r="AT656" i="3"/>
  <c r="AY656" i="3" s="1"/>
  <c r="AT657" i="3"/>
  <c r="AY657" i="3" s="1"/>
  <c r="AT658" i="3"/>
  <c r="AY658" i="3" s="1"/>
  <c r="AT659" i="3"/>
  <c r="AY659" i="3" s="1"/>
  <c r="AT673" i="3"/>
  <c r="AY673" i="3" s="1"/>
  <c r="AT661" i="3"/>
  <c r="AY661" i="3" s="1"/>
  <c r="AT662" i="3"/>
  <c r="AY662" i="3" s="1"/>
  <c r="AT663" i="3"/>
  <c r="AY663" i="3" s="1"/>
  <c r="AT664" i="3"/>
  <c r="AY664" i="3" s="1"/>
  <c r="AT665" i="3"/>
  <c r="AY665" i="3" s="1"/>
  <c r="AT666" i="3"/>
  <c r="AY666" i="3" s="1"/>
  <c r="T666" i="3" s="1"/>
  <c r="AT667" i="3"/>
  <c r="AY667" i="3" s="1"/>
  <c r="T667" i="3" s="1"/>
  <c r="AT668" i="3"/>
  <c r="AY668" i="3" s="1"/>
  <c r="T668" i="3" s="1"/>
  <c r="AT669" i="3"/>
  <c r="AY669" i="3" s="1"/>
  <c r="AT670" i="3"/>
  <c r="AY670" i="3" s="1"/>
  <c r="AT671" i="3"/>
  <c r="AY671" i="3" s="1"/>
  <c r="AT672" i="3"/>
  <c r="AY672" i="3" s="1"/>
  <c r="AT675" i="3"/>
  <c r="AY675" i="3" s="1"/>
  <c r="AT674" i="3"/>
  <c r="AY674" i="3" s="1"/>
  <c r="AT684" i="3"/>
  <c r="AY684" i="3" s="1"/>
  <c r="AT676" i="3"/>
  <c r="AY676" i="3" s="1"/>
  <c r="AT677" i="3"/>
  <c r="AY677" i="3" s="1"/>
  <c r="AT678" i="3"/>
  <c r="AY678" i="3" s="1"/>
  <c r="AT679" i="3"/>
  <c r="AY679" i="3" s="1"/>
  <c r="AT680" i="3"/>
  <c r="AY680" i="3" s="1"/>
  <c r="AT681" i="3"/>
  <c r="AY681" i="3" s="1"/>
  <c r="AT682" i="3"/>
  <c r="AY682" i="3" s="1"/>
  <c r="AT683" i="3"/>
  <c r="AY683" i="3" s="1"/>
  <c r="AT739" i="3"/>
  <c r="AY739" i="3" s="1"/>
  <c r="AT685" i="3"/>
  <c r="AY685" i="3" s="1"/>
  <c r="AT686" i="3"/>
  <c r="AY686" i="3" s="1"/>
  <c r="AT687" i="3"/>
  <c r="AY687" i="3" s="1"/>
  <c r="AT688" i="3"/>
  <c r="AY688" i="3" s="1"/>
  <c r="AT689" i="3"/>
  <c r="AY689" i="3" s="1"/>
  <c r="AT690" i="3"/>
  <c r="AY690" i="3" s="1"/>
  <c r="AT691" i="3"/>
  <c r="AY691" i="3" s="1"/>
  <c r="AT692" i="3"/>
  <c r="AY692" i="3" s="1"/>
  <c r="AT693" i="3"/>
  <c r="AY693" i="3" s="1"/>
  <c r="AT694" i="3"/>
  <c r="AY694" i="3" s="1"/>
  <c r="AT695" i="3"/>
  <c r="AY695" i="3" s="1"/>
  <c r="AT696" i="3"/>
  <c r="AY696" i="3" s="1"/>
  <c r="AT697" i="3"/>
  <c r="AY697" i="3" s="1"/>
  <c r="AT698" i="3"/>
  <c r="AY698" i="3" s="1"/>
  <c r="AT699" i="3"/>
  <c r="AY699" i="3" s="1"/>
  <c r="AT700" i="3"/>
  <c r="AY700" i="3" s="1"/>
  <c r="AT701" i="3"/>
  <c r="AY701" i="3" s="1"/>
  <c r="AT702" i="3"/>
  <c r="AY702" i="3" s="1"/>
  <c r="AT703" i="3"/>
  <c r="AY703" i="3" s="1"/>
  <c r="AT704" i="3"/>
  <c r="AY704" i="3" s="1"/>
  <c r="AT705" i="3"/>
  <c r="AY705" i="3" s="1"/>
  <c r="AT706" i="3"/>
  <c r="AY706" i="3" s="1"/>
  <c r="AT707" i="3"/>
  <c r="AY707" i="3" s="1"/>
  <c r="AT708" i="3"/>
  <c r="AY708" i="3" s="1"/>
  <c r="AT709" i="3"/>
  <c r="AY709" i="3" s="1"/>
  <c r="AT710" i="3"/>
  <c r="AY710" i="3" s="1"/>
  <c r="AT711" i="3"/>
  <c r="AY711" i="3" s="1"/>
  <c r="AT712" i="3"/>
  <c r="AY712" i="3" s="1"/>
  <c r="AT713" i="3"/>
  <c r="AY713" i="3" s="1"/>
  <c r="AT714" i="3"/>
  <c r="AY714" i="3" s="1"/>
  <c r="AT715" i="3"/>
  <c r="AY715" i="3" s="1"/>
  <c r="AT716" i="3"/>
  <c r="AY716" i="3" s="1"/>
  <c r="AT717" i="3"/>
  <c r="AY717" i="3" s="1"/>
  <c r="AT718" i="3"/>
  <c r="AY718" i="3" s="1"/>
  <c r="AT719" i="3"/>
  <c r="AY719" i="3" s="1"/>
  <c r="AT720" i="3"/>
  <c r="AY720" i="3" s="1"/>
  <c r="AT721" i="3"/>
  <c r="AY721" i="3" s="1"/>
  <c r="AT722" i="3"/>
  <c r="AY722" i="3" s="1"/>
  <c r="AT723" i="3"/>
  <c r="AY723" i="3" s="1"/>
  <c r="AT724" i="3"/>
  <c r="AY724" i="3" s="1"/>
  <c r="AT725" i="3"/>
  <c r="AY725" i="3" s="1"/>
  <c r="AT726" i="3"/>
  <c r="AY726" i="3" s="1"/>
  <c r="AT727" i="3"/>
  <c r="AY727" i="3" s="1"/>
  <c r="AT728" i="3"/>
  <c r="AY728" i="3" s="1"/>
  <c r="AT729" i="3"/>
  <c r="AY729" i="3" s="1"/>
  <c r="AT730" i="3"/>
  <c r="AY730" i="3" s="1"/>
  <c r="AT731" i="3"/>
  <c r="AY731" i="3" s="1"/>
  <c r="AT732" i="3"/>
  <c r="AY732" i="3" s="1"/>
  <c r="AT733" i="3"/>
  <c r="AY733" i="3" s="1"/>
  <c r="AT734" i="3"/>
  <c r="AY734" i="3" s="1"/>
  <c r="AT735" i="3"/>
  <c r="AY735" i="3" s="1"/>
  <c r="AT736" i="3"/>
  <c r="AY736" i="3" s="1"/>
  <c r="AT737" i="3"/>
  <c r="AY737" i="3" s="1"/>
  <c r="AT761" i="3"/>
  <c r="AY761" i="3" s="1"/>
  <c r="AT762" i="3"/>
  <c r="AY762" i="3" s="1"/>
  <c r="AT763" i="3"/>
  <c r="AY763" i="3" s="1"/>
  <c r="AT738" i="3"/>
  <c r="AY738" i="3" s="1"/>
  <c r="T738" i="3" s="1"/>
  <c r="AT740" i="3"/>
  <c r="AY740" i="3" s="1"/>
  <c r="T740" i="3" s="1"/>
  <c r="AT759" i="3"/>
  <c r="AY759" i="3" s="1"/>
  <c r="T759" i="3" s="1"/>
  <c r="AT741" i="3"/>
  <c r="AY741" i="3" s="1"/>
  <c r="T741" i="3" s="1"/>
  <c r="AT742" i="3"/>
  <c r="AY742" i="3" s="1"/>
  <c r="T742" i="3" s="1"/>
  <c r="AT743" i="3"/>
  <c r="AY743" i="3" s="1"/>
  <c r="T743" i="3" s="1"/>
  <c r="AT744" i="3"/>
  <c r="AY744" i="3" s="1"/>
  <c r="T744" i="3" s="1"/>
  <c r="AT745" i="3"/>
  <c r="AY745" i="3" s="1"/>
  <c r="T745" i="3" s="1"/>
  <c r="AT746" i="3"/>
  <c r="AY746" i="3" s="1"/>
  <c r="T746" i="3" s="1"/>
  <c r="AT747" i="3"/>
  <c r="AY747" i="3" s="1"/>
  <c r="T747" i="3" s="1"/>
  <c r="AT748" i="3"/>
  <c r="AY748" i="3" s="1"/>
  <c r="T748" i="3" s="1"/>
  <c r="AT749" i="3"/>
  <c r="AY749" i="3" s="1"/>
  <c r="T749" i="3" s="1"/>
  <c r="AT750" i="3"/>
  <c r="AY750" i="3" s="1"/>
  <c r="T750" i="3" s="1"/>
  <c r="AT751" i="3"/>
  <c r="AY751" i="3" s="1"/>
  <c r="T751" i="3" s="1"/>
  <c r="AT752" i="3"/>
  <c r="AY752" i="3" s="1"/>
  <c r="T752" i="3" s="1"/>
  <c r="AT753" i="3"/>
  <c r="AY753" i="3" s="1"/>
  <c r="T753" i="3" s="1"/>
  <c r="AT754" i="3"/>
  <c r="AY754" i="3" s="1"/>
  <c r="T754" i="3" s="1"/>
  <c r="AT764" i="3"/>
  <c r="AY764" i="3" s="1"/>
  <c r="AT765" i="3"/>
  <c r="AY765" i="3" s="1"/>
  <c r="AT766" i="3"/>
  <c r="AY766" i="3" s="1"/>
  <c r="AT767" i="3"/>
  <c r="AY767" i="3" s="1"/>
  <c r="AT768" i="3"/>
  <c r="AY768" i="3" s="1"/>
  <c r="AT769" i="3"/>
  <c r="AY769" i="3" s="1"/>
  <c r="AT770" i="3"/>
  <c r="AY770" i="3" s="1"/>
  <c r="AT771" i="3"/>
  <c r="AY771" i="3" s="1"/>
  <c r="AT772" i="3"/>
  <c r="AY772" i="3" s="1"/>
  <c r="AT773" i="3"/>
  <c r="AY773" i="3" s="1"/>
  <c r="AT774" i="3"/>
  <c r="AY774" i="3" s="1"/>
  <c r="AT775" i="3"/>
  <c r="AY775" i="3" s="1"/>
  <c r="AT776" i="3"/>
  <c r="AY776" i="3" s="1"/>
  <c r="AT777" i="3"/>
  <c r="AY777" i="3" s="1"/>
  <c r="AT778" i="3"/>
  <c r="AY778" i="3" s="1"/>
  <c r="AT780" i="3"/>
  <c r="AY780" i="3" s="1"/>
  <c r="AT781" i="3"/>
  <c r="AY781" i="3" s="1"/>
  <c r="AT782" i="3"/>
  <c r="AY782" i="3" s="1"/>
  <c r="AT783" i="3"/>
  <c r="AY783" i="3" s="1"/>
  <c r="AT784" i="3"/>
  <c r="AY784" i="3" s="1"/>
  <c r="AT785" i="3"/>
  <c r="AY785" i="3" s="1"/>
  <c r="AT786" i="3"/>
  <c r="AY786" i="3" s="1"/>
  <c r="AT494" i="3"/>
  <c r="AY494" i="3" s="1"/>
  <c r="K788" i="3"/>
  <c r="M788" i="3"/>
  <c r="N788" i="3"/>
  <c r="AD788" i="3" s="1"/>
  <c r="Q788" i="3"/>
  <c r="AE788" i="3"/>
  <c r="AF788" i="3"/>
  <c r="AP788" i="3"/>
  <c r="AQ788" i="3"/>
  <c r="K786" i="3"/>
  <c r="M786" i="3"/>
  <c r="N786" i="3"/>
  <c r="AD786" i="3" s="1"/>
  <c r="Q786" i="3"/>
  <c r="AE786" i="3"/>
  <c r="AF786" i="3"/>
  <c r="AP786" i="3"/>
  <c r="AQ786" i="3"/>
  <c r="K785" i="3"/>
  <c r="M785" i="3"/>
  <c r="N785" i="3"/>
  <c r="AD785" i="3" s="1"/>
  <c r="Q785" i="3"/>
  <c r="AE785" i="3"/>
  <c r="AF785" i="3"/>
  <c r="AP785" i="3"/>
  <c r="AQ785" i="3"/>
  <c r="K784" i="3"/>
  <c r="M784" i="3"/>
  <c r="N784" i="3"/>
  <c r="AD784" i="3" s="1"/>
  <c r="Q784" i="3"/>
  <c r="AE784" i="3"/>
  <c r="AF784" i="3"/>
  <c r="AP784" i="3"/>
  <c r="AQ784" i="3"/>
  <c r="K446" i="3"/>
  <c r="M446" i="3"/>
  <c r="N446" i="3"/>
  <c r="AD446" i="3" s="1"/>
  <c r="Q446" i="3"/>
  <c r="AE446" i="3"/>
  <c r="AF446" i="3"/>
  <c r="AP446" i="3"/>
  <c r="AQ446" i="3"/>
  <c r="F63" i="14"/>
  <c r="F216" i="14"/>
  <c r="F136" i="14"/>
  <c r="K324" i="3"/>
  <c r="M324" i="3"/>
  <c r="N324" i="3"/>
  <c r="AD324" i="3" s="1"/>
  <c r="Q324" i="3"/>
  <c r="AE324" i="3"/>
  <c r="AF324" i="3"/>
  <c r="AP324" i="3"/>
  <c r="AQ324" i="3"/>
  <c r="K783" i="3"/>
  <c r="M783" i="3"/>
  <c r="N783" i="3"/>
  <c r="AD783" i="3" s="1"/>
  <c r="Q783" i="3"/>
  <c r="AE783" i="3"/>
  <c r="AF783" i="3"/>
  <c r="AP783" i="3"/>
  <c r="AQ783" i="3"/>
  <c r="K782" i="3"/>
  <c r="M782" i="3"/>
  <c r="N782" i="3"/>
  <c r="AD782" i="3" s="1"/>
  <c r="Q782" i="3"/>
  <c r="AE782" i="3"/>
  <c r="AF782" i="3"/>
  <c r="AP782" i="3"/>
  <c r="AQ782" i="3"/>
  <c r="K11" i="3"/>
  <c r="M11" i="3"/>
  <c r="N11" i="3"/>
  <c r="AD11" i="3" s="1"/>
  <c r="Q11" i="3"/>
  <c r="AE11" i="3"/>
  <c r="AF11" i="3"/>
  <c r="AP11" i="3"/>
  <c r="AQ11" i="3"/>
  <c r="F17" i="14"/>
  <c r="F18" i="14"/>
  <c r="K9" i="3"/>
  <c r="M9" i="3"/>
  <c r="N9" i="3"/>
  <c r="AD9" i="3" s="1"/>
  <c r="Q9" i="3"/>
  <c r="G203" i="17" s="1"/>
  <c r="AE9" i="3"/>
  <c r="AF9" i="3"/>
  <c r="AG9" i="3" s="1"/>
  <c r="AP9" i="3"/>
  <c r="AQ9" i="3"/>
  <c r="F128" i="14"/>
  <c r="K432" i="3"/>
  <c r="M432" i="3"/>
  <c r="N432" i="3"/>
  <c r="AD432" i="3" s="1"/>
  <c r="Q432" i="3"/>
  <c r="AE432" i="3"/>
  <c r="AF432" i="3"/>
  <c r="AP432" i="3"/>
  <c r="AQ432" i="3"/>
  <c r="K781" i="3"/>
  <c r="M781" i="3"/>
  <c r="N781" i="3"/>
  <c r="AD781" i="3" s="1"/>
  <c r="Q781" i="3"/>
  <c r="AE781" i="3"/>
  <c r="AF781" i="3"/>
  <c r="AP781" i="3"/>
  <c r="AQ781" i="3"/>
  <c r="K780" i="3"/>
  <c r="M780" i="3"/>
  <c r="N780" i="3"/>
  <c r="AD780" i="3" s="1"/>
  <c r="Q780" i="3"/>
  <c r="AE780" i="3"/>
  <c r="AF780" i="3"/>
  <c r="AP780" i="3"/>
  <c r="AQ780" i="3"/>
  <c r="K779" i="3"/>
  <c r="M779" i="3"/>
  <c r="N779" i="3"/>
  <c r="AD779" i="3" s="1"/>
  <c r="Q779" i="3"/>
  <c r="AE779" i="3"/>
  <c r="AF779" i="3"/>
  <c r="AP779" i="3"/>
  <c r="AQ779" i="3"/>
  <c r="K778" i="3"/>
  <c r="M778" i="3"/>
  <c r="N778" i="3"/>
  <c r="AD778" i="3" s="1"/>
  <c r="Q778" i="3"/>
  <c r="AE778" i="3"/>
  <c r="AF778" i="3"/>
  <c r="AP778" i="3"/>
  <c r="AQ778" i="3"/>
  <c r="K777" i="3"/>
  <c r="M777" i="3"/>
  <c r="N777" i="3"/>
  <c r="AD777" i="3" s="1"/>
  <c r="Q777" i="3"/>
  <c r="AE777" i="3"/>
  <c r="AF777" i="3"/>
  <c r="AP777" i="3"/>
  <c r="AQ777" i="3"/>
  <c r="K776" i="3"/>
  <c r="M776" i="3"/>
  <c r="N776" i="3"/>
  <c r="AD776" i="3" s="1"/>
  <c r="Q776" i="3"/>
  <c r="AE776" i="3"/>
  <c r="AF776" i="3"/>
  <c r="AP776" i="3"/>
  <c r="AQ776" i="3"/>
  <c r="K10" i="3"/>
  <c r="M10" i="3"/>
  <c r="N10" i="3"/>
  <c r="AD10" i="3" s="1"/>
  <c r="Q10" i="3"/>
  <c r="AE10" i="3"/>
  <c r="AF10" i="3"/>
  <c r="AG10" i="3" s="1"/>
  <c r="AP10" i="3"/>
  <c r="AQ10" i="3"/>
  <c r="K227" i="3"/>
  <c r="M227" i="3"/>
  <c r="N227" i="3"/>
  <c r="AD227" i="3" s="1"/>
  <c r="Q227" i="3"/>
  <c r="AE227" i="3"/>
  <c r="AF227" i="3"/>
  <c r="AG227" i="3" s="1"/>
  <c r="AP227" i="3"/>
  <c r="AQ227" i="3"/>
  <c r="AQ454" i="3"/>
  <c r="AP454" i="3"/>
  <c r="AF454" i="3"/>
  <c r="AF604" i="3"/>
  <c r="AE454" i="3"/>
  <c r="AD454" i="3"/>
  <c r="Q454" i="3"/>
  <c r="Q36" i="3"/>
  <c r="K775" i="3"/>
  <c r="M775" i="3"/>
  <c r="N775" i="3"/>
  <c r="AD775" i="3" s="1"/>
  <c r="Q775" i="3"/>
  <c r="AE775" i="3"/>
  <c r="AF775" i="3"/>
  <c r="AP775" i="3"/>
  <c r="AQ775" i="3"/>
  <c r="K425" i="3"/>
  <c r="M425" i="3"/>
  <c r="N425" i="3"/>
  <c r="AD425" i="3" s="1"/>
  <c r="Q425" i="3"/>
  <c r="AE425" i="3"/>
  <c r="AF425" i="3"/>
  <c r="AP425" i="3"/>
  <c r="AQ425" i="3"/>
  <c r="K774" i="3"/>
  <c r="M774" i="3"/>
  <c r="N774" i="3"/>
  <c r="AD774" i="3" s="1"/>
  <c r="Q774" i="3"/>
  <c r="AE774" i="3"/>
  <c r="AF774" i="3"/>
  <c r="AP774" i="3"/>
  <c r="AQ774" i="3"/>
  <c r="K773" i="3"/>
  <c r="M773" i="3"/>
  <c r="N773" i="3"/>
  <c r="AD773" i="3" s="1"/>
  <c r="Q773" i="3"/>
  <c r="AE773" i="3"/>
  <c r="AF773" i="3"/>
  <c r="AP773" i="3"/>
  <c r="AQ773" i="3"/>
  <c r="K289" i="3"/>
  <c r="N289" i="3"/>
  <c r="AD289" i="3" s="1"/>
  <c r="Q289" i="3"/>
  <c r="AE289" i="3"/>
  <c r="AF289" i="3"/>
  <c r="AP289" i="3"/>
  <c r="AQ289" i="3"/>
  <c r="K262" i="3"/>
  <c r="M262" i="3"/>
  <c r="N262" i="3"/>
  <c r="AD262" i="3" s="1"/>
  <c r="Q262" i="3"/>
  <c r="AE262" i="3"/>
  <c r="AF262" i="3"/>
  <c r="AG262" i="3" s="1"/>
  <c r="AP262" i="3"/>
  <c r="AQ262" i="3"/>
  <c r="K369" i="3"/>
  <c r="M369" i="3"/>
  <c r="N369" i="3"/>
  <c r="AD369" i="3" s="1"/>
  <c r="Q369" i="3"/>
  <c r="AE369" i="3"/>
  <c r="AF369" i="3"/>
  <c r="AP369" i="3"/>
  <c r="AQ369" i="3"/>
  <c r="K368" i="3"/>
  <c r="M368" i="3"/>
  <c r="N368" i="3"/>
  <c r="AD368" i="3" s="1"/>
  <c r="Q368" i="3"/>
  <c r="AE368" i="3"/>
  <c r="AF368" i="3"/>
  <c r="AP368" i="3"/>
  <c r="AQ368" i="3"/>
  <c r="K271" i="3"/>
  <c r="M271" i="3"/>
  <c r="N271" i="3"/>
  <c r="AD271" i="3" s="1"/>
  <c r="Q271" i="3"/>
  <c r="AE271" i="3"/>
  <c r="AF271" i="3"/>
  <c r="AP271" i="3"/>
  <c r="AQ271" i="3"/>
  <c r="K367" i="3"/>
  <c r="M367" i="3"/>
  <c r="N367" i="3"/>
  <c r="AD367" i="3" s="1"/>
  <c r="Q367" i="3"/>
  <c r="AE367" i="3"/>
  <c r="AF367" i="3"/>
  <c r="AP367" i="3"/>
  <c r="AQ367" i="3"/>
  <c r="K366" i="3"/>
  <c r="M366" i="3"/>
  <c r="N366" i="3"/>
  <c r="AD366" i="3" s="1"/>
  <c r="Q366" i="3"/>
  <c r="AE366" i="3"/>
  <c r="AF366" i="3"/>
  <c r="AP366" i="3"/>
  <c r="AQ366" i="3"/>
  <c r="K365" i="3"/>
  <c r="M365" i="3"/>
  <c r="N365" i="3"/>
  <c r="AD365" i="3" s="1"/>
  <c r="Q365" i="3"/>
  <c r="AE365" i="3"/>
  <c r="AF365" i="3"/>
  <c r="AP365" i="3"/>
  <c r="AQ365" i="3"/>
  <c r="F252" i="14"/>
  <c r="F70" i="14"/>
  <c r="F68" i="14"/>
  <c r="K364" i="3"/>
  <c r="M364" i="3"/>
  <c r="N364" i="3"/>
  <c r="AD364" i="3" s="1"/>
  <c r="Q364" i="3"/>
  <c r="AE364" i="3"/>
  <c r="AF364" i="3"/>
  <c r="AP364" i="3"/>
  <c r="AQ364" i="3"/>
  <c r="K188" i="3"/>
  <c r="M188" i="3"/>
  <c r="N188" i="3"/>
  <c r="AD188" i="3" s="1"/>
  <c r="Q188" i="3"/>
  <c r="AE188" i="3"/>
  <c r="AF188" i="3"/>
  <c r="AP188" i="3"/>
  <c r="F132" i="14"/>
  <c r="F85" i="14"/>
  <c r="F43" i="14"/>
  <c r="F207" i="14"/>
  <c r="F23" i="14"/>
  <c r="F109" i="14"/>
  <c r="F186" i="14"/>
  <c r="F205" i="14"/>
  <c r="F198" i="14"/>
  <c r="F41" i="14"/>
  <c r="F249" i="14"/>
  <c r="F157" i="14"/>
  <c r="F103" i="14"/>
  <c r="F76" i="14"/>
  <c r="F33" i="14"/>
  <c r="F124" i="14"/>
  <c r="F139" i="14"/>
  <c r="K772" i="3"/>
  <c r="M772" i="3"/>
  <c r="N772" i="3"/>
  <c r="AD772" i="3" s="1"/>
  <c r="Q772" i="3"/>
  <c r="AE772" i="3"/>
  <c r="AF772" i="3"/>
  <c r="AP772" i="3"/>
  <c r="AQ772" i="3"/>
  <c r="K771" i="3"/>
  <c r="M771" i="3"/>
  <c r="N771" i="3"/>
  <c r="AD771" i="3" s="1"/>
  <c r="Q771" i="3"/>
  <c r="AE771" i="3"/>
  <c r="AF771" i="3"/>
  <c r="AP771" i="3"/>
  <c r="AQ771" i="3"/>
  <c r="K770" i="3"/>
  <c r="M770" i="3"/>
  <c r="N770" i="3"/>
  <c r="AD770" i="3" s="1"/>
  <c r="Q770" i="3"/>
  <c r="AE770" i="3"/>
  <c r="AF770" i="3"/>
  <c r="AP770" i="3"/>
  <c r="AQ770" i="3"/>
  <c r="K769" i="3"/>
  <c r="M769" i="3"/>
  <c r="N769" i="3"/>
  <c r="AD769" i="3" s="1"/>
  <c r="Q769" i="3"/>
  <c r="AE769" i="3"/>
  <c r="AF769" i="3"/>
  <c r="AP769" i="3"/>
  <c r="AQ769" i="3"/>
  <c r="K885" i="3"/>
  <c r="M885" i="3"/>
  <c r="N885" i="3"/>
  <c r="AD885" i="3" s="1"/>
  <c r="Q885" i="3"/>
  <c r="AE885" i="3"/>
  <c r="AF885" i="3"/>
  <c r="AP885" i="3"/>
  <c r="AQ885" i="3"/>
  <c r="K758" i="3"/>
  <c r="M758" i="3"/>
  <c r="N758" i="3"/>
  <c r="AD758" i="3" s="1"/>
  <c r="Q758" i="3"/>
  <c r="AE758" i="3"/>
  <c r="AF758" i="3"/>
  <c r="AP758" i="3"/>
  <c r="AQ758" i="3"/>
  <c r="K757" i="3"/>
  <c r="M757" i="3"/>
  <c r="N757" i="3"/>
  <c r="AD757" i="3" s="1"/>
  <c r="Q757" i="3"/>
  <c r="AE757" i="3"/>
  <c r="AF757" i="3"/>
  <c r="AP757" i="3"/>
  <c r="AQ757" i="3"/>
  <c r="K756" i="3"/>
  <c r="M756" i="3"/>
  <c r="N756" i="3"/>
  <c r="AD756" i="3" s="1"/>
  <c r="Q756" i="3"/>
  <c r="AE756" i="3"/>
  <c r="AF756" i="3"/>
  <c r="AP756" i="3"/>
  <c r="AQ756" i="3"/>
  <c r="F151" i="14"/>
  <c r="K171" i="3"/>
  <c r="M171" i="3"/>
  <c r="N171" i="3"/>
  <c r="AD171" i="3" s="1"/>
  <c r="Q171" i="3"/>
  <c r="D51" i="17" s="1"/>
  <c r="AE171" i="3"/>
  <c r="AF171" i="3"/>
  <c r="AP171" i="3"/>
  <c r="AQ171" i="3"/>
  <c r="K768" i="3"/>
  <c r="M768" i="3"/>
  <c r="N768" i="3"/>
  <c r="AD768" i="3" s="1"/>
  <c r="Q768" i="3"/>
  <c r="AE768" i="3"/>
  <c r="AF768" i="3"/>
  <c r="AP768" i="3"/>
  <c r="AQ768" i="3"/>
  <c r="K767" i="3"/>
  <c r="M767" i="3"/>
  <c r="N767" i="3"/>
  <c r="AD767" i="3" s="1"/>
  <c r="Q767" i="3"/>
  <c r="AE767" i="3"/>
  <c r="AF767" i="3"/>
  <c r="AP767" i="3"/>
  <c r="AQ767" i="3"/>
  <c r="K277" i="3"/>
  <c r="M277" i="3"/>
  <c r="N277" i="3"/>
  <c r="AD277" i="3" s="1"/>
  <c r="Q277" i="3"/>
  <c r="AE277" i="3"/>
  <c r="AF277" i="3"/>
  <c r="AP277" i="3"/>
  <c r="AQ277" i="3"/>
  <c r="K766" i="3"/>
  <c r="M766" i="3"/>
  <c r="N766" i="3"/>
  <c r="AD766" i="3" s="1"/>
  <c r="Q766" i="3"/>
  <c r="AE766" i="3"/>
  <c r="AF766" i="3"/>
  <c r="AP766" i="3"/>
  <c r="AQ766" i="3"/>
  <c r="F88" i="14"/>
  <c r="K755" i="3"/>
  <c r="M755" i="3"/>
  <c r="N755" i="3"/>
  <c r="AD755" i="3" s="1"/>
  <c r="Q755" i="3"/>
  <c r="C87" i="17" s="1"/>
  <c r="AE755" i="3"/>
  <c r="AF755" i="3"/>
  <c r="AP755" i="3"/>
  <c r="AQ755" i="3"/>
  <c r="F208" i="14"/>
  <c r="F166" i="14"/>
  <c r="F9" i="14"/>
  <c r="F193" i="14"/>
  <c r="K221" i="3"/>
  <c r="M221" i="3"/>
  <c r="N221" i="3"/>
  <c r="AD221" i="3" s="1"/>
  <c r="Q221" i="3"/>
  <c r="G8" i="17" s="1"/>
  <c r="AE221" i="3"/>
  <c r="AF221" i="3"/>
  <c r="AP221" i="3"/>
  <c r="AQ221" i="3"/>
  <c r="K393" i="3"/>
  <c r="F187" i="14"/>
  <c r="M393" i="3"/>
  <c r="N393" i="3"/>
  <c r="AD393" i="3" s="1"/>
  <c r="Q393" i="3"/>
  <c r="AE393" i="3"/>
  <c r="AF393" i="3"/>
  <c r="AP393" i="3"/>
  <c r="AQ393" i="3"/>
  <c r="K392" i="3"/>
  <c r="M392" i="3"/>
  <c r="N392" i="3"/>
  <c r="AD392" i="3" s="1"/>
  <c r="Q392" i="3"/>
  <c r="AE392" i="3"/>
  <c r="AF392" i="3"/>
  <c r="AP392" i="3"/>
  <c r="AQ392" i="3"/>
  <c r="K400" i="3"/>
  <c r="M400" i="3"/>
  <c r="N400" i="3"/>
  <c r="AD400" i="3" s="1"/>
  <c r="Q400" i="3"/>
  <c r="AE400" i="3"/>
  <c r="AF400" i="3"/>
  <c r="AP400" i="3"/>
  <c r="AQ400" i="3"/>
  <c r="K386" i="3"/>
  <c r="M386" i="3"/>
  <c r="N386" i="3"/>
  <c r="AD386" i="3" s="1"/>
  <c r="Q386" i="3"/>
  <c r="AE386" i="3"/>
  <c r="AF386" i="3"/>
  <c r="AP386" i="3"/>
  <c r="AQ386" i="3"/>
  <c r="K385" i="3"/>
  <c r="M385" i="3"/>
  <c r="N385" i="3"/>
  <c r="AD385" i="3" s="1"/>
  <c r="Q385" i="3"/>
  <c r="AE385" i="3"/>
  <c r="AF385" i="3"/>
  <c r="AP385" i="3"/>
  <c r="AQ385" i="3"/>
  <c r="K384" i="3"/>
  <c r="M384" i="3"/>
  <c r="N384" i="3"/>
  <c r="AD384" i="3" s="1"/>
  <c r="Q384" i="3"/>
  <c r="AE384" i="3"/>
  <c r="AF384" i="3"/>
  <c r="AP384" i="3"/>
  <c r="AQ384" i="3"/>
  <c r="K383" i="3"/>
  <c r="M383" i="3"/>
  <c r="N383" i="3"/>
  <c r="AD383" i="3" s="1"/>
  <c r="Q383" i="3"/>
  <c r="AE383" i="3"/>
  <c r="AF383" i="3"/>
  <c r="AP383" i="3"/>
  <c r="AQ383" i="3"/>
  <c r="F102" i="14"/>
  <c r="K382" i="3"/>
  <c r="M382" i="3"/>
  <c r="N382" i="3"/>
  <c r="AD382" i="3" s="1"/>
  <c r="Q382" i="3"/>
  <c r="C100" i="17" s="1"/>
  <c r="AE382" i="3"/>
  <c r="AF382" i="3"/>
  <c r="AP382" i="3"/>
  <c r="AQ382" i="3"/>
  <c r="K381" i="3"/>
  <c r="M381" i="3"/>
  <c r="N381" i="3"/>
  <c r="AD381" i="3" s="1"/>
  <c r="Q381" i="3"/>
  <c r="AE381" i="3"/>
  <c r="AF381" i="3"/>
  <c r="AP381" i="3"/>
  <c r="AQ381" i="3"/>
  <c r="K380" i="3"/>
  <c r="M380" i="3"/>
  <c r="N380" i="3"/>
  <c r="AD380" i="3" s="1"/>
  <c r="Q380" i="3"/>
  <c r="AE380" i="3"/>
  <c r="AF380" i="3"/>
  <c r="AP380" i="3"/>
  <c r="AQ380" i="3"/>
  <c r="M379" i="3"/>
  <c r="N379" i="3"/>
  <c r="AD379" i="3" s="1"/>
  <c r="Q379" i="3"/>
  <c r="AE379" i="3"/>
  <c r="AF379" i="3"/>
  <c r="AP379" i="3"/>
  <c r="AQ379" i="3"/>
  <c r="K379" i="3"/>
  <c r="K378" i="3"/>
  <c r="M378" i="3"/>
  <c r="N378" i="3"/>
  <c r="AD378" i="3" s="1"/>
  <c r="Q378" i="3"/>
  <c r="AE378" i="3"/>
  <c r="AF378" i="3"/>
  <c r="AP378" i="3"/>
  <c r="AQ378" i="3"/>
  <c r="K388" i="3"/>
  <c r="M388" i="3"/>
  <c r="N388" i="3"/>
  <c r="AD388" i="3" s="1"/>
  <c r="Q388" i="3"/>
  <c r="AE388" i="3"/>
  <c r="AF388" i="3"/>
  <c r="AP388" i="3"/>
  <c r="AQ388" i="3"/>
  <c r="K376" i="3"/>
  <c r="M376" i="3"/>
  <c r="N376" i="3"/>
  <c r="AD376" i="3" s="1"/>
  <c r="Q376" i="3"/>
  <c r="AE376" i="3"/>
  <c r="AF376" i="3"/>
  <c r="AP376" i="3"/>
  <c r="AQ376" i="3"/>
  <c r="K375" i="3"/>
  <c r="M375" i="3"/>
  <c r="N375" i="3"/>
  <c r="AD375" i="3" s="1"/>
  <c r="Q375" i="3"/>
  <c r="AE375" i="3"/>
  <c r="AF375" i="3"/>
  <c r="AP375" i="3"/>
  <c r="AQ375" i="3"/>
  <c r="K374" i="3"/>
  <c r="M374" i="3"/>
  <c r="N374" i="3"/>
  <c r="AD374" i="3" s="1"/>
  <c r="Q374" i="3"/>
  <c r="AE374" i="3"/>
  <c r="AF374" i="3"/>
  <c r="AP374" i="3"/>
  <c r="AQ374" i="3"/>
  <c r="K371" i="3"/>
  <c r="M371" i="3"/>
  <c r="N371" i="3"/>
  <c r="AD371" i="3" s="1"/>
  <c r="Q371" i="3"/>
  <c r="AE371" i="3"/>
  <c r="AF371" i="3"/>
  <c r="AP371" i="3"/>
  <c r="AQ371" i="3"/>
  <c r="F222" i="14"/>
  <c r="K423" i="3"/>
  <c r="M423" i="3"/>
  <c r="N423" i="3"/>
  <c r="AD423" i="3" s="1"/>
  <c r="Q423" i="3"/>
  <c r="AE423" i="3"/>
  <c r="AF423" i="3"/>
  <c r="AP423" i="3"/>
  <c r="AQ423" i="3"/>
  <c r="F46" i="14"/>
  <c r="K415" i="3"/>
  <c r="M415" i="3"/>
  <c r="N415" i="3"/>
  <c r="AD415" i="3" s="1"/>
  <c r="Q415" i="3"/>
  <c r="AE415" i="3"/>
  <c r="AF415" i="3"/>
  <c r="AP415" i="3"/>
  <c r="AQ415" i="3"/>
  <c r="F101" i="14"/>
  <c r="F134" i="14"/>
  <c r="F180" i="14"/>
  <c r="F255" i="14"/>
  <c r="F89" i="14"/>
  <c r="F35" i="14"/>
  <c r="F172" i="14"/>
  <c r="F179" i="14"/>
  <c r="F113" i="14"/>
  <c r="F150" i="14"/>
  <c r="K144" i="3"/>
  <c r="M144" i="3"/>
  <c r="N144" i="3"/>
  <c r="AD144" i="3" s="1"/>
  <c r="Q144" i="3"/>
  <c r="AE144" i="3"/>
  <c r="AF144" i="3"/>
  <c r="AP144" i="3"/>
  <c r="AQ144" i="3"/>
  <c r="AQ765" i="3"/>
  <c r="AP765" i="3"/>
  <c r="AF765" i="3"/>
  <c r="AE765" i="3"/>
  <c r="Q765" i="3"/>
  <c r="N765" i="3"/>
  <c r="AD765" i="3" s="1"/>
  <c r="M765" i="3"/>
  <c r="K765" i="3"/>
  <c r="K389" i="3"/>
  <c r="M389" i="3"/>
  <c r="N389" i="3"/>
  <c r="AD389" i="3" s="1"/>
  <c r="Q389" i="3"/>
  <c r="F45" i="17" s="1"/>
  <c r="AE389" i="3"/>
  <c r="AF389" i="3"/>
  <c r="AP389" i="3"/>
  <c r="AQ389" i="3"/>
  <c r="F87" i="14"/>
  <c r="F48" i="14"/>
  <c r="AQ166" i="3"/>
  <c r="AP166" i="3"/>
  <c r="AF166" i="3"/>
  <c r="AG166" i="3" s="1"/>
  <c r="AE166" i="3"/>
  <c r="Q166" i="3"/>
  <c r="N166" i="3"/>
  <c r="AD166" i="3" s="1"/>
  <c r="M166" i="3"/>
  <c r="K166" i="3"/>
  <c r="AQ764" i="3"/>
  <c r="AP764" i="3"/>
  <c r="AF764" i="3"/>
  <c r="AE764" i="3"/>
  <c r="Q764" i="3"/>
  <c r="N764" i="3"/>
  <c r="AD764" i="3" s="1"/>
  <c r="M764" i="3"/>
  <c r="K764" i="3"/>
  <c r="AQ158" i="3"/>
  <c r="AP158" i="3"/>
  <c r="AF158" i="3"/>
  <c r="AE158" i="3"/>
  <c r="Q158" i="3"/>
  <c r="N158" i="3"/>
  <c r="AD158" i="3" s="1"/>
  <c r="M158" i="3"/>
  <c r="K158" i="3"/>
  <c r="F69" i="14"/>
  <c r="Q523" i="3"/>
  <c r="Q187" i="3"/>
  <c r="Q524" i="3"/>
  <c r="Q525" i="3"/>
  <c r="G229" i="17" s="1"/>
  <c r="Q526" i="3"/>
  <c r="Q527" i="3"/>
  <c r="Q104" i="3"/>
  <c r="Q260" i="3"/>
  <c r="Q190" i="3"/>
  <c r="Q528" i="3"/>
  <c r="Q529" i="3"/>
  <c r="Q530" i="3"/>
  <c r="Q2" i="3"/>
  <c r="Q370" i="3"/>
  <c r="Q192" i="3"/>
  <c r="Q531" i="3"/>
  <c r="C257" i="17" s="1"/>
  <c r="Q193" i="3"/>
  <c r="Q194" i="3"/>
  <c r="Q395" i="3"/>
  <c r="Q532" i="3"/>
  <c r="Q533" i="3"/>
  <c r="Q534" i="3"/>
  <c r="Q535" i="3"/>
  <c r="Q536" i="3"/>
  <c r="Q537" i="3"/>
  <c r="Q357" i="3"/>
  <c r="Q359" i="3"/>
  <c r="Q13" i="3"/>
  <c r="Q15" i="3"/>
  <c r="G143" i="17" s="1"/>
  <c r="Q17" i="3"/>
  <c r="Q538" i="3"/>
  <c r="Q513" i="3"/>
  <c r="D157" i="17" s="1"/>
  <c r="Q22" i="3"/>
  <c r="Q424" i="3"/>
  <c r="Q511" i="3"/>
  <c r="Q494" i="3"/>
  <c r="Q350" i="3"/>
  <c r="Q495" i="3"/>
  <c r="G233" i="17" s="1"/>
  <c r="Q505" i="3"/>
  <c r="Q33" i="3"/>
  <c r="Q39" i="3"/>
  <c r="G155" i="17" s="1"/>
  <c r="Q451" i="3"/>
  <c r="Q360" i="3"/>
  <c r="Q553" i="3"/>
  <c r="Q40" i="3"/>
  <c r="Q507" i="3"/>
  <c r="Q477" i="3"/>
  <c r="Q478" i="3"/>
  <c r="Q175" i="3"/>
  <c r="Q53" i="3"/>
  <c r="Q361" i="3"/>
  <c r="Q356" i="3"/>
  <c r="Q377" i="3"/>
  <c r="Q472" i="3"/>
  <c r="G126" i="17" s="1"/>
  <c r="Q460" i="3"/>
  <c r="Q61" i="3"/>
  <c r="Q62" i="3"/>
  <c r="Q390" i="3"/>
  <c r="Q508" i="3"/>
  <c r="E124" i="17" s="1"/>
  <c r="Q66" i="3"/>
  <c r="H154" i="17" s="1"/>
  <c r="Q312" i="3"/>
  <c r="Q463" i="3"/>
  <c r="Q509" i="3"/>
  <c r="Q89" i="3"/>
  <c r="E23" i="17" s="1"/>
  <c r="Q458" i="3"/>
  <c r="Q459" i="3"/>
  <c r="G91" i="17" s="1"/>
  <c r="Q452" i="3"/>
  <c r="Q539" i="3"/>
  <c r="Q108" i="3"/>
  <c r="Q320" i="3"/>
  <c r="Q372" i="3"/>
  <c r="Q428" i="3"/>
  <c r="Q297" i="3"/>
  <c r="Q113" i="3"/>
  <c r="Q429" i="3"/>
  <c r="Q430" i="3"/>
  <c r="Q431" i="3"/>
  <c r="Q444" i="3"/>
  <c r="Q445" i="3"/>
  <c r="Q308" i="3"/>
  <c r="Q120" i="3"/>
  <c r="Q323" i="3"/>
  <c r="C138" i="17" s="1"/>
  <c r="Q510" i="3"/>
  <c r="Q447" i="3"/>
  <c r="Q448" i="3"/>
  <c r="Q449" i="3"/>
  <c r="Q124" i="3"/>
  <c r="Q125" i="3"/>
  <c r="Q450" i="3"/>
  <c r="Q880" i="3"/>
  <c r="Q401" i="3"/>
  <c r="Q402" i="3"/>
  <c r="Q760" i="3"/>
  <c r="Q396" i="3"/>
  <c r="Q397" i="3"/>
  <c r="Q398" i="3"/>
  <c r="Q399" i="3"/>
  <c r="Q412" i="3"/>
  <c r="Q403" i="3"/>
  <c r="Q404" i="3"/>
  <c r="Q293" i="3"/>
  <c r="Q321" i="3"/>
  <c r="Q138" i="3"/>
  <c r="Q405" i="3"/>
  <c r="Q414" i="3"/>
  <c r="Q418" i="3"/>
  <c r="Q419" i="3"/>
  <c r="Q420" i="3"/>
  <c r="G74" i="17" s="1"/>
  <c r="Q64" i="3"/>
  <c r="G55" i="17" s="1"/>
  <c r="Q421" i="3"/>
  <c r="Q422" i="3"/>
  <c r="Q288" i="3"/>
  <c r="Q147" i="3"/>
  <c r="Q148" i="3"/>
  <c r="Q322" i="3"/>
  <c r="Q373" i="3"/>
  <c r="Q273" i="3"/>
  <c r="Q159" i="3"/>
  <c r="Q160" i="3"/>
  <c r="Q275" i="3"/>
  <c r="D92" i="17" s="1"/>
  <c r="Q44" i="3"/>
  <c r="Q387" i="3"/>
  <c r="Q169" i="3"/>
  <c r="Q172" i="3"/>
  <c r="Q174" i="3"/>
  <c r="Q176" i="3"/>
  <c r="D48" i="17" s="1"/>
  <c r="Q177" i="3"/>
  <c r="Q179" i="3"/>
  <c r="Q391" i="3"/>
  <c r="Q394" i="3"/>
  <c r="E5" i="17" s="1"/>
  <c r="Q186" i="3"/>
  <c r="Q280" i="3"/>
  <c r="Q270" i="3"/>
  <c r="Q7" i="3"/>
  <c r="Q197" i="3"/>
  <c r="Q243" i="3"/>
  <c r="Q300" i="3"/>
  <c r="Q325" i="3"/>
  <c r="Q23" i="3"/>
  <c r="Q24" i="3"/>
  <c r="Q25" i="3"/>
  <c r="Q26" i="3"/>
  <c r="Q326" i="3"/>
  <c r="Q27" i="3"/>
  <c r="Q345" i="3"/>
  <c r="Q362" i="3"/>
  <c r="Q60" i="3"/>
  <c r="Q307" i="3"/>
  <c r="Q311" i="3"/>
  <c r="Q86" i="3"/>
  <c r="Q92" i="3"/>
  <c r="Q476" i="3"/>
  <c r="G191" i="17" s="1"/>
  <c r="Q318" i="3"/>
  <c r="Q319" i="3"/>
  <c r="Q122" i="3"/>
  <c r="Q211" i="3"/>
  <c r="Q212" i="3"/>
  <c r="Q285" i="3"/>
  <c r="Q259" i="3"/>
  <c r="Q426" i="3"/>
  <c r="Q150" i="3"/>
  <c r="G132" i="17" s="1"/>
  <c r="Q216" i="3"/>
  <c r="Q217" i="3"/>
  <c r="Q218" i="3"/>
  <c r="Q427" i="3"/>
  <c r="Q278" i="3"/>
  <c r="Q261" i="3"/>
  <c r="Q5" i="3"/>
  <c r="Q8" i="3"/>
  <c r="Q109" i="3"/>
  <c r="Q111" i="3"/>
  <c r="Q114" i="3"/>
  <c r="Q115" i="3"/>
  <c r="Q116" i="3"/>
  <c r="Q128" i="3"/>
  <c r="Q274" i="3"/>
  <c r="Q180" i="3"/>
  <c r="E110" i="17" s="1"/>
  <c r="Q202" i="3"/>
  <c r="Q208" i="3"/>
  <c r="Q210" i="3"/>
  <c r="Q223" i="3"/>
  <c r="Q224" i="3"/>
  <c r="Q226" i="3"/>
  <c r="E148" i="17" s="1"/>
  <c r="Q240" i="3"/>
  <c r="Q237" i="3"/>
  <c r="Q241" i="3"/>
  <c r="Q887" i="3"/>
  <c r="Q250" i="3"/>
  <c r="E237" i="17" s="1"/>
  <c r="Q199" i="3"/>
  <c r="Q540" i="3"/>
  <c r="Q541" i="3"/>
  <c r="Q542" i="3"/>
  <c r="Q543" i="3"/>
  <c r="D125" i="17" s="1"/>
  <c r="Q544" i="3"/>
  <c r="Q545" i="3"/>
  <c r="Q546" i="3"/>
  <c r="Q547" i="3"/>
  <c r="E228" i="17" s="1"/>
  <c r="Q548" i="3"/>
  <c r="Q549" i="3"/>
  <c r="Q550" i="3"/>
  <c r="Q551" i="3"/>
  <c r="Q552" i="3"/>
  <c r="Q562" i="3"/>
  <c r="G108" i="17" s="1"/>
  <c r="Q554" i="3"/>
  <c r="Q555" i="3"/>
  <c r="Q556" i="3"/>
  <c r="Q557" i="3"/>
  <c r="Q558" i="3"/>
  <c r="Q559" i="3"/>
  <c r="E212" i="17" s="1"/>
  <c r="Q560" i="3"/>
  <c r="Q561" i="3"/>
  <c r="Q563" i="3"/>
  <c r="Q564" i="3"/>
  <c r="Q568" i="3"/>
  <c r="Q565" i="3"/>
  <c r="Q566" i="3"/>
  <c r="Q567" i="3"/>
  <c r="E153" i="17" s="1"/>
  <c r="Q605" i="3"/>
  <c r="Q569" i="3"/>
  <c r="Q570" i="3"/>
  <c r="D3" i="17" s="1"/>
  <c r="Q571" i="3"/>
  <c r="C182" i="17" s="1"/>
  <c r="Q572" i="3"/>
  <c r="D156" i="17" s="1"/>
  <c r="Q573" i="3"/>
  <c r="Q574" i="3"/>
  <c r="Q575" i="3"/>
  <c r="Q576" i="3"/>
  <c r="D84" i="17" s="1"/>
  <c r="Q577" i="3"/>
  <c r="Q578" i="3"/>
  <c r="Q579" i="3"/>
  <c r="Q580" i="3"/>
  <c r="Q581" i="3"/>
  <c r="Q582" i="3"/>
  <c r="Q583" i="3"/>
  <c r="E119" i="17" s="1"/>
  <c r="Q584" i="3"/>
  <c r="Q585" i="3"/>
  <c r="Q586" i="3"/>
  <c r="C186" i="17" s="1"/>
  <c r="Q587" i="3"/>
  <c r="Q588" i="3"/>
  <c r="Q589" i="3"/>
  <c r="Q590" i="3"/>
  <c r="Q591" i="3"/>
  <c r="C63" i="17" s="1"/>
  <c r="Q592" i="3"/>
  <c r="Q593" i="3"/>
  <c r="Q594" i="3"/>
  <c r="Q595" i="3"/>
  <c r="Q596" i="3"/>
  <c r="Q597" i="3"/>
  <c r="Q598" i="3"/>
  <c r="Q599" i="3"/>
  <c r="D36" i="17" s="1"/>
  <c r="Q600" i="3"/>
  <c r="Q601" i="3"/>
  <c r="Q602" i="3"/>
  <c r="Q603" i="3"/>
  <c r="D42" i="17" s="1"/>
  <c r="Q604" i="3"/>
  <c r="Q620" i="3"/>
  <c r="Q606" i="3"/>
  <c r="Q607" i="3"/>
  <c r="Q608" i="3"/>
  <c r="C167" i="17" s="1"/>
  <c r="Q609" i="3"/>
  <c r="Q610" i="3"/>
  <c r="Q611" i="3"/>
  <c r="Q612" i="3"/>
  <c r="Q613" i="3"/>
  <c r="Q614" i="3"/>
  <c r="Q615" i="3"/>
  <c r="Q616" i="3"/>
  <c r="Q617" i="3"/>
  <c r="Q618" i="3"/>
  <c r="Q619" i="3"/>
  <c r="Q631" i="3"/>
  <c r="Q621" i="3"/>
  <c r="Q622" i="3"/>
  <c r="Q623" i="3"/>
  <c r="C189" i="17" s="1"/>
  <c r="Q624" i="3"/>
  <c r="Q625" i="3"/>
  <c r="Q626" i="3"/>
  <c r="Q627" i="3"/>
  <c r="Q628" i="3"/>
  <c r="Q629" i="3"/>
  <c r="Q630" i="3"/>
  <c r="Q646" i="3"/>
  <c r="Q632" i="3"/>
  <c r="Q633" i="3"/>
  <c r="Q634" i="3"/>
  <c r="Q635" i="3"/>
  <c r="Q636" i="3"/>
  <c r="Q637" i="3"/>
  <c r="Q638" i="3"/>
  <c r="Q639" i="3"/>
  <c r="Q640" i="3"/>
  <c r="C107" i="17" s="1"/>
  <c r="Q641" i="3"/>
  <c r="Q642" i="3"/>
  <c r="Q643" i="3"/>
  <c r="Q644" i="3"/>
  <c r="Q645" i="3"/>
  <c r="Q660" i="3"/>
  <c r="Q647" i="3"/>
  <c r="Q648" i="3"/>
  <c r="D126" i="17" s="1"/>
  <c r="Q649" i="3"/>
  <c r="Q650" i="3"/>
  <c r="Q651" i="3"/>
  <c r="Q652" i="3"/>
  <c r="Q653" i="3"/>
  <c r="Q654" i="3"/>
  <c r="Q655" i="3"/>
  <c r="Q656" i="3"/>
  <c r="Q657" i="3"/>
  <c r="Q658" i="3"/>
  <c r="Q659" i="3"/>
  <c r="Q673" i="3"/>
  <c r="Q661" i="3"/>
  <c r="Q662" i="3"/>
  <c r="Q663" i="3"/>
  <c r="Q664" i="3"/>
  <c r="Q665" i="3"/>
  <c r="Q666" i="3"/>
  <c r="Q667" i="3"/>
  <c r="Q668" i="3"/>
  <c r="Q669" i="3"/>
  <c r="Q670" i="3"/>
  <c r="Q671" i="3"/>
  <c r="Q672" i="3"/>
  <c r="Q675" i="3"/>
  <c r="Q674" i="3"/>
  <c r="Q684" i="3"/>
  <c r="Q676" i="3"/>
  <c r="Q677" i="3"/>
  <c r="Q678" i="3"/>
  <c r="Q679" i="3"/>
  <c r="Q680" i="3"/>
  <c r="C205" i="17" s="1"/>
  <c r="Q681" i="3"/>
  <c r="C44" i="17" s="1"/>
  <c r="Q682" i="3"/>
  <c r="D244" i="17" s="1"/>
  <c r="Q683" i="3"/>
  <c r="Q739" i="3"/>
  <c r="Q685" i="3"/>
  <c r="C74" i="17" s="1"/>
  <c r="Q686" i="3"/>
  <c r="Q687" i="3"/>
  <c r="Q688" i="3"/>
  <c r="Q689" i="3"/>
  <c r="Q690" i="3"/>
  <c r="Q691" i="3"/>
  <c r="Q692" i="3"/>
  <c r="Q693" i="3"/>
  <c r="Q694" i="3"/>
  <c r="Q695" i="3"/>
  <c r="Q696" i="3"/>
  <c r="Q697" i="3"/>
  <c r="Q698" i="3"/>
  <c r="Q699" i="3"/>
  <c r="Q700" i="3"/>
  <c r="Q701" i="3"/>
  <c r="Q702" i="3"/>
  <c r="Q703" i="3"/>
  <c r="Q704" i="3"/>
  <c r="Q705" i="3"/>
  <c r="Q706" i="3"/>
  <c r="Q707" i="3"/>
  <c r="Q708" i="3"/>
  <c r="Q709" i="3"/>
  <c r="Q710" i="3"/>
  <c r="Q711" i="3"/>
  <c r="Q712" i="3"/>
  <c r="Q713" i="3"/>
  <c r="Q714" i="3"/>
  <c r="Q715" i="3"/>
  <c r="Q716" i="3"/>
  <c r="Q717" i="3"/>
  <c r="Q718" i="3"/>
  <c r="Q719" i="3"/>
  <c r="Q720" i="3"/>
  <c r="Q721" i="3"/>
  <c r="Q722" i="3"/>
  <c r="Q723" i="3"/>
  <c r="Q724" i="3"/>
  <c r="Q725" i="3"/>
  <c r="Q726" i="3"/>
  <c r="Q727" i="3"/>
  <c r="Q728" i="3"/>
  <c r="Q729" i="3"/>
  <c r="Q730" i="3"/>
  <c r="Q731" i="3"/>
  <c r="Q732" i="3"/>
  <c r="Q733" i="3"/>
  <c r="Q734" i="3"/>
  <c r="Q735" i="3"/>
  <c r="Q736" i="3"/>
  <c r="Q737" i="3"/>
  <c r="Q761" i="3"/>
  <c r="Q762" i="3"/>
  <c r="Q763" i="3"/>
  <c r="Q738" i="3"/>
  <c r="Q740" i="3"/>
  <c r="Q759" i="3"/>
  <c r="Q741" i="3"/>
  <c r="Q742" i="3"/>
  <c r="Q743" i="3"/>
  <c r="Q744" i="3"/>
  <c r="Q745" i="3"/>
  <c r="Q746" i="3"/>
  <c r="Q747" i="3"/>
  <c r="Q748" i="3"/>
  <c r="Q749" i="3"/>
  <c r="Q750" i="3"/>
  <c r="Q751" i="3"/>
  <c r="Q752" i="3"/>
  <c r="Q753" i="3"/>
  <c r="Q754" i="3"/>
  <c r="E168" i="17" s="1"/>
  <c r="Q514" i="3"/>
  <c r="Q515" i="3"/>
  <c r="Q516" i="3"/>
  <c r="Q517" i="3"/>
  <c r="Q518" i="3"/>
  <c r="Q519" i="3"/>
  <c r="Q520" i="3"/>
  <c r="Q521" i="3"/>
  <c r="Q512" i="3"/>
  <c r="G36" i="17" s="1"/>
  <c r="Q496" i="3"/>
  <c r="Q497" i="3"/>
  <c r="Q498" i="3"/>
  <c r="Q499" i="3"/>
  <c r="Q500" i="3"/>
  <c r="Q501" i="3"/>
  <c r="Q502" i="3"/>
  <c r="Q503" i="3"/>
  <c r="Q504" i="3"/>
  <c r="Q522" i="3"/>
  <c r="C88" i="17" s="1"/>
  <c r="Q479" i="3"/>
  <c r="Q480" i="3"/>
  <c r="Q481" i="3"/>
  <c r="Q482" i="3"/>
  <c r="Q483" i="3"/>
  <c r="Q484" i="3"/>
  <c r="Q485" i="3"/>
  <c r="Q486" i="3"/>
  <c r="Q487" i="3"/>
  <c r="Q488" i="3"/>
  <c r="Q489" i="3"/>
  <c r="Q490" i="3"/>
  <c r="Q491" i="3"/>
  <c r="Q492" i="3"/>
  <c r="Q493" i="3"/>
  <c r="Q468" i="3"/>
  <c r="Q473" i="3"/>
  <c r="Q469" i="3"/>
  <c r="Q470" i="3"/>
  <c r="Q471" i="3"/>
  <c r="Q474" i="3"/>
  <c r="Q475" i="3"/>
  <c r="Q461" i="3"/>
  <c r="Q462" i="3"/>
  <c r="Q464" i="3"/>
  <c r="Q466" i="3"/>
  <c r="Q467" i="3"/>
  <c r="Q506" i="3"/>
  <c r="Q455" i="3"/>
  <c r="Q456" i="3"/>
  <c r="Q457" i="3"/>
  <c r="Q453" i="3"/>
  <c r="D173" i="17" s="1"/>
  <c r="Q433" i="3"/>
  <c r="Q434" i="3"/>
  <c r="Q435" i="3"/>
  <c r="Q436" i="3"/>
  <c r="Q437" i="3"/>
  <c r="Q438" i="3"/>
  <c r="Q439" i="3"/>
  <c r="Q440" i="3"/>
  <c r="Q441" i="3"/>
  <c r="Q442" i="3"/>
  <c r="Q443" i="3"/>
  <c r="Q406" i="3"/>
  <c r="Q407" i="3"/>
  <c r="Q408" i="3"/>
  <c r="Q409" i="3"/>
  <c r="Q410" i="3"/>
  <c r="Q411" i="3"/>
  <c r="Q465" i="3"/>
  <c r="Q413" i="3"/>
  <c r="Q416" i="3"/>
  <c r="E76" i="17" s="1"/>
  <c r="Q417" i="3"/>
  <c r="F191" i="14"/>
  <c r="F28" i="14"/>
  <c r="F154" i="14"/>
  <c r="F190" i="14"/>
  <c r="F30" i="14"/>
  <c r="F133" i="14"/>
  <c r="F177" i="14"/>
  <c r="F7" i="14"/>
  <c r="F115" i="14"/>
  <c r="F224" i="14"/>
  <c r="G2" i="17"/>
  <c r="F2" i="17"/>
  <c r="K759" i="3"/>
  <c r="K741" i="3"/>
  <c r="K742" i="3"/>
  <c r="K743" i="3"/>
  <c r="K744" i="3"/>
  <c r="K745" i="3"/>
  <c r="K746" i="3"/>
  <c r="K747" i="3"/>
  <c r="K748" i="3"/>
  <c r="K749" i="3"/>
  <c r="K750" i="3"/>
  <c r="K751" i="3"/>
  <c r="K752" i="3"/>
  <c r="K753" i="3"/>
  <c r="K754" i="3"/>
  <c r="K514" i="3"/>
  <c r="K515" i="3"/>
  <c r="K516" i="3"/>
  <c r="K517" i="3"/>
  <c r="K518" i="3"/>
  <c r="K519" i="3"/>
  <c r="K520" i="3"/>
  <c r="K521" i="3"/>
  <c r="K512" i="3"/>
  <c r="K496" i="3"/>
  <c r="K497" i="3"/>
  <c r="K498" i="3"/>
  <c r="K499" i="3"/>
  <c r="K500" i="3"/>
  <c r="K501" i="3"/>
  <c r="K502" i="3"/>
  <c r="K503" i="3"/>
  <c r="K504" i="3"/>
  <c r="K522" i="3"/>
  <c r="K479" i="3"/>
  <c r="K480" i="3"/>
  <c r="K481" i="3"/>
  <c r="K482" i="3"/>
  <c r="K483" i="3"/>
  <c r="K484" i="3"/>
  <c r="K485" i="3"/>
  <c r="K486" i="3"/>
  <c r="K487" i="3"/>
  <c r="K488" i="3"/>
  <c r="K489" i="3"/>
  <c r="K490" i="3"/>
  <c r="K491" i="3"/>
  <c r="K492" i="3"/>
  <c r="K493" i="3"/>
  <c r="K468" i="3"/>
  <c r="K473" i="3"/>
  <c r="K469" i="3"/>
  <c r="K470" i="3"/>
  <c r="K471" i="3"/>
  <c r="K474" i="3"/>
  <c r="K475" i="3"/>
  <c r="K461" i="3"/>
  <c r="K462" i="3"/>
  <c r="K464" i="3"/>
  <c r="K466" i="3"/>
  <c r="K467" i="3"/>
  <c r="K506" i="3"/>
  <c r="K455" i="3"/>
  <c r="K456" i="3"/>
  <c r="K457" i="3"/>
  <c r="K453" i="3"/>
  <c r="K433" i="3"/>
  <c r="K434" i="3"/>
  <c r="K435" i="3"/>
  <c r="K436" i="3"/>
  <c r="K437" i="3"/>
  <c r="K438" i="3"/>
  <c r="K439" i="3"/>
  <c r="K440" i="3"/>
  <c r="K441" i="3"/>
  <c r="K442" i="3"/>
  <c r="K443" i="3"/>
  <c r="K406" i="3"/>
  <c r="K407" i="3"/>
  <c r="K408" i="3"/>
  <c r="K409" i="3"/>
  <c r="K410" i="3"/>
  <c r="K411" i="3"/>
  <c r="K465" i="3"/>
  <c r="K413" i="3"/>
  <c r="K416" i="3"/>
  <c r="K417" i="3"/>
  <c r="M759" i="3"/>
  <c r="M741" i="3"/>
  <c r="M742" i="3"/>
  <c r="M743" i="3"/>
  <c r="M744" i="3"/>
  <c r="M745" i="3"/>
  <c r="M746" i="3"/>
  <c r="M747" i="3"/>
  <c r="M748" i="3"/>
  <c r="M749" i="3"/>
  <c r="M750" i="3"/>
  <c r="M751" i="3"/>
  <c r="M752" i="3"/>
  <c r="M753" i="3"/>
  <c r="M754" i="3"/>
  <c r="M514" i="3"/>
  <c r="M515" i="3"/>
  <c r="M516" i="3"/>
  <c r="M517" i="3"/>
  <c r="M518" i="3"/>
  <c r="M519" i="3"/>
  <c r="M520" i="3"/>
  <c r="M521" i="3"/>
  <c r="M512" i="3"/>
  <c r="M496" i="3"/>
  <c r="M497" i="3"/>
  <c r="M498" i="3"/>
  <c r="M499" i="3"/>
  <c r="M500" i="3"/>
  <c r="M501" i="3"/>
  <c r="M502" i="3"/>
  <c r="M503" i="3"/>
  <c r="M504" i="3"/>
  <c r="M522" i="3"/>
  <c r="M479" i="3"/>
  <c r="M480" i="3"/>
  <c r="M481" i="3"/>
  <c r="M482" i="3"/>
  <c r="M483" i="3"/>
  <c r="M484" i="3"/>
  <c r="M485" i="3"/>
  <c r="M486" i="3"/>
  <c r="M487" i="3"/>
  <c r="M488" i="3"/>
  <c r="M489" i="3"/>
  <c r="M490" i="3"/>
  <c r="M491" i="3"/>
  <c r="M492" i="3"/>
  <c r="M493" i="3"/>
  <c r="M468" i="3"/>
  <c r="M473" i="3"/>
  <c r="M469" i="3"/>
  <c r="M470" i="3"/>
  <c r="M471" i="3"/>
  <c r="M474" i="3"/>
  <c r="M475" i="3"/>
  <c r="M461" i="3"/>
  <c r="M462" i="3"/>
  <c r="M464" i="3"/>
  <c r="M466" i="3"/>
  <c r="M467" i="3"/>
  <c r="M506" i="3"/>
  <c r="M455" i="3"/>
  <c r="M456" i="3"/>
  <c r="M457" i="3"/>
  <c r="M453" i="3"/>
  <c r="M433" i="3"/>
  <c r="M434" i="3"/>
  <c r="M435" i="3"/>
  <c r="M436" i="3"/>
  <c r="M437" i="3"/>
  <c r="M438" i="3"/>
  <c r="M439" i="3"/>
  <c r="M440" i="3"/>
  <c r="M441" i="3"/>
  <c r="M442" i="3"/>
  <c r="M443" i="3"/>
  <c r="M406" i="3"/>
  <c r="M407" i="3"/>
  <c r="M408" i="3"/>
  <c r="M409" i="3"/>
  <c r="M410" i="3"/>
  <c r="M411" i="3"/>
  <c r="M465" i="3"/>
  <c r="M413" i="3"/>
  <c r="M416" i="3"/>
  <c r="M417" i="3"/>
  <c r="N759" i="3"/>
  <c r="AD759" i="3" s="1"/>
  <c r="N741" i="3"/>
  <c r="AD741" i="3" s="1"/>
  <c r="N742" i="3"/>
  <c r="AD742" i="3" s="1"/>
  <c r="N743" i="3"/>
  <c r="AD743" i="3" s="1"/>
  <c r="N744" i="3"/>
  <c r="AD744" i="3" s="1"/>
  <c r="N745" i="3"/>
  <c r="AD745" i="3" s="1"/>
  <c r="N746" i="3"/>
  <c r="AD746" i="3" s="1"/>
  <c r="N747" i="3"/>
  <c r="AD747" i="3" s="1"/>
  <c r="N748" i="3"/>
  <c r="AD748" i="3" s="1"/>
  <c r="N749" i="3"/>
  <c r="AD749" i="3" s="1"/>
  <c r="N750" i="3"/>
  <c r="AD750" i="3" s="1"/>
  <c r="N751" i="3"/>
  <c r="AD751" i="3" s="1"/>
  <c r="N752" i="3"/>
  <c r="AD752" i="3" s="1"/>
  <c r="N753" i="3"/>
  <c r="AD753" i="3" s="1"/>
  <c r="N754" i="3"/>
  <c r="AD754" i="3" s="1"/>
  <c r="N514" i="3"/>
  <c r="AD514" i="3" s="1"/>
  <c r="N515" i="3"/>
  <c r="AD515" i="3" s="1"/>
  <c r="N516" i="3"/>
  <c r="AD516" i="3" s="1"/>
  <c r="N517" i="3"/>
  <c r="AD517" i="3" s="1"/>
  <c r="N518" i="3"/>
  <c r="AD518" i="3" s="1"/>
  <c r="N519" i="3"/>
  <c r="AD519" i="3" s="1"/>
  <c r="N520" i="3"/>
  <c r="AD520" i="3" s="1"/>
  <c r="N521" i="3"/>
  <c r="AD521" i="3" s="1"/>
  <c r="N512" i="3"/>
  <c r="AD512" i="3" s="1"/>
  <c r="N496" i="3"/>
  <c r="AD496" i="3" s="1"/>
  <c r="N497" i="3"/>
  <c r="AD497" i="3" s="1"/>
  <c r="N498" i="3"/>
  <c r="AD498" i="3" s="1"/>
  <c r="N499" i="3"/>
  <c r="AD499" i="3" s="1"/>
  <c r="N500" i="3"/>
  <c r="AD500" i="3" s="1"/>
  <c r="N501" i="3"/>
  <c r="AD501" i="3" s="1"/>
  <c r="N502" i="3"/>
  <c r="AD502" i="3" s="1"/>
  <c r="N503" i="3"/>
  <c r="AD503" i="3" s="1"/>
  <c r="N504" i="3"/>
  <c r="AD504" i="3" s="1"/>
  <c r="N522" i="3"/>
  <c r="AD522" i="3" s="1"/>
  <c r="N479" i="3"/>
  <c r="AD479" i="3" s="1"/>
  <c r="N480" i="3"/>
  <c r="AD480" i="3" s="1"/>
  <c r="N481" i="3"/>
  <c r="AD481" i="3" s="1"/>
  <c r="N482" i="3"/>
  <c r="AD482" i="3" s="1"/>
  <c r="N483" i="3"/>
  <c r="AD483" i="3" s="1"/>
  <c r="N484" i="3"/>
  <c r="AD484" i="3" s="1"/>
  <c r="N485" i="3"/>
  <c r="AD485" i="3" s="1"/>
  <c r="N486" i="3"/>
  <c r="AD486" i="3" s="1"/>
  <c r="N487" i="3"/>
  <c r="AD487" i="3" s="1"/>
  <c r="N488" i="3"/>
  <c r="AD488" i="3" s="1"/>
  <c r="N489" i="3"/>
  <c r="AD489" i="3" s="1"/>
  <c r="N490" i="3"/>
  <c r="AD490" i="3" s="1"/>
  <c r="N491" i="3"/>
  <c r="AD491" i="3" s="1"/>
  <c r="N492" i="3"/>
  <c r="AD492" i="3" s="1"/>
  <c r="N493" i="3"/>
  <c r="AD493" i="3" s="1"/>
  <c r="N468" i="3"/>
  <c r="AD468" i="3" s="1"/>
  <c r="N473" i="3"/>
  <c r="AD473" i="3" s="1"/>
  <c r="N469" i="3"/>
  <c r="AD469" i="3" s="1"/>
  <c r="N470" i="3"/>
  <c r="AD470" i="3" s="1"/>
  <c r="N471" i="3"/>
  <c r="AD471" i="3" s="1"/>
  <c r="N474" i="3"/>
  <c r="AD474" i="3" s="1"/>
  <c r="N475" i="3"/>
  <c r="AD475" i="3" s="1"/>
  <c r="N461" i="3"/>
  <c r="AD461" i="3" s="1"/>
  <c r="N462" i="3"/>
  <c r="AD462" i="3" s="1"/>
  <c r="N464" i="3"/>
  <c r="AD464" i="3" s="1"/>
  <c r="N466" i="3"/>
  <c r="AD466" i="3" s="1"/>
  <c r="N467" i="3"/>
  <c r="AD467" i="3" s="1"/>
  <c r="N506" i="3"/>
  <c r="AD506" i="3" s="1"/>
  <c r="N455" i="3"/>
  <c r="AD455" i="3" s="1"/>
  <c r="N456" i="3"/>
  <c r="AD456" i="3" s="1"/>
  <c r="N457" i="3"/>
  <c r="AD457" i="3" s="1"/>
  <c r="N453" i="3"/>
  <c r="AD453" i="3" s="1"/>
  <c r="N433" i="3"/>
  <c r="AD433" i="3" s="1"/>
  <c r="N434" i="3"/>
  <c r="AD434" i="3" s="1"/>
  <c r="N435" i="3"/>
  <c r="AD435" i="3" s="1"/>
  <c r="N436" i="3"/>
  <c r="AD436" i="3" s="1"/>
  <c r="N437" i="3"/>
  <c r="AD437" i="3" s="1"/>
  <c r="N438" i="3"/>
  <c r="AD438" i="3" s="1"/>
  <c r="N439" i="3"/>
  <c r="AD439" i="3" s="1"/>
  <c r="N440" i="3"/>
  <c r="AD440" i="3" s="1"/>
  <c r="N441" i="3"/>
  <c r="AD441" i="3" s="1"/>
  <c r="N442" i="3"/>
  <c r="AD442" i="3" s="1"/>
  <c r="N443" i="3"/>
  <c r="AD443" i="3" s="1"/>
  <c r="N406" i="3"/>
  <c r="AD406" i="3" s="1"/>
  <c r="N407" i="3"/>
  <c r="AD407" i="3" s="1"/>
  <c r="N408" i="3"/>
  <c r="AD408" i="3" s="1"/>
  <c r="N409" i="3"/>
  <c r="AD409" i="3" s="1"/>
  <c r="N410" i="3"/>
  <c r="AD410" i="3" s="1"/>
  <c r="N411" i="3"/>
  <c r="AD411" i="3" s="1"/>
  <c r="N465" i="3"/>
  <c r="AD465" i="3" s="1"/>
  <c r="N413" i="3"/>
  <c r="AD413" i="3" s="1"/>
  <c r="N416" i="3"/>
  <c r="AD416" i="3" s="1"/>
  <c r="N417" i="3"/>
  <c r="AD417" i="3" s="1"/>
  <c r="AE759" i="3"/>
  <c r="AE741" i="3"/>
  <c r="AE742" i="3"/>
  <c r="AE743" i="3"/>
  <c r="AE744" i="3"/>
  <c r="AE745" i="3"/>
  <c r="AE746" i="3"/>
  <c r="AE747" i="3"/>
  <c r="AE748" i="3"/>
  <c r="AE749" i="3"/>
  <c r="AE750" i="3"/>
  <c r="AE751" i="3"/>
  <c r="AE752" i="3"/>
  <c r="AE753" i="3"/>
  <c r="AE754" i="3"/>
  <c r="AE514" i="3"/>
  <c r="AE515" i="3"/>
  <c r="AE516" i="3"/>
  <c r="AE517" i="3"/>
  <c r="AE518" i="3"/>
  <c r="AE519" i="3"/>
  <c r="AE520" i="3"/>
  <c r="AE521" i="3"/>
  <c r="AE512" i="3"/>
  <c r="AE496" i="3"/>
  <c r="AE497" i="3"/>
  <c r="AE498" i="3"/>
  <c r="AE499" i="3"/>
  <c r="AE500" i="3"/>
  <c r="AE501" i="3"/>
  <c r="AE502" i="3"/>
  <c r="AE503" i="3"/>
  <c r="AE504" i="3"/>
  <c r="AE522" i="3"/>
  <c r="AE479" i="3"/>
  <c r="AE480" i="3"/>
  <c r="AE481" i="3"/>
  <c r="AE482" i="3"/>
  <c r="AE483" i="3"/>
  <c r="AE484" i="3"/>
  <c r="AE485" i="3"/>
  <c r="AE486" i="3"/>
  <c r="AE487" i="3"/>
  <c r="AE488" i="3"/>
  <c r="AE489" i="3"/>
  <c r="AE490" i="3"/>
  <c r="AE491" i="3"/>
  <c r="AE492" i="3"/>
  <c r="AE493" i="3"/>
  <c r="AE468" i="3"/>
  <c r="AE473" i="3"/>
  <c r="AE469" i="3"/>
  <c r="AE470" i="3"/>
  <c r="AE471" i="3"/>
  <c r="AE474" i="3"/>
  <c r="AE475" i="3"/>
  <c r="AE461" i="3"/>
  <c r="AE462" i="3"/>
  <c r="AE464" i="3"/>
  <c r="AE466" i="3"/>
  <c r="AE467" i="3"/>
  <c r="AE506" i="3"/>
  <c r="AE455" i="3"/>
  <c r="AE456" i="3"/>
  <c r="AE457" i="3"/>
  <c r="AE453" i="3"/>
  <c r="AE433" i="3"/>
  <c r="AE434" i="3"/>
  <c r="AE435" i="3"/>
  <c r="AE436" i="3"/>
  <c r="AE437" i="3"/>
  <c r="AE438" i="3"/>
  <c r="AE439" i="3"/>
  <c r="AE440" i="3"/>
  <c r="AE441" i="3"/>
  <c r="AE442" i="3"/>
  <c r="AE443" i="3"/>
  <c r="AE406" i="3"/>
  <c r="AE407" i="3"/>
  <c r="AE408" i="3"/>
  <c r="AE409" i="3"/>
  <c r="AE410" i="3"/>
  <c r="AE411" i="3"/>
  <c r="AE465" i="3"/>
  <c r="AE413" i="3"/>
  <c r="AE416" i="3"/>
  <c r="AE417" i="3"/>
  <c r="AF759" i="3"/>
  <c r="AF741" i="3"/>
  <c r="AF742" i="3"/>
  <c r="AF743" i="3"/>
  <c r="AF744" i="3"/>
  <c r="AF745" i="3"/>
  <c r="AF746" i="3"/>
  <c r="AF747" i="3"/>
  <c r="AF748" i="3"/>
  <c r="AF749" i="3"/>
  <c r="AF750" i="3"/>
  <c r="AF751" i="3"/>
  <c r="AF752" i="3"/>
  <c r="AF753" i="3"/>
  <c r="AF754" i="3"/>
  <c r="AF514" i="3"/>
  <c r="AF515" i="3"/>
  <c r="AF516" i="3"/>
  <c r="AF517" i="3"/>
  <c r="AF518" i="3"/>
  <c r="AF519" i="3"/>
  <c r="AF520" i="3"/>
  <c r="AF521" i="3"/>
  <c r="AF512" i="3"/>
  <c r="AF496" i="3"/>
  <c r="AF497" i="3"/>
  <c r="AF498" i="3"/>
  <c r="AF499" i="3"/>
  <c r="AF500" i="3"/>
  <c r="AF501" i="3"/>
  <c r="AF502" i="3"/>
  <c r="AF503" i="3"/>
  <c r="AF504" i="3"/>
  <c r="AF522" i="3"/>
  <c r="AF479" i="3"/>
  <c r="AF480" i="3"/>
  <c r="AF481" i="3"/>
  <c r="AF482" i="3"/>
  <c r="AF483" i="3"/>
  <c r="AF484" i="3"/>
  <c r="AF485" i="3"/>
  <c r="AF486" i="3"/>
  <c r="AF487" i="3"/>
  <c r="AF488" i="3"/>
  <c r="AF489" i="3"/>
  <c r="AF490" i="3"/>
  <c r="AF491" i="3"/>
  <c r="AF492" i="3"/>
  <c r="AF493" i="3"/>
  <c r="AF468" i="3"/>
  <c r="AF473" i="3"/>
  <c r="AF469" i="3"/>
  <c r="AF470" i="3"/>
  <c r="AF471" i="3"/>
  <c r="AF474" i="3"/>
  <c r="AF475" i="3"/>
  <c r="AF461" i="3"/>
  <c r="AF462" i="3"/>
  <c r="AF464" i="3"/>
  <c r="AF466" i="3"/>
  <c r="AF467" i="3"/>
  <c r="AF506" i="3"/>
  <c r="AF455" i="3"/>
  <c r="AF456" i="3"/>
  <c r="AF457" i="3"/>
  <c r="AF453" i="3"/>
  <c r="AF433" i="3"/>
  <c r="AF434" i="3"/>
  <c r="AF435" i="3"/>
  <c r="AF436" i="3"/>
  <c r="AF437" i="3"/>
  <c r="AF438" i="3"/>
  <c r="AF439" i="3"/>
  <c r="AF440" i="3"/>
  <c r="AF441" i="3"/>
  <c r="AF442" i="3"/>
  <c r="AF443" i="3"/>
  <c r="AF406" i="3"/>
  <c r="AF407" i="3"/>
  <c r="AF408" i="3"/>
  <c r="AF409" i="3"/>
  <c r="AF410" i="3"/>
  <c r="AF411" i="3"/>
  <c r="AF465" i="3"/>
  <c r="AF413" i="3"/>
  <c r="AF416" i="3"/>
  <c r="AF417" i="3"/>
  <c r="AP759" i="3"/>
  <c r="AP741" i="3"/>
  <c r="AP742" i="3"/>
  <c r="AP743" i="3"/>
  <c r="AP744" i="3"/>
  <c r="AP745" i="3"/>
  <c r="AP746" i="3"/>
  <c r="AP747" i="3"/>
  <c r="AP748" i="3"/>
  <c r="AP749" i="3"/>
  <c r="AP750" i="3"/>
  <c r="AP751" i="3"/>
  <c r="AP752" i="3"/>
  <c r="AP753" i="3"/>
  <c r="AP754" i="3"/>
  <c r="AP514" i="3"/>
  <c r="AP515" i="3"/>
  <c r="AP516" i="3"/>
  <c r="AP517" i="3"/>
  <c r="AP518" i="3"/>
  <c r="AP519" i="3"/>
  <c r="AP520" i="3"/>
  <c r="AP521" i="3"/>
  <c r="AP512" i="3"/>
  <c r="AP496" i="3"/>
  <c r="AP497" i="3"/>
  <c r="AP498" i="3"/>
  <c r="AP499" i="3"/>
  <c r="AP500" i="3"/>
  <c r="AP501" i="3"/>
  <c r="AP502" i="3"/>
  <c r="AP503" i="3"/>
  <c r="AP504" i="3"/>
  <c r="AP522" i="3"/>
  <c r="AP479" i="3"/>
  <c r="AP480" i="3"/>
  <c r="AP481" i="3"/>
  <c r="AP482" i="3"/>
  <c r="AP483" i="3"/>
  <c r="AP484" i="3"/>
  <c r="AP485" i="3"/>
  <c r="AP486" i="3"/>
  <c r="AP487" i="3"/>
  <c r="AP488" i="3"/>
  <c r="AP489" i="3"/>
  <c r="AP490" i="3"/>
  <c r="AP491" i="3"/>
  <c r="AP492" i="3"/>
  <c r="AP493" i="3"/>
  <c r="AP468" i="3"/>
  <c r="AP473" i="3"/>
  <c r="AP469" i="3"/>
  <c r="AP470" i="3"/>
  <c r="AP471" i="3"/>
  <c r="AP474" i="3"/>
  <c r="AP475" i="3"/>
  <c r="AP461" i="3"/>
  <c r="AP462" i="3"/>
  <c r="AP464" i="3"/>
  <c r="AP466" i="3"/>
  <c r="AP467" i="3"/>
  <c r="AP506" i="3"/>
  <c r="AP455" i="3"/>
  <c r="AP456" i="3"/>
  <c r="AP457" i="3"/>
  <c r="AP453" i="3"/>
  <c r="AP433" i="3"/>
  <c r="AP434" i="3"/>
  <c r="AP435" i="3"/>
  <c r="AP436" i="3"/>
  <c r="AP437" i="3"/>
  <c r="AP438" i="3"/>
  <c r="AP439" i="3"/>
  <c r="AP440" i="3"/>
  <c r="AP441" i="3"/>
  <c r="AP442" i="3"/>
  <c r="AP443" i="3"/>
  <c r="AP406" i="3"/>
  <c r="AP407" i="3"/>
  <c r="AP408" i="3"/>
  <c r="AP409" i="3"/>
  <c r="AP410" i="3"/>
  <c r="AP411" i="3"/>
  <c r="AP465" i="3"/>
  <c r="AP413" i="3"/>
  <c r="AP416" i="3"/>
  <c r="AP417" i="3"/>
  <c r="AQ759" i="3"/>
  <c r="AQ741" i="3"/>
  <c r="AQ742" i="3"/>
  <c r="AQ743" i="3"/>
  <c r="AQ744" i="3"/>
  <c r="AQ745" i="3"/>
  <c r="AQ746" i="3"/>
  <c r="AQ747" i="3"/>
  <c r="AQ748" i="3"/>
  <c r="AQ749" i="3"/>
  <c r="AQ750" i="3"/>
  <c r="AQ751" i="3"/>
  <c r="AQ752" i="3"/>
  <c r="AQ753" i="3"/>
  <c r="AQ754" i="3"/>
  <c r="AQ514" i="3"/>
  <c r="AQ515" i="3"/>
  <c r="AQ516" i="3"/>
  <c r="AQ517" i="3"/>
  <c r="AQ518" i="3"/>
  <c r="AQ519" i="3"/>
  <c r="AQ520" i="3"/>
  <c r="AQ521" i="3"/>
  <c r="AQ512" i="3"/>
  <c r="AQ496" i="3"/>
  <c r="AQ497" i="3"/>
  <c r="AQ498" i="3"/>
  <c r="AQ499" i="3"/>
  <c r="AQ500" i="3"/>
  <c r="AQ501" i="3"/>
  <c r="AQ502" i="3"/>
  <c r="AQ503" i="3"/>
  <c r="AQ504" i="3"/>
  <c r="AQ522" i="3"/>
  <c r="AQ479" i="3"/>
  <c r="AQ480" i="3"/>
  <c r="AQ481" i="3"/>
  <c r="AQ482" i="3"/>
  <c r="AQ483" i="3"/>
  <c r="AQ484" i="3"/>
  <c r="AQ485" i="3"/>
  <c r="AQ486" i="3"/>
  <c r="AQ487" i="3"/>
  <c r="AQ488" i="3"/>
  <c r="AQ489" i="3"/>
  <c r="AQ490" i="3"/>
  <c r="AQ491" i="3"/>
  <c r="AQ492" i="3"/>
  <c r="AQ493" i="3"/>
  <c r="AQ468" i="3"/>
  <c r="AQ473" i="3"/>
  <c r="AQ469" i="3"/>
  <c r="AQ470" i="3"/>
  <c r="AQ471" i="3"/>
  <c r="AQ474" i="3"/>
  <c r="AQ475" i="3"/>
  <c r="AQ461" i="3"/>
  <c r="AQ462" i="3"/>
  <c r="AQ464" i="3"/>
  <c r="AQ466" i="3"/>
  <c r="AQ467" i="3"/>
  <c r="AQ506" i="3"/>
  <c r="AQ455" i="3"/>
  <c r="AQ456" i="3"/>
  <c r="AQ457" i="3"/>
  <c r="AQ453" i="3"/>
  <c r="AQ433" i="3"/>
  <c r="AQ434" i="3"/>
  <c r="AQ435" i="3"/>
  <c r="AQ436" i="3"/>
  <c r="AQ437" i="3"/>
  <c r="AQ438" i="3"/>
  <c r="AQ439" i="3"/>
  <c r="AQ440" i="3"/>
  <c r="AQ441" i="3"/>
  <c r="AQ442" i="3"/>
  <c r="AQ443" i="3"/>
  <c r="AQ406" i="3"/>
  <c r="AQ407" i="3"/>
  <c r="AQ408" i="3"/>
  <c r="AQ409" i="3"/>
  <c r="AQ410" i="3"/>
  <c r="AQ411" i="3"/>
  <c r="AQ465" i="3"/>
  <c r="AQ413" i="3"/>
  <c r="AQ416" i="3"/>
  <c r="AQ417" i="3"/>
  <c r="K740" i="3"/>
  <c r="M740" i="3"/>
  <c r="N740" i="3"/>
  <c r="AD740" i="3" s="1"/>
  <c r="AE740" i="3"/>
  <c r="AF740" i="3"/>
  <c r="AP740" i="3"/>
  <c r="AQ740" i="3"/>
  <c r="K738" i="3"/>
  <c r="M738" i="3"/>
  <c r="N738" i="3"/>
  <c r="AD738" i="3" s="1"/>
  <c r="AE738" i="3"/>
  <c r="AF738" i="3"/>
  <c r="AP738" i="3"/>
  <c r="AQ738" i="3"/>
  <c r="M273" i="3"/>
  <c r="N273" i="3"/>
  <c r="AD273" i="3" s="1"/>
  <c r="AE273" i="3"/>
  <c r="AF273" i="3"/>
  <c r="AG273" i="3" s="1"/>
  <c r="AP273" i="3"/>
  <c r="AQ273" i="3"/>
  <c r="AQ218" i="3"/>
  <c r="AP218" i="3"/>
  <c r="AF218" i="3"/>
  <c r="AE218" i="3"/>
  <c r="N218" i="3"/>
  <c r="AD218" i="3" s="1"/>
  <c r="M218" i="3"/>
  <c r="K218" i="3"/>
  <c r="AQ426" i="3"/>
  <c r="AP426" i="3"/>
  <c r="AF426" i="3"/>
  <c r="AE426" i="3"/>
  <c r="N426" i="3"/>
  <c r="AD426" i="3" s="1"/>
  <c r="M426" i="3"/>
  <c r="K426" i="3"/>
  <c r="AQ763" i="3"/>
  <c r="AP763" i="3"/>
  <c r="AF763" i="3"/>
  <c r="AE763" i="3"/>
  <c r="N763" i="3"/>
  <c r="AD763" i="3" s="1"/>
  <c r="M763" i="3"/>
  <c r="K763" i="3"/>
  <c r="F183" i="14"/>
  <c r="AQ259" i="3"/>
  <c r="AQ288" i="3"/>
  <c r="AQ64" i="3"/>
  <c r="AQ285" i="3"/>
  <c r="AQ762" i="3"/>
  <c r="AQ217" i="3"/>
  <c r="AQ403" i="3"/>
  <c r="AQ412" i="3"/>
  <c r="AQ399" i="3"/>
  <c r="AQ761" i="3"/>
  <c r="AQ216" i="3"/>
  <c r="AQ398" i="3"/>
  <c r="AQ397" i="3"/>
  <c r="AQ448" i="3"/>
  <c r="AQ396" i="3"/>
  <c r="AQ760" i="3"/>
  <c r="AP259" i="3"/>
  <c r="AP288" i="3"/>
  <c r="AP64" i="3"/>
  <c r="AP285" i="3"/>
  <c r="AP762" i="3"/>
  <c r="AP217" i="3"/>
  <c r="AP403" i="3"/>
  <c r="AP412" i="3"/>
  <c r="AP399" i="3"/>
  <c r="AP761" i="3"/>
  <c r="AP216" i="3"/>
  <c r="AP398" i="3"/>
  <c r="AP397" i="3"/>
  <c r="AP448" i="3"/>
  <c r="AP396" i="3"/>
  <c r="AP760" i="3"/>
  <c r="AG259" i="3"/>
  <c r="AF259" i="3"/>
  <c r="AF288" i="3"/>
  <c r="AF64" i="3"/>
  <c r="AF285" i="3"/>
  <c r="AF762" i="3"/>
  <c r="AF217" i="3"/>
  <c r="AG217" i="3" s="1"/>
  <c r="AF403" i="3"/>
  <c r="AF412" i="3"/>
  <c r="AF399" i="3"/>
  <c r="AF761" i="3"/>
  <c r="AF216" i="3"/>
  <c r="AF398" i="3"/>
  <c r="AF397" i="3"/>
  <c r="AF448" i="3"/>
  <c r="AF396" i="3"/>
  <c r="AF760" i="3"/>
  <c r="AE259" i="3"/>
  <c r="AE288" i="3"/>
  <c r="AE64" i="3"/>
  <c r="AE285" i="3"/>
  <c r="AE762" i="3"/>
  <c r="AE217" i="3"/>
  <c r="AE403" i="3"/>
  <c r="AE412" i="3"/>
  <c r="AE399" i="3"/>
  <c r="AE761" i="3"/>
  <c r="AE216" i="3"/>
  <c r="AE398" i="3"/>
  <c r="AE397" i="3"/>
  <c r="AE448" i="3"/>
  <c r="AE396" i="3"/>
  <c r="AE760" i="3"/>
  <c r="N259" i="3"/>
  <c r="AD259" i="3" s="1"/>
  <c r="N288" i="3"/>
  <c r="AD288" i="3" s="1"/>
  <c r="N64" i="3"/>
  <c r="AD64" i="3" s="1"/>
  <c r="N285" i="3"/>
  <c r="AD285" i="3" s="1"/>
  <c r="N762" i="3"/>
  <c r="AD762" i="3" s="1"/>
  <c r="N217" i="3"/>
  <c r="AD217" i="3" s="1"/>
  <c r="N403" i="3"/>
  <c r="AD403" i="3" s="1"/>
  <c r="N412" i="3"/>
  <c r="AD412" i="3" s="1"/>
  <c r="N399" i="3"/>
  <c r="AD399" i="3" s="1"/>
  <c r="N761" i="3"/>
  <c r="AD761" i="3" s="1"/>
  <c r="N216" i="3"/>
  <c r="AD216" i="3" s="1"/>
  <c r="N398" i="3"/>
  <c r="AD398" i="3" s="1"/>
  <c r="N397" i="3"/>
  <c r="AD397" i="3" s="1"/>
  <c r="N448" i="3"/>
  <c r="AD448" i="3" s="1"/>
  <c r="N396" i="3"/>
  <c r="AD396" i="3" s="1"/>
  <c r="N760" i="3"/>
  <c r="AD760" i="3" s="1"/>
  <c r="M259" i="3"/>
  <c r="M288" i="3"/>
  <c r="M64" i="3"/>
  <c r="M285" i="3"/>
  <c r="M762" i="3"/>
  <c r="M217" i="3"/>
  <c r="M403" i="3"/>
  <c r="M412" i="3"/>
  <c r="M399" i="3"/>
  <c r="M761" i="3"/>
  <c r="M216" i="3"/>
  <c r="M398" i="3"/>
  <c r="M397" i="3"/>
  <c r="M448" i="3"/>
  <c r="M396" i="3"/>
  <c r="M760" i="3"/>
  <c r="K259" i="3"/>
  <c r="K288" i="3"/>
  <c r="K64" i="3"/>
  <c r="K285" i="3"/>
  <c r="K762" i="3"/>
  <c r="K217" i="3"/>
  <c r="K403" i="3"/>
  <c r="K412" i="3"/>
  <c r="K399" i="3"/>
  <c r="K761" i="3"/>
  <c r="K216" i="3"/>
  <c r="K398" i="3"/>
  <c r="K397" i="3"/>
  <c r="K448" i="3"/>
  <c r="K396" i="3"/>
  <c r="K760" i="3"/>
  <c r="F37" i="14"/>
  <c r="K737" i="3"/>
  <c r="M737" i="3"/>
  <c r="N737" i="3"/>
  <c r="AD737" i="3" s="1"/>
  <c r="AE737" i="3"/>
  <c r="AF737" i="3"/>
  <c r="AP737" i="3"/>
  <c r="AQ737" i="3"/>
  <c r="AQ549" i="3"/>
  <c r="AQ550" i="3"/>
  <c r="AQ551" i="3"/>
  <c r="AQ552" i="3"/>
  <c r="AQ562" i="3"/>
  <c r="AQ547" i="3"/>
  <c r="AQ420" i="3"/>
  <c r="AQ548" i="3"/>
  <c r="AQ147" i="3"/>
  <c r="AQ148" i="3"/>
  <c r="AQ544" i="3"/>
  <c r="AQ322" i="3"/>
  <c r="AQ545" i="3"/>
  <c r="AQ546" i="3"/>
  <c r="AQ451" i="3"/>
  <c r="AQ150" i="3"/>
  <c r="AQ527" i="3"/>
  <c r="AQ373" i="3"/>
  <c r="AQ507" i="3"/>
  <c r="AQ159" i="3"/>
  <c r="AQ160" i="3"/>
  <c r="AQ275" i="3"/>
  <c r="AQ44" i="3"/>
  <c r="AQ169" i="3"/>
  <c r="AQ172" i="3"/>
  <c r="AQ540" i="3"/>
  <c r="AQ174" i="3"/>
  <c r="AQ176" i="3"/>
  <c r="AQ177" i="3"/>
  <c r="AQ541" i="3"/>
  <c r="AQ542" i="3"/>
  <c r="AQ180" i="3"/>
  <c r="AQ391" i="3"/>
  <c r="AQ419" i="3"/>
  <c r="AQ394" i="3"/>
  <c r="AQ186" i="3"/>
  <c r="AQ280" i="3"/>
  <c r="AQ523" i="3"/>
  <c r="AQ187" i="3"/>
  <c r="AQ524" i="3"/>
  <c r="AQ270" i="3"/>
  <c r="AQ525" i="3"/>
  <c r="AQ526" i="3"/>
  <c r="AQ104" i="3"/>
  <c r="AQ260" i="3"/>
  <c r="AQ190" i="3"/>
  <c r="AQ528" i="3"/>
  <c r="AQ529" i="3"/>
  <c r="AQ530" i="3"/>
  <c r="AQ2" i="3"/>
  <c r="AQ370" i="3"/>
  <c r="AQ192" i="3"/>
  <c r="AQ531" i="3"/>
  <c r="AQ193" i="3"/>
  <c r="AQ194" i="3"/>
  <c r="AQ395" i="3"/>
  <c r="AQ532" i="3"/>
  <c r="AQ533" i="3"/>
  <c r="AQ534" i="3"/>
  <c r="AQ535" i="3"/>
  <c r="AQ536" i="3"/>
  <c r="AQ537" i="3"/>
  <c r="AQ357" i="3"/>
  <c r="AQ359" i="3"/>
  <c r="AQ13" i="3"/>
  <c r="AQ15" i="3"/>
  <c r="AQ17" i="3"/>
  <c r="AQ538" i="3"/>
  <c r="AQ513" i="3"/>
  <c r="AQ22" i="3"/>
  <c r="AQ424" i="3"/>
  <c r="AQ511" i="3"/>
  <c r="AQ494" i="3"/>
  <c r="AQ350" i="3"/>
  <c r="AQ495" i="3"/>
  <c r="AQ505" i="3"/>
  <c r="AQ33" i="3"/>
  <c r="AQ36" i="3"/>
  <c r="AQ39" i="3"/>
  <c r="AQ360" i="3"/>
  <c r="AQ553" i="3"/>
  <c r="AQ477" i="3"/>
  <c r="AQ478" i="3"/>
  <c r="AQ175" i="3"/>
  <c r="AQ361" i="3"/>
  <c r="AQ356" i="3"/>
  <c r="AQ377" i="3"/>
  <c r="AQ472" i="3"/>
  <c r="AQ460" i="3"/>
  <c r="AQ61" i="3"/>
  <c r="AQ62" i="3"/>
  <c r="AQ390" i="3"/>
  <c r="AQ508" i="3"/>
  <c r="AQ66" i="3"/>
  <c r="AQ312" i="3"/>
  <c r="AQ463" i="3"/>
  <c r="AQ509" i="3"/>
  <c r="AQ89" i="3"/>
  <c r="AQ458" i="3"/>
  <c r="AQ459" i="3"/>
  <c r="AQ452" i="3"/>
  <c r="AQ539" i="3"/>
  <c r="AQ108" i="3"/>
  <c r="AQ320" i="3"/>
  <c r="AQ372" i="3"/>
  <c r="AQ428" i="3"/>
  <c r="AQ297" i="3"/>
  <c r="AQ113" i="3"/>
  <c r="AQ429" i="3"/>
  <c r="AQ430" i="3"/>
  <c r="AQ431" i="3"/>
  <c r="AQ444" i="3"/>
  <c r="AQ445" i="3"/>
  <c r="AQ308" i="3"/>
  <c r="AQ120" i="3"/>
  <c r="AQ323" i="3"/>
  <c r="AQ510" i="3"/>
  <c r="AQ447" i="3"/>
  <c r="AQ543" i="3"/>
  <c r="AQ449" i="3"/>
  <c r="AQ124" i="3"/>
  <c r="AQ125" i="3"/>
  <c r="AQ450" i="3"/>
  <c r="AQ880" i="3"/>
  <c r="AQ401" i="3"/>
  <c r="AQ402" i="3"/>
  <c r="AQ404" i="3"/>
  <c r="AQ293" i="3"/>
  <c r="AQ321" i="3"/>
  <c r="AQ138" i="3"/>
  <c r="AQ405" i="3"/>
  <c r="AQ414" i="3"/>
  <c r="AQ418" i="3"/>
  <c r="AQ421" i="3"/>
  <c r="AQ422" i="3"/>
  <c r="AQ387" i="3"/>
  <c r="AQ7" i="3"/>
  <c r="AQ197" i="3"/>
  <c r="AQ243" i="3"/>
  <c r="AQ300" i="3"/>
  <c r="AQ325" i="3"/>
  <c r="AQ23" i="3"/>
  <c r="AQ24" i="3"/>
  <c r="AQ25" i="3"/>
  <c r="AQ26" i="3"/>
  <c r="AQ326" i="3"/>
  <c r="AQ27" i="3"/>
  <c r="AQ345" i="3"/>
  <c r="AQ362" i="3"/>
  <c r="AQ60" i="3"/>
  <c r="AQ307" i="3"/>
  <c r="AQ311" i="3"/>
  <c r="AQ86" i="3"/>
  <c r="AQ92" i="3"/>
  <c r="AQ476" i="3"/>
  <c r="AQ318" i="3"/>
  <c r="AQ319" i="3"/>
  <c r="AQ122" i="3"/>
  <c r="AQ211" i="3"/>
  <c r="AQ212" i="3"/>
  <c r="AQ427" i="3"/>
  <c r="AQ278" i="3"/>
  <c r="AQ261" i="3"/>
  <c r="AQ5" i="3"/>
  <c r="AQ8" i="3"/>
  <c r="AQ109" i="3"/>
  <c r="AQ111" i="3"/>
  <c r="AQ114" i="3"/>
  <c r="AQ115" i="3"/>
  <c r="AQ116" i="3"/>
  <c r="AQ128" i="3"/>
  <c r="AQ274" i="3"/>
  <c r="AQ202" i="3"/>
  <c r="AQ208" i="3"/>
  <c r="AQ210" i="3"/>
  <c r="AQ223" i="3"/>
  <c r="AQ224" i="3"/>
  <c r="AQ226" i="3"/>
  <c r="AQ240" i="3"/>
  <c r="AQ237" i="3"/>
  <c r="AQ241" i="3"/>
  <c r="AQ887" i="3"/>
  <c r="AQ250" i="3"/>
  <c r="AQ199" i="3"/>
  <c r="AQ554" i="3"/>
  <c r="AQ555" i="3"/>
  <c r="AQ556" i="3"/>
  <c r="AQ557" i="3"/>
  <c r="AQ558" i="3"/>
  <c r="AQ559" i="3"/>
  <c r="AQ560" i="3"/>
  <c r="AQ561" i="3"/>
  <c r="AQ563" i="3"/>
  <c r="AQ564" i="3"/>
  <c r="AQ568" i="3"/>
  <c r="AQ565" i="3"/>
  <c r="AQ566" i="3"/>
  <c r="AQ567" i="3"/>
  <c r="AQ605" i="3"/>
  <c r="AQ569" i="3"/>
  <c r="AQ570" i="3"/>
  <c r="AQ571" i="3"/>
  <c r="AQ572" i="3"/>
  <c r="AQ573" i="3"/>
  <c r="AQ574" i="3"/>
  <c r="AQ575" i="3"/>
  <c r="AQ576" i="3"/>
  <c r="AQ577" i="3"/>
  <c r="AQ578" i="3"/>
  <c r="AQ579" i="3"/>
  <c r="AQ580" i="3"/>
  <c r="AQ581" i="3"/>
  <c r="AQ582" i="3"/>
  <c r="AQ583" i="3"/>
  <c r="AQ584" i="3"/>
  <c r="AQ585" i="3"/>
  <c r="AQ586" i="3"/>
  <c r="AQ587" i="3"/>
  <c r="AQ588" i="3"/>
  <c r="AQ589" i="3"/>
  <c r="AQ590" i="3"/>
  <c r="AQ591" i="3"/>
  <c r="AQ592" i="3"/>
  <c r="AQ593" i="3"/>
  <c r="AQ594" i="3"/>
  <c r="AQ595" i="3"/>
  <c r="AQ596" i="3"/>
  <c r="AQ597" i="3"/>
  <c r="AQ598" i="3"/>
  <c r="AQ599" i="3"/>
  <c r="AQ600" i="3"/>
  <c r="AQ601" i="3"/>
  <c r="AQ602" i="3"/>
  <c r="AQ603" i="3"/>
  <c r="AQ604" i="3"/>
  <c r="AQ620" i="3"/>
  <c r="AQ606" i="3"/>
  <c r="AQ607" i="3"/>
  <c r="AQ608" i="3"/>
  <c r="AQ609" i="3"/>
  <c r="AQ610" i="3"/>
  <c r="AQ611" i="3"/>
  <c r="AQ612" i="3"/>
  <c r="AQ613" i="3"/>
  <c r="AQ614" i="3"/>
  <c r="AQ615" i="3"/>
  <c r="AQ616" i="3"/>
  <c r="AQ617" i="3"/>
  <c r="AQ618" i="3"/>
  <c r="AQ619" i="3"/>
  <c r="AQ631" i="3"/>
  <c r="AQ621" i="3"/>
  <c r="AQ622" i="3"/>
  <c r="AQ623" i="3"/>
  <c r="AQ624" i="3"/>
  <c r="AQ625" i="3"/>
  <c r="AQ626" i="3"/>
  <c r="AQ627" i="3"/>
  <c r="AQ628" i="3"/>
  <c r="AQ629" i="3"/>
  <c r="AQ630" i="3"/>
  <c r="AQ646" i="3"/>
  <c r="AQ632" i="3"/>
  <c r="AQ633" i="3"/>
  <c r="AQ634" i="3"/>
  <c r="AQ635" i="3"/>
  <c r="AQ636" i="3"/>
  <c r="AQ637" i="3"/>
  <c r="AQ638" i="3"/>
  <c r="AQ639" i="3"/>
  <c r="AQ640" i="3"/>
  <c r="AQ641" i="3"/>
  <c r="AQ642" i="3"/>
  <c r="AQ643" i="3"/>
  <c r="AQ644" i="3"/>
  <c r="AQ645" i="3"/>
  <c r="AQ660" i="3"/>
  <c r="AQ647" i="3"/>
  <c r="AQ648" i="3"/>
  <c r="AQ649" i="3"/>
  <c r="AQ650" i="3"/>
  <c r="AQ651" i="3"/>
  <c r="AQ652" i="3"/>
  <c r="AQ653" i="3"/>
  <c r="AQ654" i="3"/>
  <c r="AQ655" i="3"/>
  <c r="AQ656" i="3"/>
  <c r="AQ657" i="3"/>
  <c r="AQ658" i="3"/>
  <c r="AQ659" i="3"/>
  <c r="AQ673" i="3"/>
  <c r="AQ661" i="3"/>
  <c r="AQ662" i="3"/>
  <c r="AQ663" i="3"/>
  <c r="AQ664" i="3"/>
  <c r="AQ665" i="3"/>
  <c r="AQ666" i="3"/>
  <c r="AQ667" i="3"/>
  <c r="AQ668" i="3"/>
  <c r="AQ669" i="3"/>
  <c r="AQ670" i="3"/>
  <c r="AQ671" i="3"/>
  <c r="AQ672" i="3"/>
  <c r="AQ675" i="3"/>
  <c r="AQ674" i="3"/>
  <c r="AQ684" i="3"/>
  <c r="AQ676" i="3"/>
  <c r="AQ677" i="3"/>
  <c r="AQ678" i="3"/>
  <c r="AQ679" i="3"/>
  <c r="AQ680" i="3"/>
  <c r="AQ681" i="3"/>
  <c r="AQ682" i="3"/>
  <c r="AQ683" i="3"/>
  <c r="AQ739" i="3"/>
  <c r="AQ685" i="3"/>
  <c r="AQ686" i="3"/>
  <c r="AQ687" i="3"/>
  <c r="AQ688" i="3"/>
  <c r="AQ689" i="3"/>
  <c r="AQ690" i="3"/>
  <c r="AQ691" i="3"/>
  <c r="AQ692" i="3"/>
  <c r="AQ693" i="3"/>
  <c r="AQ694" i="3"/>
  <c r="AQ695" i="3"/>
  <c r="AQ696" i="3"/>
  <c r="AQ697" i="3"/>
  <c r="AQ698" i="3"/>
  <c r="AQ699" i="3"/>
  <c r="AQ700" i="3"/>
  <c r="AQ701" i="3"/>
  <c r="AQ702" i="3"/>
  <c r="AQ703" i="3"/>
  <c r="AQ704" i="3"/>
  <c r="AQ705" i="3"/>
  <c r="AQ706" i="3"/>
  <c r="AQ707" i="3"/>
  <c r="AQ708" i="3"/>
  <c r="AQ709" i="3"/>
  <c r="AQ710" i="3"/>
  <c r="AQ711" i="3"/>
  <c r="AQ712" i="3"/>
  <c r="AQ713" i="3"/>
  <c r="AQ714" i="3"/>
  <c r="AQ715" i="3"/>
  <c r="AQ716" i="3"/>
  <c r="AQ717" i="3"/>
  <c r="AQ718" i="3"/>
  <c r="AQ719" i="3"/>
  <c r="AQ720" i="3"/>
  <c r="AQ721" i="3"/>
  <c r="AQ722" i="3"/>
  <c r="AQ723" i="3"/>
  <c r="AQ724" i="3"/>
  <c r="AQ725" i="3"/>
  <c r="AQ726" i="3"/>
  <c r="AQ727" i="3"/>
  <c r="AQ728" i="3"/>
  <c r="AQ729" i="3"/>
  <c r="AQ730" i="3"/>
  <c r="AQ731" i="3"/>
  <c r="AQ732" i="3"/>
  <c r="AQ733" i="3"/>
  <c r="AQ734" i="3"/>
  <c r="AQ735" i="3"/>
  <c r="AQ736" i="3"/>
  <c r="AP549" i="3"/>
  <c r="AP550" i="3"/>
  <c r="AP551" i="3"/>
  <c r="AP552" i="3"/>
  <c r="AP562" i="3"/>
  <c r="AP547" i="3"/>
  <c r="AP420" i="3"/>
  <c r="AP548" i="3"/>
  <c r="AP147" i="3"/>
  <c r="AP148" i="3"/>
  <c r="AP544" i="3"/>
  <c r="AP322" i="3"/>
  <c r="AP545" i="3"/>
  <c r="AP546" i="3"/>
  <c r="AP451" i="3"/>
  <c r="AP150" i="3"/>
  <c r="AP527" i="3"/>
  <c r="AP373" i="3"/>
  <c r="AP507" i="3"/>
  <c r="AP159" i="3"/>
  <c r="AP160" i="3"/>
  <c r="AP275" i="3"/>
  <c r="AP44" i="3"/>
  <c r="AP169" i="3"/>
  <c r="AP172" i="3"/>
  <c r="AP540" i="3"/>
  <c r="AP174" i="3"/>
  <c r="AP176" i="3"/>
  <c r="AP177" i="3"/>
  <c r="AP179" i="3"/>
  <c r="AP541" i="3"/>
  <c r="AP542" i="3"/>
  <c r="AP180" i="3"/>
  <c r="AP391" i="3"/>
  <c r="AP419" i="3"/>
  <c r="AP394" i="3"/>
  <c r="AP186" i="3"/>
  <c r="AP280" i="3"/>
  <c r="AP523" i="3"/>
  <c r="AP187" i="3"/>
  <c r="AP524" i="3"/>
  <c r="AP270" i="3"/>
  <c r="AP525" i="3"/>
  <c r="AP526" i="3"/>
  <c r="AP104" i="3"/>
  <c r="AP260" i="3"/>
  <c r="AP190" i="3"/>
  <c r="AP528" i="3"/>
  <c r="AP529" i="3"/>
  <c r="AP530" i="3"/>
  <c r="AP2" i="3"/>
  <c r="AP370" i="3"/>
  <c r="AP192" i="3"/>
  <c r="AP531" i="3"/>
  <c r="AP193" i="3"/>
  <c r="AP194" i="3"/>
  <c r="AP395" i="3"/>
  <c r="AP532" i="3"/>
  <c r="AP533" i="3"/>
  <c r="AP534" i="3"/>
  <c r="AP535" i="3"/>
  <c r="AP536" i="3"/>
  <c r="AP537" i="3"/>
  <c r="AP357" i="3"/>
  <c r="AP359" i="3"/>
  <c r="AP13" i="3"/>
  <c r="AP15" i="3"/>
  <c r="AP17" i="3"/>
  <c r="AP538" i="3"/>
  <c r="AP513" i="3"/>
  <c r="AP22" i="3"/>
  <c r="AP424" i="3"/>
  <c r="AP511" i="3"/>
  <c r="AP494" i="3"/>
  <c r="AP350" i="3"/>
  <c r="AP495" i="3"/>
  <c r="AP505" i="3"/>
  <c r="AP33" i="3"/>
  <c r="AP36" i="3"/>
  <c r="AP39" i="3"/>
  <c r="AP360" i="3"/>
  <c r="AP553" i="3"/>
  <c r="AP40" i="3"/>
  <c r="AP477" i="3"/>
  <c r="AP478" i="3"/>
  <c r="AP175" i="3"/>
  <c r="AP53" i="3"/>
  <c r="AP361" i="3"/>
  <c r="AP356" i="3"/>
  <c r="AP377" i="3"/>
  <c r="AP472" i="3"/>
  <c r="AP460" i="3"/>
  <c r="AP61" i="3"/>
  <c r="AP62" i="3"/>
  <c r="AP390" i="3"/>
  <c r="AP508" i="3"/>
  <c r="AP66" i="3"/>
  <c r="AP312" i="3"/>
  <c r="AP463" i="3"/>
  <c r="AP509" i="3"/>
  <c r="AP89" i="3"/>
  <c r="AP458" i="3"/>
  <c r="AP459" i="3"/>
  <c r="AP452" i="3"/>
  <c r="AP539" i="3"/>
  <c r="AP108" i="3"/>
  <c r="AP320" i="3"/>
  <c r="AP372" i="3"/>
  <c r="AP428" i="3"/>
  <c r="AP297" i="3"/>
  <c r="AP113" i="3"/>
  <c r="AP429" i="3"/>
  <c r="AP430" i="3"/>
  <c r="AP431" i="3"/>
  <c r="AP444" i="3"/>
  <c r="AP445" i="3"/>
  <c r="AP308" i="3"/>
  <c r="AP120" i="3"/>
  <c r="AP323" i="3"/>
  <c r="AP510" i="3"/>
  <c r="AP447" i="3"/>
  <c r="AP543" i="3"/>
  <c r="AP449" i="3"/>
  <c r="AP124" i="3"/>
  <c r="AP125" i="3"/>
  <c r="AP450" i="3"/>
  <c r="AP880" i="3"/>
  <c r="AP401" i="3"/>
  <c r="AP402" i="3"/>
  <c r="AP404" i="3"/>
  <c r="AP293" i="3"/>
  <c r="AP321" i="3"/>
  <c r="AP138" i="3"/>
  <c r="AP405" i="3"/>
  <c r="AP414" i="3"/>
  <c r="AP418" i="3"/>
  <c r="AP421" i="3"/>
  <c r="AP422" i="3"/>
  <c r="AP387" i="3"/>
  <c r="AP7" i="3"/>
  <c r="AP197" i="3"/>
  <c r="AP243" i="3"/>
  <c r="AP300" i="3"/>
  <c r="AP325" i="3"/>
  <c r="AP23" i="3"/>
  <c r="AP24" i="3"/>
  <c r="AP25" i="3"/>
  <c r="AP26" i="3"/>
  <c r="AP326" i="3"/>
  <c r="AP27" i="3"/>
  <c r="AP345" i="3"/>
  <c r="AP362" i="3"/>
  <c r="AP60" i="3"/>
  <c r="AP307" i="3"/>
  <c r="AP311" i="3"/>
  <c r="AP86" i="3"/>
  <c r="AP92" i="3"/>
  <c r="AP476" i="3"/>
  <c r="AP318" i="3"/>
  <c r="AP319" i="3"/>
  <c r="AP122" i="3"/>
  <c r="AP211" i="3"/>
  <c r="AP212" i="3"/>
  <c r="AP427" i="3"/>
  <c r="AP278" i="3"/>
  <c r="AP261" i="3"/>
  <c r="AP5" i="3"/>
  <c r="AP8" i="3"/>
  <c r="AP109" i="3"/>
  <c r="AP111" i="3"/>
  <c r="AP114" i="3"/>
  <c r="AP115" i="3"/>
  <c r="AP116" i="3"/>
  <c r="AP128" i="3"/>
  <c r="AP274" i="3"/>
  <c r="AP202" i="3"/>
  <c r="AP208" i="3"/>
  <c r="AP210" i="3"/>
  <c r="AP223" i="3"/>
  <c r="AP224" i="3"/>
  <c r="AP226" i="3"/>
  <c r="AP240" i="3"/>
  <c r="AP237" i="3"/>
  <c r="AP241" i="3"/>
  <c r="AP887" i="3"/>
  <c r="AP199" i="3"/>
  <c r="AP554" i="3"/>
  <c r="AP555" i="3"/>
  <c r="AP556" i="3"/>
  <c r="AP557" i="3"/>
  <c r="AP558" i="3"/>
  <c r="AP559" i="3"/>
  <c r="AP560" i="3"/>
  <c r="AP561" i="3"/>
  <c r="AP563" i="3"/>
  <c r="AP564" i="3"/>
  <c r="AP568" i="3"/>
  <c r="AP565" i="3"/>
  <c r="AP566" i="3"/>
  <c r="AP567" i="3"/>
  <c r="AP605" i="3"/>
  <c r="AP569" i="3"/>
  <c r="AP570" i="3"/>
  <c r="AP571" i="3"/>
  <c r="AP572" i="3"/>
  <c r="AP573" i="3"/>
  <c r="AP574" i="3"/>
  <c r="AP575" i="3"/>
  <c r="AP576" i="3"/>
  <c r="AP577" i="3"/>
  <c r="AP578" i="3"/>
  <c r="AP579" i="3"/>
  <c r="AP580" i="3"/>
  <c r="AP581" i="3"/>
  <c r="AP582" i="3"/>
  <c r="AP583" i="3"/>
  <c r="AP584" i="3"/>
  <c r="AP585" i="3"/>
  <c r="AP586" i="3"/>
  <c r="AP587" i="3"/>
  <c r="AP588" i="3"/>
  <c r="AP589" i="3"/>
  <c r="AP590" i="3"/>
  <c r="AP591" i="3"/>
  <c r="AP592" i="3"/>
  <c r="AP593" i="3"/>
  <c r="AP594" i="3"/>
  <c r="AP595" i="3"/>
  <c r="AP596" i="3"/>
  <c r="AP597" i="3"/>
  <c r="AP598" i="3"/>
  <c r="AP599" i="3"/>
  <c r="AP600" i="3"/>
  <c r="AP601" i="3"/>
  <c r="AP602" i="3"/>
  <c r="AP603" i="3"/>
  <c r="AP604" i="3"/>
  <c r="AP620" i="3"/>
  <c r="AP606" i="3"/>
  <c r="AP607" i="3"/>
  <c r="AP608" i="3"/>
  <c r="AP609" i="3"/>
  <c r="AP610" i="3"/>
  <c r="AP611" i="3"/>
  <c r="AP612" i="3"/>
  <c r="AP613" i="3"/>
  <c r="AP614" i="3"/>
  <c r="AP615" i="3"/>
  <c r="AP616" i="3"/>
  <c r="AP617" i="3"/>
  <c r="AP618" i="3"/>
  <c r="AP619" i="3"/>
  <c r="AP631" i="3"/>
  <c r="AP621" i="3"/>
  <c r="AP622" i="3"/>
  <c r="AP623" i="3"/>
  <c r="AP624" i="3"/>
  <c r="AP625" i="3"/>
  <c r="AP626" i="3"/>
  <c r="AP627" i="3"/>
  <c r="AP628" i="3"/>
  <c r="AP629" i="3"/>
  <c r="AP630" i="3"/>
  <c r="AP646" i="3"/>
  <c r="AP632" i="3"/>
  <c r="AP633" i="3"/>
  <c r="AP634" i="3"/>
  <c r="AP635" i="3"/>
  <c r="AP636" i="3"/>
  <c r="AP637" i="3"/>
  <c r="AP638" i="3"/>
  <c r="AP639" i="3"/>
  <c r="AP640" i="3"/>
  <c r="AP641" i="3"/>
  <c r="AP642" i="3"/>
  <c r="AP643" i="3"/>
  <c r="AP644" i="3"/>
  <c r="AP645" i="3"/>
  <c r="AP660" i="3"/>
  <c r="AP647" i="3"/>
  <c r="AP648" i="3"/>
  <c r="AP649" i="3"/>
  <c r="AP650" i="3"/>
  <c r="AP651" i="3"/>
  <c r="AP652" i="3"/>
  <c r="AP653" i="3"/>
  <c r="AP654" i="3"/>
  <c r="AP655" i="3"/>
  <c r="AP656" i="3"/>
  <c r="AP657" i="3"/>
  <c r="AP658" i="3"/>
  <c r="AP659" i="3"/>
  <c r="AP673" i="3"/>
  <c r="AP661" i="3"/>
  <c r="AP662" i="3"/>
  <c r="AP663" i="3"/>
  <c r="AP664" i="3"/>
  <c r="AP665" i="3"/>
  <c r="AP666" i="3"/>
  <c r="AP667" i="3"/>
  <c r="AP668" i="3"/>
  <c r="AP669" i="3"/>
  <c r="AP670" i="3"/>
  <c r="AP671" i="3"/>
  <c r="AP672" i="3"/>
  <c r="AP675" i="3"/>
  <c r="AP674" i="3"/>
  <c r="AP684" i="3"/>
  <c r="AP676" i="3"/>
  <c r="AP677" i="3"/>
  <c r="AP678" i="3"/>
  <c r="AP679" i="3"/>
  <c r="AP680" i="3"/>
  <c r="AP681" i="3"/>
  <c r="AP682" i="3"/>
  <c r="AP683" i="3"/>
  <c r="AP739" i="3"/>
  <c r="AP685" i="3"/>
  <c r="AP686" i="3"/>
  <c r="AP687" i="3"/>
  <c r="AP688" i="3"/>
  <c r="AP689" i="3"/>
  <c r="AP690" i="3"/>
  <c r="AP691" i="3"/>
  <c r="AP692" i="3"/>
  <c r="AP693" i="3"/>
  <c r="AP694" i="3"/>
  <c r="AP695" i="3"/>
  <c r="AP696" i="3"/>
  <c r="AP697" i="3"/>
  <c r="AP698" i="3"/>
  <c r="AP699" i="3"/>
  <c r="AP700" i="3"/>
  <c r="AP701" i="3"/>
  <c r="AP702" i="3"/>
  <c r="AP703" i="3"/>
  <c r="AP704" i="3"/>
  <c r="AP705" i="3"/>
  <c r="AP706" i="3"/>
  <c r="AP707" i="3"/>
  <c r="AP708" i="3"/>
  <c r="AP709" i="3"/>
  <c r="AP710" i="3"/>
  <c r="AP711" i="3"/>
  <c r="AP712" i="3"/>
  <c r="AP713" i="3"/>
  <c r="AP714" i="3"/>
  <c r="AP715" i="3"/>
  <c r="AP716" i="3"/>
  <c r="AP717" i="3"/>
  <c r="AP718" i="3"/>
  <c r="AP719" i="3"/>
  <c r="AP720" i="3"/>
  <c r="AP721" i="3"/>
  <c r="AP722" i="3"/>
  <c r="AP723" i="3"/>
  <c r="AP724" i="3"/>
  <c r="AP725" i="3"/>
  <c r="AP726" i="3"/>
  <c r="AP727" i="3"/>
  <c r="AP728" i="3"/>
  <c r="AP729" i="3"/>
  <c r="AP730" i="3"/>
  <c r="AP731" i="3"/>
  <c r="AP732" i="3"/>
  <c r="AP733" i="3"/>
  <c r="AP734" i="3"/>
  <c r="AP735" i="3"/>
  <c r="AP736" i="3"/>
  <c r="F242" i="14"/>
  <c r="F240" i="14"/>
  <c r="F237" i="14"/>
  <c r="F232" i="14"/>
  <c r="F230" i="14"/>
  <c r="F221" i="14"/>
  <c r="F219" i="14"/>
  <c r="F215" i="14"/>
  <c r="F211" i="14"/>
  <c r="F210" i="14"/>
  <c r="F203" i="14"/>
  <c r="F192" i="14"/>
  <c r="F178" i="14"/>
  <c r="F174" i="14"/>
  <c r="F170" i="14"/>
  <c r="F168" i="14"/>
  <c r="F163" i="14"/>
  <c r="F159" i="14"/>
  <c r="F158" i="14"/>
  <c r="F156" i="14"/>
  <c r="F152" i="14"/>
  <c r="F147" i="14"/>
  <c r="F143" i="14"/>
  <c r="F135" i="14"/>
  <c r="F131" i="14"/>
  <c r="F129" i="14"/>
  <c r="F127" i="14"/>
  <c r="F123" i="14"/>
  <c r="F120" i="14"/>
  <c r="F114" i="14"/>
  <c r="F104" i="14"/>
  <c r="F99" i="14"/>
  <c r="F77" i="14"/>
  <c r="F64" i="14"/>
  <c r="F62" i="14"/>
  <c r="F61" i="14"/>
  <c r="F45" i="14"/>
  <c r="F36" i="14"/>
  <c r="F25" i="14"/>
  <c r="F24" i="14"/>
  <c r="F13" i="14"/>
  <c r="F3" i="14"/>
  <c r="F254" i="14"/>
  <c r="F209" i="14"/>
  <c r="F197" i="14"/>
  <c r="F188" i="14"/>
  <c r="F171" i="14"/>
  <c r="F155" i="14"/>
  <c r="F130" i="14"/>
  <c r="F117" i="14"/>
  <c r="F93" i="14"/>
  <c r="F78" i="14"/>
  <c r="F47" i="14"/>
  <c r="F20" i="14"/>
  <c r="F12" i="14"/>
  <c r="F260" i="14"/>
  <c r="F257" i="14"/>
  <c r="F223" i="14"/>
  <c r="F220" i="14"/>
  <c r="F214" i="14"/>
  <c r="F212" i="14"/>
  <c r="F204" i="14"/>
  <c r="F200" i="14"/>
  <c r="F181" i="14"/>
  <c r="F164" i="14"/>
  <c r="F145" i="14"/>
  <c r="F119" i="14"/>
  <c r="F111" i="14"/>
  <c r="F72" i="14"/>
  <c r="F42" i="14"/>
  <c r="F29" i="14"/>
  <c r="F231" i="14"/>
  <c r="F226" i="14"/>
  <c r="F225" i="14"/>
  <c r="F185" i="14"/>
  <c r="F161" i="14"/>
  <c r="F81" i="14"/>
  <c r="F59" i="14"/>
  <c r="F44" i="14"/>
  <c r="F6" i="14"/>
  <c r="F259" i="14"/>
  <c r="F256" i="14"/>
  <c r="F194" i="14"/>
  <c r="F176" i="14"/>
  <c r="F125" i="14"/>
  <c r="F34" i="14"/>
  <c r="F26" i="14"/>
  <c r="F199" i="14"/>
  <c r="F153" i="14"/>
  <c r="F126" i="14"/>
  <c r="F8" i="14"/>
  <c r="F250" i="14"/>
  <c r="F75" i="14"/>
  <c r="F54" i="14"/>
  <c r="F22" i="14"/>
  <c r="F108" i="14"/>
  <c r="F110" i="14"/>
  <c r="F21" i="14"/>
  <c r="F227" i="14"/>
  <c r="F244" i="14"/>
  <c r="F98" i="14"/>
  <c r="F201" i="14"/>
  <c r="F27" i="14"/>
  <c r="F195" i="14"/>
  <c r="F67" i="14"/>
  <c r="F83" i="14"/>
  <c r="F213" i="14"/>
  <c r="F144" i="14"/>
  <c r="F52" i="14"/>
  <c r="F175" i="14"/>
  <c r="F55" i="14"/>
  <c r="F218" i="14"/>
  <c r="F112" i="14"/>
  <c r="F65" i="14"/>
  <c r="F91" i="14"/>
  <c r="F100" i="14"/>
  <c r="F140" i="14"/>
  <c r="F32" i="14"/>
  <c r="F253" i="14"/>
  <c r="F182" i="14"/>
  <c r="F80" i="14"/>
  <c r="F142" i="14"/>
  <c r="F92" i="14"/>
  <c r="F4" i="14"/>
  <c r="F238" i="14"/>
  <c r="AE549" i="3"/>
  <c r="AF549" i="3"/>
  <c r="AG549" i="3" s="1"/>
  <c r="AF543" i="3"/>
  <c r="AF550" i="3"/>
  <c r="AF551" i="3"/>
  <c r="AG551" i="3" s="1"/>
  <c r="AF124" i="3"/>
  <c r="AF125" i="3"/>
  <c r="AG125" i="3" s="1"/>
  <c r="AF880" i="3"/>
  <c r="AF538" i="3"/>
  <c r="AF401" i="3"/>
  <c r="AF402" i="3"/>
  <c r="AF128" i="3"/>
  <c r="AF404" i="3"/>
  <c r="AF552" i="3"/>
  <c r="AG552" i="3" s="1"/>
  <c r="AF562" i="3"/>
  <c r="AG562" i="3" s="1"/>
  <c r="AF547" i="3"/>
  <c r="AF420" i="3"/>
  <c r="AG420" i="3" s="1"/>
  <c r="AF548" i="3"/>
  <c r="AG548" i="3" s="1"/>
  <c r="AF147" i="3"/>
  <c r="AF148" i="3"/>
  <c r="AF544" i="3"/>
  <c r="AF322" i="3"/>
  <c r="AF545" i="3"/>
  <c r="AF546" i="3"/>
  <c r="AF451" i="3"/>
  <c r="AF150" i="3"/>
  <c r="AF527" i="3"/>
  <c r="AF373" i="3"/>
  <c r="AG373" i="3" s="1"/>
  <c r="AF507" i="3"/>
  <c r="AF159" i="3"/>
  <c r="AF160" i="3"/>
  <c r="AF275" i="3"/>
  <c r="AF44" i="3"/>
  <c r="AF169" i="3"/>
  <c r="AF172" i="3"/>
  <c r="AF540" i="3"/>
  <c r="AF174" i="3"/>
  <c r="AF176" i="3"/>
  <c r="AF177" i="3"/>
  <c r="AG177" i="3" s="1"/>
  <c r="AF179" i="3"/>
  <c r="AF541" i="3"/>
  <c r="AF542" i="3"/>
  <c r="AF180" i="3"/>
  <c r="AF391" i="3"/>
  <c r="AF394" i="3"/>
  <c r="AF523" i="3"/>
  <c r="AF187" i="3"/>
  <c r="AF524" i="3"/>
  <c r="AF270" i="3"/>
  <c r="AF525" i="3"/>
  <c r="AF526" i="3"/>
  <c r="AF104" i="3"/>
  <c r="AF260" i="3"/>
  <c r="AF190" i="3"/>
  <c r="AF528" i="3"/>
  <c r="AF529" i="3"/>
  <c r="AG529" i="3" s="1"/>
  <c r="AF530" i="3"/>
  <c r="AF2" i="3"/>
  <c r="AF370" i="3"/>
  <c r="AF192" i="3"/>
  <c r="AF531" i="3"/>
  <c r="AF194" i="3"/>
  <c r="AF395" i="3"/>
  <c r="AF532" i="3"/>
  <c r="AF533" i="3"/>
  <c r="AG533" i="3" s="1"/>
  <c r="AF534" i="3"/>
  <c r="AF535" i="3"/>
  <c r="AF536" i="3"/>
  <c r="AF537" i="3"/>
  <c r="AG537" i="3" s="1"/>
  <c r="AF357" i="3"/>
  <c r="AG357" i="3" s="1"/>
  <c r="AF359" i="3"/>
  <c r="AF13" i="3"/>
  <c r="AF15" i="3"/>
  <c r="AG15" i="3" s="1"/>
  <c r="AF17" i="3"/>
  <c r="AF513" i="3"/>
  <c r="AF22" i="3"/>
  <c r="AF424" i="3"/>
  <c r="AG424" i="3" s="1"/>
  <c r="AF511" i="3"/>
  <c r="AF494" i="3"/>
  <c r="AF350" i="3"/>
  <c r="AF495" i="3"/>
  <c r="AF505" i="3"/>
  <c r="AF33" i="3"/>
  <c r="AG33" i="3" s="1"/>
  <c r="AF36" i="3"/>
  <c r="AF39" i="3"/>
  <c r="AF360" i="3"/>
  <c r="AF553" i="3"/>
  <c r="AF40" i="3"/>
  <c r="AG40" i="3" s="1"/>
  <c r="AF477" i="3"/>
  <c r="AF478" i="3"/>
  <c r="AF175" i="3"/>
  <c r="AF361" i="3"/>
  <c r="AF356" i="3"/>
  <c r="AF377" i="3"/>
  <c r="AF472" i="3"/>
  <c r="AF460" i="3"/>
  <c r="AF61" i="3"/>
  <c r="AF62" i="3"/>
  <c r="AG62" i="3" s="1"/>
  <c r="AF390" i="3"/>
  <c r="AF508" i="3"/>
  <c r="AF66" i="3"/>
  <c r="AG66" i="3" s="1"/>
  <c r="AF312" i="3"/>
  <c r="AF463" i="3"/>
  <c r="AF509" i="3"/>
  <c r="AF89" i="3"/>
  <c r="AF458" i="3"/>
  <c r="AF459" i="3"/>
  <c r="AF452" i="3"/>
  <c r="AF539" i="3"/>
  <c r="AF108" i="3"/>
  <c r="AG108" i="3" s="1"/>
  <c r="AF320" i="3"/>
  <c r="AF372" i="3"/>
  <c r="AF428" i="3"/>
  <c r="AF297" i="3"/>
  <c r="AF113" i="3"/>
  <c r="AG113" i="3" s="1"/>
  <c r="AF429" i="3"/>
  <c r="AF430" i="3"/>
  <c r="AF431" i="3"/>
  <c r="AG431" i="3" s="1"/>
  <c r="AF444" i="3"/>
  <c r="AF445" i="3"/>
  <c r="AF120" i="3"/>
  <c r="AF323" i="3"/>
  <c r="AG323" i="3" s="1"/>
  <c r="AF510" i="3"/>
  <c r="AF447" i="3"/>
  <c r="AF449" i="3"/>
  <c r="AF450" i="3"/>
  <c r="AF293" i="3"/>
  <c r="AF321" i="3"/>
  <c r="AF138" i="3"/>
  <c r="AF405" i="3"/>
  <c r="AF414" i="3"/>
  <c r="AF418" i="3"/>
  <c r="AF421" i="3"/>
  <c r="AF422" i="3"/>
  <c r="AF387" i="3"/>
  <c r="AF7" i="3"/>
  <c r="AG7" i="3" s="1"/>
  <c r="AF197" i="3"/>
  <c r="AF243" i="3"/>
  <c r="AF325" i="3"/>
  <c r="AF23" i="3"/>
  <c r="AF24" i="3"/>
  <c r="AF25" i="3"/>
  <c r="AF26" i="3"/>
  <c r="AF326" i="3"/>
  <c r="AF27" i="3"/>
  <c r="AG27" i="3" s="1"/>
  <c r="AF345" i="3"/>
  <c r="AF362" i="3"/>
  <c r="AF60" i="3"/>
  <c r="AF307" i="3"/>
  <c r="AF311" i="3"/>
  <c r="AF86" i="3"/>
  <c r="AG86" i="3" s="1"/>
  <c r="AF92" i="3"/>
  <c r="AF476" i="3"/>
  <c r="AF318" i="3"/>
  <c r="AF319" i="3"/>
  <c r="AF122" i="3"/>
  <c r="AF427" i="3"/>
  <c r="AF278" i="3"/>
  <c r="AF261" i="3"/>
  <c r="AF5" i="3"/>
  <c r="AG5" i="3" s="1"/>
  <c r="AF8" i="3"/>
  <c r="AF109" i="3"/>
  <c r="AF111" i="3"/>
  <c r="AF114" i="3"/>
  <c r="AF115" i="3"/>
  <c r="AF116" i="3"/>
  <c r="AF274" i="3"/>
  <c r="AF202" i="3"/>
  <c r="AF208" i="3"/>
  <c r="AF210" i="3"/>
  <c r="AF223" i="3"/>
  <c r="AF224" i="3"/>
  <c r="AF226" i="3"/>
  <c r="AF240" i="3"/>
  <c r="AF241" i="3"/>
  <c r="AF250" i="3"/>
  <c r="AF554" i="3"/>
  <c r="AF555" i="3"/>
  <c r="AF556" i="3"/>
  <c r="AF557" i="3"/>
  <c r="AF558" i="3"/>
  <c r="AF559" i="3"/>
  <c r="AF560" i="3"/>
  <c r="AF561" i="3"/>
  <c r="AF563" i="3"/>
  <c r="AF564" i="3"/>
  <c r="AF568" i="3"/>
  <c r="AF565" i="3"/>
  <c r="AF566" i="3"/>
  <c r="AF567" i="3"/>
  <c r="AF605" i="3"/>
  <c r="AF569" i="3"/>
  <c r="AF570" i="3"/>
  <c r="AF571" i="3"/>
  <c r="AF572" i="3"/>
  <c r="AF573" i="3"/>
  <c r="AF574" i="3"/>
  <c r="AF575" i="3"/>
  <c r="AF576" i="3"/>
  <c r="AF577" i="3"/>
  <c r="AF578" i="3"/>
  <c r="AF579" i="3"/>
  <c r="AF580" i="3"/>
  <c r="AF581" i="3"/>
  <c r="AF582" i="3"/>
  <c r="AF583" i="3"/>
  <c r="AF584" i="3"/>
  <c r="AF585" i="3"/>
  <c r="AF586" i="3"/>
  <c r="AF587" i="3"/>
  <c r="AF588" i="3"/>
  <c r="AF589" i="3"/>
  <c r="AF590" i="3"/>
  <c r="AF591" i="3"/>
  <c r="AF592" i="3"/>
  <c r="AF593" i="3"/>
  <c r="AF594" i="3"/>
  <c r="AF595" i="3"/>
  <c r="AF596" i="3"/>
  <c r="AF597" i="3"/>
  <c r="AF598" i="3"/>
  <c r="AF599" i="3"/>
  <c r="AF600" i="3"/>
  <c r="AF601" i="3"/>
  <c r="AF602" i="3"/>
  <c r="AF603" i="3"/>
  <c r="AF620" i="3"/>
  <c r="AF606" i="3"/>
  <c r="AF607" i="3"/>
  <c r="AF608" i="3"/>
  <c r="AF609" i="3"/>
  <c r="AF610" i="3"/>
  <c r="AF611" i="3"/>
  <c r="AF612" i="3"/>
  <c r="AF613" i="3"/>
  <c r="AF614" i="3"/>
  <c r="AF615" i="3"/>
  <c r="AF616" i="3"/>
  <c r="AF617" i="3"/>
  <c r="AF618" i="3"/>
  <c r="AF619" i="3"/>
  <c r="AF631" i="3"/>
  <c r="AF621" i="3"/>
  <c r="AF622" i="3"/>
  <c r="AF623" i="3"/>
  <c r="AF624" i="3"/>
  <c r="AF625" i="3"/>
  <c r="AF626" i="3"/>
  <c r="AF627" i="3"/>
  <c r="AF628" i="3"/>
  <c r="AF629" i="3"/>
  <c r="AF630" i="3"/>
  <c r="AF646" i="3"/>
  <c r="AF632" i="3"/>
  <c r="AF633" i="3"/>
  <c r="AF634" i="3"/>
  <c r="AF635" i="3"/>
  <c r="AF636" i="3"/>
  <c r="AF637" i="3"/>
  <c r="AF638" i="3"/>
  <c r="AF639" i="3"/>
  <c r="AF640" i="3"/>
  <c r="AF641" i="3"/>
  <c r="AF642" i="3"/>
  <c r="AF643" i="3"/>
  <c r="AF644" i="3"/>
  <c r="AF645" i="3"/>
  <c r="AF660" i="3"/>
  <c r="AF647" i="3"/>
  <c r="AF648" i="3"/>
  <c r="AF649" i="3"/>
  <c r="AF650" i="3"/>
  <c r="AF651" i="3"/>
  <c r="AF652" i="3"/>
  <c r="AF653" i="3"/>
  <c r="AF654" i="3"/>
  <c r="AF655" i="3"/>
  <c r="AF656" i="3"/>
  <c r="AF657" i="3"/>
  <c r="AF658" i="3"/>
  <c r="AF659" i="3"/>
  <c r="AF673" i="3"/>
  <c r="AF661" i="3"/>
  <c r="AF662" i="3"/>
  <c r="AF663" i="3"/>
  <c r="AF664" i="3"/>
  <c r="AF665" i="3"/>
  <c r="AF666" i="3"/>
  <c r="AF667" i="3"/>
  <c r="AF668" i="3"/>
  <c r="AF669" i="3"/>
  <c r="AF670" i="3"/>
  <c r="AF671" i="3"/>
  <c r="AF672" i="3"/>
  <c r="AF675" i="3"/>
  <c r="AF674" i="3"/>
  <c r="AF684" i="3"/>
  <c r="AF676" i="3"/>
  <c r="AF677" i="3"/>
  <c r="AF678" i="3"/>
  <c r="AF679" i="3"/>
  <c r="AF680" i="3"/>
  <c r="AF681" i="3"/>
  <c r="AF682" i="3"/>
  <c r="AF683" i="3"/>
  <c r="AF739" i="3"/>
  <c r="AF685" i="3"/>
  <c r="AF686" i="3"/>
  <c r="AF687" i="3"/>
  <c r="AF688" i="3"/>
  <c r="AF689" i="3"/>
  <c r="AF690" i="3"/>
  <c r="AF691" i="3"/>
  <c r="AF692" i="3"/>
  <c r="AF693" i="3"/>
  <c r="AF694" i="3"/>
  <c r="AF695" i="3"/>
  <c r="AF696" i="3"/>
  <c r="AF697" i="3"/>
  <c r="AF698" i="3"/>
  <c r="AF699" i="3"/>
  <c r="AF700" i="3"/>
  <c r="AF701" i="3"/>
  <c r="AF702" i="3"/>
  <c r="AF703" i="3"/>
  <c r="AF704" i="3"/>
  <c r="AF705" i="3"/>
  <c r="AF706" i="3"/>
  <c r="AF707" i="3"/>
  <c r="AF708" i="3"/>
  <c r="AF709" i="3"/>
  <c r="AF710" i="3"/>
  <c r="AF711" i="3"/>
  <c r="AF712" i="3"/>
  <c r="AF713" i="3"/>
  <c r="AF714" i="3"/>
  <c r="AF715" i="3"/>
  <c r="AF716" i="3"/>
  <c r="AF717" i="3"/>
  <c r="AF718" i="3"/>
  <c r="AF719" i="3"/>
  <c r="AF720" i="3"/>
  <c r="AF721" i="3"/>
  <c r="AF722" i="3"/>
  <c r="AF723" i="3"/>
  <c r="AF724" i="3"/>
  <c r="AF725" i="3"/>
  <c r="AF726" i="3"/>
  <c r="AF727" i="3"/>
  <c r="AF728" i="3"/>
  <c r="AF729" i="3"/>
  <c r="AF730" i="3"/>
  <c r="AF731" i="3"/>
  <c r="AF732" i="3"/>
  <c r="AF733" i="3"/>
  <c r="AF734" i="3"/>
  <c r="AF735" i="3"/>
  <c r="AF736" i="3"/>
  <c r="AF212" i="3"/>
  <c r="AF211" i="3"/>
  <c r="AF308" i="3"/>
  <c r="AF300" i="3"/>
  <c r="AF237" i="3"/>
  <c r="AF199" i="3"/>
  <c r="AE543" i="3"/>
  <c r="AE550" i="3"/>
  <c r="AE551" i="3"/>
  <c r="AE124" i="3"/>
  <c r="AE125" i="3"/>
  <c r="AE880" i="3"/>
  <c r="AE538" i="3"/>
  <c r="AE401" i="3"/>
  <c r="AE402" i="3"/>
  <c r="AE128" i="3"/>
  <c r="AE404" i="3"/>
  <c r="AE552" i="3"/>
  <c r="AE562" i="3"/>
  <c r="AE547" i="3"/>
  <c r="AE420" i="3"/>
  <c r="AE548" i="3"/>
  <c r="AE147" i="3"/>
  <c r="AE148" i="3"/>
  <c r="AE544" i="3"/>
  <c r="AE322" i="3"/>
  <c r="AE545" i="3"/>
  <c r="AE546" i="3"/>
  <c r="AE451" i="3"/>
  <c r="AE150" i="3"/>
  <c r="AE527" i="3"/>
  <c r="AE373" i="3"/>
  <c r="AE507" i="3"/>
  <c r="AE159" i="3"/>
  <c r="AE160" i="3"/>
  <c r="AE275" i="3"/>
  <c r="AE44" i="3"/>
  <c r="AE169" i="3"/>
  <c r="AE172" i="3"/>
  <c r="AE540" i="3"/>
  <c r="AE174" i="3"/>
  <c r="AE176" i="3"/>
  <c r="AE177" i="3"/>
  <c r="AE179" i="3"/>
  <c r="AE541" i="3"/>
  <c r="AE542" i="3"/>
  <c r="AE180" i="3"/>
  <c r="AE391" i="3"/>
  <c r="AE419" i="3"/>
  <c r="AE394" i="3"/>
  <c r="AE186" i="3"/>
  <c r="AE280" i="3"/>
  <c r="AE523" i="3"/>
  <c r="AE187" i="3"/>
  <c r="AE524" i="3"/>
  <c r="AE270" i="3"/>
  <c r="AE525" i="3"/>
  <c r="AE526" i="3"/>
  <c r="AE104" i="3"/>
  <c r="AE260" i="3"/>
  <c r="AE190" i="3"/>
  <c r="AE528" i="3"/>
  <c r="AE529" i="3"/>
  <c r="AE530" i="3"/>
  <c r="AE2" i="3"/>
  <c r="AE370" i="3"/>
  <c r="AE192" i="3"/>
  <c r="AE531" i="3"/>
  <c r="AE193" i="3"/>
  <c r="AE194" i="3"/>
  <c r="AE395" i="3"/>
  <c r="AE532" i="3"/>
  <c r="AE533" i="3"/>
  <c r="AE534" i="3"/>
  <c r="AE535" i="3"/>
  <c r="AE536" i="3"/>
  <c r="AE537" i="3"/>
  <c r="AE359" i="3"/>
  <c r="AE13" i="3"/>
  <c r="AE15" i="3"/>
  <c r="AE17" i="3"/>
  <c r="AE513" i="3"/>
  <c r="AE22" i="3"/>
  <c r="AE424" i="3"/>
  <c r="AE511" i="3"/>
  <c r="AE494" i="3"/>
  <c r="AE350" i="3"/>
  <c r="AE495" i="3"/>
  <c r="AE505" i="3"/>
  <c r="AE33" i="3"/>
  <c r="AE36" i="3"/>
  <c r="AE39" i="3"/>
  <c r="AE360" i="3"/>
  <c r="AE553" i="3"/>
  <c r="AE40" i="3"/>
  <c r="AE477" i="3"/>
  <c r="AE478" i="3"/>
  <c r="AE175" i="3"/>
  <c r="AE53" i="3"/>
  <c r="AE361" i="3"/>
  <c r="AE356" i="3"/>
  <c r="AE377" i="3"/>
  <c r="AE472" i="3"/>
  <c r="AE460" i="3"/>
  <c r="AE61" i="3"/>
  <c r="AE62" i="3"/>
  <c r="AE390" i="3"/>
  <c r="AE508" i="3"/>
  <c r="AE66" i="3"/>
  <c r="AE312" i="3"/>
  <c r="AE463" i="3"/>
  <c r="AE509" i="3"/>
  <c r="AE89" i="3"/>
  <c r="AE458" i="3"/>
  <c r="AE459" i="3"/>
  <c r="AE452" i="3"/>
  <c r="AE539" i="3"/>
  <c r="AE108" i="3"/>
  <c r="AE320" i="3"/>
  <c r="AE372" i="3"/>
  <c r="AE428" i="3"/>
  <c r="AE297" i="3"/>
  <c r="AE113" i="3"/>
  <c r="AE429" i="3"/>
  <c r="AE430" i="3"/>
  <c r="AE431" i="3"/>
  <c r="AE444" i="3"/>
  <c r="AE445" i="3"/>
  <c r="AE120" i="3"/>
  <c r="AE323" i="3"/>
  <c r="AE510" i="3"/>
  <c r="AE447" i="3"/>
  <c r="AE449" i="3"/>
  <c r="AE450" i="3"/>
  <c r="AE293" i="3"/>
  <c r="AE321" i="3"/>
  <c r="AE138" i="3"/>
  <c r="AE405" i="3"/>
  <c r="AE414" i="3"/>
  <c r="AE418" i="3"/>
  <c r="AE421" i="3"/>
  <c r="AE422" i="3"/>
  <c r="AE387" i="3"/>
  <c r="AE7" i="3"/>
  <c r="AE197" i="3"/>
  <c r="AE243" i="3"/>
  <c r="AE325" i="3"/>
  <c r="AE23" i="3"/>
  <c r="AE24" i="3"/>
  <c r="AE25" i="3"/>
  <c r="AE26" i="3"/>
  <c r="AE326" i="3"/>
  <c r="AE27" i="3"/>
  <c r="AE345" i="3"/>
  <c r="AE362" i="3"/>
  <c r="AE60" i="3"/>
  <c r="AE307" i="3"/>
  <c r="AE311" i="3"/>
  <c r="AE86" i="3"/>
  <c r="AE92" i="3"/>
  <c r="AE476" i="3"/>
  <c r="AE318" i="3"/>
  <c r="AE319" i="3"/>
  <c r="AE122" i="3"/>
  <c r="AE427" i="3"/>
  <c r="AE278" i="3"/>
  <c r="AE261" i="3"/>
  <c r="AE5" i="3"/>
  <c r="AE8" i="3"/>
  <c r="AE109" i="3"/>
  <c r="AE111" i="3"/>
  <c r="AE114" i="3"/>
  <c r="AE115" i="3"/>
  <c r="AE116" i="3"/>
  <c r="AE274" i="3"/>
  <c r="AE202" i="3"/>
  <c r="AE208" i="3"/>
  <c r="AE210" i="3"/>
  <c r="AE223" i="3"/>
  <c r="AE224" i="3"/>
  <c r="AE226" i="3"/>
  <c r="AE240" i="3"/>
  <c r="AE241" i="3"/>
  <c r="AE250" i="3"/>
  <c r="AE554" i="3"/>
  <c r="AE555" i="3"/>
  <c r="AE556" i="3"/>
  <c r="AE557" i="3"/>
  <c r="AE558" i="3"/>
  <c r="AE559" i="3"/>
  <c r="AE560" i="3"/>
  <c r="AE561" i="3"/>
  <c r="AE563" i="3"/>
  <c r="AE564" i="3"/>
  <c r="AE568" i="3"/>
  <c r="AE565" i="3"/>
  <c r="AE566" i="3"/>
  <c r="AE567" i="3"/>
  <c r="AE605" i="3"/>
  <c r="AE569" i="3"/>
  <c r="AE570" i="3"/>
  <c r="AE571" i="3"/>
  <c r="AE572" i="3"/>
  <c r="AE573" i="3"/>
  <c r="AE574" i="3"/>
  <c r="AE575" i="3"/>
  <c r="AE576" i="3"/>
  <c r="AE577" i="3"/>
  <c r="AE578" i="3"/>
  <c r="AE579" i="3"/>
  <c r="AE580" i="3"/>
  <c r="AE581" i="3"/>
  <c r="AE582" i="3"/>
  <c r="AE583" i="3"/>
  <c r="AE584" i="3"/>
  <c r="AE585" i="3"/>
  <c r="AE586" i="3"/>
  <c r="AE587" i="3"/>
  <c r="AE588" i="3"/>
  <c r="AE589" i="3"/>
  <c r="AE590" i="3"/>
  <c r="AE591" i="3"/>
  <c r="AE592" i="3"/>
  <c r="AE593" i="3"/>
  <c r="AE594" i="3"/>
  <c r="AE595" i="3"/>
  <c r="AE596" i="3"/>
  <c r="AE597" i="3"/>
  <c r="AE598" i="3"/>
  <c r="AE599" i="3"/>
  <c r="AE600" i="3"/>
  <c r="AE601" i="3"/>
  <c r="AE602" i="3"/>
  <c r="AE603" i="3"/>
  <c r="AE604" i="3"/>
  <c r="AE620" i="3"/>
  <c r="AE606" i="3"/>
  <c r="AE607" i="3"/>
  <c r="AE608" i="3"/>
  <c r="AE609" i="3"/>
  <c r="AE610" i="3"/>
  <c r="AE611" i="3"/>
  <c r="AE612" i="3"/>
  <c r="AE613" i="3"/>
  <c r="AE614" i="3"/>
  <c r="AE615" i="3"/>
  <c r="AE616" i="3"/>
  <c r="AE617" i="3"/>
  <c r="AE618" i="3"/>
  <c r="AE619" i="3"/>
  <c r="AE631" i="3"/>
  <c r="AE621" i="3"/>
  <c r="AE622" i="3"/>
  <c r="AE623" i="3"/>
  <c r="AE624" i="3"/>
  <c r="AE625" i="3"/>
  <c r="AE626" i="3"/>
  <c r="AE627" i="3"/>
  <c r="AE628" i="3"/>
  <c r="AE629" i="3"/>
  <c r="AE630" i="3"/>
  <c r="AE646" i="3"/>
  <c r="AE632" i="3"/>
  <c r="AE633" i="3"/>
  <c r="AE634" i="3"/>
  <c r="AE635" i="3"/>
  <c r="AE636" i="3"/>
  <c r="AE637" i="3"/>
  <c r="AE638" i="3"/>
  <c r="AE639" i="3"/>
  <c r="AE640" i="3"/>
  <c r="AE641" i="3"/>
  <c r="AE642" i="3"/>
  <c r="AE643" i="3"/>
  <c r="AE644" i="3"/>
  <c r="AE645" i="3"/>
  <c r="AE660" i="3"/>
  <c r="AE647" i="3"/>
  <c r="AE648" i="3"/>
  <c r="AE649" i="3"/>
  <c r="AE650" i="3"/>
  <c r="AE651" i="3"/>
  <c r="AE652" i="3"/>
  <c r="AE653" i="3"/>
  <c r="AE654" i="3"/>
  <c r="AE655" i="3"/>
  <c r="AE656" i="3"/>
  <c r="AE657" i="3"/>
  <c r="AE658" i="3"/>
  <c r="AE659" i="3"/>
  <c r="AE673" i="3"/>
  <c r="AE661" i="3"/>
  <c r="AE662" i="3"/>
  <c r="AE663" i="3"/>
  <c r="AE664" i="3"/>
  <c r="AE665" i="3"/>
  <c r="AE666" i="3"/>
  <c r="AE667" i="3"/>
  <c r="AE668" i="3"/>
  <c r="AE669" i="3"/>
  <c r="AE670" i="3"/>
  <c r="AE671" i="3"/>
  <c r="AE672" i="3"/>
  <c r="AE675" i="3"/>
  <c r="AE674" i="3"/>
  <c r="AE684" i="3"/>
  <c r="AE676" i="3"/>
  <c r="AE677" i="3"/>
  <c r="AE678" i="3"/>
  <c r="AE679" i="3"/>
  <c r="AE680" i="3"/>
  <c r="AE681" i="3"/>
  <c r="AE682" i="3"/>
  <c r="AE683" i="3"/>
  <c r="AE739" i="3"/>
  <c r="AE685" i="3"/>
  <c r="AE686" i="3"/>
  <c r="AE687" i="3"/>
  <c r="AE688" i="3"/>
  <c r="AE689" i="3"/>
  <c r="AE690" i="3"/>
  <c r="AE691" i="3"/>
  <c r="AE692" i="3"/>
  <c r="AE693" i="3"/>
  <c r="AE694" i="3"/>
  <c r="AE695" i="3"/>
  <c r="AE696" i="3"/>
  <c r="AE697" i="3"/>
  <c r="AE698" i="3"/>
  <c r="AE699" i="3"/>
  <c r="AE700" i="3"/>
  <c r="AE701" i="3"/>
  <c r="AE702" i="3"/>
  <c r="AE703" i="3"/>
  <c r="AE704" i="3"/>
  <c r="AE705" i="3"/>
  <c r="AE706" i="3"/>
  <c r="AE707" i="3"/>
  <c r="AE708" i="3"/>
  <c r="AE709" i="3"/>
  <c r="AE710" i="3"/>
  <c r="AE711" i="3"/>
  <c r="AE712" i="3"/>
  <c r="AE713" i="3"/>
  <c r="AE714" i="3"/>
  <c r="AE715" i="3"/>
  <c r="AE716" i="3"/>
  <c r="AE717" i="3"/>
  <c r="AE718" i="3"/>
  <c r="AE719" i="3"/>
  <c r="AE720" i="3"/>
  <c r="AE721" i="3"/>
  <c r="AE722" i="3"/>
  <c r="AE723" i="3"/>
  <c r="AE724" i="3"/>
  <c r="AE725" i="3"/>
  <c r="AE726" i="3"/>
  <c r="AE727" i="3"/>
  <c r="AE728" i="3"/>
  <c r="AE729" i="3"/>
  <c r="AE730" i="3"/>
  <c r="AE731" i="3"/>
  <c r="AE732" i="3"/>
  <c r="AE733" i="3"/>
  <c r="AE734" i="3"/>
  <c r="AE735" i="3"/>
  <c r="AE736" i="3"/>
  <c r="AE212" i="3"/>
  <c r="AE211" i="3"/>
  <c r="AE308" i="3"/>
  <c r="AE300" i="3"/>
  <c r="AE237" i="3"/>
  <c r="AE199" i="3"/>
  <c r="K199" i="3"/>
  <c r="M199" i="3"/>
  <c r="N199" i="3"/>
  <c r="AD199" i="3" s="1"/>
  <c r="K237" i="3"/>
  <c r="M237" i="3"/>
  <c r="N237" i="3"/>
  <c r="AD237" i="3" s="1"/>
  <c r="K300" i="3"/>
  <c r="M300" i="3"/>
  <c r="N300" i="3"/>
  <c r="AD300" i="3" s="1"/>
  <c r="K308" i="3"/>
  <c r="M308" i="3"/>
  <c r="N308" i="3"/>
  <c r="AD308" i="3" s="1"/>
  <c r="K211" i="3"/>
  <c r="M211" i="3"/>
  <c r="N211" i="3"/>
  <c r="AD211" i="3" s="1"/>
  <c r="K212" i="3"/>
  <c r="M212" i="3"/>
  <c r="N212" i="3"/>
  <c r="AD212" i="3" s="1"/>
  <c r="K736" i="3"/>
  <c r="M736" i="3"/>
  <c r="N736" i="3"/>
  <c r="AD736" i="3" s="1"/>
  <c r="K735" i="3"/>
  <c r="M735" i="3"/>
  <c r="N735" i="3"/>
  <c r="AD735" i="3" s="1"/>
  <c r="N116" i="3"/>
  <c r="AD116" i="3" s="1"/>
  <c r="M116" i="3"/>
  <c r="K116" i="3"/>
  <c r="N734" i="3"/>
  <c r="AD734" i="3" s="1"/>
  <c r="M734" i="3"/>
  <c r="K734" i="3"/>
  <c r="K111" i="3"/>
  <c r="K431" i="3"/>
  <c r="N431" i="3"/>
  <c r="AD431" i="3" s="1"/>
  <c r="M431" i="3"/>
  <c r="N111" i="3"/>
  <c r="AD111" i="3" s="1"/>
  <c r="M111" i="3"/>
  <c r="N733" i="3"/>
  <c r="AD733" i="3" s="1"/>
  <c r="M733" i="3"/>
  <c r="K733" i="3"/>
  <c r="N732" i="3"/>
  <c r="AD732" i="3" s="1"/>
  <c r="M732" i="3"/>
  <c r="K732" i="3"/>
  <c r="N731" i="3"/>
  <c r="AD731" i="3" s="1"/>
  <c r="M731" i="3"/>
  <c r="K731" i="3"/>
  <c r="N730" i="3"/>
  <c r="AD730" i="3" s="1"/>
  <c r="M730" i="3"/>
  <c r="K730" i="3"/>
  <c r="K108" i="3"/>
  <c r="M108" i="3"/>
  <c r="N108" i="3"/>
  <c r="AD108" i="3" s="1"/>
  <c r="K729" i="3"/>
  <c r="M729" i="3"/>
  <c r="N729" i="3"/>
  <c r="AD729" i="3" s="1"/>
  <c r="K728" i="3"/>
  <c r="M728" i="3"/>
  <c r="N728" i="3"/>
  <c r="AD728" i="3" s="1"/>
  <c r="K727" i="3"/>
  <c r="M727" i="3"/>
  <c r="N727" i="3"/>
  <c r="AD727" i="3" s="1"/>
  <c r="K86" i="3"/>
  <c r="N175" i="3"/>
  <c r="AD175" i="3" s="1"/>
  <c r="N86" i="3"/>
  <c r="AD86" i="3" s="1"/>
  <c r="M86" i="3"/>
  <c r="K175" i="3"/>
  <c r="K726" i="3"/>
  <c r="M726" i="3"/>
  <c r="N726" i="3"/>
  <c r="AD726" i="3" s="1"/>
  <c r="K725" i="3"/>
  <c r="M725" i="3"/>
  <c r="N725" i="3"/>
  <c r="AD725" i="3" s="1"/>
  <c r="K724" i="3"/>
  <c r="M724" i="3"/>
  <c r="N724" i="3"/>
  <c r="AD724" i="3" s="1"/>
  <c r="N509" i="3"/>
  <c r="AD509" i="3" s="1"/>
  <c r="N463" i="3"/>
  <c r="AD463" i="3" s="1"/>
  <c r="M509" i="3"/>
  <c r="M463" i="3"/>
  <c r="K509" i="3"/>
  <c r="K463" i="3"/>
  <c r="K312" i="3"/>
  <c r="M312" i="3"/>
  <c r="N312" i="3"/>
  <c r="AD312" i="3" s="1"/>
  <c r="N7" i="3"/>
  <c r="AD7" i="3" s="1"/>
  <c r="M7" i="3"/>
  <c r="K7" i="3"/>
  <c r="K723" i="3"/>
  <c r="M723" i="3"/>
  <c r="N723" i="3"/>
  <c r="AD723" i="3" s="1"/>
  <c r="K722" i="3"/>
  <c r="M722" i="3"/>
  <c r="N722" i="3"/>
  <c r="AD722" i="3" s="1"/>
  <c r="K61" i="3"/>
  <c r="M61" i="3"/>
  <c r="N61" i="3"/>
  <c r="AD61" i="3" s="1"/>
  <c r="K307" i="3"/>
  <c r="M307" i="3"/>
  <c r="N307" i="3"/>
  <c r="AD307" i="3" s="1"/>
  <c r="N529" i="3"/>
  <c r="AD529" i="3" s="1"/>
  <c r="M529" i="3"/>
  <c r="K529" i="3"/>
  <c r="N528" i="3"/>
  <c r="AD528" i="3" s="1"/>
  <c r="M528" i="3"/>
  <c r="K528" i="3"/>
  <c r="K721" i="3"/>
  <c r="M721" i="3"/>
  <c r="N721" i="3"/>
  <c r="AD721" i="3" s="1"/>
  <c r="N477" i="3"/>
  <c r="AD477" i="3" s="1"/>
  <c r="N542" i="3"/>
  <c r="AD542" i="3" s="1"/>
  <c r="M477" i="3"/>
  <c r="M542" i="3"/>
  <c r="K477" i="3"/>
  <c r="K542" i="3"/>
  <c r="K541" i="3"/>
  <c r="M541" i="3"/>
  <c r="N541" i="3"/>
  <c r="AD541" i="3" s="1"/>
  <c r="K720" i="3"/>
  <c r="M720" i="3"/>
  <c r="N720" i="3"/>
  <c r="AD720" i="3" s="1"/>
  <c r="K719" i="3"/>
  <c r="M719" i="3"/>
  <c r="N719" i="3"/>
  <c r="AD719" i="3" s="1"/>
  <c r="K39" i="3"/>
  <c r="M39" i="3"/>
  <c r="N39" i="3"/>
  <c r="AD39" i="3" s="1"/>
  <c r="K421" i="3"/>
  <c r="M421" i="3"/>
  <c r="N421" i="3"/>
  <c r="AD421" i="3" s="1"/>
  <c r="K505" i="3"/>
  <c r="M505" i="3"/>
  <c r="N505" i="3"/>
  <c r="AD505" i="3" s="1"/>
  <c r="N40" i="3"/>
  <c r="AD40" i="3" s="1"/>
  <c r="M40" i="3"/>
  <c r="K40" i="3"/>
  <c r="N449" i="3"/>
  <c r="AD449" i="3" s="1"/>
  <c r="M449" i="3"/>
  <c r="K449" i="3"/>
  <c r="N718" i="3"/>
  <c r="AD718" i="3" s="1"/>
  <c r="M718" i="3"/>
  <c r="K718" i="3"/>
  <c r="K717" i="3"/>
  <c r="M717" i="3"/>
  <c r="N717" i="3"/>
  <c r="AD717" i="3" s="1"/>
  <c r="K716" i="3"/>
  <c r="M716" i="3"/>
  <c r="N716" i="3"/>
  <c r="AD716" i="3" s="1"/>
  <c r="B24" i="12"/>
  <c r="A24" i="12" s="1"/>
  <c r="B32" i="12"/>
  <c r="A32" i="12" s="1"/>
  <c r="B71" i="12"/>
  <c r="A71" i="12" s="1"/>
  <c r="B128" i="12"/>
  <c r="A128" i="12" s="1"/>
  <c r="B144" i="12"/>
  <c r="A144" i="12" s="1"/>
  <c r="B167" i="12"/>
  <c r="A167" i="12" s="1"/>
  <c r="B199" i="12"/>
  <c r="A199" i="12" s="1"/>
  <c r="B222" i="12"/>
  <c r="A222" i="12" s="1"/>
  <c r="K715" i="3"/>
  <c r="M715" i="3"/>
  <c r="N715" i="3"/>
  <c r="AD715" i="3" s="1"/>
  <c r="K714" i="3"/>
  <c r="M714" i="3"/>
  <c r="N714" i="3"/>
  <c r="AD714" i="3" s="1"/>
  <c r="K705" i="3"/>
  <c r="M705" i="3"/>
  <c r="N705" i="3"/>
  <c r="AD705" i="3" s="1"/>
  <c r="K712" i="3"/>
  <c r="M712" i="3"/>
  <c r="N712" i="3"/>
  <c r="AD712" i="3" s="1"/>
  <c r="K713" i="3"/>
  <c r="M713" i="3"/>
  <c r="N713" i="3"/>
  <c r="AD713" i="3" s="1"/>
  <c r="K513" i="3"/>
  <c r="M513" i="3"/>
  <c r="N513" i="3"/>
  <c r="AD513" i="3" s="1"/>
  <c r="K711" i="3"/>
  <c r="M711" i="3"/>
  <c r="N711" i="3"/>
  <c r="AD711" i="3" s="1"/>
  <c r="K710" i="3"/>
  <c r="M710" i="3"/>
  <c r="N710" i="3"/>
  <c r="AD710" i="3" s="1"/>
  <c r="K709" i="3"/>
  <c r="M709" i="3"/>
  <c r="N709" i="3"/>
  <c r="AD709" i="3" s="1"/>
  <c r="K708" i="3"/>
  <c r="M708" i="3"/>
  <c r="N708" i="3"/>
  <c r="AD708" i="3" s="1"/>
  <c r="K707" i="3"/>
  <c r="M707" i="3"/>
  <c r="N707" i="3"/>
  <c r="AD707" i="3" s="1"/>
  <c r="K706" i="3"/>
  <c r="M706" i="3"/>
  <c r="N706" i="3"/>
  <c r="AD706" i="3" s="1"/>
  <c r="K704" i="3"/>
  <c r="M704" i="3"/>
  <c r="N704" i="3"/>
  <c r="AD704" i="3" s="1"/>
  <c r="K703" i="3"/>
  <c r="M703" i="3"/>
  <c r="N703" i="3"/>
  <c r="AD703" i="3" s="1"/>
  <c r="K702" i="3"/>
  <c r="M702" i="3"/>
  <c r="N702" i="3"/>
  <c r="AD702" i="3" s="1"/>
  <c r="K536" i="3"/>
  <c r="M536" i="3"/>
  <c r="N536" i="3"/>
  <c r="AD536" i="3" s="1"/>
  <c r="K535" i="3"/>
  <c r="M535" i="3"/>
  <c r="N535" i="3"/>
  <c r="AD535" i="3" s="1"/>
  <c r="K534" i="3"/>
  <c r="M534" i="3"/>
  <c r="N534" i="3"/>
  <c r="AD534" i="3" s="1"/>
  <c r="K701" i="3"/>
  <c r="M701" i="3"/>
  <c r="N701" i="3"/>
  <c r="AD701" i="3" s="1"/>
  <c r="N700" i="3"/>
  <c r="AD700" i="3" s="1"/>
  <c r="M700" i="3"/>
  <c r="K700" i="3"/>
  <c r="K699" i="3"/>
  <c r="M699" i="3"/>
  <c r="N699" i="3"/>
  <c r="AD699" i="3" s="1"/>
  <c r="K698" i="3"/>
  <c r="M698" i="3"/>
  <c r="N698" i="3"/>
  <c r="AD698" i="3" s="1"/>
  <c r="K697" i="3"/>
  <c r="M697" i="3"/>
  <c r="N697" i="3"/>
  <c r="AD697" i="3" s="1"/>
  <c r="K696" i="3"/>
  <c r="M696" i="3"/>
  <c r="N696" i="3"/>
  <c r="AD696" i="3" s="1"/>
  <c r="K695" i="3"/>
  <c r="M695" i="3"/>
  <c r="N695" i="3"/>
  <c r="AD695" i="3" s="1"/>
  <c r="K637" i="3"/>
  <c r="M637" i="3"/>
  <c r="N637" i="3"/>
  <c r="AD637" i="3" s="1"/>
  <c r="K636" i="3"/>
  <c r="M636" i="3"/>
  <c r="N636" i="3"/>
  <c r="AD636" i="3" s="1"/>
  <c r="K635" i="3"/>
  <c r="M635" i="3"/>
  <c r="N635" i="3"/>
  <c r="AD635" i="3" s="1"/>
  <c r="K526" i="3"/>
  <c r="M526" i="3"/>
  <c r="N526" i="3"/>
  <c r="AD526" i="3" s="1"/>
  <c r="K634" i="3"/>
  <c r="M634" i="3"/>
  <c r="N634" i="3"/>
  <c r="AD634" i="3" s="1"/>
  <c r="K633" i="3"/>
  <c r="M633" i="3"/>
  <c r="N633" i="3"/>
  <c r="AD633" i="3" s="1"/>
  <c r="K632" i="3"/>
  <c r="M632" i="3"/>
  <c r="N632" i="3"/>
  <c r="AD632" i="3" s="1"/>
  <c r="N22" i="3"/>
  <c r="AD22" i="3" s="1"/>
  <c r="K22" i="3"/>
  <c r="N226" i="3"/>
  <c r="AD226" i="3" s="1"/>
  <c r="M226" i="3"/>
  <c r="K226" i="3"/>
  <c r="K120" i="3"/>
  <c r="M120" i="3"/>
  <c r="N120" i="3"/>
  <c r="AD120" i="3" s="1"/>
  <c r="K548" i="3"/>
  <c r="M548" i="3"/>
  <c r="N548" i="3"/>
  <c r="AD548" i="3" s="1"/>
  <c r="K690" i="3"/>
  <c r="M690" i="3"/>
  <c r="N690" i="3"/>
  <c r="AD690" i="3" s="1"/>
  <c r="K241" i="3"/>
  <c r="M241" i="3"/>
  <c r="N241" i="3"/>
  <c r="AD241" i="3" s="1"/>
  <c r="K224" i="3"/>
  <c r="M224" i="3"/>
  <c r="N224" i="3"/>
  <c r="AD224" i="3" s="1"/>
  <c r="K621" i="3"/>
  <c r="M621" i="3"/>
  <c r="N621" i="3"/>
  <c r="AD621" i="3" s="1"/>
  <c r="K176" i="3"/>
  <c r="M176" i="3"/>
  <c r="N176" i="3"/>
  <c r="AD176" i="3" s="1"/>
  <c r="K194" i="3"/>
  <c r="M194" i="3"/>
  <c r="N194" i="3"/>
  <c r="AD194" i="3" s="1"/>
  <c r="K172" i="3"/>
  <c r="M172" i="3"/>
  <c r="N172" i="3"/>
  <c r="AD172" i="3" s="1"/>
  <c r="K616" i="3"/>
  <c r="M616" i="3"/>
  <c r="N616" i="3"/>
  <c r="AD616" i="3" s="1"/>
  <c r="K615" i="3"/>
  <c r="M615" i="3"/>
  <c r="N615" i="3"/>
  <c r="AD615" i="3" s="1"/>
  <c r="K356" i="3"/>
  <c r="M356" i="3"/>
  <c r="N356" i="3"/>
  <c r="AD356" i="3" s="1"/>
  <c r="K612" i="3"/>
  <c r="M612" i="3"/>
  <c r="N612" i="3"/>
  <c r="AD612" i="3" s="1"/>
  <c r="K427" i="3"/>
  <c r="M427" i="3"/>
  <c r="N427" i="3"/>
  <c r="AD427" i="3" s="1"/>
  <c r="K607" i="3"/>
  <c r="M607" i="3"/>
  <c r="N607" i="3"/>
  <c r="AD607" i="3" s="1"/>
  <c r="K606" i="3"/>
  <c r="M606" i="3"/>
  <c r="N606" i="3"/>
  <c r="AD606" i="3" s="1"/>
  <c r="K600" i="3"/>
  <c r="M600" i="3"/>
  <c r="N600" i="3"/>
  <c r="AD600" i="3" s="1"/>
  <c r="K598" i="3"/>
  <c r="M598" i="3"/>
  <c r="N598" i="3"/>
  <c r="AD598" i="3" s="1"/>
  <c r="N160" i="3"/>
  <c r="AD160" i="3" s="1"/>
  <c r="M160" i="3"/>
  <c r="K160" i="3"/>
  <c r="N602" i="3"/>
  <c r="AD602" i="3" s="1"/>
  <c r="M602" i="3"/>
  <c r="K602" i="3"/>
  <c r="N595" i="3"/>
  <c r="AD595" i="3" s="1"/>
  <c r="M595" i="3"/>
  <c r="K595" i="3"/>
  <c r="N148" i="3"/>
  <c r="AD148" i="3" s="1"/>
  <c r="M148" i="3"/>
  <c r="K148" i="3"/>
  <c r="N590" i="3"/>
  <c r="AD590" i="3" s="1"/>
  <c r="M590" i="3"/>
  <c r="K590" i="3"/>
  <c r="N587" i="3"/>
  <c r="AD587" i="3" s="1"/>
  <c r="M587" i="3"/>
  <c r="K587" i="3"/>
  <c r="N585" i="3"/>
  <c r="AD585" i="3" s="1"/>
  <c r="M585" i="3"/>
  <c r="K585" i="3"/>
  <c r="N560" i="3"/>
  <c r="AD560" i="3" s="1"/>
  <c r="M560" i="3"/>
  <c r="K560" i="3"/>
  <c r="K138" i="3"/>
  <c r="M138" i="3"/>
  <c r="N138" i="3"/>
  <c r="AD138" i="3" s="1"/>
  <c r="K581" i="3"/>
  <c r="M581" i="3"/>
  <c r="N581" i="3"/>
  <c r="AD581" i="3" s="1"/>
  <c r="K122" i="3"/>
  <c r="M122" i="3"/>
  <c r="N122" i="3"/>
  <c r="AD122" i="3" s="1"/>
  <c r="N579" i="3"/>
  <c r="AD579" i="3" s="1"/>
  <c r="M579" i="3"/>
  <c r="K579" i="3"/>
  <c r="N373" i="3"/>
  <c r="AD373" i="3" s="1"/>
  <c r="M373" i="3"/>
  <c r="K373" i="3"/>
  <c r="N547" i="3"/>
  <c r="AD547" i="3" s="1"/>
  <c r="M547" i="3"/>
  <c r="K547" i="3"/>
  <c r="K210" i="3"/>
  <c r="M210" i="3"/>
  <c r="N210" i="3"/>
  <c r="AD210" i="3" s="1"/>
  <c r="K430" i="3"/>
  <c r="K693" i="3"/>
  <c r="M430" i="3"/>
  <c r="M693" i="3"/>
  <c r="N430" i="3"/>
  <c r="AD430" i="3" s="1"/>
  <c r="N693" i="3"/>
  <c r="AD693" i="3" s="1"/>
  <c r="K527" i="3"/>
  <c r="M527" i="3"/>
  <c r="N527" i="3"/>
  <c r="AD527" i="3" s="1"/>
  <c r="K692" i="3"/>
  <c r="M692" i="3"/>
  <c r="N692" i="3"/>
  <c r="AD692" i="3" s="1"/>
  <c r="K563" i="3"/>
  <c r="M563" i="3"/>
  <c r="N563" i="3"/>
  <c r="AD563" i="3" s="1"/>
  <c r="N559" i="3"/>
  <c r="AD559" i="3" s="1"/>
  <c r="M559" i="3"/>
  <c r="K559" i="3"/>
  <c r="N451" i="3"/>
  <c r="AD451" i="3" s="1"/>
  <c r="M451" i="3"/>
  <c r="K451" i="3"/>
  <c r="K686" i="3"/>
  <c r="M686" i="3"/>
  <c r="N686" i="3"/>
  <c r="AD686" i="3" s="1"/>
  <c r="K546" i="3"/>
  <c r="M546" i="3"/>
  <c r="N546" i="3"/>
  <c r="AD546" i="3" s="1"/>
  <c r="K66" i="3"/>
  <c r="M66" i="3"/>
  <c r="N66" i="3"/>
  <c r="AD66" i="3" s="1"/>
  <c r="K319" i="3"/>
  <c r="M319" i="3"/>
  <c r="N319" i="3"/>
  <c r="AD319" i="3" s="1"/>
  <c r="K688" i="3"/>
  <c r="M688" i="3"/>
  <c r="N688" i="3"/>
  <c r="AD688" i="3" s="1"/>
  <c r="K418" i="3"/>
  <c r="M418" i="3"/>
  <c r="N418" i="3"/>
  <c r="AD418" i="3" s="1"/>
  <c r="K318" i="3"/>
  <c r="M318" i="3"/>
  <c r="N318" i="3"/>
  <c r="AD318" i="3" s="1"/>
  <c r="K691" i="3"/>
  <c r="M691" i="3"/>
  <c r="N691" i="3"/>
  <c r="AD691" i="3" s="1"/>
  <c r="K459" i="3"/>
  <c r="M459" i="3"/>
  <c r="N459" i="3"/>
  <c r="AD459" i="3" s="1"/>
  <c r="K537" i="3"/>
  <c r="M537" i="3"/>
  <c r="N537" i="3"/>
  <c r="AD537" i="3" s="1"/>
  <c r="K567" i="3"/>
  <c r="M567" i="3"/>
  <c r="N567" i="3"/>
  <c r="AD567" i="3" s="1"/>
  <c r="K679" i="3"/>
  <c r="M679" i="3"/>
  <c r="N679" i="3"/>
  <c r="AD679" i="3" s="1"/>
  <c r="K683" i="3"/>
  <c r="M683" i="3"/>
  <c r="N683" i="3"/>
  <c r="AD683" i="3" s="1"/>
  <c r="K208" i="3"/>
  <c r="M208" i="3"/>
  <c r="N208" i="3"/>
  <c r="AD208" i="3" s="1"/>
  <c r="K540" i="3"/>
  <c r="M540" i="3"/>
  <c r="N540" i="3"/>
  <c r="AD540" i="3" s="1"/>
  <c r="K62" i="3"/>
  <c r="M62" i="3"/>
  <c r="N62" i="3"/>
  <c r="AD62" i="3" s="1"/>
  <c r="K545" i="3"/>
  <c r="M545" i="3"/>
  <c r="N545" i="3"/>
  <c r="AD545" i="3" s="1"/>
  <c r="K676" i="3"/>
  <c r="M676" i="3"/>
  <c r="N676" i="3"/>
  <c r="AD676" i="3" s="1"/>
  <c r="K605" i="3"/>
  <c r="M605" i="3"/>
  <c r="N605" i="3"/>
  <c r="AD605" i="3" s="1"/>
  <c r="K60" i="3"/>
  <c r="M60" i="3"/>
  <c r="N60" i="3"/>
  <c r="AD60" i="3" s="1"/>
  <c r="K377" i="3"/>
  <c r="M377" i="3"/>
  <c r="N377" i="3"/>
  <c r="AD377" i="3" s="1"/>
  <c r="K89" i="3"/>
  <c r="M89" i="3"/>
  <c r="N89" i="3"/>
  <c r="AD89" i="3" s="1"/>
  <c r="K458" i="3"/>
  <c r="M458" i="3"/>
  <c r="N458" i="3"/>
  <c r="AD458" i="3" s="1"/>
  <c r="K53" i="3"/>
  <c r="M53" i="3"/>
  <c r="N53" i="3"/>
  <c r="AD53" i="3" s="1"/>
  <c r="K558" i="3"/>
  <c r="M558" i="3"/>
  <c r="N558" i="3"/>
  <c r="AD558" i="3" s="1"/>
  <c r="K557" i="3"/>
  <c r="M557" i="3"/>
  <c r="N557" i="3"/>
  <c r="AD557" i="3" s="1"/>
  <c r="K553" i="3"/>
  <c r="M553" i="3"/>
  <c r="N553" i="3"/>
  <c r="AD553" i="3" s="1"/>
  <c r="K362" i="3"/>
  <c r="M362" i="3"/>
  <c r="N362" i="3"/>
  <c r="AD362" i="3" s="1"/>
  <c r="K36" i="3"/>
  <c r="M36" i="3"/>
  <c r="N36" i="3"/>
  <c r="AD36" i="3" s="1"/>
  <c r="K197" i="3"/>
  <c r="M197" i="3"/>
  <c r="N197" i="3"/>
  <c r="AD197" i="3" s="1"/>
  <c r="K179" i="3"/>
  <c r="M179" i="3"/>
  <c r="N179" i="3"/>
  <c r="AD179" i="3" s="1"/>
  <c r="K549" i="3"/>
  <c r="M549" i="3"/>
  <c r="N549" i="3"/>
  <c r="AD549" i="3" s="1"/>
  <c r="K350" i="3"/>
  <c r="M350" i="3"/>
  <c r="N350" i="3"/>
  <c r="AD350" i="3" s="1"/>
  <c r="K177" i="3"/>
  <c r="M177" i="3"/>
  <c r="N177" i="3"/>
  <c r="AD177" i="3" s="1"/>
  <c r="K325" i="3"/>
  <c r="M325" i="3"/>
  <c r="N325" i="3"/>
  <c r="AD325" i="3" s="1"/>
  <c r="K665" i="3"/>
  <c r="M665" i="3"/>
  <c r="N665" i="3"/>
  <c r="AD665" i="3" s="1"/>
  <c r="K663" i="3"/>
  <c r="M663" i="3"/>
  <c r="N663" i="3"/>
  <c r="AD663" i="3" s="1"/>
  <c r="K419" i="3"/>
  <c r="M419" i="3"/>
  <c r="N419" i="3"/>
  <c r="AD419" i="3" s="1"/>
  <c r="K17" i="3"/>
  <c r="M17" i="3"/>
  <c r="N17" i="3"/>
  <c r="AD17" i="3" s="1"/>
  <c r="K169" i="3"/>
  <c r="M169" i="3"/>
  <c r="N169" i="3"/>
  <c r="AD169" i="3" s="1"/>
  <c r="K15" i="3"/>
  <c r="M15" i="3"/>
  <c r="N15" i="3"/>
  <c r="K657" i="3"/>
  <c r="M657" i="3"/>
  <c r="N657" i="3"/>
  <c r="AD657" i="3" s="1"/>
  <c r="K655" i="3"/>
  <c r="M655" i="3"/>
  <c r="N655" i="3"/>
  <c r="AD655" i="3" s="1"/>
  <c r="K653" i="3"/>
  <c r="M653" i="3"/>
  <c r="N653" i="3"/>
  <c r="AD653" i="3" s="1"/>
  <c r="K652" i="3"/>
  <c r="M652" i="3"/>
  <c r="N652" i="3"/>
  <c r="AD652" i="3" s="1"/>
  <c r="K13" i="3"/>
  <c r="M13" i="3"/>
  <c r="N13" i="3"/>
  <c r="AD13" i="3" s="1"/>
  <c r="K650" i="3"/>
  <c r="M650" i="3"/>
  <c r="N650" i="3"/>
  <c r="AD650" i="3" s="1"/>
  <c r="K649" i="3"/>
  <c r="M649" i="3"/>
  <c r="N649" i="3"/>
  <c r="AD649" i="3" s="1"/>
  <c r="K647" i="3"/>
  <c r="M647" i="3"/>
  <c r="N647" i="3"/>
  <c r="AD647" i="3" s="1"/>
  <c r="K644" i="3"/>
  <c r="M644" i="3"/>
  <c r="N644" i="3"/>
  <c r="AD644" i="3" s="1"/>
  <c r="K604" i="3"/>
  <c r="M604" i="3"/>
  <c r="N604" i="3"/>
  <c r="AD604" i="3" s="1"/>
  <c r="K193" i="3"/>
  <c r="M193" i="3"/>
  <c r="N193" i="3"/>
  <c r="AD193" i="3" s="1"/>
  <c r="K531" i="3"/>
  <c r="M531" i="3"/>
  <c r="N531" i="3"/>
  <c r="AD531" i="3" s="1"/>
  <c r="K544" i="3"/>
  <c r="M544" i="3"/>
  <c r="N544" i="3"/>
  <c r="AD544" i="3" s="1"/>
  <c r="K566" i="3"/>
  <c r="M566" i="3"/>
  <c r="N566" i="3"/>
  <c r="AD566" i="3" s="1"/>
  <c r="K202" i="3"/>
  <c r="M202" i="3"/>
  <c r="N202" i="3"/>
  <c r="AD202" i="3" s="1"/>
  <c r="K190" i="3"/>
  <c r="M190" i="3"/>
  <c r="N190" i="3"/>
  <c r="AD190" i="3" s="1"/>
  <c r="N261" i="3"/>
  <c r="AD261" i="3" s="1"/>
  <c r="M261" i="3"/>
  <c r="K261" i="3"/>
  <c r="N629" i="3"/>
  <c r="AD629" i="3" s="1"/>
  <c r="M629" i="3"/>
  <c r="K629" i="3"/>
  <c r="N5" i="3"/>
  <c r="AD5" i="3" s="1"/>
  <c r="M5" i="3"/>
  <c r="K5" i="3"/>
  <c r="N124" i="3"/>
  <c r="AD124" i="3" s="1"/>
  <c r="M124" i="3"/>
  <c r="K124" i="3"/>
  <c r="K270" i="3"/>
  <c r="M270" i="3"/>
  <c r="N270" i="3"/>
  <c r="AD270" i="3" s="1"/>
  <c r="K533" i="3"/>
  <c r="M533" i="3"/>
  <c r="N533" i="3"/>
  <c r="AD533" i="3" s="1"/>
  <c r="K624" i="3"/>
  <c r="M624" i="3"/>
  <c r="N624" i="3"/>
  <c r="AD624" i="3" s="1"/>
  <c r="K104" i="3"/>
  <c r="M104" i="3"/>
  <c r="N104" i="3"/>
  <c r="AD104" i="3" s="1"/>
  <c r="K192" i="3"/>
  <c r="M192" i="3"/>
  <c r="N192" i="3"/>
  <c r="AD192" i="3" s="1"/>
  <c r="K525" i="3"/>
  <c r="M525" i="3"/>
  <c r="N525" i="3"/>
  <c r="AD525" i="3" s="1"/>
  <c r="K260" i="3"/>
  <c r="M260" i="3"/>
  <c r="N260" i="3"/>
  <c r="AD260" i="3" s="1"/>
  <c r="K523" i="3"/>
  <c r="M523" i="3"/>
  <c r="N523" i="3"/>
  <c r="AD523" i="3" s="1"/>
  <c r="K618" i="3"/>
  <c r="M618" i="3"/>
  <c r="N618" i="3"/>
  <c r="AD618" i="3" s="1"/>
  <c r="K524" i="3"/>
  <c r="M524" i="3"/>
  <c r="N524" i="3"/>
  <c r="AD524" i="3" s="1"/>
  <c r="K614" i="3"/>
  <c r="M614" i="3"/>
  <c r="N614" i="3"/>
  <c r="AD614" i="3" s="1"/>
  <c r="K613" i="3"/>
  <c r="M613" i="3"/>
  <c r="N613" i="3"/>
  <c r="AD613" i="3" s="1"/>
  <c r="K610" i="3"/>
  <c r="M610" i="3"/>
  <c r="N610" i="3"/>
  <c r="AD610" i="3" s="1"/>
  <c r="K180" i="3"/>
  <c r="M180" i="3"/>
  <c r="N180" i="3"/>
  <c r="AD180" i="3" s="1"/>
  <c r="M608" i="3"/>
  <c r="N608" i="3"/>
  <c r="AD608" i="3" s="1"/>
  <c r="K174" i="3"/>
  <c r="M174" i="3"/>
  <c r="N174" i="3"/>
  <c r="AD174" i="3" s="1"/>
  <c r="K159" i="3"/>
  <c r="M159" i="3"/>
  <c r="N159" i="3"/>
  <c r="AD159" i="3" s="1"/>
  <c r="K601" i="3"/>
  <c r="M601" i="3"/>
  <c r="N601" i="3"/>
  <c r="AD601" i="3" s="1"/>
  <c r="K372" i="3"/>
  <c r="M372" i="3"/>
  <c r="N372" i="3"/>
  <c r="AD372" i="3" s="1"/>
  <c r="K596" i="3"/>
  <c r="M596" i="3"/>
  <c r="N596" i="3"/>
  <c r="AD596" i="3" s="1"/>
  <c r="K594" i="3"/>
  <c r="M594" i="3"/>
  <c r="N594" i="3"/>
  <c r="AD594" i="3" s="1"/>
  <c r="K147" i="3"/>
  <c r="M147" i="3"/>
  <c r="N147" i="3"/>
  <c r="AD147" i="3" s="1"/>
  <c r="K589" i="3"/>
  <c r="M589" i="3"/>
  <c r="N589" i="3"/>
  <c r="AD589" i="3" s="1"/>
  <c r="K584" i="3"/>
  <c r="M584" i="3"/>
  <c r="N584" i="3"/>
  <c r="AD584" i="3" s="1"/>
  <c r="K565" i="3"/>
  <c r="M565" i="3"/>
  <c r="N565" i="3"/>
  <c r="AD565" i="3" s="1"/>
  <c r="K582" i="3"/>
  <c r="M582" i="3"/>
  <c r="N582" i="3"/>
  <c r="AD582" i="3" s="1"/>
  <c r="K580" i="3"/>
  <c r="M580" i="3"/>
  <c r="N580" i="3"/>
  <c r="AD580" i="3" s="1"/>
  <c r="K321" i="3"/>
  <c r="M321" i="3"/>
  <c r="N321" i="3"/>
  <c r="AD321" i="3" s="1"/>
  <c r="K311" i="3"/>
  <c r="K550" i="3"/>
  <c r="M550" i="3"/>
  <c r="N550" i="3"/>
  <c r="AD550" i="3" s="1"/>
  <c r="M311" i="3"/>
  <c r="N311" i="3"/>
  <c r="AD311" i="3" s="1"/>
  <c r="K125" i="3"/>
  <c r="M125" i="3"/>
  <c r="N125" i="3"/>
  <c r="AD125" i="3" s="1"/>
  <c r="K543" i="3"/>
  <c r="M543" i="3"/>
  <c r="N543" i="3"/>
  <c r="AD543" i="3" s="1"/>
  <c r="K887" i="3"/>
  <c r="M887" i="3"/>
  <c r="N887" i="3"/>
  <c r="AD887" i="3" s="1"/>
  <c r="N574" i="3"/>
  <c r="AD574" i="3" s="1"/>
  <c r="N578" i="3"/>
  <c r="AD578" i="3" s="1"/>
  <c r="N562" i="3"/>
  <c r="AD562" i="3" s="1"/>
  <c r="N552" i="3"/>
  <c r="AD552" i="3" s="1"/>
  <c r="N630" i="3"/>
  <c r="AD630" i="3" s="1"/>
  <c r="N645" i="3"/>
  <c r="AD645" i="3" s="1"/>
  <c r="N322" i="3"/>
  <c r="AD322" i="3" s="1"/>
  <c r="N588" i="3"/>
  <c r="AD588" i="3" s="1"/>
  <c r="N591" i="3"/>
  <c r="AD591" i="3" s="1"/>
  <c r="N593" i="3"/>
  <c r="AD593" i="3" s="1"/>
  <c r="N620" i="3"/>
  <c r="AD620" i="3" s="1"/>
  <c r="N275" i="3"/>
  <c r="AD275" i="3" s="1"/>
  <c r="N586" i="3"/>
  <c r="AD586" i="3" s="1"/>
  <c r="N387" i="3"/>
  <c r="AD387" i="3" s="1"/>
  <c r="N597" i="3"/>
  <c r="AD597" i="3" s="1"/>
  <c r="N599" i="3"/>
  <c r="AD599" i="3" s="1"/>
  <c r="N583" i="3"/>
  <c r="AD583" i="3" s="1"/>
  <c r="N576" i="3"/>
  <c r="AD576" i="3" s="1"/>
  <c r="N391" i="3"/>
  <c r="AD391" i="3" s="1"/>
  <c r="N394" i="3"/>
  <c r="AD394" i="3" s="1"/>
  <c r="N622" i="3"/>
  <c r="AD622" i="3" s="1"/>
  <c r="N603" i="3"/>
  <c r="AD603" i="3" s="1"/>
  <c r="N186" i="3"/>
  <c r="AD186" i="3" s="1"/>
  <c r="N280" i="3"/>
  <c r="AD280" i="3" s="1"/>
  <c r="N619" i="3"/>
  <c r="AD619" i="3" s="1"/>
  <c r="N187" i="3"/>
  <c r="AD187" i="3" s="1"/>
  <c r="N654" i="3"/>
  <c r="AD654" i="3" s="1"/>
  <c r="N639" i="3"/>
  <c r="AD639" i="3" s="1"/>
  <c r="N2" i="3"/>
  <c r="AD2" i="3" s="1"/>
  <c r="N370" i="3"/>
  <c r="AD370" i="3" s="1"/>
  <c r="N664" i="3"/>
  <c r="AD664" i="3" s="1"/>
  <c r="N395" i="3"/>
  <c r="AD395" i="3" s="1"/>
  <c r="N640" i="3"/>
  <c r="AD640" i="3" s="1"/>
  <c r="N674" i="3"/>
  <c r="AD674" i="3" s="1"/>
  <c r="N677" i="3"/>
  <c r="AD677" i="3" s="1"/>
  <c r="N678" i="3"/>
  <c r="AD678" i="3" s="1"/>
  <c r="N626" i="3"/>
  <c r="AD626" i="3" s="1"/>
  <c r="N359" i="3"/>
  <c r="AD359" i="3" s="1"/>
  <c r="N651" i="3"/>
  <c r="AD651" i="3" s="1"/>
  <c r="N625" i="3"/>
  <c r="AD625" i="3" s="1"/>
  <c r="N685" i="3"/>
  <c r="AD685" i="3" s="1"/>
  <c r="N592" i="3"/>
  <c r="AD592" i="3" s="1"/>
  <c r="N577" i="3"/>
  <c r="AD577" i="3" s="1"/>
  <c r="N617" i="3"/>
  <c r="AD617" i="3" s="1"/>
  <c r="N631" i="3"/>
  <c r="AD631" i="3" s="1"/>
  <c r="N357" i="3"/>
  <c r="AD357" i="3" s="1"/>
  <c r="N638" i="3"/>
  <c r="AD638" i="3" s="1"/>
  <c r="N641" i="3"/>
  <c r="AD641" i="3" s="1"/>
  <c r="N623" i="3"/>
  <c r="AD623" i="3" s="1"/>
  <c r="N494" i="3"/>
  <c r="AD494" i="3" s="1"/>
  <c r="N609" i="3"/>
  <c r="AD609" i="3" s="1"/>
  <c r="N33" i="3"/>
  <c r="AD33" i="3" s="1"/>
  <c r="N642" i="3"/>
  <c r="AD642" i="3" s="1"/>
  <c r="N569" i="3"/>
  <c r="AD569" i="3" s="1"/>
  <c r="N570" i="3"/>
  <c r="AD570" i="3" s="1"/>
  <c r="N648" i="3"/>
  <c r="AD648" i="3" s="1"/>
  <c r="N571" i="3"/>
  <c r="AD571" i="3" s="1"/>
  <c r="N360" i="3"/>
  <c r="AD360" i="3" s="1"/>
  <c r="N507" i="3"/>
  <c r="AD507" i="3" s="1"/>
  <c r="N572" i="3"/>
  <c r="AD572" i="3" s="1"/>
  <c r="N478" i="3"/>
  <c r="AD478" i="3" s="1"/>
  <c r="N361" i="3"/>
  <c r="AD361" i="3" s="1"/>
  <c r="N611" i="3"/>
  <c r="AD611" i="3" s="1"/>
  <c r="N643" i="3"/>
  <c r="AD643" i="3" s="1"/>
  <c r="N671" i="3"/>
  <c r="AD671" i="3" s="1"/>
  <c r="N646" i="3"/>
  <c r="AD646" i="3" s="1"/>
  <c r="N460" i="3"/>
  <c r="AD460" i="3" s="1"/>
  <c r="N694" i="3"/>
  <c r="AD694" i="3" s="1"/>
  <c r="N660" i="3"/>
  <c r="AD660" i="3" s="1"/>
  <c r="N390" i="3"/>
  <c r="AD390" i="3" s="1"/>
  <c r="N508" i="3"/>
  <c r="AD508" i="3" s="1"/>
  <c r="N628" i="3"/>
  <c r="AD628" i="3" s="1"/>
  <c r="N564" i="3"/>
  <c r="AD564" i="3" s="1"/>
  <c r="N568" i="3"/>
  <c r="AD568" i="3" s="1"/>
  <c r="N627" i="3"/>
  <c r="AD627" i="3" s="1"/>
  <c r="N452" i="3"/>
  <c r="AD452" i="3" s="1"/>
  <c r="N659" i="3"/>
  <c r="AD659" i="3" s="1"/>
  <c r="N673" i="3"/>
  <c r="AD673" i="3" s="1"/>
  <c r="N661" i="3"/>
  <c r="AD661" i="3" s="1"/>
  <c r="N658" i="3"/>
  <c r="AD658" i="3" s="1"/>
  <c r="N662" i="3"/>
  <c r="AD662" i="3" s="1"/>
  <c r="N561" i="3"/>
  <c r="AD561" i="3" s="1"/>
  <c r="N666" i="3"/>
  <c r="AD666" i="3" s="1"/>
  <c r="N667" i="3"/>
  <c r="AD667" i="3" s="1"/>
  <c r="N668" i="3"/>
  <c r="AD668" i="3" s="1"/>
  <c r="N669" i="3"/>
  <c r="AD669" i="3" s="1"/>
  <c r="N670" i="3"/>
  <c r="AD670" i="3" s="1"/>
  <c r="N539" i="3"/>
  <c r="AD539" i="3" s="1"/>
  <c r="N675" i="3"/>
  <c r="AD675" i="3" s="1"/>
  <c r="N684" i="3"/>
  <c r="AD684" i="3" s="1"/>
  <c r="N428" i="3"/>
  <c r="AD428" i="3" s="1"/>
  <c r="N297" i="3"/>
  <c r="AD297" i="3" s="1"/>
  <c r="N113" i="3"/>
  <c r="AD113" i="3" s="1"/>
  <c r="N682" i="3"/>
  <c r="AD682" i="3" s="1"/>
  <c r="N115" i="3"/>
  <c r="AD115" i="3" s="1"/>
  <c r="N739" i="3"/>
  <c r="AD739" i="3" s="1"/>
  <c r="N687" i="3"/>
  <c r="AD687" i="3" s="1"/>
  <c r="N680" i="3"/>
  <c r="AD680" i="3" s="1"/>
  <c r="N681" i="3"/>
  <c r="AD681" i="3" s="1"/>
  <c r="N444" i="3"/>
  <c r="AD444" i="3" s="1"/>
  <c r="N689" i="3"/>
  <c r="AD689" i="3" s="1"/>
  <c r="N323" i="3"/>
  <c r="N510" i="3"/>
  <c r="AD510" i="3" s="1"/>
  <c r="N447" i="3"/>
  <c r="AD447" i="3" s="1"/>
  <c r="N551" i="3"/>
  <c r="AD551" i="3" s="1"/>
  <c r="N450" i="3"/>
  <c r="AD450" i="3" s="1"/>
  <c r="N880" i="3"/>
  <c r="AD880" i="3" s="1"/>
  <c r="N538" i="3"/>
  <c r="AD538" i="3" s="1"/>
  <c r="N401" i="3"/>
  <c r="AD401" i="3" s="1"/>
  <c r="N402" i="3"/>
  <c r="AD402" i="3" s="1"/>
  <c r="N424" i="3"/>
  <c r="AD424" i="3" s="1"/>
  <c r="N575" i="3"/>
  <c r="AD575" i="3" s="1"/>
  <c r="N573" i="3"/>
  <c r="AD573" i="3" s="1"/>
  <c r="N404" i="3"/>
  <c r="AD404" i="3" s="1"/>
  <c r="N293" i="3"/>
  <c r="AD293" i="3" s="1"/>
  <c r="N274" i="3"/>
  <c r="AD274" i="3" s="1"/>
  <c r="N414" i="3"/>
  <c r="AD414" i="3" s="1"/>
  <c r="N420" i="3"/>
  <c r="AD420" i="3" s="1"/>
  <c r="N422" i="3"/>
  <c r="AD422" i="3" s="1"/>
  <c r="N44" i="3"/>
  <c r="AD44" i="3" s="1"/>
  <c r="N530" i="3"/>
  <c r="AD530" i="3" s="1"/>
  <c r="N243" i="3"/>
  <c r="AD243" i="3" s="1"/>
  <c r="N27" i="3"/>
  <c r="AD27" i="3" s="1"/>
  <c r="N556" i="3"/>
  <c r="AD556" i="3" s="1"/>
  <c r="N554" i="3"/>
  <c r="AD554" i="3" s="1"/>
  <c r="N555" i="3"/>
  <c r="AD555" i="3" s="1"/>
  <c r="N150" i="3"/>
  <c r="AD150" i="3" s="1"/>
  <c r="N128" i="3"/>
  <c r="AD128" i="3" s="1"/>
  <c r="N532" i="3"/>
  <c r="AD532" i="3" s="1"/>
  <c r="N511" i="3"/>
  <c r="AD511" i="3" s="1"/>
  <c r="N495" i="3"/>
  <c r="AD495" i="3" s="1"/>
  <c r="N472" i="3"/>
  <c r="AD472" i="3" s="1"/>
  <c r="N320" i="3"/>
  <c r="AD320" i="3" s="1"/>
  <c r="N429" i="3"/>
  <c r="AD429" i="3" s="1"/>
  <c r="N445" i="3"/>
  <c r="AD445" i="3" s="1"/>
  <c r="N405" i="3"/>
  <c r="AD405" i="3" s="1"/>
  <c r="N23" i="3"/>
  <c r="AD23" i="3" s="1"/>
  <c r="N24" i="3"/>
  <c r="AD24" i="3" s="1"/>
  <c r="N25" i="3"/>
  <c r="AD25" i="3" s="1"/>
  <c r="N26" i="3"/>
  <c r="AD26" i="3" s="1"/>
  <c r="N326" i="3"/>
  <c r="AD326" i="3" s="1"/>
  <c r="N345" i="3"/>
  <c r="AD345" i="3" s="1"/>
  <c r="N92" i="3"/>
  <c r="AD92" i="3" s="1"/>
  <c r="N476" i="3"/>
  <c r="AD476" i="3" s="1"/>
  <c r="N656" i="3"/>
  <c r="AD656" i="3" s="1"/>
  <c r="N278" i="3"/>
  <c r="AD278" i="3" s="1"/>
  <c r="N8" i="3"/>
  <c r="AD8" i="3" s="1"/>
  <c r="N109" i="3"/>
  <c r="AD109" i="3" s="1"/>
  <c r="N114" i="3"/>
  <c r="AD114" i="3" s="1"/>
  <c r="N223" i="3"/>
  <c r="AD223" i="3" s="1"/>
  <c r="N240" i="3"/>
  <c r="AD240" i="3" s="1"/>
  <c r="N250" i="3"/>
  <c r="AD250" i="3" s="1"/>
  <c r="N672" i="3"/>
  <c r="AD672" i="3" s="1"/>
  <c r="K552" i="3"/>
  <c r="M689" i="3"/>
  <c r="K689" i="3"/>
  <c r="M445" i="3"/>
  <c r="K445" i="3"/>
  <c r="M556" i="3"/>
  <c r="K556" i="3"/>
  <c r="M150" i="3"/>
  <c r="K150" i="3"/>
  <c r="M687" i="3"/>
  <c r="K687" i="3"/>
  <c r="M555" i="3"/>
  <c r="K555" i="3"/>
  <c r="M739" i="3"/>
  <c r="K739" i="3"/>
  <c r="M115" i="3"/>
  <c r="K115" i="3"/>
  <c r="K682" i="3"/>
  <c r="M682" i="3"/>
  <c r="K113" i="3"/>
  <c r="M113" i="3"/>
  <c r="K297" i="3"/>
  <c r="M297" i="3"/>
  <c r="K678" i="3"/>
  <c r="M678" i="3"/>
  <c r="K677" i="3"/>
  <c r="M677" i="3"/>
  <c r="K114" i="3"/>
  <c r="M114" i="3"/>
  <c r="K684" i="3"/>
  <c r="M684" i="3"/>
  <c r="K109" i="3"/>
  <c r="M109" i="3"/>
  <c r="K674" i="3"/>
  <c r="M674" i="3"/>
  <c r="K675" i="3"/>
  <c r="M675" i="3"/>
  <c r="K429" i="3"/>
  <c r="M429" i="3"/>
  <c r="K539" i="3"/>
  <c r="M539" i="3"/>
  <c r="K671" i="3"/>
  <c r="M671" i="3"/>
  <c r="K670" i="3"/>
  <c r="M670" i="3"/>
  <c r="K669" i="3"/>
  <c r="M669" i="3"/>
  <c r="K668" i="3"/>
  <c r="M668" i="3"/>
  <c r="K667" i="3"/>
  <c r="M667" i="3"/>
  <c r="K666" i="3"/>
  <c r="M666" i="3"/>
  <c r="K664" i="3"/>
  <c r="M664" i="3"/>
  <c r="K662" i="3"/>
  <c r="M662" i="3"/>
  <c r="K661" i="3"/>
  <c r="M661" i="3"/>
  <c r="K673" i="3"/>
  <c r="M673" i="3"/>
  <c r="K659" i="3"/>
  <c r="M659" i="3"/>
  <c r="K658" i="3"/>
  <c r="M658" i="3"/>
  <c r="K654" i="3"/>
  <c r="M654" i="3"/>
  <c r="K476" i="3"/>
  <c r="M476" i="3"/>
  <c r="K92" i="3"/>
  <c r="M92" i="3"/>
  <c r="K660" i="3"/>
  <c r="M660" i="3"/>
  <c r="K643" i="3"/>
  <c r="M643" i="3"/>
  <c r="K530" i="3"/>
  <c r="M530" i="3"/>
  <c r="K33" i="3"/>
  <c r="M33" i="3"/>
  <c r="K495" i="3"/>
  <c r="M495" i="3"/>
  <c r="K630" i="3"/>
  <c r="M630" i="3"/>
  <c r="K26" i="3"/>
  <c r="M26" i="3"/>
  <c r="K24" i="3"/>
  <c r="M24" i="3"/>
  <c r="M472" i="3"/>
  <c r="K472" i="3"/>
  <c r="M638" i="3"/>
  <c r="K638" i="3"/>
  <c r="M326" i="3"/>
  <c r="M25" i="3"/>
  <c r="K23" i="3"/>
  <c r="M23" i="3"/>
  <c r="K27" i="3"/>
  <c r="M27" i="3"/>
  <c r="K623" i="3"/>
  <c r="M623" i="3"/>
  <c r="K128" i="3"/>
  <c r="M128" i="3"/>
  <c r="K631" i="3"/>
  <c r="M631" i="3"/>
  <c r="K617" i="3"/>
  <c r="M617" i="3"/>
  <c r="K243" i="3"/>
  <c r="M243" i="3"/>
  <c r="K8" i="3"/>
  <c r="M8" i="3"/>
  <c r="M603" i="3"/>
  <c r="K603" i="3"/>
  <c r="K395" i="3"/>
  <c r="M395" i="3"/>
  <c r="K2" i="3"/>
  <c r="M2" i="3"/>
  <c r="K187" i="3"/>
  <c r="M187" i="3"/>
  <c r="M370" i="3"/>
  <c r="M626" i="3"/>
  <c r="M357" i="3"/>
  <c r="M359" i="3"/>
  <c r="M651" i="3"/>
  <c r="M685" i="3"/>
  <c r="M641" i="3"/>
  <c r="M494" i="3"/>
  <c r="M609" i="3"/>
  <c r="M569" i="3"/>
  <c r="M570" i="3"/>
  <c r="M645" i="3"/>
  <c r="M648" i="3"/>
  <c r="M571" i="3"/>
  <c r="M360" i="3"/>
  <c r="M507" i="3"/>
  <c r="M572" i="3"/>
  <c r="M478" i="3"/>
  <c r="M361" i="3"/>
  <c r="M611" i="3"/>
  <c r="M646" i="3"/>
  <c r="M460" i="3"/>
  <c r="M694" i="3"/>
  <c r="M576" i="3"/>
  <c r="M390" i="3"/>
  <c r="M592" i="3"/>
  <c r="M640" i="3"/>
  <c r="M508" i="3"/>
  <c r="M628" i="3"/>
  <c r="M564" i="3"/>
  <c r="M568" i="3"/>
  <c r="M627" i="3"/>
  <c r="M619" i="3"/>
  <c r="M452" i="3"/>
  <c r="M561" i="3"/>
  <c r="M428" i="3"/>
  <c r="M577" i="3"/>
  <c r="M680" i="3"/>
  <c r="M681" i="3"/>
  <c r="M444" i="3"/>
  <c r="M625" i="3"/>
  <c r="M323" i="3"/>
  <c r="M510" i="3"/>
  <c r="M447" i="3"/>
  <c r="M551" i="3"/>
  <c r="M450" i="3"/>
  <c r="M574" i="3"/>
  <c r="M880" i="3"/>
  <c r="M538" i="3"/>
  <c r="M424" i="3"/>
  <c r="M573" i="3"/>
  <c r="M578" i="3"/>
  <c r="M404" i="3"/>
  <c r="M293" i="3"/>
  <c r="M274" i="3"/>
  <c r="M562" i="3"/>
  <c r="M552" i="3"/>
  <c r="M414" i="3"/>
  <c r="M420" i="3"/>
  <c r="M422" i="3"/>
  <c r="M642" i="3"/>
  <c r="M322" i="3"/>
  <c r="M588" i="3"/>
  <c r="M591" i="3"/>
  <c r="M593" i="3"/>
  <c r="M620" i="3"/>
  <c r="M275" i="3"/>
  <c r="M586" i="3"/>
  <c r="M597" i="3"/>
  <c r="M599" i="3"/>
  <c r="M583" i="3"/>
  <c r="M391" i="3"/>
  <c r="M394" i="3"/>
  <c r="M622" i="3"/>
  <c r="M186" i="3"/>
  <c r="M280" i="3"/>
  <c r="M639" i="3"/>
  <c r="M401" i="3"/>
  <c r="M402" i="3"/>
  <c r="M575" i="3"/>
  <c r="M44" i="3"/>
  <c r="M554" i="3"/>
  <c r="M532" i="3"/>
  <c r="M511" i="3"/>
  <c r="M320" i="3"/>
  <c r="M405" i="3"/>
  <c r="M345" i="3"/>
  <c r="M656" i="3"/>
  <c r="M278" i="3"/>
  <c r="M223" i="3"/>
  <c r="M240" i="3"/>
  <c r="M250" i="3"/>
  <c r="M672" i="3"/>
  <c r="M387" i="3"/>
  <c r="K370" i="3"/>
  <c r="K626" i="3"/>
  <c r="K357" i="3"/>
  <c r="K359" i="3"/>
  <c r="K651" i="3"/>
  <c r="K685" i="3"/>
  <c r="K641" i="3"/>
  <c r="K494" i="3"/>
  <c r="K609" i="3"/>
  <c r="K569" i="3"/>
  <c r="K570" i="3"/>
  <c r="K645" i="3"/>
  <c r="K648" i="3"/>
  <c r="K571" i="3"/>
  <c r="K360" i="3"/>
  <c r="K507" i="3"/>
  <c r="K572" i="3"/>
  <c r="K478" i="3"/>
  <c r="K361" i="3"/>
  <c r="K611" i="3"/>
  <c r="K646" i="3"/>
  <c r="K460" i="3"/>
  <c r="K694" i="3"/>
  <c r="K576" i="3"/>
  <c r="K390" i="3"/>
  <c r="K592" i="3"/>
  <c r="K640" i="3"/>
  <c r="K508" i="3"/>
  <c r="K628" i="3"/>
  <c r="K564" i="3"/>
  <c r="K568" i="3"/>
  <c r="K627" i="3"/>
  <c r="K619" i="3"/>
  <c r="K452" i="3"/>
  <c r="K561" i="3"/>
  <c r="K428" i="3"/>
  <c r="K577" i="3"/>
  <c r="K680" i="3"/>
  <c r="K681" i="3"/>
  <c r="K444" i="3"/>
  <c r="K625" i="3"/>
  <c r="K323" i="3"/>
  <c r="K510" i="3"/>
  <c r="K447" i="3"/>
  <c r="K551" i="3"/>
  <c r="K450" i="3"/>
  <c r="K574" i="3"/>
  <c r="K880" i="3"/>
  <c r="K538" i="3"/>
  <c r="K424" i="3"/>
  <c r="K573" i="3"/>
  <c r="K578" i="3"/>
  <c r="K404" i="3"/>
  <c r="K293" i="3"/>
  <c r="K274" i="3"/>
  <c r="K562" i="3"/>
  <c r="K414" i="3"/>
  <c r="K420" i="3"/>
  <c r="K422" i="3"/>
  <c r="K642" i="3"/>
  <c r="K322" i="3"/>
  <c r="K588" i="3"/>
  <c r="K591" i="3"/>
  <c r="K593" i="3"/>
  <c r="K620" i="3"/>
  <c r="K275" i="3"/>
  <c r="K586" i="3"/>
  <c r="K597" i="3"/>
  <c r="K599" i="3"/>
  <c r="K583" i="3"/>
  <c r="K391" i="3"/>
  <c r="K394" i="3"/>
  <c r="K622" i="3"/>
  <c r="K186" i="3"/>
  <c r="K280" i="3"/>
  <c r="K639" i="3"/>
  <c r="K401" i="3"/>
  <c r="K402" i="3"/>
  <c r="K575" i="3"/>
  <c r="K44" i="3"/>
  <c r="K554" i="3"/>
  <c r="K532" i="3"/>
  <c r="K511" i="3"/>
  <c r="K320" i="3"/>
  <c r="K405" i="3"/>
  <c r="K345" i="3"/>
  <c r="K656" i="3"/>
  <c r="K278" i="3"/>
  <c r="K223" i="3"/>
  <c r="K240" i="3"/>
  <c r="K250" i="3"/>
  <c r="K672" i="3"/>
  <c r="K387" i="3"/>
  <c r="R576" i="3"/>
  <c r="X576" i="3" s="1"/>
  <c r="R622" i="3"/>
  <c r="X622" i="3" s="1"/>
  <c r="F199" i="17" l="1"/>
  <c r="D199" i="17"/>
  <c r="T69" i="3"/>
  <c r="C228" i="17"/>
  <c r="E262" i="17"/>
  <c r="I262" i="17" s="1"/>
  <c r="P33" i="3"/>
  <c r="T357" i="3"/>
  <c r="B213" i="12"/>
  <c r="A213" i="12" s="1"/>
  <c r="B220" i="12"/>
  <c r="A220" i="12" s="1"/>
  <c r="W257" i="3" a="1"/>
  <c r="W257" i="3" s="1"/>
  <c r="B292" i="12"/>
  <c r="B212" i="12"/>
  <c r="A212" i="12" s="1"/>
  <c r="B16" i="21"/>
  <c r="A16" i="21" s="1"/>
  <c r="B176" i="12"/>
  <c r="A176" i="12" s="1"/>
  <c r="B160" i="12"/>
  <c r="A160" i="12" s="1"/>
  <c r="B112" i="12"/>
  <c r="A112" i="12" s="1"/>
  <c r="B96" i="12"/>
  <c r="A96" i="12" s="1"/>
  <c r="B80" i="12"/>
  <c r="A80" i="12" s="1"/>
  <c r="B64" i="12"/>
  <c r="A64" i="12" s="1"/>
  <c r="B48" i="12"/>
  <c r="A48" i="12" s="1"/>
  <c r="B40" i="12"/>
  <c r="A40" i="12" s="1"/>
  <c r="B8" i="12"/>
  <c r="A8" i="12" s="1"/>
  <c r="B104" i="21"/>
  <c r="A104" i="21" s="1"/>
  <c r="B32" i="21"/>
  <c r="A32" i="21" s="1"/>
  <c r="B56" i="21"/>
  <c r="A56" i="21" s="1"/>
  <c r="B72" i="21"/>
  <c r="A72" i="21" s="1"/>
  <c r="B80" i="21"/>
  <c r="A80" i="21" s="1"/>
  <c r="B88" i="21"/>
  <c r="A88" i="21" s="1"/>
  <c r="B96" i="21"/>
  <c r="A96" i="21" s="1"/>
  <c r="B134" i="21"/>
  <c r="A134" i="21" s="1"/>
  <c r="B51" i="21"/>
  <c r="A51" i="21" s="1"/>
  <c r="B63" i="21"/>
  <c r="A63" i="21" s="1"/>
  <c r="B105" i="21"/>
  <c r="A105" i="21" s="1"/>
  <c r="B65" i="21"/>
  <c r="A65" i="21" s="1"/>
  <c r="B57" i="21"/>
  <c r="A57" i="21" s="1"/>
  <c r="B139" i="21"/>
  <c r="A139" i="21" s="1"/>
  <c r="B76" i="21"/>
  <c r="A76" i="21" s="1"/>
  <c r="B102" i="21"/>
  <c r="A102" i="21" s="1"/>
  <c r="B70" i="21"/>
  <c r="A70" i="21" s="1"/>
  <c r="B46" i="21"/>
  <c r="A46" i="21" s="1"/>
  <c r="B117" i="21"/>
  <c r="A117" i="21" s="1"/>
  <c r="B101" i="21"/>
  <c r="A101" i="21" s="1"/>
  <c r="B93" i="21"/>
  <c r="A93" i="21" s="1"/>
  <c r="B69" i="21"/>
  <c r="A69" i="21" s="1"/>
  <c r="B49" i="21"/>
  <c r="A49" i="21" s="1"/>
  <c r="B144" i="21"/>
  <c r="A144" i="21" s="1"/>
  <c r="B41" i="21"/>
  <c r="A41" i="21" s="1"/>
  <c r="B17" i="21"/>
  <c r="A17" i="21" s="1"/>
  <c r="B143" i="21"/>
  <c r="A143" i="21" s="1"/>
  <c r="B127" i="21"/>
  <c r="A127" i="21" s="1"/>
  <c r="B95" i="21"/>
  <c r="A95" i="21" s="1"/>
  <c r="B114" i="21"/>
  <c r="A114" i="21" s="1"/>
  <c r="B98" i="21"/>
  <c r="A98" i="21" s="1"/>
  <c r="B82" i="21"/>
  <c r="A82" i="21" s="1"/>
  <c r="B42" i="21"/>
  <c r="A42" i="21" s="1"/>
  <c r="B18" i="21"/>
  <c r="A18" i="21" s="1"/>
  <c r="B90" i="21"/>
  <c r="A90" i="21" s="1"/>
  <c r="B106" i="21"/>
  <c r="A106" i="21" s="1"/>
  <c r="B122" i="21"/>
  <c r="A122" i="21" s="1"/>
  <c r="B2" i="21"/>
  <c r="A2" i="21" s="1"/>
  <c r="B25" i="21"/>
  <c r="A25" i="21" s="1"/>
  <c r="B40" i="21"/>
  <c r="A40" i="21" s="1"/>
  <c r="B50" i="21"/>
  <c r="A50" i="21" s="1"/>
  <c r="B61" i="21"/>
  <c r="A61" i="21" s="1"/>
  <c r="B64" i="21"/>
  <c r="A64" i="21" s="1"/>
  <c r="B68" i="21"/>
  <c r="A68" i="21" s="1"/>
  <c r="B85" i="21"/>
  <c r="A85" i="21" s="1"/>
  <c r="B92" i="21"/>
  <c r="A92" i="21" s="1"/>
  <c r="B124" i="21"/>
  <c r="A124" i="21" s="1"/>
  <c r="B135" i="21"/>
  <c r="A135" i="21" s="1"/>
  <c r="B10" i="21"/>
  <c r="A10" i="21" s="1"/>
  <c r="B33" i="21"/>
  <c r="A33" i="21" s="1"/>
  <c r="B44" i="21"/>
  <c r="A44" i="21" s="1"/>
  <c r="B47" i="21"/>
  <c r="A47" i="21" s="1"/>
  <c r="B54" i="21"/>
  <c r="A54" i="21" s="1"/>
  <c r="B58" i="21"/>
  <c r="A58" i="21" s="1"/>
  <c r="B79" i="21"/>
  <c r="A79" i="21" s="1"/>
  <c r="B99" i="21"/>
  <c r="A99" i="21" s="1"/>
  <c r="B110" i="21"/>
  <c r="A110" i="21" s="1"/>
  <c r="B132" i="21"/>
  <c r="A132" i="21" s="1"/>
  <c r="B26" i="21"/>
  <c r="A26" i="21" s="1"/>
  <c r="B55" i="21"/>
  <c r="A55" i="21" s="1"/>
  <c r="B59" i="21"/>
  <c r="A59" i="21" s="1"/>
  <c r="B62" i="21"/>
  <c r="A62" i="21" s="1"/>
  <c r="B86" i="21"/>
  <c r="A86" i="21" s="1"/>
  <c r="B100" i="21"/>
  <c r="A100" i="21" s="1"/>
  <c r="B129" i="21"/>
  <c r="A129" i="21" s="1"/>
  <c r="B8" i="21"/>
  <c r="A8" i="21" s="1"/>
  <c r="B34" i="21"/>
  <c r="A34" i="21" s="1"/>
  <c r="B45" i="21"/>
  <c r="A45" i="21" s="1"/>
  <c r="B48" i="21"/>
  <c r="A48" i="21" s="1"/>
  <c r="B52" i="21"/>
  <c r="A52" i="21" s="1"/>
  <c r="B66" i="21"/>
  <c r="A66" i="21" s="1"/>
  <c r="B77" i="21"/>
  <c r="A77" i="21" s="1"/>
  <c r="B83" i="21"/>
  <c r="A83" i="21" s="1"/>
  <c r="B94" i="21"/>
  <c r="A94" i="21" s="1"/>
  <c r="B115" i="21"/>
  <c r="A115" i="21" s="1"/>
  <c r="B137" i="21"/>
  <c r="A137" i="21" s="1"/>
  <c r="B74" i="21"/>
  <c r="A74" i="21" s="1"/>
  <c r="B9" i="21"/>
  <c r="A9" i="21" s="1"/>
  <c r="B24" i="21"/>
  <c r="A24" i="21" s="1"/>
  <c r="B53" i="21"/>
  <c r="A53" i="21" s="1"/>
  <c r="B60" i="21"/>
  <c r="A60" i="21" s="1"/>
  <c r="B67" i="21"/>
  <c r="A67" i="21" s="1"/>
  <c r="B78" i="21"/>
  <c r="A78" i="21" s="1"/>
  <c r="B84" i="21"/>
  <c r="A84" i="21" s="1"/>
  <c r="B3" i="21"/>
  <c r="A3" i="21" s="1"/>
  <c r="B11" i="21"/>
  <c r="A11" i="21" s="1"/>
  <c r="B19" i="21"/>
  <c r="A19" i="21" s="1"/>
  <c r="B27" i="21"/>
  <c r="A27" i="21" s="1"/>
  <c r="B35" i="21"/>
  <c r="A35" i="21" s="1"/>
  <c r="B43" i="21"/>
  <c r="A43" i="21" s="1"/>
  <c r="B6" i="21"/>
  <c r="A6" i="21" s="1"/>
  <c r="B14" i="21"/>
  <c r="A14" i="21" s="1"/>
  <c r="B22" i="21"/>
  <c r="A22" i="21" s="1"/>
  <c r="B30" i="21"/>
  <c r="A30" i="21" s="1"/>
  <c r="B38" i="21"/>
  <c r="A38" i="21" s="1"/>
  <c r="B4" i="21"/>
  <c r="A4" i="21" s="1"/>
  <c r="B12" i="21"/>
  <c r="A12" i="21" s="1"/>
  <c r="B20" i="21"/>
  <c r="A20" i="21" s="1"/>
  <c r="B28" i="21"/>
  <c r="A28" i="21" s="1"/>
  <c r="B36" i="21"/>
  <c r="A36" i="21" s="1"/>
  <c r="B116" i="21"/>
  <c r="A116" i="21" s="1"/>
  <c r="B7" i="21"/>
  <c r="A7" i="21" s="1"/>
  <c r="B15" i="21"/>
  <c r="A15" i="21" s="1"/>
  <c r="B23" i="21"/>
  <c r="A23" i="21" s="1"/>
  <c r="B31" i="21"/>
  <c r="A31" i="21" s="1"/>
  <c r="B39" i="21"/>
  <c r="A39" i="21" s="1"/>
  <c r="B5" i="21"/>
  <c r="A5" i="21" s="1"/>
  <c r="B13" i="21"/>
  <c r="A13" i="21" s="1"/>
  <c r="B21" i="21"/>
  <c r="A21" i="21" s="1"/>
  <c r="B29" i="21"/>
  <c r="A29" i="21" s="1"/>
  <c r="B37" i="21"/>
  <c r="A37" i="21" s="1"/>
  <c r="B81" i="21"/>
  <c r="A81" i="21" s="1"/>
  <c r="B97" i="21"/>
  <c r="A97" i="21" s="1"/>
  <c r="B113" i="21"/>
  <c r="A113" i="21" s="1"/>
  <c r="B130" i="21"/>
  <c r="A130" i="21" s="1"/>
  <c r="B138" i="21"/>
  <c r="A138" i="21" s="1"/>
  <c r="B111" i="21"/>
  <c r="A111" i="21" s="1"/>
  <c r="B125" i="21"/>
  <c r="A125" i="21" s="1"/>
  <c r="B133" i="21"/>
  <c r="A133" i="21" s="1"/>
  <c r="B75" i="21"/>
  <c r="A75" i="21" s="1"/>
  <c r="B91" i="21"/>
  <c r="A91" i="21" s="1"/>
  <c r="B107" i="21"/>
  <c r="A107" i="21" s="1"/>
  <c r="B123" i="21"/>
  <c r="A123" i="21" s="1"/>
  <c r="B131" i="21"/>
  <c r="A131" i="21" s="1"/>
  <c r="B73" i="21"/>
  <c r="A73" i="21" s="1"/>
  <c r="B89" i="21"/>
  <c r="A89" i="21" s="1"/>
  <c r="B71" i="21"/>
  <c r="A71" i="21" s="1"/>
  <c r="B87" i="21"/>
  <c r="A87" i="21" s="1"/>
  <c r="B103" i="21"/>
  <c r="A103" i="21" s="1"/>
  <c r="B119" i="21"/>
  <c r="A119" i="21" s="1"/>
  <c r="B53" i="12"/>
  <c r="A53" i="12" s="1"/>
  <c r="B5" i="12"/>
  <c r="A5" i="12" s="1"/>
  <c r="AX226" i="3" s="1" a="1"/>
  <c r="AX226" i="3" s="1"/>
  <c r="B56" i="12"/>
  <c r="A56" i="12" s="1"/>
  <c r="E209" i="17"/>
  <c r="B192" i="12"/>
  <c r="A192" i="12" s="1"/>
  <c r="B38" i="12"/>
  <c r="A38" i="12" s="1"/>
  <c r="B30" i="12"/>
  <c r="A30" i="12" s="1"/>
  <c r="B191" i="12"/>
  <c r="A191" i="12" s="1"/>
  <c r="B183" i="12"/>
  <c r="A183" i="12" s="1"/>
  <c r="B175" i="12"/>
  <c r="A175" i="12" s="1"/>
  <c r="B159" i="12"/>
  <c r="A159" i="12" s="1"/>
  <c r="B151" i="12"/>
  <c r="A151" i="12" s="1"/>
  <c r="B143" i="12"/>
  <c r="A143" i="12" s="1"/>
  <c r="B135" i="12"/>
  <c r="A135" i="12" s="1"/>
  <c r="B127" i="12"/>
  <c r="A127" i="12" s="1"/>
  <c r="B119" i="12"/>
  <c r="A119" i="12" s="1"/>
  <c r="B111" i="12"/>
  <c r="A111" i="12" s="1"/>
  <c r="B103" i="12"/>
  <c r="A103" i="12" s="1"/>
  <c r="B95" i="12"/>
  <c r="A95" i="12" s="1"/>
  <c r="B87" i="12"/>
  <c r="A87" i="12" s="1"/>
  <c r="B79" i="12"/>
  <c r="A79" i="12" s="1"/>
  <c r="B197" i="12"/>
  <c r="A197" i="12" s="1"/>
  <c r="B165" i="12"/>
  <c r="A165" i="12" s="1"/>
  <c r="B133" i="12"/>
  <c r="A133" i="12" s="1"/>
  <c r="B101" i="12"/>
  <c r="A101" i="12" s="1"/>
  <c r="B69" i="12"/>
  <c r="A69" i="12" s="1"/>
  <c r="B219" i="12"/>
  <c r="A219" i="12" s="1"/>
  <c r="B44" i="12"/>
  <c r="A44" i="12" s="1"/>
  <c r="B28" i="12"/>
  <c r="A28" i="12" s="1"/>
  <c r="B181" i="12"/>
  <c r="A181" i="12" s="1"/>
  <c r="B149" i="12"/>
  <c r="A149" i="12" s="1"/>
  <c r="B117" i="12"/>
  <c r="A117" i="12" s="1"/>
  <c r="B85" i="12"/>
  <c r="A85" i="12" s="1"/>
  <c r="B16" i="12"/>
  <c r="A16" i="12" s="1"/>
  <c r="B55" i="12"/>
  <c r="A55" i="12" s="1"/>
  <c r="B206" i="12"/>
  <c r="A206" i="12" s="1"/>
  <c r="B63" i="12"/>
  <c r="A63" i="12" s="1"/>
  <c r="B47" i="12"/>
  <c r="A47" i="12" s="1"/>
  <c r="B31" i="12"/>
  <c r="A31" i="12" s="1"/>
  <c r="B23" i="12"/>
  <c r="A23" i="12" s="1"/>
  <c r="B15" i="12"/>
  <c r="A15" i="12" s="1"/>
  <c r="B7" i="12"/>
  <c r="A7" i="12" s="1"/>
  <c r="B184" i="12"/>
  <c r="A184" i="12" s="1"/>
  <c r="B168" i="12"/>
  <c r="A168" i="12" s="1"/>
  <c r="B152" i="12"/>
  <c r="A152" i="12" s="1"/>
  <c r="B136" i="12"/>
  <c r="A136" i="12" s="1"/>
  <c r="B120" i="12"/>
  <c r="A120" i="12" s="1"/>
  <c r="B104" i="12"/>
  <c r="A104" i="12" s="1"/>
  <c r="B88" i="12"/>
  <c r="A88" i="12" s="1"/>
  <c r="B72" i="12"/>
  <c r="A72" i="12" s="1"/>
  <c r="B221" i="12"/>
  <c r="A221" i="12" s="1"/>
  <c r="B211" i="12"/>
  <c r="A211" i="12" s="1"/>
  <c r="B60" i="12"/>
  <c r="A60" i="12" s="1"/>
  <c r="B36" i="12"/>
  <c r="A36" i="12" s="1"/>
  <c r="B20" i="12"/>
  <c r="A20" i="12" s="1"/>
  <c r="B12" i="12"/>
  <c r="A12" i="12" s="1"/>
  <c r="B4" i="12"/>
  <c r="A4" i="12" s="1"/>
  <c r="T122" i="3" s="1"/>
  <c r="B205" i="12"/>
  <c r="A205" i="12" s="1"/>
  <c r="B3" i="12"/>
  <c r="A3" i="12" s="1"/>
  <c r="B62" i="12"/>
  <c r="A62" i="12" s="1"/>
  <c r="B54" i="12"/>
  <c r="A54" i="12" s="1"/>
  <c r="B46" i="12"/>
  <c r="A46" i="12" s="1"/>
  <c r="B22" i="12"/>
  <c r="A22" i="12" s="1"/>
  <c r="B6" i="12"/>
  <c r="A6" i="12" s="1"/>
  <c r="B61" i="12"/>
  <c r="A61" i="12" s="1"/>
  <c r="B45" i="12"/>
  <c r="A45" i="12" s="1"/>
  <c r="B37" i="12"/>
  <c r="A37" i="12" s="1"/>
  <c r="B29" i="12"/>
  <c r="A29" i="12" s="1"/>
  <c r="B21" i="12"/>
  <c r="A21" i="12" s="1"/>
  <c r="B13" i="12"/>
  <c r="A13" i="12" s="1"/>
  <c r="B198" i="12"/>
  <c r="A198" i="12" s="1"/>
  <c r="B190" i="12"/>
  <c r="A190" i="12" s="1"/>
  <c r="B182" i="12"/>
  <c r="A182" i="12" s="1"/>
  <c r="B174" i="12"/>
  <c r="A174" i="12" s="1"/>
  <c r="B166" i="12"/>
  <c r="A166" i="12" s="1"/>
  <c r="B158" i="12"/>
  <c r="A158" i="12" s="1"/>
  <c r="B150" i="12"/>
  <c r="A150" i="12" s="1"/>
  <c r="B142" i="12"/>
  <c r="A142" i="12" s="1"/>
  <c r="B134" i="12"/>
  <c r="A134" i="12" s="1"/>
  <c r="B126" i="12"/>
  <c r="A126" i="12" s="1"/>
  <c r="B118" i="12"/>
  <c r="A118" i="12" s="1"/>
  <c r="B110" i="12"/>
  <c r="A110" i="12" s="1"/>
  <c r="B102" i="12"/>
  <c r="A102" i="12" s="1"/>
  <c r="B94" i="12"/>
  <c r="A94" i="12" s="1"/>
  <c r="B86" i="12"/>
  <c r="A86" i="12" s="1"/>
  <c r="B78" i="12"/>
  <c r="A78" i="12" s="1"/>
  <c r="B70" i="12"/>
  <c r="A70" i="12" s="1"/>
  <c r="B52" i="12"/>
  <c r="A52" i="12" s="1"/>
  <c r="B189" i="12"/>
  <c r="A189" i="12" s="1"/>
  <c r="B173" i="12"/>
  <c r="A173" i="12" s="1"/>
  <c r="B157" i="12"/>
  <c r="A157" i="12" s="1"/>
  <c r="B141" i="12"/>
  <c r="A141" i="12" s="1"/>
  <c r="B125" i="12"/>
  <c r="A125" i="12" s="1"/>
  <c r="B109" i="12"/>
  <c r="A109" i="12" s="1"/>
  <c r="B93" i="12"/>
  <c r="A93" i="12" s="1"/>
  <c r="B77" i="12"/>
  <c r="A77" i="12" s="1"/>
  <c r="B226" i="12"/>
  <c r="A226" i="12" s="1"/>
  <c r="B218" i="12"/>
  <c r="A218" i="12" s="1"/>
  <c r="B210" i="12"/>
  <c r="A210" i="12" s="1"/>
  <c r="B59" i="12"/>
  <c r="A59" i="12" s="1"/>
  <c r="B51" i="12"/>
  <c r="A51" i="12" s="1"/>
  <c r="B43" i="12"/>
  <c r="A43" i="12" s="1"/>
  <c r="B35" i="12"/>
  <c r="A35" i="12" s="1"/>
  <c r="B27" i="12"/>
  <c r="A27" i="12" s="1"/>
  <c r="B19" i="12"/>
  <c r="A19" i="12" s="1"/>
  <c r="B11" i="12"/>
  <c r="A11" i="12" s="1"/>
  <c r="B204" i="12"/>
  <c r="A204" i="12" s="1"/>
  <c r="B196" i="12"/>
  <c r="A196" i="12" s="1"/>
  <c r="B188" i="12"/>
  <c r="A188" i="12" s="1"/>
  <c r="B180" i="12"/>
  <c r="A180" i="12" s="1"/>
  <c r="B172" i="12"/>
  <c r="A172" i="12" s="1"/>
  <c r="B164" i="12"/>
  <c r="A164" i="12" s="1"/>
  <c r="B156" i="12"/>
  <c r="A156" i="12" s="1"/>
  <c r="B148" i="12"/>
  <c r="A148" i="12" s="1"/>
  <c r="B140" i="12"/>
  <c r="A140" i="12" s="1"/>
  <c r="B132" i="12"/>
  <c r="A132" i="12" s="1"/>
  <c r="B124" i="12"/>
  <c r="A124" i="12" s="1"/>
  <c r="B116" i="12"/>
  <c r="A116" i="12" s="1"/>
  <c r="B108" i="12"/>
  <c r="A108" i="12" s="1"/>
  <c r="B100" i="12"/>
  <c r="A100" i="12" s="1"/>
  <c r="B92" i="12"/>
  <c r="A92" i="12" s="1"/>
  <c r="B84" i="12"/>
  <c r="A84" i="12" s="1"/>
  <c r="B76" i="12"/>
  <c r="A76" i="12" s="1"/>
  <c r="B68" i="12"/>
  <c r="A68" i="12" s="1"/>
  <c r="B225" i="12"/>
  <c r="A225" i="12" s="1"/>
  <c r="B217" i="12"/>
  <c r="A217" i="12" s="1"/>
  <c r="B209" i="12"/>
  <c r="A209" i="12" s="1"/>
  <c r="B223" i="12"/>
  <c r="A223" i="12" s="1"/>
  <c r="B215" i="12"/>
  <c r="A215" i="12" s="1"/>
  <c r="B207" i="12"/>
  <c r="A207" i="12" s="1"/>
  <c r="B331" i="12"/>
  <c r="A331" i="12" s="1"/>
  <c r="B323" i="12"/>
  <c r="A323" i="12" s="1"/>
  <c r="B315" i="12"/>
  <c r="A315" i="12" s="1"/>
  <c r="B307" i="12"/>
  <c r="A307" i="12" s="1"/>
  <c r="B299" i="12"/>
  <c r="A299" i="12" s="1"/>
  <c r="B291" i="12"/>
  <c r="A291" i="12" s="1"/>
  <c r="B283" i="12"/>
  <c r="A283" i="12" s="1"/>
  <c r="B275" i="12"/>
  <c r="A275" i="12" s="1"/>
  <c r="B267" i="12"/>
  <c r="A267" i="12" s="1"/>
  <c r="B259" i="12"/>
  <c r="A259" i="12" s="1"/>
  <c r="B251" i="12"/>
  <c r="A251" i="12" s="1"/>
  <c r="B243" i="12"/>
  <c r="A243" i="12" s="1"/>
  <c r="B235" i="12"/>
  <c r="A235" i="12" s="1"/>
  <c r="B227" i="12"/>
  <c r="A227" i="12" s="1"/>
  <c r="B224" i="12"/>
  <c r="A224" i="12" s="1"/>
  <c r="B216" i="12"/>
  <c r="A216" i="12" s="1"/>
  <c r="B208" i="12"/>
  <c r="A208" i="12" s="1"/>
  <c r="B214" i="12"/>
  <c r="A214" i="12" s="1"/>
  <c r="B200" i="12"/>
  <c r="A200" i="12" s="1"/>
  <c r="B202" i="12"/>
  <c r="A202" i="12" s="1"/>
  <c r="B194" i="12"/>
  <c r="A194" i="12" s="1"/>
  <c r="B186" i="12"/>
  <c r="A186" i="12" s="1"/>
  <c r="B178" i="12"/>
  <c r="A178" i="12" s="1"/>
  <c r="B170" i="12"/>
  <c r="A170" i="12" s="1"/>
  <c r="B162" i="12"/>
  <c r="A162" i="12" s="1"/>
  <c r="B154" i="12"/>
  <c r="A154" i="12" s="1"/>
  <c r="B146" i="12"/>
  <c r="A146" i="12" s="1"/>
  <c r="B138" i="12"/>
  <c r="A138" i="12" s="1"/>
  <c r="B130" i="12"/>
  <c r="A130" i="12" s="1"/>
  <c r="B122" i="12"/>
  <c r="A122" i="12" s="1"/>
  <c r="B114" i="12"/>
  <c r="A114" i="12" s="1"/>
  <c r="B106" i="12"/>
  <c r="A106" i="12" s="1"/>
  <c r="B98" i="12"/>
  <c r="A98" i="12" s="1"/>
  <c r="B90" i="12"/>
  <c r="A90" i="12" s="1"/>
  <c r="B82" i="12"/>
  <c r="A82" i="12" s="1"/>
  <c r="B74" i="12"/>
  <c r="A74" i="12" s="1"/>
  <c r="B66" i="12"/>
  <c r="A66" i="12" s="1"/>
  <c r="B203" i="12"/>
  <c r="A203" i="12" s="1"/>
  <c r="B195" i="12"/>
  <c r="A195" i="12" s="1"/>
  <c r="B187" i="12"/>
  <c r="A187" i="12" s="1"/>
  <c r="B179" i="12"/>
  <c r="A179" i="12" s="1"/>
  <c r="B171" i="12"/>
  <c r="A171" i="12" s="1"/>
  <c r="B163" i="12"/>
  <c r="A163" i="12" s="1"/>
  <c r="B155" i="12"/>
  <c r="A155" i="12" s="1"/>
  <c r="B147" i="12"/>
  <c r="A147" i="12" s="1"/>
  <c r="B139" i="12"/>
  <c r="A139" i="12" s="1"/>
  <c r="B131" i="12"/>
  <c r="A131" i="12" s="1"/>
  <c r="B123" i="12"/>
  <c r="A123" i="12" s="1"/>
  <c r="B115" i="12"/>
  <c r="A115" i="12" s="1"/>
  <c r="B107" i="12"/>
  <c r="A107" i="12" s="1"/>
  <c r="B99" i="12"/>
  <c r="A99" i="12" s="1"/>
  <c r="B91" i="12"/>
  <c r="A91" i="12" s="1"/>
  <c r="B83" i="12"/>
  <c r="A83" i="12" s="1"/>
  <c r="B75" i="12"/>
  <c r="A75" i="12" s="1"/>
  <c r="B67" i="12"/>
  <c r="A67" i="12" s="1"/>
  <c r="F142" i="17"/>
  <c r="B58" i="12"/>
  <c r="A58" i="12" s="1"/>
  <c r="B50" i="12"/>
  <c r="A50" i="12" s="1"/>
  <c r="B42" i="12"/>
  <c r="A42" i="12" s="1"/>
  <c r="B34" i="12"/>
  <c r="A34" i="12" s="1"/>
  <c r="B26" i="12"/>
  <c r="A26" i="12" s="1"/>
  <c r="B18" i="12"/>
  <c r="A18" i="12" s="1"/>
  <c r="B10" i="12"/>
  <c r="A10" i="12" s="1"/>
  <c r="B201" i="12"/>
  <c r="A201" i="12" s="1"/>
  <c r="B193" i="12"/>
  <c r="A193" i="12" s="1"/>
  <c r="B185" i="12"/>
  <c r="A185" i="12" s="1"/>
  <c r="B177" i="12"/>
  <c r="A177" i="12" s="1"/>
  <c r="B169" i="12"/>
  <c r="A169" i="12" s="1"/>
  <c r="B161" i="12"/>
  <c r="A161" i="12" s="1"/>
  <c r="B153" i="12"/>
  <c r="A153" i="12" s="1"/>
  <c r="B145" i="12"/>
  <c r="A145" i="12" s="1"/>
  <c r="B137" i="12"/>
  <c r="A137" i="12" s="1"/>
  <c r="B129" i="12"/>
  <c r="A129" i="12" s="1"/>
  <c r="B121" i="12"/>
  <c r="A121" i="12" s="1"/>
  <c r="B113" i="12"/>
  <c r="A113" i="12" s="1"/>
  <c r="B105" i="12"/>
  <c r="A105" i="12" s="1"/>
  <c r="B97" i="12"/>
  <c r="A97" i="12" s="1"/>
  <c r="B89" i="12"/>
  <c r="A89" i="12" s="1"/>
  <c r="B81" i="12"/>
  <c r="A81" i="12" s="1"/>
  <c r="B73" i="12"/>
  <c r="A73" i="12" s="1"/>
  <c r="B65" i="12"/>
  <c r="A65" i="12" s="1"/>
  <c r="B57" i="12"/>
  <c r="A57" i="12" s="1"/>
  <c r="B49" i="12"/>
  <c r="A49" i="12" s="1"/>
  <c r="B41" i="12"/>
  <c r="A41" i="12" s="1"/>
  <c r="B33" i="12"/>
  <c r="A33" i="12" s="1"/>
  <c r="B25" i="12"/>
  <c r="A25" i="12" s="1"/>
  <c r="B17" i="12"/>
  <c r="A17" i="12" s="1"/>
  <c r="B9" i="12"/>
  <c r="A9" i="12" s="1"/>
  <c r="B330" i="12"/>
  <c r="A330" i="12" s="1"/>
  <c r="B322" i="12"/>
  <c r="A322" i="12" s="1"/>
  <c r="B314" i="12"/>
  <c r="A314" i="12" s="1"/>
  <c r="B306" i="12"/>
  <c r="A306" i="12" s="1"/>
  <c r="B298" i="12"/>
  <c r="A298" i="12" s="1"/>
  <c r="B290" i="12"/>
  <c r="A290" i="12" s="1"/>
  <c r="B282" i="12"/>
  <c r="A282" i="12" s="1"/>
  <c r="B274" i="12"/>
  <c r="A274" i="12" s="1"/>
  <c r="B266" i="12"/>
  <c r="A266" i="12" s="1"/>
  <c r="B258" i="12"/>
  <c r="A258" i="12" s="1"/>
  <c r="B250" i="12"/>
  <c r="A250" i="12" s="1"/>
  <c r="B242" i="12"/>
  <c r="A242" i="12" s="1"/>
  <c r="B234" i="12"/>
  <c r="A234" i="12" s="1"/>
  <c r="B337" i="12"/>
  <c r="A337" i="12" s="1"/>
  <c r="B329" i="12"/>
  <c r="A329" i="12" s="1"/>
  <c r="B321" i="12"/>
  <c r="A321" i="12" s="1"/>
  <c r="B313" i="12"/>
  <c r="A313" i="12" s="1"/>
  <c r="B305" i="12"/>
  <c r="A305" i="12" s="1"/>
  <c r="B297" i="12"/>
  <c r="A297" i="12" s="1"/>
  <c r="B289" i="12"/>
  <c r="A289" i="12" s="1"/>
  <c r="B281" i="12"/>
  <c r="A281" i="12" s="1"/>
  <c r="B273" i="12"/>
  <c r="A273" i="12" s="1"/>
  <c r="B265" i="12"/>
  <c r="A265" i="12" s="1"/>
  <c r="B257" i="12"/>
  <c r="A257" i="12" s="1"/>
  <c r="B249" i="12"/>
  <c r="A249" i="12" s="1"/>
  <c r="B241" i="12"/>
  <c r="A241" i="12" s="1"/>
  <c r="B233" i="12"/>
  <c r="A233" i="12" s="1"/>
  <c r="B335" i="12"/>
  <c r="A335" i="12" s="1"/>
  <c r="B327" i="12"/>
  <c r="A327" i="12" s="1"/>
  <c r="B319" i="12"/>
  <c r="A319" i="12" s="1"/>
  <c r="B311" i="12"/>
  <c r="A311" i="12" s="1"/>
  <c r="B303" i="12"/>
  <c r="A303" i="12" s="1"/>
  <c r="B295" i="12"/>
  <c r="A295" i="12" s="1"/>
  <c r="B287" i="12"/>
  <c r="A287" i="12" s="1"/>
  <c r="B279" i="12"/>
  <c r="A279" i="12" s="1"/>
  <c r="B271" i="12"/>
  <c r="A271" i="12" s="1"/>
  <c r="B263" i="12"/>
  <c r="A263" i="12" s="1"/>
  <c r="B255" i="12"/>
  <c r="A255" i="12" s="1"/>
  <c r="B247" i="12"/>
  <c r="A247" i="12" s="1"/>
  <c r="B239" i="12"/>
  <c r="A239" i="12" s="1"/>
  <c r="B231" i="12"/>
  <c r="A231" i="12" s="1"/>
  <c r="B334" i="12"/>
  <c r="A334" i="12" s="1"/>
  <c r="B326" i="12"/>
  <c r="A326" i="12" s="1"/>
  <c r="B318" i="12"/>
  <c r="A318" i="12" s="1"/>
  <c r="B310" i="12"/>
  <c r="A310" i="12" s="1"/>
  <c r="B302" i="12"/>
  <c r="A302" i="12" s="1"/>
  <c r="B294" i="12"/>
  <c r="A294" i="12" s="1"/>
  <c r="B286" i="12"/>
  <c r="A286" i="12" s="1"/>
  <c r="B278" i="12"/>
  <c r="A278" i="12" s="1"/>
  <c r="B270" i="12"/>
  <c r="A270" i="12" s="1"/>
  <c r="B262" i="12"/>
  <c r="A262" i="12" s="1"/>
  <c r="B254" i="12"/>
  <c r="A254" i="12" s="1"/>
  <c r="B246" i="12"/>
  <c r="A246" i="12" s="1"/>
  <c r="B238" i="12"/>
  <c r="A238" i="12" s="1"/>
  <c r="B230" i="12"/>
  <c r="A230" i="12" s="1"/>
  <c r="B333" i="12"/>
  <c r="A333" i="12" s="1"/>
  <c r="B325" i="12"/>
  <c r="A325" i="12" s="1"/>
  <c r="B317" i="12"/>
  <c r="A317" i="12" s="1"/>
  <c r="B309" i="12"/>
  <c r="A309" i="12" s="1"/>
  <c r="B301" i="12"/>
  <c r="A301" i="12" s="1"/>
  <c r="B293" i="12"/>
  <c r="A293" i="12" s="1"/>
  <c r="B285" i="12"/>
  <c r="A285" i="12" s="1"/>
  <c r="B277" i="12"/>
  <c r="A277" i="12" s="1"/>
  <c r="B269" i="12"/>
  <c r="A269" i="12" s="1"/>
  <c r="B261" i="12"/>
  <c r="A261" i="12" s="1"/>
  <c r="B253" i="12"/>
  <c r="A253" i="12" s="1"/>
  <c r="B245" i="12"/>
  <c r="A245" i="12" s="1"/>
  <c r="B237" i="12"/>
  <c r="A237" i="12" s="1"/>
  <c r="B229" i="12"/>
  <c r="A229" i="12" s="1"/>
  <c r="E203" i="17"/>
  <c r="B332" i="12"/>
  <c r="A332" i="12" s="1"/>
  <c r="B324" i="12"/>
  <c r="A324" i="12" s="1"/>
  <c r="B316" i="12"/>
  <c r="A316" i="12" s="1"/>
  <c r="B308" i="12"/>
  <c r="A308" i="12" s="1"/>
  <c r="B300" i="12"/>
  <c r="A300" i="12" s="1"/>
  <c r="A292" i="12"/>
  <c r="B284" i="12"/>
  <c r="A284" i="12" s="1"/>
  <c r="B276" i="12"/>
  <c r="A276" i="12" s="1"/>
  <c r="B268" i="12"/>
  <c r="A268" i="12" s="1"/>
  <c r="B260" i="12"/>
  <c r="A260" i="12" s="1"/>
  <c r="B252" i="12"/>
  <c r="A252" i="12" s="1"/>
  <c r="B244" i="12"/>
  <c r="A244" i="12" s="1"/>
  <c r="B236" i="12"/>
  <c r="A236" i="12" s="1"/>
  <c r="B228" i="12"/>
  <c r="A228" i="12" s="1"/>
  <c r="B336" i="12"/>
  <c r="A336" i="12" s="1"/>
  <c r="B328" i="12"/>
  <c r="A328" i="12" s="1"/>
  <c r="B320" i="12"/>
  <c r="A320" i="12" s="1"/>
  <c r="B312" i="12"/>
  <c r="A312" i="12" s="1"/>
  <c r="B304" i="12"/>
  <c r="A304" i="12" s="1"/>
  <c r="B296" i="12"/>
  <c r="A296" i="12" s="1"/>
  <c r="B288" i="12"/>
  <c r="A288" i="12" s="1"/>
  <c r="B280" i="12"/>
  <c r="A280" i="12" s="1"/>
  <c r="B272" i="12"/>
  <c r="A272" i="12" s="1"/>
  <c r="B264" i="12"/>
  <c r="A264" i="12" s="1"/>
  <c r="B256" i="12"/>
  <c r="A256" i="12" s="1"/>
  <c r="B248" i="12"/>
  <c r="A248" i="12" s="1"/>
  <c r="B240" i="12"/>
  <c r="A240" i="12" s="1"/>
  <c r="B232" i="12"/>
  <c r="A232" i="12" s="1"/>
  <c r="C259" i="17"/>
  <c r="I259" i="17" s="1"/>
  <c r="I260" i="17"/>
  <c r="G86" i="17"/>
  <c r="G32" i="17"/>
  <c r="E70" i="17"/>
  <c r="G170" i="17"/>
  <c r="F53" i="17"/>
  <c r="E231" i="17"/>
  <c r="D143" i="17"/>
  <c r="G111" i="17"/>
  <c r="F143" i="17"/>
  <c r="H29" i="17"/>
  <c r="G26" i="17"/>
  <c r="G226" i="17"/>
  <c r="I243" i="17"/>
  <c r="E137" i="17"/>
  <c r="I198" i="17"/>
  <c r="F95" i="17"/>
  <c r="F107" i="17"/>
  <c r="I218" i="17"/>
  <c r="D192" i="17"/>
  <c r="G197" i="17"/>
  <c r="G237" i="17"/>
  <c r="G220" i="17"/>
  <c r="D55" i="17"/>
  <c r="G27" i="17"/>
  <c r="G144" i="17"/>
  <c r="I144" i="17" s="1"/>
  <c r="G258" i="17"/>
  <c r="I258" i="17" s="1"/>
  <c r="D257" i="17"/>
  <c r="G257" i="17"/>
  <c r="E257" i="17"/>
  <c r="C171" i="17"/>
  <c r="C216" i="17"/>
  <c r="I216" i="17" s="1"/>
  <c r="E217" i="17"/>
  <c r="I217" i="17" s="1"/>
  <c r="G256" i="17"/>
  <c r="E43" i="17"/>
  <c r="F219" i="17"/>
  <c r="C117" i="17"/>
  <c r="I117" i="17" s="1"/>
  <c r="F50" i="17"/>
  <c r="I50" i="17" s="1"/>
  <c r="G150" i="17"/>
  <c r="E62" i="17"/>
  <c r="E161" i="17"/>
  <c r="C65" i="17"/>
  <c r="H112" i="17"/>
  <c r="I112" i="17" s="1"/>
  <c r="H244" i="17"/>
  <c r="H163" i="17"/>
  <c r="G252" i="17"/>
  <c r="G236" i="17"/>
  <c r="D19" i="17"/>
  <c r="G211" i="17"/>
  <c r="G69" i="17"/>
  <c r="G60" i="17"/>
  <c r="G219" i="17"/>
  <c r="G43" i="17"/>
  <c r="G57" i="17"/>
  <c r="G209" i="17"/>
  <c r="G171" i="17"/>
  <c r="G113" i="17"/>
  <c r="G172" i="17"/>
  <c r="G115" i="17"/>
  <c r="G120" i="17"/>
  <c r="G135" i="17"/>
  <c r="G72" i="17"/>
  <c r="G165" i="17"/>
  <c r="G105" i="17"/>
  <c r="G145" i="17"/>
  <c r="G107" i="17"/>
  <c r="G66" i="17"/>
  <c r="G116" i="17"/>
  <c r="G210" i="17"/>
  <c r="G234" i="17"/>
  <c r="G177" i="17"/>
  <c r="G235" i="17"/>
  <c r="G20" i="17"/>
  <c r="G40" i="17"/>
  <c r="G127" i="17"/>
  <c r="G178" i="17"/>
  <c r="G63" i="17"/>
  <c r="G239" i="17"/>
  <c r="G54" i="17"/>
  <c r="G192" i="17"/>
  <c r="G52" i="17"/>
  <c r="G128" i="17"/>
  <c r="G168" i="17"/>
  <c r="G15" i="17"/>
  <c r="E165" i="17"/>
  <c r="E245" i="17"/>
  <c r="E130" i="17"/>
  <c r="D113" i="17"/>
  <c r="D95" i="17"/>
  <c r="E21" i="17"/>
  <c r="I21" i="17" s="1"/>
  <c r="E118" i="17"/>
  <c r="I118" i="17" s="1"/>
  <c r="C114" i="17"/>
  <c r="F236" i="17"/>
  <c r="D35" i="17"/>
  <c r="F244" i="17"/>
  <c r="F145" i="17"/>
  <c r="F213" i="17"/>
  <c r="F234" i="17"/>
  <c r="F120" i="17"/>
  <c r="E67" i="17"/>
  <c r="I67" i="17" s="1"/>
  <c r="F229" i="17"/>
  <c r="F121" i="17"/>
  <c r="F47" i="17"/>
  <c r="F26" i="17"/>
  <c r="F72" i="17"/>
  <c r="F140" i="17"/>
  <c r="F64" i="17"/>
  <c r="F242" i="17"/>
  <c r="I242" i="17" s="1"/>
  <c r="F224" i="17"/>
  <c r="E96" i="17"/>
  <c r="F33" i="17"/>
  <c r="F215" i="17"/>
  <c r="F91" i="17"/>
  <c r="F98" i="17"/>
  <c r="E72" i="17"/>
  <c r="F212" i="17"/>
  <c r="E206" i="17"/>
  <c r="I206" i="17" s="1"/>
  <c r="F190" i="17"/>
  <c r="F235" i="17"/>
  <c r="F138" i="17"/>
  <c r="C131" i="17"/>
  <c r="F59" i="17"/>
  <c r="D122" i="17"/>
  <c r="F240" i="17"/>
  <c r="F146" i="17"/>
  <c r="F52" i="17"/>
  <c r="F175" i="17"/>
  <c r="F232" i="17"/>
  <c r="E78" i="17"/>
  <c r="F77" i="17"/>
  <c r="C222" i="17"/>
  <c r="F204" i="17"/>
  <c r="E220" i="17"/>
  <c r="E41" i="17"/>
  <c r="E256" i="17"/>
  <c r="D256" i="17"/>
  <c r="E29" i="17"/>
  <c r="E129" i="17"/>
  <c r="I129" i="17" s="1"/>
  <c r="E187" i="17"/>
  <c r="C176" i="17"/>
  <c r="E150" i="17"/>
  <c r="D188" i="17"/>
  <c r="E188" i="17"/>
  <c r="E109" i="17"/>
  <c r="C104" i="17"/>
  <c r="E56" i="17"/>
  <c r="D203" i="17"/>
  <c r="E194" i="17"/>
  <c r="I194" i="17" s="1"/>
  <c r="E234" i="17"/>
  <c r="E61" i="17"/>
  <c r="E98" i="17"/>
  <c r="E20" i="17"/>
  <c r="E178" i="17"/>
  <c r="E149" i="17"/>
  <c r="E54" i="17"/>
  <c r="E60" i="17"/>
  <c r="E57" i="17"/>
  <c r="C12" i="17"/>
  <c r="E38" i="17"/>
  <c r="E197" i="17"/>
  <c r="E113" i="17"/>
  <c r="E140" i="17"/>
  <c r="E74" i="17"/>
  <c r="C246" i="17"/>
  <c r="I246" i="17" s="1"/>
  <c r="E25" i="17"/>
  <c r="I25" i="17" s="1"/>
  <c r="E69" i="17"/>
  <c r="E239" i="17"/>
  <c r="E135" i="17"/>
  <c r="C161" i="17"/>
  <c r="E91" i="17"/>
  <c r="E105" i="17"/>
  <c r="C121" i="17"/>
  <c r="E102" i="17"/>
  <c r="C231" i="17"/>
  <c r="E143" i="17"/>
  <c r="E219" i="17"/>
  <c r="E192" i="17"/>
  <c r="E115" i="17"/>
  <c r="D103" i="17"/>
  <c r="E103" i="17"/>
  <c r="D195" i="17"/>
  <c r="E195" i="17"/>
  <c r="C37" i="17"/>
  <c r="E200" i="17"/>
  <c r="I200" i="17" s="1"/>
  <c r="E108" i="17"/>
  <c r="C199" i="17"/>
  <c r="E58" i="17"/>
  <c r="E116" i="17"/>
  <c r="D227" i="17"/>
  <c r="I227" i="17" s="1"/>
  <c r="E189" i="17"/>
  <c r="C213" i="17"/>
  <c r="E181" i="17"/>
  <c r="C11" i="17"/>
  <c r="E166" i="17"/>
  <c r="D223" i="17"/>
  <c r="E75" i="17"/>
  <c r="E40" i="17"/>
  <c r="E177" i="17"/>
  <c r="E26" i="17"/>
  <c r="E107" i="17"/>
  <c r="E52" i="17"/>
  <c r="E64" i="17"/>
  <c r="E99" i="17"/>
  <c r="E208" i="17"/>
  <c r="I208" i="17" s="1"/>
  <c r="E123" i="17"/>
  <c r="I123" i="17" s="1"/>
  <c r="E171" i="17"/>
  <c r="E32" i="17"/>
  <c r="C254" i="17"/>
  <c r="E146" i="17"/>
  <c r="E157" i="17"/>
  <c r="I157" i="17" s="1"/>
  <c r="E45" i="17"/>
  <c r="E134" i="17"/>
  <c r="E222" i="17"/>
  <c r="E120" i="17"/>
  <c r="E73" i="17"/>
  <c r="C102" i="17"/>
  <c r="E121" i="17"/>
  <c r="E210" i="17"/>
  <c r="E111" i="17"/>
  <c r="C226" i="17"/>
  <c r="E226" i="17"/>
  <c r="E172" i="17"/>
  <c r="E211" i="17"/>
  <c r="E244" i="17"/>
  <c r="E92" i="17"/>
  <c r="E235" i="17"/>
  <c r="E55" i="17"/>
  <c r="C164" i="17"/>
  <c r="E169" i="17"/>
  <c r="E175" i="17"/>
  <c r="C232" i="17"/>
  <c r="E232" i="17"/>
  <c r="D13" i="17"/>
  <c r="E9" i="17"/>
  <c r="E63" i="17"/>
  <c r="E42" i="17"/>
  <c r="E236" i="17"/>
  <c r="C49" i="17"/>
  <c r="I49" i="17" s="1"/>
  <c r="E152" i="17"/>
  <c r="E170" i="17"/>
  <c r="E27" i="17"/>
  <c r="C68" i="17"/>
  <c r="E158" i="17"/>
  <c r="C82" i="17"/>
  <c r="E80" i="17"/>
  <c r="C60" i="17"/>
  <c r="C245" i="17"/>
  <c r="C101" i="17"/>
  <c r="C52" i="17"/>
  <c r="C7" i="17"/>
  <c r="D178" i="17"/>
  <c r="C178" i="17"/>
  <c r="D70" i="17"/>
  <c r="C33" i="17"/>
  <c r="C221" i="17"/>
  <c r="D149" i="17"/>
  <c r="C76" i="17"/>
  <c r="C70" i="17"/>
  <c r="D254" i="17"/>
  <c r="C201" i="17"/>
  <c r="D220" i="17"/>
  <c r="C73" i="17"/>
  <c r="C211" i="17"/>
  <c r="C91" i="17"/>
  <c r="C252" i="17"/>
  <c r="C61" i="17"/>
  <c r="C224" i="17"/>
  <c r="C156" i="17"/>
  <c r="C90" i="17"/>
  <c r="C239" i="17"/>
  <c r="C248" i="17"/>
  <c r="D167" i="17"/>
  <c r="I167" i="17" s="1"/>
  <c r="C195" i="17"/>
  <c r="C235" i="17"/>
  <c r="C35" i="17"/>
  <c r="C3" i="17"/>
  <c r="I3" i="17" s="1"/>
  <c r="C28" i="17"/>
  <c r="C196" i="17"/>
  <c r="C135" i="17"/>
  <c r="C160" i="17"/>
  <c r="C247" i="17"/>
  <c r="I247" i="17" s="1"/>
  <c r="C122" i="17"/>
  <c r="D17" i="17"/>
  <c r="C46" i="17"/>
  <c r="C128" i="17"/>
  <c r="C98" i="17"/>
  <c r="C137" i="17"/>
  <c r="C223" i="17"/>
  <c r="C250" i="17"/>
  <c r="C71" i="17"/>
  <c r="C251" i="17"/>
  <c r="C47" i="17"/>
  <c r="C55" i="17"/>
  <c r="C215" i="17"/>
  <c r="C75" i="17"/>
  <c r="C26" i="17"/>
  <c r="C255" i="17"/>
  <c r="D176" i="17"/>
  <c r="D29" i="17"/>
  <c r="D60" i="17"/>
  <c r="D44" i="17"/>
  <c r="D127" i="17"/>
  <c r="D255" i="17"/>
  <c r="D128" i="17"/>
  <c r="D6" i="17"/>
  <c r="I6" i="17" s="1"/>
  <c r="D22" i="17"/>
  <c r="D182" i="17"/>
  <c r="D101" i="17"/>
  <c r="D171" i="17"/>
  <c r="D107" i="17"/>
  <c r="D228" i="17"/>
  <c r="D108" i="17"/>
  <c r="D7" i="17"/>
  <c r="D61" i="17"/>
  <c r="D215" i="17"/>
  <c r="D45" i="17"/>
  <c r="D115" i="17"/>
  <c r="D76" i="17"/>
  <c r="D120" i="17"/>
  <c r="D20" i="17"/>
  <c r="D33" i="17"/>
  <c r="D38" i="17"/>
  <c r="D197" i="17"/>
  <c r="D135" i="17"/>
  <c r="D232" i="17"/>
  <c r="D140" i="17"/>
  <c r="D74" i="17"/>
  <c r="D150" i="17"/>
  <c r="D91" i="17"/>
  <c r="D105" i="17"/>
  <c r="D121" i="17"/>
  <c r="D193" i="17"/>
  <c r="D90" i="17"/>
  <c r="D211" i="17"/>
  <c r="D40" i="17"/>
  <c r="C2" i="17"/>
  <c r="D249" i="17"/>
  <c r="D186" i="17"/>
  <c r="D63" i="17"/>
  <c r="D181" i="17"/>
  <c r="D11" i="17"/>
  <c r="D175" i="17"/>
  <c r="D226" i="17"/>
  <c r="D251" i="17"/>
  <c r="D235" i="17"/>
  <c r="D151" i="17"/>
  <c r="I151" i="17" s="1"/>
  <c r="D219" i="17"/>
  <c r="D142" i="17"/>
  <c r="D52" i="17"/>
  <c r="D75" i="17"/>
  <c r="D98" i="17"/>
  <c r="D137" i="17"/>
  <c r="D146" i="17"/>
  <c r="D145" i="17"/>
  <c r="D5" i="17"/>
  <c r="I5" i="17" s="1"/>
  <c r="D26" i="17"/>
  <c r="I10" i="17"/>
  <c r="I214" i="17"/>
  <c r="I183" i="17"/>
  <c r="I207" i="17"/>
  <c r="I154" i="17"/>
  <c r="I241" i="17"/>
  <c r="I141" i="17"/>
  <c r="I202" i="17"/>
  <c r="I191" i="17"/>
  <c r="I83" i="17"/>
  <c r="I36" i="17"/>
  <c r="I30" i="17"/>
  <c r="I89" i="17"/>
  <c r="I18" i="17"/>
  <c r="I8" i="17"/>
  <c r="I159" i="17"/>
  <c r="I48" i="17"/>
  <c r="I4" i="17"/>
  <c r="I180" i="17"/>
  <c r="I132" i="17"/>
  <c r="I85" i="17"/>
  <c r="I79" i="17"/>
  <c r="I94" i="17"/>
  <c r="I253" i="17"/>
  <c r="D2" i="17"/>
  <c r="AD15" i="3"/>
  <c r="AD323" i="3"/>
  <c r="I39" i="17"/>
  <c r="E2" i="17"/>
  <c r="I233" i="17"/>
  <c r="I100" i="17"/>
  <c r="I199" i="17" l="1"/>
  <c r="X148" i="3" a="1"/>
  <c r="X148" i="3" s="1"/>
  <c r="X149" i="3" a="1"/>
  <c r="X149" i="3" s="1"/>
  <c r="X140" i="3" a="1"/>
  <c r="X140" i="3" s="1"/>
  <c r="X163" i="3" a="1"/>
  <c r="X163" i="3" s="1"/>
  <c r="X153" i="3" a="1"/>
  <c r="X153" i="3" s="1"/>
  <c r="X152" i="3" a="1"/>
  <c r="X152" i="3" s="1"/>
  <c r="X156" i="3" a="1"/>
  <c r="X156" i="3" s="1"/>
  <c r="X151" i="3" a="1"/>
  <c r="X151" i="3" s="1"/>
  <c r="X164" i="3" a="1"/>
  <c r="X164" i="3" s="1"/>
  <c r="X168" i="3" a="1"/>
  <c r="X168" i="3" s="1"/>
  <c r="X154" i="3" a="1"/>
  <c r="X154" i="3" s="1"/>
  <c r="X165" i="3" a="1"/>
  <c r="X165" i="3" s="1"/>
  <c r="X236" i="3" a="1"/>
  <c r="X236" i="3" s="1"/>
  <c r="X235" i="3" a="1"/>
  <c r="X235" i="3" s="1"/>
  <c r="X245" i="3" a="1"/>
  <c r="X245" i="3" s="1"/>
  <c r="X119" i="3" a="1"/>
  <c r="X119" i="3" s="1"/>
  <c r="X146" i="3" a="1"/>
  <c r="X146" i="3" s="1"/>
  <c r="X145" i="3" a="1"/>
  <c r="X145" i="3" s="1"/>
  <c r="X142" i="3" a="1"/>
  <c r="X142" i="3" s="1"/>
  <c r="X234" i="3" a="1"/>
  <c r="X234" i="3" s="1"/>
  <c r="X220" i="3" a="1"/>
  <c r="X220" i="3" s="1"/>
  <c r="X69" i="3" a="1"/>
  <c r="X69" i="3" s="1"/>
  <c r="X221" i="3" a="1"/>
  <c r="X221" i="3" s="1"/>
  <c r="I228" i="17"/>
  <c r="T120" i="3"/>
  <c r="T660" i="3"/>
  <c r="T869" i="3"/>
  <c r="T223" i="3"/>
  <c r="T233" i="3"/>
  <c r="T428" i="3"/>
  <c r="T648" i="3"/>
  <c r="T827" i="3"/>
  <c r="T143" i="3"/>
  <c r="T324" i="3"/>
  <c r="T731" i="3"/>
  <c r="T317" i="3"/>
  <c r="T525" i="3"/>
  <c r="T545" i="3"/>
  <c r="T601" i="3"/>
  <c r="T594" i="3"/>
  <c r="T785" i="3"/>
  <c r="T288" i="3"/>
  <c r="T670" i="3"/>
  <c r="T203" i="3"/>
  <c r="T535" i="3"/>
  <c r="T126" i="3"/>
  <c r="T293" i="3"/>
  <c r="T672" i="3"/>
  <c r="T57" i="3"/>
  <c r="T823" i="3"/>
  <c r="T319" i="3"/>
  <c r="T777" i="3"/>
  <c r="T205" i="3"/>
  <c r="T549" i="3"/>
  <c r="T641" i="3"/>
  <c r="T681" i="3"/>
  <c r="T714" i="3"/>
  <c r="T797" i="3"/>
  <c r="T217" i="3"/>
  <c r="T123" i="3"/>
  <c r="T359" i="3"/>
  <c r="T710" i="3"/>
  <c r="T800" i="3"/>
  <c r="T575" i="3"/>
  <c r="T870" i="3"/>
  <c r="T193" i="3"/>
  <c r="T712" i="3"/>
  <c r="T432" i="3"/>
  <c r="T814" i="3"/>
  <c r="T523" i="3"/>
  <c r="T886" i="3"/>
  <c r="T53" i="3"/>
  <c r="T589" i="3"/>
  <c r="T840" i="3"/>
  <c r="T792" i="3"/>
  <c r="T537" i="3"/>
  <c r="T144" i="3"/>
  <c r="T556" i="3"/>
  <c r="T94" i="3"/>
  <c r="T311" i="3"/>
  <c r="T734" i="3"/>
  <c r="T309" i="3"/>
  <c r="T599" i="3"/>
  <c r="T214" i="3"/>
  <c r="T345" i="3"/>
  <c r="T736" i="3"/>
  <c r="T177" i="3"/>
  <c r="T112" i="3"/>
  <c r="T547" i="3"/>
  <c r="T861" i="3"/>
  <c r="T454" i="3"/>
  <c r="T613" i="3"/>
  <c r="T806" i="3"/>
  <c r="T169" i="3"/>
  <c r="T609" i="3"/>
  <c r="T626" i="3"/>
  <c r="T676" i="3"/>
  <c r="T170" i="3"/>
  <c r="T210" i="3"/>
  <c r="T248" i="3"/>
  <c r="T356" i="3"/>
  <c r="T639" i="3"/>
  <c r="T804" i="3"/>
  <c r="T128" i="3"/>
  <c r="T833" i="3"/>
  <c r="T254" i="3"/>
  <c r="T328" i="3"/>
  <c r="T587" i="3"/>
  <c r="T207" i="3"/>
  <c r="T412" i="3"/>
  <c r="T653" i="3"/>
  <c r="T138" i="3"/>
  <c r="T602" i="3"/>
  <c r="T775" i="3"/>
  <c r="T788" i="3"/>
  <c r="T819" i="3"/>
  <c r="T724" i="3"/>
  <c r="T821" i="3"/>
  <c r="T542" i="3"/>
  <c r="T40" i="3"/>
  <c r="T880" i="3"/>
  <c r="T663" i="3"/>
  <c r="T267" i="3"/>
  <c r="T536" i="3"/>
  <c r="T297" i="3"/>
  <c r="T864" i="3"/>
  <c r="T477" i="3"/>
  <c r="T611" i="3"/>
  <c r="T51" i="3"/>
  <c r="T275" i="3"/>
  <c r="T677" i="3"/>
  <c r="T150" i="3"/>
  <c r="T722" i="3"/>
  <c r="T505" i="3"/>
  <c r="T50" i="3"/>
  <c r="T36" i="3"/>
  <c r="T330" i="3"/>
  <c r="T582" i="3"/>
  <c r="T194" i="3"/>
  <c r="T197" i="3"/>
  <c r="T703" i="3"/>
  <c r="T790" i="3"/>
  <c r="T584" i="3"/>
  <c r="T855" i="3"/>
  <c r="T257" i="3"/>
  <c r="T449" i="3"/>
  <c r="T659" i="3"/>
  <c r="T834" i="3"/>
  <c r="T26" i="3"/>
  <c r="T717" i="3"/>
  <c r="T658" i="3"/>
  <c r="T705" i="3"/>
  <c r="T23" i="3"/>
  <c r="T452" i="3"/>
  <c r="AX257" i="3" a="1"/>
  <c r="AX257" i="3" s="1"/>
  <c r="T739" i="3"/>
  <c r="T524" i="3"/>
  <c r="T308" i="3"/>
  <c r="T803" i="3"/>
  <c r="T716" i="3"/>
  <c r="T596" i="3"/>
  <c r="T762" i="3"/>
  <c r="T684" i="3"/>
  <c r="T595" i="3"/>
  <c r="T531" i="3"/>
  <c r="T24" i="3"/>
  <c r="T398" i="3"/>
  <c r="T16" i="3"/>
  <c r="T884" i="3"/>
  <c r="T204" i="3"/>
  <c r="T198" i="3"/>
  <c r="T103" i="3"/>
  <c r="T402" i="3"/>
  <c r="T167" i="3"/>
  <c r="T6" i="3"/>
  <c r="T282" i="3"/>
  <c r="T720" i="3"/>
  <c r="T656" i="3"/>
  <c r="T592" i="3"/>
  <c r="T224" i="3"/>
  <c r="T243" i="3"/>
  <c r="T510" i="3"/>
  <c r="T310" i="3"/>
  <c r="T802" i="3"/>
  <c r="T866" i="3"/>
  <c r="T846" i="3"/>
  <c r="T711" i="3"/>
  <c r="T647" i="3"/>
  <c r="T583" i="3"/>
  <c r="T511" i="3"/>
  <c r="T22" i="3"/>
  <c r="T372" i="3"/>
  <c r="T798" i="3"/>
  <c r="T862" i="3"/>
  <c r="T256" i="3"/>
  <c r="T183" i="3"/>
  <c r="T718" i="3"/>
  <c r="T654" i="3"/>
  <c r="T590" i="3"/>
  <c r="T526" i="3"/>
  <c r="T17" i="3"/>
  <c r="T450" i="3"/>
  <c r="T796" i="3"/>
  <c r="T178" i="3"/>
  <c r="T253" i="3"/>
  <c r="T779" i="3"/>
  <c r="T606" i="3"/>
  <c r="T853" i="3"/>
  <c r="T86" i="3"/>
  <c r="T727" i="3"/>
  <c r="T360" i="3"/>
  <c r="T608" i="3"/>
  <c r="T43" i="3"/>
  <c r="T849" i="3"/>
  <c r="T64" i="3"/>
  <c r="T691" i="3"/>
  <c r="T828" i="3"/>
  <c r="T218" i="3"/>
  <c r="T771" i="3"/>
  <c r="T476" i="3"/>
  <c r="T102" i="3"/>
  <c r="T570" i="3"/>
  <c r="T399" i="3"/>
  <c r="T631" i="3"/>
  <c r="T872" i="3"/>
  <c r="T867" i="3"/>
  <c r="T832" i="3"/>
  <c r="T316" i="3"/>
  <c r="T390" i="3"/>
  <c r="T422" i="3"/>
  <c r="T307" i="3"/>
  <c r="T533" i="3"/>
  <c r="T597" i="3"/>
  <c r="T661" i="3"/>
  <c r="T725" i="3"/>
  <c r="T569" i="3"/>
  <c r="T14" i="3"/>
  <c r="T44" i="3"/>
  <c r="T706" i="3"/>
  <c r="T617" i="3"/>
  <c r="T787" i="3"/>
  <c r="T642" i="3"/>
  <c r="T737" i="3"/>
  <c r="T634" i="3"/>
  <c r="T561" i="3"/>
  <c r="T816" i="3"/>
  <c r="T199" i="3"/>
  <c r="T842" i="3"/>
  <c r="T538" i="3"/>
  <c r="T396" i="3"/>
  <c r="T430" i="3"/>
  <c r="T15" i="3"/>
  <c r="T572" i="3"/>
  <c r="T692" i="3"/>
  <c r="T815" i="3"/>
  <c r="T62" i="3"/>
  <c r="T192" i="3"/>
  <c r="T636" i="3"/>
  <c r="T873" i="3"/>
  <c r="T213" i="3"/>
  <c r="T789" i="3"/>
  <c r="T403" i="3"/>
  <c r="T326" i="3"/>
  <c r="T534" i="3"/>
  <c r="T598" i="3"/>
  <c r="T662" i="3"/>
  <c r="T726" i="3"/>
  <c r="T355" i="3"/>
  <c r="T845" i="3"/>
  <c r="T32" i="3"/>
  <c r="T265" i="3"/>
  <c r="T323" i="3"/>
  <c r="T27" i="3"/>
  <c r="T527" i="3"/>
  <c r="T591" i="3"/>
  <c r="T655" i="3"/>
  <c r="T719" i="3"/>
  <c r="T854" i="3"/>
  <c r="T219" i="3"/>
  <c r="T118" i="3"/>
  <c r="T495" i="3"/>
  <c r="T401" i="3"/>
  <c r="T424" i="3"/>
  <c r="T528" i="3"/>
  <c r="T600" i="3"/>
  <c r="T664" i="3"/>
  <c r="T728" i="3"/>
  <c r="T61" i="3"/>
  <c r="T101" i="3"/>
  <c r="T249" i="3"/>
  <c r="T148" i="3"/>
  <c r="T209" i="3"/>
  <c r="T196" i="3"/>
  <c r="T252" i="3"/>
  <c r="T397" i="3"/>
  <c r="T33" i="3"/>
  <c r="T405" i="3"/>
  <c r="T425" i="3"/>
  <c r="T539" i="3"/>
  <c r="T603" i="3"/>
  <c r="T683" i="3"/>
  <c r="T769" i="3"/>
  <c r="T59" i="3"/>
  <c r="T865" i="3"/>
  <c r="T830" i="3"/>
  <c r="T276" i="3"/>
  <c r="T312" i="3"/>
  <c r="T273" i="3"/>
  <c r="T211" i="3"/>
  <c r="T541" i="3"/>
  <c r="T620" i="3"/>
  <c r="T669" i="3"/>
  <c r="T733" i="3"/>
  <c r="T593" i="3"/>
  <c r="T155" i="3"/>
  <c r="T7" i="3"/>
  <c r="T761" i="3"/>
  <c r="T649" i="3"/>
  <c r="T448" i="3"/>
  <c r="T682" i="3"/>
  <c r="T813" i="3"/>
  <c r="T674" i="3"/>
  <c r="T585" i="3"/>
  <c r="T881" i="3"/>
  <c r="T530" i="3"/>
  <c r="T838" i="3"/>
  <c r="T578" i="3"/>
  <c r="T231" i="3"/>
  <c r="T124" i="3"/>
  <c r="T60" i="3"/>
  <c r="T588" i="3"/>
  <c r="T708" i="3"/>
  <c r="T809" i="3"/>
  <c r="T89" i="3"/>
  <c r="T241" i="3"/>
  <c r="T673" i="3"/>
  <c r="T18" i="3"/>
  <c r="T868" i="3"/>
  <c r="T232" i="3"/>
  <c r="T39" i="3"/>
  <c r="T158" i="3"/>
  <c r="T212" i="3"/>
  <c r="T550" i="3"/>
  <c r="T614" i="3"/>
  <c r="T678" i="3"/>
  <c r="T764" i="3"/>
  <c r="T321" i="3"/>
  <c r="T239" i="3"/>
  <c r="T157" i="3"/>
  <c r="T793" i="3"/>
  <c r="T404" i="3"/>
  <c r="T285" i="3"/>
  <c r="T543" i="3"/>
  <c r="T607" i="3"/>
  <c r="T671" i="3"/>
  <c r="T735" i="3"/>
  <c r="T874" i="3"/>
  <c r="T812" i="3"/>
  <c r="T90" i="3"/>
  <c r="T377" i="3"/>
  <c r="T418" i="3"/>
  <c r="T92" i="3"/>
  <c r="T544" i="3"/>
  <c r="T616" i="3"/>
  <c r="T680" i="3"/>
  <c r="T766" i="3"/>
  <c r="T447" i="3"/>
  <c r="T41" i="3"/>
  <c r="T795" i="3"/>
  <c r="T184" i="3"/>
  <c r="T863" i="3"/>
  <c r="T857" i="3"/>
  <c r="T161" i="3"/>
  <c r="T801" i="3"/>
  <c r="T756" i="3"/>
  <c r="T159" i="3"/>
  <c r="T261" i="3"/>
  <c r="T555" i="3"/>
  <c r="T619" i="3"/>
  <c r="T699" i="3"/>
  <c r="T786" i="3"/>
  <c r="T843" i="3"/>
  <c r="T215" i="3"/>
  <c r="T222" i="3"/>
  <c r="T791" i="3"/>
  <c r="T108" i="3"/>
  <c r="T172" i="3"/>
  <c r="T5" i="3"/>
  <c r="T557" i="3"/>
  <c r="T621" i="3"/>
  <c r="T685" i="3"/>
  <c r="T780" i="3"/>
  <c r="T665" i="3"/>
  <c r="T56" i="3"/>
  <c r="T240" i="3"/>
  <c r="T274" i="3"/>
  <c r="T713" i="3"/>
  <c r="T13" i="3"/>
  <c r="T776" i="3"/>
  <c r="T113" i="3"/>
  <c r="T300" i="3"/>
  <c r="T633" i="3"/>
  <c r="T885" i="3"/>
  <c r="T610" i="3"/>
  <c r="T459" i="3"/>
  <c r="T698" i="3"/>
  <c r="T45" i="3"/>
  <c r="T414" i="3"/>
  <c r="T111" i="3"/>
  <c r="T612" i="3"/>
  <c r="T732" i="3"/>
  <c r="T247" i="3"/>
  <c r="T421" i="3"/>
  <c r="T548" i="3"/>
  <c r="T700" i="3"/>
  <c r="T844" i="3"/>
  <c r="T859" i="3"/>
  <c r="T805" i="3"/>
  <c r="T361" i="3"/>
  <c r="T174" i="3"/>
  <c r="T427" i="3"/>
  <c r="T558" i="3"/>
  <c r="T622" i="3"/>
  <c r="T686" i="3"/>
  <c r="T772" i="3"/>
  <c r="T419" i="3"/>
  <c r="T871" i="3"/>
  <c r="T822" i="3"/>
  <c r="T352" i="3"/>
  <c r="T176" i="3"/>
  <c r="T278" i="3"/>
  <c r="T551" i="3"/>
  <c r="T615" i="3"/>
  <c r="T679" i="3"/>
  <c r="T765" i="3"/>
  <c r="T110" i="3"/>
  <c r="T810" i="3"/>
  <c r="T354" i="3"/>
  <c r="T460" i="3"/>
  <c r="T147" i="3"/>
  <c r="T259" i="3"/>
  <c r="T552" i="3"/>
  <c r="T624" i="3"/>
  <c r="T688" i="3"/>
  <c r="T774" i="3"/>
  <c r="T286" i="3"/>
  <c r="T888" i="3"/>
  <c r="T284" i="3"/>
  <c r="T195" i="3"/>
  <c r="T860" i="3"/>
  <c r="T99" i="3"/>
  <c r="T281" i="3"/>
  <c r="T799" i="3"/>
  <c r="T508" i="3"/>
  <c r="T391" i="3"/>
  <c r="T109" i="3"/>
  <c r="T564" i="3"/>
  <c r="T627" i="3"/>
  <c r="T707" i="3"/>
  <c r="T12" i="3"/>
  <c r="T851" i="3"/>
  <c r="T191" i="3"/>
  <c r="T825" i="3"/>
  <c r="T31" i="3"/>
  <c r="T431" i="3"/>
  <c r="T190" i="3"/>
  <c r="T114" i="3"/>
  <c r="T565" i="3"/>
  <c r="T629" i="3"/>
  <c r="T693" i="3"/>
  <c r="T325" i="3"/>
  <c r="T697" i="3"/>
  <c r="T35" i="3"/>
  <c r="T546" i="3"/>
  <c r="T529" i="3"/>
  <c r="T784" i="3"/>
  <c r="T260" i="3"/>
  <c r="T362" i="3"/>
  <c r="T322" i="3"/>
  <c r="T426" i="3"/>
  <c r="T657" i="3"/>
  <c r="T444" i="3"/>
  <c r="T650" i="3"/>
  <c r="T760" i="3"/>
  <c r="T768" i="3"/>
  <c r="T478" i="3"/>
  <c r="T373" i="3"/>
  <c r="T202" i="3"/>
  <c r="T628" i="3"/>
  <c r="T778" i="3"/>
  <c r="T34" i="3"/>
  <c r="T160" i="3"/>
  <c r="T568" i="3"/>
  <c r="W21" i="3" a="1"/>
  <c r="W21" i="3" s="1"/>
  <c r="T852" i="3"/>
  <c r="T841" i="3"/>
  <c r="T230" i="3"/>
  <c r="T463" i="3"/>
  <c r="T394" i="3"/>
  <c r="T9" i="3"/>
  <c r="T566" i="3"/>
  <c r="T630" i="3"/>
  <c r="T694" i="3"/>
  <c r="T781" i="3"/>
  <c r="T387" i="3"/>
  <c r="T206" i="3"/>
  <c r="T882" i="3"/>
  <c r="T350" i="3"/>
  <c r="T186" i="3"/>
  <c r="T8" i="3"/>
  <c r="T559" i="3"/>
  <c r="T623" i="3"/>
  <c r="T687" i="3"/>
  <c r="T773" i="3"/>
  <c r="T88" i="3"/>
  <c r="T808" i="3"/>
  <c r="T238" i="3"/>
  <c r="T757" i="3"/>
  <c r="T171" i="3"/>
  <c r="T221" i="3"/>
  <c r="T560" i="3"/>
  <c r="T632" i="3"/>
  <c r="T696" i="3"/>
  <c r="T783" i="3"/>
  <c r="T21" i="3"/>
  <c r="T835" i="3"/>
  <c r="T758" i="3"/>
  <c r="T848" i="3"/>
  <c r="T858" i="3"/>
  <c r="T121" i="3"/>
  <c r="T818" i="3"/>
  <c r="T266" i="3"/>
  <c r="T429" i="3"/>
  <c r="T270" i="3"/>
  <c r="T180" i="3"/>
  <c r="T571" i="3"/>
  <c r="T635" i="3"/>
  <c r="T715" i="3"/>
  <c r="T228" i="3"/>
  <c r="T127" i="3"/>
  <c r="T242" i="3"/>
  <c r="T820" i="3"/>
  <c r="T353" i="3"/>
  <c r="T446" i="3"/>
  <c r="T11" i="3"/>
  <c r="T208" i="3"/>
  <c r="T573" i="3"/>
  <c r="T637" i="3"/>
  <c r="T701" i="3"/>
  <c r="T104" i="3"/>
  <c r="T729" i="3"/>
  <c r="T507" i="3"/>
  <c r="T586" i="3"/>
  <c r="T562" i="3"/>
  <c r="T162" i="3"/>
  <c r="T553" i="3"/>
  <c r="T625" i="3"/>
  <c r="T277" i="3"/>
  <c r="T10" i="3"/>
  <c r="T689" i="3"/>
  <c r="T420" i="3"/>
  <c r="T690" i="3"/>
  <c r="T289" i="3"/>
  <c r="T824" i="3"/>
  <c r="T472" i="3"/>
  <c r="T166" i="3"/>
  <c r="T532" i="3"/>
  <c r="T644" i="3"/>
  <c r="T494" i="3"/>
  <c r="T794" i="3"/>
  <c r="T188" i="3"/>
  <c r="T580" i="3"/>
  <c r="T763" i="3"/>
  <c r="T255" i="3"/>
  <c r="T839" i="3"/>
  <c r="T42" i="3"/>
  <c r="T320" i="3"/>
  <c r="T2" i="3"/>
  <c r="T115" i="3"/>
  <c r="T574" i="3"/>
  <c r="T638" i="3"/>
  <c r="T702" i="3"/>
  <c r="T829" i="3"/>
  <c r="T187" i="3"/>
  <c r="T244" i="3"/>
  <c r="T298" i="3"/>
  <c r="T451" i="3"/>
  <c r="T370" i="3"/>
  <c r="T116" i="3"/>
  <c r="T567" i="3"/>
  <c r="T646" i="3"/>
  <c r="T695" i="3"/>
  <c r="T782" i="3"/>
  <c r="T229" i="3"/>
  <c r="T807" i="3"/>
  <c r="T329" i="3"/>
  <c r="T509" i="3"/>
  <c r="T280" i="3"/>
  <c r="T227" i="3"/>
  <c r="T576" i="3"/>
  <c r="T640" i="3"/>
  <c r="T704" i="3"/>
  <c r="T837" i="3"/>
  <c r="T847" i="3"/>
  <c r="T831" i="3"/>
  <c r="T458" i="3"/>
  <c r="T856" i="3"/>
  <c r="T251" i="3"/>
  <c r="T73" i="3"/>
  <c r="T817" i="3"/>
  <c r="T87" i="3"/>
  <c r="T445" i="3"/>
  <c r="T395" i="3"/>
  <c r="T237" i="3"/>
  <c r="T579" i="3"/>
  <c r="T651" i="3"/>
  <c r="T723" i="3"/>
  <c r="T850" i="3"/>
  <c r="T107" i="3"/>
  <c r="T836" i="3"/>
  <c r="T883" i="3"/>
  <c r="T29" i="3"/>
  <c r="T125" i="3"/>
  <c r="T175" i="3"/>
  <c r="T887" i="3"/>
  <c r="T581" i="3"/>
  <c r="T645" i="3"/>
  <c r="T709" i="3"/>
  <c r="T226" i="3"/>
  <c r="T767" i="3"/>
  <c r="T755" i="3"/>
  <c r="T618" i="3"/>
  <c r="T577" i="3"/>
  <c r="T49" i="3"/>
  <c r="T563" i="3"/>
  <c r="T675" i="3"/>
  <c r="T554" i="3"/>
  <c r="T513" i="3"/>
  <c r="T721" i="3"/>
  <c r="T179" i="3"/>
  <c r="T730" i="3"/>
  <c r="T318" i="3"/>
  <c r="T811" i="3"/>
  <c r="T66" i="3"/>
  <c r="T389" i="3"/>
  <c r="T540" i="3"/>
  <c r="T652" i="3"/>
  <c r="T826" i="3"/>
  <c r="T327" i="3"/>
  <c r="T25" i="3"/>
  <c r="T604" i="3"/>
  <c r="T770" i="3"/>
  <c r="X257" i="3" a="1"/>
  <c r="X257" i="3" s="1"/>
  <c r="W256" i="3" a="1"/>
  <c r="W256" i="3" s="1"/>
  <c r="AX256" i="3" a="1"/>
  <c r="AX256" i="3" s="1"/>
  <c r="X256" i="3" a="1"/>
  <c r="X256" i="3" s="1"/>
  <c r="W845" i="3" a="1"/>
  <c r="W845" i="3" s="1"/>
  <c r="W857" i="3" a="1"/>
  <c r="W857" i="3" s="1"/>
  <c r="W58" i="3" a="1"/>
  <c r="W58" i="3" s="1"/>
  <c r="W825" i="3" a="1"/>
  <c r="W825" i="3" s="1"/>
  <c r="W84" i="3" a="1"/>
  <c r="W84" i="3" s="1"/>
  <c r="W258" i="3" a="1"/>
  <c r="W258" i="3" s="1"/>
  <c r="W791" i="3" a="1"/>
  <c r="W791" i="3" s="1"/>
  <c r="W489" i="3" a="1"/>
  <c r="W489" i="3" s="1"/>
  <c r="W454" i="3" a="1"/>
  <c r="W454" i="3" s="1"/>
  <c r="W435" i="3" a="1"/>
  <c r="W435" i="3" s="1"/>
  <c r="W411" i="3" a="1"/>
  <c r="W411" i="3" s="1"/>
  <c r="W488" i="3" a="1"/>
  <c r="W488" i="3" s="1"/>
  <c r="W855" i="3" a="1"/>
  <c r="W855" i="3" s="1"/>
  <c r="W833" i="3" a="1"/>
  <c r="W833" i="3" s="1"/>
  <c r="W338" i="3" a="1"/>
  <c r="W338" i="3" s="1"/>
  <c r="W862" i="3" a="1"/>
  <c r="W862" i="3" s="1"/>
  <c r="W808" i="3" a="1"/>
  <c r="W808" i="3" s="1"/>
  <c r="W856" i="3" a="1"/>
  <c r="W856" i="3" s="1"/>
  <c r="W74" i="3" a="1"/>
  <c r="W74" i="3" s="1"/>
  <c r="W834" i="3" a="1"/>
  <c r="W834" i="3" s="1"/>
  <c r="W810" i="3" a="1"/>
  <c r="W810" i="3" s="1"/>
  <c r="W354" i="3" a="1"/>
  <c r="W354" i="3" s="1"/>
  <c r="W482" i="3" a="1"/>
  <c r="W482" i="3" s="1"/>
  <c r="W401" i="3" a="1"/>
  <c r="W401" i="3" s="1"/>
  <c r="W171" i="3" a="1"/>
  <c r="W171" i="3" s="1"/>
  <c r="W221" i="3" a="1"/>
  <c r="W221" i="3" s="1"/>
  <c r="W544" i="3" a="1"/>
  <c r="W544" i="3" s="1"/>
  <c r="W608" i="3" a="1"/>
  <c r="W608" i="3" s="1"/>
  <c r="W672" i="3" a="1"/>
  <c r="W672" i="3" s="1"/>
  <c r="W85" i="3" a="1"/>
  <c r="W85" i="3" s="1"/>
  <c r="W789" i="3" a="1"/>
  <c r="W789" i="3" s="1"/>
  <c r="W283" i="3" a="1"/>
  <c r="W283" i="3" s="1"/>
  <c r="W206" i="3" a="1"/>
  <c r="W206" i="3" s="1"/>
  <c r="W141" i="3" a="1"/>
  <c r="W141" i="3" s="1"/>
  <c r="W118" i="3" a="1"/>
  <c r="W118" i="3" s="1"/>
  <c r="W238" i="3" a="1"/>
  <c r="W238" i="3" s="1"/>
  <c r="W490" i="3" a="1"/>
  <c r="W490" i="3" s="1"/>
  <c r="W293" i="3" a="1"/>
  <c r="W293" i="3" s="1"/>
  <c r="W280" i="3" a="1"/>
  <c r="W280" i="3" s="1"/>
  <c r="W227" i="3" a="1"/>
  <c r="W227" i="3" s="1"/>
  <c r="W552" i="3" a="1"/>
  <c r="W552" i="3" s="1"/>
  <c r="W616" i="3" a="1"/>
  <c r="W616" i="3" s="1"/>
  <c r="W19" i="3" a="1"/>
  <c r="W19" i="3" s="1"/>
  <c r="W88" i="3" a="1"/>
  <c r="W88" i="3" s="1"/>
  <c r="AX387" i="3" a="1"/>
  <c r="AX387" i="3" s="1"/>
  <c r="W848" i="3" a="1"/>
  <c r="W848" i="3" s="1"/>
  <c r="W75" i="3" a="1"/>
  <c r="W75" i="3" s="1"/>
  <c r="W870" i="3" a="1"/>
  <c r="W870" i="3" s="1"/>
  <c r="W877" i="3" a="1"/>
  <c r="W877" i="3" s="1"/>
  <c r="W806" i="3" a="1"/>
  <c r="W806" i="3" s="1"/>
  <c r="W341" i="3" a="1"/>
  <c r="W341" i="3" s="1"/>
  <c r="W351" i="3" a="1"/>
  <c r="W351" i="3" s="1"/>
  <c r="W491" i="3" a="1"/>
  <c r="W491" i="3" s="1"/>
  <c r="W457" i="3" a="1"/>
  <c r="W457" i="3" s="1"/>
  <c r="W446" i="3" a="1"/>
  <c r="W446" i="3" s="1"/>
  <c r="W366" i="3" a="1"/>
  <c r="W366" i="3" s="1"/>
  <c r="W843" i="3" a="1"/>
  <c r="W843" i="3" s="1"/>
  <c r="W255" i="3" a="1"/>
  <c r="W255" i="3" s="1"/>
  <c r="W788" i="3" a="1"/>
  <c r="W788" i="3" s="1"/>
  <c r="W879" i="3" a="1"/>
  <c r="W879" i="3" s="1"/>
  <c r="W792" i="3" a="1"/>
  <c r="W792" i="3" s="1"/>
  <c r="W830" i="3" a="1"/>
  <c r="W830" i="3" s="1"/>
  <c r="W884" i="3" a="1"/>
  <c r="W884" i="3" s="1"/>
  <c r="W871" i="3" a="1"/>
  <c r="W871" i="3" s="1"/>
  <c r="W244" i="3" a="1"/>
  <c r="W244" i="3" s="1"/>
  <c r="W117" i="3" a="1"/>
  <c r="W117" i="3" s="1"/>
  <c r="W317" i="3" a="1"/>
  <c r="W317" i="3" s="1"/>
  <c r="W329" i="3" a="1"/>
  <c r="W329" i="3" s="1"/>
  <c r="W377" i="3" a="1"/>
  <c r="W377" i="3" s="1"/>
  <c r="W410" i="3" a="1"/>
  <c r="W410" i="3" s="1"/>
  <c r="W193" i="3" a="1"/>
  <c r="W193" i="3" s="1"/>
  <c r="W128" i="3" a="1"/>
  <c r="W128" i="3" s="1"/>
  <c r="W560" i="3" a="1"/>
  <c r="W560" i="3" s="1"/>
  <c r="W624" i="3" a="1"/>
  <c r="W624" i="3" s="1"/>
  <c r="W854" i="3" a="1"/>
  <c r="W854" i="3" s="1"/>
  <c r="W229" i="3" a="1"/>
  <c r="W229" i="3" s="1"/>
  <c r="W52" i="3" a="1"/>
  <c r="W52" i="3" s="1"/>
  <c r="W133" i="3" a="1"/>
  <c r="W133" i="3" s="1"/>
  <c r="W266" i="3" a="1"/>
  <c r="W266" i="3" s="1"/>
  <c r="W790" i="3" a="1"/>
  <c r="W790" i="3" s="1"/>
  <c r="W460" i="3" a="1"/>
  <c r="W460" i="3" s="1"/>
  <c r="W418" i="3" a="1"/>
  <c r="W418" i="3" s="1"/>
  <c r="W243" i="3" a="1"/>
  <c r="W243" i="3" s="1"/>
  <c r="W224" i="3" a="1"/>
  <c r="W224" i="3" s="1"/>
  <c r="W605" i="3" a="1"/>
  <c r="W605" i="3" s="1"/>
  <c r="W632" i="3" a="1"/>
  <c r="W632" i="3" s="1"/>
  <c r="W126" i="3" a="1"/>
  <c r="W126" i="3" s="1"/>
  <c r="W866" i="3" a="1"/>
  <c r="W866" i="3" s="1"/>
  <c r="AX373" i="3" a="1"/>
  <c r="AX373" i="3" s="1"/>
  <c r="W849" i="3" a="1"/>
  <c r="W849" i="3" s="1"/>
  <c r="W78" i="3" a="1"/>
  <c r="W78" i="3" s="1"/>
  <c r="W864" i="3" a="1"/>
  <c r="W864" i="3" s="1"/>
  <c r="W817" i="3" a="1"/>
  <c r="W817" i="3" s="1"/>
  <c r="W800" i="3" a="1"/>
  <c r="W800" i="3" s="1"/>
  <c r="W347" i="3" a="1"/>
  <c r="W347" i="3" s="1"/>
  <c r="W496" i="3" a="1"/>
  <c r="W496" i="3" s="1"/>
  <c r="W473" i="3" a="1"/>
  <c r="W473" i="3" s="1"/>
  <c r="W459" i="3" a="1"/>
  <c r="W459" i="3" s="1"/>
  <c r="W510" i="3" a="1"/>
  <c r="W510" i="3" s="1"/>
  <c r="W271" i="3" a="1"/>
  <c r="W271" i="3" s="1"/>
  <c r="W846" i="3" a="1"/>
  <c r="W846" i="3" s="1"/>
  <c r="W873" i="3" a="1"/>
  <c r="W873" i="3" s="1"/>
  <c r="W841" i="3" a="1"/>
  <c r="W841" i="3" s="1"/>
  <c r="W878" i="3" a="1"/>
  <c r="W878" i="3" s="1"/>
  <c r="W869" i="3" a="1"/>
  <c r="W869" i="3" s="1"/>
  <c r="W292" i="3" a="1"/>
  <c r="W292" i="3" s="1"/>
  <c r="W847" i="3" a="1"/>
  <c r="W847" i="3" s="1"/>
  <c r="W200" i="3" a="1"/>
  <c r="W200" i="3" s="1"/>
  <c r="W858" i="3" a="1"/>
  <c r="W858" i="3" s="1"/>
  <c r="W302" i="3" a="1"/>
  <c r="W302" i="3" s="1"/>
  <c r="W55" i="3" a="1"/>
  <c r="W55" i="3" s="1"/>
  <c r="W310" i="3" a="1"/>
  <c r="W310" i="3" s="1"/>
  <c r="W757" i="3" a="1"/>
  <c r="W757" i="3" s="1"/>
  <c r="W147" i="3" a="1"/>
  <c r="W147" i="3" s="1"/>
  <c r="W424" i="3" a="1"/>
  <c r="W424" i="3" s="1"/>
  <c r="W512" i="3" a="1"/>
  <c r="W512" i="3" s="1"/>
  <c r="W576" i="3" a="1"/>
  <c r="W576" i="3" s="1"/>
  <c r="W640" i="3" a="1"/>
  <c r="W640" i="3" s="1"/>
  <c r="W874" i="3" a="1"/>
  <c r="W874" i="3" s="1"/>
  <c r="W143" i="3" a="1"/>
  <c r="W143" i="3" s="1"/>
  <c r="AX351" i="3" a="1"/>
  <c r="AX351" i="3" s="1"/>
  <c r="W106" i="3" a="1"/>
  <c r="W106" i="3" s="1"/>
  <c r="W251" i="3" a="1"/>
  <c r="W251" i="3" s="1"/>
  <c r="W157" i="3" a="1"/>
  <c r="W157" i="3" s="1"/>
  <c r="W4" i="3" a="1"/>
  <c r="W4" i="3" s="1"/>
  <c r="W495" i="3" a="1"/>
  <c r="W495" i="3" s="1"/>
  <c r="W509" i="3" a="1"/>
  <c r="W509" i="3" s="1"/>
  <c r="W375" i="3" a="1"/>
  <c r="W375" i="3" s="1"/>
  <c r="W345" i="3" a="1"/>
  <c r="W345" i="3" s="1"/>
  <c r="W520" i="3" a="1"/>
  <c r="W520" i="3" s="1"/>
  <c r="W584" i="3" a="1"/>
  <c r="W584" i="3" s="1"/>
  <c r="W648" i="3" a="1"/>
  <c r="W648" i="3" s="1"/>
  <c r="W110" i="3" a="1"/>
  <c r="W110" i="3" s="1"/>
  <c r="W286" i="3" a="1"/>
  <c r="W286" i="3" s="1"/>
  <c r="AX64" i="3" a="1"/>
  <c r="AX64" i="3" s="1"/>
  <c r="W844" i="3" a="1"/>
  <c r="W844" i="3" s="1"/>
  <c r="W851" i="3" a="1"/>
  <c r="W851" i="3" s="1"/>
  <c r="W69" i="3" a="1"/>
  <c r="W69" i="3" s="1"/>
  <c r="W838" i="3" a="1"/>
  <c r="W838" i="3" s="1"/>
  <c r="W812" i="3" a="1"/>
  <c r="W812" i="3" s="1"/>
  <c r="W799" i="3" a="1"/>
  <c r="W799" i="3" s="1"/>
  <c r="W793" i="3" a="1"/>
  <c r="W793" i="3" s="1"/>
  <c r="W451" i="3" a="1"/>
  <c r="W451" i="3" s="1"/>
  <c r="W475" i="3" a="1"/>
  <c r="W475" i="3" s="1"/>
  <c r="W433" i="3" a="1"/>
  <c r="W433" i="3" s="1"/>
  <c r="W403" i="3" a="1"/>
  <c r="W403" i="3" s="1"/>
  <c r="W263" i="3" a="1"/>
  <c r="W263" i="3" s="1"/>
  <c r="W852" i="3" a="1"/>
  <c r="W852" i="3" s="1"/>
  <c r="W867" i="3" a="1"/>
  <c r="W867" i="3" s="1"/>
  <c r="W840" i="3" a="1"/>
  <c r="W840" i="3" s="1"/>
  <c r="W809" i="3" a="1"/>
  <c r="W809" i="3" s="1"/>
  <c r="W865" i="3" a="1"/>
  <c r="W865" i="3" s="1"/>
  <c r="W301" i="3" a="1"/>
  <c r="W301" i="3" s="1"/>
  <c r="W853" i="3" a="1"/>
  <c r="W853" i="3" s="1"/>
  <c r="W239" i="3" a="1"/>
  <c r="W239" i="3" s="1"/>
  <c r="W14" i="3" a="1"/>
  <c r="W14" i="3" s="1"/>
  <c r="W821" i="3" a="1"/>
  <c r="W821" i="3" s="1"/>
  <c r="W349" i="3" a="1"/>
  <c r="W349" i="3" s="1"/>
  <c r="W503" i="3" a="1"/>
  <c r="W503" i="3" s="1"/>
  <c r="W428" i="3" a="1"/>
  <c r="W428" i="3" s="1"/>
  <c r="W380" i="3" a="1"/>
  <c r="W380" i="3" s="1"/>
  <c r="W92" i="3" a="1"/>
  <c r="W92" i="3" s="1"/>
  <c r="W528" i="3" a="1"/>
  <c r="W528" i="3" s="1"/>
  <c r="W592" i="3" a="1"/>
  <c r="W592" i="3" s="1"/>
  <c r="W656" i="3" a="1"/>
  <c r="W656" i="3" s="1"/>
  <c r="W97" i="3" a="1"/>
  <c r="W97" i="3" s="1"/>
  <c r="W765" i="3" a="1"/>
  <c r="W765" i="3" s="1"/>
  <c r="W8" i="3" a="1"/>
  <c r="W8" i="3" s="1"/>
  <c r="W464" i="3" a="1"/>
  <c r="W464" i="3" s="1"/>
  <c r="W773" i="3" a="1"/>
  <c r="W773" i="3" s="1"/>
  <c r="W511" i="3" a="1"/>
  <c r="W511" i="3" s="1"/>
  <c r="W456" i="3" a="1"/>
  <c r="W456" i="3" s="1"/>
  <c r="W804" i="3" a="1"/>
  <c r="W804" i="3" s="1"/>
  <c r="W583" i="3" a="1"/>
  <c r="W583" i="3" s="1"/>
  <c r="W782" i="3" a="1"/>
  <c r="W782" i="3" s="1"/>
  <c r="W535" i="3" a="1"/>
  <c r="W535" i="3" s="1"/>
  <c r="W752" i="3" a="1"/>
  <c r="W752" i="3" s="1"/>
  <c r="W627" i="3" a="1"/>
  <c r="W627" i="3" s="1"/>
  <c r="W180" i="3" a="1"/>
  <c r="W180" i="3" s="1"/>
  <c r="W371" i="3" a="1"/>
  <c r="W371" i="3" s="1"/>
  <c r="W715" i="3" a="1"/>
  <c r="W715" i="3" s="1"/>
  <c r="W587" i="3" a="1"/>
  <c r="W587" i="3" s="1"/>
  <c r="W425" i="3" a="1"/>
  <c r="W425" i="3" s="1"/>
  <c r="W784" i="3" a="1"/>
  <c r="W784" i="3" s="1"/>
  <c r="W649" i="3" a="1"/>
  <c r="W649" i="3" s="1"/>
  <c r="W521" i="3" a="1"/>
  <c r="W521" i="3" s="1"/>
  <c r="W381" i="3" a="1"/>
  <c r="W381" i="3" s="1"/>
  <c r="W483" i="3" a="1"/>
  <c r="W483" i="3" s="1"/>
  <c r="W657" i="3" a="1"/>
  <c r="W657" i="3" s="1"/>
  <c r="W529" i="3" a="1"/>
  <c r="W529" i="3" s="1"/>
  <c r="W387" i="3" a="1"/>
  <c r="W387" i="3" s="1"/>
  <c r="W40" i="3" a="1"/>
  <c r="W40" i="3" s="1"/>
  <c r="W771" i="3" a="1"/>
  <c r="W771" i="3" s="1"/>
  <c r="W701" i="3" a="1"/>
  <c r="W701" i="3" s="1"/>
  <c r="W637" i="3" a="1"/>
  <c r="W637" i="3" s="1"/>
  <c r="W573" i="3" a="1"/>
  <c r="W573" i="3" s="1"/>
  <c r="W887" i="3" a="1"/>
  <c r="W887" i="3" s="1"/>
  <c r="W175" i="3" a="1"/>
  <c r="W175" i="3" s="1"/>
  <c r="W273" i="3" a="1"/>
  <c r="W273" i="3" s="1"/>
  <c r="W108" i="3" a="1"/>
  <c r="W108" i="3" s="1"/>
  <c r="W332" i="3" a="1"/>
  <c r="W332" i="3" s="1"/>
  <c r="W265" i="3" a="1"/>
  <c r="W265" i="3" s="1"/>
  <c r="W803" i="3" a="1"/>
  <c r="W803" i="3" s="1"/>
  <c r="W129" i="3" a="1"/>
  <c r="W129" i="3" s="1"/>
  <c r="W429" i="3" a="1"/>
  <c r="W429" i="3" s="1"/>
  <c r="W477" i="3" a="1"/>
  <c r="W477" i="3" s="1"/>
  <c r="W785" i="3" a="1"/>
  <c r="W785" i="3" s="1"/>
  <c r="W714" i="3" a="1"/>
  <c r="W714" i="3" s="1"/>
  <c r="W650" i="3" a="1"/>
  <c r="W650" i="3" s="1"/>
  <c r="W586" i="3" a="1"/>
  <c r="W586" i="3" s="1"/>
  <c r="W553" i="3" a="1"/>
  <c r="W553" i="3" s="1"/>
  <c r="W277" i="3" a="1"/>
  <c r="W277" i="3" s="1"/>
  <c r="W44" i="3" a="1"/>
  <c r="W44" i="3" s="1"/>
  <c r="W444" i="3" a="1"/>
  <c r="W444" i="3" s="1"/>
  <c r="W484" i="3" a="1"/>
  <c r="W484" i="3" s="1"/>
  <c r="W284" i="3" a="1"/>
  <c r="W284" i="3" s="1"/>
  <c r="W882" i="3" a="1"/>
  <c r="W882" i="3" s="1"/>
  <c r="W828" i="3" a="1"/>
  <c r="W828" i="3" s="1"/>
  <c r="W718" i="3" a="1"/>
  <c r="W718" i="3" s="1"/>
  <c r="W654" i="3" a="1"/>
  <c r="W654" i="3" s="1"/>
  <c r="W590" i="3" a="1"/>
  <c r="W590" i="3" s="1"/>
  <c r="W526" i="3" a="1"/>
  <c r="W526" i="3" s="1"/>
  <c r="W311" i="3" a="1"/>
  <c r="W311" i="3" s="1"/>
  <c r="W378" i="3" a="1"/>
  <c r="W378" i="3" s="1"/>
  <c r="W320" i="3" a="1"/>
  <c r="W320" i="3" s="1"/>
  <c r="W501" i="3" a="1"/>
  <c r="W501" i="3" s="1"/>
  <c r="W54" i="3" a="1"/>
  <c r="W54" i="3" s="1"/>
  <c r="W753" i="3" a="1"/>
  <c r="W753" i="3" s="1"/>
  <c r="W692" i="3" a="1"/>
  <c r="W692" i="3" s="1"/>
  <c r="W628" i="3" a="1"/>
  <c r="W628" i="3" s="1"/>
  <c r="W568" i="3" a="1"/>
  <c r="W568" i="3" s="1"/>
  <c r="W202" i="3" a="1"/>
  <c r="W202" i="3" s="1"/>
  <c r="W357" i="3" a="1"/>
  <c r="W357" i="3" s="1"/>
  <c r="W421" i="3" a="1"/>
  <c r="W421" i="3" s="1"/>
  <c r="W452" i="3" a="1"/>
  <c r="W452" i="3" s="1"/>
  <c r="W36" i="3" a="1"/>
  <c r="W36" i="3" s="1"/>
  <c r="W269" i="3" a="1"/>
  <c r="W269" i="3" s="1"/>
  <c r="W155" i="3" a="1"/>
  <c r="W155" i="3" s="1"/>
  <c r="W56" i="3" a="1"/>
  <c r="W56" i="3" s="1"/>
  <c r="W774" i="3" a="1"/>
  <c r="W774" i="3" s="1"/>
  <c r="W704" i="3" a="1"/>
  <c r="W704" i="3" s="1"/>
  <c r="W859" i="3" a="1"/>
  <c r="W859" i="3" s="1"/>
  <c r="W231" i="3" a="1"/>
  <c r="W231" i="3" s="1"/>
  <c r="W219" i="3" a="1"/>
  <c r="W219" i="3" s="1"/>
  <c r="W167" i="3" a="1"/>
  <c r="W167" i="3" s="1"/>
  <c r="W886" i="3" a="1"/>
  <c r="W886" i="3" s="1"/>
  <c r="W837" i="3" a="1"/>
  <c r="W837" i="3" s="1"/>
  <c r="W121" i="3" a="1"/>
  <c r="W121" i="3" s="1"/>
  <c r="W67" i="3" a="1"/>
  <c r="W67" i="3" s="1"/>
  <c r="W798" i="3" a="1"/>
  <c r="W798" i="3" s="1"/>
  <c r="W191" i="3" a="1"/>
  <c r="W191" i="3" s="1"/>
  <c r="W215" i="3" a="1"/>
  <c r="W215" i="3" s="1"/>
  <c r="W727" i="3" a="1"/>
  <c r="W727" i="3" s="1"/>
  <c r="W27" i="3" a="1"/>
  <c r="W27" i="3" s="1"/>
  <c r="W356" i="3" a="1"/>
  <c r="W356" i="3" s="1"/>
  <c r="W735" i="3" a="1"/>
  <c r="W735" i="3" s="1"/>
  <c r="W278" i="3" a="1"/>
  <c r="W278" i="3" s="1"/>
  <c r="W462" i="3" a="1"/>
  <c r="W462" i="3" s="1"/>
  <c r="W232" i="3" a="1"/>
  <c r="W232" i="3" s="1"/>
  <c r="W551" i="3" a="1"/>
  <c r="W551" i="3" s="1"/>
  <c r="W759" i="3" a="1"/>
  <c r="W759" i="3" s="1"/>
  <c r="W223" i="3" a="1"/>
  <c r="W223" i="3" s="1"/>
  <c r="W762" i="3" a="1"/>
  <c r="W762" i="3" s="1"/>
  <c r="W611" i="3" a="1"/>
  <c r="W611" i="3" s="1"/>
  <c r="W261" i="3" a="1"/>
  <c r="W261" i="3" s="1"/>
  <c r="W413" i="3" a="1"/>
  <c r="W413" i="3" s="1"/>
  <c r="W699" i="3" a="1"/>
  <c r="W699" i="3" s="1"/>
  <c r="W571" i="3" a="1"/>
  <c r="W571" i="3" s="1"/>
  <c r="W324" i="3" a="1"/>
  <c r="W324" i="3" s="1"/>
  <c r="W767" i="3" a="1"/>
  <c r="W767" i="3" s="1"/>
  <c r="W633" i="3" a="1"/>
  <c r="W633" i="3" s="1"/>
  <c r="W226" i="3" a="1"/>
  <c r="W226" i="3" s="1"/>
  <c r="W148" i="3" a="1"/>
  <c r="W148" i="3" s="1"/>
  <c r="W775" i="3" a="1"/>
  <c r="W775" i="3" s="1"/>
  <c r="W641" i="3" a="1"/>
  <c r="W641" i="3" s="1"/>
  <c r="W513" i="3" a="1"/>
  <c r="W513" i="3" s="1"/>
  <c r="W376" i="3" a="1"/>
  <c r="W376" i="3" s="1"/>
  <c r="W820" i="3" a="1"/>
  <c r="W820" i="3" s="1"/>
  <c r="W754" i="3" a="1"/>
  <c r="W754" i="3" s="1"/>
  <c r="W693" i="3" a="1"/>
  <c r="W693" i="3" s="1"/>
  <c r="W629" i="3" a="1"/>
  <c r="W629" i="3" s="1"/>
  <c r="W565" i="3" a="1"/>
  <c r="W565" i="3" s="1"/>
  <c r="W208" i="3" a="1"/>
  <c r="W208" i="3" s="1"/>
  <c r="W11" i="3" a="1"/>
  <c r="W11" i="3" s="1"/>
  <c r="W422" i="3" a="1"/>
  <c r="W422" i="3" s="1"/>
  <c r="W312" i="3" a="1"/>
  <c r="W312" i="3" s="1"/>
  <c r="W29" i="3" a="1"/>
  <c r="W29" i="3" s="1"/>
  <c r="W102" i="3" a="1"/>
  <c r="W102" i="3" s="1"/>
  <c r="W298" i="3" a="1"/>
  <c r="W298" i="3" s="1"/>
  <c r="W131" i="3" a="1"/>
  <c r="W131" i="3" s="1"/>
  <c r="W453" i="3" a="1"/>
  <c r="W453" i="3" s="1"/>
  <c r="W33" i="3" a="1"/>
  <c r="W33" i="3" s="1"/>
  <c r="W776" i="3" a="1"/>
  <c r="W776" i="3" s="1"/>
  <c r="W706" i="3" a="1"/>
  <c r="W706" i="3" s="1"/>
  <c r="W642" i="3" a="1"/>
  <c r="W642" i="3" s="1"/>
  <c r="W578" i="3" a="1"/>
  <c r="W578" i="3" s="1"/>
  <c r="W514" i="3" a="1"/>
  <c r="W514" i="3" s="1"/>
  <c r="W23" i="3" a="1"/>
  <c r="W23" i="3" s="1"/>
  <c r="W388" i="3" a="1"/>
  <c r="W388" i="3" s="1"/>
  <c r="W437" i="3" a="1"/>
  <c r="W437" i="3" s="1"/>
  <c r="W507" i="3" a="1"/>
  <c r="W507" i="3" s="1"/>
  <c r="W795" i="3" a="1"/>
  <c r="W795" i="3" s="1"/>
  <c r="W814" i="3" a="1"/>
  <c r="W814" i="3" s="1"/>
  <c r="W781" i="3" a="1"/>
  <c r="W781" i="3" s="1"/>
  <c r="W710" i="3" a="1"/>
  <c r="W710" i="3" s="1"/>
  <c r="W660" i="3" a="1"/>
  <c r="W660" i="3" s="1"/>
  <c r="W582" i="3" a="1"/>
  <c r="W582" i="3" s="1"/>
  <c r="W518" i="3" a="1"/>
  <c r="W518" i="3" s="1"/>
  <c r="W326" i="3" a="1"/>
  <c r="W326" i="3" s="1"/>
  <c r="W158" i="3" a="1"/>
  <c r="W158" i="3" s="1"/>
  <c r="W455" i="3" a="1"/>
  <c r="W455" i="3" s="1"/>
  <c r="W779" i="3" a="1"/>
  <c r="W779" i="3" s="1"/>
  <c r="W77" i="3" a="1"/>
  <c r="W77" i="3" s="1"/>
  <c r="W745" i="3" a="1"/>
  <c r="W745" i="3" s="1"/>
  <c r="W739" i="3" a="1"/>
  <c r="W739" i="3" s="1"/>
  <c r="W631" i="3" a="1"/>
  <c r="W631" i="3" s="1"/>
  <c r="W556" i="3" a="1"/>
  <c r="W556" i="3" s="1"/>
  <c r="W111" i="3" a="1"/>
  <c r="W111" i="3" s="1"/>
  <c r="W188" i="3" a="1"/>
  <c r="W188" i="3" s="1"/>
  <c r="W414" i="3" a="1"/>
  <c r="W414" i="3" s="1"/>
  <c r="W89" i="3" a="1"/>
  <c r="W89" i="3" s="1"/>
  <c r="W499" i="3" a="1"/>
  <c r="W499" i="3" s="1"/>
  <c r="W83" i="3" a="1"/>
  <c r="W83" i="3" s="1"/>
  <c r="W281" i="3" a="1"/>
  <c r="W281" i="3" s="1"/>
  <c r="W333" i="3" a="1"/>
  <c r="W333" i="3" s="1"/>
  <c r="W766" i="3" a="1"/>
  <c r="W766" i="3" s="1"/>
  <c r="W696" i="3" a="1"/>
  <c r="W696" i="3" s="1"/>
  <c r="W868" i="3" a="1"/>
  <c r="W868" i="3" s="1"/>
  <c r="W314" i="3" a="1"/>
  <c r="W314" i="3" s="1"/>
  <c r="W826" i="3" a="1"/>
  <c r="W826" i="3" s="1"/>
  <c r="W203" i="3" a="1"/>
  <c r="W203" i="3" s="1"/>
  <c r="W850" i="3" a="1"/>
  <c r="W850" i="3" s="1"/>
  <c r="W242" i="3" a="1"/>
  <c r="W242" i="3" s="1"/>
  <c r="W99" i="3" a="1"/>
  <c r="W99" i="3" s="1"/>
  <c r="W79" i="3" a="1"/>
  <c r="W79" i="3" s="1"/>
  <c r="W805" i="3" a="1"/>
  <c r="W805" i="3" s="1"/>
  <c r="W839" i="3" a="1"/>
  <c r="W839" i="3" s="1"/>
  <c r="W695" i="3" a="1"/>
  <c r="W695" i="3" s="1"/>
  <c r="W370" i="3" a="1"/>
  <c r="W370" i="3" s="1"/>
  <c r="W502" i="3" a="1"/>
  <c r="W502" i="3" s="1"/>
  <c r="W703" i="3" a="1"/>
  <c r="W703" i="3" s="1"/>
  <c r="W22" i="3" a="1"/>
  <c r="W22" i="3" s="1"/>
  <c r="W481" i="3" a="1"/>
  <c r="W481" i="3" s="1"/>
  <c r="W100" i="3" a="1"/>
  <c r="W100" i="3" s="1"/>
  <c r="W527" i="3" a="1"/>
  <c r="W527" i="3" s="1"/>
  <c r="W711" i="3" a="1"/>
  <c r="W711" i="3" s="1"/>
  <c r="W285" i="3" a="1"/>
  <c r="W285" i="3" s="1"/>
  <c r="W723" i="3" a="1"/>
  <c r="W723" i="3" s="1"/>
  <c r="W595" i="3" a="1"/>
  <c r="W595" i="3" s="1"/>
  <c r="W319" i="3" a="1"/>
  <c r="W319" i="3" s="1"/>
  <c r="W398" i="3" a="1"/>
  <c r="W398" i="3" s="1"/>
  <c r="W683" i="3" a="1"/>
  <c r="W683" i="3" s="1"/>
  <c r="W555" i="3" a="1"/>
  <c r="W555" i="3" s="1"/>
  <c r="W262" i="3" a="1"/>
  <c r="W262" i="3" s="1"/>
  <c r="W742" i="3" a="1"/>
  <c r="W742" i="3" s="1"/>
  <c r="W617" i="3" a="1"/>
  <c r="W617" i="3" s="1"/>
  <c r="W10" i="3" a="1"/>
  <c r="W10" i="3" s="1"/>
  <c r="W321" i="3" a="1"/>
  <c r="W321" i="3" s="1"/>
  <c r="W750" i="3" a="1"/>
  <c r="W750" i="3" s="1"/>
  <c r="W625" i="3" a="1"/>
  <c r="W625" i="3" s="1"/>
  <c r="W274" i="3" a="1"/>
  <c r="W274" i="3" s="1"/>
  <c r="W419" i="3" a="1"/>
  <c r="W419" i="3" s="1"/>
  <c r="W170" i="3" a="1"/>
  <c r="W170" i="3" s="1"/>
  <c r="W746" i="3" a="1"/>
  <c r="W746" i="3" s="1"/>
  <c r="W685" i="3" a="1"/>
  <c r="W685" i="3" s="1"/>
  <c r="W621" i="3" a="1"/>
  <c r="W621" i="3" s="1"/>
  <c r="W557" i="3" a="1"/>
  <c r="W557" i="3" s="1"/>
  <c r="W114" i="3" a="1"/>
  <c r="W114" i="3" s="1"/>
  <c r="W190" i="3" a="1"/>
  <c r="W190" i="3" s="1"/>
  <c r="W415" i="3" a="1"/>
  <c r="W415" i="3" s="1"/>
  <c r="W390" i="3" a="1"/>
  <c r="W390" i="3" s="1"/>
  <c r="W353" i="3" a="1"/>
  <c r="W353" i="3" s="1"/>
  <c r="W494" i="3" a="1"/>
  <c r="W494" i="3" s="1"/>
  <c r="W249" i="3" a="1"/>
  <c r="W249" i="3" s="1"/>
  <c r="W134" i="3" a="1"/>
  <c r="W134" i="3" s="1"/>
  <c r="W506" i="3" a="1"/>
  <c r="W506" i="3" s="1"/>
  <c r="W498" i="3" a="1"/>
  <c r="W498" i="3" s="1"/>
  <c r="W768" i="3" a="1"/>
  <c r="W768" i="3" s="1"/>
  <c r="W698" i="3" a="1"/>
  <c r="W698" i="3" s="1"/>
  <c r="W634" i="3" a="1"/>
  <c r="W634" i="3" s="1"/>
  <c r="W570" i="3" a="1"/>
  <c r="W570" i="3" s="1"/>
  <c r="W240" i="3" a="1"/>
  <c r="W240" i="3" s="1"/>
  <c r="W13" i="3" a="1"/>
  <c r="W13" i="3" s="1"/>
  <c r="W322" i="3" a="1"/>
  <c r="W322" i="3" s="1"/>
  <c r="W113" i="3" a="1"/>
  <c r="W113" i="3" s="1"/>
  <c r="W505" i="3" a="1"/>
  <c r="W505" i="3" s="1"/>
  <c r="W282" i="3" a="1"/>
  <c r="W282" i="3" s="1"/>
  <c r="W822" i="3" a="1"/>
  <c r="W822" i="3" s="1"/>
  <c r="W772" i="3" a="1"/>
  <c r="W772" i="3" s="1"/>
  <c r="W702" i="3" a="1"/>
  <c r="W702" i="3" s="1"/>
  <c r="W638" i="3" a="1"/>
  <c r="W638" i="3" s="1"/>
  <c r="W574" i="3" a="1"/>
  <c r="W574" i="3" s="1"/>
  <c r="W250" i="3" a="1"/>
  <c r="W250" i="3" s="1"/>
  <c r="W17" i="3" a="1"/>
  <c r="W17" i="3" s="1"/>
  <c r="W288" i="3" a="1"/>
  <c r="W288" i="3" s="1"/>
  <c r="W463" i="3" a="1"/>
  <c r="W463" i="3" s="1"/>
  <c r="W363" i="3" a="1"/>
  <c r="W363" i="3" s="1"/>
  <c r="W230" i="3" a="1"/>
  <c r="W230" i="3" s="1"/>
  <c r="W763" i="3" a="1"/>
  <c r="W763" i="3" s="1"/>
  <c r="W676" i="3" a="1"/>
  <c r="W676" i="3" s="1"/>
  <c r="W612" i="3" a="1"/>
  <c r="W612" i="3" s="1"/>
  <c r="W548" i="3" a="1"/>
  <c r="W548" i="3" s="1"/>
  <c r="W192" i="3" a="1"/>
  <c r="W192" i="3" s="1"/>
  <c r="W364" i="3" a="1"/>
  <c r="W364" i="3" s="1"/>
  <c r="W406" i="3" a="1"/>
  <c r="W406" i="3" s="1"/>
  <c r="W66" i="3" a="1"/>
  <c r="W66" i="3" s="1"/>
  <c r="W327" i="3" a="1"/>
  <c r="W327" i="3" s="1"/>
  <c r="W267" i="3" a="1"/>
  <c r="W267" i="3" s="1"/>
  <c r="W161" i="3" a="1"/>
  <c r="W161" i="3" s="1"/>
  <c r="W797" i="3" a="1"/>
  <c r="W797" i="3" s="1"/>
  <c r="W749" i="3" a="1"/>
  <c r="W749" i="3" s="1"/>
  <c r="W688" i="3" a="1"/>
  <c r="W688" i="3" s="1"/>
  <c r="W94" i="3" a="1"/>
  <c r="W94" i="3" s="1"/>
  <c r="W336" i="3" a="1"/>
  <c r="W336" i="3" s="1"/>
  <c r="W207" i="3" a="1"/>
  <c r="W207" i="3" s="1"/>
  <c r="W32" i="3" a="1"/>
  <c r="W32" i="3" s="1"/>
  <c r="W228" i="3" a="1"/>
  <c r="W228" i="3" s="1"/>
  <c r="W41" i="3" a="1"/>
  <c r="W41" i="3" s="1"/>
  <c r="W196" i="3" a="1"/>
  <c r="W196" i="3" s="1"/>
  <c r="W209" i="3" a="1"/>
  <c r="W209" i="3" s="1"/>
  <c r="W315" i="3" a="1"/>
  <c r="W315" i="3" s="1"/>
  <c r="W63" i="3" a="1"/>
  <c r="W63" i="3" s="1"/>
  <c r="W655" i="3" a="1"/>
  <c r="W655" i="3" s="1"/>
  <c r="W385" i="3" a="1"/>
  <c r="W385" i="3" s="1"/>
  <c r="W348" i="3" a="1"/>
  <c r="W348" i="3" s="1"/>
  <c r="W671" i="3" a="1"/>
  <c r="W671" i="3" s="1"/>
  <c r="W186" i="3" a="1"/>
  <c r="W186" i="3" s="1"/>
  <c r="W350" i="3" a="1"/>
  <c r="W350" i="3" s="1"/>
  <c r="W748" i="3" a="1"/>
  <c r="W748" i="3" s="1"/>
  <c r="W116" i="3" a="1"/>
  <c r="W116" i="3" s="1"/>
  <c r="W679" i="3" a="1"/>
  <c r="W679" i="3" s="1"/>
  <c r="W197" i="3" a="1"/>
  <c r="W197" i="3" s="1"/>
  <c r="W707" i="3" a="1"/>
  <c r="W707" i="3" s="1"/>
  <c r="W579" i="3" a="1"/>
  <c r="W579" i="3" s="1"/>
  <c r="W24" i="3" a="1"/>
  <c r="W24" i="3" s="1"/>
  <c r="W449" i="3" a="1"/>
  <c r="W449" i="3" s="1"/>
  <c r="W667" i="3" a="1"/>
  <c r="W667" i="3" s="1"/>
  <c r="W539" i="3" a="1"/>
  <c r="W539" i="3" s="1"/>
  <c r="W391" i="3" a="1"/>
  <c r="W391" i="3" s="1"/>
  <c r="W729" i="3" a="1"/>
  <c r="W729" i="3" s="1"/>
  <c r="W601" i="3" a="1"/>
  <c r="W601" i="3" s="1"/>
  <c r="W426" i="3" a="1"/>
  <c r="W426" i="3" s="1"/>
  <c r="W447" i="3" a="1"/>
  <c r="W447" i="3" s="1"/>
  <c r="W737" i="3" a="1"/>
  <c r="W737" i="3" s="1"/>
  <c r="W609" i="3" a="1"/>
  <c r="W609" i="3" s="1"/>
  <c r="W104" i="3" a="1"/>
  <c r="W104" i="3" s="1"/>
  <c r="W402" i="3" a="1"/>
  <c r="W402" i="3" s="1"/>
  <c r="W213" i="3" a="1"/>
  <c r="W213" i="3" s="1"/>
  <c r="W738" i="3" a="1"/>
  <c r="W738" i="3" s="1"/>
  <c r="W677" i="3" a="1"/>
  <c r="W677" i="3" s="1"/>
  <c r="W613" i="3" a="1"/>
  <c r="W613" i="3" s="1"/>
  <c r="W549" i="3" a="1"/>
  <c r="W549" i="3" s="1"/>
  <c r="W5" i="3" a="1"/>
  <c r="W5" i="3" s="1"/>
  <c r="W365" i="3" a="1"/>
  <c r="W365" i="3" s="1"/>
  <c r="W407" i="3" a="1"/>
  <c r="W407" i="3" s="1"/>
  <c r="W53" i="3" a="1"/>
  <c r="W53" i="3" s="1"/>
  <c r="W31" i="3" a="1"/>
  <c r="W31" i="3" s="1"/>
  <c r="W339" i="3" a="1"/>
  <c r="W339" i="3" s="1"/>
  <c r="W93" i="3" a="1"/>
  <c r="W93" i="3" s="1"/>
  <c r="W137" i="3" a="1"/>
  <c r="W137" i="3" s="1"/>
  <c r="W508" i="3" a="1"/>
  <c r="W508" i="3" s="1"/>
  <c r="W346" i="3" a="1"/>
  <c r="W346" i="3" s="1"/>
  <c r="W751" i="3" a="1"/>
  <c r="W751" i="3" s="1"/>
  <c r="W690" i="3" a="1"/>
  <c r="W690" i="3" s="1"/>
  <c r="W626" i="3" a="1"/>
  <c r="W626" i="3" s="1"/>
  <c r="W563" i="3" a="1"/>
  <c r="W563" i="3" s="1"/>
  <c r="W144" i="3" a="1"/>
  <c r="W144" i="3" s="1"/>
  <c r="W7" i="3" a="1"/>
  <c r="W7" i="3" s="1"/>
  <c r="W420" i="3" a="1"/>
  <c r="W420" i="3" s="1"/>
  <c r="W467" i="3" a="1"/>
  <c r="W467" i="3" s="1"/>
  <c r="W497" i="3" a="1"/>
  <c r="W497" i="3" s="1"/>
  <c r="W57" i="3" a="1"/>
  <c r="W57" i="3" s="1"/>
  <c r="W214" i="3" a="1"/>
  <c r="W214" i="3" s="1"/>
  <c r="W764" i="3" a="1"/>
  <c r="W764" i="3" s="1"/>
  <c r="W694" i="3" a="1"/>
  <c r="W694" i="3" s="1"/>
  <c r="W630" i="3" a="1"/>
  <c r="W630" i="3" s="1"/>
  <c r="W566" i="3" a="1"/>
  <c r="W566" i="3" s="1"/>
  <c r="W210" i="3" a="1"/>
  <c r="W210" i="3" s="1"/>
  <c r="W359" i="3" a="1"/>
  <c r="W359" i="3" s="1"/>
  <c r="W416" i="3" a="1"/>
  <c r="W416" i="3" s="1"/>
  <c r="W461" i="3" a="1"/>
  <c r="W461" i="3" s="1"/>
  <c r="W330" i="3" a="1"/>
  <c r="W330" i="3" s="1"/>
  <c r="W397" i="3" a="1"/>
  <c r="W397" i="3" s="1"/>
  <c r="W732" i="3" a="1"/>
  <c r="W732" i="3" s="1"/>
  <c r="W668" i="3" a="1"/>
  <c r="W668" i="3" s="1"/>
  <c r="W604" i="3" a="1"/>
  <c r="W604" i="3" s="1"/>
  <c r="W540" i="3" a="1"/>
  <c r="W540" i="3" s="1"/>
  <c r="W217" i="3" a="1"/>
  <c r="W217" i="3" s="1"/>
  <c r="W392" i="3" a="1"/>
  <c r="W392" i="3" s="1"/>
  <c r="W399" i="3" a="1"/>
  <c r="W399" i="3" s="1"/>
  <c r="W62" i="3" a="1"/>
  <c r="W62" i="3" s="1"/>
  <c r="W794" i="3" a="1"/>
  <c r="W794" i="3" s="1"/>
  <c r="W112" i="3" a="1"/>
  <c r="W112" i="3" s="1"/>
  <c r="W829" i="3" a="1"/>
  <c r="W829" i="3" s="1"/>
  <c r="W3" i="3" a="1"/>
  <c r="W3" i="3" s="1"/>
  <c r="W741" i="3" a="1"/>
  <c r="W741" i="3" s="1"/>
  <c r="W680" i="3" a="1"/>
  <c r="W680" i="3" s="1"/>
  <c r="W81" i="3" a="1"/>
  <c r="W81" i="3" s="1"/>
  <c r="W396" i="3" a="1"/>
  <c r="W396" i="3" s="1"/>
  <c r="W95" i="3" a="1"/>
  <c r="W95" i="3" s="1"/>
  <c r="W46" i="3" a="1"/>
  <c r="W46" i="3" s="1"/>
  <c r="W12" i="3" a="1"/>
  <c r="W12" i="3" s="1"/>
  <c r="W38" i="3" a="1"/>
  <c r="W38" i="3" s="1"/>
  <c r="W198" i="3" a="1"/>
  <c r="W198" i="3" s="1"/>
  <c r="W103" i="3" a="1"/>
  <c r="W103" i="3" s="1"/>
  <c r="W807" i="3" a="1"/>
  <c r="W807" i="3" s="1"/>
  <c r="W101" i="3" a="1"/>
  <c r="W101" i="3" s="1"/>
  <c r="W615" i="3" a="1"/>
  <c r="W615" i="3" s="1"/>
  <c r="W417" i="3" a="1"/>
  <c r="W417" i="3" s="1"/>
  <c r="W90" i="3" a="1"/>
  <c r="W90" i="3" s="1"/>
  <c r="W639" i="3" a="1"/>
  <c r="W639" i="3" s="1"/>
  <c r="W379" i="3" a="1"/>
  <c r="W379" i="3" s="1"/>
  <c r="W287" i="3" a="1"/>
  <c r="W287" i="3" s="1"/>
  <c r="W719" i="3" a="1"/>
  <c r="W719" i="3" s="1"/>
  <c r="W86" i="3" a="1"/>
  <c r="W86" i="3" s="1"/>
  <c r="W647" i="3" a="1"/>
  <c r="W647" i="3" s="1"/>
  <c r="W176" i="3" a="1"/>
  <c r="W176" i="3" s="1"/>
  <c r="W691" i="3" a="1"/>
  <c r="W691" i="3" s="1"/>
  <c r="W564" i="3" a="1"/>
  <c r="W564" i="3" s="1"/>
  <c r="W395" i="3" a="1"/>
  <c r="W395" i="3" s="1"/>
  <c r="W786" i="3" a="1"/>
  <c r="W786" i="3" s="1"/>
  <c r="W651" i="3" a="1"/>
  <c r="W651" i="3" s="1"/>
  <c r="W523" i="3" a="1"/>
  <c r="W523" i="3" s="1"/>
  <c r="W159" i="3" a="1"/>
  <c r="W159" i="3" s="1"/>
  <c r="W713" i="3" a="1"/>
  <c r="W713" i="3" s="1"/>
  <c r="W585" i="3" a="1"/>
  <c r="W585" i="3" s="1"/>
  <c r="W362" i="3" a="1"/>
  <c r="W362" i="3" s="1"/>
  <c r="W432" i="3" a="1"/>
  <c r="W432" i="3" s="1"/>
  <c r="W721" i="3" a="1"/>
  <c r="W721" i="3" s="1"/>
  <c r="W593" i="3" a="1"/>
  <c r="W593" i="3" s="1"/>
  <c r="W476" i="3" a="1"/>
  <c r="W476" i="3" s="1"/>
  <c r="W436" i="3" a="1"/>
  <c r="W436" i="3" s="1"/>
  <c r="W876" i="3" a="1"/>
  <c r="W876" i="3" s="1"/>
  <c r="W733" i="3" a="1"/>
  <c r="W733" i="3" s="1"/>
  <c r="W669" i="3" a="1"/>
  <c r="W669" i="3" s="1"/>
  <c r="W620" i="3" a="1"/>
  <c r="W620" i="3" s="1"/>
  <c r="W541" i="3" a="1"/>
  <c r="W541" i="3" s="1"/>
  <c r="W218" i="3" a="1"/>
  <c r="W218" i="3" s="1"/>
  <c r="W393" i="3" a="1"/>
  <c r="W393" i="3" s="1"/>
  <c r="W412" i="3" a="1"/>
  <c r="W412" i="3" s="1"/>
  <c r="W487" i="3" a="1"/>
  <c r="W487" i="3" s="1"/>
  <c r="W205" i="3" a="1"/>
  <c r="W205" i="3" s="1"/>
  <c r="W342" i="3" a="1"/>
  <c r="W342" i="3" s="1"/>
  <c r="W233" i="3" a="1"/>
  <c r="W233" i="3" s="1"/>
  <c r="W823" i="3" a="1"/>
  <c r="W823" i="3" s="1"/>
  <c r="W756" i="3" a="1"/>
  <c r="W756" i="3" s="1"/>
  <c r="W16" i="3" a="1"/>
  <c r="W16" i="3" s="1"/>
  <c r="W743" i="3" a="1"/>
  <c r="W743" i="3" s="1"/>
  <c r="W682" i="3" a="1"/>
  <c r="W682" i="3" s="1"/>
  <c r="W618" i="3" a="1"/>
  <c r="W618" i="3" s="1"/>
  <c r="W554" i="3" a="1"/>
  <c r="W554" i="3" s="1"/>
  <c r="W199" i="3" a="1"/>
  <c r="W199" i="3" s="1"/>
  <c r="W369" i="3" a="1"/>
  <c r="W369" i="3" s="1"/>
  <c r="W465" i="3" a="1"/>
  <c r="W465" i="3" s="1"/>
  <c r="W885" i="3" a="1"/>
  <c r="W885" i="3" s="1"/>
  <c r="W290" i="3" a="1"/>
  <c r="W290" i="3" s="1"/>
  <c r="W183" i="3" a="1"/>
  <c r="W183" i="3" s="1"/>
  <c r="W305" i="3" a="1"/>
  <c r="W305" i="3" s="1"/>
  <c r="W747" i="3" a="1"/>
  <c r="W747" i="3" s="1"/>
  <c r="W686" i="3" a="1"/>
  <c r="W686" i="3" s="1"/>
  <c r="W622" i="3" a="1"/>
  <c r="W622" i="3" s="1"/>
  <c r="W558" i="3" a="1"/>
  <c r="W558" i="3" s="1"/>
  <c r="W115" i="3" a="1"/>
  <c r="W115" i="3" s="1"/>
  <c r="W2" i="3" a="1"/>
  <c r="W2" i="3" s="1"/>
  <c r="W408" i="3" a="1"/>
  <c r="W408" i="3" s="1"/>
  <c r="W474" i="3" a="1"/>
  <c r="W474" i="3" s="1"/>
  <c r="W42" i="3" a="1"/>
  <c r="W42" i="3" s="1"/>
  <c r="W818" i="3" a="1"/>
  <c r="W818" i="3" s="1"/>
  <c r="W724" i="3" a="1"/>
  <c r="W724" i="3" s="1"/>
  <c r="W673" i="3" a="1"/>
  <c r="W673" i="3" s="1"/>
  <c r="W596" i="3" a="1"/>
  <c r="W596" i="3" s="1"/>
  <c r="W532" i="3" a="1"/>
  <c r="W532" i="3" s="1"/>
  <c r="W122" i="3" a="1"/>
  <c r="W122" i="3" s="1"/>
  <c r="W389" i="3" a="1"/>
  <c r="W389" i="3" s="1"/>
  <c r="W124" i="3" a="1"/>
  <c r="W124" i="3" s="1"/>
  <c r="W472" i="3" a="1"/>
  <c r="W472" i="3" s="1"/>
  <c r="W34" i="3" a="1"/>
  <c r="W34" i="3" s="1"/>
  <c r="W105" i="3" a="1"/>
  <c r="W105" i="3" s="1"/>
  <c r="W832" i="3" a="1"/>
  <c r="W832" i="3" s="1"/>
  <c r="W306" i="3" a="1"/>
  <c r="W306" i="3" s="1"/>
  <c r="W736" i="3" a="1"/>
  <c r="W736" i="3" s="1"/>
  <c r="W831" i="3" a="1"/>
  <c r="W831" i="3" s="1"/>
  <c r="W72" i="3" a="1"/>
  <c r="W72" i="3" s="1"/>
  <c r="W819" i="3" a="1"/>
  <c r="W819" i="3" s="1"/>
  <c r="W107" i="3" a="1"/>
  <c r="W107" i="3" s="1"/>
  <c r="W861" i="3" a="1"/>
  <c r="W861" i="3" s="1"/>
  <c r="W313" i="3" a="1"/>
  <c r="W313" i="3" s="1"/>
  <c r="W47" i="3" a="1"/>
  <c r="W47" i="3" s="1"/>
  <c r="W842" i="3" a="1"/>
  <c r="W842" i="3" s="1"/>
  <c r="W98" i="3" a="1"/>
  <c r="W98" i="3" s="1"/>
  <c r="W815" i="3" a="1"/>
  <c r="W815" i="3" s="1"/>
  <c r="W591" i="3" a="1"/>
  <c r="W591" i="3" s="1"/>
  <c r="W404" i="3" a="1"/>
  <c r="W404" i="3" s="1"/>
  <c r="W802" i="3" a="1"/>
  <c r="W802" i="3" s="1"/>
  <c r="W607" i="3" a="1"/>
  <c r="W607" i="3" s="1"/>
  <c r="W409" i="3" a="1"/>
  <c r="W409" i="3" s="1"/>
  <c r="W352" i="3" a="1"/>
  <c r="W352" i="3" s="1"/>
  <c r="W687" i="3" a="1"/>
  <c r="W687" i="3" s="1"/>
  <c r="W367" i="3" a="1"/>
  <c r="W367" i="3" s="1"/>
  <c r="W646" i="3" a="1"/>
  <c r="W646" i="3" s="1"/>
  <c r="W374" i="3" a="1"/>
  <c r="W374" i="3" s="1"/>
  <c r="W684" i="3" a="1"/>
  <c r="W684" i="3" s="1"/>
  <c r="W547" i="3" a="1"/>
  <c r="W547" i="3" s="1"/>
  <c r="W270" i="3" a="1"/>
  <c r="W270" i="3" s="1"/>
  <c r="W769" i="3" a="1"/>
  <c r="W769" i="3" s="1"/>
  <c r="W635" i="3" a="1"/>
  <c r="W635" i="3" s="1"/>
  <c r="W237" i="3" a="1"/>
  <c r="W237" i="3" s="1"/>
  <c r="W64" i="3" a="1"/>
  <c r="W64" i="3" s="1"/>
  <c r="W697" i="3" a="1"/>
  <c r="W697" i="3" s="1"/>
  <c r="W569" i="3" a="1"/>
  <c r="W569" i="3" s="1"/>
  <c r="W300" i="3" a="1"/>
  <c r="W300" i="3" s="1"/>
  <c r="W297" i="3" a="1"/>
  <c r="W297" i="3" s="1"/>
  <c r="W705" i="3" a="1"/>
  <c r="W705" i="3" s="1"/>
  <c r="W577" i="3" a="1"/>
  <c r="W577" i="3" s="1"/>
  <c r="W325" i="3" a="1"/>
  <c r="W325" i="3" s="1"/>
  <c r="W458" i="3" a="1"/>
  <c r="W458" i="3" s="1"/>
  <c r="W295" i="3" a="1"/>
  <c r="W295" i="3" s="1"/>
  <c r="W725" i="3" a="1"/>
  <c r="W725" i="3" s="1"/>
  <c r="W661" i="3" a="1"/>
  <c r="W661" i="3" s="1"/>
  <c r="W597" i="3" a="1"/>
  <c r="W597" i="3" s="1"/>
  <c r="W533" i="3" a="1"/>
  <c r="W533" i="3" s="1"/>
  <c r="W211" i="3" a="1"/>
  <c r="W211" i="3" s="1"/>
  <c r="W172" i="3" a="1"/>
  <c r="W172" i="3" s="1"/>
  <c r="W125" i="3" a="1"/>
  <c r="W125" i="3" s="1"/>
  <c r="W479" i="3" a="1"/>
  <c r="W479" i="3" s="1"/>
  <c r="W276" i="3" a="1"/>
  <c r="W276" i="3" s="1"/>
  <c r="W30" i="3" a="1"/>
  <c r="W30" i="3" s="1"/>
  <c r="W162" i="3" a="1"/>
  <c r="W162" i="3" s="1"/>
  <c r="W824" i="3" a="1"/>
  <c r="W824" i="3" s="1"/>
  <c r="W471" i="3" a="1"/>
  <c r="W471" i="3" s="1"/>
  <c r="W328" i="3" a="1"/>
  <c r="W328" i="3" s="1"/>
  <c r="W761" i="3" a="1"/>
  <c r="W761" i="3" s="1"/>
  <c r="W674" i="3" a="1"/>
  <c r="W674" i="3" s="1"/>
  <c r="W610" i="3" a="1"/>
  <c r="W610" i="3" s="1"/>
  <c r="W546" i="3" a="1"/>
  <c r="W546" i="3" s="1"/>
  <c r="W260" i="3" a="1"/>
  <c r="W260" i="3" s="1"/>
  <c r="W289" i="3" a="1"/>
  <c r="W289" i="3" s="1"/>
  <c r="W138" i="3" a="1"/>
  <c r="W138" i="3" s="1"/>
  <c r="W755" i="3" a="1"/>
  <c r="W755" i="3" s="1"/>
  <c r="W504" i="3" a="1"/>
  <c r="W504" i="3" s="1"/>
  <c r="W264" i="3" a="1"/>
  <c r="W264" i="3" s="1"/>
  <c r="W135" i="3" a="1"/>
  <c r="W135" i="3" s="1"/>
  <c r="W740" i="3" a="1"/>
  <c r="W740" i="3" s="1"/>
  <c r="W678" i="3" a="1"/>
  <c r="W678" i="3" s="1"/>
  <c r="W614" i="3" a="1"/>
  <c r="W614" i="3" s="1"/>
  <c r="W550" i="3" a="1"/>
  <c r="W550" i="3" s="1"/>
  <c r="W9" i="3" a="1"/>
  <c r="W9" i="3" s="1"/>
  <c r="W394" i="3" a="1"/>
  <c r="W394" i="3" s="1"/>
  <c r="W450" i="3" a="1"/>
  <c r="W450" i="3" s="1"/>
  <c r="W361" i="3" a="1"/>
  <c r="W361" i="3" s="1"/>
  <c r="W334" i="3" a="1"/>
  <c r="W334" i="3" s="1"/>
  <c r="W272" i="3" a="1"/>
  <c r="W272" i="3" s="1"/>
  <c r="W716" i="3" a="1"/>
  <c r="W716" i="3" s="1"/>
  <c r="W652" i="3" a="1"/>
  <c r="W652" i="3" s="1"/>
  <c r="W588" i="3" a="1"/>
  <c r="W588" i="3" s="1"/>
  <c r="W524" i="3" a="1"/>
  <c r="W524" i="3" s="1"/>
  <c r="W60" i="3" a="1"/>
  <c r="W60" i="3" s="1"/>
  <c r="W166" i="3" a="1"/>
  <c r="W166" i="3" s="1"/>
  <c r="W308" i="3" a="1"/>
  <c r="W308" i="3" s="1"/>
  <c r="W468" i="3" a="1"/>
  <c r="W468" i="3" s="1"/>
  <c r="W45" i="3" a="1"/>
  <c r="W45" i="3" s="1"/>
  <c r="W881" i="3" a="1"/>
  <c r="W881" i="3" s="1"/>
  <c r="W787" i="3" a="1"/>
  <c r="W787" i="3" s="1"/>
  <c r="W252" i="3" a="1"/>
  <c r="W252" i="3" s="1"/>
  <c r="W728" i="3" a="1"/>
  <c r="W728" i="3" s="1"/>
  <c r="W888" i="3" a="1"/>
  <c r="W888" i="3" s="1"/>
  <c r="W253" i="3" a="1"/>
  <c r="W253" i="3" s="1"/>
  <c r="W303" i="3" a="1"/>
  <c r="W303" i="3" s="1"/>
  <c r="W96" i="3" a="1"/>
  <c r="W96" i="3" s="1"/>
  <c r="W59" i="3" a="1"/>
  <c r="W59" i="3" s="1"/>
  <c r="W291" i="3" a="1"/>
  <c r="W291" i="3" s="1"/>
  <c r="W73" i="3" a="1"/>
  <c r="W73" i="3" s="1"/>
  <c r="W43" i="3" a="1"/>
  <c r="W43" i="3" s="1"/>
  <c r="W254" i="3" a="1"/>
  <c r="W254" i="3" s="1"/>
  <c r="W304" i="3" a="1"/>
  <c r="W304" i="3" s="1"/>
  <c r="W559" i="3" a="1"/>
  <c r="W559" i="3" s="1"/>
  <c r="W442" i="3" a="1"/>
  <c r="W442" i="3" s="1"/>
  <c r="W299" i="3" a="1"/>
  <c r="W299" i="3" s="1"/>
  <c r="W575" i="3" a="1"/>
  <c r="W575" i="3" s="1"/>
  <c r="W880" i="3" a="1"/>
  <c r="W880" i="3" s="1"/>
  <c r="W337" i="3" a="1"/>
  <c r="W337" i="3" s="1"/>
  <c r="W663" i="3" a="1"/>
  <c r="W663" i="3" s="1"/>
  <c r="W423" i="3" a="1"/>
  <c r="W423" i="3" s="1"/>
  <c r="W599" i="3" a="1"/>
  <c r="W599" i="3" s="1"/>
  <c r="W323" i="3" a="1"/>
  <c r="W323" i="3" s="1"/>
  <c r="W659" i="3" a="1"/>
  <c r="W659" i="3" s="1"/>
  <c r="W531" i="3" a="1"/>
  <c r="W531" i="3" s="1"/>
  <c r="W400" i="3" a="1"/>
  <c r="W400" i="3" s="1"/>
  <c r="W744" i="3" a="1"/>
  <c r="W744" i="3" s="1"/>
  <c r="W619" i="3" a="1"/>
  <c r="W619" i="3" s="1"/>
  <c r="W109" i="3" a="1"/>
  <c r="W109" i="3" s="1"/>
  <c r="W405" i="3" a="1"/>
  <c r="W405" i="3" s="1"/>
  <c r="W681" i="3" a="1"/>
  <c r="W681" i="3" s="1"/>
  <c r="W562" i="3" a="1"/>
  <c r="W562" i="3" s="1"/>
  <c r="W368" i="3" a="1"/>
  <c r="W368" i="3" s="1"/>
  <c r="W466" i="3" a="1"/>
  <c r="W466" i="3" s="1"/>
  <c r="W689" i="3" a="1"/>
  <c r="W689" i="3" s="1"/>
  <c r="W561" i="3" a="1"/>
  <c r="W561" i="3" s="1"/>
  <c r="W194" i="3" a="1"/>
  <c r="W194" i="3" s="1"/>
  <c r="W758" i="3" a="1"/>
  <c r="W758" i="3" s="1"/>
  <c r="W248" i="3" a="1"/>
  <c r="W248" i="3" s="1"/>
  <c r="W717" i="3" a="1"/>
  <c r="W717" i="3" s="1"/>
  <c r="W653" i="3" a="1"/>
  <c r="W653" i="3" s="1"/>
  <c r="W589" i="3" a="1"/>
  <c r="W589" i="3" s="1"/>
  <c r="W525" i="3" a="1"/>
  <c r="W525" i="3" s="1"/>
  <c r="W307" i="3" a="1"/>
  <c r="W307" i="3" s="1"/>
  <c r="W383" i="3" a="1"/>
  <c r="W383" i="3" s="1"/>
  <c r="W440" i="3" a="1"/>
  <c r="W440" i="3" s="1"/>
  <c r="W522" i="3" a="1"/>
  <c r="W522" i="3" s="1"/>
  <c r="W316" i="3" a="1"/>
  <c r="W316" i="3" s="1"/>
  <c r="W87" i="3" a="1"/>
  <c r="W87" i="3" s="1"/>
  <c r="W875" i="3" a="1"/>
  <c r="W875" i="3" s="1"/>
  <c r="W827" i="3" a="1"/>
  <c r="W827" i="3" s="1"/>
  <c r="W493" i="3" a="1"/>
  <c r="W493" i="3" s="1"/>
  <c r="W335" i="3" a="1"/>
  <c r="W335" i="3" s="1"/>
  <c r="W730" i="3" a="1"/>
  <c r="W730" i="3" s="1"/>
  <c r="W666" i="3" a="1"/>
  <c r="W666" i="3" s="1"/>
  <c r="W602" i="3" a="1"/>
  <c r="W602" i="3" s="1"/>
  <c r="W538" i="3" a="1"/>
  <c r="W538" i="3" s="1"/>
  <c r="W150" i="3" a="1"/>
  <c r="W150" i="3" s="1"/>
  <c r="W179" i="3" a="1"/>
  <c r="W179" i="3" s="1"/>
  <c r="W760" i="3" a="1"/>
  <c r="W760" i="3" s="1"/>
  <c r="W470" i="3" a="1"/>
  <c r="W470" i="3" s="1"/>
  <c r="W358" i="3" a="1"/>
  <c r="W358" i="3" s="1"/>
  <c r="W268" i="3" a="1"/>
  <c r="W268" i="3" s="1"/>
  <c r="W178" i="3" a="1"/>
  <c r="W178" i="3" s="1"/>
  <c r="W734" i="3" a="1"/>
  <c r="W734" i="3" s="1"/>
  <c r="W670" i="3" a="1"/>
  <c r="W670" i="3" s="1"/>
  <c r="W606" i="3" a="1"/>
  <c r="W606" i="3" s="1"/>
  <c r="W542" i="3" a="1"/>
  <c r="W542" i="3" s="1"/>
  <c r="W427" i="3" a="1"/>
  <c r="W427" i="3" s="1"/>
  <c r="W174" i="3" a="1"/>
  <c r="W174" i="3" s="1"/>
  <c r="W120" i="3" a="1"/>
  <c r="W120" i="3" s="1"/>
  <c r="W480" i="3" a="1"/>
  <c r="W480" i="3" s="1"/>
  <c r="W343" i="3" a="1"/>
  <c r="W343" i="3" s="1"/>
  <c r="W778" i="3" a="1"/>
  <c r="W778" i="3" s="1"/>
  <c r="W708" i="3" a="1"/>
  <c r="W708" i="3" s="1"/>
  <c r="W644" i="3" a="1"/>
  <c r="W644" i="3" s="1"/>
  <c r="W580" i="3" a="1"/>
  <c r="W580" i="3" s="1"/>
  <c r="W516" i="3" a="1"/>
  <c r="W516" i="3" s="1"/>
  <c r="W25" i="3" a="1"/>
  <c r="W25" i="3" s="1"/>
  <c r="W160" i="3" a="1"/>
  <c r="W160" i="3" s="1"/>
  <c r="W439" i="3" a="1"/>
  <c r="W439" i="3" s="1"/>
  <c r="W486" i="3" a="1"/>
  <c r="W486" i="3" s="1"/>
  <c r="W50" i="3" a="1"/>
  <c r="W50" i="3" s="1"/>
  <c r="W811" i="3" a="1"/>
  <c r="W811" i="3" s="1"/>
  <c r="W35" i="3" a="1"/>
  <c r="W35" i="3" s="1"/>
  <c r="W204" i="3" a="1"/>
  <c r="W204" i="3" s="1"/>
  <c r="W720" i="3" a="1"/>
  <c r="W720" i="3" s="1"/>
  <c r="W51" i="3" a="1"/>
  <c r="W51" i="3" s="1"/>
  <c r="W123" i="3" a="1"/>
  <c r="W123" i="3" s="1"/>
  <c r="W130" i="3" a="1"/>
  <c r="W130" i="3" s="1"/>
  <c r="W127" i="3" a="1"/>
  <c r="W127" i="3" s="1"/>
  <c r="W71" i="3" a="1"/>
  <c r="W71" i="3" s="1"/>
  <c r="W182" i="3" a="1"/>
  <c r="W182" i="3" s="1"/>
  <c r="W70" i="3" a="1"/>
  <c r="W70" i="3" s="1"/>
  <c r="W860" i="3" a="1"/>
  <c r="W860" i="3" s="1"/>
  <c r="W195" i="3" a="1"/>
  <c r="W195" i="3" s="1"/>
  <c r="W139" i="3" a="1"/>
  <c r="W139" i="3" s="1"/>
  <c r="W519" i="3" a="1"/>
  <c r="W519" i="3" s="1"/>
  <c r="W372" i="3" a="1"/>
  <c r="W372" i="3" s="1"/>
  <c r="W883" i="3" a="1"/>
  <c r="W883" i="3" s="1"/>
  <c r="W543" i="3" a="1"/>
  <c r="W543" i="3" s="1"/>
  <c r="W434" i="3" a="1"/>
  <c r="W434" i="3" s="1"/>
  <c r="W340" i="3" a="1"/>
  <c r="W340" i="3" s="1"/>
  <c r="W623" i="3" a="1"/>
  <c r="W623" i="3" s="1"/>
  <c r="W309" i="3" a="1"/>
  <c r="W309" i="3" s="1"/>
  <c r="W567" i="3" a="1"/>
  <c r="W567" i="3" s="1"/>
  <c r="W777" i="3" a="1"/>
  <c r="W777" i="3" s="1"/>
  <c r="W643" i="3" a="1"/>
  <c r="W643" i="3" s="1"/>
  <c r="W515" i="3" a="1"/>
  <c r="W515" i="3" s="1"/>
  <c r="W382" i="3" a="1"/>
  <c r="W382" i="3" s="1"/>
  <c r="W731" i="3" a="1"/>
  <c r="W731" i="3" s="1"/>
  <c r="W603" i="3" a="1"/>
  <c r="W603" i="3" s="1"/>
  <c r="W216" i="3" a="1"/>
  <c r="W216" i="3" s="1"/>
  <c r="W445" i="3" a="1"/>
  <c r="W445" i="3" s="1"/>
  <c r="W665" i="3" a="1"/>
  <c r="W665" i="3" s="1"/>
  <c r="W537" i="3" a="1"/>
  <c r="W537" i="3" s="1"/>
  <c r="W177" i="3" a="1"/>
  <c r="W177" i="3" s="1"/>
  <c r="W61" i="3" a="1"/>
  <c r="W61" i="3" s="1"/>
  <c r="W675" i="3" a="1"/>
  <c r="W675" i="3" s="1"/>
  <c r="W545" i="3" a="1"/>
  <c r="W545" i="3" s="1"/>
  <c r="W187" i="3" a="1"/>
  <c r="W187" i="3" s="1"/>
  <c r="W469" i="3" a="1"/>
  <c r="W469" i="3" s="1"/>
  <c r="W780" i="3" a="1"/>
  <c r="W780" i="3" s="1"/>
  <c r="W709" i="3" a="1"/>
  <c r="W709" i="3" s="1"/>
  <c r="W645" i="3" a="1"/>
  <c r="W645" i="3" s="1"/>
  <c r="W581" i="3" a="1"/>
  <c r="W581" i="3" s="1"/>
  <c r="W517" i="3" a="1"/>
  <c r="W517" i="3" s="1"/>
  <c r="W26" i="3" a="1"/>
  <c r="W26" i="3" s="1"/>
  <c r="W275" i="3" a="1"/>
  <c r="W275" i="3" s="1"/>
  <c r="W431" i="3" a="1"/>
  <c r="W431" i="3" s="1"/>
  <c r="W500" i="3" a="1"/>
  <c r="W500" i="3" s="1"/>
  <c r="W247" i="3" a="1"/>
  <c r="W247" i="3" s="1"/>
  <c r="W801" i="3" a="1"/>
  <c r="W801" i="3" s="1"/>
  <c r="W132" i="3" a="1"/>
  <c r="W132" i="3" s="1"/>
  <c r="W438" i="3" a="1"/>
  <c r="W438" i="3" s="1"/>
  <c r="W485" i="3" a="1"/>
  <c r="W485" i="3" s="1"/>
  <c r="W344" i="3" a="1"/>
  <c r="W344" i="3" s="1"/>
  <c r="W722" i="3" a="1"/>
  <c r="W722" i="3" s="1"/>
  <c r="W658" i="3" a="1"/>
  <c r="W658" i="3" s="1"/>
  <c r="W594" i="3" a="1"/>
  <c r="W594" i="3" s="1"/>
  <c r="W530" i="3" a="1"/>
  <c r="W530" i="3" s="1"/>
  <c r="W318" i="3" a="1"/>
  <c r="W318" i="3" s="1"/>
  <c r="W169" i="3" a="1"/>
  <c r="W169" i="3" s="1"/>
  <c r="W448" i="3" a="1"/>
  <c r="W448" i="3" s="1"/>
  <c r="W492" i="3" a="1"/>
  <c r="W492" i="3" s="1"/>
  <c r="W355" i="3" a="1"/>
  <c r="W355" i="3" s="1"/>
  <c r="W296" i="3" a="1"/>
  <c r="W296" i="3" s="1"/>
  <c r="W222" i="3" a="1"/>
  <c r="W222" i="3" s="1"/>
  <c r="W726" i="3" a="1"/>
  <c r="W726" i="3" s="1"/>
  <c r="W662" i="3" a="1"/>
  <c r="W662" i="3" s="1"/>
  <c r="W598" i="3" a="1"/>
  <c r="W598" i="3" s="1"/>
  <c r="W534" i="3" a="1"/>
  <c r="W534" i="3" s="1"/>
  <c r="W212" i="3" a="1"/>
  <c r="W212" i="3" s="1"/>
  <c r="W384" i="3" a="1"/>
  <c r="W384" i="3" s="1"/>
  <c r="W441" i="3" a="1"/>
  <c r="W441" i="3" s="1"/>
  <c r="W39" i="3" a="1"/>
  <c r="W39" i="3" s="1"/>
  <c r="W37" i="3" a="1"/>
  <c r="W37" i="3" s="1"/>
  <c r="W770" i="3" a="1"/>
  <c r="W770" i="3" s="1"/>
  <c r="W700" i="3" a="1"/>
  <c r="W700" i="3" s="1"/>
  <c r="W636" i="3" a="1"/>
  <c r="W636" i="3" s="1"/>
  <c r="W572" i="3" a="1"/>
  <c r="W572" i="3" s="1"/>
  <c r="W241" i="3" a="1"/>
  <c r="W241" i="3" s="1"/>
  <c r="W15" i="3" a="1"/>
  <c r="W15" i="3" s="1"/>
  <c r="W373" i="3" a="1"/>
  <c r="W373" i="3" s="1"/>
  <c r="W430" i="3" a="1"/>
  <c r="W430" i="3" s="1"/>
  <c r="W478" i="3" a="1"/>
  <c r="W478" i="3" s="1"/>
  <c r="W331" i="3" a="1"/>
  <c r="W331" i="3" s="1"/>
  <c r="W816" i="3" a="1"/>
  <c r="W816" i="3" s="1"/>
  <c r="W49" i="3" a="1"/>
  <c r="W49" i="3" s="1"/>
  <c r="W783" i="3" a="1"/>
  <c r="W783" i="3" s="1"/>
  <c r="W712" i="3" a="1"/>
  <c r="W712" i="3" s="1"/>
  <c r="W48" i="3" a="1"/>
  <c r="W48" i="3" s="1"/>
  <c r="W18" i="3" a="1"/>
  <c r="W18" i="3" s="1"/>
  <c r="W136" i="3" a="1"/>
  <c r="W136" i="3" s="1"/>
  <c r="W201" i="3" a="1"/>
  <c r="W201" i="3" s="1"/>
  <c r="W872" i="3" a="1"/>
  <c r="W872" i="3" s="1"/>
  <c r="W835" i="3" a="1"/>
  <c r="W835" i="3" s="1"/>
  <c r="W189" i="3" a="1"/>
  <c r="W189" i="3" s="1"/>
  <c r="W863" i="3" a="1"/>
  <c r="W863" i="3" s="1"/>
  <c r="W184" i="3" a="1"/>
  <c r="W184" i="3" s="1"/>
  <c r="W294" i="3" a="1"/>
  <c r="W294" i="3" s="1"/>
  <c r="W796" i="3" a="1"/>
  <c r="W796" i="3" s="1"/>
  <c r="W76" i="3" a="1"/>
  <c r="W76" i="3" s="1"/>
  <c r="W836" i="3" a="1"/>
  <c r="W836" i="3" s="1"/>
  <c r="W813" i="3" a="1"/>
  <c r="W813" i="3" s="1"/>
  <c r="W279" i="3" a="1"/>
  <c r="W279" i="3" s="1"/>
  <c r="W360" i="3" a="1"/>
  <c r="W360" i="3" s="1"/>
  <c r="W443" i="3" a="1"/>
  <c r="W443" i="3" s="1"/>
  <c r="W386" i="3" a="1"/>
  <c r="W386" i="3" s="1"/>
  <c r="W259" i="3" a="1"/>
  <c r="W259" i="3" s="1"/>
  <c r="W536" i="3" a="1"/>
  <c r="W536" i="3" s="1"/>
  <c r="W600" i="3" a="1"/>
  <c r="W600" i="3" s="1"/>
  <c r="W664" i="3" a="1"/>
  <c r="W664" i="3" s="1"/>
  <c r="W91" i="3" a="1"/>
  <c r="W91" i="3" s="1"/>
  <c r="W6" i="3" a="1"/>
  <c r="W6" i="3" s="1"/>
  <c r="AX240" i="3" a="1"/>
  <c r="AX240" i="3" s="1"/>
  <c r="AX231" i="3" a="1"/>
  <c r="AX231" i="3" s="1"/>
  <c r="AX371" i="3" a="1"/>
  <c r="AX371" i="3" s="1"/>
  <c r="AX815" i="3" a="1"/>
  <c r="AX815" i="3" s="1"/>
  <c r="AX270" i="3" a="1"/>
  <c r="AX270" i="3" s="1"/>
  <c r="AX448" i="3" a="1"/>
  <c r="AX448" i="3" s="1"/>
  <c r="AX362" i="3" a="1"/>
  <c r="AX362" i="3" s="1"/>
  <c r="AX42" i="3" a="1"/>
  <c r="AX42" i="3" s="1"/>
  <c r="AX402" i="3" a="1"/>
  <c r="AX402" i="3" s="1"/>
  <c r="AX56" i="3" a="1"/>
  <c r="AX56" i="3" s="1"/>
  <c r="AX36" i="3" a="1"/>
  <c r="AX36" i="3" s="1"/>
  <c r="AX259" i="3" a="1"/>
  <c r="AX259" i="3" s="1"/>
  <c r="AX4" i="3" a="1"/>
  <c r="AX4" i="3" s="1"/>
  <c r="AX109" i="3" a="1"/>
  <c r="AX109" i="3" s="1"/>
  <c r="AX247" i="3" a="1"/>
  <c r="AX247" i="3" s="1"/>
  <c r="AX308" i="3" a="1"/>
  <c r="AX308" i="3" s="1"/>
  <c r="AX87" i="3" a="1"/>
  <c r="AX87" i="3" s="1"/>
  <c r="AX241" i="3" a="1"/>
  <c r="AX241" i="3" s="1"/>
  <c r="AX403" i="3" a="1"/>
  <c r="AX403" i="3" s="1"/>
  <c r="AX187" i="3" a="1"/>
  <c r="AX187" i="3" s="1"/>
  <c r="AX60" i="3" a="1"/>
  <c r="AX60" i="3" s="1"/>
  <c r="AX749" i="3" a="1"/>
  <c r="AX749" i="3" s="1"/>
  <c r="AX329" i="3" a="1"/>
  <c r="AX329" i="3" s="1"/>
  <c r="AX857" i="3" a="1"/>
  <c r="AX857" i="3" s="1"/>
  <c r="AX310" i="3" a="1"/>
  <c r="AX310" i="3" s="1"/>
  <c r="AX293" i="3" a="1"/>
  <c r="AX293" i="3" s="1"/>
  <c r="AX372" i="3" a="1"/>
  <c r="AX372" i="3" s="1"/>
  <c r="AX353" i="3" a="1"/>
  <c r="AX353" i="3" s="1"/>
  <c r="AX297" i="3" a="1"/>
  <c r="AX297" i="3" s="1"/>
  <c r="AX327" i="3" a="1"/>
  <c r="AX327" i="3" s="1"/>
  <c r="AX147" i="3" a="1"/>
  <c r="AX147" i="3" s="1"/>
  <c r="AX216" i="3" a="1"/>
  <c r="AX216" i="3" s="1"/>
  <c r="AX224" i="3" a="1"/>
  <c r="AX224" i="3" s="1"/>
  <c r="AX108" i="3" a="1"/>
  <c r="AX108" i="3" s="1"/>
  <c r="AX377" i="3" a="1"/>
  <c r="AX377" i="3" s="1"/>
  <c r="AX366" i="3" a="1"/>
  <c r="AX366" i="3" s="1"/>
  <c r="AX183" i="3" a="1"/>
  <c r="AX183" i="3" s="1"/>
  <c r="AX177" i="3" a="1"/>
  <c r="AX177" i="3" s="1"/>
  <c r="AX260" i="3" a="1"/>
  <c r="AX260" i="3" s="1"/>
  <c r="AX135" i="3" a="1"/>
  <c r="AX135" i="3" s="1"/>
  <c r="AX188" i="3" a="1"/>
  <c r="AX188" i="3" s="1"/>
  <c r="AX282" i="3" a="1"/>
  <c r="AX282" i="3" s="1"/>
  <c r="AX386" i="3" a="1"/>
  <c r="AX386" i="3" s="1"/>
  <c r="AX171" i="3" a="1"/>
  <c r="AX171" i="3" s="1"/>
  <c r="AX764" i="3" a="1"/>
  <c r="AX764" i="3" s="1"/>
  <c r="X876" i="3" a="1"/>
  <c r="X876" i="3" s="1"/>
  <c r="AX761" i="3" a="1"/>
  <c r="AX761" i="3" s="1"/>
  <c r="AX280" i="3" a="1"/>
  <c r="AX280" i="3" s="1"/>
  <c r="AX863" i="3" a="1"/>
  <c r="AX863" i="3" s="1"/>
  <c r="AX118" i="3" a="1"/>
  <c r="AX118" i="3" s="1"/>
  <c r="AX243" i="3" a="1"/>
  <c r="AX243" i="3" s="1"/>
  <c r="AX486" i="3" a="1"/>
  <c r="AX486" i="3" s="1"/>
  <c r="AX569" i="3" a="1"/>
  <c r="AX569" i="3" s="1"/>
  <c r="AX711" i="3" a="1"/>
  <c r="AX711" i="3" s="1"/>
  <c r="AX179" i="3" a="1"/>
  <c r="AX179" i="3" s="1"/>
  <c r="AX354" i="3" a="1"/>
  <c r="AX354" i="3" s="1"/>
  <c r="AX449" i="3" a="1"/>
  <c r="AX449" i="3" s="1"/>
  <c r="AX25" i="3" a="1"/>
  <c r="AX25" i="3" s="1"/>
  <c r="AX316" i="3" a="1"/>
  <c r="AX316" i="3" s="1"/>
  <c r="AX190" i="3" a="1"/>
  <c r="AX190" i="3" s="1"/>
  <c r="AX352" i="3" a="1"/>
  <c r="AX352" i="3" s="1"/>
  <c r="AX450" i="3" a="1"/>
  <c r="AX450" i="3" s="1"/>
  <c r="AX405" i="3" a="1"/>
  <c r="AX405" i="3" s="1"/>
  <c r="AX237" i="3" a="1"/>
  <c r="AX237" i="3" s="1"/>
  <c r="AX192" i="3" a="1"/>
  <c r="AX192" i="3" s="1"/>
  <c r="AX323" i="3" a="1"/>
  <c r="AX323" i="3" s="1"/>
  <c r="AX887" i="3" a="1"/>
  <c r="AX887" i="3" s="1"/>
  <c r="AX350" i="3" a="1"/>
  <c r="AX350" i="3" s="1"/>
  <c r="AX318" i="3" a="1"/>
  <c r="AX318" i="3" s="1"/>
  <c r="AX702" i="3" a="1"/>
  <c r="AX702" i="3" s="1"/>
  <c r="AX523" i="3" a="1"/>
  <c r="AX523" i="3" s="1"/>
  <c r="AX770" i="3" a="1"/>
  <c r="AX770" i="3" s="1"/>
  <c r="AX276" i="3" a="1"/>
  <c r="AX276" i="3" s="1"/>
  <c r="AX701" i="3" a="1"/>
  <c r="AX701" i="3" s="1"/>
  <c r="X194" i="3" a="1"/>
  <c r="X194" i="3" s="1"/>
  <c r="X174" i="3" a="1"/>
  <c r="X174" i="3" s="1"/>
  <c r="AX430" i="3" a="1"/>
  <c r="AX430" i="3" s="1"/>
  <c r="AX115" i="3" a="1"/>
  <c r="AX115" i="3" s="1"/>
  <c r="AX94" i="3" a="1"/>
  <c r="AX94" i="3" s="1"/>
  <c r="AX212" i="3" a="1"/>
  <c r="AX212" i="3" s="1"/>
  <c r="AX114" i="3" a="1"/>
  <c r="AX114" i="3" s="1"/>
  <c r="AX414" i="3" a="1"/>
  <c r="AX414" i="3" s="1"/>
  <c r="AX786" i="3" a="1"/>
  <c r="AX786" i="3" s="1"/>
  <c r="AX457" i="3" a="1"/>
  <c r="AX457" i="3" s="1"/>
  <c r="AX512" i="3" a="1"/>
  <c r="AX512" i="3" s="1"/>
  <c r="AX73" i="3" a="1"/>
  <c r="AX73" i="3" s="1"/>
  <c r="AX447" i="3" a="1"/>
  <c r="AX447" i="3" s="1"/>
  <c r="AX122" i="3" a="1"/>
  <c r="AX122" i="3" s="1"/>
  <c r="AX394" i="3" a="1"/>
  <c r="AX394" i="3" s="1"/>
  <c r="AX825" i="3" a="1"/>
  <c r="AX825" i="3" s="1"/>
  <c r="AX238" i="3" a="1"/>
  <c r="AX238" i="3" s="1"/>
  <c r="AX421" i="3" a="1"/>
  <c r="AX421" i="3" s="1"/>
  <c r="AX116" i="3" a="1"/>
  <c r="AX116" i="3" s="1"/>
  <c r="AX321" i="3" a="1"/>
  <c r="AX321" i="3" s="1"/>
  <c r="AX10" i="3" a="1"/>
  <c r="AX10" i="3" s="1"/>
  <c r="AX202" i="3" a="1"/>
  <c r="AX202" i="3" s="1"/>
  <c r="AX277" i="3" a="1"/>
  <c r="AX277" i="3" s="1"/>
  <c r="AX8" i="3" a="1"/>
  <c r="AX8" i="3" s="1"/>
  <c r="AX285" i="3" a="1"/>
  <c r="AX285" i="3" s="1"/>
  <c r="AX278" i="3" a="1"/>
  <c r="AX278" i="3" s="1"/>
  <c r="AX208" i="3" a="1"/>
  <c r="AX208" i="3" s="1"/>
  <c r="AX90" i="3" a="1"/>
  <c r="AX90" i="3" s="1"/>
  <c r="AX584" i="3" a="1"/>
  <c r="AX584" i="3" s="1"/>
  <c r="AX83" i="3" a="1"/>
  <c r="AX83" i="3" s="1"/>
  <c r="AX819" i="3" a="1"/>
  <c r="AX819" i="3" s="1"/>
  <c r="AX537" i="3" a="1"/>
  <c r="AX537" i="3" s="1"/>
  <c r="AX433" i="3" a="1"/>
  <c r="AX433" i="3" s="1"/>
  <c r="AX182" i="3" a="1"/>
  <c r="AX182" i="3" s="1"/>
  <c r="AX613" i="3" a="1"/>
  <c r="AX613" i="3" s="1"/>
  <c r="AX143" i="3" a="1"/>
  <c r="AX143" i="3" s="1"/>
  <c r="AX346" i="3" a="1"/>
  <c r="AX346" i="3" s="1"/>
  <c r="AX593" i="3" a="1"/>
  <c r="AX593" i="3" s="1"/>
  <c r="AX580" i="3" a="1"/>
  <c r="AX580" i="3" s="1"/>
  <c r="AX762" i="3" a="1"/>
  <c r="AX762" i="3" s="1"/>
  <c r="AX766" i="3" a="1"/>
  <c r="AX766" i="3" s="1"/>
  <c r="AX48" i="3" a="1"/>
  <c r="AX48" i="3" s="1"/>
  <c r="AX638" i="3" a="1"/>
  <c r="AX638" i="3" s="1"/>
  <c r="AX756" i="3" a="1"/>
  <c r="AX756" i="3" s="1"/>
  <c r="AX627" i="3" a="1"/>
  <c r="AX627" i="3" s="1"/>
  <c r="AX432" i="3" a="1"/>
  <c r="AX432" i="3" s="1"/>
  <c r="AX617" i="3" a="1"/>
  <c r="AX617" i="3" s="1"/>
  <c r="AX100" i="3" a="1"/>
  <c r="AX100" i="3" s="1"/>
  <c r="AX775" i="3" a="1"/>
  <c r="AX775" i="3" s="1"/>
  <c r="AX821" i="3" a="1"/>
  <c r="AX821" i="3" s="1"/>
  <c r="AX262" i="3" a="1"/>
  <c r="AX262" i="3" s="1"/>
  <c r="AX742" i="3" a="1"/>
  <c r="AX742" i="3" s="1"/>
  <c r="AX338" i="3" a="1"/>
  <c r="AX338" i="3" s="1"/>
  <c r="AX473" i="3" a="1"/>
  <c r="AX473" i="3" s="1"/>
  <c r="AX804" i="3" a="1"/>
  <c r="AX804" i="3" s="1"/>
  <c r="AX696" i="3" a="1"/>
  <c r="AX696" i="3" s="1"/>
  <c r="AX562" i="3" a="1"/>
  <c r="AX562" i="3" s="1"/>
  <c r="AX633" i="3" a="1"/>
  <c r="AX633" i="3" s="1"/>
  <c r="AX858" i="3" a="1"/>
  <c r="AX858" i="3" s="1"/>
  <c r="AX655" i="3" a="1"/>
  <c r="AX655" i="3" s="1"/>
  <c r="AX524" i="3" a="1"/>
  <c r="AX524" i="3" s="1"/>
  <c r="AX781" i="3" a="1"/>
  <c r="AX781" i="3" s="1"/>
  <c r="AX881" i="3" a="1"/>
  <c r="AX881" i="3" s="1"/>
  <c r="AX588" i="3" a="1"/>
  <c r="AX588" i="3" s="1"/>
  <c r="AX103" i="3" a="1"/>
  <c r="AX103" i="3" s="1"/>
  <c r="AX674" i="3" a="1"/>
  <c r="AX674" i="3" s="1"/>
  <c r="AX388" i="3" a="1"/>
  <c r="AX388" i="3" s="1"/>
  <c r="AX765" i="3" a="1"/>
  <c r="AX765" i="3" s="1"/>
  <c r="AX536" i="3" a="1"/>
  <c r="AX536" i="3" s="1"/>
  <c r="AX790" i="3" a="1"/>
  <c r="AX790" i="3" s="1"/>
  <c r="AX734" i="3" a="1"/>
  <c r="AX734" i="3" s="1"/>
  <c r="AX629" i="3" a="1"/>
  <c r="AX629" i="3" s="1"/>
  <c r="AX365" i="3" a="1"/>
  <c r="AX365" i="3" s="1"/>
  <c r="AX861" i="3" a="1"/>
  <c r="AX861" i="3" s="1"/>
  <c r="AX782" i="3" a="1"/>
  <c r="AX782" i="3" s="1"/>
  <c r="AX78" i="3" a="1"/>
  <c r="AX78" i="3" s="1"/>
  <c r="AX809" i="3" a="1"/>
  <c r="AX809" i="3" s="1"/>
  <c r="AX14" i="3" a="1"/>
  <c r="AX14" i="3" s="1"/>
  <c r="AX840" i="3" a="1"/>
  <c r="AX840" i="3" s="1"/>
  <c r="AX481" i="3" a="1"/>
  <c r="AX481" i="3" s="1"/>
  <c r="AX406" i="3" a="1"/>
  <c r="AX406" i="3" s="1"/>
  <c r="AX538" i="3" a="1"/>
  <c r="AX538" i="3" s="1"/>
  <c r="AX41" i="3" a="1"/>
  <c r="AX41" i="3" s="1"/>
  <c r="AX839" i="3" a="1"/>
  <c r="AX839" i="3" s="1"/>
  <c r="X129" i="3" a="1"/>
  <c r="X129" i="3" s="1"/>
  <c r="AX568" i="3" a="1"/>
  <c r="AX568" i="3" s="1"/>
  <c r="AX415" i="3" a="1"/>
  <c r="AX415" i="3" s="1"/>
  <c r="AX239" i="3" a="1"/>
  <c r="AX239" i="3" s="1"/>
  <c r="AX595" i="3" a="1"/>
  <c r="AX595" i="3" s="1"/>
  <c r="AX75" i="3" a="1"/>
  <c r="AX75" i="3" s="1"/>
  <c r="AX408" i="3" a="1"/>
  <c r="AX408" i="3" s="1"/>
  <c r="AX81" i="3" a="1"/>
  <c r="AX81" i="3" s="1"/>
  <c r="AX678" i="3" a="1"/>
  <c r="AX678" i="3" s="1"/>
  <c r="AX776" i="3" a="1"/>
  <c r="AX776" i="3" s="1"/>
  <c r="AX605" i="3" a="1"/>
  <c r="AX605" i="3" s="1"/>
  <c r="AX155" i="3" a="1"/>
  <c r="AX155" i="3" s="1"/>
  <c r="AX196" i="3" a="1"/>
  <c r="AX196" i="3" s="1"/>
  <c r="AX531" i="3" a="1"/>
  <c r="AX531" i="3" s="1"/>
  <c r="AX384" i="3" a="1"/>
  <c r="AX384" i="3" s="1"/>
  <c r="AX105" i="3" a="1"/>
  <c r="AX105" i="3" s="1"/>
  <c r="AX290" i="3" a="1"/>
  <c r="AX290" i="3" s="1"/>
  <c r="AX98" i="3" a="1"/>
  <c r="AX98" i="3" s="1"/>
  <c r="AX697" i="3" a="1"/>
  <c r="AX697" i="3" s="1"/>
  <c r="AX428" i="3" a="1"/>
  <c r="AX428" i="3" s="1"/>
  <c r="AX567" i="3" a="1"/>
  <c r="AX567" i="3" s="1"/>
  <c r="AX879" i="3" a="1"/>
  <c r="AX879" i="3" s="1"/>
  <c r="AX511" i="3" a="1"/>
  <c r="AX511" i="3" s="1"/>
  <c r="AX340" i="3" a="1"/>
  <c r="AX340" i="3" s="1"/>
  <c r="AX707" i="3" a="1"/>
  <c r="AX707" i="3" s="1"/>
  <c r="AX335" i="3" a="1"/>
  <c r="AX335" i="3" s="1"/>
  <c r="AX233" i="3" a="1"/>
  <c r="AX233" i="3" s="1"/>
  <c r="AX107" i="3" a="1"/>
  <c r="AX107" i="3" s="1"/>
  <c r="AX563" i="3" a="1"/>
  <c r="AX563" i="3" s="1"/>
  <c r="AX302" i="3" a="1"/>
  <c r="AX302" i="3" s="1"/>
  <c r="AX751" i="3" a="1"/>
  <c r="AX751" i="3" s="1"/>
  <c r="AX437" i="3" a="1"/>
  <c r="AX437" i="3" s="1"/>
  <c r="AX333" i="3" a="1"/>
  <c r="AX333" i="3" s="1"/>
  <c r="AX71" i="3" a="1"/>
  <c r="AX71" i="3" s="1"/>
  <c r="AX547" i="3" a="1"/>
  <c r="AX547" i="3" s="1"/>
  <c r="AX670" i="3" a="1"/>
  <c r="AX670" i="3" s="1"/>
  <c r="AX343" i="3" a="1"/>
  <c r="AX343" i="3" s="1"/>
  <c r="AX304" i="3" a="1"/>
  <c r="AX304" i="3" s="1"/>
  <c r="AX870" i="3" a="1"/>
  <c r="AX870" i="3" s="1"/>
  <c r="AX476" i="3" a="1"/>
  <c r="AX476" i="3" s="1"/>
  <c r="AX656" i="3" a="1"/>
  <c r="AX656" i="3" s="1"/>
  <c r="AX195" i="3" a="1"/>
  <c r="AX195" i="3" s="1"/>
  <c r="AX600" i="3" a="1"/>
  <c r="AX600" i="3" s="1"/>
  <c r="AX214" i="3" a="1"/>
  <c r="AX214" i="3" s="1"/>
  <c r="AX251" i="3" a="1"/>
  <c r="AX251" i="3" s="1"/>
  <c r="AX446" i="3" a="1"/>
  <c r="AX446" i="3" s="1"/>
  <c r="AX63" i="3" a="1"/>
  <c r="AX63" i="3" s="1"/>
  <c r="AX841" i="3" a="1"/>
  <c r="AX841" i="3" s="1"/>
  <c r="AX564" i="3" a="1"/>
  <c r="AX564" i="3" s="1"/>
  <c r="AX453" i="3" a="1"/>
  <c r="AX453" i="3" s="1"/>
  <c r="AX161" i="3" a="1"/>
  <c r="AX161" i="3" s="1"/>
  <c r="AX654" i="3" a="1"/>
  <c r="AX654" i="3" s="1"/>
  <c r="AX602" i="3" a="1"/>
  <c r="AX602" i="3" s="1"/>
  <c r="AX228" i="3" a="1"/>
  <c r="AX228" i="3" s="1"/>
  <c r="AX622" i="3" a="1"/>
  <c r="AX622" i="3" s="1"/>
  <c r="AX681" i="3" a="1"/>
  <c r="AX681" i="3" s="1"/>
  <c r="AX851" i="3" a="1"/>
  <c r="AX851" i="3" s="1"/>
  <c r="AX640" i="3" a="1"/>
  <c r="AX640" i="3" s="1"/>
  <c r="AX490" i="3" a="1"/>
  <c r="AX490" i="3" s="1"/>
  <c r="AX748" i="3" a="1"/>
  <c r="AX748" i="3" s="1"/>
  <c r="AX209" i="3" a="1"/>
  <c r="AX209" i="3" s="1"/>
  <c r="AX510" i="3" a="1"/>
  <c r="AX510" i="3" s="1"/>
  <c r="AX592" i="3" a="1"/>
  <c r="AX592" i="3" s="1"/>
  <c r="AX710" i="3" a="1"/>
  <c r="AX710" i="3" s="1"/>
  <c r="AX46" i="3" a="1"/>
  <c r="AX46" i="3" s="1"/>
  <c r="AX132" i="3" a="1"/>
  <c r="AX132" i="3" s="1"/>
  <c r="AX586" i="3" a="1"/>
  <c r="AX586" i="3" s="1"/>
  <c r="AX30" i="3" a="1"/>
  <c r="AX30" i="3" s="1"/>
  <c r="AX716" i="3" a="1"/>
  <c r="AX716" i="3" s="1"/>
  <c r="AX200" i="3" a="1"/>
  <c r="AX200" i="3" s="1"/>
  <c r="X203" i="3" a="1"/>
  <c r="X203" i="3" s="1"/>
  <c r="AX472" i="3" a="1"/>
  <c r="AX472" i="3" s="1"/>
  <c r="AX844" i="3" a="1"/>
  <c r="AX844" i="3" s="1"/>
  <c r="AX54" i="3" a="1"/>
  <c r="AX54" i="3" s="1"/>
  <c r="AX685" i="3" a="1"/>
  <c r="AX685" i="3" s="1"/>
  <c r="AX70" i="3" a="1"/>
  <c r="AX70" i="3" s="1"/>
  <c r="AX469" i="3" a="1"/>
  <c r="AX469" i="3" s="1"/>
  <c r="AX521" i="3" a="1"/>
  <c r="AX521" i="3" s="1"/>
  <c r="AX272" i="3" a="1"/>
  <c r="AX272" i="3" s="1"/>
  <c r="AX37" i="3" a="1"/>
  <c r="AX37" i="3" s="1"/>
  <c r="AX417" i="3" a="1"/>
  <c r="AX417" i="3" s="1"/>
  <c r="AX788" i="3" a="1"/>
  <c r="AX788" i="3" s="1"/>
  <c r="AX484" i="3" a="1"/>
  <c r="AX484" i="3" s="1"/>
  <c r="AX465" i="3" a="1"/>
  <c r="AX465" i="3" s="1"/>
  <c r="AX785" i="3" a="1"/>
  <c r="AX785" i="3" s="1"/>
  <c r="AX248" i="3" a="1"/>
  <c r="AX248" i="3" s="1"/>
  <c r="AX215" i="3" a="1"/>
  <c r="AX215" i="3" s="1"/>
  <c r="AX464" i="3" a="1"/>
  <c r="AX464" i="3" s="1"/>
  <c r="AX506" i="3" a="1"/>
  <c r="AX506" i="3" s="1"/>
  <c r="AX686" i="3" a="1"/>
  <c r="AX686" i="3" s="1"/>
  <c r="AX579" i="3" a="1"/>
  <c r="AX579" i="3" s="1"/>
  <c r="AX768" i="3" a="1"/>
  <c r="AX768" i="3" s="1"/>
  <c r="AX730" i="3" a="1"/>
  <c r="AX730" i="3" s="1"/>
  <c r="AX229" i="3" a="1"/>
  <c r="AX229" i="3" s="1"/>
  <c r="X823" i="3" a="1"/>
  <c r="X823" i="3" s="1"/>
  <c r="X834" i="3" a="1"/>
  <c r="X834" i="3" s="1"/>
  <c r="X828" i="3" a="1"/>
  <c r="X828" i="3" s="1"/>
  <c r="AX683" i="3" a="1"/>
  <c r="AX683" i="3" s="1"/>
  <c r="AX336" i="3" a="1"/>
  <c r="AX336" i="3" s="1"/>
  <c r="AX855" i="3" a="1"/>
  <c r="AX855" i="3" s="1"/>
  <c r="AX213" i="3" a="1"/>
  <c r="AX213" i="3" s="1"/>
  <c r="AX517" i="3" a="1"/>
  <c r="AX517" i="3" s="1"/>
  <c r="AX206" i="3" a="1"/>
  <c r="AX206" i="3" s="1"/>
  <c r="AX867" i="3" a="1"/>
  <c r="AX867" i="3" s="1"/>
  <c r="AX610" i="3" a="1"/>
  <c r="AX610" i="3" s="1"/>
  <c r="AX767" i="3" a="1"/>
  <c r="AX767" i="3" s="1"/>
  <c r="AX687" i="3" a="1"/>
  <c r="AX687" i="3" s="1"/>
  <c r="AX502" i="3" a="1"/>
  <c r="AX502" i="3" s="1"/>
  <c r="AX250" i="3" a="1"/>
  <c r="AX250" i="3" s="1"/>
  <c r="AX571" i="3" a="1"/>
  <c r="AX571" i="3" s="1"/>
  <c r="AX242" i="3" a="1"/>
  <c r="AX242" i="3" s="1"/>
  <c r="AX846" i="3" a="1"/>
  <c r="AX846" i="3" s="1"/>
  <c r="AX594" i="3" a="1"/>
  <c r="AX594" i="3" s="1"/>
  <c r="AX607" i="3" a="1"/>
  <c r="AX607" i="3" s="1"/>
  <c r="AX573" i="3" a="1"/>
  <c r="AX573" i="3" s="1"/>
  <c r="AX793" i="3" a="1"/>
  <c r="AX793" i="3" s="1"/>
  <c r="AX279" i="3" a="1"/>
  <c r="AX279" i="3" s="1"/>
  <c r="AX410" i="3" a="1"/>
  <c r="AX410" i="3" s="1"/>
  <c r="AX624" i="3" a="1"/>
  <c r="AX624" i="3" s="1"/>
  <c r="AX739" i="3" a="1"/>
  <c r="AX739" i="3" s="1"/>
  <c r="AX488" i="3" a="1"/>
  <c r="AX488" i="3" s="1"/>
  <c r="AX806" i="3" a="1"/>
  <c r="AX806" i="3" s="1"/>
  <c r="AX491" i="3" a="1"/>
  <c r="AX491" i="3" s="1"/>
  <c r="AX625" i="3" a="1"/>
  <c r="AX625" i="3" s="1"/>
  <c r="AX519" i="3" a="1"/>
  <c r="AX519" i="3" s="1"/>
  <c r="AX807" i="3" a="1"/>
  <c r="AX807" i="3" s="1"/>
  <c r="AX129" i="3" a="1"/>
  <c r="AX129" i="3" s="1"/>
  <c r="AX570" i="3" a="1"/>
  <c r="AX570" i="3" s="1"/>
  <c r="AX379" i="3" a="1"/>
  <c r="AX379" i="3" s="1"/>
  <c r="AX827" i="3" a="1"/>
  <c r="AX827" i="3" s="1"/>
  <c r="AX32" i="3" a="1"/>
  <c r="AX32" i="3" s="1"/>
  <c r="AX603" i="3" a="1"/>
  <c r="AX603" i="3" s="1"/>
  <c r="AX726" i="3" a="1"/>
  <c r="AX726" i="3" s="1"/>
  <c r="AX551" i="3" a="1"/>
  <c r="AX551" i="3" s="1"/>
  <c r="AX18" i="3" a="1"/>
  <c r="AX18" i="3" s="1"/>
  <c r="AX552" i="3" a="1"/>
  <c r="AX552" i="3" s="1"/>
  <c r="AX848" i="3" a="1"/>
  <c r="AX848" i="3" s="1"/>
  <c r="AX363" i="3" a="1"/>
  <c r="AX363" i="3" s="1"/>
  <c r="AX541" i="3" a="1"/>
  <c r="AX541" i="3" s="1"/>
  <c r="AX126" i="3" a="1"/>
  <c r="AX126" i="3" s="1"/>
  <c r="AX441" i="3" a="1"/>
  <c r="AX441" i="3" s="1"/>
  <c r="AX429" i="3" a="1"/>
  <c r="AX429" i="3" s="1"/>
  <c r="X879" i="3" a="1"/>
  <c r="X879" i="3" s="1"/>
  <c r="AX615" i="3" a="1"/>
  <c r="AX615" i="3" s="1"/>
  <c r="AX850" i="3" a="1"/>
  <c r="AX850" i="3" s="1"/>
  <c r="AX55" i="3" a="1"/>
  <c r="AX55" i="3" s="1"/>
  <c r="AX672" i="3" a="1"/>
  <c r="AX672" i="3" s="1"/>
  <c r="AX334" i="3" a="1"/>
  <c r="AX334" i="3" s="1"/>
  <c r="AX598" i="3" a="1"/>
  <c r="AX598" i="3" s="1"/>
  <c r="AX653" i="3" a="1"/>
  <c r="AX653" i="3" s="1"/>
  <c r="AX864" i="3" a="1"/>
  <c r="AX864" i="3" s="1"/>
  <c r="AX264" i="3" a="1"/>
  <c r="AX264" i="3" s="1"/>
  <c r="AX358" i="3" a="1"/>
  <c r="AX358" i="3" s="1"/>
  <c r="AX750" i="3" a="1"/>
  <c r="AX750" i="3" s="1"/>
  <c r="AX532" i="3" a="1"/>
  <c r="AX532" i="3" s="1"/>
  <c r="AX632" i="3" a="1"/>
  <c r="AX632" i="3" s="1"/>
  <c r="AX884" i="3" a="1"/>
  <c r="AX884" i="3" s="1"/>
  <c r="AX283" i="3" a="1"/>
  <c r="AX283" i="3" s="1"/>
  <c r="AX505" i="3" a="1"/>
  <c r="AX505" i="3" s="1"/>
  <c r="AX706" i="3" a="1"/>
  <c r="AX706" i="3" s="1"/>
  <c r="AX527" i="3" a="1"/>
  <c r="AX527" i="3" s="1"/>
  <c r="AX646" i="3" a="1"/>
  <c r="AX646" i="3" s="1"/>
  <c r="AX96" i="3" a="1"/>
  <c r="AX96" i="3" s="1"/>
  <c r="AX425" i="3" a="1"/>
  <c r="AX425" i="3" s="1"/>
  <c r="AX516" i="3" a="1"/>
  <c r="AX516" i="3" s="1"/>
  <c r="AX754" i="3" a="1"/>
  <c r="AX754" i="3" s="1"/>
  <c r="AX691" i="3" a="1"/>
  <c r="AX691" i="3" s="1"/>
  <c r="AX292" i="3" a="1"/>
  <c r="AX292" i="3" s="1"/>
  <c r="AX645" i="3" a="1"/>
  <c r="AX645" i="3" s="1"/>
  <c r="AX743" i="3" a="1"/>
  <c r="AX743" i="3" s="1"/>
  <c r="AX427" i="3" a="1"/>
  <c r="AX427" i="3" s="1"/>
  <c r="AX651" i="3" a="1"/>
  <c r="AX651" i="3" s="1"/>
  <c r="X175" i="3" a="1"/>
  <c r="X175" i="3" s="1"/>
  <c r="X73" i="3" a="1"/>
  <c r="X73" i="3" s="1"/>
  <c r="X286" i="3" a="1"/>
  <c r="X286" i="3" s="1"/>
  <c r="X447" i="3" a="1"/>
  <c r="X447" i="3" s="1"/>
  <c r="X48" i="3" a="1"/>
  <c r="X48" i="3" s="1"/>
  <c r="X239" i="3" a="1"/>
  <c r="X239" i="3" s="1"/>
  <c r="X845" i="3" a="1"/>
  <c r="X845" i="3" s="1"/>
  <c r="X67" i="3" a="1"/>
  <c r="X67" i="3" s="1"/>
  <c r="X250" i="3" a="1"/>
  <c r="X250" i="3" s="1"/>
  <c r="X381" i="3" a="1"/>
  <c r="X381" i="3" s="1"/>
  <c r="X147" i="3" a="1"/>
  <c r="X147" i="3" s="1"/>
  <c r="X141" i="3" a="1"/>
  <c r="X141" i="3" s="1"/>
  <c r="X102" i="3" a="1"/>
  <c r="X102" i="3" s="1"/>
  <c r="X367" i="3" a="1"/>
  <c r="X367" i="3" s="1"/>
  <c r="X61" i="3" a="1"/>
  <c r="X61" i="3" s="1"/>
  <c r="X85" i="3" a="1"/>
  <c r="X85" i="3" s="1"/>
  <c r="X231" i="3" a="1"/>
  <c r="X231" i="3" s="1"/>
  <c r="X369" i="3" a="1"/>
  <c r="X369" i="3" s="1"/>
  <c r="X270" i="3" a="1"/>
  <c r="X270" i="3" s="1"/>
  <c r="X364" i="3" a="1"/>
  <c r="X364" i="3" s="1"/>
  <c r="X182" i="3" a="1"/>
  <c r="X182" i="3" s="1"/>
  <c r="X365" i="3" a="1"/>
  <c r="X365" i="3" s="1"/>
  <c r="X40" i="3" a="1"/>
  <c r="X40" i="3" s="1"/>
  <c r="X135" i="3" a="1"/>
  <c r="X135" i="3" s="1"/>
  <c r="X870" i="3" a="1"/>
  <c r="X870" i="3" s="1"/>
  <c r="X869" i="3" a="1"/>
  <c r="X869" i="3" s="1"/>
  <c r="X840" i="3" a="1"/>
  <c r="X840" i="3" s="1"/>
  <c r="X113" i="3" a="1"/>
  <c r="X113" i="3" s="1"/>
  <c r="X205" i="3" a="1"/>
  <c r="X205" i="3" s="1"/>
  <c r="X201" i="3" a="1"/>
  <c r="X201" i="3" s="1"/>
  <c r="X373" i="3" a="1"/>
  <c r="X373" i="3" s="1"/>
  <c r="X269" i="3" a="1"/>
  <c r="X269" i="3" s="1"/>
  <c r="X285" i="3" a="1"/>
  <c r="X285" i="3" s="1"/>
  <c r="X860" i="3" a="1"/>
  <c r="X860" i="3" s="1"/>
  <c r="X847" i="3" a="1"/>
  <c r="X847" i="3" s="1"/>
  <c r="X820" i="3" a="1"/>
  <c r="X820" i="3" s="1"/>
  <c r="X298" i="3" a="1"/>
  <c r="X298" i="3" s="1"/>
  <c r="X393" i="3" a="1"/>
  <c r="X393" i="3" s="1"/>
  <c r="X354" i="3" a="1"/>
  <c r="X354" i="3" s="1"/>
  <c r="X450" i="3" a="1"/>
  <c r="X450" i="3" s="1"/>
  <c r="X62" i="3" a="1"/>
  <c r="X62" i="3" s="1"/>
  <c r="X313" i="3" a="1"/>
  <c r="X313" i="3" s="1"/>
  <c r="X23" i="3" a="1"/>
  <c r="X23" i="3" s="1"/>
  <c r="X448" i="3" a="1"/>
  <c r="X448" i="3" s="1"/>
  <c r="X66" i="3" a="1"/>
  <c r="X66" i="3" s="1"/>
  <c r="X59" i="3" a="1"/>
  <c r="X59" i="3" s="1"/>
  <c r="X283" i="3" a="1"/>
  <c r="X283" i="3" s="1"/>
  <c r="X347" i="3" a="1"/>
  <c r="X347" i="3" s="1"/>
  <c r="X280" i="3" a="1"/>
  <c r="X280" i="3" s="1"/>
  <c r="X329" i="3" a="1"/>
  <c r="X329" i="3" s="1"/>
  <c r="X841" i="3" a="1"/>
  <c r="X841" i="3" s="1"/>
  <c r="X366" i="3" a="1"/>
  <c r="X366" i="3" s="1"/>
  <c r="X230" i="3" a="1"/>
  <c r="X230" i="3" s="1"/>
  <c r="X303" i="3" a="1"/>
  <c r="X303" i="3" s="1"/>
  <c r="X253" i="3" a="1"/>
  <c r="X253" i="3" s="1"/>
  <c r="X867" i="3" a="1"/>
  <c r="X867" i="3" s="1"/>
  <c r="X392" i="3" a="1"/>
  <c r="X392" i="3" s="1"/>
  <c r="X449" i="3" a="1"/>
  <c r="X449" i="3" s="1"/>
  <c r="X344" i="3" a="1"/>
  <c r="X344" i="3" s="1"/>
  <c r="X104" i="3" a="1"/>
  <c r="X104" i="3" s="1"/>
  <c r="X300" i="3" a="1"/>
  <c r="X300" i="3" s="1"/>
  <c r="X284" i="3" a="1"/>
  <c r="X284" i="3" s="1"/>
  <c r="X293" i="3" a="1"/>
  <c r="X293" i="3" s="1"/>
  <c r="X19" i="3" a="1"/>
  <c r="X19" i="3" s="1"/>
  <c r="X287" i="3" a="1"/>
  <c r="X287" i="3" s="1"/>
  <c r="X396" i="3" a="1"/>
  <c r="X396" i="3" s="1"/>
  <c r="X421" i="3" a="1"/>
  <c r="X421" i="3" s="1"/>
  <c r="X210" i="3" a="1"/>
  <c r="X210" i="3" s="1"/>
  <c r="X857" i="3" a="1"/>
  <c r="X857" i="3" s="1"/>
  <c r="X296" i="3" a="1"/>
  <c r="X296" i="3" s="1"/>
  <c r="X874" i="3" a="1"/>
  <c r="X874" i="3" s="1"/>
  <c r="X232" i="3" a="1"/>
  <c r="X232" i="3" s="1"/>
  <c r="X255" i="3" a="1"/>
  <c r="X255" i="3" s="1"/>
  <c r="X109" i="3" a="1"/>
  <c r="X109" i="3" s="1"/>
  <c r="X335" i="3" a="1"/>
  <c r="X335" i="3" s="1"/>
  <c r="X202" i="3" a="1"/>
  <c r="X202" i="3" s="1"/>
  <c r="X112" i="3" a="1"/>
  <c r="X112" i="3" s="1"/>
  <c r="X237" i="3" a="1"/>
  <c r="X237" i="3" s="1"/>
  <c r="X199" i="3" a="1"/>
  <c r="X199" i="3" s="1"/>
  <c r="X465" i="3" a="1"/>
  <c r="X465" i="3" s="1"/>
  <c r="X160" i="3" a="1"/>
  <c r="X160" i="3" s="1"/>
  <c r="X25" i="3" a="1"/>
  <c r="X25" i="3" s="1"/>
  <c r="X26" i="3" a="1"/>
  <c r="X26" i="3" s="1"/>
  <c r="X827" i="3" a="1"/>
  <c r="X827" i="3" s="1"/>
  <c r="X294" i="3" a="1"/>
  <c r="X294" i="3" s="1"/>
  <c r="X850" i="3" a="1"/>
  <c r="X850" i="3" s="1"/>
  <c r="X214" i="3" a="1"/>
  <c r="X214" i="3" s="1"/>
  <c r="X418" i="3" a="1"/>
  <c r="X418" i="3" s="1"/>
  <c r="X4" i="3" a="1"/>
  <c r="X4" i="3" s="1"/>
  <c r="X204" i="3" a="1"/>
  <c r="X204" i="3" s="1"/>
  <c r="X110" i="3" a="1"/>
  <c r="X110" i="3" s="1"/>
  <c r="X222" i="3" a="1"/>
  <c r="X222" i="3" s="1"/>
  <c r="X251" i="3" a="1"/>
  <c r="X251" i="3" s="1"/>
  <c r="X158" i="3" a="1"/>
  <c r="X158" i="3" s="1"/>
  <c r="X136" i="3" a="1"/>
  <c r="X136" i="3" s="1"/>
  <c r="X312" i="3" a="1"/>
  <c r="X312" i="3" s="1"/>
  <c r="X29" i="3" a="1"/>
  <c r="X29" i="3" s="1"/>
  <c r="X877" i="3" a="1"/>
  <c r="X877" i="3" s="1"/>
  <c r="X44" i="3" a="1"/>
  <c r="X44" i="3" s="1"/>
  <c r="X311" i="3" a="1"/>
  <c r="X311" i="3" s="1"/>
  <c r="X808" i="3" a="1"/>
  <c r="X808" i="3" s="1"/>
  <c r="X377" i="3" a="1"/>
  <c r="X377" i="3" s="1"/>
  <c r="X878" i="3" a="1"/>
  <c r="X878" i="3" s="1"/>
  <c r="X341" i="3" a="1"/>
  <c r="X341" i="3" s="1"/>
  <c r="X180" i="3" a="1"/>
  <c r="X180" i="3" s="1"/>
  <c r="X27" i="3" a="1"/>
  <c r="X27" i="3" s="1"/>
  <c r="X228" i="3" a="1"/>
  <c r="X228" i="3" s="1"/>
  <c r="X886" i="3" a="1"/>
  <c r="X886" i="3" s="1"/>
  <c r="X200" i="3" a="1"/>
  <c r="X200" i="3" s="1"/>
  <c r="X107" i="3" a="1"/>
  <c r="X107" i="3" s="1"/>
  <c r="X94" i="3" a="1"/>
  <c r="X94" i="3" s="1"/>
  <c r="X292" i="3" a="1"/>
  <c r="X292" i="3" s="1"/>
  <c r="X350" i="3" a="1"/>
  <c r="X350" i="3" s="1"/>
  <c r="X14" i="3" a="1"/>
  <c r="X14" i="3" s="1"/>
  <c r="X157" i="3" a="1"/>
  <c r="X157" i="3" s="1"/>
  <c r="X349" i="3" a="1"/>
  <c r="X349" i="3" s="1"/>
  <c r="X84" i="3" a="1"/>
  <c r="X84" i="3" s="1"/>
  <c r="X355" i="3" a="1"/>
  <c r="X355" i="3" s="1"/>
  <c r="X325" i="3" a="1"/>
  <c r="X325" i="3" s="1"/>
  <c r="X359" i="3" a="1"/>
  <c r="X359" i="3" s="1"/>
  <c r="X370" i="3" a="1"/>
  <c r="X370" i="3" s="1"/>
  <c r="X224" i="3" a="1"/>
  <c r="X224" i="3" s="1"/>
  <c r="X289" i="3" a="1"/>
  <c r="X289" i="3" s="1"/>
  <c r="X74" i="3" a="1"/>
  <c r="X74" i="3" s="1"/>
  <c r="X884" i="3" a="1"/>
  <c r="X884" i="3" s="1"/>
  <c r="X844" i="3" a="1"/>
  <c r="X844" i="3" s="1"/>
  <c r="X343" i="3" a="1"/>
  <c r="X343" i="3" s="1"/>
  <c r="X323" i="3" a="1"/>
  <c r="X323" i="3" s="1"/>
  <c r="X52" i="3" a="1"/>
  <c r="X52" i="3" s="1"/>
  <c r="X352" i="3" a="1"/>
  <c r="X352" i="3" s="1"/>
  <c r="X839" i="3" a="1"/>
  <c r="X839" i="3" s="1"/>
  <c r="X126" i="3" a="1"/>
  <c r="X126" i="3" s="1"/>
  <c r="X266" i="3" a="1"/>
  <c r="X266" i="3" s="1"/>
  <c r="X410" i="3" a="1"/>
  <c r="X410" i="3" s="1"/>
  <c r="X375" i="3" a="1"/>
  <c r="X375" i="3" s="1"/>
  <c r="X390" i="3" a="1"/>
  <c r="X390" i="3" s="1"/>
  <c r="X6" i="3" a="1"/>
  <c r="X6" i="3" s="1"/>
  <c r="X882" i="3" a="1"/>
  <c r="X882" i="3" s="1"/>
  <c r="X183" i="3" a="1"/>
  <c r="X183" i="3" s="1"/>
  <c r="X387" i="3" a="1"/>
  <c r="X387" i="3" s="1"/>
  <c r="X191" i="3" a="1"/>
  <c r="X191" i="3" s="1"/>
  <c r="X304" i="3" a="1"/>
  <c r="X304" i="3" s="1"/>
  <c r="X196" i="3" a="1"/>
  <c r="X196" i="3" s="1"/>
  <c r="X842" i="3" a="1"/>
  <c r="X842" i="3" s="1"/>
  <c r="X218" i="3" a="1"/>
  <c r="X218" i="3" s="1"/>
  <c r="X17" i="3" a="1"/>
  <c r="X17" i="3" s="1"/>
  <c r="X8" i="3" a="1"/>
  <c r="X8" i="3" s="1"/>
  <c r="X274" i="3" a="1"/>
  <c r="X274" i="3" s="1"/>
  <c r="X16" i="3" a="1"/>
  <c r="X16" i="3" s="1"/>
  <c r="X262" i="3" a="1"/>
  <c r="X262" i="3" s="1"/>
  <c r="X261" i="3" a="1"/>
  <c r="X261" i="3" s="1"/>
  <c r="X137" i="3" a="1"/>
  <c r="X137" i="3" s="1"/>
  <c r="X881" i="3" a="1"/>
  <c r="X881" i="3" s="1"/>
  <c r="X389" i="3" a="1"/>
  <c r="X389" i="3" s="1"/>
  <c r="X83" i="3" a="1"/>
  <c r="X83" i="3" s="1"/>
  <c r="X291" i="3" a="1"/>
  <c r="X291" i="3" s="1"/>
  <c r="X400" i="3" a="1"/>
  <c r="X400" i="3" s="1"/>
  <c r="X33" i="3" a="1"/>
  <c r="X33" i="3" s="1"/>
  <c r="X179" i="3" a="1"/>
  <c r="X179" i="3" s="1"/>
  <c r="X111" i="3" a="1"/>
  <c r="X111" i="3" s="1"/>
  <c r="X406" i="3" a="1"/>
  <c r="X406" i="3" s="1"/>
  <c r="X331" i="3" a="1"/>
  <c r="X331" i="3" s="1"/>
  <c r="X835" i="3" a="1"/>
  <c r="X835" i="3" s="1"/>
  <c r="X91" i="3" a="1"/>
  <c r="X91" i="3" s="1"/>
  <c r="X32" i="3" a="1"/>
  <c r="X32" i="3" s="1"/>
  <c r="X155" i="3" a="1"/>
  <c r="X155" i="3" s="1"/>
  <c r="X216" i="3" a="1"/>
  <c r="X216" i="3" s="1"/>
  <c r="X144" i="3" a="1"/>
  <c r="X144" i="3" s="1"/>
  <c r="X318" i="3" a="1"/>
  <c r="X318" i="3" s="1"/>
  <c r="X7" i="3" a="1"/>
  <c r="X7" i="3" s="1"/>
  <c r="X322" i="3" a="1"/>
  <c r="X322" i="3" s="1"/>
  <c r="X138" i="3" a="1"/>
  <c r="X138" i="3" s="1"/>
  <c r="X319" i="3" a="1"/>
  <c r="X319" i="3" s="1"/>
  <c r="X308" i="3" a="1"/>
  <c r="X308" i="3" s="1"/>
  <c r="X811" i="3" a="1"/>
  <c r="X811" i="3" s="1"/>
  <c r="X122" i="3" a="1"/>
  <c r="X122" i="3" s="1"/>
  <c r="X116" i="3" a="1"/>
  <c r="X116" i="3" s="1"/>
  <c r="X86" i="3" a="1"/>
  <c r="X86" i="3" s="1"/>
  <c r="X176" i="3" a="1"/>
  <c r="X176" i="3" s="1"/>
  <c r="X374" i="3" a="1"/>
  <c r="X374" i="3" s="1"/>
  <c r="X212" i="3" a="1"/>
  <c r="X212" i="3" s="1"/>
  <c r="X273" i="3" a="1"/>
  <c r="X273" i="3" s="1"/>
  <c r="X407" i="3" a="1"/>
  <c r="X407" i="3" s="1"/>
  <c r="X71" i="3" a="1"/>
  <c r="X71" i="3" s="1"/>
  <c r="X829" i="3" a="1"/>
  <c r="X829" i="3" s="1"/>
  <c r="X38" i="3" a="1"/>
  <c r="X38" i="3" s="1"/>
  <c r="X70" i="3" a="1"/>
  <c r="X70" i="3" s="1"/>
  <c r="X56" i="3" a="1"/>
  <c r="X56" i="3" s="1"/>
  <c r="X315" i="3" a="1"/>
  <c r="X315" i="3" s="1"/>
  <c r="X411" i="3" a="1"/>
  <c r="X411" i="3" s="1"/>
  <c r="X297" i="3" a="1"/>
  <c r="X297" i="3" s="1"/>
  <c r="X351" i="3" a="1"/>
  <c r="X351" i="3" s="1"/>
  <c r="X282" i="3" a="1"/>
  <c r="X282" i="3" s="1"/>
  <c r="X263" i="3" a="1"/>
  <c r="X263" i="3" s="1"/>
  <c r="X814" i="3" a="1"/>
  <c r="X814" i="3" s="1"/>
  <c r="X855" i="3" a="1"/>
  <c r="X855" i="3" s="1"/>
  <c r="X206" i="3" a="1"/>
  <c r="X206" i="3" s="1"/>
  <c r="X271" i="3" a="1"/>
  <c r="X271" i="3" s="1"/>
  <c r="X238" i="3" a="1"/>
  <c r="X238" i="3" s="1"/>
  <c r="X54" i="3" a="1"/>
  <c r="X54" i="3" s="1"/>
  <c r="X159" i="3" a="1"/>
  <c r="X159" i="3" s="1"/>
  <c r="X342" i="3" a="1"/>
  <c r="X342" i="3" s="1"/>
  <c r="X87" i="3" a="1"/>
  <c r="X87" i="3" s="1"/>
  <c r="X327" i="3" a="1"/>
  <c r="X327" i="3" s="1"/>
  <c r="X267" i="3" a="1"/>
  <c r="X267" i="3" s="1"/>
  <c r="X837" i="3" a="1"/>
  <c r="X837" i="3" s="1"/>
  <c r="X346" i="3" a="1"/>
  <c r="X346" i="3" s="1"/>
  <c r="X169" i="3" a="1"/>
  <c r="X169" i="3" s="1"/>
  <c r="X60" i="3" a="1"/>
  <c r="X60" i="3" s="1"/>
  <c r="X36" i="3" a="1"/>
  <c r="X36" i="3" s="1"/>
  <c r="X64" i="3" a="1"/>
  <c r="X64" i="3" s="1"/>
  <c r="X226" i="3" a="1"/>
  <c r="X226" i="3" s="1"/>
  <c r="X426" i="3" a="1"/>
  <c r="X426" i="3" s="1"/>
  <c r="X357" i="3" a="1"/>
  <c r="X357" i="3" s="1"/>
  <c r="X409" i="3" a="1"/>
  <c r="X409" i="3" s="1"/>
  <c r="X115" i="3" a="1"/>
  <c r="X115" i="3" s="1"/>
  <c r="X114" i="3" a="1"/>
  <c r="X114" i="3" s="1"/>
  <c r="X307" i="3" a="1"/>
  <c r="X307" i="3" s="1"/>
  <c r="X190" i="3" a="1"/>
  <c r="X190" i="3" s="1"/>
  <c r="X172" i="3" a="1"/>
  <c r="X172" i="3" s="1"/>
  <c r="X12" i="3" a="1"/>
  <c r="X12" i="3" s="1"/>
  <c r="X875" i="3" a="1"/>
  <c r="X875" i="3" s="1"/>
  <c r="X134" i="3" a="1"/>
  <c r="X134" i="3" s="1"/>
  <c r="X832" i="3" a="1"/>
  <c r="X832" i="3" s="1"/>
  <c r="X849" i="3" a="1"/>
  <c r="X849" i="3" s="1"/>
  <c r="X132" i="3" a="1"/>
  <c r="X132" i="3" s="1"/>
  <c r="X333" i="3" a="1"/>
  <c r="X333" i="3" s="1"/>
  <c r="X306" i="3" a="1"/>
  <c r="X306" i="3" s="1"/>
  <c r="X43" i="3" a="1"/>
  <c r="X43" i="3" s="1"/>
  <c r="X98" i="3" a="1"/>
  <c r="X98" i="3" s="1"/>
  <c r="X184" i="3" a="1"/>
  <c r="X184" i="3" s="1"/>
  <c r="X362" i="3" a="1"/>
  <c r="X362" i="3" s="1"/>
  <c r="X177" i="3" a="1"/>
  <c r="X177" i="3" s="1"/>
  <c r="X376" i="3" a="1"/>
  <c r="X376" i="3" s="1"/>
  <c r="X57" i="3" a="1"/>
  <c r="X57" i="3" s="1"/>
  <c r="X125" i="3" a="1"/>
  <c r="X125" i="3" s="1"/>
  <c r="X424" i="3" a="1"/>
  <c r="X424" i="3" s="1"/>
  <c r="X317" i="3" a="1"/>
  <c r="X317" i="3" s="1"/>
  <c r="X813" i="3" a="1"/>
  <c r="X813" i="3" s="1"/>
  <c r="X117" i="3" a="1"/>
  <c r="X117" i="3" s="1"/>
  <c r="X42" i="3" a="1"/>
  <c r="X42" i="3" s="1"/>
  <c r="X130" i="3" a="1"/>
  <c r="X130" i="3" s="1"/>
  <c r="X260" i="3" a="1"/>
  <c r="X260" i="3" s="1"/>
  <c r="X124" i="3" a="1"/>
  <c r="X124" i="3" s="1"/>
  <c r="X34" i="3" a="1"/>
  <c r="X34" i="3" s="1"/>
  <c r="X128" i="3" a="1"/>
  <c r="X128" i="3" s="1"/>
  <c r="X22" i="3" a="1"/>
  <c r="X22" i="3" s="1"/>
  <c r="X379" i="3" a="1"/>
  <c r="X379" i="3" s="1"/>
  <c r="X417" i="3" a="1"/>
  <c r="X417" i="3" s="1"/>
  <c r="X880" i="3" a="1"/>
  <c r="X880" i="3" s="1"/>
  <c r="X887" i="3" a="1"/>
  <c r="X887" i="3" s="1"/>
  <c r="X11" i="3" a="1"/>
  <c r="X11" i="3" s="1"/>
  <c r="X422" i="3" a="1"/>
  <c r="X422" i="3" s="1"/>
  <c r="X412" i="3" a="1"/>
  <c r="X412" i="3" s="1"/>
  <c r="X93" i="3" a="1"/>
  <c r="X93" i="3" s="1"/>
  <c r="X824" i="3" a="1"/>
  <c r="X824" i="3" s="1"/>
  <c r="X189" i="3" a="1"/>
  <c r="X189" i="3" s="1"/>
  <c r="X259" i="3" a="1"/>
  <c r="X259" i="3" s="1"/>
  <c r="X209" i="3" a="1"/>
  <c r="X209" i="3" s="1"/>
  <c r="X856" i="3" a="1"/>
  <c r="X856" i="3" s="1"/>
  <c r="X321" i="3" a="1"/>
  <c r="X321" i="3" s="1"/>
  <c r="X358" i="3" a="1"/>
  <c r="X358" i="3" s="1"/>
  <c r="X290" i="3" a="1"/>
  <c r="X290" i="3" s="1"/>
  <c r="X78" i="3" a="1"/>
  <c r="X78" i="3" s="1"/>
  <c r="X92" i="3" a="1"/>
  <c r="X92" i="3" s="1"/>
  <c r="X193" i="3" a="1"/>
  <c r="X193" i="3" s="1"/>
  <c r="X380" i="3" a="1"/>
  <c r="X380" i="3" s="1"/>
  <c r="X401" i="3" a="1"/>
  <c r="X401" i="3" s="1"/>
  <c r="X279" i="3" a="1"/>
  <c r="X279" i="3" s="1"/>
  <c r="X55" i="3" a="1"/>
  <c r="X55" i="3" s="1"/>
  <c r="X118" i="3" a="1"/>
  <c r="X118" i="3" s="1"/>
  <c r="X133" i="3" a="1"/>
  <c r="X133" i="3" s="1"/>
  <c r="X846" i="3" a="1"/>
  <c r="X846" i="3" s="1"/>
  <c r="X244" i="3" a="1"/>
  <c r="X244" i="3" s="1"/>
  <c r="X309" i="3" a="1"/>
  <c r="X309" i="3" s="1"/>
  <c r="X90" i="3" a="1"/>
  <c r="X90" i="3" s="1"/>
  <c r="X100" i="3" a="1"/>
  <c r="X100" i="3" s="1"/>
  <c r="X830" i="3" a="1"/>
  <c r="X830" i="3" s="1"/>
  <c r="X858" i="3" a="1"/>
  <c r="X858" i="3" s="1"/>
  <c r="X871" i="3" a="1"/>
  <c r="X871" i="3" s="1"/>
  <c r="X195" i="3" a="1"/>
  <c r="X195" i="3" s="1"/>
  <c r="X394" i="3" a="1"/>
  <c r="X394" i="3" s="1"/>
  <c r="X378" i="3" a="1"/>
  <c r="X378" i="3" s="1"/>
  <c r="X320" i="3" a="1"/>
  <c r="X320" i="3" s="1"/>
  <c r="X330" i="3" a="1"/>
  <c r="X330" i="3" s="1"/>
  <c r="X37" i="3" a="1"/>
  <c r="X37" i="3" s="1"/>
  <c r="X336" i="3" a="1"/>
  <c r="X336" i="3" s="1"/>
  <c r="X812" i="3" a="1"/>
  <c r="X812" i="3" s="1"/>
  <c r="X219" i="3" a="1"/>
  <c r="X219" i="3" s="1"/>
  <c r="X888" i="3" a="1"/>
  <c r="X888" i="3" s="1"/>
  <c r="X79" i="3" a="1"/>
  <c r="X79" i="3" s="1"/>
  <c r="X332" i="3" a="1"/>
  <c r="X332" i="3" s="1"/>
  <c r="X809" i="3" a="1"/>
  <c r="X809" i="3" s="1"/>
  <c r="X127" i="3" a="1"/>
  <c r="X127" i="3" s="1"/>
  <c r="X276" i="3" a="1"/>
  <c r="X276" i="3" s="1"/>
  <c r="X413" i="3" a="1"/>
  <c r="X413" i="3" s="1"/>
  <c r="X339" i="3" a="1"/>
  <c r="X339" i="3" s="1"/>
  <c r="X30" i="3" a="1"/>
  <c r="X30" i="3" s="1"/>
  <c r="X217" i="3" a="1"/>
  <c r="X217" i="3" s="1"/>
  <c r="X161" i="3" a="1"/>
  <c r="X161" i="3" s="1"/>
  <c r="X371" i="3" a="1"/>
  <c r="X371" i="3" s="1"/>
  <c r="X328" i="3" a="1"/>
  <c r="X328" i="3" s="1"/>
  <c r="X13" i="3" a="1"/>
  <c r="X13" i="3" s="1"/>
  <c r="X420" i="3" a="1"/>
  <c r="X420" i="3" s="1"/>
  <c r="X281" i="3" a="1"/>
  <c r="X281" i="3" s="1"/>
  <c r="X324" i="3" a="1"/>
  <c r="X324" i="3" s="1"/>
  <c r="X398" i="3" a="1"/>
  <c r="X398" i="3" s="1"/>
  <c r="X414" i="3" a="1"/>
  <c r="X414" i="3" s="1"/>
  <c r="X278" i="3" a="1"/>
  <c r="X278" i="3" s="1"/>
  <c r="X9" i="3" a="1"/>
  <c r="X9" i="3" s="1"/>
  <c r="X326" i="3" a="1"/>
  <c r="X326" i="3" s="1"/>
  <c r="X211" i="3" a="1"/>
  <c r="X211" i="3" s="1"/>
  <c r="X131" i="3" a="1"/>
  <c r="X131" i="3" s="1"/>
  <c r="X47" i="3" a="1"/>
  <c r="X47" i="3" s="1"/>
  <c r="X198" i="3" a="1"/>
  <c r="X198" i="3" s="1"/>
  <c r="X854" i="3" a="1"/>
  <c r="X854" i="3" s="1"/>
  <c r="X815" i="3" a="1"/>
  <c r="X815" i="3" s="1"/>
  <c r="X864" i="3" a="1"/>
  <c r="X864" i="3" s="1"/>
  <c r="X264" i="3" a="1"/>
  <c r="X264" i="3" s="1"/>
  <c r="X268" i="3" a="1"/>
  <c r="X268" i="3" s="1"/>
  <c r="X822" i="3" a="1"/>
  <c r="X822" i="3" s="1"/>
  <c r="X21" i="3" a="1"/>
  <c r="X21" i="3" s="1"/>
  <c r="X310" i="3" a="1"/>
  <c r="X310" i="3" s="1"/>
  <c r="X301" i="3" a="1"/>
  <c r="X301" i="3" s="1"/>
  <c r="X836" i="3" a="1"/>
  <c r="X836" i="3" s="1"/>
  <c r="X143" i="3" a="1"/>
  <c r="X143" i="3" s="1"/>
  <c r="X229" i="3" a="1"/>
  <c r="X229" i="3" s="1"/>
  <c r="X97" i="3" a="1"/>
  <c r="X97" i="3" s="1"/>
  <c r="X88" i="3" a="1"/>
  <c r="X88" i="3" s="1"/>
  <c r="X348" i="3" a="1"/>
  <c r="X348" i="3" s="1"/>
  <c r="X213" i="3" a="1"/>
  <c r="X213" i="3" s="1"/>
  <c r="X58" i="3" a="1"/>
  <c r="X58" i="3" s="1"/>
  <c r="X178" i="3" a="1"/>
  <c r="X178" i="3" s="1"/>
  <c r="X363" i="3" a="1"/>
  <c r="X363" i="3" s="1"/>
  <c r="X873" i="3" a="1"/>
  <c r="X873" i="3" s="1"/>
  <c r="X852" i="3" a="1"/>
  <c r="X852" i="3" s="1"/>
  <c r="X171" i="3" a="1"/>
  <c r="X171" i="3" s="1"/>
  <c r="X316" i="3" a="1"/>
  <c r="X316" i="3" s="1"/>
  <c r="X865" i="3" a="1"/>
  <c r="X865" i="3" s="1"/>
  <c r="X863" i="3" a="1"/>
  <c r="X863" i="3" s="1"/>
  <c r="X96" i="3" a="1"/>
  <c r="X96" i="3" s="1"/>
  <c r="X395" i="3" a="1"/>
  <c r="X395" i="3" s="1"/>
  <c r="X399" i="3" a="1"/>
  <c r="X399" i="3" s="1"/>
  <c r="X24" i="3" a="1"/>
  <c r="X24" i="3" s="1"/>
  <c r="X150" i="3" a="1"/>
  <c r="X150" i="3" s="1"/>
  <c r="X188" i="3" a="1"/>
  <c r="X188" i="3" s="1"/>
  <c r="X89" i="3" a="1"/>
  <c r="X89" i="3" s="1"/>
  <c r="X50" i="3" a="1"/>
  <c r="X50" i="3" s="1"/>
  <c r="X192" i="3" a="1"/>
  <c r="X192" i="3" s="1"/>
  <c r="X227" i="3" a="1"/>
  <c r="X227" i="3" s="1"/>
  <c r="X45" i="3" a="1"/>
  <c r="X45" i="3" s="1"/>
  <c r="X197" i="3" a="1"/>
  <c r="X197" i="3" s="1"/>
  <c r="X186" i="3" a="1"/>
  <c r="X186" i="3" s="1"/>
  <c r="X208" i="3" a="1"/>
  <c r="X208" i="3" s="1"/>
  <c r="X383" i="3" a="1"/>
  <c r="X383" i="3" s="1"/>
  <c r="X162" i="3" a="1"/>
  <c r="X162" i="3" s="1"/>
  <c r="X121" i="3" a="1"/>
  <c r="X121" i="3" s="1"/>
  <c r="X807" i="3" a="1"/>
  <c r="X807" i="3" s="1"/>
  <c r="X825" i="3" a="1"/>
  <c r="X825" i="3" s="1"/>
  <c r="X103" i="3" a="1"/>
  <c r="X103" i="3" s="1"/>
  <c r="X848" i="3" a="1"/>
  <c r="X848" i="3" s="1"/>
  <c r="X402" i="3" a="1"/>
  <c r="X402" i="3" s="1"/>
  <c r="X101" i="3" a="1"/>
  <c r="X101" i="3" s="1"/>
  <c r="X345" i="3" a="1"/>
  <c r="X345" i="3" s="1"/>
  <c r="X360" i="3" a="1"/>
  <c r="X360" i="3" s="1"/>
  <c r="X810" i="3" a="1"/>
  <c r="X810" i="3" s="1"/>
  <c r="X302" i="3" a="1"/>
  <c r="X302" i="3" s="1"/>
  <c r="X187" i="3" a="1"/>
  <c r="X187" i="3" s="1"/>
  <c r="X356" i="3" a="1"/>
  <c r="X356" i="3" s="1"/>
  <c r="X337" i="3" a="1"/>
  <c r="X337" i="3" s="1"/>
  <c r="X299" i="3" a="1"/>
  <c r="X299" i="3" s="1"/>
  <c r="X170" i="3" a="1"/>
  <c r="X170" i="3" s="1"/>
  <c r="X833" i="3" a="1"/>
  <c r="X833" i="3" s="1"/>
  <c r="X106" i="3" a="1"/>
  <c r="X106" i="3" s="1"/>
  <c r="X872" i="3" a="1"/>
  <c r="X872" i="3" s="1"/>
  <c r="X408" i="3" a="1"/>
  <c r="X408" i="3" s="1"/>
  <c r="X120" i="3" a="1"/>
  <c r="X120" i="3" s="1"/>
  <c r="X39" i="3" a="1"/>
  <c r="X39" i="3" s="1"/>
  <c r="X334" i="3" a="1"/>
  <c r="X334" i="3" s="1"/>
  <c r="X819" i="3" a="1"/>
  <c r="X819" i="3" s="1"/>
  <c r="X826" i="3" a="1"/>
  <c r="X826" i="3" s="1"/>
  <c r="X51" i="3" a="1"/>
  <c r="X51" i="3" s="1"/>
  <c r="X81" i="3" a="1"/>
  <c r="X81" i="3" s="1"/>
  <c r="X868" i="3" a="1"/>
  <c r="X868" i="3" s="1"/>
  <c r="X53" i="3" a="1"/>
  <c r="X53" i="3" s="1"/>
  <c r="X397" i="3" a="1"/>
  <c r="X397" i="3" s="1"/>
  <c r="X817" i="3" a="1"/>
  <c r="X817" i="3" s="1"/>
  <c r="X95" i="3" a="1"/>
  <c r="X95" i="3" s="1"/>
  <c r="X851" i="3" a="1"/>
  <c r="X851" i="3" s="1"/>
  <c r="X818" i="3" a="1"/>
  <c r="X818" i="3" s="1"/>
  <c r="X391" i="3" a="1"/>
  <c r="X391" i="3" s="1"/>
  <c r="X816" i="3" a="1"/>
  <c r="X816" i="3" s="1"/>
  <c r="X277" i="3" a="1"/>
  <c r="X277" i="3" s="1"/>
  <c r="X388" i="3" a="1"/>
  <c r="X388" i="3" s="1"/>
  <c r="X382" i="3" a="1"/>
  <c r="X382" i="3" s="1"/>
  <c r="X10" i="3" a="1"/>
  <c r="X10" i="3" s="1"/>
  <c r="X385" i="3" a="1"/>
  <c r="X385" i="3" s="1"/>
  <c r="X423" i="3" a="1"/>
  <c r="X423" i="3" s="1"/>
  <c r="X404" i="3" a="1"/>
  <c r="X404" i="3" s="1"/>
  <c r="X5" i="3" a="1"/>
  <c r="X5" i="3" s="1"/>
  <c r="X275" i="3" a="1"/>
  <c r="X275" i="3" s="1"/>
  <c r="X859" i="3" a="1"/>
  <c r="X859" i="3" s="1"/>
  <c r="X41" i="3" a="1"/>
  <c r="X41" i="3" s="1"/>
  <c r="X99" i="3" a="1"/>
  <c r="X99" i="3" s="1"/>
  <c r="X35" i="3" a="1"/>
  <c r="X35" i="3" s="1"/>
  <c r="X3" i="3" a="1"/>
  <c r="X3" i="3" s="1"/>
  <c r="X2" i="3" a="1"/>
  <c r="X2" i="3" s="1"/>
  <c r="X419" i="3" a="1"/>
  <c r="X419" i="3" s="1"/>
  <c r="X305" i="3" a="1"/>
  <c r="X305" i="3" s="1"/>
  <c r="X63" i="3" a="1"/>
  <c r="X63" i="3" s="1"/>
  <c r="X46" i="3" a="1"/>
  <c r="X46" i="3" s="1"/>
  <c r="X386" i="3" a="1"/>
  <c r="X386" i="3" s="1"/>
  <c r="X821" i="3" a="1"/>
  <c r="X821" i="3" s="1"/>
  <c r="X252" i="3" a="1"/>
  <c r="X252" i="3" s="1"/>
  <c r="X866" i="3" a="1"/>
  <c r="X866" i="3" s="1"/>
  <c r="X368" i="3" a="1"/>
  <c r="X368" i="3" s="1"/>
  <c r="X372" i="3" a="1"/>
  <c r="X372" i="3" s="1"/>
  <c r="X340" i="3" a="1"/>
  <c r="X340" i="3" s="1"/>
  <c r="X883" i="3" a="1"/>
  <c r="X883" i="3" s="1"/>
  <c r="X295" i="3" a="1"/>
  <c r="X295" i="3" s="1"/>
  <c r="X862" i="3" a="1"/>
  <c r="X862" i="3" s="1"/>
  <c r="X76" i="3" a="1"/>
  <c r="X76" i="3" s="1"/>
  <c r="X853" i="3" a="1"/>
  <c r="X853" i="3" s="1"/>
  <c r="X384" i="3" a="1"/>
  <c r="X384" i="3" s="1"/>
  <c r="X288" i="3" a="1"/>
  <c r="X288" i="3" s="1"/>
  <c r="X403" i="3" a="1"/>
  <c r="X403" i="3" s="1"/>
  <c r="X314" i="3" a="1"/>
  <c r="X314" i="3" s="1"/>
  <c r="X72" i="3" a="1"/>
  <c r="X72" i="3" s="1"/>
  <c r="X123" i="3" a="1"/>
  <c r="X123" i="3" s="1"/>
  <c r="X18" i="3" a="1"/>
  <c r="X18" i="3" s="1"/>
  <c r="X233" i="3" a="1"/>
  <c r="X233" i="3" s="1"/>
  <c r="X353" i="3" a="1"/>
  <c r="X353" i="3" s="1"/>
  <c r="X338" i="3" a="1"/>
  <c r="X338" i="3" s="1"/>
  <c r="X265" i="3" a="1"/>
  <c r="X265" i="3" s="1"/>
  <c r="X108" i="3" a="1"/>
  <c r="X108" i="3" s="1"/>
  <c r="X139" i="3" a="1"/>
  <c r="X139" i="3" s="1"/>
  <c r="X843" i="3" a="1"/>
  <c r="X843" i="3" s="1"/>
  <c r="X272" i="3" a="1"/>
  <c r="X272" i="3" s="1"/>
  <c r="X31" i="3" a="1"/>
  <c r="X31" i="3" s="1"/>
  <c r="X75" i="3" a="1"/>
  <c r="X75" i="3" s="1"/>
  <c r="X838" i="3" a="1"/>
  <c r="X838" i="3" s="1"/>
  <c r="X77" i="3" a="1"/>
  <c r="X77" i="3" s="1"/>
  <c r="X361" i="3" a="1"/>
  <c r="X361" i="3" s="1"/>
  <c r="X416" i="3" a="1"/>
  <c r="X416" i="3" s="1"/>
  <c r="X831" i="3" a="1"/>
  <c r="X831" i="3" s="1"/>
  <c r="X215" i="3" a="1"/>
  <c r="X215" i="3" s="1"/>
  <c r="X258" i="3" a="1"/>
  <c r="X258" i="3" s="1"/>
  <c r="X254" i="3" a="1"/>
  <c r="X254" i="3" s="1"/>
  <c r="X49" i="3" a="1"/>
  <c r="X49" i="3" s="1"/>
  <c r="X861" i="3" a="1"/>
  <c r="X861" i="3" s="1"/>
  <c r="X415" i="3" a="1"/>
  <c r="X415" i="3" s="1"/>
  <c r="X166" i="3" a="1"/>
  <c r="X166" i="3" s="1"/>
  <c r="X405" i="3" a="1"/>
  <c r="X405" i="3" s="1"/>
  <c r="X15" i="3" a="1"/>
  <c r="X15" i="3" s="1"/>
  <c r="X105" i="3" a="1"/>
  <c r="X105" i="3" s="1"/>
  <c r="AX255" i="3" a="1"/>
  <c r="AX255" i="3" s="1"/>
  <c r="AX543" i="3" a="1"/>
  <c r="AX543" i="3" s="1"/>
  <c r="AX779" i="3" a="1"/>
  <c r="AX779" i="3" s="1"/>
  <c r="AX123" i="3" a="1"/>
  <c r="AX123" i="3" s="1"/>
  <c r="AX369" i="3" a="1"/>
  <c r="AX369" i="3" s="1"/>
  <c r="AX456" i="3" a="1"/>
  <c r="AX456" i="3" s="1"/>
  <c r="AX639" i="3" a="1"/>
  <c r="AX639" i="3" s="1"/>
  <c r="AX631" i="3" a="1"/>
  <c r="AX631" i="3" s="1"/>
  <c r="AX885" i="3" a="1"/>
  <c r="AX885" i="3" s="1"/>
  <c r="AX337" i="3" a="1"/>
  <c r="AX337" i="3" s="1"/>
  <c r="AX733" i="3" a="1"/>
  <c r="AX733" i="3" s="1"/>
  <c r="AX439" i="3" a="1"/>
  <c r="AX439" i="3" s="1"/>
  <c r="AX797" i="3" a="1"/>
  <c r="AX797" i="3" s="1"/>
  <c r="AX483" i="3" a="1"/>
  <c r="AX483" i="3" s="1"/>
  <c r="AX757" i="3" a="1"/>
  <c r="AX757" i="3" s="1"/>
  <c r="AX862" i="3" a="1"/>
  <c r="AX862" i="3" s="1"/>
  <c r="AX883" i="3" a="1"/>
  <c r="AX883" i="3" s="1"/>
  <c r="AX440" i="3" a="1"/>
  <c r="AX440" i="3" s="1"/>
  <c r="AX499" i="3" a="1"/>
  <c r="AX499" i="3" s="1"/>
  <c r="AX315" i="3" a="1"/>
  <c r="AX315" i="3" s="1"/>
  <c r="AX504" i="3" a="1"/>
  <c r="AX504" i="3" s="1"/>
  <c r="AX482" i="3" a="1"/>
  <c r="AX482" i="3" s="1"/>
  <c r="AX856" i="3" a="1"/>
  <c r="AX856" i="3" s="1"/>
  <c r="AX830" i="3" a="1"/>
  <c r="AX830" i="3" s="1"/>
  <c r="AX747" i="3" a="1"/>
  <c r="AX747" i="3" s="1"/>
  <c r="AX641" i="3" a="1"/>
  <c r="AX641" i="3" s="1"/>
  <c r="AX444" i="3" a="1"/>
  <c r="AX444" i="3" s="1"/>
  <c r="AX550" i="3" a="1"/>
  <c r="AX550" i="3" s="1"/>
  <c r="AX85" i="3" a="1"/>
  <c r="AX85" i="3" s="1"/>
  <c r="AX19" i="3" a="1"/>
  <c r="AX19" i="3" s="1"/>
  <c r="AX817" i="3" a="1"/>
  <c r="AX817" i="3" s="1"/>
  <c r="AX705" i="3" a="1"/>
  <c r="AX705" i="3" s="1"/>
  <c r="AX556" i="3" a="1"/>
  <c r="AX556" i="3" s="1"/>
  <c r="AX176" i="3" a="1"/>
  <c r="AX176" i="3" s="1"/>
  <c r="AX204" i="3" a="1"/>
  <c r="AX204" i="3" s="1"/>
  <c r="AX314" i="3" a="1"/>
  <c r="AX314" i="3" s="1"/>
  <c r="AX693" i="3" a="1"/>
  <c r="AX693" i="3" s="1"/>
  <c r="AX565" i="3" a="1"/>
  <c r="AX565" i="3" s="1"/>
  <c r="AX5" i="3" a="1"/>
  <c r="AX5" i="3" s="1"/>
  <c r="AX422" i="3" a="1"/>
  <c r="AX422" i="3" s="1"/>
  <c r="AX431" i="3" a="1"/>
  <c r="AX431" i="3" s="1"/>
  <c r="AX479" i="3" a="1"/>
  <c r="AX479" i="3" s="1"/>
  <c r="AX205" i="3" a="1"/>
  <c r="AX205" i="3" s="1"/>
  <c r="AX102" i="3" a="1"/>
  <c r="AX102" i="3" s="1"/>
  <c r="AX219" i="3" a="1"/>
  <c r="AX219" i="3" s="1"/>
  <c r="AX58" i="3" a="1"/>
  <c r="AX58" i="3" s="1"/>
  <c r="AX835" i="3" a="1"/>
  <c r="AX835" i="3" s="1"/>
  <c r="AX755" i="3" a="1"/>
  <c r="AX755" i="3" s="1"/>
  <c r="AX626" i="3" a="1"/>
  <c r="AX626" i="3" s="1"/>
  <c r="AX397" i="3" a="1"/>
  <c r="AX397" i="3" s="1"/>
  <c r="AX112" i="3" a="1"/>
  <c r="AX112" i="3" s="1"/>
  <c r="AX866" i="3" a="1"/>
  <c r="AX866" i="3" s="1"/>
  <c r="AX802" i="3" a="1"/>
  <c r="AX802" i="3" s="1"/>
  <c r="AX690" i="3" a="1"/>
  <c r="AX690" i="3" s="1"/>
  <c r="AX509" i="3" a="1"/>
  <c r="AX509" i="3" s="1"/>
  <c r="AX559" i="3" a="1"/>
  <c r="AX559" i="3" s="1"/>
  <c r="AX475" i="3" a="1"/>
  <c r="AX475" i="3" s="1"/>
  <c r="AX141" i="3" a="1"/>
  <c r="AX141" i="3" s="1"/>
  <c r="AX542" i="3" a="1"/>
  <c r="AX542" i="3" s="1"/>
  <c r="AX628" i="3" a="1"/>
  <c r="AX628" i="3" s="1"/>
  <c r="AX50" i="3" a="1"/>
  <c r="AX50" i="3" s="1"/>
  <c r="AX777" i="3" a="1"/>
  <c r="AX777" i="3" s="1"/>
  <c r="AX587" i="3" a="1"/>
  <c r="AX587" i="3" s="1"/>
  <c r="AX180" i="3" a="1"/>
  <c r="AX180" i="3" s="1"/>
  <c r="AX16" i="3" a="1"/>
  <c r="AX16" i="3" s="1"/>
  <c r="AX93" i="3" a="1"/>
  <c r="AX93" i="3" s="1"/>
  <c r="AX95" i="3" a="1"/>
  <c r="AX95" i="3" s="1"/>
  <c r="AX872" i="3" a="1"/>
  <c r="AX872" i="3" s="1"/>
  <c r="AX808" i="3" a="1"/>
  <c r="AX808" i="3" s="1"/>
  <c r="AX667" i="3" a="1"/>
  <c r="AX667" i="3" s="1"/>
  <c r="AX508" i="3" a="1"/>
  <c r="AX508" i="3" s="1"/>
  <c r="AX130" i="3" a="1"/>
  <c r="AX130" i="3" s="1"/>
  <c r="AX623" i="3" a="1"/>
  <c r="AX623" i="3" s="1"/>
  <c r="AX558" i="3" a="1"/>
  <c r="AX558" i="3" s="1"/>
  <c r="AX230" i="3" a="1"/>
  <c r="AX230" i="3" s="1"/>
  <c r="AX364" i="3" a="1"/>
  <c r="AX364" i="3" s="1"/>
  <c r="AX682" i="3" a="1"/>
  <c r="AX682" i="3" s="1"/>
  <c r="AX554" i="3" a="1"/>
  <c r="AX554" i="3" s="1"/>
  <c r="AX150" i="3" a="1"/>
  <c r="AX150" i="3" s="1"/>
  <c r="AX169" i="3" a="1"/>
  <c r="AX169" i="3" s="1"/>
  <c r="AX138" i="3" a="1"/>
  <c r="AX138" i="3" s="1"/>
  <c r="AX470" i="3" a="1"/>
  <c r="AX470" i="3" s="1"/>
  <c r="AX35" i="3" a="1"/>
  <c r="AX35" i="3" s="1"/>
  <c r="AX306" i="3" a="1"/>
  <c r="AX306" i="3" s="1"/>
  <c r="AX131" i="3" a="1"/>
  <c r="AX131" i="3" s="1"/>
  <c r="AX12" i="3" a="1"/>
  <c r="AX12" i="3" s="1"/>
  <c r="AX826" i="3" a="1"/>
  <c r="AX826" i="3" s="1"/>
  <c r="AX737" i="3" a="1"/>
  <c r="AX737" i="3" s="1"/>
  <c r="AX620" i="3" a="1"/>
  <c r="AX620" i="3" s="1"/>
  <c r="AX45" i="3" a="1"/>
  <c r="AX45" i="3" s="1"/>
  <c r="AX232" i="3" a="1"/>
  <c r="AX232" i="3" s="1"/>
  <c r="AX326" i="3" a="1"/>
  <c r="AX326" i="3" s="1"/>
  <c r="AX732" i="3" a="1"/>
  <c r="AX732" i="3" s="1"/>
  <c r="AX166" i="3" a="1"/>
  <c r="AX166" i="3" s="1"/>
  <c r="AX784" i="3" a="1"/>
  <c r="AX784" i="3" s="1"/>
  <c r="AX649" i="3" a="1"/>
  <c r="AX649" i="3" s="1"/>
  <c r="AX577" i="3" a="1"/>
  <c r="AX577" i="3" s="1"/>
  <c r="AX513" i="3" a="1"/>
  <c r="AX513" i="3" s="1"/>
  <c r="AX194" i="3" a="1"/>
  <c r="AX194" i="3" s="1"/>
  <c r="AX148" i="3" a="1"/>
  <c r="AX148" i="3" s="1"/>
  <c r="AX458" i="3" a="1"/>
  <c r="AX458" i="3" s="1"/>
  <c r="AX27" i="3" a="1"/>
  <c r="AX27" i="3" s="1"/>
  <c r="AX332" i="3" a="1"/>
  <c r="AX332" i="3" s="1"/>
  <c r="AX715" i="3" a="1"/>
  <c r="AX715" i="3" s="1"/>
  <c r="AX546" i="3" a="1"/>
  <c r="AX546" i="3" s="1"/>
  <c r="AX296" i="3" a="1"/>
  <c r="AX296" i="3" s="1"/>
  <c r="AX503" i="3" a="1"/>
  <c r="AX503" i="3" s="1"/>
  <c r="AX849" i="3" a="1"/>
  <c r="AX849" i="3" s="1"/>
  <c r="AX385" i="3" a="1"/>
  <c r="AX385" i="3" s="1"/>
  <c r="AX838" i="3" a="1"/>
  <c r="AX838" i="3" s="1"/>
  <c r="AX413" i="3" a="1"/>
  <c r="AX413" i="3" s="1"/>
  <c r="AX514" i="3" a="1"/>
  <c r="AX514" i="3" s="1"/>
  <c r="AX47" i="3" a="1"/>
  <c r="AX47" i="3" s="1"/>
  <c r="AX843" i="3" a="1"/>
  <c r="AX843" i="3" s="1"/>
  <c r="AX811" i="3" a="1"/>
  <c r="AX811" i="3" s="1"/>
  <c r="AX709" i="3" a="1"/>
  <c r="AX709" i="3" s="1"/>
  <c r="AX423" i="3" a="1"/>
  <c r="AX423" i="3" s="1"/>
  <c r="AX774" i="3" a="1"/>
  <c r="AX774" i="3" s="1"/>
  <c r="AX498" i="3" a="1"/>
  <c r="AX498" i="3" s="1"/>
  <c r="AX467" i="3" a="1"/>
  <c r="AX467" i="3" s="1"/>
  <c r="AX704" i="3" a="1"/>
  <c r="AX704" i="3" s="1"/>
  <c r="AX101" i="3" a="1"/>
  <c r="AX101" i="3" s="1"/>
  <c r="AX805" i="3" a="1"/>
  <c r="AX805" i="3" s="1"/>
  <c r="AX455" i="3" a="1"/>
  <c r="AX455" i="3" s="1"/>
  <c r="AX253" i="3" a="1"/>
  <c r="AX253" i="3" s="1"/>
  <c r="AX69" i="3" a="1"/>
  <c r="AX69" i="3" s="1"/>
  <c r="AX368" i="3" a="1"/>
  <c r="AX368" i="3" s="1"/>
  <c r="AX520" i="3" a="1"/>
  <c r="AX520" i="3" s="1"/>
  <c r="AX6" i="3" a="1"/>
  <c r="AX6" i="3" s="1"/>
  <c r="AX798" i="3" a="1"/>
  <c r="AX798" i="3" s="1"/>
  <c r="AX381" i="3" a="1"/>
  <c r="AX381" i="3" s="1"/>
  <c r="AX869" i="3" a="1"/>
  <c r="AX869" i="3" s="1"/>
  <c r="AX466" i="3" a="1"/>
  <c r="AX466" i="3" s="1"/>
  <c r="AX380" i="3" a="1"/>
  <c r="AX380" i="3" s="1"/>
  <c r="AX286" i="3" a="1"/>
  <c r="AX286" i="3" s="1"/>
  <c r="AX435" i="3" a="1"/>
  <c r="AX435" i="3" s="1"/>
  <c r="AX837" i="3" a="1"/>
  <c r="AX837" i="3" s="1"/>
  <c r="AX673" i="3" a="1"/>
  <c r="AX673" i="3" s="1"/>
  <c r="AX530" i="3" a="1"/>
  <c r="AX530" i="3" s="1"/>
  <c r="AX606" i="3" a="1"/>
  <c r="AX606" i="3" s="1"/>
  <c r="AX874" i="3" a="1"/>
  <c r="AX874" i="3" s="1"/>
  <c r="AX791" i="3" a="1"/>
  <c r="AX791" i="3" s="1"/>
  <c r="AX648" i="3" a="1"/>
  <c r="AX648" i="3" s="1"/>
  <c r="AX575" i="3" a="1"/>
  <c r="AX575" i="3" s="1"/>
  <c r="AX677" i="3" a="1"/>
  <c r="AX677" i="3" s="1"/>
  <c r="AX533" i="3" a="1"/>
  <c r="AX533" i="3" s="1"/>
  <c r="AX307" i="3" a="1"/>
  <c r="AX307" i="3" s="1"/>
  <c r="AX393" i="3" a="1"/>
  <c r="AX393" i="3" s="1"/>
  <c r="AX412" i="3" a="1"/>
  <c r="AX412" i="3" s="1"/>
  <c r="AX53" i="3" a="1"/>
  <c r="AX53" i="3" s="1"/>
  <c r="AX29" i="3" a="1"/>
  <c r="AX29" i="3" s="1"/>
  <c r="AX265" i="3" a="1"/>
  <c r="AX265" i="3" s="1"/>
  <c r="AX888" i="3" a="1"/>
  <c r="AX888" i="3" s="1"/>
  <c r="AX74" i="3" a="1"/>
  <c r="AX74" i="3" s="1"/>
  <c r="AX886" i="3" a="1"/>
  <c r="AX886" i="3" s="1"/>
  <c r="AX816" i="3" a="1"/>
  <c r="AX816" i="3" s="1"/>
  <c r="AX679" i="3" a="1"/>
  <c r="AX679" i="3" s="1"/>
  <c r="AX540" i="3" a="1"/>
  <c r="AX540" i="3" s="1"/>
  <c r="AX727" i="3" a="1"/>
  <c r="AX727" i="3" s="1"/>
  <c r="AX462" i="3" a="1"/>
  <c r="AX462" i="3" s="1"/>
  <c r="AX590" i="3" a="1"/>
  <c r="AX590" i="3" s="1"/>
  <c r="AX873" i="3" a="1"/>
  <c r="AX873" i="3" s="1"/>
  <c r="AX796" i="3" a="1"/>
  <c r="AX796" i="3" s="1"/>
  <c r="AX658" i="3" a="1"/>
  <c r="AX658" i="3" s="1"/>
  <c r="AX396" i="3" a="1"/>
  <c r="AX396" i="3" s="1"/>
  <c r="AX367" i="3" a="1"/>
  <c r="AX367" i="3" s="1"/>
  <c r="AX630" i="3" a="1"/>
  <c r="AX630" i="3" s="1"/>
  <c r="AX676" i="3" a="1"/>
  <c r="AX676" i="3" s="1"/>
  <c r="AX744" i="3" a="1"/>
  <c r="AX744" i="3" s="1"/>
  <c r="AX555" i="3" a="1"/>
  <c r="AX555" i="3" s="1"/>
  <c r="AX324" i="3" a="1"/>
  <c r="AX324" i="3" s="1"/>
  <c r="AX159" i="3" a="1"/>
  <c r="AX159" i="3" s="1"/>
  <c r="AX485" i="3" a="1"/>
  <c r="AX485" i="3" s="1"/>
  <c r="AX339" i="3" a="1"/>
  <c r="AX339" i="3" s="1"/>
  <c r="AX298" i="3" a="1"/>
  <c r="AX298" i="3" s="1"/>
  <c r="AX878" i="3" a="1"/>
  <c r="AX878" i="3" s="1"/>
  <c r="AX795" i="3" a="1"/>
  <c r="AX795" i="3" s="1"/>
  <c r="AX635" i="3" a="1"/>
  <c r="AX635" i="3" s="1"/>
  <c r="AX407" i="3" a="1"/>
  <c r="AX407" i="3" s="1"/>
  <c r="AX719" i="3" a="1"/>
  <c r="AX719" i="3" s="1"/>
  <c r="AX287" i="3" a="1"/>
  <c r="AX287" i="3" s="1"/>
  <c r="AX740" i="3" a="1"/>
  <c r="AX740" i="3" s="1"/>
  <c r="AX666" i="3" a="1"/>
  <c r="AX666" i="3" s="1"/>
  <c r="AX553" i="3" a="1"/>
  <c r="AX553" i="3" s="1"/>
  <c r="AX13" i="3" a="1"/>
  <c r="AX13" i="3" s="1"/>
  <c r="AX322" i="3" a="1"/>
  <c r="AX322" i="3" s="1"/>
  <c r="AX459" i="3" a="1"/>
  <c r="AX459" i="3" s="1"/>
  <c r="AX38" i="3" a="1"/>
  <c r="AX38" i="3" s="1"/>
  <c r="AX871" i="3" a="1"/>
  <c r="AX871" i="3" s="1"/>
  <c r="AX801" i="3" a="1"/>
  <c r="AX801" i="3" s="1"/>
  <c r="AX675" i="3" a="1"/>
  <c r="AX675" i="3" s="1"/>
  <c r="AX477" i="3" a="1"/>
  <c r="AX477" i="3" s="1"/>
  <c r="AX574" i="3" a="1"/>
  <c r="AX574" i="3" s="1"/>
  <c r="AX644" i="3" a="1"/>
  <c r="AX644" i="3" s="1"/>
  <c r="AX66" i="3" a="1"/>
  <c r="AX66" i="3" s="1"/>
  <c r="AX713" i="3" a="1"/>
  <c r="AX713" i="3" s="1"/>
  <c r="AX609" i="3" a="1"/>
  <c r="AX609" i="3" s="1"/>
  <c r="AX529" i="3" a="1"/>
  <c r="AX529" i="3" s="1"/>
  <c r="AX325" i="3" a="1"/>
  <c r="AX325" i="3" s="1"/>
  <c r="AX376" i="3" a="1"/>
  <c r="AX376" i="3" s="1"/>
  <c r="AX40" i="3" a="1"/>
  <c r="AX40" i="3" s="1"/>
  <c r="AX355" i="3" a="1"/>
  <c r="AX355" i="3" s="1"/>
  <c r="AX263" i="3" a="1"/>
  <c r="AX263" i="3" s="1"/>
  <c r="AX268" i="3" a="1"/>
  <c r="AX268" i="3" s="1"/>
  <c r="AX191" i="3" a="1"/>
  <c r="AX191" i="3" s="1"/>
  <c r="AX121" i="3" a="1"/>
  <c r="AX121" i="3" s="1"/>
  <c r="AX845" i="3" a="1"/>
  <c r="AX845" i="3" s="1"/>
  <c r="AX736" i="3" a="1"/>
  <c r="AX736" i="3" s="1"/>
  <c r="AX616" i="3" a="1"/>
  <c r="AX616" i="3" s="1"/>
  <c r="AX434" i="3" a="1"/>
  <c r="AX434" i="3" s="1"/>
  <c r="AX24" i="3" a="1"/>
  <c r="AX24" i="3" s="1"/>
  <c r="AX311" i="3" a="1"/>
  <c r="AX311" i="3" s="1"/>
  <c r="AX474" i="3" a="1"/>
  <c r="AX474" i="3" s="1"/>
  <c r="AX745" i="3" a="1"/>
  <c r="AX745" i="3" s="1"/>
  <c r="AX392" i="3" a="1"/>
  <c r="AX392" i="3" s="1"/>
  <c r="AX712" i="3" a="1"/>
  <c r="AX712" i="3" s="1"/>
  <c r="AX576" i="3" a="1"/>
  <c r="AX576" i="3" s="1"/>
  <c r="AX128" i="3" a="1"/>
  <c r="AX128" i="3" s="1"/>
  <c r="AX271" i="3" a="1"/>
  <c r="AX271" i="3" s="1"/>
  <c r="AX495" i="3" a="1"/>
  <c r="AX495" i="3" s="1"/>
  <c r="AX79" i="3" a="1"/>
  <c r="AX79" i="3" s="1"/>
  <c r="AX882" i="3" a="1"/>
  <c r="AX882" i="3" s="1"/>
  <c r="AX818" i="3" a="1"/>
  <c r="AX818" i="3" s="1"/>
  <c r="AX722" i="3" a="1"/>
  <c r="AX722" i="3" s="1"/>
  <c r="AX515" i="3" a="1"/>
  <c r="AX515" i="3" s="1"/>
  <c r="AX23" i="3" a="1"/>
  <c r="AX23" i="3" s="1"/>
  <c r="AX662" i="3" a="1"/>
  <c r="AX662" i="3" s="1"/>
  <c r="AX471" i="3" a="1"/>
  <c r="AX471" i="3" s="1"/>
  <c r="AX480" i="3" a="1"/>
  <c r="AX480" i="3" s="1"/>
  <c r="AX91" i="3" a="1"/>
  <c r="AX91" i="3" s="1"/>
  <c r="AX868" i="3" a="1"/>
  <c r="AX868" i="3" s="1"/>
  <c r="AX769" i="3" a="1"/>
  <c r="AX769" i="3" s="1"/>
  <c r="AX611" i="3" a="1"/>
  <c r="AX611" i="3" s="1"/>
  <c r="AX223" i="3" a="1"/>
  <c r="AX223" i="3" s="1"/>
  <c r="AX117" i="3" a="1"/>
  <c r="AX117" i="3" s="1"/>
  <c r="AX222" i="3" a="1"/>
  <c r="AX222" i="3" s="1"/>
  <c r="AX661" i="3" a="1"/>
  <c r="AX661" i="3" s="1"/>
  <c r="AX26" i="3" a="1"/>
  <c r="AX26" i="3" s="1"/>
  <c r="AX125" i="3" a="1"/>
  <c r="AX125" i="3" s="1"/>
  <c r="AX31" i="3" a="1"/>
  <c r="AX31" i="3" s="1"/>
  <c r="AX51" i="3" a="1"/>
  <c r="AX51" i="3" s="1"/>
  <c r="AX880" i="3" a="1"/>
  <c r="AX880" i="3" s="1"/>
  <c r="AX803" i="3" a="1"/>
  <c r="AX803" i="3" s="1"/>
  <c r="AX669" i="3" a="1"/>
  <c r="AX669" i="3" s="1"/>
  <c r="AX525" i="3" a="1"/>
  <c r="AX525" i="3" s="1"/>
  <c r="AX591" i="3" a="1"/>
  <c r="AX591" i="3" s="1"/>
  <c r="AX157" i="3" a="1"/>
  <c r="AX157" i="3" s="1"/>
  <c r="AX267" i="3" a="1"/>
  <c r="AX267" i="3" s="1"/>
  <c r="AX860" i="3" a="1"/>
  <c r="AX860" i="3" s="1"/>
  <c r="AX780" i="3" a="1"/>
  <c r="AX780" i="3" s="1"/>
  <c r="AX636" i="3" a="1"/>
  <c r="AX636" i="3" s="1"/>
  <c r="AX361" i="3" a="1"/>
  <c r="AX361" i="3" s="1"/>
  <c r="AX301" i="3" a="1"/>
  <c r="AX301" i="3" s="1"/>
  <c r="AX566" i="3" a="1"/>
  <c r="AX566" i="3" s="1"/>
  <c r="AX596" i="3" a="1"/>
  <c r="AX596" i="3" s="1"/>
  <c r="AX331" i="3" a="1"/>
  <c r="AX331" i="3" s="1"/>
  <c r="AX731" i="3" a="1"/>
  <c r="AX731" i="3" s="1"/>
  <c r="AX539" i="3" a="1"/>
  <c r="AX539" i="3" s="1"/>
  <c r="AX395" i="3" a="1"/>
  <c r="AX395" i="3" s="1"/>
  <c r="AX438" i="3" a="1"/>
  <c r="AX438" i="3" s="1"/>
  <c r="AX33" i="3" a="1"/>
  <c r="AX33" i="3" s="1"/>
  <c r="AX249" i="3" a="1"/>
  <c r="AX249" i="3" s="1"/>
  <c r="AX291" i="3" a="1"/>
  <c r="AX291" i="3" s="1"/>
  <c r="AX859" i="3" a="1"/>
  <c r="AX859" i="3" s="1"/>
  <c r="AX789" i="3" a="1"/>
  <c r="AX789" i="3" s="1"/>
  <c r="AX621" i="3" a="1"/>
  <c r="AX621" i="3" s="1"/>
  <c r="AX391" i="3" a="1"/>
  <c r="AX391" i="3" s="1"/>
  <c r="AX695" i="3" a="1"/>
  <c r="AX695" i="3" s="1"/>
  <c r="AX309" i="3" a="1"/>
  <c r="AX309" i="3" s="1"/>
  <c r="AX718" i="3" a="1"/>
  <c r="AX718" i="3" s="1"/>
  <c r="AX330" i="3" a="1"/>
  <c r="AX330" i="3" s="1"/>
  <c r="AX389" i="3" a="1"/>
  <c r="AX389" i="3" s="1"/>
  <c r="AX468" i="3" a="1"/>
  <c r="AX468" i="3" s="1"/>
  <c r="AX650" i="3" a="1"/>
  <c r="AX650" i="3" s="1"/>
  <c r="AX7" i="3" a="1"/>
  <c r="AX7" i="3" s="1"/>
  <c r="AX420" i="3" a="1"/>
  <c r="AX420" i="3" s="1"/>
  <c r="AX497" i="3" a="1"/>
  <c r="AX497" i="3" s="1"/>
  <c r="AX134" i="3" a="1"/>
  <c r="AX134" i="3" s="1"/>
  <c r="AX865" i="3" a="1"/>
  <c r="AX865" i="3" s="1"/>
  <c r="AX794" i="3" a="1"/>
  <c r="AX794" i="3" s="1"/>
  <c r="AX664" i="3" a="1"/>
  <c r="AX664" i="3" s="1"/>
  <c r="AX419" i="3" a="1"/>
  <c r="AX419" i="3" s="1"/>
  <c r="AX348" i="3" a="1"/>
  <c r="AX348" i="3" s="1"/>
  <c r="AX359" i="3" a="1"/>
  <c r="AX359" i="3" s="1"/>
  <c r="AX612" i="3" a="1"/>
  <c r="AX612" i="3" s="1"/>
  <c r="AX689" i="3" a="1"/>
  <c r="AX689" i="3" s="1"/>
  <c r="AX601" i="3" a="1"/>
  <c r="AX601" i="3" s="1"/>
  <c r="AX300" i="3" a="1"/>
  <c r="AX300" i="3" s="1"/>
  <c r="AX758" i="3" a="1"/>
  <c r="AX758" i="3" s="1"/>
  <c r="AX284" i="3" a="1"/>
  <c r="AX284" i="3" s="1"/>
  <c r="AX43" i="3" a="1"/>
  <c r="AX43" i="3" s="1"/>
  <c r="AX99" i="3" a="1"/>
  <c r="AX99" i="3" s="1"/>
  <c r="AX832" i="3" a="1"/>
  <c r="AX832" i="3" s="1"/>
  <c r="AX723" i="3" a="1"/>
  <c r="AX723" i="3" s="1"/>
  <c r="AX604" i="3" a="1"/>
  <c r="AX604" i="3" s="1"/>
  <c r="AX418" i="3" a="1"/>
  <c r="AX418" i="3" s="1"/>
  <c r="AX158" i="3" a="1"/>
  <c r="AX158" i="3" s="1"/>
  <c r="AX489" i="3" a="1"/>
  <c r="AX489" i="3" s="1"/>
  <c r="AX17" i="3" a="1"/>
  <c r="AX17" i="3" s="1"/>
  <c r="AX708" i="3" a="1"/>
  <c r="AX708" i="3" s="1"/>
  <c r="AX160" i="3" a="1"/>
  <c r="AX160" i="3" s="1"/>
  <c r="AX34" i="3" a="1"/>
  <c r="AX34" i="3" s="1"/>
  <c r="AX688" i="3" a="1"/>
  <c r="AX688" i="3" s="1"/>
  <c r="AX560" i="3" a="1"/>
  <c r="AX560" i="3" s="1"/>
  <c r="AX227" i="3" a="1"/>
  <c r="AX227" i="3" s="1"/>
  <c r="AX824" i="3" a="1"/>
  <c r="AX824" i="3" s="1"/>
  <c r="AX792" i="3" a="1"/>
  <c r="AX792" i="3" s="1"/>
  <c r="AX773" i="3" a="1"/>
  <c r="AX773" i="3" s="1"/>
  <c r="AX875" i="3" a="1"/>
  <c r="AX875" i="3" s="1"/>
  <c r="AX760" i="3" a="1"/>
  <c r="AX760" i="3" s="1"/>
  <c r="AX445" i="3" a="1"/>
  <c r="AX445" i="3" s="1"/>
  <c r="AX652" i="3" a="1"/>
  <c r="AX652" i="3" s="1"/>
  <c r="AX799" i="3" a="1"/>
  <c r="AX799" i="3" s="1"/>
  <c r="AX876" i="3" a="1"/>
  <c r="AX876" i="3" s="1"/>
  <c r="AX305" i="3" a="1"/>
  <c r="AX305" i="3" s="1"/>
  <c r="AX349" i="3" a="1"/>
  <c r="AX349" i="3" s="1"/>
  <c r="AX360" i="3" a="1"/>
  <c r="AX360" i="3" s="1"/>
  <c r="AX443" i="3" a="1"/>
  <c r="AX443" i="3" s="1"/>
  <c r="AX375" i="3" a="1"/>
  <c r="AX375" i="3" s="1"/>
  <c r="AX345" i="3" a="1"/>
  <c r="AX345" i="3" s="1"/>
  <c r="AX528" i="3" a="1"/>
  <c r="AX528" i="3" s="1"/>
  <c r="AX720" i="3" a="1"/>
  <c r="AX720" i="3" s="1"/>
  <c r="AX111" i="3" a="1"/>
  <c r="AX111" i="3" s="1"/>
  <c r="AX501" i="3" a="1"/>
  <c r="AX501" i="3" s="1"/>
  <c r="AX210" i="3" a="1"/>
  <c r="AX210" i="3" s="1"/>
  <c r="AX409" i="3" a="1"/>
  <c r="AX409" i="3" s="1"/>
  <c r="AX374" i="3" a="1"/>
  <c r="AX374" i="3" s="1"/>
  <c r="AX589" i="3" a="1"/>
  <c r="AX589" i="3" s="1"/>
  <c r="AX787" i="3" a="1"/>
  <c r="AX787" i="3" s="1"/>
  <c r="AX877" i="3" a="1"/>
  <c r="AX877" i="3" s="1"/>
  <c r="AX347" i="3" a="1"/>
  <c r="AX347" i="3" s="1"/>
  <c r="AX411" i="3" a="1"/>
  <c r="AX411" i="3" s="1"/>
  <c r="AX426" i="3" a="1"/>
  <c r="AX426" i="3" s="1"/>
  <c r="AX545" i="3" a="1"/>
  <c r="AX545" i="3" s="1"/>
  <c r="AX657" i="3" a="1"/>
  <c r="AX657" i="3" s="1"/>
  <c r="AX269" i="3" a="1"/>
  <c r="AX269" i="3" s="1"/>
  <c r="AX753" i="3" a="1"/>
  <c r="AX753" i="3" s="1"/>
  <c r="AX120" i="3" a="1"/>
  <c r="AX120" i="3" s="1"/>
  <c r="AX133" i="3" a="1"/>
  <c r="AX133" i="3" s="1"/>
  <c r="AX186" i="3" a="1"/>
  <c r="AX186" i="3" s="1"/>
  <c r="AX643" i="3" a="1"/>
  <c r="AX643" i="3" s="1"/>
  <c r="AX820" i="3" a="1"/>
  <c r="AX820" i="3" s="1"/>
  <c r="AX137" i="3" a="1"/>
  <c r="AX137" i="3" s="1"/>
  <c r="AX162" i="3" a="1"/>
  <c r="AX162" i="3" s="1"/>
  <c r="AX49" i="3" a="1"/>
  <c r="AX49" i="3" s="1"/>
  <c r="AX199" i="3" a="1"/>
  <c r="AX199" i="3" s="1"/>
  <c r="AX618" i="3" a="1"/>
  <c r="AX618" i="3" s="1"/>
  <c r="AX15" i="3" a="1"/>
  <c r="AX15" i="3" s="1"/>
  <c r="AX299" i="3" a="1"/>
  <c r="AX299" i="3" s="1"/>
  <c r="AX442" i="3" a="1"/>
  <c r="AX442" i="3" s="1"/>
  <c r="AX671" i="3" a="1"/>
  <c r="AX671" i="3" s="1"/>
  <c r="AX493" i="3" a="1"/>
  <c r="AX493" i="3" s="1"/>
  <c r="AX728" i="3" a="1"/>
  <c r="AX728" i="3" s="1"/>
  <c r="AX853" i="3" a="1"/>
  <c r="AX853" i="3" s="1"/>
  <c r="AX313" i="3" a="1"/>
  <c r="AX313" i="3" s="1"/>
  <c r="AX328" i="3" a="1"/>
  <c r="AX328" i="3" s="1"/>
  <c r="AX319" i="3" a="1"/>
  <c r="AX319" i="3" s="1"/>
  <c r="AX619" i="3" a="1"/>
  <c r="AX619" i="3" s="1"/>
  <c r="AX700" i="3" a="1"/>
  <c r="AX700" i="3" s="1"/>
  <c r="AX772" i="3" a="1"/>
  <c r="AX772" i="3" s="1"/>
  <c r="AX62" i="3" a="1"/>
  <c r="AX62" i="3" s="1"/>
  <c r="AX668" i="3" a="1"/>
  <c r="AX668" i="3" s="1"/>
  <c r="AX828" i="3" a="1"/>
  <c r="AX828" i="3" s="1"/>
  <c r="AX72" i="3" a="1"/>
  <c r="AX72" i="3" s="1"/>
  <c r="AX170" i="3" a="1"/>
  <c r="AX170" i="3" s="1"/>
  <c r="AX637" i="3" a="1"/>
  <c r="AX637" i="3" s="1"/>
  <c r="AX822" i="3" a="1"/>
  <c r="AX822" i="3" s="1"/>
  <c r="AX106" i="3" a="1"/>
  <c r="AX106" i="3" s="1"/>
  <c r="AX244" i="3" a="1"/>
  <c r="AX244" i="3" s="1"/>
  <c r="AX303" i="3" a="1"/>
  <c r="AX303" i="3" s="1"/>
  <c r="AX273" i="3" a="1"/>
  <c r="AX273" i="3" s="1"/>
  <c r="AX11" i="3" a="1"/>
  <c r="AX11" i="3" s="1"/>
  <c r="AX725" i="3" a="1"/>
  <c r="AX725" i="3" s="1"/>
  <c r="AX356" i="3" a="1"/>
  <c r="AX356" i="3" s="1"/>
  <c r="AX583" i="3" a="1"/>
  <c r="AX583" i="3" s="1"/>
  <c r="AX810" i="3" a="1"/>
  <c r="AX810" i="3" s="1"/>
  <c r="AX110" i="3" a="1"/>
  <c r="AX110" i="3" s="1"/>
  <c r="AX77" i="3" a="1"/>
  <c r="AX77" i="3" s="1"/>
  <c r="AX518" i="3" a="1"/>
  <c r="AX518" i="3" s="1"/>
  <c r="AX557" i="3" a="1"/>
  <c r="AX557" i="3" s="1"/>
  <c r="AX460" i="3" a="1"/>
  <c r="AX460" i="3" s="1"/>
  <c r="AX684" i="3" a="1"/>
  <c r="AX684" i="3" s="1"/>
  <c r="AX812" i="3" a="1"/>
  <c r="AX812" i="3" s="1"/>
  <c r="AX184" i="3" a="1"/>
  <c r="AX184" i="3" s="1"/>
  <c r="AX67" i="3" a="1"/>
  <c r="AX67" i="3" s="1"/>
  <c r="AX92" i="3" a="1"/>
  <c r="AX92" i="3" s="1"/>
  <c r="AX544" i="3" a="1"/>
  <c r="AX544" i="3" s="1"/>
  <c r="AX783" i="3" a="1"/>
  <c r="AX783" i="3" s="1"/>
  <c r="AX452" i="3" a="1"/>
  <c r="AX452" i="3" s="1"/>
  <c r="AX548" i="3" a="1"/>
  <c r="AX548" i="3" s="1"/>
  <c r="AX534" i="3" a="1"/>
  <c r="AX534" i="3" s="1"/>
  <c r="AX390" i="3" a="1"/>
  <c r="AX390" i="3" s="1"/>
  <c r="AX642" i="3" a="1"/>
  <c r="AX642" i="3" s="1"/>
  <c r="AX800" i="3" a="1"/>
  <c r="AX800" i="3" s="1"/>
  <c r="AX198" i="3" a="1"/>
  <c r="AX198" i="3" s="1"/>
  <c r="AX294" i="3" a="1"/>
  <c r="AX294" i="3" s="1"/>
  <c r="AX84" i="3" a="1"/>
  <c r="AX84" i="3" s="1"/>
  <c r="AX496" i="3" a="1"/>
  <c r="AX496" i="3" s="1"/>
  <c r="AX61" i="3" a="1"/>
  <c r="AX61" i="3" s="1"/>
  <c r="AX104" i="3" a="1"/>
  <c r="AX104" i="3" s="1"/>
  <c r="AX561" i="3" a="1"/>
  <c r="AX561" i="3" s="1"/>
  <c r="AX665" i="3" a="1"/>
  <c r="AX665" i="3" s="1"/>
  <c r="AX494" i="3" a="1"/>
  <c r="AX494" i="3" s="1"/>
  <c r="AX416" i="3" a="1"/>
  <c r="AX416" i="3" s="1"/>
  <c r="AX172" i="3" a="1"/>
  <c r="AX172" i="3" s="1"/>
  <c r="AX698" i="3" a="1"/>
  <c r="AX698" i="3" s="1"/>
  <c r="AX833" i="3" a="1"/>
  <c r="AX833" i="3" s="1"/>
  <c r="AX59" i="3" a="1"/>
  <c r="AX59" i="3" s="1"/>
  <c r="AX113" i="3" a="1"/>
  <c r="AX113" i="3" s="1"/>
  <c r="AX44" i="3" a="1"/>
  <c r="AX44" i="3" s="1"/>
  <c r="AX144" i="3" a="1"/>
  <c r="AX144" i="3" s="1"/>
  <c r="AX634" i="3" a="1"/>
  <c r="AX634" i="3" s="1"/>
  <c r="AX89" i="3" a="1"/>
  <c r="AX89" i="3" s="1"/>
  <c r="AX217" i="3" a="1"/>
  <c r="AX217" i="3" s="1"/>
  <c r="AX288" i="3" a="1"/>
  <c r="AX288" i="3" s="1"/>
  <c r="AX759" i="3" a="1"/>
  <c r="AX759" i="3" s="1"/>
  <c r="AX535" i="3" a="1"/>
  <c r="AX535" i="3" s="1"/>
  <c r="AX741" i="3" a="1"/>
  <c r="AX741" i="3" s="1"/>
  <c r="AX201" i="3" a="1"/>
  <c r="AX201" i="3" s="1"/>
  <c r="AX207" i="3" a="1"/>
  <c r="AX207" i="3" s="1"/>
  <c r="AX344" i="3" a="1"/>
  <c r="AX344" i="3" s="1"/>
  <c r="AX382" i="3" a="1"/>
  <c r="AX382" i="3" s="1"/>
  <c r="AX261" i="3" a="1"/>
  <c r="AX261" i="3" s="1"/>
  <c r="AX699" i="3" a="1"/>
  <c r="AX699" i="3" s="1"/>
  <c r="AX763" i="3" a="1"/>
  <c r="AX763" i="3" s="1"/>
  <c r="AX252" i="3" a="1"/>
  <c r="AX252" i="3" s="1"/>
  <c r="AX167" i="3" a="1"/>
  <c r="AX167" i="3" s="1"/>
  <c r="AX703" i="3" a="1"/>
  <c r="AX703" i="3" s="1"/>
  <c r="AX834" i="3" a="1"/>
  <c r="AX834" i="3" s="1"/>
  <c r="AX404" i="3" a="1"/>
  <c r="AX404" i="3" s="1"/>
  <c r="AX317" i="3" a="1"/>
  <c r="AX317" i="3" s="1"/>
  <c r="AX647" i="3" a="1"/>
  <c r="AX647" i="3" s="1"/>
  <c r="AX829" i="3" a="1"/>
  <c r="AX829" i="3" s="1"/>
  <c r="AX52" i="3" a="1"/>
  <c r="AX52" i="3" s="1"/>
  <c r="AX500" i="3" a="1"/>
  <c r="AX500" i="3" s="1"/>
  <c r="AX312" i="3" a="1"/>
  <c r="AX312" i="3" s="1"/>
  <c r="AX275" i="3" a="1"/>
  <c r="AX275" i="3" s="1"/>
  <c r="AX175" i="3" a="1"/>
  <c r="AX175" i="3" s="1"/>
  <c r="AX549" i="3" a="1"/>
  <c r="AX549" i="3" s="1"/>
  <c r="AX738" i="3" a="1"/>
  <c r="AX738" i="3" s="1"/>
  <c r="AX39" i="3" a="1"/>
  <c r="AX39" i="3" s="1"/>
  <c r="AX659" i="3" a="1"/>
  <c r="AX659" i="3" s="1"/>
  <c r="AX823" i="3" a="1"/>
  <c r="AX823" i="3" s="1"/>
  <c r="AX97" i="3" a="1"/>
  <c r="AX97" i="3" s="1"/>
  <c r="AX572" i="3" a="1"/>
  <c r="AX572" i="3" s="1"/>
  <c r="AX21" i="3" a="1"/>
  <c r="AX21" i="3" s="1"/>
  <c r="AX454" i="3" a="1"/>
  <c r="AX454" i="3" s="1"/>
  <c r="AX383" i="3" a="1"/>
  <c r="AX383" i="3" s="1"/>
  <c r="AX211" i="3" a="1"/>
  <c r="AX211" i="3" s="1"/>
  <c r="AX581" i="3" a="1"/>
  <c r="AX581" i="3" s="1"/>
  <c r="AX746" i="3" a="1"/>
  <c r="AX746" i="3" s="1"/>
  <c r="AX582" i="3" a="1"/>
  <c r="AX582" i="3" s="1"/>
  <c r="AX86" i="3" a="1"/>
  <c r="AX86" i="3" s="1"/>
  <c r="AX680" i="3" a="1"/>
  <c r="AX680" i="3" s="1"/>
  <c r="AX836" i="3" a="1"/>
  <c r="AX836" i="3" s="1"/>
  <c r="AX9" i="3" a="1"/>
  <c r="AX9" i="3" s="1"/>
  <c r="AX487" i="3" a="1"/>
  <c r="AX487" i="3" s="1"/>
  <c r="AX735" i="3" a="1"/>
  <c r="AX735" i="3" s="1"/>
  <c r="AX831" i="3" a="1"/>
  <c r="AX831" i="3" s="1"/>
  <c r="AX254" i="3" a="1"/>
  <c r="AX254" i="3" s="1"/>
  <c r="AX178" i="3" a="1"/>
  <c r="AX178" i="3" s="1"/>
  <c r="AX266" i="3" a="1"/>
  <c r="AX266" i="3" s="1"/>
  <c r="AX401" i="3" a="1"/>
  <c r="AX401" i="3" s="1"/>
  <c r="AX221" i="3" a="1"/>
  <c r="AX221" i="3" s="1"/>
  <c r="AX608" i="3" a="1"/>
  <c r="AX608" i="3" s="1"/>
  <c r="AX399" i="3" a="1"/>
  <c r="AX399" i="3" s="1"/>
  <c r="AX778" i="3" a="1"/>
  <c r="AX778" i="3" s="1"/>
  <c r="AX320" i="3" a="1"/>
  <c r="AX320" i="3" s="1"/>
  <c r="AX614" i="3" a="1"/>
  <c r="AX614" i="3" s="1"/>
  <c r="AX22" i="3" a="1"/>
  <c r="AX22" i="3" s="1"/>
  <c r="AX461" i="3" a="1"/>
  <c r="AX461" i="3" s="1"/>
  <c r="AX663" i="3" a="1"/>
  <c r="AX663" i="3" s="1"/>
  <c r="AX813" i="3" a="1"/>
  <c r="AX813" i="3" s="1"/>
  <c r="AX189" i="3" a="1"/>
  <c r="AX189" i="3" s="1"/>
  <c r="AX139" i="3" a="1"/>
  <c r="AX139" i="3" s="1"/>
  <c r="AX258" i="3" a="1"/>
  <c r="AX258" i="3" s="1"/>
  <c r="AX57" i="3" a="1"/>
  <c r="AX57" i="3" s="1"/>
  <c r="AX436" i="3" a="1"/>
  <c r="AX436" i="3" s="1"/>
  <c r="AX274" i="3" a="1"/>
  <c r="AX274" i="3" s="1"/>
  <c r="AX585" i="3" a="1"/>
  <c r="AX585" i="3" s="1"/>
  <c r="AX721" i="3" a="1"/>
  <c r="AX721" i="3" s="1"/>
  <c r="AX357" i="3" a="1"/>
  <c r="AX357" i="3" s="1"/>
  <c r="AX378" i="3" a="1"/>
  <c r="AX378" i="3" s="1"/>
  <c r="AX492" i="3" a="1"/>
  <c r="AX492" i="3" s="1"/>
  <c r="AX724" i="3" a="1"/>
  <c r="AX724" i="3" s="1"/>
  <c r="AX852" i="3" a="1"/>
  <c r="AX852" i="3" s="1"/>
  <c r="AX3" i="3" a="1"/>
  <c r="AX3" i="3" s="1"/>
  <c r="AX507" i="3" a="1"/>
  <c r="AX507" i="3" s="1"/>
  <c r="AX289" i="3" a="1"/>
  <c r="AX289" i="3" s="1"/>
  <c r="AX714" i="3" a="1"/>
  <c r="AX714" i="3" s="1"/>
  <c r="AX124" i="3" a="1"/>
  <c r="AX124" i="3" s="1"/>
  <c r="AX295" i="3" a="1"/>
  <c r="AX295" i="3" s="1"/>
  <c r="AX526" i="3" a="1"/>
  <c r="AX526" i="3" s="1"/>
  <c r="AX370" i="3" a="1"/>
  <c r="AX370" i="3" s="1"/>
  <c r="AX174" i="3" a="1"/>
  <c r="AX174" i="3" s="1"/>
  <c r="AX578" i="3" a="1"/>
  <c r="AX578" i="3" s="1"/>
  <c r="AX814" i="3" a="1"/>
  <c r="AX814" i="3" s="1"/>
  <c r="AX127" i="3" a="1"/>
  <c r="AX127" i="3" s="1"/>
  <c r="AX203" i="3" a="1"/>
  <c r="AX203" i="3" s="1"/>
  <c r="AX281" i="3" a="1"/>
  <c r="AX281" i="3" s="1"/>
  <c r="AX342" i="3" a="1"/>
  <c r="AX342" i="3" s="1"/>
  <c r="AX398" i="3" a="1"/>
  <c r="AX398" i="3" s="1"/>
  <c r="AX400" i="3" a="1"/>
  <c r="AX400" i="3" s="1"/>
  <c r="AX752" i="3" a="1"/>
  <c r="AX752" i="3" s="1"/>
  <c r="AX478" i="3" a="1"/>
  <c r="AX478" i="3" s="1"/>
  <c r="AX2" i="3" a="1"/>
  <c r="AX2" i="3" s="1"/>
  <c r="AX451" i="3" a="1"/>
  <c r="AX451" i="3" s="1"/>
  <c r="AX729" i="3" a="1"/>
  <c r="AX729" i="3" s="1"/>
  <c r="AX847" i="3" a="1"/>
  <c r="AX847" i="3" s="1"/>
  <c r="AX694" i="3" a="1"/>
  <c r="AX694" i="3" s="1"/>
  <c r="AX197" i="3" a="1"/>
  <c r="AX197" i="3" s="1"/>
  <c r="AX424" i="3" a="1"/>
  <c r="AX424" i="3" s="1"/>
  <c r="AX717" i="3" a="1"/>
  <c r="AX717" i="3" s="1"/>
  <c r="AX854" i="3" a="1"/>
  <c r="AX854" i="3" s="1"/>
  <c r="AX76" i="3" a="1"/>
  <c r="AX76" i="3" s="1"/>
  <c r="AX136" i="3" a="1"/>
  <c r="AX136" i="3" s="1"/>
  <c r="AX341" i="3" a="1"/>
  <c r="AX341" i="3" s="1"/>
  <c r="AX522" i="3" a="1"/>
  <c r="AX522" i="3" s="1"/>
  <c r="AX218" i="3" a="1"/>
  <c r="AX218" i="3" s="1"/>
  <c r="AX597" i="3" a="1"/>
  <c r="AX597" i="3" s="1"/>
  <c r="AX771" i="3" a="1"/>
  <c r="AX771" i="3" s="1"/>
  <c r="AX660" i="3" a="1"/>
  <c r="AX660" i="3" s="1"/>
  <c r="AX193" i="3" a="1"/>
  <c r="AX193" i="3" s="1"/>
  <c r="AX692" i="3" a="1"/>
  <c r="AX692" i="3" s="1"/>
  <c r="AX842" i="3" a="1"/>
  <c r="AX842" i="3" s="1"/>
  <c r="AX463" i="3" a="1"/>
  <c r="AX463" i="3" s="1"/>
  <c r="AX88" i="3" a="1"/>
  <c r="AX88" i="3" s="1"/>
  <c r="AX599" i="3" a="1"/>
  <c r="AX599" i="3" s="1"/>
  <c r="I32" i="17"/>
  <c r="I102" i="17"/>
  <c r="I40" i="17"/>
  <c r="I146" i="17"/>
  <c r="I35" i="17"/>
  <c r="I165" i="17"/>
  <c r="I143" i="17"/>
  <c r="I149" i="17"/>
  <c r="I234" i="17"/>
  <c r="I172" i="17"/>
  <c r="I69" i="17"/>
  <c r="I43" i="17"/>
  <c r="I64" i="17"/>
  <c r="I115" i="17"/>
  <c r="I111" i="17"/>
  <c r="I20" i="17"/>
  <c r="I108" i="17"/>
  <c r="I192" i="17"/>
  <c r="I177" i="17"/>
  <c r="I54" i="17"/>
  <c r="I188" i="17"/>
  <c r="I60" i="17"/>
  <c r="I178" i="17"/>
  <c r="I105" i="17"/>
  <c r="I33" i="17"/>
  <c r="I257" i="17"/>
  <c r="I61" i="17"/>
  <c r="I150" i="17"/>
  <c r="I219" i="17"/>
  <c r="I91" i="17"/>
  <c r="I181" i="17"/>
  <c r="I251" i="17"/>
  <c r="I75" i="17"/>
  <c r="I103" i="17"/>
  <c r="I119" i="17"/>
  <c r="I37" i="17"/>
  <c r="I229" i="17"/>
  <c r="I82" i="17"/>
  <c r="I174" i="17"/>
  <c r="I245" i="17"/>
  <c r="I68" i="17"/>
  <c r="I179" i="17"/>
  <c r="I19" i="17"/>
  <c r="I244" i="17"/>
  <c r="I44" i="17"/>
  <c r="I136" i="17"/>
  <c r="I26" i="17"/>
  <c r="I12" i="17"/>
  <c r="I255" i="17"/>
  <c r="I196" i="17"/>
  <c r="I65" i="17"/>
  <c r="I9" i="17"/>
  <c r="I58" i="17"/>
  <c r="I137" i="17"/>
  <c r="I59" i="17"/>
  <c r="I221" i="17"/>
  <c r="I52" i="17"/>
  <c r="I135" i="17"/>
  <c r="I248" i="17"/>
  <c r="I254" i="17"/>
  <c r="I139" i="17"/>
  <c r="I76" i="17"/>
  <c r="I24" i="17"/>
  <c r="I148" i="17"/>
  <c r="I189" i="17"/>
  <c r="I29" i="17"/>
  <c r="I90" i="17"/>
  <c r="I213" i="17"/>
  <c r="I161" i="17"/>
  <c r="I231" i="17"/>
  <c r="I62" i="17"/>
  <c r="I38" i="17"/>
  <c r="I250" i="17"/>
  <c r="I128" i="17"/>
  <c r="I110" i="17"/>
  <c r="I182" i="17"/>
  <c r="I142" i="17"/>
  <c r="I98" i="17"/>
  <c r="I47" i="17"/>
  <c r="I160" i="17"/>
  <c r="I235" i="17"/>
  <c r="I226" i="17"/>
  <c r="I11" i="17"/>
  <c r="I223" i="17"/>
  <c r="I93" i="17"/>
  <c r="I131" i="17"/>
  <c r="I156" i="17"/>
  <c r="I122" i="17"/>
  <c r="I46" i="17"/>
  <c r="I104" i="17"/>
  <c r="I215" i="17"/>
  <c r="I70" i="17"/>
  <c r="I224" i="17"/>
  <c r="I140" i="17"/>
  <c r="I95" i="17"/>
  <c r="I101" i="17"/>
  <c r="I71" i="17"/>
  <c r="I237" i="17"/>
  <c r="I166" i="17"/>
  <c r="I249" i="17"/>
  <c r="I239" i="17"/>
  <c r="I201" i="17"/>
  <c r="I51" i="17"/>
  <c r="I130" i="17"/>
  <c r="I107" i="17"/>
  <c r="I55" i="17"/>
  <c r="I16" i="17"/>
  <c r="I252" i="17"/>
  <c r="I63" i="17"/>
  <c r="I184" i="17"/>
  <c r="I42" i="17"/>
  <c r="I121" i="17"/>
  <c r="I176" i="17"/>
  <c r="I127" i="17"/>
  <c r="I195" i="17"/>
  <c r="I175" i="17"/>
  <c r="I28" i="17"/>
  <c r="I170" i="17"/>
  <c r="I120" i="17"/>
  <c r="I205" i="17"/>
  <c r="I209" i="17"/>
  <c r="I211" i="17"/>
  <c r="I232" i="17"/>
  <c r="I7" i="17"/>
  <c r="I92" i="17"/>
  <c r="I14" i="17"/>
  <c r="I15" i="17"/>
  <c r="I73" i="17"/>
  <c r="I31" i="17"/>
  <c r="I204" i="17"/>
  <c r="I81" i="17"/>
  <c r="I163" i="17"/>
  <c r="I164" i="17"/>
  <c r="I27" i="17"/>
  <c r="I77" i="17"/>
  <c r="I225" i="17"/>
  <c r="I106" i="17"/>
  <c r="I72" i="17"/>
  <c r="I222" i="17"/>
  <c r="I133" i="17"/>
  <c r="I125" i="17"/>
  <c r="I169" i="17"/>
  <c r="I109" i="17"/>
  <c r="I23" i="17"/>
  <c r="I114" i="17"/>
  <c r="I87" i="17"/>
  <c r="I124" i="17"/>
  <c r="I96" i="17"/>
  <c r="I162" i="17"/>
  <c r="I168" i="17"/>
  <c r="I171" i="17"/>
  <c r="I212" i="17"/>
  <c r="I193" i="17"/>
  <c r="I152" i="17"/>
  <c r="I113" i="17"/>
  <c r="I238" i="17"/>
  <c r="I56" i="17"/>
  <c r="I86" i="17"/>
  <c r="I153" i="17"/>
  <c r="I41" i="17"/>
  <c r="I230" i="17"/>
  <c r="I240" i="17"/>
  <c r="I116" i="17"/>
  <c r="I158" i="17"/>
  <c r="I134" i="17"/>
  <c r="I138" i="17"/>
  <c r="I210" i="17"/>
  <c r="I13" i="17"/>
  <c r="I147" i="17"/>
  <c r="I99" i="17"/>
  <c r="I236" i="17"/>
  <c r="I66" i="17"/>
  <c r="I17" i="17"/>
  <c r="I197" i="17"/>
  <c r="I78" i="17"/>
  <c r="I126" i="17"/>
  <c r="I220" i="17"/>
  <c r="I57" i="17"/>
  <c r="I34" i="17"/>
  <c r="I22" i="17"/>
  <c r="I187" i="17"/>
  <c r="I97" i="17"/>
  <c r="I80" i="17"/>
  <c r="I186" i="17"/>
  <c r="I155" i="17"/>
  <c r="I203" i="17"/>
  <c r="I45" i="17"/>
  <c r="I145" i="17"/>
  <c r="I74" i="17"/>
  <c r="I84" i="17"/>
  <c r="I88" i="17"/>
  <c r="I185" i="17"/>
  <c r="I173" i="17"/>
  <c r="I190" i="17"/>
  <c r="I53" i="17"/>
  <c r="I256" i="17"/>
  <c r="I2"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tc={0D6D3424-6BD3-4E1C-B2FF-C53662191E7F}</author>
    <author>tc={418F3AFA-6374-4CB0-A9B7-16C1AC4A7C89}</author>
    <author>tc={07BB3F16-CD05-4D1D-BF5D-5CE2EFFB46AB}</author>
    <author>tc={340ECE73-9202-4EEC-A964-2FB2F005678D}</author>
    <author>tc={B11D6E9D-0479-4688-AB3F-4CD61E316753}</author>
    <author>tc={D005807E-09F5-476A-9054-63EFF300AC52}</author>
    <author>Lorena Penin Bastos</author>
    <author>tc={2BCDF413-CCAA-46BB-83A4-80C32FEC721E}</author>
    <author>tc={8A9C1ABE-7CBE-4482-AB91-3628E58F4461}</author>
    <author>tc={9AF78692-7CA0-429C-AC6E-5E6F3CDCAD46}</author>
  </authors>
  <commentList>
    <comment ref="I1" authorId="0" shapeId="0" xr:uid="{0D6D3424-6BD3-4E1C-B2FF-C53662191E7F}">
      <text>
        <t>[Threaded comment]
Your version of Excel allows you to read this threaded comment; however, any edits to it will get removed if the file is opened in a newer version of Excel. Learn more: https://go.microsoft.com/fwlink/?linkid=870924
Comment:
    Conforme orientação da SEAUD, quando adesão/partícipe, informar o número da ARP</t>
      </text>
    </comment>
    <comment ref="W1" authorId="1" shapeId="0" xr:uid="{418F3AFA-6374-4CB0-A9B7-16C1AC4A7C89}">
      <text>
        <t>[Threaded comment]
Your version of Excel allows you to read this threaded comment; however, any edits to it will get removed if the file is opened in a newer version of Excel. Learn more: https://go.microsoft.com/fwlink/?linkid=870924
Comment:
    Valor executado no exerício</t>
      </text>
    </comment>
    <comment ref="AB1" authorId="2" shapeId="0" xr:uid="{07BB3F16-CD05-4D1D-BF5D-5CE2EFFB46AB}">
      <text>
        <t>[Threaded comment]
Your version of Excel allows you to read this threaded comment; however, any edits to it will get removed if the file is opened in a newer version of Excel. Learn more: https://go.microsoft.com/fwlink/?linkid=870924
Comment:
    Efeito financeiro
Reply:
    data da proposta quando inexigibilidade</t>
      </text>
    </comment>
    <comment ref="AK1" authorId="3" shapeId="0" xr:uid="{340ECE73-9202-4EEC-A964-2FB2F005678D}">
      <text>
        <t>[Threaded comment]
Your version of Excel allows you to read this threaded comment; however, any edits to it will get removed if the file is opened in a newer version of Excel. Learn more: https://go.microsoft.com/fwlink/?linkid=870924
Comment:
    Pela 14.133 fiscal requisitante</t>
      </text>
    </comment>
    <comment ref="AB11" authorId="4" shapeId="0" xr:uid="{B11D6E9D-0479-4688-AB3F-4CD61E316753}">
      <text>
        <t>[Threaded comment]
Your version of Excel allows you to read this threaded comment; however, any edits to it will get removed if the file is opened in a newer version of Excel. Learn more: https://go.microsoft.com/fwlink/?linkid=870924
Comment:
    não tem data da proposta.  coloquei a data da validade da proposta</t>
      </text>
    </comment>
    <comment ref="AB160" authorId="5" shapeId="0" xr:uid="{D005807E-09F5-476A-9054-63EFF300AC52}">
      <text>
        <t>[Threaded comment]
Your version of Excel allows you to read this threaded comment; however, any edits to it will get removed if the file is opened in a newer version of Excel. Learn more: https://go.microsoft.com/fwlink/?linkid=870924
Comment:
    não consta data na proposta. coloquei a data da validade da proposta</t>
      </text>
    </comment>
    <comment ref="J237" authorId="6" shapeId="0" xr:uid="{9699D7D2-BDCE-4B2B-BDE6-066967DA9D3B}">
      <text>
        <r>
          <rPr>
            <b/>
            <sz val="9"/>
            <color indexed="81"/>
            <rFont val="Segoe UI"/>
            <family val="2"/>
          </rPr>
          <t>Lorena Penin Bastos:</t>
        </r>
        <r>
          <rPr>
            <sz val="9"/>
            <color indexed="81"/>
            <rFont val="Segoe UI"/>
            <family val="2"/>
          </rPr>
          <t xml:space="preserve">
prazo fictício; observar a anotação constante na coluna "acompanhamento"</t>
        </r>
      </text>
    </comment>
    <comment ref="L250" authorId="7" shapeId="0" xr:uid="{2BCDF413-CCAA-46BB-83A4-80C32FEC721E}">
      <text>
        <t>[Threaded comment]
Your version of Excel allows you to read this threaded comment; however, any edits to it will get removed if the file is opened in a newer version of Excel. Learn more: https://go.microsoft.com/fwlink/?linkid=870924
Comment:
    indeterminado
Reply:
    Data acrescentada para fins de BI</t>
      </text>
    </comment>
    <comment ref="J253" authorId="8" shapeId="0" xr:uid="{8A9C1ABE-7CBE-4482-AB91-3628E58F4461}">
      <text>
        <t>[Threaded comment]
Your version of Excel allows you to read this threaded comment; however, any edits to it will get removed if the file is opened in a newer version of Excel. Learn more: https://go.microsoft.com/fwlink/?linkid=870924
Comment:
    60 meses a contar da data do recebimento definitivo</t>
      </text>
    </comment>
    <comment ref="L887" authorId="9" shapeId="0" xr:uid="{9AF78692-7CA0-429C-AC6E-5E6F3CDCAD46}">
      <text>
        <t>[Threaded comment]
Your version of Excel allows you to read this threaded comment; however, any edits to it will get removed if the file is opened in a newer version of Excel. Learn more: https://go.microsoft.com/fwlink/?linkid=870924
Comment:
    indeterminado
Reply:
    Data acrescentada para fins de BI</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tc={25617687-BB4E-4DF1-BBB8-4D26381455E3}</author>
  </authors>
  <commentList>
    <comment ref="T1" authorId="0" shapeId="0" xr:uid="{25617687-BB4E-4DF1-BBB8-4D26381455E3}">
      <text>
        <t>[Threaded comment]
Your version of Excel allows you to read this threaded comment; however, any edits to it will get removed if the file is opened in a newer version of Excel. Learn more: https://go.microsoft.com/fwlink/?linkid=870924
Comment:
    Não alterar essas informações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<sst xmlns="http://schemas.openxmlformats.org/spreadsheetml/2006/main" count="26841" uniqueCount="6447">
  <si>
    <t>ARP ou CONTRATO</t>
  </si>
  <si>
    <t>Nº</t>
  </si>
  <si>
    <t>Ano</t>
  </si>
  <si>
    <t>NOME_CREDOR</t>
  </si>
  <si>
    <t>CNPJ/CPF</t>
  </si>
  <si>
    <t>OBJETO</t>
  </si>
  <si>
    <t>NATUREZA DA CONTRATAÇÃO</t>
  </si>
  <si>
    <t>FORMA DE CONTRATAÇÃO</t>
  </si>
  <si>
    <t>N° LICITAÇÃO/DISPENSA/INEXIGIBILIDADE</t>
  </si>
  <si>
    <t>INÍCIO</t>
  </si>
  <si>
    <t>INICIO2</t>
  </si>
  <si>
    <t>TÉRMINO</t>
  </si>
  <si>
    <t>TERMINO2</t>
  </si>
  <si>
    <t>DIAS_CONTRATO</t>
  </si>
  <si>
    <t>RESTANTE</t>
  </si>
  <si>
    <t>PRAZO</t>
  </si>
  <si>
    <t>SITUAÇÃO</t>
  </si>
  <si>
    <t>VALOR GLOBAL INICIAL</t>
  </si>
  <si>
    <t>TIPO DE CONTRATO</t>
  </si>
  <si>
    <t>QTD DE ADITIVOS</t>
  </si>
  <si>
    <t>SETOR DEMANDANTE</t>
  </si>
  <si>
    <t xml:space="preserve">PROTOCOLO </t>
  </si>
  <si>
    <t>VALOR EXECUTADO</t>
  </si>
  <si>
    <t>VALOR GLOBAL ATUALIZADO</t>
  </si>
  <si>
    <t>ACOMPANHAMENTO</t>
  </si>
  <si>
    <t>DATA RECEBIMENTO DO EXPEDIENTE</t>
  </si>
  <si>
    <t>BASE LEGAL</t>
  </si>
  <si>
    <t>Data do orçamento estimado</t>
  </si>
  <si>
    <t>Contratos Estratégicos</t>
  </si>
  <si>
    <t>CONTROLE PRAZO PRORROGAÇÃO LEGAL</t>
  </si>
  <si>
    <t>VIGÊNCIA TRIMESTRAL</t>
  </si>
  <si>
    <t>PREVISÃO DE RECEBIMENTO DA PRORROGAÇÃO</t>
  </si>
  <si>
    <t>PRORROGAÇÃO APRESENTADA NO PRAZO</t>
  </si>
  <si>
    <t>PRORROGAÇÃO</t>
  </si>
  <si>
    <t>OBSERVAÇÃO</t>
  </si>
  <si>
    <t>GESTOR DO CONTRATO</t>
  </si>
  <si>
    <t>FISCAL DEMANDANTE</t>
  </si>
  <si>
    <t>FISCAL TECNICO</t>
  </si>
  <si>
    <t>GESTOR SUBSTITUTO</t>
  </si>
  <si>
    <t>FISCAL SUBSTITUTO</t>
  </si>
  <si>
    <t>Email Equipe de Gestão e Fiscalização</t>
  </si>
  <si>
    <t>EXPIRA EM (DIAS)</t>
  </si>
  <si>
    <t>TRI2024</t>
  </si>
  <si>
    <t>FISCAL ADMINISTRATIVO</t>
  </si>
  <si>
    <t>PRAZO ORÇAMENTO ESTIMADO</t>
  </si>
  <si>
    <t>N°ANO</t>
  </si>
  <si>
    <t>Column42</t>
  </si>
  <si>
    <t>FISCAL</t>
  </si>
  <si>
    <t xml:space="preserve">NOME DO FISCAL </t>
  </si>
  <si>
    <t xml:space="preserve"> VALOR ACUMULADO EXECUTADO </t>
  </si>
  <si>
    <t>concatenado</t>
  </si>
  <si>
    <t>TEXTO NOTIFICAÇÃO</t>
  </si>
  <si>
    <t>CONTRATO</t>
  </si>
  <si>
    <t>018</t>
  </si>
  <si>
    <t>ELEVADORES OK COMÉRCIO DE PEÇAS, COMPONENTES E SERVIÇOS DE
ELEVADORES LTDA – EPP</t>
  </si>
  <si>
    <t>04.615.616/0001-28</t>
  </si>
  <si>
    <t>Contratação de empresa especializada para a manutenção Preventiva e corretiva da Plataforma de percurso vertical no Fórum de Baião.</t>
  </si>
  <si>
    <t>Serviço de Terceiro</t>
  </si>
  <si>
    <t>Pregão Eletrônico</t>
  </si>
  <si>
    <t>022/2021</t>
  </si>
  <si>
    <t>Despesa</t>
  </si>
  <si>
    <t>SEENG</t>
  </si>
  <si>
    <t>PA-PRO-2021/01626</t>
  </si>
  <si>
    <t>TJPA-MEM-2025/15729. 0015142-88.2026.8.14.0900 cobrança - não será porrogado</t>
  </si>
  <si>
    <t>Lei n° 8.666/93</t>
  </si>
  <si>
    <t>Não</t>
  </si>
  <si>
    <t xml:space="preserve">NÃO </t>
  </si>
  <si>
    <t>Valter Mendes Ferreira Junior</t>
  </si>
  <si>
    <t>Edson Goncalves Ferreira</t>
  </si>
  <si>
    <t>Sem indicação</t>
  </si>
  <si>
    <t>Daniel Menezes Simas</t>
  </si>
  <si>
    <t>ARP</t>
  </si>
  <si>
    <t>060</t>
  </si>
  <si>
    <t>INFORSHOP SUPRIMENTOS LTDA</t>
  </si>
  <si>
    <t>56.215.9999/0013-84</t>
  </si>
  <si>
    <t>Registro de preços para a eventual aquisição de insumos de impressão (toners e unidades de imagem)</t>
  </si>
  <si>
    <t>Material de Consumo</t>
  </si>
  <si>
    <t>006/2024</t>
  </si>
  <si>
    <t>SEADM</t>
  </si>
  <si>
    <t>TJPA-PRO-2024/02984</t>
  </si>
  <si>
    <t xml:space="preserve">TJPA-MEM-2025/20892 - falta atualizar a data do reajuste. </t>
  </si>
  <si>
    <t>Lei n° 14.133/21</t>
  </si>
  <si>
    <t>SIM</t>
  </si>
  <si>
    <t xml:space="preserve">coloquei como Não na prorrogação, considerando que houve a antecipação de prorrogação da vigência. </t>
  </si>
  <si>
    <t>Joao Victor Ferreira Almeida</t>
  </si>
  <si>
    <t>Bruno Vieira dos Santos</t>
  </si>
  <si>
    <t xml:space="preserve">Claikson Mendonca Duarte </t>
  </si>
  <si>
    <t>Marcus Sergio Ferreira Neves</t>
  </si>
  <si>
    <t>061</t>
  </si>
  <si>
    <t>HR COMÉRCIO E SERVIÇOS EIRELLI</t>
  </si>
  <si>
    <t>29.106.687/0001-26</t>
  </si>
  <si>
    <t>TJPA-PRO-2024/02985</t>
  </si>
  <si>
    <t>TJPA-MEM-2025/16116 - antecipação de prorrogçã de ata - falta ajustar a data d reajuste</t>
  </si>
  <si>
    <t>036</t>
  </si>
  <si>
    <t>GREEN4T SOLUÇÕES TI LTDA</t>
  </si>
  <si>
    <t>03.698.620/0005-68</t>
  </si>
  <si>
    <t>SERVIÇOS  DE  ASSISTÊNCIA  E  SUPORTE  TÉCNICOS  ÀS  INSTALAÇÕES  DO  DATACENTER  PRINCIPAL DO TJPA, COMPREENDENDO MANUTENÇÃO PREVENTIVA PROGRAMADA E CORRETIVA SOB DEMANDA, INCLUINDO PEÇAS, MATERIAIS, INSUMOS, EQUIPAMEN-TOS E REABASTECIMENTO DE COMBUSTÍVEL.</t>
  </si>
  <si>
    <t>024/2022</t>
  </si>
  <si>
    <t>SETIC</t>
  </si>
  <si>
    <t>PA-PRO-2022/01911</t>
  </si>
  <si>
    <t>0023112-42.2026.8.14.0900 - cobrança. Prorrogação 0017442-23.2026.8.14.0900 - aguadando diligências SETIC - com AJ para análise da minuta do TA - 1º TA será publicado em 02/06/2026</t>
  </si>
  <si>
    <t>Sim</t>
  </si>
  <si>
    <t>Denison Leandro Serrao Soares</t>
  </si>
  <si>
    <t>Arilson Galdino da Silva</t>
  </si>
  <si>
    <t>Claudio Luis da Silva Cabral</t>
  </si>
  <si>
    <t xml:space="preserve">Cristiano Neri da Silva </t>
  </si>
  <si>
    <t>122</t>
  </si>
  <si>
    <t>SDK SERVIÇO DE INFORMÁTICA LTDA</t>
  </si>
  <si>
    <t>50.366.886/0001-60</t>
  </si>
  <si>
    <t>Aquisição de tablets para atender às necessidades do Tribunal de Justiça do Pará, visando uso da Tecnologia da Informação como ferramenta para a otimização das atividades administrativas dos serviços prestados no Estado do Pará, nas condições estabelecidas no Termo de Referência</t>
  </si>
  <si>
    <t>Material Permanente</t>
  </si>
  <si>
    <t>Adesão/Partícipe</t>
  </si>
  <si>
    <t>030/2025</t>
  </si>
  <si>
    <t>0051348-38.2025.8.14.0900</t>
  </si>
  <si>
    <t>contrato de aquisição, não fala em prororgação a cláusula</t>
  </si>
  <si>
    <t>Sem informação</t>
  </si>
  <si>
    <t>Adesão à Ata de Registro de Preço nº 30/2025, oriunda do Pregão Eletrônico nº 90010/2025 do Instituto de Assistência Técnica e Extensão Rural - IATER</t>
  </si>
  <si>
    <t>Andrey Diego da Silva Albuquerque</t>
  </si>
  <si>
    <t>088</t>
  </si>
  <si>
    <t>TORO ELEVADORES LTDA</t>
  </si>
  <si>
    <t>36.654.449/0001-10</t>
  </si>
  <si>
    <t>Contratação de empresa especializada para fornecimento, com serviço de instalação e manutenção em garantia (12 meses) de 02 elevadores de passageiros do prédio da nova escola judicial</t>
  </si>
  <si>
    <t>Material de Consumo e Serviço de Terceiro</t>
  </si>
  <si>
    <t>032/2023</t>
  </si>
  <si>
    <t>TJPA-PRO-2023/04132</t>
  </si>
  <si>
    <t>TJPA-MEM-2025/19644, COBRANÇ/ TJPA-MEM-2025/19690 -INSTRUÇÃO/ 0023133-18.2026.8.14.0900 cobrança - não será prorrogado</t>
  </si>
  <si>
    <t>Claudio Ormindo Silva dos Santos</t>
  </si>
  <si>
    <t>020</t>
  </si>
  <si>
    <t>SICOOB - COIMPPA</t>
  </si>
  <si>
    <t>84.156.470/0001-39</t>
  </si>
  <si>
    <t>Instalação de auto atendimento - caixa eletrônico (Prédio sede) R$ 826,45 mensal</t>
  </si>
  <si>
    <t>Outros</t>
  </si>
  <si>
    <t>Dispensa de Licitação</t>
  </si>
  <si>
    <t>s/n</t>
  </si>
  <si>
    <t>Receita</t>
  </si>
  <si>
    <t>PA-PRO-2021/01800</t>
  </si>
  <si>
    <t>0023139-25.2026.8.14.0900 prororgação - não será prorrogado. (novo processo - nova instrução 0031353-05.2026.8.14.0900)</t>
  </si>
  <si>
    <t>Adriana Coelho Lisboa</t>
  </si>
  <si>
    <t>Jose Nasareno de Macedo Silva</t>
  </si>
  <si>
    <t>Antonio Wilson Eutropio Azevedo de Souza</t>
  </si>
  <si>
    <t>Kelle Katiúscia da Silva Auzier</t>
  </si>
  <si>
    <t>OSM CONSULTORIA E SISTEMA LTDA</t>
  </si>
  <si>
    <t>88.633.680/0002-02</t>
  </si>
  <si>
    <t>Contratação de empresa especializada para para prestação de serviço contínuos, tecnicamente qualificados, de sustentação, mutenção evolutiva e treinamento para o sistema de gestão de pessoas MENTORH, o qual fora adquirido e customizado para as necessidades do TJPA.</t>
  </si>
  <si>
    <t>Contrato de TIC</t>
  </si>
  <si>
    <t>Inexigibilidade de Licitação</t>
  </si>
  <si>
    <t>046/2024</t>
  </si>
  <si>
    <t>TJPA-PRO-2024/01504</t>
  </si>
  <si>
    <t xml:space="preserve">0056998-66.2025.8.14.0900 reajuste 1ª anualidade - ja ajustado na planilha. reajuste e acrescimo deve sair primiro, depois a prorrogação. Sera prorogação com cláusula de rescisão antecipada e supressão de 2 itens. 0019389-15.2026.8.14.0900 prorrogação - diligência solicitada - minuta encaminhada AJ em 27/05/2026 </t>
  </si>
  <si>
    <t>Lei n° 14.133/2021, art. 74, I</t>
  </si>
  <si>
    <t>Sérgio Pinto fiscal técnico substituto</t>
  </si>
  <si>
    <t>Hellen Geysa da Silva Miranda Brancalhão</t>
  </si>
  <si>
    <t>Juliete Maria Rosa de Souza</t>
  </si>
  <si>
    <t>Arthur Wadrin da Costa</t>
  </si>
  <si>
    <t>Nerylena Barros de Assunção</t>
  </si>
  <si>
    <t>Antonio Paulo Costa de Castro</t>
  </si>
  <si>
    <t>050</t>
  </si>
  <si>
    <t>AMAZÔNIA CLEAN LIMPEZA E CONSERVAÇÃO EM PRÉDIOS LTDA</t>
  </si>
  <si>
    <t>10.587.618/0001-53</t>
  </si>
  <si>
    <t>Contratação de Empresa Especializada na prestação de Serviços Terceirizados de natureza continuada para Limpeza, Conservação, Higienizaçao, Copeiragem e Suporte Operacional nas dependências do TJPA, compreederá, além dos postos de serviço, o fornecimento de uniformes , materiais e o emprego de equipamentos necessários à execução dos serviços, pelo período de 24 messes</t>
  </si>
  <si>
    <t>Terceirização</t>
  </si>
  <si>
    <t>062/2023</t>
  </si>
  <si>
    <t>TJPA-PRO-2024/02181</t>
  </si>
  <si>
    <t>0016100-74.2026.8.14.0900 prorrogação - 9º TA publicado 15/05/2026</t>
  </si>
  <si>
    <t>Enio de Oliveira Reboucas</t>
  </si>
  <si>
    <t>Helton Moura da Rocha</t>
  </si>
  <si>
    <t xml:space="preserve">Jandiara Luzia Matos Pires </t>
  </si>
  <si>
    <t>Augusto Lopes Matos</t>
  </si>
  <si>
    <t>AOVS SISTEMAS DE INFORMÁTICA S.A</t>
  </si>
  <si>
    <t>05.555.382/0001-33</t>
  </si>
  <si>
    <t>Contratação de empresa especilaizada em serviços de disponibilização de licenças de acesso à plataforma de cursos " ALURA", na modalidade de Ensino a Distância(EAD), para a realização de capacitações.</t>
  </si>
  <si>
    <t>049/2024</t>
  </si>
  <si>
    <t>TJPA-PRO-2024/00717</t>
  </si>
  <si>
    <t>instrução prorrogação TJPA-MEM-2025/18345 - na assessoria jurídica - aqui a empresa abriu mão do primeiro reajuste anual. Então ajustei a data para segunda anualidade verificar se ela tbm abrirá mão. 0021264-20.2026.8.14.0900 - prorrogação - NT encaminhada SETIC - 26/05/2026 retornou À SETIC para diligência - AJ em 29/05/2026</t>
  </si>
  <si>
    <t>Lei n° 14.133/2021, art. 74, III</t>
  </si>
  <si>
    <t>Alvaro Rogers Cardoso Alvao</t>
  </si>
  <si>
    <t>Sergio Ricardo Pinto Moreira</t>
  </si>
  <si>
    <t>Eloisa Cristina Alves Hasegawa</t>
  </si>
  <si>
    <t>067</t>
  </si>
  <si>
    <t>SANEAR BRASIL CONSTRUÇÕES EIRELI</t>
  </si>
  <si>
    <t>18.284.403/0001-75</t>
  </si>
  <si>
    <t xml:space="preserve">Contratação de empresa especializada na execução de serviços comuns de engenharia, de forma continuada, sob demanda, sem dedicação exclusiva de mão de obra, sob regime de empreita por preço unitário com fornecimento de materiais, equipamentos e ferramentas para atender às demandas existentes ou que venham a ocorrer em imóveis utilizados pelo TJPA ou de interesse deste, conforme condições, quantitades e exigências estabelecidas no termo de referência, Anexo I deste edital. </t>
  </si>
  <si>
    <t>Serviços de Terceiros</t>
  </si>
  <si>
    <t>009/2025</t>
  </si>
  <si>
    <t>SUPERIOR A 150 DIAS</t>
  </si>
  <si>
    <t>VIGENTE</t>
  </si>
  <si>
    <t>0008512-50.2025.8.14.0900</t>
  </si>
  <si>
    <t>0011037-68.2026.8.14.0900 reajuste, ja ajustei na planilha. 0023177-37.2026.8.14.0900 - COBRANÇA; não será prorrogado. informado por email em 07/05</t>
  </si>
  <si>
    <t>PRAZO LEGAL</t>
  </si>
  <si>
    <t>2026 - 2º Trimestre</t>
  </si>
  <si>
    <t xml:space="preserve">Mariana Tripac Mileo Camara, Jose Ribeiro da Costa Filho, Antônio Silvaney Teixeira Duarte Junior, Arlen Gonçalves Martins, Valter Mendes Junior, Igor Alcolumbre Pinto, Max Jorge Machado Santos,  Paulo Marcelo de Araújo Hildebrando, Daniel Menezes Simas, Eliana Cristina dos Santos Farah, Augusto Almeida Macola e Armando Augusto Sá </t>
  </si>
  <si>
    <t>Samantha Nahon Bittencourt</t>
  </si>
  <si>
    <t>Antonio Fernandes dos Santos Sousa</t>
  </si>
  <si>
    <t>claudio.ormindo@tjpa.jus.br;antonio.sousa2@tjpa.jus.br; valter.junior@tjpa.jus.br; samantha.nahon@tjpa.jus.br; ;coordenadoria.contratos@tjpa.jus.br; mariana.camara@tjpa.jus.br; jose.filho3@tjpa.jus.br; antonio.junior3@tjpa.jus.br; arlen.martins@tjpa.jus.br; valter.junior@tjpa.jus.br; igor.pinto@tjpa.jus.br; max.machado@tjpa.jus.br; paulo.hildebrando@tjpa.jus.br; daniel.simas@tjpa.jus.br; eliana.cristina@tjpa.jus.br; augusto.macola@tjpa.jus.br; armando.silva@tjpa.jus.br</t>
  </si>
  <si>
    <t>067/2025</t>
  </si>
  <si>
    <t>MTMC, JRdCF, ASTDJ, AGM, VMJ, IAP, MJMS, PMdAH, DMS, ECdSF, AAM, e AAS</t>
  </si>
  <si>
    <t>HEXCEL ELEVADORES LTDA</t>
  </si>
  <si>
    <t>10.599.628/0001-09</t>
  </si>
  <si>
    <t>Manutenção Preventiva e Corretiva de plataformas de percurso vertical durante o periodo de 12 meses, nos Fóruns de Marituba, Parauapebas, Juizado do Jurunas e Anexo II</t>
  </si>
  <si>
    <t>037/2022</t>
  </si>
  <si>
    <t>PA-PRO-2022/02468</t>
  </si>
  <si>
    <t>TJPA-MEM-2024/18180; instrução TJPA-MEM-2025/24364. 0031872-77.2026.8.14.0900 - COBRANÇA - não será renovado</t>
  </si>
  <si>
    <t>054</t>
  </si>
  <si>
    <t xml:space="preserve">S D DA SILVA FERRAZ </t>
  </si>
  <si>
    <t>19.775.637/0001-88</t>
  </si>
  <si>
    <t>Prestação de serviço de manutenção preventiva e corretiva, com reposição de peças nos equipamentos odontológicos.</t>
  </si>
  <si>
    <t>011/2025</t>
  </si>
  <si>
    <t>SEGEP</t>
  </si>
  <si>
    <t>TJPA-PRO-2025/01773</t>
  </si>
  <si>
    <t>0006894-36.2026.8.14.0900 prorrogação - conceder reajuste na prorrogação, ja ajustei na planilha - em Nota Técnica - atualizar cetidões - elaborar SD - 26/05/2026 minuta a AJ - para inclusão do Termo aditivo</t>
  </si>
  <si>
    <t>Valeria Matos Bezerra</t>
  </si>
  <si>
    <t>Amanda Maciel Machado Barros</t>
  </si>
  <si>
    <t>Alexandro Teixeira de Arruda Furtado</t>
  </si>
  <si>
    <t>Daniele Gaia Cardoso de Freitas</t>
  </si>
  <si>
    <t>Ana Cássia de Souza Reis</t>
  </si>
  <si>
    <t>Valeria Matos Bezerra e Ana Cássia de Souza Reis</t>
  </si>
  <si>
    <t>055</t>
  </si>
  <si>
    <t>REVERSA  AMBIENTAL SERVIÇOS E COLETORA DE RESIDUOS EIRELI</t>
  </si>
  <si>
    <t>27.208.498/0001-39</t>
  </si>
  <si>
    <t>Contratação de Serviços de coleta  e destinação final de resíduos de serviços de saude</t>
  </si>
  <si>
    <t>039/2022</t>
  </si>
  <si>
    <t xml:space="preserve">PA-PRO-2022/02575 </t>
  </si>
  <si>
    <t>TJPA-MEM-2023/24473, cobrança, apoio operacional / TJPA-MEM-2023/22913, instrução, na Divisão de Compra. Na assessoria jurídica. Autorizado. TJPA-MEM-2024/30079, COBRANÇA. TJPA-MEM-2024/20937 - tramitação; instrução TJPA-MEM-2025/22820 - voltou da assessoria ao fiscal, para atualizaçãoda scertidões - mandei mensagem pro Max cobrando o processo em 17/06. Prorrogação: 0023662-37.2026.8.14.0900 - no orçamento - para NT - para validação da SD</t>
  </si>
  <si>
    <t>Miguel Angelo Novo Simas</t>
  </si>
  <si>
    <t>Madalena Freitas de Oliveira</t>
  </si>
  <si>
    <t>Igor Alcolumbre Pinto</t>
  </si>
  <si>
    <t>Kamilla de Mendonça Gondim Prince</t>
  </si>
  <si>
    <t>062</t>
  </si>
  <si>
    <t>FUNDAÇÃO GETÚLIO VARGAS</t>
  </si>
  <si>
    <t>33.641.663/0001-44</t>
  </si>
  <si>
    <t>Curso de pós-graduação Latu Sensu, especialização, na modalidade bleended (virtual síncrono e presencial), denominado MBA em Gestão Públic e Inovação no Poder Judiciário</t>
  </si>
  <si>
    <t>052/2024</t>
  </si>
  <si>
    <t>EJ</t>
  </si>
  <si>
    <t>TJPA-PRO-2023/03764</t>
  </si>
  <si>
    <t>0031911-74.2026.8.14.0900 - cobrança - não será prorrogado</t>
  </si>
  <si>
    <t>Jeferson Antonio Fernandes Bacelar</t>
  </si>
  <si>
    <t>Adil Bahia da Silva Rezende</t>
  </si>
  <si>
    <t>Synthia Maria Guimarães Angelim</t>
  </si>
  <si>
    <t>057</t>
  </si>
  <si>
    <t>POLO SEGURANÇA ESPECIALIZADA LTDA</t>
  </si>
  <si>
    <t>02.650.833/0001-23</t>
  </si>
  <si>
    <t>Prestação de serviço de vigilância e Segurança Armada, nas dependências e instalações do TJPA, localizadas  na  Capital  e  no  interior  do Estado  do  Pará</t>
  </si>
  <si>
    <t>019/2022</t>
  </si>
  <si>
    <t>COMIL</t>
  </si>
  <si>
    <t>PA-PRO-2022/02652</t>
  </si>
  <si>
    <t>TJPA-MEM-2024/19227; instrução TJPA-MEM-2025/26276; reajuste/repactuação TJPA-MEM-2024/30818. Prorrogação - TJPA-MEM-2025/26276 - na assesoria jurídica. Prororgação 0022461-10.2026.8.14.0900 - na assessoria jurídica</t>
  </si>
  <si>
    <t>Willian Rogerio Souza da Silva</t>
  </si>
  <si>
    <t>Roberto Sergio da Silva Castro</t>
  </si>
  <si>
    <t>Marlon Silva Nascimento</t>
  </si>
  <si>
    <t>080</t>
  </si>
  <si>
    <t>BIOCROMA CLÍNICA DE EXAMES DE DNA LTDA</t>
  </si>
  <si>
    <t>09.001.104/0001-95</t>
  </si>
  <si>
    <t xml:space="preserve">Contratação de empresa especilizada para prestação, sob demanda, de serviços laboratoriais de análises genéticas, com a finalidade de realização de exames de DNA do tipo trio, duo, espólio (reconstrução genética com familiares vivos) e exames a partir de amostras obtidas por exumação cadavérica, para instrução de processos judiciais cíveis e criminais, no âmbito do Poder Judiciário do Estado do Pará, com validade jurídica, metodologia reconhecida e controle da cadeia de custódia. </t>
  </si>
  <si>
    <t>016/2025</t>
  </si>
  <si>
    <t>FCI-BM</t>
  </si>
  <si>
    <t>0012364-82.2025.8.14.0900</t>
  </si>
  <si>
    <t>0031959-33.2026.8.14.0900 - reajuste - ja ajustei na planilha / 0031939-42.2026.8.14.0900 - cobrança - em cotação de preços</t>
  </si>
  <si>
    <t>2026 - 3º Trimestre</t>
  </si>
  <si>
    <t>Charley Cardoso da Silva</t>
  </si>
  <si>
    <t>Leila Maria Lisboa da Silva</t>
  </si>
  <si>
    <t>Maria Amelia Pessoa da Costa</t>
  </si>
  <si>
    <t>Ana Patricia Ferreira Rameiro</t>
  </si>
  <si>
    <t>080/2025</t>
  </si>
  <si>
    <t>034</t>
  </si>
  <si>
    <t>ALESSANDRA B. TONIETTI INSTRUMENTOS MUSICAIS</t>
  </si>
  <si>
    <t>18.047.657/0001-70</t>
  </si>
  <si>
    <t>Registro de Preços para Aquisição de Equipamentos de Áudio e Vídeo para atender às necessidades do Tribunal de Justiça do Estado do Pará –TJPA, garantindo autonomia, disponibilidade e padronização na realização de Tribunais do Júri, eventos institucionais, palestras e demais atividades administrativas e judiciárias.</t>
  </si>
  <si>
    <t>014/2025</t>
  </si>
  <si>
    <t>0013109-62.2025</t>
  </si>
  <si>
    <t>0037115-02.2026.8.14.0900  - prorrogação - não será prorrogada</t>
  </si>
  <si>
    <t>Marcelo Farias das Chagas</t>
  </si>
  <si>
    <t>Thiago da Silva Soares</t>
  </si>
  <si>
    <t>034/2025</t>
  </si>
  <si>
    <t>015</t>
  </si>
  <si>
    <t>EMPRESA FRONTEIRA COMERCIO E SERVICO LTDA</t>
  </si>
  <si>
    <t>46.909.665/0001-13</t>
  </si>
  <si>
    <t>O objeto específico desta contratação limita-se ao Lote nº 01 – Região Nordeste – Sondagem geotécnica e levantamento topográfico para as futuras instalações do novo Fórum de Capanema, para o qual a CONTRATADA foi devidamente credenciada, nos termos do Edital de Credenciamento nº 003/2025, ficando vinculado à Requisição de Contratação CRED.003.2025-REQ.0006, constante nos autos do processo 0021009-62.2026.8.14.0900</t>
  </si>
  <si>
    <t>Obra e Serviço de Engenharia</t>
  </si>
  <si>
    <t>Credenciamento</t>
  </si>
  <si>
    <t>003/2025</t>
  </si>
  <si>
    <t>0021009-62.2026.8.14.0900</t>
  </si>
  <si>
    <t>0037542-96.2026.8.14.0900 - prorrogação - não há necessidade de prorrogação</t>
  </si>
  <si>
    <t>Raul Lopes Marques, Claudia Sadeck Burlamaqui, Renata dos Santos Pina, Joaquim Augusto Gomes de Souza Meira e Marcos Anderson Guedes Fernandes</t>
  </si>
  <si>
    <t>Fabricio Nogueira Rodrigues</t>
  </si>
  <si>
    <t>083</t>
  </si>
  <si>
    <t>CONTRATOSGOV SISTEMAS LTDA</t>
  </si>
  <si>
    <t>40.628.906/0001-70</t>
  </si>
  <si>
    <t>Contratação de solução tecnológica especializada para a gestão informatizada do ciclo de vida dos contratos administrativos do tribunal de justiça do estado do pará — tjpa, incluindo licenciamento de uso de software em ambiente web (modelo saas — software como serviço), hospedagem, suporte técnico integral, atualizações contínuas, capacitação de multiplicadores e serviços correlatos, conforme as condições, quantidades e especificações técnicas descritas no Termo de Referência</t>
  </si>
  <si>
    <t>041/2025</t>
  </si>
  <si>
    <t xml:space="preserve">0001489-53.2025.8.14.0900 </t>
  </si>
  <si>
    <t>0037709-16.2026.8.14.0900 - prorogação - SETIC</t>
  </si>
  <si>
    <t>Sem Indicação</t>
  </si>
  <si>
    <t>Wellen de Paula Monteiro Amador</t>
  </si>
  <si>
    <t>083/2025</t>
  </si>
  <si>
    <t>039</t>
  </si>
  <si>
    <t>IOB - INFORMACOES OBJETIVAS E PUBLICACOES JURIDICAS LTDA</t>
  </si>
  <si>
    <t>43.217.850.0001-59</t>
  </si>
  <si>
    <t>Contratação de  assinatura  anual  das revistas  jurídicas da  Editora  IOB,  na  quantidade  e periodicidade previstas neste Termo de Referência.</t>
  </si>
  <si>
    <t>042/2023</t>
  </si>
  <si>
    <t>TJPA-PRO-2023/00788</t>
  </si>
  <si>
    <t>TJPA-MEM-2024/31724, cobrança / TJPA-MEM-2024/23122, isntrução - verificar se não tem reajuste instrução TJPA-MEM-2025/28422 - com jonas para parecer - reajuste concedido no 2° TA</t>
  </si>
  <si>
    <t>Inexigibilidade de Licitação nº 42/2023, nos termos do art. 74, I, da Lei nº 14.133/2021.</t>
  </si>
  <si>
    <t>Elaine Cristina Fernandes Ribeiro</t>
  </si>
  <si>
    <t>Lanalucia dos Santos Soares Figueiredo</t>
  </si>
  <si>
    <t>030</t>
  </si>
  <si>
    <t>SEA TELECOM LTDA</t>
  </si>
  <si>
    <t>25.450.139/0001-68</t>
  </si>
  <si>
    <t>Contratação para prestação de serviço de acesso à internet, com instalação e suporte para as unidades judiciárias do TJPA.</t>
  </si>
  <si>
    <t>034/2021</t>
  </si>
  <si>
    <t>PA-PRO-2021/02229</t>
  </si>
  <si>
    <t>instrução TJPA-MEM-2025/17010 - para ajuste da minuta</t>
  </si>
  <si>
    <t>Bruno Botelho Cardoso</t>
  </si>
  <si>
    <t>031</t>
  </si>
  <si>
    <t>M A V NETO SERVIÇOS DE COMUNICAÇÃO LTDA RIO CONECT</t>
  </si>
  <si>
    <t>16.875.413/0001-50</t>
  </si>
  <si>
    <t>PA-PRO-2021/02230</t>
  </si>
  <si>
    <t>instrução TJPA-MEM-2025/17060 - para dotação orçamentária</t>
  </si>
  <si>
    <t>032</t>
  </si>
  <si>
    <t>COELHO TECNOLOGIA</t>
  </si>
  <si>
    <t>08.182.940/0001-50</t>
  </si>
  <si>
    <t>PA-PRO-2021/02231</t>
  </si>
  <si>
    <t xml:space="preserve">instrução TJPA-MEM-2025/17103 - para orçamento
</t>
  </si>
  <si>
    <t>Erick Johny Maciel Bol</t>
  </si>
  <si>
    <t>033</t>
  </si>
  <si>
    <t>FACHINELI COMUNICAÇÃO LTDA</t>
  </si>
  <si>
    <t>08.804.362/0001-47</t>
  </si>
  <si>
    <t>Contratação para prestação de serviço de acesso à internet, com instalação e suporte para as unidades judiciárias do Tribunal de Justiça do Estado do Pará.</t>
  </si>
  <si>
    <t xml:space="preserve">Pregão Eletrônico </t>
  </si>
  <si>
    <t>PA-PRO-2021/02232</t>
  </si>
  <si>
    <t>instrução TJPA-MEM-2025/17081 - para validação da pesquisa de  mercado</t>
  </si>
  <si>
    <t>ALLTECH - SOLUÇÕES EM TECNOLOGIA LTDA</t>
  </si>
  <si>
    <t>21.547.011/0001-66</t>
  </si>
  <si>
    <t>Contratação de empresa para fornecimento de subscrição de softwares de segurança, incluindo garantia, atualização de versão, suporte técnico por 24 meses.</t>
  </si>
  <si>
    <t>004/2021</t>
  </si>
  <si>
    <t>PA-PRO-2021/01602</t>
  </si>
  <si>
    <t>TJPA-MEM-2023/24484, COBRANÇA, TJPA-MEM-2023/28427 instrução, apenas equipe foi nomeada, autorizado - CONTRATO DE FORNECIMENTO;0001294-68.2025.8.14.0900 prorrogação; 0003519-61.2025.8.14.0900</t>
  </si>
  <si>
    <t>Ronildo Jojji Matsuura</t>
  </si>
  <si>
    <t xml:space="preserve">Daniel Azevedo Ferreira </t>
  </si>
  <si>
    <t>021</t>
  </si>
  <si>
    <t>CAZANOVA LTDA</t>
  </si>
  <si>
    <t>41.542.244/0001-83</t>
  </si>
  <si>
    <t>O objeto específico desta contratação limita-se ao Lote nº 01 –– Região Nordeste – Sondagem geotécnica e levantamento cadastral e topográfico para o Fórum de Limoeiro do Ajurú, para o qual a CONTRATADA foi devidamente credenciada, nos termos do Edital de Credenciamento nº 003/2025, ficando vinculado à Requisição de Contratação CRED.003.2025-REQ.0003, constante nos autos do processo 0020976-72.2026.8.14.0900.</t>
  </si>
  <si>
    <t>0020976-72.2026.8.14.0900</t>
  </si>
  <si>
    <t>TECH LEAD SERVICOS E 
COMÉRCIO DE INFORMÁTICA LTDA</t>
  </si>
  <si>
    <t>11.887.021/0002-78</t>
  </si>
  <si>
    <t>Contratação de serviços de subscrições de software (cessão de uso, suporte técnico e atualização), bem como treinamentos oficiais e serviços especializados para manutenção de ambientes tecnológicos baseados na plataforma Red Hat</t>
  </si>
  <si>
    <t>066/2023</t>
  </si>
  <si>
    <t xml:space="preserve"> PA-PRO-2023/00628</t>
  </si>
  <si>
    <t>Fabio Venicius Ferreira dos Reis</t>
  </si>
  <si>
    <t>Arlene Cristina Silva Siqueira</t>
  </si>
  <si>
    <t>Marcus Vinicius Barbosa e Silva</t>
  </si>
  <si>
    <t>Henrique Pacha Penna de Carvalho</t>
  </si>
  <si>
    <t>066</t>
  </si>
  <si>
    <t>MOREIRA GODOY COMÉRCIO E SERVIÇOS LTDA</t>
  </si>
  <si>
    <t>15.534.401/0001-07</t>
  </si>
  <si>
    <t>Registro de Preços para prestação de serviços de transfer e receptivo por empresa especializada para realização de eventos do Tribunal de Justiça do Estado do Pará</t>
  </si>
  <si>
    <t>010/2024</t>
  </si>
  <si>
    <t>DECOM</t>
  </si>
  <si>
    <t>TJPA-PRO-2024/03669</t>
  </si>
  <si>
    <t>TJPA-MEM-2025/22404 Prorrogação ARP - autorizada</t>
  </si>
  <si>
    <t>Walter Antonio Santos Duarte</t>
  </si>
  <si>
    <t>Regina Celia Oliveira da Silva</t>
  </si>
  <si>
    <t xml:space="preserve">Klaus Rhossard Seabra Guimarães </t>
  </si>
  <si>
    <t>Anderson Clay Batista Pereira</t>
  </si>
  <si>
    <t>090</t>
  </si>
  <si>
    <t>TECH LEAD SERVIÇOS E COMÉRCIO DE INFORMÁTICA LTDA</t>
  </si>
  <si>
    <t>PA-PRO-2023/00628</t>
  </si>
  <si>
    <t>0012372-59.2025.8.14.0900 - COBRANÇA - ATENÇÃO! Arilson informou por email dia 16/07 que o processo de prorrogação é 0013995-61.2025.8.14.0900</t>
  </si>
  <si>
    <t>SOLUTION ENGENHARIA E SUSTENTABILIDADE LTDA</t>
  </si>
  <si>
    <t>Contratação de empresa especializada em saneamento e prestação de serviços continuados de manutenção corretiva e preventiva nas Estações de Tratamento de Efluentes do Fórum de Salinópolis, do Fórum de Santo Antônio do Tauá e do Centro de Tecnologia e Informação do TJPA.</t>
  </si>
  <si>
    <t>013/2025</t>
  </si>
  <si>
    <t>0019698-70.2025.8.14.0900</t>
  </si>
  <si>
    <t>0016061-77.2026.8.14.0900 rerratifica~ção da clausula oitava e concessão do reajuste anual - ja atualizzei na planilkha. Prororgação 0037260-58.2026.8.14.0900</t>
  </si>
  <si>
    <t>Francinaldo Pereira da Silva Barbosa</t>
  </si>
  <si>
    <t>BRASOFTWARE INFORMÁTICA LTDA</t>
  </si>
  <si>
    <t>57.142.978/0001-05</t>
  </si>
  <si>
    <t>Aquisição de licenças de softwares</t>
  </si>
  <si>
    <t>001/2021</t>
  </si>
  <si>
    <t>PA-PRO-2021/01525</t>
  </si>
  <si>
    <t>TJPA-MEM-2024/35262, COBRANÇA / TJPA-MEM-2024/35262-B SEGUNDA VIA JA MANDEI PARA A PESQUISA DE MERCADO - TJPA-PRO-2024/02753, instrujção. Perquisa de mercado na outra via</t>
  </si>
  <si>
    <t>Aline Santos Oliveira</t>
  </si>
  <si>
    <t>Diego Fonseca Silva</t>
  </si>
  <si>
    <t>Paulo Roberto Lourinho dos Santos</t>
  </si>
  <si>
    <t>086</t>
  </si>
  <si>
    <t>ELLUS ADMINISTRAÇÃO GERENCIAMENTO E SERVIÇOS LTDA-EPP</t>
  </si>
  <si>
    <t>37.230.628/0001-93</t>
  </si>
  <si>
    <t>Contratação de empresa especializada no serviço e aluguel de empilhadeira</t>
  </si>
  <si>
    <t>Aluguel</t>
  </si>
  <si>
    <t>008/2024</t>
  </si>
  <si>
    <t>TJPA-PRO-2024/03027</t>
  </si>
  <si>
    <t>TJPA-MEM-2025/22174 - 1° REAJUSTE ANUAL - JA AJUSTEI A DATA NA PLANILHA; TJPA-MEM-2025/25090/ 0030248-90.2026.8.14.0900 - prorrogação - segundo reajuste sera conceddo no TA , já ajustado na planilha
prorrogação - em cotação</t>
  </si>
  <si>
    <t>Mario Jose Moreira Pinto</t>
  </si>
  <si>
    <t>092</t>
  </si>
  <si>
    <t>YUSSEF MAUÉS GORAYEB</t>
  </si>
  <si>
    <t>29.520539/0001-53</t>
  </si>
  <si>
    <t>Aquisição de de gás liquefeito de petróleo - GLP (gás de cozinha), acondicionado em cilindro de P-13 - botijão 13kg</t>
  </si>
  <si>
    <t>017/2024</t>
  </si>
  <si>
    <t>TJPA-PRO-2024/03219</t>
  </si>
  <si>
    <t>TJPA-MEM-2025/23988 - reajuste concedido no 1° TA / prorrogação - 0030242-83.2026.8.14.0900</t>
  </si>
  <si>
    <t>BRAZ E BRAZ S.A.</t>
  </si>
  <si>
    <t>10.251.429/0001-05</t>
  </si>
  <si>
    <t>Locação de veículo automotor com condutor</t>
  </si>
  <si>
    <t>051/2022</t>
  </si>
  <si>
    <t>PA-PRO-2022/03054</t>
  </si>
  <si>
    <t>MEM-2024/34764, cobrança, com áurea; 0026330-78.2026.8.14.0900 prorrogação</t>
  </si>
  <si>
    <t>Djalma Da Costa Martins</t>
  </si>
  <si>
    <t>Rafaela Martins Prazeres</t>
  </si>
  <si>
    <t>Moises Cristino de Oliveira</t>
  </si>
  <si>
    <t>065</t>
  </si>
  <si>
    <t>GLOBAL EAGLE SERVIÇOS DE TELECOMUNICAÇÕES</t>
  </si>
  <si>
    <t>09.354.828/0001-12</t>
  </si>
  <si>
    <t>Registro de preços para a contratação de uma empresa especializada na eventual prestação de serviços de telecomunicações, para o fornecimento de circuito de acesso à internet via satélite banda larga com uso da rede de satélites interconnectados à Starlink em órbita terrestre baixa (LEO), incluindo equipamentos em comodato, serviço de instalação, suporte técnico, manutenção pelo período de 24 (vinte e quatro) meses e franquia de 2TB (dois terabyte). Lote 01 (itens 01 e 02)</t>
  </si>
  <si>
    <t>Material Permanente e Serviço de Terceiro</t>
  </si>
  <si>
    <t>013/2024</t>
  </si>
  <si>
    <t>TJPA-PRO-2024/03396</t>
  </si>
  <si>
    <t>instrução TJPA-MEM-2025/28065 - empresa abriu mão do reajuste . Prorrogado 1x. Não pode mais ser prorrogada</t>
  </si>
  <si>
    <t>035</t>
  </si>
  <si>
    <t>ABM UTI MÓVEL E HOME CARE SS</t>
  </si>
  <si>
    <t>36.765.205/0001-05</t>
  </si>
  <si>
    <t>Registro de Preços para eventual locação de ambulâncias Tipo B (Ambulância de Suporte Básico) e Tipo D (Aquisição deAmbulância de Suporte Avançado) por 12 horas, sem limite de quilometragem, com combustível, incluindo a prestação de serviços de Médico (Tipo D), Enfermeiro (Tipo D), Técnico de Enfermagem (Tipo B) e condutor/socorrista, para tender ao Poder Judiciário na Região Metropolitana e interiores até 400 k da capital.</t>
  </si>
  <si>
    <t>90004/2025</t>
  </si>
  <si>
    <t>TJPA-PRO-2024/01161</t>
  </si>
  <si>
    <t>0029673-82.2026.8.14.0900 prorrogação</t>
  </si>
  <si>
    <t>Camila Amado Soares</t>
  </si>
  <si>
    <t xml:space="preserve">Samanta Edrine do Rosário de Sousa </t>
  </si>
  <si>
    <t>074</t>
  </si>
  <si>
    <t>ORACLE DO BRASIL SISTEMAS LTDA</t>
  </si>
  <si>
    <t>59.456.277/0001-76</t>
  </si>
  <si>
    <t>Contratação direta da empresa especializada e exclusiva, na prestação de serviços de suporte técnico e atualização de licenças do software Oracle, cujo catser é o 5576</t>
  </si>
  <si>
    <t>061/2023</t>
  </si>
  <si>
    <t>TJPA-PRO-2023/02362</t>
  </si>
  <si>
    <t>pode ser prorrogado por até 10 anos; TJPA-MEM-2024/35339 REAJUSTE AUTOMÁTICO/ cobrança: TJPA-MEM-2024/35356 - TJPA-MEM-2024/29439, nstrução de prorrogação - ja ajustei na planilha a data do proximo reajuste; TJPA-MEM-2025/27326 prorrogação - assessoria jurídica -2° reajuste conmcedido no 2° TA, ajustei na planilha. 0022238-57.2026.8.14.0900 - prorrogação.</t>
  </si>
  <si>
    <t>Com base no artigo 74, inciso I, da Lei nº 14.133/2021</t>
  </si>
  <si>
    <t>Murilo de Melo Silva</t>
  </si>
  <si>
    <t>Cristina Cardoso da Costa Serra</t>
  </si>
  <si>
    <t>Leonardo Junqueira da Silva Valente</t>
  </si>
  <si>
    <t>070</t>
  </si>
  <si>
    <t>BANCO DO ESTADO DO PARÁ - BANPARA</t>
  </si>
  <si>
    <t>04.913.711/0001-08</t>
  </si>
  <si>
    <t>Contratação de instituição financeira pública ou privada, nos termos da legislação em vigor, para prestação de serviços bancários de arrecadação de Tributos e demais recursos próprios e outros serviços auxiliares, pertencentes ao Tribunal de Justiça do Estado do Pará</t>
  </si>
  <si>
    <t>024/2023</t>
  </si>
  <si>
    <t>SEFIN</t>
  </si>
  <si>
    <t>TJPA-PRO-2023/03185</t>
  </si>
  <si>
    <t>TJPA-MEM-2024/33751, na cotação; 0002711-56.2025.8.14.0900 prorrogação e acréscimo aguardando autorização do presidente</t>
  </si>
  <si>
    <t>Arthur Conrado de Melo Neto</t>
  </si>
  <si>
    <t>Marilene da Cunha Farias Gomes</t>
  </si>
  <si>
    <t>Nabia Cristina Melo Duailibe Barros</t>
  </si>
  <si>
    <t>094</t>
  </si>
  <si>
    <t>ABIMAEL TORCATE DE SOUZA ME</t>
  </si>
  <si>
    <t>42.840.532/0001-87</t>
  </si>
  <si>
    <t>Prestação de serviços especializados de consultoria voltados a promover o aperfeiçoamento dos processos de trabalho, normativos e artefatos da fase de planejamento das contratações do Tribunal de Justiça do Estado do Pará, em consonância com o arcabouço estratégico institucional (missão, visão e valores) e as diretrizes do Conselho Nacional de Justiça</t>
  </si>
  <si>
    <t>051/2025</t>
  </si>
  <si>
    <t>00199907-39.2025.84.0900</t>
  </si>
  <si>
    <t>Deivison Pereira Cavalcante</t>
  </si>
  <si>
    <t>Lorena Penin Bastos Botelho</t>
  </si>
  <si>
    <t>Rennan Rodrigues Santos</t>
  </si>
  <si>
    <t>Helen Rose da Silva Saraiva Almeida</t>
  </si>
  <si>
    <t>095</t>
  </si>
  <si>
    <t>GLOBAL EAGLE SERVIÇOS DE TELECOMUNICAÇÕES LTDA</t>
  </si>
  <si>
    <t>Contratação de empresa especializada na prestação de serviços de telecomunicações, com acesso a circuito de acesso à internet via satélite banda larga e uso da rede de satélites interconectados à Starlink em órbita terrestre baixa (LEO), incluindo equipamentos em locação, serviço de instalação, suporte técnico e manutenção, conforme condições e exigências estabelecidas neste instrumento e no Termo de Referência, Anexo I do edital, devendo, a instalação de 100 (cem) antenas</t>
  </si>
  <si>
    <t>TJPA-PRO-2024/03623</t>
  </si>
  <si>
    <t>0016087-75.2026.8.14.0900 reajsute autonatico, ja ajustei na planilha</t>
  </si>
  <si>
    <t>COMPANHIA DAS BANDEIRAS E ACESSORIOS LTDA</t>
  </si>
  <si>
    <t>46.884.905/0001-72</t>
  </si>
  <si>
    <t>Aquisição de Bandeiras: Nacional, do Estado do Pará, do Tribunal de Justiça do Estado do Pará e MERCOSUL</t>
  </si>
  <si>
    <t>018/2025</t>
  </si>
  <si>
    <t>0029048-82.2025.8.14.0900</t>
  </si>
  <si>
    <t>Neyla Freitas dos Santos</t>
  </si>
  <si>
    <t>Albinesio da Silva Duarte</t>
  </si>
  <si>
    <t>Leonardo Luidgi Segtowick da Silva Sovano</t>
  </si>
  <si>
    <t>008</t>
  </si>
  <si>
    <t>RESOURCE AMERICANA LTDA</t>
  </si>
  <si>
    <t>05.150.869/0001-36</t>
  </si>
  <si>
    <t>Contratação de empresa especializada para o fornecimento de serviços de desenvolvimento e sustentação de sistemas de informação, de forma remota e presencial, de acordo com os padrões de desempenho e qualidade correspondentes à especialização exigida para o serviço, incluindo a sustentação de sistemas informatizados de alta criticidade, mantidos pelo Tribunal de Justiça do Estado do Pará.</t>
  </si>
  <si>
    <t>007/2021</t>
  </si>
  <si>
    <t>PA-PRO-2021/00887</t>
  </si>
  <si>
    <t>TJPA-MEM-2024/01844, cobrança/ TJPA-PRO-2023/04830, instrução, na cotação. TJPA-MEM-2025/00863, cobrança // TJPA-MEM-2024/74559 - INSTRUÇÃO. 0006900-43.2026.8.14.0900 cobrança/ 0011165-88.2026.8.14.0900 prorrogação - Expedito</t>
  </si>
  <si>
    <t>097</t>
  </si>
  <si>
    <t>O objeto do presente Contrato é a contratação de empresa especializada na prestação de serviço de acesso à internet, via fibra óptica não dedicao, incluindo instalação, manutenção, suporte técnico e fornecimento de equpamentos em comodato pelo período de 24 meses.</t>
  </si>
  <si>
    <t>011/2024</t>
  </si>
  <si>
    <t>TJPA-PRO-2024/03700</t>
  </si>
  <si>
    <t>0016102-44.2026.8.14.0900 reajuste automático , ja ajustei na planilha</t>
  </si>
  <si>
    <t>FAGUNDES DISTRIBUIÇÃO LTDA</t>
  </si>
  <si>
    <t>07.953.689/0001-18</t>
  </si>
  <si>
    <t xml:space="preserve">Registro de Preços para aquisição de equipamentos tecnológicos para modernizar a infraestrutura do Poder Judiciário do Estado do Pará, com foco na implementação e aprimoramento dos projetos “Visita Virtual” e “Audiências Virtuais”. </t>
  </si>
  <si>
    <t>020/2025</t>
  </si>
  <si>
    <t>0030640-64.2025.8.14.0900</t>
  </si>
  <si>
    <t>Daniel Fontes Pereira</t>
  </si>
  <si>
    <t>Fabricio Jose Uchoa Correa</t>
  </si>
  <si>
    <t>038</t>
  </si>
  <si>
    <t>M.F. ALMEIDA LTDA-ME</t>
  </si>
  <si>
    <t>15.838.111/0001-49</t>
  </si>
  <si>
    <t xml:space="preserve"> 0030643-19.2025.8.14.0900</t>
  </si>
  <si>
    <t>WECOM COMÉRCIO, DISTRIBUIÇÃO E SERVIÇO EM TECNOLOGIA DA INFORMAÇÃO S/A</t>
  </si>
  <si>
    <t>10.663.782/0006-07</t>
  </si>
  <si>
    <t>0030645-86.2025.8.14.0900</t>
  </si>
  <si>
    <t>098</t>
  </si>
  <si>
    <t>ONLINE TELECOMUNICAÇÕES LTDA</t>
  </si>
  <si>
    <t>26.158.902/0001-44</t>
  </si>
  <si>
    <t>O objeto do presente Contrato é a contratação de empresa especializada na prestação de serviço de acesso à internet, via fibra óptica não dedicao, incluindo instalação, manutenção, suporte técnico e fornecimento de equpamentos em comodato pelo período de 24 meses</t>
  </si>
  <si>
    <t>TJPA-PRO-2024/03705</t>
  </si>
  <si>
    <t>0016106-81.2026.8.14.0900 reajuste automatico, ja atuaalizei planilha</t>
  </si>
  <si>
    <t>100</t>
  </si>
  <si>
    <t>BSB TIC SOLUÇÕES LTDA</t>
  </si>
  <si>
    <t>04.202.019/0001-71</t>
  </si>
  <si>
    <t>TJPA-PRO-2024/03722</t>
  </si>
  <si>
    <t>0016111-06.2026.8.14.0900 reajuste automatico, ja atualizei na planilha</t>
  </si>
  <si>
    <t>096</t>
  </si>
  <si>
    <t>FUNDAÇÃO GETÚLIO VARGAS - FGV</t>
  </si>
  <si>
    <t xml:space="preserve"> 33.641.663/0001-44</t>
  </si>
  <si>
    <t>Contratação de empresa especializada na prestação de serviços de organização, planejameno e realização de Concurso Público destinado ao preenchimento de 30 (trinta) vagas e formação de cadastro de reserva para o cargo de Juiz de Direito Substituto do Tribunal de Justiça do Estado do Pará.</t>
  </si>
  <si>
    <t>900026/2025</t>
  </si>
  <si>
    <t>TJPA-PRO-2024/02381</t>
  </si>
  <si>
    <t>Verificar pois TR diz que somente reajuste em caso de prorrogação. Não entendi.</t>
  </si>
  <si>
    <t>Dr. Agenor Cassio Nascimento Correia Andrade</t>
  </si>
  <si>
    <t>Tayna Conceição Martins de Pina Mello</t>
  </si>
  <si>
    <t>Orlando Cerdeira Bordallo Neto</t>
  </si>
  <si>
    <t>037</t>
  </si>
  <si>
    <t>MICROSENS S.A</t>
  </si>
  <si>
    <t>78.126.950/0011-26</t>
  </si>
  <si>
    <t>0030641-49.2025.8.14.0900</t>
  </si>
  <si>
    <t>071</t>
  </si>
  <si>
    <t>HIDRO FRANCHISING LTDA</t>
  </si>
  <si>
    <t>23.510.039/0001-54</t>
  </si>
  <si>
    <t>Contratação de serviços para manutenção preventiva das Estações de Tratamento de Esgosto do edifício sede e do Fórum de  Mosqueiro</t>
  </si>
  <si>
    <t>054/2022</t>
  </si>
  <si>
    <t>TJPA-PRO-2022/03374</t>
  </si>
  <si>
    <t>TJPA-MEM-2024/40547, COBRANÇA / criei segunda para seguir à pesquisa de mercado qp chegou fora do prazo/ 0024989-51.2025.8.14.0900 - cobrança/ tramitação 0031859-15.2025.8.14.0900</t>
  </si>
  <si>
    <t>J M COVRE COMUNICAÇÃO E MARKETING LTDA</t>
  </si>
  <si>
    <t>01.232.815/0001-69</t>
  </si>
  <si>
    <t>Registro de Preços para eventuais aquisições elou locações de bens de decoração e estrutura para eventos</t>
  </si>
  <si>
    <t>020/2024</t>
  </si>
  <si>
    <t>TJPA-PRO-2024/03889</t>
  </si>
  <si>
    <t>prorrogação TJPA-MEM-2025/23472</t>
  </si>
  <si>
    <t>069</t>
  </si>
  <si>
    <t>JEFFERSOM ESTRUTURAS PARA EVENTOS LTDA</t>
  </si>
  <si>
    <t>03.746.510/0001-09</t>
  </si>
  <si>
    <t>TJPA-PRO-2024/03890</t>
  </si>
  <si>
    <t>TJPA-MEM-2025/24953 prorrogação</t>
  </si>
  <si>
    <t>101</t>
  </si>
  <si>
    <t>C M DISTRIBUIDORA LTDA</t>
  </si>
  <si>
    <t>50.939.843/0001-26</t>
  </si>
  <si>
    <t>Contratação de empresa especilizada no fornecimento de gêneros alimentícios do tipo café e açúcar</t>
  </si>
  <si>
    <t>Pregão Presencial</t>
  </si>
  <si>
    <t>018/2024</t>
  </si>
  <si>
    <t>TJPA-PRO-2024/03845</t>
  </si>
  <si>
    <t>instrução 0006852-21.2025.8.14.0900 - reajuste será concedido no TA da prorrogação, já ajustei na planilha a data da proxima anualidade</t>
  </si>
  <si>
    <t>Leandro Soares Costa Borges</t>
  </si>
  <si>
    <t>joao.vfalmeida@tjpa.jus.br;antonio.castro@tjpa.jus.br;thiago.soares@tjpa.jus.br;leandro.borges@tjpa.jus.br</t>
  </si>
  <si>
    <t>102</t>
  </si>
  <si>
    <t>JÚNIOR GÁS II LTDA</t>
  </si>
  <si>
    <t>37.665.978/0001-82</t>
  </si>
  <si>
    <t>Contratação de empresa especializada no fornecimento de gêneros alimentícios do tipo café e açúcar.</t>
  </si>
  <si>
    <t>TJPA-PRO-2024/03847</t>
  </si>
  <si>
    <t>instrução 0003303-03.2025.8.14.0900 , reajuste será concedido no TA , ja ajustei a nova data base na planilha</t>
  </si>
  <si>
    <t>040</t>
  </si>
  <si>
    <t>IMPROVISU COMÉRCIO E REPRESENTAÇÃO LTDA</t>
  </si>
  <si>
    <t>40.392.359/0001-76</t>
  </si>
  <si>
    <t>Registro de Preços para eventual contratação do conjunto de medalhas: Alta Distinção, Ordem do Mérito Judiciário, Ermano do Couto, Bons Serviços 10, 20 e 30 anos, Mérito Funcional e Desembargadora Lydia, com itens que compõe as condecorações correspondentes: Medalha; Fita; Barreta; Roseta; Estojo, conforme condições estabelecidas no Termo de Referência – Anexo I do edital.</t>
  </si>
  <si>
    <t>017/2025</t>
  </si>
  <si>
    <t>0032748-66.2025.8.14.0900</t>
  </si>
  <si>
    <t>Nadime Sassim Dahas</t>
  </si>
  <si>
    <t>SANEAR BRASIL CONSTRUÇÕES LTDA</t>
  </si>
  <si>
    <t>Contratação de empresa especializada para a execução de obra remanescente referente à construção do prédio anexo ao Fórum de Castanhal, de acordo com as especificações e obrigações descritas na CONCORRÊNCIA nº 004/TJPA/2022 e no projeto básico, documentos que originaram este instrumento contratual.</t>
  </si>
  <si>
    <t>90033/2025</t>
  </si>
  <si>
    <t>0014305-67.2025.8.14.0900</t>
  </si>
  <si>
    <t>Remanescente de obra. 0013814-26.2026.8.14.0900 cobrança e prorrogação - com Bruna</t>
  </si>
  <si>
    <t>Carlo Gustavo da Cunha Martins</t>
  </si>
  <si>
    <t>Marcelo Passos Calandrini Fernandes</t>
  </si>
  <si>
    <t>Gabriel Henrique da Silva Ventura</t>
  </si>
  <si>
    <t>075</t>
  </si>
  <si>
    <t>GREEN4T SOLUÇÕES TI S.A</t>
  </si>
  <si>
    <t>Contratação de empresa especializada para fornecimento e instalação, implantação e integração, em regime "tum key" ( a contratada fica obrigada a entregar a solução em condições de pleno funcionamento), Datacenter Container Modular Seguro Outdoor, para uso do Tribunal de Justiça do Pará.</t>
  </si>
  <si>
    <t>108/2022</t>
  </si>
  <si>
    <t>PA-PRO-2022/03792</t>
  </si>
  <si>
    <t>0001642-86.2025.8.14.0900 - prorrogação</t>
  </si>
  <si>
    <t>Adesão à ARP n° 108/2022, oriunda do Pregão Eletrônico n° 039/2021 do Poder Judiciário do Mato Grosso.</t>
  </si>
  <si>
    <t>AGÊNCIA RADIOWEB DF PRODUÇÃO JORNALÍSTICA SOCIEDADE SIMPLES</t>
  </si>
  <si>
    <t>07.402.383/0001-73</t>
  </si>
  <si>
    <t>Contratação de empresa para prestação de serviços de webradiojornalismo no site do TJPA, com a manutenção de rádio on-line corporativa, tecnologia de transmissão on-line e ao vivo</t>
  </si>
  <si>
    <t>031/2023</t>
  </si>
  <si>
    <t>TJPA-PRO-2023/04102</t>
  </si>
  <si>
    <t>TJPA-MEM-2024/40600, cobrança/ TJPA-MEM-2024/42633, instrução/ 0014639-04.2025.8.14.0900 - instrução</t>
  </si>
  <si>
    <t>Vanessa Vieira Monteiro</t>
  </si>
  <si>
    <t>adil.bahia@tjpa.jus.br;vanessa.monteiro@tjpa.jus.br;regina.silva@tjpa.jus.br;coordenadoria.contratos@tjpa.jus.br;coordenadoria.imprensa@tjpa.jus.br</t>
  </si>
  <si>
    <t>A C ALVES NOGUEIRA SERVIÇOS DE ALIMENTAÇÃO EIRELI</t>
  </si>
  <si>
    <t>36.126.020/0001-50</t>
  </si>
  <si>
    <t>Contratação de empresa especializada na prestação de serviços de produção e distribuição de refeições (quentinhas) para atender as necessidades do Tribunal de Justiça do Estado do Pará.</t>
  </si>
  <si>
    <t>062/2022</t>
  </si>
  <si>
    <t>PA-PRO-2022/03810</t>
  </si>
  <si>
    <t>TJPA-MEM-2023/38352, cobrança. No DPS ´para cotação. Autorizado - . TJPA-MEM-2024/40608, cobrança - o reajuste vai vir no termo aditivo / 0015407-27.2025.8.14.0900 prororgação</t>
  </si>
  <si>
    <t>042</t>
  </si>
  <si>
    <t>LIDER NOTEBOOKS COMÉRCIO E SERVIÇOS LTDA</t>
  </si>
  <si>
    <t>12.477.490/0002-81</t>
  </si>
  <si>
    <t>Registro de Preços para a aquisição de notebooks para modernização e expansão da infraestrutura de Tecnologia da Informação e Comunicação (TIC) do Tribunal de Justiça do Estado do Pará (TJPA)</t>
  </si>
  <si>
    <t>029/2025</t>
  </si>
  <si>
    <t>0038876-05.2025.8.14.0900</t>
  </si>
  <si>
    <t>ELEVATEX MANUTENÇÃO DE ELEVADORES LTDA</t>
  </si>
  <si>
    <t>16.956.136/0001-00</t>
  </si>
  <si>
    <t>Contratação de empresa especializada para fornecimento, com serviço de instalaçao e manutençao em garantia(12 meses) de 02 plataformas de percurso vertical.</t>
  </si>
  <si>
    <t>069/2023</t>
  </si>
  <si>
    <t>TJPA-PRO-2024/00658</t>
  </si>
  <si>
    <t>TJPA-MEM-2025/00697, cobrança -  A VIGÊNCIA DO CONTRATO ESTA ERRADA, SERÁ FEITA A RERRATIFICAÇÃO, JA AJUSTEI O TERMINO DE VIGÊNCIA. 0015613-41.2025.8.14.0900 - prorrogação</t>
  </si>
  <si>
    <t>FRONTEIRA COMÉRCIO E SERVIÇO LTDA </t>
  </si>
  <si>
    <t>O objeto específico desta contratação limita-se ao Lote nº 04 – Projetos Executivos para construção do novo Fórum de Capanema, para o qual a CONTRATADA foi devidamente credenciada, nos termos do Edital de Credenciamento nº 003/2025, ficando vinculada à Requisição de Contratação CRED.003.2025-REQ.0007, constante nos autos do processo 0021425-30.2026.8.14.0900.</t>
  </si>
  <si>
    <t>0021425-30.2026.8.14.0900  </t>
  </si>
  <si>
    <t>087</t>
  </si>
  <si>
    <t xml:space="preserve">KARISTEN COMERCIO E SERVIÇOS MECANICOS E ELETRICOS LTDA </t>
  </si>
  <si>
    <t>05.970.357/0001-16</t>
  </si>
  <si>
    <t>Manutenção preditiva, Preventiva e Corretiva permanente com fornecimento de peças de reposição para subestação no Fórum da Comarca de Altamira, incluindo manutenção no sistema de aterramento e de proteção contra descargas atmosféricas (SPDA).</t>
  </si>
  <si>
    <t>061/2022</t>
  </si>
  <si>
    <t>TJPA-PRO-2022/03992</t>
  </si>
  <si>
    <t>TJPA-MEM-2024/46885, cobrança / TJPA-MEM-2024/46938, instrução/ 0009834-08.2025.8.14.0900 - Prorrogação</t>
  </si>
  <si>
    <t>Paulo Marcelo de Araújo Hildebrando</t>
  </si>
  <si>
    <t>Max Jorge Machado Santos</t>
  </si>
  <si>
    <t>Lenne Chaves Pinto da SilvaTorres</t>
  </si>
  <si>
    <t>041</t>
  </si>
  <si>
    <t>REALIZZE COMÉRCIO E SERVIÇOS LTDA</t>
  </si>
  <si>
    <t>08.678.489/0001-67</t>
  </si>
  <si>
    <t>Registro de Preços para fornecimento, instalação e manutenção de portas, esquadrias e painéis de vidro para atender aos prédios do Poder Judiciário na Região Metropolitana de Belém.</t>
  </si>
  <si>
    <t>025/2025</t>
  </si>
  <si>
    <t>0032559-88.2025.8.14.0900</t>
  </si>
  <si>
    <t>Rita de Cássia Araújo Oliveira Barata</t>
  </si>
  <si>
    <t>Claudia Sadeck Burlamaqui</t>
  </si>
  <si>
    <t>Glaucia Regina Centeno Cordeiro de Campos</t>
  </si>
  <si>
    <t>016</t>
  </si>
  <si>
    <t>POLO ARQUITETURA E CONSTRUÇÃO LTDA</t>
  </si>
  <si>
    <t>01.822.637/0001-26</t>
  </si>
  <si>
    <t>O objeto específico desta contratação limita-se ao LOTE 4 - (Projetos executivos para construção do novo Fórum de BRASIL NOVO), para o qual a CONTRATADA foi devidamente credenciada, nos termos do Edital de Credenciamento nº 003/2025, ficando vinculado à Requisição de Contratação CRED 003.2025 – REQ. 0002, constante nos autos do processo 0021492-92.2026.8.14.0900.</t>
  </si>
  <si>
    <t>0021492-92.2026.8.14.0900</t>
  </si>
  <si>
    <t>047</t>
  </si>
  <si>
    <t>EBA OFFICE COMÉRCIO DE MÁQUINAS PARA ESCRITÓRIO LTDA</t>
  </si>
  <si>
    <t>09.015.414/0001-69</t>
  </si>
  <si>
    <t>Registro de preços para eventual aquisição de lixeiras, equipamentos de refrigeração, mobiliário de apoio e utensílios de organização.</t>
  </si>
  <si>
    <t>027/2025</t>
  </si>
  <si>
    <t>0042290-11.2025.8.14.0900</t>
  </si>
  <si>
    <t>Paulo Alexandre Andrade de Oliveira</t>
  </si>
  <si>
    <t>045</t>
  </si>
  <si>
    <t>CITY CLEAN COMÉRCIO DE EQUIPAMENTOS LTDA</t>
  </si>
  <si>
    <t>48.256.518/0001-17</t>
  </si>
  <si>
    <t>0041940-23.2025.8.14.0900</t>
  </si>
  <si>
    <t>046</t>
  </si>
  <si>
    <t>DISPLAY PAINÉIS ELETRÔNICOS LTDA</t>
  </si>
  <si>
    <t>02.648.737/0001-40</t>
  </si>
  <si>
    <t>0042192-26.2025.8.14.0900</t>
  </si>
  <si>
    <t>0053519-65.2025.8.14.0900 antecipação da porrogação</t>
  </si>
  <si>
    <t>048</t>
  </si>
  <si>
    <t>EDER JÚNIOR G. LOPES</t>
  </si>
  <si>
    <t xml:space="preserve"> 15.579.052/0001-31</t>
  </si>
  <si>
    <t>0042332-60.2025.8.14.0900</t>
  </si>
  <si>
    <t>107</t>
  </si>
  <si>
    <t>ASSOCIAÇÃO PARANAENSE DE CULTURA - APC</t>
  </si>
  <si>
    <t>76.659.820/0046-53</t>
  </si>
  <si>
    <t>Prestação  dos  serviços  de  suporte  técnico,  atualização,  manutenção  corretiva  e  evolutiva,  e hospedagem  em  nuvem  do  sistema  Pergamum - Sistema  Integrado  de  Bibliotecas,  já  em  uso  no âmbito do Tribunal de Justiça do Estado do Pará (TJPA)</t>
  </si>
  <si>
    <t>0040734-71.2025.8.14.0900</t>
  </si>
  <si>
    <t>049</t>
  </si>
  <si>
    <t>I G DOS SANTOS DE OLICEIRA EIRELI</t>
  </si>
  <si>
    <t>27.363.204/0001-43</t>
  </si>
  <si>
    <t>0042347-29.2025.8.14.0900</t>
  </si>
  <si>
    <t>0053594-07.2025.8.14.0900 - antecipação da prorrogação</t>
  </si>
  <si>
    <t>J B M H DISTRIBUIDORA DE EQUIPAMENTOS ELETRÔNICOS LTDA</t>
  </si>
  <si>
    <t>30.632.729/0001-41</t>
  </si>
  <si>
    <t>0042349-96.2025.8.14.0900</t>
  </si>
  <si>
    <t>051</t>
  </si>
  <si>
    <t>LICITASP DISTRIBUIDOR DE EQUIPAMENTOS SOCIEDADE UNIPESSOAL LTDA</t>
  </si>
  <si>
    <t>48.277.417/0001-22</t>
  </si>
  <si>
    <t xml:space="preserve"> 0042351-66.2025.8.14.0900</t>
  </si>
  <si>
    <t>MYO2 SOLUÇÕES EM SAÚDE INDÚSTRIA LTDA</t>
  </si>
  <si>
    <t>15.564.580/0001-17</t>
  </si>
  <si>
    <t>Registro de Preços para eventual aquisição de Uniformes diversos, para atender as necessidades deste Tribunal de Justiça</t>
  </si>
  <si>
    <t>024/2024</t>
  </si>
  <si>
    <t>TJPA-PRO-2024/02272</t>
  </si>
  <si>
    <t>0014529-05.2025.8.14.0900 prororgação, chegou no prazo, reajuste será concedido na prorogação</t>
  </si>
  <si>
    <t>053</t>
  </si>
  <si>
    <t>PALLET RIO INDÚSTRIA E COMÉRCIO LTDA</t>
  </si>
  <si>
    <t>37.104.931/0001-40</t>
  </si>
  <si>
    <t>0042354-21.2025.8.14.0900</t>
  </si>
  <si>
    <t>SYNERGO NEGÓCIOS LTDA</t>
  </si>
  <si>
    <t xml:space="preserve"> 49.485.991/0001-39</t>
  </si>
  <si>
    <t>0042361-13.2025.8.14.0900</t>
  </si>
  <si>
    <t>017</t>
  </si>
  <si>
    <t>O objeto específico desta contratação limita-se ao LOTE 4 - (Projetos executivos para construção do novo Fórum de Curionópolis), para o qual a CONTRATADA foi devidamente credenciada, nos termos do Edital de Credenciamento nº 003/2025, ficando vinculado à Requisição de Contratação CRED 003.2025 – REQ. 008, constante nos autos do processo 0021454- 80.2026.8.14.0900.</t>
  </si>
  <si>
    <t>0021454-80.2026.8.14.0900</t>
  </si>
  <si>
    <t>044</t>
  </si>
  <si>
    <t>SOLFLEX COMÉRCIO E SERVIÇOS LTDA</t>
  </si>
  <si>
    <t>47.417.971/0001-03</t>
  </si>
  <si>
    <t>Registro de preços para o fornecimento, instalação e manutenção de persianas para atender aos prédios do Tribunal de Justiça do Pará.</t>
  </si>
  <si>
    <t>026/2025</t>
  </si>
  <si>
    <t xml:space="preserve">0042712-83.2025.8.14.0900 </t>
  </si>
  <si>
    <t>022</t>
  </si>
  <si>
    <t>CNM ENGENHARIA LTDA</t>
  </si>
  <si>
    <t>38.227.273/0001-46</t>
  </si>
  <si>
    <t>O objeto específico desta contratação limita-se ao Lote nº 04 – Projetos Executivos para reforma do Fórum de Igarapé-Açu, para o qual a CONTRATADA foi devidamente credenciada, nos termos do Edital de Credenciamento nº 003/2025, ficando vinculada à Requisição de Contratação CRED.003.2025-REQ.0004, constante nos autos do processo 0021635-81.2026.8.14.0900.</t>
  </si>
  <si>
    <t>0021635-81.2026.8.14.0900</t>
  </si>
  <si>
    <t>072</t>
  </si>
  <si>
    <t>COMERCIAL PROMOSTORE CONFECÇÕES LTDA</t>
  </si>
  <si>
    <t>32.624.131/0001-36</t>
  </si>
  <si>
    <t>Registro de preços para eventual prestação de serviços gráficos, serviços de impressão e fornecimento de kits de produtos regionais com grafismos para atender os eventos e demais necessidades do TJPA</t>
  </si>
  <si>
    <t>025/2024</t>
  </si>
  <si>
    <t>TJPA-PRO-2024/04251</t>
  </si>
  <si>
    <t>TJPA-MEM-2025/24912 prorrogação, com Liane - aguardadno autoirzação do Presidnete</t>
  </si>
  <si>
    <t>GRAFICA E EDITORA SANTA CRUZ LTDA</t>
  </si>
  <si>
    <t>02.373.761/0001-14</t>
  </si>
  <si>
    <t>Registro de preços para eventual prestação de serviços gráficos, serviços de impressão e fornecimento de kits de produtos regionais com grafismos para atender os eventos e demais necessidades do TJPA. Lotes: 01, 02, 03, 05, 06 e 07.</t>
  </si>
  <si>
    <t>TJPA-PRO-2024/04253</t>
  </si>
  <si>
    <t>prorrogação TJPA-MEM-2025/23486 - voltou com diligencias da assessoria jurídica. Reajuste será concedido no TA</t>
  </si>
  <si>
    <t>052</t>
  </si>
  <si>
    <t>MM DISTRIBUIDORA INDÚSTRIA E COMÉRCIO LTDA</t>
  </si>
  <si>
    <t>46.924.137/0001-33</t>
  </si>
  <si>
    <t>0042352-51.2025.8.14.0900</t>
  </si>
  <si>
    <t>093</t>
  </si>
  <si>
    <t>Contratação de empresa especializada para o fornecimento, com serviço de instalação e manutenção em garantia de 12 meses de 06 elevadores de passageiros do prédio Sede do TJPA</t>
  </si>
  <si>
    <t>037/2023</t>
  </si>
  <si>
    <t>TJPA-PRO-2023/04332</t>
  </si>
  <si>
    <t>0013374-64.2025.8.14.0900, na pesquisa de mercado, com Luana, autorizado.</t>
  </si>
  <si>
    <t>109</t>
  </si>
  <si>
    <t>HF TECNOLOGIA LTDA</t>
  </si>
  <si>
    <t>08.545.186/0001-76</t>
  </si>
  <si>
    <t>Aquisição de um Sistema Integrado de Gestão Administrativa e Pedagógica, incluindo um Ambiente Virtual de Aprendizagem (AVA), migração de dados legados, treinamentos e suporte técnico pelo período de 24 (vinte e quatro) meses</t>
  </si>
  <si>
    <t>019/2024</t>
  </si>
  <si>
    <t>TJPA-PRO-2024/04208</t>
  </si>
  <si>
    <t>reajuste será concedido no 1° TA - data já atualizada na tabela</t>
  </si>
  <si>
    <t>Diego Baptista Leitão</t>
  </si>
  <si>
    <t>Darlene dos Reis Gonçalves Souza</t>
  </si>
  <si>
    <t>Joao Marcelo de Sousa Siqueira</t>
  </si>
  <si>
    <t>104</t>
  </si>
  <si>
    <t>NORTE SERVIÇOS DE MÃO DE OBRA LTDA</t>
  </si>
  <si>
    <t>14.991.257/0001-67</t>
  </si>
  <si>
    <t>Contratação de serviços cotínuos de condução de veículos automotores e motocicletas com o fornecimento de uniformes e o emprego de equipamentos necessários à execução dos serviços, sob regime de dedicação exclusiva de mão de obra, com vistas a atender às necessidades operacionais e assegurar a continuidade das atividades institucionais do Tribunal de Jsutiça do Estado do Pará, abrangendo unidades localizadas na capital, região metropolitana e interior do Estado.</t>
  </si>
  <si>
    <t>90028/2025</t>
  </si>
  <si>
    <t>0001200-23.2025.8.14.0900</t>
  </si>
  <si>
    <t>NÃO PODE PRORROGAR. CONTRATAÇÃO EMERGENCIAL.</t>
  </si>
  <si>
    <t>073</t>
  </si>
  <si>
    <t>EDITORA NEGÓCIOS PUBLICADOS DO BRASIL LTDA</t>
  </si>
  <si>
    <t>06.132.270/0001-32</t>
  </si>
  <si>
    <t>Contratação direta do Editora Negócios Públicos do Brasil Ltda, detentora exclusiva  da  ferramenta  sollicita,  para  o  acesso  a plataforma  eletrônica  de  pesquisa,  capacitação,  orientação  e atualização de informações na área de licitações e contratos administrativos</t>
  </si>
  <si>
    <t>067/2022</t>
  </si>
  <si>
    <t>TJPA-PRO-2022/04173</t>
  </si>
  <si>
    <t>1ª anualidade concedida no 1° TA ;2ª anualidade cobcedida no 2° TA  - TJPA-MEM-2024/46904, cobrança / 3ª anualidade: 0025593-12.2025.8.14.0900 - data ja atualizada na planilha. 0031103-06.2025.8.14.0900 cobrança e tramitação - na assessoria juría jurídia</t>
  </si>
  <si>
    <t>Andreza de Lourdes Oliveira Cassiano</t>
  </si>
  <si>
    <t>110</t>
  </si>
  <si>
    <t>JN RASTREAMENTO LTDA</t>
  </si>
  <si>
    <t>30.243.868/0001-83</t>
  </si>
  <si>
    <t>Serviço de rastreamento e monitoramento veicular, via satélite por GPS/GSM/GPRS, compreendendo a instalação de módulos rastreadores em comodato, disponibilização  e licença de software de gerenciamento com acesso via web e os respectivos serviços de colocação da ferramenta de rastreamento, configuração, capacitação, suporte técnico e  garantia de 24 meses de  funcionamento para gestão de  frota do TJPA</t>
  </si>
  <si>
    <t>026/2024</t>
  </si>
  <si>
    <t>TJPA-PRO-2024/04231</t>
  </si>
  <si>
    <t>Reajuste automático 0016118-95.2026.8.14.0900 - já ajustei na planilha</t>
  </si>
  <si>
    <t>Wanderson Alcides Sena Marques</t>
  </si>
  <si>
    <t>Rodrigo Augusto do Amaral Alcantara</t>
  </si>
  <si>
    <t>Elias Caetano Amaral de Moraes</t>
  </si>
  <si>
    <t>058</t>
  </si>
  <si>
    <t>DALVA AGUIAR NASCIMENTO ME</t>
  </si>
  <si>
    <t>11.182.905/0001- 46</t>
  </si>
  <si>
    <t>Registro de preços para eventual contratação de serviços de interpretação consecutiva e simultânea de idiomas, nas modalidades presencial e remota, com disponibilização de intérpretes humanos especializados, bem como contratação autônoma da infraestrutura técnica de apoio necessária, incluindo locação de cabines acústicas, rádios transmissores multicanal, fones de ouvido com fio e rádios com fones especiais para autoridades.</t>
  </si>
  <si>
    <t>0046140-73.2025.8.14.0900</t>
  </si>
  <si>
    <t>FACHINELI  COMUNICAÇÃO LTDA</t>
  </si>
  <si>
    <t>Contratação para prestação de serviço de acesso à internet, com instalação e suporte para as unidades judiciárias do Tribunal de Justiça do Estado do Pará</t>
  </si>
  <si>
    <t>054/2021</t>
  </si>
  <si>
    <t xml:space="preserve">PA-PRO-2021/03662 </t>
  </si>
  <si>
    <t>TJPA-MEM-2025/17098 porrogação</t>
  </si>
  <si>
    <t>077</t>
  </si>
  <si>
    <t>TREVO COMERCIO E SERVICO LTDA</t>
  </si>
  <si>
    <t>10.956.940/0001-02</t>
  </si>
  <si>
    <t>Registro de Preços para fornecimento e instalação de painéis em Divisória  Naval,  Paredes  em  Gesso  acartonado  e  forros  para  atender  aos  imóveis  até  400km  da  Capital pertencentes ao Poder Judiciário sob administração do Tribunal de Justiça do Estado do Pará</t>
  </si>
  <si>
    <t>014/2024</t>
  </si>
  <si>
    <t>TJPA-PRO-2024/04483</t>
  </si>
  <si>
    <t>0027982-67.2025.8.14.0900 prorrogaçãpo em NT, reajuste será concediso no TA d eprorrogação</t>
  </si>
  <si>
    <t>112</t>
  </si>
  <si>
    <t>Aquisição de 500 (quinhentos) notebooks para modernização e expansão da infraestrutura de Tecnologia da Informação e Comunicação (TIC) do Tribunal de Justiça do Estado do Pará (TJPA)</t>
  </si>
  <si>
    <t>0041389-43.2025.8.14.0900</t>
  </si>
  <si>
    <t>Contrato oriundo da ARP n° 042/2025/TJPA</t>
  </si>
  <si>
    <t>059</t>
  </si>
  <si>
    <t>MDE SERVIÇOS E EVENTOS LTDA</t>
  </si>
  <si>
    <t xml:space="preserve"> 08.973.746/0001-93</t>
  </si>
  <si>
    <t xml:space="preserve"> 0046535-65.2025.8.14.0900</t>
  </si>
  <si>
    <t xml:space="preserve">Registro de Preços para contratação de empresa especializada no serviço de reforma/manutenção de mobiliário e equipamentos com fornecimento de peças/materiais, conforme condições estabelecidas no Termo de Referência </t>
  </si>
  <si>
    <t>024/2025</t>
  </si>
  <si>
    <t>0046495-83.2025.8.14.0900</t>
  </si>
  <si>
    <t>Enderson Clayson Gonçalves Silva</t>
  </si>
  <si>
    <t>043</t>
  </si>
  <si>
    <t>INDÚSTRIA E COMÉRCIO DE ARTIGOS DE DECORAÇÃO LTDA</t>
  </si>
  <si>
    <t>10.302.648/0001-76</t>
  </si>
  <si>
    <t>0042712-83.2025.8.14.0900</t>
  </si>
  <si>
    <t>056</t>
  </si>
  <si>
    <t>ROCHA NORTH INDÚSTRIA E COMÉRCIO DE MÓVEIS LTDA</t>
  </si>
  <si>
    <t>08.408.448/0001-50</t>
  </si>
  <si>
    <t>0046492-31.2025.8.14.0900</t>
  </si>
  <si>
    <t>116</t>
  </si>
  <si>
    <t>EDITORA FÓRUM</t>
  </si>
  <si>
    <t>41.769.803/0001-92</t>
  </si>
  <si>
    <t xml:space="preserve">Contratação direta de 50(cinquenta) vagas/inscrições e 07 (sete) cortesias em cursos de conhecimento jurídico na modalidade educação a distância (EAD), voltados à capacitação e ao aperfeiçoamento de magistrados e servidores do Tribunal de Justiça do Estado do Pará (TJPA). </t>
  </si>
  <si>
    <t>074/2025</t>
  </si>
  <si>
    <t>0033741-12.2025.8.14.0900</t>
  </si>
  <si>
    <t>Iracema de Souza Alcantara</t>
  </si>
  <si>
    <t>Lorena Magalhães Freire da Silva</t>
  </si>
  <si>
    <t>Cilene Brito Anchieta</t>
  </si>
  <si>
    <t>Thaiana Louise Bastos Bitencourt da Silva</t>
  </si>
  <si>
    <t>CASCUDO POTIGUAR NEGOCIOS E SERVICOS LTDA</t>
  </si>
  <si>
    <t>40.480.094/0001-68</t>
  </si>
  <si>
    <t>Registro de preços para eventual contratação de empresa especializada no fornecimento, instalação e retirada de películas de proteção solar</t>
  </si>
  <si>
    <t>030/2024</t>
  </si>
  <si>
    <t>TJPA-PRO-2024/04642</t>
  </si>
  <si>
    <t>0044959-37.2025.8.14.0900</t>
  </si>
  <si>
    <t>114</t>
  </si>
  <si>
    <t>INFOX TECNOLOGIA DA INFORMAÇÃO LTDA</t>
  </si>
  <si>
    <t>15.123.946/0001-12</t>
  </si>
  <si>
    <t>Contratação direta e solução para a execução de serviços técnicos de sustentação, automação, customização, monitoramento e gerenciamento do sistema de Processo Judicial Eletrônico (PJe), compreendendo a manutenção corretiva, adaptativa e evolutiva da Solução, nos formatos on premise (local) e/ou em cloud (nuvem), para atender às necessidades do Tribunal de Justiça do Estado do Pará.</t>
  </si>
  <si>
    <t>071/2025</t>
  </si>
  <si>
    <t>0022842-52.2025.8.14.0900</t>
  </si>
  <si>
    <t>117</t>
  </si>
  <si>
    <t>FRANCINETE LACERDA MEDEIROS</t>
  </si>
  <si>
    <t>797.XXX.XXX-04</t>
  </si>
  <si>
    <t>Locação de Imóvel situado na Rua Padre José Anchieta, nº 431, Bairro Centro, Ipixuna/PA, com a finalidade de abrigar as instalações do Fórum da Comarca de Ipixuna.</t>
  </si>
  <si>
    <t>126/2024</t>
  </si>
  <si>
    <t>TJPA-PRO-2024/03457</t>
  </si>
  <si>
    <t>0031153-32.2025.8.14.0900 - cobrança e instrução e concessão de reajuste, atualizei a planilha</t>
  </si>
  <si>
    <t>115</t>
  </si>
  <si>
    <t>NEW MOVEIS CORPORATIVO LTDA</t>
  </si>
  <si>
    <t>46.475.822/0001-20</t>
  </si>
  <si>
    <t>Aquisição de mobiliário para o Tribunal de Justiça do Pará, nas condições estabelecidas no Termo de Referência.</t>
  </si>
  <si>
    <t>989/2024</t>
  </si>
  <si>
    <t>0023097-10.2025.8.14.0900</t>
  </si>
  <si>
    <t>adesão à Ata de Registro de Preços nº 00989/2024, decorrente do Pregão Eletrônico nº 90127/2024, firmado entre o Grupamento de Apoio de Belém (GAP-BE)</t>
  </si>
  <si>
    <t xml:space="preserve">
CS BRASIL FROTAS S.A.
</t>
  </si>
  <si>
    <t>27.595.780/0001-16</t>
  </si>
  <si>
    <t>Contratação de empresa especializada na prestação de serviços de locação de veículos automotores com e sem condutor, no âmbito do tribunal de Justiça do Estado do Pará - TJPa</t>
  </si>
  <si>
    <t>016/2022</t>
  </si>
  <si>
    <t xml:space="preserve">PA-PRO-2022/01654 </t>
  </si>
  <si>
    <t>TJPA-MEM-2024/20904, autoirzado. ATENÇÃO! Item 02 vigente até 14/09/2024. 0015104-76.2026.8.14.0900 cobrança/ 0015292-69.2026.8.14.0900 porrogação - com Liane</t>
  </si>
  <si>
    <t>081</t>
  </si>
  <si>
    <t>NEW WORLD SOLAR LTDA</t>
  </si>
  <si>
    <t>29.947.634/0001-38</t>
  </si>
  <si>
    <t>Registro de preços para eventual contratação de instalação de sistemas de geração de energia solar fotovoltaica conectada à rede em edificações do TJPA</t>
  </si>
  <si>
    <t>022/2024</t>
  </si>
  <si>
    <t>TJPA-PRO-2024/04748</t>
  </si>
  <si>
    <t>prorrogado e reajuste concedido na prorrogação/ 2° reajuste: 0002665-33.2026.8.14.0900</t>
  </si>
  <si>
    <t>COMPWIRE INFORMATICA LTDA</t>
  </si>
  <si>
    <t>01.181.242/0003-53</t>
  </si>
  <si>
    <t>Registro de preços para eventual contratação de serviços de serviços de infraestrutura de virtualização e de consultoria técnica especializada, todos na forma de assinaturas, voltdas ao funcionamento dos ambientes de data center do Tribunal de Justiça do Estado do Pará.</t>
  </si>
  <si>
    <t>032/2025</t>
  </si>
  <si>
    <t>0003669-42.2025.8.14.0900</t>
  </si>
  <si>
    <t>118</t>
  </si>
  <si>
    <t>UNITUM CONSULTORIA E ASSESSORIA ADMINISTRATIVA</t>
  </si>
  <si>
    <t>49.527.883/0001-81</t>
  </si>
  <si>
    <t>Contratação de Sistema de Planejamento e Gestão de Contratações Pública, incluindo implantação e licenciamento do Sistema Inteligente de Licitação – SILI no formato SaaS (Software as a Service), com serviço de suporte e manutenção, pelo período de 12 meses, para atender à necessidade do Tribunal de Justiça do Estado do Pará. conforme as especificações técnicas descritas no Termo de Referência.</t>
  </si>
  <si>
    <t>091/2025</t>
  </si>
  <si>
    <t>0056607-14.2025.8.14.0900</t>
  </si>
  <si>
    <t>Muiracatiara Miranda Chagas</t>
  </si>
  <si>
    <t>105</t>
  </si>
  <si>
    <t>Contratação de empresa especializada na prestação de serviços de lavagem e passagem de roupas hospitalares utilizadas em serviços de saúde, para uso nos ambulatórios médicos e odontológicos do TJPA</t>
  </si>
  <si>
    <t>051/2023</t>
  </si>
  <si>
    <t>TJPA-PRO-2023/04858</t>
  </si>
  <si>
    <t>TJPA-MEM-2024/35368 - RESJUSTE ANUAL AUTOMÁTICO TJPA-MEM-2024/55507 - prorrogação / segundo reajuste automático: 0025620-92.2025.8.14.0900 - já ajustei a data na planilha. Cobrança: 0031448-69.2025.8.14.0900 e prorrogação</t>
  </si>
  <si>
    <t>Meirivaldo Caldas de Almeida</t>
  </si>
  <si>
    <t>IT PROTECT SERVIÇOS DE CONSULTORIA EM INFORMÁTICA EIRELI</t>
  </si>
  <si>
    <t>23.378.923/0001-87</t>
  </si>
  <si>
    <t xml:space="preserve">Aquisição de solução de gerenciamento de acesso privilegiado (Privileged Access Management – PAM), monitoramento e análise comportamental, com possibilidade de proteção, monitoramento, detecção e resposta a atividade de credencial privilegiada, armazenamento de senhas e mitigação de riscos através de gestão de identidade, com serviço de implantação e treinamento hands on. </t>
  </si>
  <si>
    <t>016/2020</t>
  </si>
  <si>
    <t>PA-PRO-2021/02824</t>
  </si>
  <si>
    <t>124</t>
  </si>
  <si>
    <t>JNILTON CHAVES E CARIMBOS LIMITADA</t>
  </si>
  <si>
    <t>31.033.292/0001-92</t>
  </si>
  <si>
    <t>Serviço  de  chaveiro  em  geral,  com  fornecimento  de  material  para confecção de chaves, conserto, substituição e abertura de fechaduras, com finalidade de  atender  as  demandas  do  Tribunal  de  Justiça  do  Estado  do  Pará –TJPA, compreendendo   o   fornecimento   da   mão   de   obra   e   o   emprego   de   todos   os equipamentos,  transporte,  ferramentas  e  EPIs  necessários  à  execução  dos  serviços</t>
  </si>
  <si>
    <t>037/2024</t>
  </si>
  <si>
    <t>TJPA-PRO-2024/04881</t>
  </si>
  <si>
    <t>0025214-71.2025.8.14.0900 porrogação, o reajuste será concedido com a proirrogação, data ajustada na planilha</t>
  </si>
  <si>
    <t>Randal Willams Ferreira de Castro</t>
  </si>
  <si>
    <t>108</t>
  </si>
  <si>
    <t>MAPDATA TECNOLOGIA INFORMACAO E COM.LTDA</t>
  </si>
  <si>
    <t>66.582.784/0001-11</t>
  </si>
  <si>
    <t>Contratação de Serviço de subscrição/assinatura de softwares, tipo single-user, pelo período de 3 anos, do pacote de softwares Autodesk Architecture Engineering and Construction Collection (AEC Collection) e do software Autodesk AutoCad LT, conforme condições, quantidades e exigências estabelecidas no termo de referência, Anexo I do edital.</t>
  </si>
  <si>
    <t>052/2023</t>
  </si>
  <si>
    <t>TJPA-PRO-2023/04915</t>
  </si>
  <si>
    <t>128</t>
  </si>
  <si>
    <t>DAVID HERIVELTON SANTOS ZACARIAS</t>
  </si>
  <si>
    <t>025.XXX.XXX-83</t>
  </si>
  <si>
    <t>Serviço de regência de coral (maestro)para formação de coral da justiça.</t>
  </si>
  <si>
    <t>55/2024</t>
  </si>
  <si>
    <t>09/12/2024</t>
  </si>
  <si>
    <t>TJPA-PRO-2024/04737</t>
  </si>
  <si>
    <t>0041549-68.2025.8.14.0900 cobrança 0031168-98.2025.8.14.0900 tramitação. 0016122-35.2026.8.14.0900 reajuste automatico - ja atualizei a planilha</t>
  </si>
  <si>
    <t>084</t>
  </si>
  <si>
    <t>J. FECCHIO JUNIOR – VENTO SUL FACILITIES</t>
  </si>
  <si>
    <t>24.485.960/0001-57</t>
  </si>
  <si>
    <t>Manutenção preventiva e corretiva do Sistema de Refrigeração do tipo VRF instalado no Complexo Arquitetônico do Edifício Sede do TJPA,</t>
  </si>
  <si>
    <t>063/2021</t>
  </si>
  <si>
    <t>PA-PRO-2021/04217</t>
  </si>
  <si>
    <t>TJPA-MEM-2024/55268, COBRANÇA. APoio operacional. 0041561-82.2025.8.14.0900 cobrança / 0045412-32.2025.8.14.0900 porrogfaçãpo na poesquisa de mercado</t>
  </si>
  <si>
    <t>Frank Ferdinando Loureiro Da Silva</t>
  </si>
  <si>
    <t>SIGMAFONE TELECOMUNICACOES LTDA.</t>
  </si>
  <si>
    <t>78.766.151/0001-42</t>
  </si>
  <si>
    <t>Contratação  de  solução  de  gerenciamento  unificado  de ameaças  (UTM)   e   de  rede  WAN  definida  por  software  (SD-WAN)  composta  por  hardware,  software, licenciamento, suporte, implantação  e garantia de  60 meses para atender o Tribunal de Justiça do Estado do Pará.</t>
  </si>
  <si>
    <t>040/2021</t>
  </si>
  <si>
    <t>PA-PRO-2021/02105</t>
  </si>
  <si>
    <t>LANLINK SOLUÇÕES E COMERCIALIZAÇÃO EM INFORMÁTICA S/A</t>
  </si>
  <si>
    <t>19.877.285/0001-71</t>
  </si>
  <si>
    <t xml:space="preserve">Aquisição de Servidores de Rede para aumento da capacidade de processamento de dados associados ao ambiente de virtualização utilizado pelo TJPA. </t>
  </si>
  <si>
    <t>006/2021</t>
  </si>
  <si>
    <t>PA-PRO-2021/02877</t>
  </si>
  <si>
    <t>TJPA-MEM-2022/46413, COBRANÇ; PA-MEM-2022/51061, fora do prazo, aguardando autorização desa em 18/11. Autorizada prorrogação para cobrir garantia e assistencia</t>
  </si>
  <si>
    <t>Sandro Luiz de Oliveira Martins</t>
  </si>
  <si>
    <t>106</t>
  </si>
  <si>
    <t>19.877.285/0002-52</t>
  </si>
  <si>
    <t>Cessão de  uso  de  software  (Modalidade  EAS)  e serviços de licenciamento perpetuode software (Modalidade EA) da Microsoft.Consumo dos itens de 1 a 9 da ARP n.º 041/2022.</t>
  </si>
  <si>
    <t>075/2022</t>
  </si>
  <si>
    <t>TJPA-PRO-2023/04862</t>
  </si>
  <si>
    <t>Contrato oriundo da consumação da ARP n° 041/2022, itens 01 a 09</t>
  </si>
  <si>
    <t>026</t>
  </si>
  <si>
    <t>MICROTÉCNICA INFORMÁTICA LTDA</t>
  </si>
  <si>
    <t>01.590.728/0009-30</t>
  </si>
  <si>
    <t>Registro de Preços para Aquisição de Equipamentos de Refrigeração</t>
  </si>
  <si>
    <t>042/2024</t>
  </si>
  <si>
    <t>TJPA-PRO-2025/00326</t>
  </si>
  <si>
    <t>0042496-25.2025.8.14.0900 antecipação de prorrogação e reajuste, data ajustada na planilha</t>
  </si>
  <si>
    <t>123</t>
  </si>
  <si>
    <t>EXTRA DISTRIBUIDORA DE ÁGUA LTDA</t>
  </si>
  <si>
    <t>46.470.984/0001-75</t>
  </si>
  <si>
    <t>Fornecimento de água mineral, sem gás, envasada em garrafões de 20 litros em regime do comodato.</t>
  </si>
  <si>
    <t>034/2024</t>
  </si>
  <si>
    <t>TJPA-PRO-2024/04879</t>
  </si>
  <si>
    <t>0026009-77.2025.8.14.0900 porrogação e reajuste qatualizei a data na planilha</t>
  </si>
  <si>
    <t>005</t>
  </si>
  <si>
    <t>V O BEGOT</t>
  </si>
  <si>
    <t>20.982.705/0001-69</t>
  </si>
  <si>
    <t>Fornecimento de água mineral, sem gás, envasada em garrafões de 20 (vinte) litros em regime de comodato, no qual o fornecedor disponibilizará os garrafões sem custos de aquisição para o Tribunal de Justiça do Estado do Pará (TJPA)</t>
  </si>
  <si>
    <t>0009472-69.2026.8.14.0900</t>
  </si>
  <si>
    <t>Contratação de remanescente. verifricar como fica o reajuste, pois o valor do licitante remanescente ficou muito acima do primeiro colocado</t>
  </si>
  <si>
    <t>IGOR RUSEF ROSA LTDA</t>
  </si>
  <si>
    <t>12.040.805/0001-48</t>
  </si>
  <si>
    <t xml:space="preserve">Contratação de empresa especializada na prestação de serviços de locação de veículos automotores sem condutor, em caráter continuado, com quilometragem livre, para transporte de pessoas em serviço, materiais e documentos, no âmbito do Tribunal de Justiça do Estado do Pará – TJPA. </t>
  </si>
  <si>
    <t>077/2022</t>
  </si>
  <si>
    <t xml:space="preserve">PA-PRO-2022/04754 </t>
  </si>
  <si>
    <t>TJPA-MEM-2024/60993</t>
  </si>
  <si>
    <t>BELNOR COMERCIO LTDA</t>
  </si>
  <si>
    <t>41.328.037/0001-20</t>
  </si>
  <si>
    <t>Aquisição de equipamentos audiovisuais para uso do Departamento de Comunicação/Coordenadoria de Imprensa que tem o propósito de atender à capacidade técnica-operacional, conforme condições e exigências estabelecidas no Termo de Referência.</t>
  </si>
  <si>
    <t>033/2025</t>
  </si>
  <si>
    <t>0057387-51.2025.8.14.0900</t>
  </si>
  <si>
    <t>Erika de Fatima Miranda Nunes</t>
  </si>
  <si>
    <t>001</t>
  </si>
  <si>
    <t>Cessão de uso de software (Modalidade EAS) e serviços de licenciamento perpetuo de software (Modalidade EA) da Microsoft.</t>
  </si>
  <si>
    <t>TJPA-PRO-2023/00016</t>
  </si>
  <si>
    <t>TJPA-MEM/2025/27649 acréscimo. 0032195-19.2025.8.14.0900 - porrogação</t>
  </si>
  <si>
    <t>125</t>
  </si>
  <si>
    <t>DRONE AIR COMERCIO E SERVICOS TECNOLOGICOS LTDA</t>
  </si>
  <si>
    <t>59.377.751/0001-74</t>
  </si>
  <si>
    <t>Aquisição de equipamentos audiovisuais para uso do Departamento de Comunicação/Coordenadoria de Imprensa que tem o propósito de atender à capacidade técnica-operacional</t>
  </si>
  <si>
    <t>0057348-54.2025.8.14.0900</t>
  </si>
  <si>
    <t xml:space="preserve"> 26/08/2025</t>
  </si>
  <si>
    <t>METALÚRGICA ASCURRA EIRELI</t>
  </si>
  <si>
    <t>01.652.937/0001-04</t>
  </si>
  <si>
    <t>CONTRATAÇÃO DE EMPRESA ESPECIALIZADA PARA A AQUISIÇÃO, INSTALAÇÃO E MANUTENÇÃO EM GARANTIA DAS PLATAFORMAS DE PERCURSO VERTICAL DURANTE O PERÍODO DE 20 MESES, NOS FÓRUNS DE BRAGANÇA, LOCALIZADO À AV. NAZARENO FERREIRA,  S/N,  BAIRRO  CENTRO,  CEP:  68.600-000,  BRAGANÇA-PA,  E  DE  NOVA  TIMBOTEUA, LOCALIZADO À AV. BARÃO DO RIO BRANCO, 2083, BAIRRO CENTRO, CEP: 68.730-000, NOVA TIMBOTEUA-PA</t>
  </si>
  <si>
    <t>004/2022</t>
  </si>
  <si>
    <t>PA-PRO-2022/01795</t>
  </si>
  <si>
    <t>TJPA-MEM-2024/65150, cobrança e tramitação / 0055364-35.2025.8.14.0900 - cobrança / 0049032-52.2025.8.14.0900 tramitação</t>
  </si>
  <si>
    <t>002</t>
  </si>
  <si>
    <t>CLARO  S/A</t>
  </si>
  <si>
    <t>40.432.544/0001-47</t>
  </si>
  <si>
    <t>Prestação  de  serviços  de telefonia  móvel  pessoal  (Serviço  Móvel  Pessoal -SMP),  incluindo  serviços  de mensagens, caixa postal e acesso a internet (mínimo de 40GB), nas modalidades local  e  longa  distancia  nacional, a  serem  executados  de  forma  contínua,  com fornecimento de aparelhos celulares em regime de comodato.</t>
  </si>
  <si>
    <t>PA-PRO-2021/02823</t>
  </si>
  <si>
    <t>TJPA-MEM-2024/65153, COBRANÇA / TJPA-MEM-2024/64076 - tramitação, pésuqisa de mercadp / 0031209-65.2025.8.14.0900 prorrogação</t>
  </si>
  <si>
    <t>Adesão ao item 01 da Ata de Registro de Preço n° 001/2021 da Secretaria de Planejamento e Administração do Estado do Pará – SEPLAD/PA</t>
  </si>
  <si>
    <t>Wanderson Benedito Souza da Costa</t>
  </si>
  <si>
    <t>Simonne Soares Batista</t>
  </si>
  <si>
    <t>Marcia Valeria Amaral Lobato</t>
  </si>
  <si>
    <t>126</t>
  </si>
  <si>
    <t>MARCOS HENRIQUE FERREIRA POUZO</t>
  </si>
  <si>
    <t>50.849.171/0001-68</t>
  </si>
  <si>
    <t>0057363-23.2025.8.14.0900</t>
  </si>
  <si>
    <t>G2B COMÉRCIO E REPRESENTAÇÕES LTDA</t>
  </si>
  <si>
    <t>36.668.854/0001-98</t>
  </si>
  <si>
    <t xml:space="preserve"> 0057339-92.2025.8.14.0900</t>
  </si>
  <si>
    <t>028</t>
  </si>
  <si>
    <t>TIM S/A</t>
  </si>
  <si>
    <t>02.421.421/0001-11</t>
  </si>
  <si>
    <t>Serviço de tecnologia da informação e comunicação, de serviço de telefonia.</t>
  </si>
  <si>
    <t>002/2021</t>
  </si>
  <si>
    <t>PA-PRO-2021/01765</t>
  </si>
  <si>
    <t>TJPA-MEM-2023/61940, cobrança. TJPA-MEM-2023/50146, tramitação</t>
  </si>
  <si>
    <t>013</t>
  </si>
  <si>
    <t>P.R.B. QUINTO MATOS</t>
  </si>
  <si>
    <t>31.405.857/0001-15</t>
  </si>
  <si>
    <t>Registro de preços para eventual aquisição de materiais e equipamentos de Circuito Fechado de Televisão - CFTV</t>
  </si>
  <si>
    <t>Material de Consumo e Material Permanente</t>
  </si>
  <si>
    <t>023/2024</t>
  </si>
  <si>
    <t>TJPA-PRO-2025/00181</t>
  </si>
  <si>
    <t>data do orçamento estimado. fazer rerratificação. olhar DES 2024-144008. porrogação 0058904-91.2025.8.14.0900 --&gt; não saimos com o reajyute --&gt; fazer o reajuste e a rerratificação no TA de porrogação.</t>
  </si>
  <si>
    <t>Edson Santos de Souza</t>
  </si>
  <si>
    <t>Erison Lima de Souza</t>
  </si>
  <si>
    <t>LUGATH COMÉRCIO LTDA</t>
  </si>
  <si>
    <t>27.912.769/0001-32</t>
  </si>
  <si>
    <t>TJPA-PRO-2025/00184</t>
  </si>
  <si>
    <t xml:space="preserve">data do orçamento estimado. fazer rerratificação. olhar DES 2024-144008. apostilamento de reajuste e Termo de rerratificação: 0043984-15.2025.8.14.0900. Prorogação 0058939 </t>
  </si>
  <si>
    <t>I.R. COMÉRCIO E MATERIAIS ELÉTRICOS LTDA</t>
  </si>
  <si>
    <t>33.149.502/0001-38</t>
  </si>
  <si>
    <t>TJPA-PRO-2025/00185</t>
  </si>
  <si>
    <t>data do orçamento estimado. fazer rerratificação. olhar DES 2024-144008. Termo de rerratificação: 0043986-82.2025.8.14.0900 - DEPOIS SAIR COM O REAJUSTE . Porrogação 0058943-88.2025.8.14.0900</t>
  </si>
  <si>
    <t>010</t>
  </si>
  <si>
    <t>FOX ELETRÔNICA LTDA</t>
  </si>
  <si>
    <t>19.721.072/0001-56</t>
  </si>
  <si>
    <t>TJPA-PRO-2025/00178</t>
  </si>
  <si>
    <t xml:space="preserve">data do orçamento estimado. fazer rerratificação. olhar DES 2024-144008. Termo de rerratificação: 0042804-61.2025.8.14.0900 - DEPOIS SAIR COM O REAJUSTE </t>
  </si>
  <si>
    <t>NORTE SOLUÇÕES COMERCIAIS LTDA</t>
  </si>
  <si>
    <t>50.279.385/0001-46</t>
  </si>
  <si>
    <t>TJPA-PRO-2025/00186</t>
  </si>
  <si>
    <t>data do orçamento estimado. fazer rerratificação. olhar DES 2024-144008.  Apostilamento: reajuste e Termo de rerratificação: 0043966-91.2025.8.14.0900/ 0059377-77.2025.8.14.0900 porrorgação</t>
  </si>
  <si>
    <t>025</t>
  </si>
  <si>
    <t>ITÁLIA EMPREENDIMENTOS LTDA</t>
  </si>
  <si>
    <t>28.889.651/0001-01</t>
  </si>
  <si>
    <t>TJPA-PRO-2025/00325</t>
  </si>
  <si>
    <t>0041862-29.2025.8.14.0900 prorrgação - com assessora Liane</t>
  </si>
  <si>
    <t>023</t>
  </si>
  <si>
    <t>DI PRATA PRODUTOS LTDA</t>
  </si>
  <si>
    <t>52.306.419/0001-70</t>
  </si>
  <si>
    <t>TJPA-PRO-2025/00321</t>
  </si>
  <si>
    <t>0041846-75.2025.8.14.0900 prorrogação</t>
  </si>
  <si>
    <t>027</t>
  </si>
  <si>
    <t>ROKA ASSISTANCE COMÉRCIO E SERVIÇO LTDA</t>
  </si>
  <si>
    <t>22.665.775/0001-19</t>
  </si>
  <si>
    <t>TJPA-PRO-2025/00327</t>
  </si>
  <si>
    <t>0046652-56.2025.8.14.0900 prorogação</t>
  </si>
  <si>
    <t>VENTISOL DA AMAZÔNIA IND. DE APARELHOS ELÉTRICOS LTDA</t>
  </si>
  <si>
    <t>17.417.928/0001-79</t>
  </si>
  <si>
    <t>TJPA-PRO-2025/00328</t>
  </si>
  <si>
    <t>0046676-84.2025.8.14.0900 porrogação</t>
  </si>
  <si>
    <t>007</t>
  </si>
  <si>
    <t>POLIS INFORMÁTICA LTDA</t>
  </si>
  <si>
    <t>00.125.392/0001-15</t>
  </si>
  <si>
    <t xml:space="preserve">Contratação direta da empresa Pólis Informática Ltda para a prestação do serviço de manutenção de software do Sistema Informatizado de Gestão Administrativa Pública Integrada - GRP, incluindo customização, treinamento de usuários, suporte técnico, atualização e manutenção, que atenda às necessidades administrativas do Tribunal de Justiça do Estado do Pará. </t>
  </si>
  <si>
    <t>002/2023</t>
  </si>
  <si>
    <t xml:space="preserve"> PA-PRO-2023/00394</t>
  </si>
  <si>
    <t>TJPA-MEM-2024/66724, COBRANÇA - na NT</t>
  </si>
  <si>
    <t>Miguel Lucivaldo Alves Santos</t>
  </si>
  <si>
    <t>Anailton Paulo de Alencar</t>
  </si>
  <si>
    <t>014</t>
  </si>
  <si>
    <t>MAX QUALITY COMÉRCIO LTDA</t>
  </si>
  <si>
    <t>42.810.782/0001-74</t>
  </si>
  <si>
    <t>TJPA-PRO-2025/00182</t>
  </si>
  <si>
    <t>data do orçamento estimado. fazer rerratificação. olhar DES 2024-144008. apostilamwntop de reajuste e rerratificação rerratificação: 0043976-38.2025.8.14.0900 . Prorrogação 0058932-59.2025.8.14.0900</t>
  </si>
  <si>
    <t>SERVIX INFORMÁTICA</t>
  </si>
  <si>
    <t>01.134.191/0001-47</t>
  </si>
  <si>
    <t>Registro de preços para eventual aquisição de solução de segurança de perímetro para o ambiente de datacenter do Tribunal de Justiça do Estado do Pará, com equipamentos, serviços e garantia.</t>
  </si>
  <si>
    <t>001/2026</t>
  </si>
  <si>
    <t>0007256-38.2026.8.14.0900</t>
  </si>
  <si>
    <t>Jorge Andre Silva Abdon</t>
  </si>
  <si>
    <t>COMATEL COMÉRCIO DE MATERIAL LTDA</t>
  </si>
  <si>
    <t>04.510.069/0001-16</t>
  </si>
  <si>
    <t>Registro de Preços para eventual aquisição de materiais e equipamentos diversos para manutenção predial dos edifícios do TJPA</t>
  </si>
  <si>
    <t>001/2025</t>
  </si>
  <si>
    <t>TJPA-PRO-2025/00503</t>
  </si>
  <si>
    <t>0044620-78.2025.8.14.0900</t>
  </si>
  <si>
    <t>Augusto de Almeida Macola</t>
  </si>
  <si>
    <t>004</t>
  </si>
  <si>
    <t>VIAPARÁ HOTEIS E TURISMO LTDA</t>
  </si>
  <si>
    <t>34.818.088/0001-75</t>
  </si>
  <si>
    <t>Prestação de serviços de hospedagem, realizada por empresa do ramo de hotelaria na categoria turística e/ou 3 (três) ou 4 (quatro) estrelas, devidamente qualificada para receber e acomodar autoridades, magistrados e/ou palestrantes, assim como jurados, testemunhas e Oficiais de Justiça em sessões do Tribunal do Júri, na região metropolitana de Belém/PA</t>
  </si>
  <si>
    <t>004/2025</t>
  </si>
  <si>
    <t>0008436-89.2026.8.14.0900</t>
  </si>
  <si>
    <t>CENTRO DE NEUROPSICOLOGIA ROSELMA FERNANDES LTDA</t>
  </si>
  <si>
    <t>42.585.644/0001-39</t>
  </si>
  <si>
    <t>Contratação de profissional especializado na prestação de serviços de 4 (quatro) avaliações com testagens e laudos periciais neuropsicológicos</t>
  </si>
  <si>
    <t>049/2025</t>
  </si>
  <si>
    <t>0002657-90.2025.8.14.0900</t>
  </si>
  <si>
    <t>0058870-19.2025.8.14.0900 cobrança</t>
  </si>
  <si>
    <t>Elna Shinobu Yamada</t>
  </si>
  <si>
    <t>PRINT SOLUTION SERVIÇOS DE PROCESSAMENTO DE DOCUMENTOSLTDA</t>
  </si>
  <si>
    <t>07.928.901/0001-97</t>
  </si>
  <si>
    <t>Contratação de empresa especializada na prestação de serviço de outsourcing de impressão, com fornecimento de equipamentos, suprimentos, manutenção e mão de obra para a Região Metropolitana de Belém (RMB)</t>
  </si>
  <si>
    <t>053/2023</t>
  </si>
  <si>
    <t>TJPA-PRO-2024/00726</t>
  </si>
  <si>
    <t>Ramon Santos do Nascimento</t>
  </si>
  <si>
    <t>006</t>
  </si>
  <si>
    <t>NOPRAGAS CONTROLE AMBIENTAL LTDA</t>
  </si>
  <si>
    <t>05.972.711/0001-41</t>
  </si>
  <si>
    <t>Prestação de serviços de controle de pragas urbanas e vetores, compreendendo a desinsetização, desratização, descupinização, controle de pombos, abelhas e/ou morcegos e a desinfecção e higienização de forro, em todas as unidades jurisdicionais e administrativas do Tribunal de Justiça do Estado do Pará - TJPA, localizadas na Capital, Região Metropolitana e no Interior do Estado</t>
  </si>
  <si>
    <t>006/2026</t>
  </si>
  <si>
    <t>0010489-43.2026.8.14.0900</t>
  </si>
  <si>
    <t>Prestação de serviços comuns de assinatura/licença institucional anual para acesso ao acervo de conteúdo jurídico digital disponibilizada pela Editora Fórum, com uso simultâneo e ilimitado pelos usuários internos do TJPA.</t>
  </si>
  <si>
    <t>007/2026</t>
  </si>
  <si>
    <t>0026048-74.2025.8.14.0900</t>
  </si>
  <si>
    <t>Josiane de Oliveira Neves</t>
  </si>
  <si>
    <t>Debora Borges Pinheiro Sereni Murrieta</t>
  </si>
  <si>
    <t>011</t>
  </si>
  <si>
    <t>Concessão Administrativa de Espaço Público para prestação de serviços de restaurante e lanchonete nas instalações do prédio Sede - Lauro Sodré</t>
  </si>
  <si>
    <t>007/2022</t>
  </si>
  <si>
    <t>PA-PRO-2022/00643</t>
  </si>
  <si>
    <t>TJPA-MEM-2023/67045, chegou no prazo. Na assessoria jurpidica. Autorizado / TJPA-MEM-2024/72141 / 0056068-48.2025.8.14.0900 porrogação</t>
  </si>
  <si>
    <t>Helio da Silva Pinheiro</t>
  </si>
  <si>
    <t>012</t>
  </si>
  <si>
    <t>J.M DA SILVA PEREIRA LTDA</t>
  </si>
  <si>
    <t>11.625.663/0001-18</t>
  </si>
  <si>
    <t>Contratação de serviços continuados para higienização e desinfecção de reservatórios de água em edifícios do TJPA na RMB.</t>
  </si>
  <si>
    <t>TJPA-PRO-2023/00686</t>
  </si>
  <si>
    <t>TJPA-MEM-2024/66321/ 0046190-02.2025.8.14.0900 prorrogaçãoo</t>
  </si>
  <si>
    <t>VERY TECNOLOGIA S.A</t>
  </si>
  <si>
    <t>26.086.569/0001-05</t>
  </si>
  <si>
    <t>Registro de Preços para eventual contratação de Solução Integrada De Observabilidade, na modalidade SaaS (Software as a Service), incluindo as subscrições de software necessárias e os serviços especializados de implantação, acompanhamento contínuo, análise de alertas e consultoria sob demanda.</t>
  </si>
  <si>
    <t>005/2026</t>
  </si>
  <si>
    <t xml:space="preserve">0010505-94.2026.8.14.0900 </t>
  </si>
  <si>
    <t>Romulo Pinto de Albuquerque</t>
  </si>
  <si>
    <t xml:space="preserve">OVERSEE TECNOLOGIA E SISTEMAS LTDA </t>
  </si>
  <si>
    <t>04.071.307/0001-34</t>
  </si>
  <si>
    <t>Contratação de empresa especializada na prestação de serviço especializado em transmissão e armazenamento de áudio e vídeo multiponto (Intranet/Internet), com fornecimento de equipamentos, softwares, técnicos de operação e suporte técnico.</t>
  </si>
  <si>
    <t>062/2021</t>
  </si>
  <si>
    <t>PA-PRO-2021/04266</t>
  </si>
  <si>
    <t>TJPA-MEM-2023/65331, instrução. pARA Nota Técnica / 0058900-54.2025.8.14.0900 cobrança; Arilson respondeu por email que não será prorrogado, em 22/12/25. 0058304-70.2025.8.14.0900 prororgação</t>
  </si>
  <si>
    <t xml:space="preserve">Jonas da Silva Soares </t>
  </si>
  <si>
    <t>Jonathas Serra de Miranda</t>
  </si>
  <si>
    <t>E. TRIPODE INDUSTRIA E COMERCIO DE MOVEIS</t>
  </si>
  <si>
    <t xml:space="preserve"> 22.228.425/0001-95</t>
  </si>
  <si>
    <t>Registro de Preços para eventual aquisição de mobiliários diversos</t>
  </si>
  <si>
    <t>021/2025</t>
  </si>
  <si>
    <t>0013259-09.2026.8.14.090</t>
  </si>
  <si>
    <t>J LEMOS DE CARVALHO</t>
  </si>
  <si>
    <t>12.294.602/0001-88</t>
  </si>
  <si>
    <t>0013272-08.2026.8.14.0900</t>
  </si>
  <si>
    <t>MILANFLEX INDUSTRIA E COMÉRCIO DE MÓVEIS E EQUIPAMENTOS</t>
  </si>
  <si>
    <t xml:space="preserve"> 86.729.324/0002-61</t>
  </si>
  <si>
    <t>0013277-30.2026.8.14.0900</t>
  </si>
  <si>
    <t>009</t>
  </si>
  <si>
    <t>N.J. ALVES</t>
  </si>
  <si>
    <t>35.507.764/0001-52</t>
  </si>
  <si>
    <t>0013282-52.2026.8.14.0900</t>
  </si>
  <si>
    <t>LOUZADA ENGENHARIA LTDA</t>
  </si>
  <si>
    <t>10.698.156/0001-41</t>
  </si>
  <si>
    <t>Contratação de empresa especializada para prestação de serviços de manutenção preditiva, preventiva e corretiva permanente com fornecimento de peças de reposição e de combustível, assim como manutenção nos sistemas de aterramento e de proteção contra descargas atmosféricas (SPDA) das subestações e grupos geradores instalados no Edifício Sede (Principal e Desembargadores) e no Prédio da Corregedoria - Anexo I</t>
  </si>
  <si>
    <t>028/2024</t>
  </si>
  <si>
    <t>TJPA-PRO-2023/03713</t>
  </si>
  <si>
    <t>TJPA-MEM-2025/16997 reajuste e acréscimo/ 0050086-53.2025.8.14.0900 porrorgação</t>
  </si>
  <si>
    <t>GOLD LICITAÇÃO E COBRANÇA</t>
  </si>
  <si>
    <t>44.532.872/0001-76</t>
  </si>
  <si>
    <t>0013271-23.2026.8.14.0900</t>
  </si>
  <si>
    <t>KARISTEN  COMERCIO  E SERVICOS MECANICOS E ELETRICOS LTDA</t>
  </si>
  <si>
    <t>Contratação de empresa especializada para prestação de serviços de manutenção  preditiva, preventiva e corretiva permanente com fornecimento de peças de reposição e de combustível, assim como manutenção nos sistemas de aterramento e de proteção contra descargas atmosféricas (SPDA) das subestações e grupos geradores instalados em diversos prédios do TJPA no interior</t>
  </si>
  <si>
    <t>040/2024</t>
  </si>
  <si>
    <t>TJPA-PRO-2025/00770</t>
  </si>
  <si>
    <t>0056124-81.2025.8.14.0900 porrorgação - aguardando autoirzação do presidente</t>
  </si>
  <si>
    <t>GMF FROTAS LTDA</t>
  </si>
  <si>
    <t>15.422.901/0001-49</t>
  </si>
  <si>
    <t>Contratação de empresa especializada na prestação de serviço de locação de veículos automotores blindados e não blindados, visando atender as necessidades do TJPA.Consumo dos itens 2 e 3 da ARP nº 012.2024/tTJPA</t>
  </si>
  <si>
    <t>065/2023</t>
  </si>
  <si>
    <t>TJPA-PRO-2024/01019</t>
  </si>
  <si>
    <t>TJPA-MEM-2025/00852, cobrança e tramitação / 0058918-75.2025.8.14.0900 cobrança/ 0059108-38.2025.8.14.0900 tramitação</t>
  </si>
  <si>
    <t>Renato Moraes da Cunha</t>
  </si>
  <si>
    <t>I9 SOLUTIONS - SOLUÇÕES COMERCIAIS E GESTÃO DE TRANSPORTE LTDA</t>
  </si>
  <si>
    <t>11.735.329/0001-17</t>
  </si>
  <si>
    <t>Contratação de empresa especializada na prestação de serviços de agenciamento/intermediação de transporte terrestre através de solução tecnológica que possibilite a requisição de veículo</t>
  </si>
  <si>
    <t>015/2022</t>
  </si>
  <si>
    <t>PA-PRO-2022/00857</t>
  </si>
  <si>
    <t xml:space="preserve">TJPA-MEM-2024/01841, COBRANÇA/TJPA-MEM-2023/69359, NA SEPLAN. TJPA-MEM-2025/00854, cobrança - TJPA-MEM-2024/71841 - tramitação / 0056554-33.2025.8.14.0900 tramitação - aguardando autorizaão do P`residente </t>
  </si>
  <si>
    <t>sem indicação</t>
  </si>
  <si>
    <t>EDITORA REVISTA DOS TRIBUNAIS</t>
  </si>
  <si>
    <t>60.501.293/0001-12</t>
  </si>
  <si>
    <t>Contratação direta do produto Revista dos Tribunais Online, com acesso simultâneo para 200 usuários, por meio do Portal do TJPA, para todas as comarcas do Estado do PA</t>
  </si>
  <si>
    <t>004/2023 (sem número no processo; 14.133)</t>
  </si>
  <si>
    <t>TJPA-PRO-2023/00892</t>
  </si>
  <si>
    <t>1ª anualidade no 1° TA /a segunda anualidade será concedida no TA de prorrogação, cubrança: TJPA-MEM-2025/00859 e tramitação - ATUALIZADOO ORÇLAMENTO ESTIMADO NA PLANILHA/ 0054094-73.2025.8.14.0900 porrogação - com Lorena - será reajustado no TA, atualizei a planilha</t>
  </si>
  <si>
    <t>024</t>
  </si>
  <si>
    <t>J L MESQUITA SERVIÇOS DE TELECOMUNICAÇÃO LTDA</t>
  </si>
  <si>
    <t>10.141.734/0001-44</t>
  </si>
  <si>
    <t>Contratação para serviço de manutenção preventiva e corretiva das portas giratórias detectoras de metais, localizadas na região metropolitana e interior do Estado, com fornecimento de materiais de consumo</t>
  </si>
  <si>
    <t>002/2025</t>
  </si>
  <si>
    <t>TJPA-PRO-2025/00812</t>
  </si>
  <si>
    <t>0051983-19.2025.8.14.0900 - conceder o reajuste no TA de porrorgação (ajustei na planilha). Com Cassiano</t>
  </si>
  <si>
    <t>Aquisição de Porta Giratórias Detectora de Metais, com Serviços de Instalação (ativação e Teste), Substituição de Relocação, Treinamento e Assistência Técnica com reposição integral de peças durante o prazo de garantia, para os prédios dos fóruns das comarcas de Marabá, Santarém, Paragominas, Altamira, Redenção, Igarapé-Miri, Mocajuba, Fórum Distrital e Juizado Especial de Icoaraci</t>
  </si>
  <si>
    <t>035/2024</t>
  </si>
  <si>
    <t>TJPA-PRO-2025/00872</t>
  </si>
  <si>
    <t>verificar com fiscal pq me parece ser fornecimento e na descrição dos itens da contratação não está separado valor do serviço (ver thema)</t>
  </si>
  <si>
    <t>Glauco Tadeu Bastos Monteiro</t>
  </si>
  <si>
    <t>003</t>
  </si>
  <si>
    <t>AJR COMERCIO DE MATERIAIS PARA CONSTRUÇÃO</t>
  </si>
  <si>
    <t>27.840.547/0001-51</t>
  </si>
  <si>
    <t>0013239-18.2026.8.14.09</t>
  </si>
  <si>
    <t>ELLOELLA DISTRIBUIDORA</t>
  </si>
  <si>
    <t>53.571.459/0001-01</t>
  </si>
  <si>
    <t>0013255-69.2026.8.14.0900</t>
  </si>
  <si>
    <t>CONSERP MANUTENÇÃO DE ELEVADORES</t>
  </si>
  <si>
    <t>00.489.015/0001-65</t>
  </si>
  <si>
    <t>Contratação de serviços de manutenção preventiva e corretiva de plataformas de percurso vertical e elevadores nos Fóruns do Interior do Estado.</t>
  </si>
  <si>
    <t>002/2026</t>
  </si>
  <si>
    <t>0018747-42.2026.8.14.0900</t>
  </si>
  <si>
    <t>029</t>
  </si>
  <si>
    <t>COIMBRA QUEIROZ LAVANDERIA LTDA</t>
  </si>
  <si>
    <t>41.481.422/0001-03</t>
  </si>
  <si>
    <t>Contratação de empresa especializada no serviço de Lavagem de Passagem de Roupa Comum, com finalidade de atender as necessidades do Tribunal de Justiça do Estado do Pará</t>
  </si>
  <si>
    <t>90005/2024</t>
  </si>
  <si>
    <t>TJPA-PRO-2024/01188</t>
  </si>
  <si>
    <t>reajuste automático 1ª anualidade: TJPA-MEM-2025/00871 - ja atualizei para a segunda data base / prorrogação: TJPA-MEM-2024/73906-A/  0060532-18.2025.8.14.0900 prorogação e reajuste, ja atualizei na planilha</t>
  </si>
  <si>
    <t>MUNICÍPIO DE CANAÃ DOS CARAJÁS</t>
  </si>
  <si>
    <t>01.613.321/0001-24</t>
  </si>
  <si>
    <t>Cessão provisória de uso do imóvel localizado na Avenida Ipanema, s/n,  esquina com a Rua João de Souza Pinheiro, QD 47A, Bairro Centro, Canaã dos Carajás –Pará.</t>
  </si>
  <si>
    <t>Sem custo</t>
  </si>
  <si>
    <t>TJPA-PRO-2025/01006</t>
  </si>
  <si>
    <t>sem clausula de reajuste</t>
  </si>
  <si>
    <t>IT PROTECT SERVIÇOS DE CONSULTORIA EM INFORMÁTICA</t>
  </si>
  <si>
    <t>Registro de Preços para eventual aquisição e implantação de uma solução integrada de segurança e conectividade de rede, composta por arquitetura de Gerenciamento Unificado de Ameaças (UTM) e Rede WAN Definida por Software (SD-WAN).</t>
  </si>
  <si>
    <t>010/2026</t>
  </si>
  <si>
    <t>0020505-56.2026.8.14.0900</t>
  </si>
  <si>
    <t>CONSERP MANUTENÇÃO DE ELEVADORES LTDA</t>
  </si>
  <si>
    <t>Fornecimento com serviço de instalação e manutenção em garantia para plataformas de percurso vertical no Fórum Criminal e Casa Amarela II</t>
  </si>
  <si>
    <t>045/2022</t>
  </si>
  <si>
    <t xml:space="preserve">PA-PRO-2022/02768 </t>
  </si>
  <si>
    <t>TJPA-MEM-2025/03994, aguardandmo autorização/ 0005745-05.2026.8.14.0900 prorrogação - com Gigi</t>
  </si>
  <si>
    <t>INSTITUTO DE ESTUDOS SUPERIORES DO EXTREMO SUL - IESES</t>
  </si>
  <si>
    <t>01.249.290/0001-74</t>
  </si>
  <si>
    <t>Contratação de serviços especializados de planejamento, organização e execução de concurso público de provas e títulos para a outorga de delegações de tabelionatos e de registros pelo Poder Judiciário do Estado do Pará, para o preenchimento de cerca de 80 (oitenta) serventias vagas</t>
  </si>
  <si>
    <t>TJPA-PRO-2025/01063</t>
  </si>
  <si>
    <t>A clausula setima faz referência à reajuste somente em caso de prorrogação do contrato (?)</t>
  </si>
  <si>
    <t>Lucio Barreto Guerreiro</t>
  </si>
  <si>
    <t>Manuel Bellarmino da Costa Neto</t>
  </si>
  <si>
    <t>SILVA BRITTO – CALCULOS E CURSOS LTDA</t>
  </si>
  <si>
    <t>19.065.210/0001-96</t>
  </si>
  <si>
    <t>Contratação  direta  do  sistema  SOS  Cálculos  para uso  de servidores atuantes no Serviço de Contadoria, na modalidade de assinatura por usuário, com atualização de funcionalidades  para  atendimento  às  possíveis  mudanças  na  legislação  durante  a  vigência  contratual compreendendo ainda treinamento e disponibilização do módulo de cálculos judiciais para usuários externos</t>
  </si>
  <si>
    <t>TJPA-PRO-2024/01365</t>
  </si>
  <si>
    <t>TJPA-MEM-2025/00875 - reajuste automatico primeira anualidade - uja atualizei a nova data base. Prorrogação: TJPA-MEM-2024/74865-A, apoio operacional --&gt; juntei o reajuste e a prorogação no mesmo siga para sair em TA devido à proximidade (sobreposição)/ 0060300-06.2025.8.14.0900 prorrogação e reajuste, ajustei na planilha. Com gigi</t>
  </si>
  <si>
    <t>Carlos Victor Coimbra da Conceição</t>
  </si>
  <si>
    <t>3CORP  TECHNOLOGY  INFRAESTRUTURA  DE TELECOM LTDA</t>
  </si>
  <si>
    <t>04.238.297/0001-89</t>
  </si>
  <si>
    <t>Solução de Comunicação IP baseada em nuvem integrada ao Microsoft Teams, incluindo serviços técnicos especializados a serem executados de forma contínua,com capacidade para prover tráfego de voz entre as diversas unidades  judiciárias e administrativas do Tribunal  de  Justiça  do  Estado  do  Pará  e  opúblico externo</t>
  </si>
  <si>
    <t>038/2022</t>
  </si>
  <si>
    <t>PA-PRO-2023/01065</t>
  </si>
  <si>
    <t>TJPA-MEM-2025/11750, cobrança / TJPA-MEM-2025/04631 - instrução - na assessoria contábil/ 0042621-90.2025.8.14.0900 acrescimo e prorrogação - com Mila. Gabriel vai ajustar a NT, aguardando índice de reajuste . Com Bruna</t>
  </si>
  <si>
    <t xml:space="preserve">Aquisição de notebooks para modernização e expansão da infraestrutura de Tecnologia da Informação e Comunicação (TIC) do Tribunal de Justiça do Estado do Pará (TJPA). </t>
  </si>
  <si>
    <t>0021648-80.2026.8.14.0900</t>
  </si>
  <si>
    <t>Contrato oriundo da consumação da ARP n° 042/2025</t>
  </si>
  <si>
    <t>Contratação de Empresa Especializada na Prestação de Serviços de Produção e Distribuição de Lanches.</t>
  </si>
  <si>
    <t>012/2022</t>
  </si>
  <si>
    <t>PA-PRO-2022/00968</t>
  </si>
  <si>
    <t>TJPA-MEM-2025/00752-A / 0000128-64.2026.8.14.0900 prorrogação - com Liane. Aguarndo autoirzação do Presidnete</t>
  </si>
  <si>
    <t>Contratação de empresa especializada para manutenção de 08 elevadores em prédios da RMB.</t>
  </si>
  <si>
    <t>038/2023</t>
  </si>
  <si>
    <t>TJPA-PRO-2023/04536</t>
  </si>
  <si>
    <t>TJPA-MEM-2024/35211, RE-RATIFICAÇÃO DO TERMINO DO PRAZO DE VIGÊNCIA/ TJPA-MEM-2025/06679 prorrogação/ 0005751-12.2026.8.14.0900 prorrogação - com Gigi</t>
  </si>
  <si>
    <t>ARAÚJO ABREU ENGENHARIA NORTE LTDA</t>
  </si>
  <si>
    <t>03.543.374/0001-41</t>
  </si>
  <si>
    <t>Contratação de serviços de manutenção predial preventiva e corretiva, com mão de obra residente e fornecimento de equipamentos, ferramentas, EPI's, EPc's, materiais e peças.</t>
  </si>
  <si>
    <t>007/2023</t>
  </si>
  <si>
    <t>TJPA-PRO-2023/001147</t>
  </si>
  <si>
    <t>prorrogação  0006809-50.2026.8.14.0900/ Prorrogação 0006809-50.2026.8.14.0900 - com Liane</t>
  </si>
  <si>
    <t>Carlos Alberto Magalhães Bremgartner</t>
  </si>
  <si>
    <t>Fornecimento de elevador, com serviço de instalação e manutenção em garantia para o novo Fórum de Altamira</t>
  </si>
  <si>
    <t>TJPA-PRO-2022/02914</t>
  </si>
  <si>
    <t>TJPA-MEM-2025/03989 - na assessoria jurídica/ 0005749-42.2026.8.14.0900 prorrogação - no orçamento</t>
  </si>
  <si>
    <t>VENTOSUL SOLUÇOES TÉRMICAS LTDA</t>
  </si>
  <si>
    <t>Serviços  de  manutenção  preventiva,  corretiva, desinstalação,  substituição  e  realocação  dos  equipamentos  de  ar-condicionado  tipo  expansão direta e VRF, splits (ou outro equipamento de outra classificação que vier a substituir estes) nos seguintes prédios: Fórum de Ananindeua (Rua Claudio Sanders, n 193); Ed. Des. Paulo Frota (Av. Tamandaré, 873) e; Secretaria de Gestão de Pessoas (Trav. Felix Roque, 264).</t>
  </si>
  <si>
    <t>TJPA-PRO-2025/01028</t>
  </si>
  <si>
    <t>Contrato teve garantia adiconal, atenção! 0060229-04.2025.8.14.0900 porrogação - pediro de acrecimo e prorrogação, alem de reajuste anual em TA (ja ajustei na planilha) - na cotação. Falta validação da cotação e minuta com JOnas</t>
  </si>
  <si>
    <t>DAVID MOREIRA E CIA LTDA</t>
  </si>
  <si>
    <t>03.564.152/0001-05</t>
  </si>
  <si>
    <t>Fornecimento de equipamentos de refrigeração, com serviço de instalação e manutenção para o novo Fórum de Altamira</t>
  </si>
  <si>
    <t>043/2022</t>
  </si>
  <si>
    <t>PA-PRO-2022/02897</t>
  </si>
  <si>
    <t>TJPA-MEM-2025/11756, cobrança / TJPA-MEM-2025/00775 tramitação. Jpá recebido proecsso de prorrogação, perdi o numero, perguntei para o Edson.  0010995-19.2026.8.14.0900 prororgação - na cotação</t>
  </si>
  <si>
    <t>Contratação direta do banco do estado do Pará s.a.  para  administrar  o  sistema  financeiro  da  conta  única  de  depósitos  judiciais  do  Poder  judiciário  estadual</t>
  </si>
  <si>
    <t>018/2022</t>
  </si>
  <si>
    <t>PA-PRO-2022/01165</t>
  </si>
  <si>
    <t>TJPA-PRO-2024/00379 prorrogação</t>
  </si>
  <si>
    <t>Alex Mota de Souza</t>
  </si>
  <si>
    <t>Gisele de Cassia Sousa Furtado</t>
  </si>
  <si>
    <t>VF LICITAÇÕES LTDA</t>
  </si>
  <si>
    <t>49.221.055/0001-10</t>
  </si>
  <si>
    <t>Contratação de empresa remanescente para aquisição de equipamentos audiovisuais para uso do Departamento de Comunicação/Coordenadoria de Imprensa que tem o propósito de atender à capacidade técnica-operacional, conforme condições e exigências estabelecidas no Termo de Referência.</t>
  </si>
  <si>
    <t>0023540-24.2026.8.14.0900</t>
  </si>
  <si>
    <t>FHS LIVROS LTDA EPP</t>
  </si>
  <si>
    <t>45.546.237/0001-00</t>
  </si>
  <si>
    <t>008/2025</t>
  </si>
  <si>
    <t>TJPA-PRO-2025/01253</t>
  </si>
  <si>
    <t>desconto de 12% / cobrança 0001943-96.2026.8.14.0900/ porrogação 0005210-76.2026.8.14.0900 - aguardando SD</t>
  </si>
  <si>
    <t>FERNANDA F PONTIN LTDA</t>
  </si>
  <si>
    <t>10.277.241/0001-36</t>
  </si>
  <si>
    <t>Prestação  de  serviços  de  publicação,  por  centímetro  de  coluna,  de extratos  de editais deprocessos licitatórios do Tribunal de Justiça do Pará em jornal diário de grande circulação local,conforme descrição disposta no Termo de referência e na propostaapresentadapelacontratada</t>
  </si>
  <si>
    <t>90039/2024/TJPA</t>
  </si>
  <si>
    <t>TJPA-PRO-2024/02878</t>
  </si>
  <si>
    <t>TJPA-MEM-2025/05698 / 0020363-86.2025.8.14.0900 - segunda prorrogação, reajuste alcançado, conceder, data ajustada.  0012508-22.2026.8.14.0900 prorrogação - com Liane</t>
  </si>
  <si>
    <t>Will Montenegro Teixeira</t>
  </si>
  <si>
    <t>will.teixeira@tjpa.jus.br;klaus.guimaraes@tjpa.jus.br</t>
  </si>
  <si>
    <t>N P TECNOLOGIA E GESTÃO DE DADOS LTDA.</t>
  </si>
  <si>
    <t>07.797.967/0001-95</t>
  </si>
  <si>
    <t>Contratação de 05 (cinco) licenças, com mais 04 (quatro) cortesias, de acesso ao serviço de pesquisa e comparação de preços praticados pela administração pública, disponibilizado por meio de sistema eletrônico integrado, com acesso via internet mediante login e senha de uso exclusivo e simultâneo. A solução será fornecida na modalidade períodica, com vigência de 12 (doze) meses, a fim de atender às necessidades do TJPA, conforme as condições, quantidades e especificações técnicas descritas no termo de referência.</t>
  </si>
  <si>
    <t xml:space="preserve">Inexigibilidade de Licitação </t>
  </si>
  <si>
    <t>TJPA-PRO-2025/00256</t>
  </si>
  <si>
    <t>0006123-58.2026.8.14.0900 prorrogação - em diligencias com o fiscal</t>
  </si>
  <si>
    <t>Afonso Teixeira Noura Neto</t>
  </si>
  <si>
    <t>Brunna Ferreira da Silva</t>
  </si>
  <si>
    <t>043/2025</t>
  </si>
  <si>
    <t>PRO-RAD CONSULTORES EM RADIOPROTEÇÃO S/S LTDA.</t>
  </si>
  <si>
    <t>87.389.086/0001-74</t>
  </si>
  <si>
    <t>Contratação de serviço de monitoramento de radiação de dosímetros individuais externos </t>
  </si>
  <si>
    <t>004/2026</t>
  </si>
  <si>
    <t>0000316-57.2026.8.14.0900</t>
  </si>
  <si>
    <t>PRIME CONSULTORIA E ASSESSORIA EMPRESARIAL LTDA</t>
  </si>
  <si>
    <t>05.340.639/0001-30</t>
  </si>
  <si>
    <t>Contratação de empresa especializada em execução de serviços de gerenciamento de frota de veículos do Tribunal de Justiça do Estado do Pará (TJPA), conforme condições, quantidades e exigências estabelecidas no termo de referência, Anexo I do edital; Item 1 - manutenção preventiva de veículos.</t>
  </si>
  <si>
    <t>PA-PRO-2021/01094</t>
  </si>
  <si>
    <t>MEM-2025/11087 - na div de compras. Prorrogação excepcional 0004408-78.2026.8.14.0900 - NT</t>
  </si>
  <si>
    <t>Contratação de empresa especializada para a manutenção Preventiva e corretiva dos Elevadores e Plataformas de percurso vertical nos prédios da Região Metropolitana de Belém do TJPA</t>
  </si>
  <si>
    <t>019/2021</t>
  </si>
  <si>
    <t>PA-PRO-2021/01385</t>
  </si>
  <si>
    <t>TJPA-MEM-2025/14396, cobrança. 0014982-63.2026.8.14.0900 cobrança - aguardando decoisão do Presidnete</t>
  </si>
  <si>
    <t>Antonio Maximiano de Sousa Martins Jr.</t>
  </si>
  <si>
    <t>LUIS ARNALDO VIEIRA DA SILVA</t>
  </si>
  <si>
    <t>13.375.095/0001-70</t>
  </si>
  <si>
    <t>Contratação   de serviço   especializado   na manutenção  preventiva  e  corretiva  de  estantes  deslizantes,  com  eventual  fornecimento  de quaisquer  materiais  necessários  para  a  execução  dos  serviços</t>
  </si>
  <si>
    <t>001/2022</t>
  </si>
  <si>
    <t>PA-PRO-2023/02213</t>
  </si>
  <si>
    <t>0007202-72.2026.8.14.0900 prorrogação - com manu</t>
  </si>
  <si>
    <t>NÃO</t>
  </si>
  <si>
    <t>Rodolfo Silva Marques</t>
  </si>
  <si>
    <t>Wilton Luiz Lobato Nunes</t>
  </si>
  <si>
    <t>VALLE MÉDICA LTDA</t>
  </si>
  <si>
    <t>02.257.228/0001-97</t>
  </si>
  <si>
    <t xml:space="preserve">0042362-95.2025.8.14.0900 </t>
  </si>
  <si>
    <t>0000567-75.2026.8.14.0900 antecipação da prorrogação</t>
  </si>
  <si>
    <t>EDITORA REVISTA DOS TRIBUNAIS LTDA</t>
  </si>
  <si>
    <t>Contratação direta da empresa Editora Revista dos Tribunais Ltda para assinatura anual paraacesso ao produto “Biblioteca Digital ProView”, com 100 acessos simultâneos, por meio do Portaldo TJPA, para todas as comarcas do Estado do Pará</t>
  </si>
  <si>
    <t>027/2022</t>
  </si>
  <si>
    <t>PA-PRO-2022/01903</t>
  </si>
  <si>
    <t>TJPA-MEM-2025/12229. 0015117-75.2026.8.14.0900 cobrança. 0014972-19.2026.8.14.0900 prororgação</t>
  </si>
  <si>
    <t>LOUZADA ENGENHARIA</t>
  </si>
  <si>
    <t>Prestação de serviços de manutenção preditiva, preventiva e corretiva permanente com fornecimento de peças de reposição e de combustível, assim como manutenção dos sistemas de aterramento e da proteção contra descarga atmosféricas (SPDA) das subestações e grupo geradores instalados em diversos prédios do TJPA na região metropolitana</t>
  </si>
  <si>
    <t>041/2024</t>
  </si>
  <si>
    <t>TJPA-PRO-2025/01852</t>
  </si>
  <si>
    <t>Há garantia adicional! / 0056993-44.2025.8.14.0900 - reajsute automatico 1ª anualidade - ajustado na planilha. Cobrabnça prorrogação 0015168-86.2026.8.14.0900 e instrução - diligência do fiscal - Assessoria Jurídica - Cobrado em 25/05 - informado que será entregue ainda nessa data</t>
  </si>
  <si>
    <t xml:space="preserve">  NC  COMÉRCIO,  SERVIÇOS  E  LOCAÇÃO  DE  MÁQUINAS  E  EQUIPAMENTOS  EIRELI  </t>
  </si>
  <si>
    <t>08.016.893/0001-75</t>
  </si>
  <si>
    <t xml:space="preserve">PA-PRO-2022/01653 </t>
  </si>
  <si>
    <t>TJPA-MEM-2024/24397, cobrança / TJPA-MEM-2024/19112, isntrução; acréscimo TJPA-MEM-2025/26651. 0015185-25.2026.8.14.0900. 0016562-31.2026.8.14.0900 - prorrogação - com Gabriel - com NT - validar SD - Assessoria Jurídica - cobrado em 25/05 - resposta que o prazo da  AJ é 28/05</t>
  </si>
  <si>
    <t>04.913.711/0001/08</t>
  </si>
  <si>
    <t>Concessão administrativa onerosa de uso de espaço físico destinado exclusivamente à instalação de Postos de Atendimento Bancário (PA) nos seguintes prédios do Tribunal de Justiça do Estado do Pará: Edifício SEDE; Fórum Cível da Capital; Prédio do Fórum da Comarca de Ananindeua; Prédio do Fórum da Comarca de Santarém; Prédio do Fórum da Comarca de Marabá e Prédio do Fórum da Comarca de Redenção, pelo prazo de 12 (doze) meses</t>
  </si>
  <si>
    <t>020/2022</t>
  </si>
  <si>
    <t>TJPA-PRO-2022/02103</t>
  </si>
  <si>
    <t>TJPA-MEM-2025/19632, cobrança / TJPA-MEM-2025/17857 - tramitação/ 0023123-71.2026.8.14.0900 - cobrança. Novaa contratação 0007863-51.2026.8.14.0900 - será prorrogadop</t>
  </si>
  <si>
    <t>ACS  SERVICOS  TECNICOS  EM REFRIGERACAO EIRELI,</t>
  </si>
  <si>
    <t>09.345.594/0001-47</t>
  </si>
  <si>
    <t xml:space="preserve">Prestação  de  serviço  continuado de Manutenção  Preventiva  e  Corretiva  dos  Sistemas  de Refrigeração  nas  Edificações  que  abrigam  o  Fórum  Criminal  da  Capital, Prédios  Anexos II, III e IV (Varas da Infância e Juventude de Belém), e Fórum de Castanhal, com fornecimento de materiais de consumo (óleo lubrificante, gás refrigerante, tubos de cobre,  dentre outros) necessários  à  execução  dos  serviços,  pelo  período  de  12  meses,conforme  condições, quantidades e exigências estabelecidas no termo de referência, Anexo I deste edital. </t>
  </si>
  <si>
    <t>003/2023</t>
  </si>
  <si>
    <t xml:space="preserve">PA-PRO-2023/01100 </t>
  </si>
  <si>
    <t xml:space="preserve">TJPA-MEM-2025/19638, COBRANÇA e instrução. 0010908-63.2026.8.14.0900 prorrogação </t>
  </si>
  <si>
    <t>063</t>
  </si>
  <si>
    <t>MTNSAT BRASIL LTDA</t>
  </si>
  <si>
    <t>Contratação de empresa especializada na prestação de serviços de telecomunicações, com acesso a circuito de acesso à internet via satélite banda larga e uso da rede de satélites interconectados à Starlink em órbita terrestre baixa (LEO), incluindo equipamentos em locação, serviço de instalação, suporte técnico e manutenção, conforme condições e exigências estabelecidas neste instrumento e no Termo de Referência, Anexo I do edital. Consumo do Lote 1, itens 1 e 2 da ARP n.° 065/2024.</t>
  </si>
  <si>
    <t>0003427-832025.8.14.0900</t>
  </si>
  <si>
    <t>0016678-37.2026.8.14.0900 reajuste automatico - ja ajustei a planilha</t>
  </si>
  <si>
    <t>2027 - 2º Trimestre</t>
  </si>
  <si>
    <t>063/2025</t>
  </si>
  <si>
    <t>CENTRO BRASILEIRO DE PESQUISA EM AVALIAÇÃO E SELEÇÃO E DE PROMOÇÃO DE EVENTOS (CEBRASPE)</t>
  </si>
  <si>
    <t>18.284.407/0001-53</t>
  </si>
  <si>
    <t>Contratação de empresa especializada na prestação de serviços de organização, planejamento e realização de Concurso Público destinado à Seleção de candidatos para provimento de 50 (cinquenta) cargos efetivos vagos de nível superior e cadastro de reservado TJPA, conforme condições e exigências estabelecidas neste instrumento, e no Aviso de Dispensa de Licitação n.° 90.013/2024, e Termo de Referência, Anexo I do contrato e na proposta de prestação de serviço.</t>
  </si>
  <si>
    <t>90.013/2024</t>
  </si>
  <si>
    <t>TJPA-PRO-2024/03711</t>
  </si>
  <si>
    <t>Loise Luiz Ferreira</t>
  </si>
  <si>
    <t>Francisco de Oliveira Campos Filho</t>
  </si>
  <si>
    <t>Luis Fernando Gomes Lima</t>
  </si>
  <si>
    <t>Rafaela Martins Prazeres e Taiana Marina Souza Ladeira</t>
  </si>
  <si>
    <t>065/2025</t>
  </si>
  <si>
    <t xml:space="preserve"> C2A SERVIÇOS EM TECNOLOGIADA INFORMÁTICA   EIRELI</t>
  </si>
  <si>
    <t>08.672.139/0001-93</t>
  </si>
  <si>
    <t>Prestação de  serviço  de  outsourcing  de  impressão,  com  fornecimento  de  equipamentos,  suprimentos,manutenção e mão de obra para o prédio Sede do TJPA, Fórum Cível, Fórum Criminal e seus anexos adjacentes.</t>
  </si>
  <si>
    <t>025/2022</t>
  </si>
  <si>
    <t>PA-PRO-2022/02097</t>
  </si>
  <si>
    <r>
      <rPr>
        <sz val="10"/>
        <color rgb="FFFF0000"/>
        <rFont val="Arial"/>
        <family val="2"/>
      </rPr>
      <t xml:space="preserve">pulicar artefatos da prorrogação no portal da transparencias; </t>
    </r>
    <r>
      <rPr>
        <sz val="10"/>
        <color rgb="FF000000"/>
        <rFont val="Arial"/>
        <family val="2"/>
      </rPr>
      <t>renovação:  TJPA-MEM-2025/16431 - autorizado</t>
    </r>
  </si>
  <si>
    <t>068</t>
  </si>
  <si>
    <t>NACIONAL CONSTRUÇÕES &amp; SERVIÇOS TÉCNICOS EIRELI - EPP</t>
  </si>
  <si>
    <t>02.934.270/0001-03</t>
  </si>
  <si>
    <t xml:space="preserve">Contratação de empresa especializada na execução de serviços comuns de engenharia, de forma continuada, sob demanda, sem dedicação exclusiva de mão de obra, sob regime de empreita por preço unitário com fornecimento de materiais, equipamentos e ferramentas, para atender às demandas existentes ou que venham a ocorrer em imóveis utilizados pelo TJPA ou de interesse deste, conforme condições, quantidades e exigências estabelecidas no termo de referência, Anexo I deste edital. </t>
  </si>
  <si>
    <t>0007382-25.2025.8.14.0900</t>
  </si>
  <si>
    <t>0057004-73.2025.8.14.0900 reajsute primira anualkidade, jka ajustei a data na planilha. 0023166-08.2026.8.14.0900 - COBRANÇA e prorogação - Autorizada prorogação</t>
  </si>
  <si>
    <t>068/2025</t>
  </si>
  <si>
    <t>DEJAIR QUARELLA</t>
  </si>
  <si>
    <t>239.xxx.xxx-34</t>
  </si>
  <si>
    <t>Locação do imóvel que será utilizado para  abrigar o Arquivo Geral de Santarém, localizado à Avenida Presidente Vargas, n.º 3967, bairro da Liberdade, na cidade de Santarém, Estado do Pará, medindo1.022m².</t>
  </si>
  <si>
    <t>070/2023</t>
  </si>
  <si>
    <t>TJPA-PRO-2023/05004</t>
  </si>
  <si>
    <t>prazo inicial contados do recebimento do imóvel</t>
  </si>
  <si>
    <t>Karina Flavia Mendonça Reis Soares</t>
  </si>
  <si>
    <t>GRUPO ALBUQUERQUE SERVIÇOS E COMÉRCIO DE ALIMENTOS LTDA</t>
  </si>
  <si>
    <t>41.175.056/0001-64</t>
  </si>
  <si>
    <t>0013104-40.2025</t>
  </si>
  <si>
    <t>0019922-71.2026.8.14.0900 e prorrogação - 1º TA assinado - publicar</t>
  </si>
  <si>
    <t>MAFRA TRANSPORTES DE CARGA LTDA</t>
  </si>
  <si>
    <t>06.215.332/0001-70</t>
  </si>
  <si>
    <t>Registro de Preços para a contratação de empresa especializada no transporte de cargas conforme condições estabelecidas no Termo de Referência – Anexo I do edital</t>
  </si>
  <si>
    <t>015/2025</t>
  </si>
  <si>
    <t>0013093-11.2025</t>
  </si>
  <si>
    <t>0019922-71.2026.8.14.0900 porrogação</t>
  </si>
  <si>
    <t>Antonio Marcos Nunes de Carvalho</t>
  </si>
  <si>
    <t>Mario Tasso Ribeiro Serra Junior</t>
  </si>
  <si>
    <t>KENTA INFORMÁTICA S.A</t>
  </si>
  <si>
    <t>01.276.330/0001-77</t>
  </si>
  <si>
    <t>Prestação de suporte técnico e atualização de
versões para o software “DRS Audiências”,</t>
  </si>
  <si>
    <t>033/2022</t>
  </si>
  <si>
    <t xml:space="preserve"> PA-PRO-2021/02869</t>
  </si>
  <si>
    <t>Luis Carlos Bitencourt Ramos</t>
  </si>
  <si>
    <t>MEGA TELEINFORMATICA</t>
  </si>
  <si>
    <t>11.408.142/0001-09</t>
  </si>
  <si>
    <t>Prestação de serviços de conexões dedicadas de internet, via fibra óptica, incluindo instalação, manutenção, suporte técnico, serviço anti DDOS e fornecimento de equipamentos em comodato para trânsito do Sistema Autônomo do TJPA.</t>
  </si>
  <si>
    <t>005/2025</t>
  </si>
  <si>
    <t>0018650-76.2025.8.14.0009</t>
  </si>
  <si>
    <t>0016685-29.2026.8.14.0900 reajuste automátio - ja ajustei na planilha</t>
  </si>
  <si>
    <t>SITELBRA SISTEMA DE TELECOMUNICACOES DO BRASIL LTDA</t>
  </si>
  <si>
    <t>18.182.577/0001-27</t>
  </si>
  <si>
    <t>0018715-71.2025.8.14.0009</t>
  </si>
  <si>
    <t>0016736-40.2026.8.14.0900 reajuste automatico - ja ajustei na planilha</t>
  </si>
  <si>
    <t>MAURO NELSON CARDOSO</t>
  </si>
  <si>
    <t>261.XXX.XXX-68</t>
  </si>
  <si>
    <t>Locação de imóvel situado à Rodovia Augusto Meira Filho, KM 17, S/N, Santa Bárbara-PA, para abrigar as instalações da sede do Juizado Especial de Santa Barbara.</t>
  </si>
  <si>
    <t>100/2024</t>
  </si>
  <si>
    <t>TJPA-PRO-2024/02642</t>
  </si>
  <si>
    <t>0025144-54.2025.8.14.0900 cobrança/ TJPA-MEM-2025/20820 tramitação (1ª anualidade concedida no TA)</t>
  </si>
  <si>
    <t>Karina Flávia Mendonça Reis Soares</t>
  </si>
  <si>
    <t>nasareno.silva@tjpa.jus.br;kelle.auzier@tjpa.jus.br;antonio.souza@tjpa.jus.br;karina.reis@tjpa.jus.br</t>
  </si>
  <si>
    <t>103</t>
  </si>
  <si>
    <t>GALVÃO COMUNICAÇÃO LTDA</t>
  </si>
  <si>
    <t>09.322.903/0001-63</t>
  </si>
  <si>
    <t>Contratação de agência de propaganda para prestação de serviços de publicidade</t>
  </si>
  <si>
    <t>Concorrência</t>
  </si>
  <si>
    <t>0007644-72.2025.8.14.0900</t>
  </si>
  <si>
    <t>Newton Ricardo Lima de Oliveira</t>
  </si>
  <si>
    <t>Airton Edson Paulo Pereira do Nascimento</t>
  </si>
  <si>
    <t>MUNICIPIO DE OURÉM</t>
  </si>
  <si>
    <t xml:space="preserve"> 05.149.133/0001-48</t>
  </si>
  <si>
    <t>Termo de Cessão Provisória tem por objeto formalizar a transferência da posse direta à CESSIONÁRIA de um imóvel situado à Tv. Dr Lauro Sodré, Bairro: Centro, Ourém/PA, correspondente a residência oficial do Juiz da Comarca</t>
  </si>
  <si>
    <t>0024341-71.2025.8.14.0900</t>
  </si>
  <si>
    <t>082</t>
  </si>
  <si>
    <t>Aquisição de soluções que auxilie na prevenção e limitação da extensão de ataques vibernéticos, através do gerenciamento de vulnerabilidades, baseada em risco, dos ativos de tecnologia da informação, com análise continua e adaptável de riscos e confiança, a fim de manter a confiabilidade, a disponibilidade e a integridade das informações.</t>
  </si>
  <si>
    <t>005/2022</t>
  </si>
  <si>
    <t xml:space="preserve">
PA-PRO-2022/01776</t>
  </si>
  <si>
    <t>Adesão à Ata de Registro de Preços 005/2022, oriunda do Pregão Eletrônico n.º 004/2022 do Tribunal Regional do Trabalho da 8ª Região</t>
  </si>
  <si>
    <t>WELLZ GYMPASS SAÚDE EMOCIONAL LTDA</t>
  </si>
  <si>
    <t>18.669.595/0001-38</t>
  </si>
  <si>
    <t>Contratação de Serviços de Saúde Física, Mental e Bem-Estar Integral fornecidos por meio de plataforma(s) digital(is) para os(as) magistrados(as) e servidores(as) ativos(as) e aposentados(as) do Tribunal de Justiça do Estado do Pará – TJPA</t>
  </si>
  <si>
    <t>0057182-22.2025.8.14.0900</t>
  </si>
  <si>
    <t>Vitor Marcelo Melo Moraes</t>
  </si>
  <si>
    <t>Alexandre Rodrigues Ramos</t>
  </si>
  <si>
    <t>Massoud Tufi Salim Filho</t>
  </si>
  <si>
    <t>DRIVE A INFORMÁTICA LTDA</t>
  </si>
  <si>
    <t>00.677.870/0003-61</t>
  </si>
  <si>
    <t>Solução para o aumento da capacidade das redes de armazamento do Tribunal de Justiça do Estado do Pará, conforme condições, quantidades e exigências estabelecidas no termo de refer~encia, anwxo I deste edital.</t>
  </si>
  <si>
    <t>080/2022</t>
  </si>
  <si>
    <t>TJPA-PRO-2022/00023</t>
  </si>
  <si>
    <t>111</t>
  </si>
  <si>
    <t>MERU VIAGENS LTDA</t>
  </si>
  <si>
    <t>09.215.207/0001-58</t>
  </si>
  <si>
    <t>Prestação de serviços de assessoramento, reserva, emissão, remarcação e cancelamento de passagens aéreas, nacionais e internacionais, emissão de seguro de assistência em viagem internacional, de assentos especiais e outras atividades correlatas indissociáveis do serviço prestado, por meio do atendimento remoto, para o Tribunal de Justiça do estado do Pará</t>
  </si>
  <si>
    <t>047/2023</t>
  </si>
  <si>
    <t>TJPA-PRO-2023/04990</t>
  </si>
  <si>
    <t>0011437-19.2025.8.14.0900 prorrogação</t>
  </si>
  <si>
    <t>Raquel de Souza Filgueira</t>
  </si>
  <si>
    <t>O NINA RIBEIRO LTDA - EPP</t>
  </si>
  <si>
    <t>04.072.575/0001-70</t>
  </si>
  <si>
    <t>Serviços de Sonorização com gravação de áudio, manutenção preventiva e corretiva dos equipamentos utilizados na prestação de serviços, com eventual consultoria técnica e fornecimento de equipamentos e periféricos (suprimentos e peças assessórias) dentro das dependências do TJPA e em eventos externos, para atender as necessidades do Tribunal de Justiça do Estado do Pará – TJPA, pelo período de 24 (vinte e quatro) meses</t>
  </si>
  <si>
    <t>TJPA-PRO-2023/04952</t>
  </si>
  <si>
    <t>0038161-60.2025.8.14.0900 porrogação</t>
  </si>
  <si>
    <t>LINA MARIA FREITAS DA COSTA DA SILVA</t>
  </si>
  <si>
    <t>XXX.XXX.XXX-XX</t>
  </si>
  <si>
    <t>Locação de imóvel não residencial urbano, situado na Av. Central S/N, Bairro: Centro, Magalhães Barata, Pará. CEP nº 68.722-970, que será utilizado para abrigar o Termo Judiciário de Magalhães Barata/Pa</t>
  </si>
  <si>
    <t>TJPA-PRO-2025/00422</t>
  </si>
  <si>
    <t>0016755-46.2026.8.14.0900 reajuste automatico - ja ajustei na planilha</t>
  </si>
  <si>
    <t>MAPDATA TECNOLOGIA, INFORMÁTICA E COMÉRCIO LTDA</t>
  </si>
  <si>
    <t>Contratação de uma empresa especializada na prestação de serviços relacionados à disponibilização de licenças de software Adobe Creative Cloud, CorelDRAW Graphics Suite e Adobe Acrobat Pro DC for Teams Team</t>
  </si>
  <si>
    <t>TJPA-PRO-2025/00673</t>
  </si>
  <si>
    <t>0016767-60.2026.8.14.0900 - reajuste automático - ja ajustei na planilha</t>
  </si>
  <si>
    <t>Yan Yuri Ferreira Lima</t>
  </si>
  <si>
    <t>PLANETA CONSTRUÇÕES CIVIS E COMÉRCIO E SERVIÇOS DE INFORMÁTICA E CONDICIONADORES DE AR LTDA EPP</t>
  </si>
  <si>
    <t>20.345.162/00001-79</t>
  </si>
  <si>
    <t>Contratação de empresa especializada para fornecimento, com serviço de desinstalação de equipamento antigo, instalação de equipamento novo e manutenção em garantia do sistema de refrigeração tipo VRF</t>
  </si>
  <si>
    <t>039/2024</t>
  </si>
  <si>
    <t>0001656-70.2025.8.14.0900</t>
  </si>
  <si>
    <t>0016780-59.2026.8.14.0900 reajuste automatico - ja ajustei na planilha</t>
  </si>
  <si>
    <t>AMAZON INFORMÁTICA LTDA</t>
  </si>
  <si>
    <t>00.734.255/0001-88</t>
  </si>
  <si>
    <t>Contratação de serviços técnicos especializados de organização,sustentação,desenvolvimento e execução continuada de serviços de suporte, manutenção e logística de equipamentos e infraestrutura,compreendendo as atividades de registro, análise, diagnóstico e atendimento de solicitações de usuários,suporte técnico remotoe/oupresencial de 1º,2º e 3º níveis,monitoramento e operação de serviços,gerenciamento de processos de TIC, execução de rotinas programadas e eventuais, suporte à implantação e funcionamento de sistemas institucionais,incluindo treinamento e orientação de usuários</t>
  </si>
  <si>
    <t>034/2023</t>
  </si>
  <si>
    <t>TJPA-PRO-2024/00537</t>
  </si>
  <si>
    <t>0058905-76.2025.8.14.0900 cobrança</t>
  </si>
  <si>
    <t>19.877.300/0001-81</t>
  </si>
  <si>
    <t>Contratação de serviços técnicos especializados de organização, sustentação, desenvolvimento e execução continuada de serviços de suporte, manutenção e logística de equipamentos e infraestrutura.</t>
  </si>
  <si>
    <t>TJPA-PRO-2024/00538</t>
  </si>
  <si>
    <t>TJPA-EXT-2025/00950 reajuste / 0058906-61.2025.8.14.0900 cobrança / 0056487-68.2025.8.14.0900 porrogação</t>
  </si>
  <si>
    <t>Luciana Machado Silveira Mello</t>
  </si>
  <si>
    <t>VOXDATA TELECOM - COM E SERV EM TELECOMUNICAÇÕES E  INFORMÁTICA LTDA</t>
  </si>
  <si>
    <t>18.516.905/0001-84</t>
  </si>
  <si>
    <t>Contratação de empresa especializada para a prestação de serviços de fornecimento de Robô de Bate Papo (Chatbot) para Automação de Atendimentos e Suporte a Ferramenta de Service Desk Glpi</t>
  </si>
  <si>
    <t>073/2023</t>
  </si>
  <si>
    <t>TJPA-PRO-2024/00962</t>
  </si>
  <si>
    <t>0058914-38.2025.8.14.0900, cobrança; 0055683-03.2025.8.14.0900 prorrogação - com giliane</t>
  </si>
  <si>
    <t>Paulo Emilio Correia Lima Paes Barreto</t>
  </si>
  <si>
    <t>ADIBENS ADMINISTRAÇÃO E INCORPORAÇÃO DE BENS IMÓVEIS LTDA</t>
  </si>
  <si>
    <t>06.105.070/0001-90</t>
  </si>
  <si>
    <t>Locação de imóvel não residencial urbano, situado na Rodovia BR 316, Km 6,5. Bairro: Levilândia, Cidade de Ananindeua, Pará, para abrigar o Arquivo da Capital do TJPA/Pa</t>
  </si>
  <si>
    <t>TJPA-PRO-2025/00959</t>
  </si>
  <si>
    <t>PRIME CONSULTORIA E ASSESSORIA EMPRESARIAL</t>
  </si>
  <si>
    <t>Serviços de Gerenciamento da Frota com Fornecimento de Combustíveis/fluído automotivo sob demanda para atender ao Tribunal de Justiça do Estado do Pará (TJPA)</t>
  </si>
  <si>
    <t>003/2026</t>
  </si>
  <si>
    <t>0014490-71.2026.8.14.09001</t>
  </si>
  <si>
    <t>Laurenira Brasil Fernandes</t>
  </si>
  <si>
    <t>LOGPRO SERVIÇOS ADMINISTRATIVOS PARA TERCEIROS LTDA</t>
  </si>
  <si>
    <t>17.211.866/0001-44</t>
  </si>
  <si>
    <t>Prestação de serviço de solução de pagamento por meio eletrônico que realize captura, roteamento, transmissão, processamento, compensação e liquidação de transações financeiras à vista e/ou parceladas, por meio de sistema e-commerce, realizadas com cartão de crédito e cartão de débito, sem ônus para o Tribunal de Justiça do Pará</t>
  </si>
  <si>
    <t>002/2024</t>
  </si>
  <si>
    <t>TJPA-PRO-2024/01420</t>
  </si>
  <si>
    <t>Taxa de 6,07% - reajuste TJPA-MEM-2025/18398 - data ja ajustada na planilha. 0005020-16.2026.8.14.0900 prorrogação e reajuste (ja ajustei na planilha) - com Liane</t>
  </si>
  <si>
    <t>Taxa 6,32%; contrato não tem valor, tem percentual de desconto</t>
  </si>
  <si>
    <t>Pablo Costa de Almada Moura</t>
  </si>
  <si>
    <t>Mauricio Crispino Gomes</t>
  </si>
  <si>
    <t>Alexander Richard Vinso</t>
  </si>
  <si>
    <t xml:space="preserve">C2A SERVIÇOS DE TECNOLOGIA </t>
  </si>
  <si>
    <t xml:space="preserve">Prestação de serviço de outsourcing de impressão, consistindo na reprodução de documentos monocromáticos, na modalidade franquia mensal de páginas mais excedente com fornecimento de equipamentos, treinamento, suprimentos, manutenção e mão de obra para atender às Comarcas do Interior do Estado do Pará. </t>
  </si>
  <si>
    <t>043/2024</t>
  </si>
  <si>
    <t xml:space="preserve">TJPA-PRO-2025/01034 </t>
  </si>
  <si>
    <t>0016781-44.2026.8.14.0900 - reajuste automatico - ja anustei na planilha</t>
  </si>
  <si>
    <t>2017</t>
  </si>
  <si>
    <t>MUNICIPIO DE REDENÇÃO</t>
  </si>
  <si>
    <t>04.144.168/0001-21</t>
  </si>
  <si>
    <t xml:space="preserve">Termo de Cessão Provisória tem por objeto formalizar a transferência da posse direta à CESSIONÁRIA de um terreno urbano localizado na Rua Bahia, bairro Novo Horizonte (antigo fórum da Comarca de Redenção), </t>
  </si>
  <si>
    <t>PA-PRO-2017/03538</t>
  </si>
  <si>
    <t>Aquisição de solução que auxilie na prevenção e limitação da extensão de ataques cibernéticos, através do gerenciamento de vulnerabilidade, baseada em riso, dos ativos de tecnologia da informação, com análise contínua e adaptável de riscos e confiança, a fim de manter a confidencialidade, a disponibilidade e aintegridade das informações.</t>
  </si>
  <si>
    <t>TJPA-PRO-2023/00933</t>
  </si>
  <si>
    <t xml:space="preserve"> Adesão à Ata de Registro de Preços 005/2022 do Tribunal Regional do Trabalho da 08º Região</t>
  </si>
  <si>
    <t>019</t>
  </si>
  <si>
    <t>MTNSAT BRAZIL LTDA</t>
  </si>
  <si>
    <t>Contratação de empresa especializada na prestação de serviços de telecomunicações, com acesso a circuito de acesso à internet via satélite banda larga e uso da rede de satélites interconectados à Starlink em órbita terrestre baixa (LEO), incluindo equipamentos em locação, serviço de instalação, suporte técnico e manutenção, conforme condições e exigências estabelecidas neste instrumento e no Termo de Referência, Anexo I do edital. Consumo do Lote 1, item 1 da ARP n.º 065/2024.</t>
  </si>
  <si>
    <t>0020584-35.2026.8.14.0900  </t>
  </si>
  <si>
    <t>Contrato oriundo da consumação da ARP n° 065/2024</t>
  </si>
  <si>
    <t>Contratação de instituição bancária oficial para administração, em regime de exclusividade, do Sistema Financeiro das Contas Especiais de Precatórios - SIPREC</t>
  </si>
  <si>
    <t>020/2023</t>
  </si>
  <si>
    <t>TJPA-PRO-2023/02096</t>
  </si>
  <si>
    <t>Inexigibilidade n° 020/2023, com base no art. 25 da Lei 8.666</t>
  </si>
  <si>
    <t>Laercio de Souza Gonçalves Júnior</t>
  </si>
  <si>
    <t>T B FIGUEIREDO NUNES SERVIÇOS GERAIS</t>
  </si>
  <si>
    <t>10.450.194/0001-80</t>
  </si>
  <si>
    <t>Contratação de empresa especializada na prestação de serviços terceirizados de natureza continuada para apoio administrativo, para atender as necessidades do TJPA, na Capital e no Interior do Estado do Pará, pelo período de 24 meses.</t>
  </si>
  <si>
    <t>TJPA-PRO-2024/02178</t>
  </si>
  <si>
    <t>repactuação TJPA-EXT-2025/02418-A. 0016633-33.2026.8.14.0900 porrogação - com Gigi - autorizada prorrogação</t>
  </si>
  <si>
    <t>085</t>
  </si>
  <si>
    <t>RYBENÁ TECNOLOGIAS ASSISTIVAS LTDA</t>
  </si>
  <si>
    <t>34.745.708/0001-93</t>
  </si>
  <si>
    <t>Licença de software para acessibilidade em portal web, com serviço de suporte e manutenção, pelo período de 36 meses, para atender à necessidade do Tribunal de Justiça do Estado do Pará.</t>
  </si>
  <si>
    <t>044/2025</t>
  </si>
  <si>
    <t>0004848-11.2025.8.14.0009</t>
  </si>
  <si>
    <t>somente haverá reajuste em caso de prorrogação de data de vigencia</t>
  </si>
  <si>
    <t>2028 - 3º Trimestre</t>
  </si>
  <si>
    <t>Marilia Paulo Teles</t>
  </si>
  <si>
    <t>085/2025</t>
  </si>
  <si>
    <t>VEHLOR LTDA</t>
  </si>
  <si>
    <t xml:space="preserve"> 32.495.373/0001-77</t>
  </si>
  <si>
    <t>Contratação de agente de Integração para gestão do Programa de Estágio</t>
  </si>
  <si>
    <t>022/2025</t>
  </si>
  <si>
    <t>0033126-22.2025.8.14.0900</t>
  </si>
  <si>
    <t>Flavia Queiroz Monteiro</t>
  </si>
  <si>
    <t>Fabio Cristino da Silva Pereira</t>
  </si>
  <si>
    <t>Jean Karlo Quintela de Souza</t>
  </si>
  <si>
    <t>Fabiola Bestene de Oliveira</t>
  </si>
  <si>
    <t>IVONE LOBATO PONTES</t>
  </si>
  <si>
    <t>919.XXX.XXX-00</t>
  </si>
  <si>
    <t xml:space="preserve">Locação de imóvel situado na Av. Maximino Porpino da Silva, n° 1350 B, bairro Centro, CEP 66.743-000, Castanhal-PA, que será utilizado como depósito para armazenamento de objeto durante a construção do novo Fórum de Castanhal </t>
  </si>
  <si>
    <t>119/2024</t>
  </si>
  <si>
    <t>TJPA-PRO-2024/04254</t>
  </si>
  <si>
    <t>0031153-32.2025.8.14.0900 prororgação e reajuste - ja atualizado na planilha</t>
  </si>
  <si>
    <t>131</t>
  </si>
  <si>
    <t>COIMBRA IMÓVEIS LTDA</t>
  </si>
  <si>
    <t>02.875.140/0001-39</t>
  </si>
  <si>
    <t>Locação de imóvel situado na Av. Marechal Rondon, nº 3135, Bairro: Caranazal, Santarém/PA. CEP: 68.040-070 que será utilizado para abrigar o Juizado Especial de relação de Consumo de Santarém</t>
  </si>
  <si>
    <t>131/2024</t>
  </si>
  <si>
    <t>TJPA-PRO-2024/04978</t>
  </si>
  <si>
    <t>0041573-96.2025.8.14.0900 cobrança; 015628-10.2025.8.14.0900 instrução concessão de reajuste no TA, ja ajustei na planilha</t>
  </si>
  <si>
    <t>133</t>
  </si>
  <si>
    <t>K V PEREIRA IMÓVEIS LTDA</t>
  </si>
  <si>
    <t>04.413.554/0001-71</t>
  </si>
  <si>
    <t>Locação de imóvel situado na Avenida Mendonça Furtado, n.º 3570, bairro: Liberdade, CEP: 68. 0400-50, Município de Santarém/PA, que será utilizado para abrigar o Depósito de Bens e Objetos Apreendidos da Comarca de Santarém.</t>
  </si>
  <si>
    <t>132/2024</t>
  </si>
  <si>
    <t>TJPA-PRO-2024/04931</t>
  </si>
  <si>
    <t>0041754-97.2025.8.14.0900 - na priemira anualidade ocorreu uma deflação. Apenas mantivemos o valor . Ajustei a planilha para a proxima data base</t>
  </si>
  <si>
    <t>02.875.140-0001-39</t>
  </si>
  <si>
    <t>Locação de imóvel não residencial urbano, situado na Travessa Silvino Pinto, nº. 604-A e nº.604-B, Bairro Santa Clara, Santarém/PA, CEP 68.020-840, que será utilizado para abrigar o Juizado Especial Cível de Santarém/PA</t>
  </si>
  <si>
    <t>TJPA-PRO-2025/00410</t>
  </si>
  <si>
    <t>0058822-60.2025.8.14.0900 - cobrança / 0041755-82.2025.8.14.0900 tramitação. Ocorreu deflação no período apurado. Ajustei a planilh para a prxima data base</t>
  </si>
  <si>
    <t>THC ASSESSORIA E TECNOLOGIA LTDA</t>
  </si>
  <si>
    <t>40.176.679/0001-99</t>
  </si>
  <si>
    <t>Contratação de empresa remanescente para fornecimento de Subscrições do software Corel DRAW Graphics Suite (licenças para 36 meses)</t>
  </si>
  <si>
    <t xml:space="preserve">0016796-13.2026.8.14.0900  </t>
  </si>
  <si>
    <t>remanescente</t>
  </si>
  <si>
    <t>AMATEC – AMAZÔNIA TECNOLOGIA E SISTEMAS</t>
  </si>
  <si>
    <t xml:space="preserve"> 08.654.086/0001-88</t>
  </si>
  <si>
    <t>Contratação de empresa especializada para prestação de serviço de monitoramento remoto por sistema de alarme, compreendendo a cessão dos equipamentos em regime de comodato, instalação, manutenção e desinstalação, manutenção preventiva e corretiva, monitoramento 24 horas por dia, 7 dias por semana e com o serviço de infraestrutura com fornecimento de materiais, para as instalações físicas do Tribunal de Justiça do Estado do Pará</t>
  </si>
  <si>
    <t>036/2025</t>
  </si>
  <si>
    <t>0011395-33.2026.8.14.0900</t>
  </si>
  <si>
    <t>Ivaneide Lima Ribeiro</t>
  </si>
  <si>
    <t>Antonio Carlos Bahia da Silva Junior</t>
  </si>
  <si>
    <t>INTELLISISTEMAS - SISTEMAS DE AUTOMACAO E MANUTENCAO</t>
  </si>
  <si>
    <t xml:space="preserve"> 04.129.689/0001-00</t>
  </si>
  <si>
    <t>0011396-18.2026.8.14.0900</t>
  </si>
  <si>
    <t>NORTE HOTELARIA S/A</t>
  </si>
  <si>
    <t>05.441.787/0001-40</t>
  </si>
  <si>
    <t>Locação do imóvel que será utilizado para a instalação de 4 (quatro) Turmas Recursais dos Juizados Especiais do LOCATÁRIO, o imóvel está localizado à Av. Governador José Malcher,485, Bairro de Nazaré – nesta Capital, Estado do Pará. </t>
  </si>
  <si>
    <t>071/2023</t>
  </si>
  <si>
    <t>TJPA-PRO-2023/05003</t>
  </si>
  <si>
    <t>Ajuste do prazo de vig~encia: TJPA-MEM-2024/50267 prazo inicial após a entrega da reforma, a contar da emissão do alvará pela Secretaria Municipal de Urbanismo</t>
  </si>
  <si>
    <t>099</t>
  </si>
  <si>
    <t>UNIMED BELÉM COOPERATIVA DE TRABALHO MÉDICO</t>
  </si>
  <si>
    <t>04.201.372/0001-37</t>
  </si>
  <si>
    <t>Contratação de pessoa jurídica de direito privado para operar plano de saúde, na modalidade plano Empresarial Coletivo, que possua atuação e abrangência   nacional,   destinado   à   prestação   de   serviços   de   saúde estabelecidos pela Agência Nacional de Saúde (ANS), tais como: assistência médica, ambulatorial, hospitalar e auxiliares de diagnóstico e terapia, com obstetrícia,  fisioterapia,  psicologia,  fonoaudiologia,  terapia  ocupacional, farmacêutica, dentre outros constantes no Rol de Procedimentos e Eventos em Saúde da Agência Nacional de Saúde (ANS / MS)</t>
  </si>
  <si>
    <t>015/2024</t>
  </si>
  <si>
    <t>TJPA-PRO-2024/09708</t>
  </si>
  <si>
    <t>0022600-93.2025.8.14.0900 - REAJUSTE PRIMEIRA ANUALIDADE - ja ajustei aqui na planilha a nova data base</t>
  </si>
  <si>
    <t>MARCELLO DOS SANTOS PERES</t>
  </si>
  <si>
    <t>Simone de Sousa Britto</t>
  </si>
  <si>
    <t>120</t>
  </si>
  <si>
    <t>EMPRESA DE TECNOLOGIA DA INFORMAÇÃO E COMUNICAÇÃO DO ESTADO DO PARÁ - PRODEPA</t>
  </si>
  <si>
    <t>05.059.613/0001-18</t>
  </si>
  <si>
    <t>Contratação de empresa pública especializada em tecnologia da informação e comunicação para o fornecimento de solução de rede privada de dados, incluindo serviços de TIC, gerenciamento proativo, manutenção, suporte técnico e licenças de uso de sistemas governamentais, com abrangência em todas as unidades judiciárias e administrativas do Estado do Pará.</t>
  </si>
  <si>
    <t>90.042/2025</t>
  </si>
  <si>
    <t>0055656-20.2025.8.14.0900</t>
  </si>
  <si>
    <t>EMATER – EMPRESA DE ASSISTÊNCIA TÉCNICA E EXRENSÃO RURAL DO ESTADO DO PARÁ</t>
  </si>
  <si>
    <t>05.402.797/0001-77</t>
  </si>
  <si>
    <t>Termo de Cessão Provisória tem por objeto formalizar a transferência da posse direta à CESSIONÁRIA de um imóvel situado à Av. Alameda Secundária, s/n, entre Rua Presidente Médice e Visconde de Souza Franco, s/n, Bairro Centro, no Município de São Caetano de Odivelas</t>
  </si>
  <si>
    <t>PA-PRO-2020/00644</t>
  </si>
  <si>
    <t>DEFENSORIA PÚBLICA DO ESTADO DO PARÁ</t>
  </si>
  <si>
    <t>34.639.526/0001-38</t>
  </si>
  <si>
    <t>Termo de Cessão Provisória - objeto formalizar a transferência da posse direta à cessionária de um imóvel situado Av. Manfredo Barata, nº 788, bairro Aeroporto Velho, no Município de Itaituba/PA, com área total de 360m², para fins de utilização dentro do interesse público</t>
  </si>
  <si>
    <t>PA-PRO-2020/01076</t>
  </si>
  <si>
    <t>MINISTÉRIO PÚBLICO DO ESTADO DO PARÁ</t>
  </si>
  <si>
    <t>05.054.960/0001-58</t>
  </si>
  <si>
    <t>Termo de cessão provisória, a título gratuito, do direito de uso de imóvel pertencente ao  TJPA, localizado no Município de Garrafão do Norte,</t>
  </si>
  <si>
    <t>TJPA-MEM-2024/16278</t>
  </si>
  <si>
    <t>ORDEM DOS ADVOGADOS DO BRASIL – SEÇÃO PARÁ</t>
  </si>
  <si>
    <t>05.070.008/0001-48</t>
  </si>
  <si>
    <t>Permissão de uso da área de estacionamento rotativo para uso exclusivo pela OAB-PA, dentro do estacionamento público do prédio-sede do TJPA, correspondendo a 14 vagas, com controle de acesso por cancela automática e supervisão de manobrista.</t>
  </si>
  <si>
    <t>PA-MEM-2020/28793</t>
  </si>
  <si>
    <t>TJPA-MEM-2023/18009, cobrança, TJPA-MEM-2023/16780 tramitação, ainda no setor demandante. Autorzado; INSTRUÇÃO MEM-2025/18048 - autorizado</t>
  </si>
  <si>
    <t>BRAZ &amp; BRAZ S.A</t>
  </si>
  <si>
    <t>Contratação de empresa especializada na prestação de serviços de transporte com locação de veículos e mão de obra sob regime dedicação exclusiva par atender às necessidades de transporte dos 40 desembargadores do Tribunal de Justiça do Estado do Pará, com o objetivo de garantir a eficiência e segurança no desempenho para a realização de atividades jurisdicionais e administrativas.</t>
  </si>
  <si>
    <t>023/2025</t>
  </si>
  <si>
    <t>0036620-89.2025.8.14.0900</t>
  </si>
  <si>
    <t>formalização do início da vigencia contratual 0048872-27.2025.8.14.0900</t>
  </si>
  <si>
    <t>SERVIX INFORMÁTICA LTDA</t>
  </si>
  <si>
    <t>Aquisição de solução de segurança de perímetro para o ambiente de datacenter do Tribunal de Justiça do Estado do Pará, com equipamentos, serviços e garantia</t>
  </si>
  <si>
    <t>Contrato de TIC e Material Permanente</t>
  </si>
  <si>
    <t>0008946-05.2026.814.0900</t>
  </si>
  <si>
    <t>Oriundo da ARP nº 01/2026</t>
  </si>
  <si>
    <t>BRS SUPRIMENTOS CORPORATIVOS S/A</t>
  </si>
  <si>
    <t>03.746.938/0015-49</t>
  </si>
  <si>
    <t>Prestação de solução de Almoxarifado Virtual, em regime de outsourcing logístico, destinada à gestão completa do ciclo de suprimento de materiais de consumo administrativo do Tribunal de Justiça do Estado do Pará, abrangendo o fornecimento sob demanda dos itens constantes de catálogo padronizado; a operação de sistema informatizado em ambiente web para registro, aprovação, rastreabilidade e controle das solicitações das unidades administrativas e judiciárias; a gestão de estoque, compreendendo recebimento, armazenagem, controle de níveis de estoque, separação, expedição e transporte dos materiais; e a entrega porta a porta às unidades do TJPA, acompanhada de relatórios gerenciais e indicadores de desempenho sobre o consumo e o nível de serviço.</t>
  </si>
  <si>
    <t>0021648-80.2026.8.14.0900 </t>
  </si>
  <si>
    <t>MUNICIPIO DE XINGUARA</t>
  </si>
  <si>
    <t>04.441.150/0001-20</t>
  </si>
  <si>
    <t>Cessão de uso do imóvel localizado às Av. Xingu, s/n, Xinguara-PA, para instalação e funcionamento da sua Secretaria Municipal de Meio Ambiente, Saneamento e Turismo e se fundamenta no benefício coletivo decorrente do desempenho da sua atividade pública.</t>
  </si>
  <si>
    <t>TJPA-PRO-2024/04086</t>
  </si>
  <si>
    <t>Cessão de uso de bem imóvel caracterizado por um terreno urbano situado no loteamento Residencial Park dos Burutis, constituido pela quadra 22, área de 900m², junto a parte remanescente que fora doada pelo Município de Redenção ao TJPA, onde encontra-se instalada a sede da subseção da OAB/Redenção</t>
  </si>
  <si>
    <t>TJPA-PRO-2025/00938</t>
  </si>
  <si>
    <t>sem cláusula de reajuste</t>
  </si>
  <si>
    <t>132</t>
  </si>
  <si>
    <t>Cessão de uso de bom imóvel caracterizado por uma edificação de 
aproximadamente 72 m² em terreno de 380 m² de área total, localizado à Avenida José Gama Malcher, s/n, no Município de Tomé-Açu/PA, onde funcionou a residência oficial do Juiz de Direito da referida Comarca.</t>
  </si>
  <si>
    <t>TJPA-PRO-2024/04981</t>
  </si>
  <si>
    <t>2008</t>
  </si>
  <si>
    <t>POLÍCIA MILITAR</t>
  </si>
  <si>
    <t>05.054.994/0001-42</t>
  </si>
  <si>
    <t>Cessão de uso de computadores</t>
  </si>
  <si>
    <t>Alienação</t>
  </si>
  <si>
    <t>2008001028381</t>
  </si>
  <si>
    <t>Sheyla Mayara Miranda Melo</t>
  </si>
  <si>
    <t>700</t>
  </si>
  <si>
    <t>JACUNDA AMBIENTAL</t>
  </si>
  <si>
    <t>32.086.315/0001-90</t>
  </si>
  <si>
    <t>Prestação de serviços de fornecimento de água potável e esgoto destinado a atender as necessidades do TJPA</t>
  </si>
  <si>
    <t>094/2024</t>
  </si>
  <si>
    <t>TJPA-PRO-2023/00101</t>
  </si>
  <si>
    <t>sem clausula de reajuste automatico</t>
  </si>
  <si>
    <t>Gabriel Lamego Pereira</t>
  </si>
  <si>
    <t>1099946464</t>
  </si>
  <si>
    <t>EQUATORIAL PARÁ</t>
  </si>
  <si>
    <t>04.567.897/0001-90</t>
  </si>
  <si>
    <t>Regular condições, procedimentos, direitos e obrigações das partes em relação ao uso do Sistema de Distribuição, bem como regular a compra e venda de energia elétrica no Ambiente de Contratação Regulada - ACR</t>
  </si>
  <si>
    <t>101/2024</t>
  </si>
  <si>
    <t>129</t>
  </si>
  <si>
    <t>AURORA EMPREENDIMENTOS, PARTICIPAÇÕES E ADMINISTRAÇÃO LTDA</t>
  </si>
  <si>
    <t>08.689.524/0001-43</t>
  </si>
  <si>
    <t>Locação de imóvel não residencial, situado na Avenida Pedro Miranda, nº 1593, bairro da Pedreira, Belém/PA, destinado à instalação dos Núcleos Operacionais da Central Integrada de Processamento Judicial Eletrônico – CIPREJ, mediante execução de adaptações sob o modelo Built to Suit (BTS), conforme condições e exigências estabelecidas neste instrumento e no termo de referência.</t>
  </si>
  <si>
    <t>097/2025</t>
  </si>
  <si>
    <t>0049636-13.2025.8.14.0900</t>
  </si>
  <si>
    <t>Marcelo Passos Calandrini Fernandes e Antonio Wilson Eutrópio Azevedo de Souza</t>
  </si>
  <si>
    <t>Selma Lidia Azevedo Lobato e Karina Flávia Mendonça Reis Soares</t>
  </si>
  <si>
    <t>127</t>
  </si>
  <si>
    <t>KNERD DISTRIBUIDORA LTDA</t>
  </si>
  <si>
    <t>0057373-67.2025.8.14.0900</t>
  </si>
  <si>
    <t>SIEDOS – SISTEMAS E RESULTADOS</t>
  </si>
  <si>
    <t>01.884.133/0001-30</t>
  </si>
  <si>
    <t>Contratação de empresa especializada para o fornecimento e implantação de Solução Integrada de Gestão de Pessoas, objetivando automatizar as rotinas e processos de trabalho da área de gestão de pessoas, incluindo: customização, parametrização, migração de sistemas legados, integração com outros sistemas internos e externos, treinamento, manutenções técnicas, atualizações de versões e suporte</t>
  </si>
  <si>
    <t>028/2025</t>
  </si>
  <si>
    <t>0005493-02.2026.8.14.0900</t>
  </si>
  <si>
    <t>o prazo de vigência será definido após a entrega da fase de implantação</t>
  </si>
  <si>
    <t>Rodrigo Henrique da Costa Monteiro</t>
  </si>
  <si>
    <t>703</t>
  </si>
  <si>
    <t>EMPRESA BRASILEIRA DE CORREIOS E TELÉGRAFOS</t>
  </si>
  <si>
    <t>34.028.316/0018-51</t>
  </si>
  <si>
    <t xml:space="preserve">Contratação de empresa especializada para a prestação de serviços postais (ECT): serviço de ENCOMENDAS em âmbito estadual e internacional, para atender às necessidades deste Tribunal. </t>
  </si>
  <si>
    <t xml:space="preserve"> 2025/90021 </t>
  </si>
  <si>
    <t>TJPA-PRO-2025/01618</t>
  </si>
  <si>
    <t>contrato externo, aguardar manifestação para reajuste</t>
  </si>
  <si>
    <t>Alvaro Quaresma de Araujo Neto</t>
  </si>
  <si>
    <t>Luiz Antônico Cabral da Rocha</t>
  </si>
  <si>
    <t>702</t>
  </si>
  <si>
    <t xml:space="preserve"> COMPANHIA DE SANEAMENTO DE TOCANTINS </t>
  </si>
  <si>
    <t xml:space="preserve"> 25.089.509/0001-83 </t>
  </si>
  <si>
    <t>Prestação de serviços de água potável e tratamento de esgoto sanitário nas instalações prediais onde funcionam as unidades administrativas e judiciárias do Tribunal de Justiça do Estado do Pará.</t>
  </si>
  <si>
    <t>092/2024</t>
  </si>
  <si>
    <t>064</t>
  </si>
  <si>
    <t>M.C. XERFAN RECEPÇÕES-ME</t>
  </si>
  <si>
    <t>05.332.940/0001-00</t>
  </si>
  <si>
    <t>Registro de preços para a contratação de uma empresa especializada na eventual prestação de serviços de BUFFET</t>
  </si>
  <si>
    <t>009/2024</t>
  </si>
  <si>
    <t>381 dias</t>
  </si>
  <si>
    <t>TJPA-PRO-2024/03086</t>
  </si>
  <si>
    <t>TJPA-MEM-2025/22413 prorrogação ARP - orçamento; já houve a prorrogação de 12m. não pode mais prorrogar</t>
  </si>
  <si>
    <t xml:space="preserve">FLORES E JARDINS LTDA </t>
  </si>
  <si>
    <t>10.583.885/0001-52</t>
  </si>
  <si>
    <t>Contratação de empresa especializada na prestação de serviços de jardinagem, conservação e manutenção de áreas verdes.</t>
  </si>
  <si>
    <t>049/2023</t>
  </si>
  <si>
    <t>TJPA-PRO-2024/00692</t>
  </si>
  <si>
    <t>empresa nao tem interesse em prorrogar 0020136-96.2025.8.14.0900 - agora será prorrogado 0003174-61.2026.8.14.0900 - finalizado - não será mais prorrogado.</t>
  </si>
  <si>
    <t>ATLANTA RENT A CAR EIRELI I</t>
  </si>
  <si>
    <t>01.135.910/0001-44</t>
  </si>
  <si>
    <t>PA-PRO-2022/01650</t>
  </si>
  <si>
    <t>TJPA-MEM-2024/13780, aguardamdo autirzação da Desa. 0015110-83.2026.8.14.0900 cobrança - não será prorrogado</t>
  </si>
  <si>
    <t xml:space="preserve"> FACHINELI  COMUNICAÇÃO  LTDA</t>
  </si>
  <si>
    <t>Prestação  de  serviço  de  acesso  à  internet,  com  instalação  e  suporte  para  as  unidades  judiciárias  do  Tribunal  de  Justiça  do Estado do Par</t>
  </si>
  <si>
    <t>PA-PRO-2022/01912</t>
  </si>
  <si>
    <t>0015122-97.2026.8.14.0900 prororgação - não será prorrogado</t>
  </si>
  <si>
    <t>VERSA DENTAL &amp; MED</t>
  </si>
  <si>
    <t>42.703.783/0001-10</t>
  </si>
  <si>
    <t>Registro de preços para aquisição de materiais e equipamentos de saúde para uso odontológico no Tribunal de Justiça do Estado do Pará</t>
  </si>
  <si>
    <t>003/2024</t>
  </si>
  <si>
    <t>TJPA-PRO-2024/01979</t>
  </si>
  <si>
    <t>informado por email sobre o não interesse em prorrogar, em 14/03/2024 - TJPA-MEM-2025/14899 - porrogação ata</t>
  </si>
  <si>
    <t>Jose Nazareno Rufino de Mattos</t>
  </si>
  <si>
    <t>Danilo dos Santos Bayma Amorim</t>
  </si>
  <si>
    <t>J M F COMÉRCIO &amp; SERVIÇOS EIRELI-ME</t>
  </si>
  <si>
    <t>11.036.136/0001-78</t>
  </si>
  <si>
    <t>Registro de preços para a eventual aquisição de eletrodomésticos, eletroportáteis e utensílios de escritório diversos</t>
  </si>
  <si>
    <t>007/2024</t>
  </si>
  <si>
    <t>TJPA-PRO-2024/02890</t>
  </si>
  <si>
    <t>TJPA-MEM-2025/07195 - ANTECI´PAÇÃO DA PRORROGAÇÃO DA ATA - JA COM REAJUSTE DOS ITENS - atualizei data do rç estimado</t>
  </si>
  <si>
    <t>SUL ÁGUA EQUIPAMENTOS LTDA</t>
  </si>
  <si>
    <t>46.344.050/0001-97</t>
  </si>
  <si>
    <t>TJPA-PRO-2024/02895</t>
  </si>
  <si>
    <t>TJPA-MEM-2025/11824-A - antecipação da prororgação - ja ajustei a data do orçamento estimado na planilha - autorizada</t>
  </si>
  <si>
    <t>LIZARD SERVIÇOS LTDA</t>
  </si>
  <si>
    <t>30.536.715/0001-24</t>
  </si>
  <si>
    <t>Contratação de empresa para fornecimento de veículos automotores tipo caminhão e furgão.</t>
  </si>
  <si>
    <t>029/2024</t>
  </si>
  <si>
    <t>TJPA-PRO-2024/04473</t>
  </si>
  <si>
    <t>sem clausula de reajuste. Não pode prorrogar: item 11 do TR</t>
  </si>
  <si>
    <t>NOVO HORIZONTE COMÉRCIO E SERVIÇOS LTDA</t>
  </si>
  <si>
    <t>51.552.005/0001-68</t>
  </si>
  <si>
    <t>TJPA-PRO-2024/04474</t>
  </si>
  <si>
    <t>113</t>
  </si>
  <si>
    <t>TRACTON COMÉRCIO DE TRATORES,  MÁQUINAS E EQUIPAMENTOS LTDA</t>
  </si>
  <si>
    <t>55.367.606/0001-51</t>
  </si>
  <si>
    <t>TJPA-PRO-2024/04476</t>
  </si>
  <si>
    <t>078</t>
  </si>
  <si>
    <t>MAIS GÁS INDÚSTRIA DE GASES LTDA</t>
  </si>
  <si>
    <t>25.089.951/0001-00</t>
  </si>
  <si>
    <t>Registro de Preços para atendimento eventual de recarga e serviço de manutenção de 2º e 3º nível de extintores de incêndio portáteis, visando atender a necessidade do Tribunal de Justiça do Estado do Pará</t>
  </si>
  <si>
    <t>031/2024</t>
  </si>
  <si>
    <t>TJPA-PRO-2024/04514</t>
  </si>
  <si>
    <t>TJPA-MEM-2025/16776</t>
  </si>
  <si>
    <t>Marcos Ramalho Junior</t>
  </si>
  <si>
    <t>Manasses de Souza Melo</t>
  </si>
  <si>
    <t>NC COMERCIO, SERVICOS E LOCACAO DE MAQUINAS EEQUIPAMENTO LTDA</t>
  </si>
  <si>
    <t>Registro de Preços para eventual contratação de empresa para prestação de serviços de locação de veículos automotores blindados e não blindados, com seguro total e quilometragem livre, sem motorista e combustível, para atender a este Tribunal de Justiça</t>
  </si>
  <si>
    <t>016/2024</t>
  </si>
  <si>
    <t>TJPA-PRO-2024/03753</t>
  </si>
  <si>
    <t>TJPA-MEM-2025/08598~; falta ajustar a data do orçamento estimado</t>
  </si>
  <si>
    <t>Jorge Luis Botelho Lobo</t>
  </si>
  <si>
    <t>SERVIIR  SISTEMAS  E  SERVIÇOS DE TECNOLOGIA DA INFORMAÇÃO LTDA</t>
  </si>
  <si>
    <t>35.479.406/0001-83</t>
  </si>
  <si>
    <t>Contratação de pessoa jurídica especializada para prestação de serviços de tradução/interpretação de língua brasileira de sinais - libras e de audiodescrição</t>
  </si>
  <si>
    <t>017/2022</t>
  </si>
  <si>
    <t xml:space="preserve">PA-PRO-2022/01764 </t>
  </si>
  <si>
    <t>TJPA-MEM-2024/15798, COBRANÇA. Em 02/03 Klaus disse que contrato nao pode mais ser prorrogado, mas não vi iso na clausula. Cobrança: 0015941-34.2026.8.14.0900</t>
  </si>
  <si>
    <t>Antonio Carlos Sampaio Martins de Barros Junior</t>
  </si>
  <si>
    <t>PORTELA &amp; LIMA LTDA</t>
  </si>
  <si>
    <t>07.506.786/0001-62</t>
  </si>
  <si>
    <t>TJPA-PRO-2024/01975</t>
  </si>
  <si>
    <t>TJPA-MEM-2025/14903 URGENTE!! FAÇLTA ATAULIZAR ORÇ ESTIMADO</t>
  </si>
  <si>
    <t>Lei nº 14.133/2021, art. 75, II</t>
  </si>
  <si>
    <t>VINCITA COMÉRCIO DE IMPLEMENTOS AGRÍCOLAS LTDA - EPP</t>
  </si>
  <si>
    <t>49.461.961/0001-92</t>
  </si>
  <si>
    <t>TJPA-PRO-2025/00187</t>
  </si>
  <si>
    <t>CONTINENTAL SERVICE SERVIÇOS DE CONSTRUÇÃO LTDA</t>
  </si>
  <si>
    <t>26.263.297/0001-71</t>
  </si>
  <si>
    <t>Contratação de empresa especializada para reforma parcial do Fórum da Comarca de Santarém.</t>
  </si>
  <si>
    <t>Tomada de Preços</t>
  </si>
  <si>
    <t>001/2023</t>
  </si>
  <si>
    <t>TJPA-PRO-2024/00771</t>
  </si>
  <si>
    <t>0058910-98.2025.8.14.0900 cobrança - nao sera ´prorrogado</t>
  </si>
  <si>
    <t>Jose Luis Sarmento de Araujo</t>
  </si>
  <si>
    <t>2016</t>
  </si>
  <si>
    <t>Locação de imóvel, situado na Avenida Pedro Miranda, nº 1593, Bairro da Pedreira, nesta cidade de Belém-PA, para abrigar a nova sede das Varas do Juizado do Idoso e do Meio Ambiente do TJPA</t>
  </si>
  <si>
    <t>003/2016</t>
  </si>
  <si>
    <t>PA-PRO-2016/00306</t>
  </si>
  <si>
    <t>TJPA-MEM-2023/61944, cobrança. TJPA-MEM-2023/56942, tramitação. AUtoirzada prorrogação por mais 3 anos. Rescisãop antecipada 0006886-59.2026.8.14.0900</t>
  </si>
  <si>
    <t>PREMIER SEGURANÇA ELETRÔNICA LTDA</t>
  </si>
  <si>
    <t>05.814.441/0001-40</t>
  </si>
  <si>
    <t>Contratação de serviços de monitoramento eletrônico (alarme eletrônico) 24h, sete dias por semana, com instalação e locação de equipamentos de alarme, incluindo manutenção e assistência técnica preventiva e corretiva dos equipamentos</t>
  </si>
  <si>
    <t>007/2020</t>
  </si>
  <si>
    <t>PA-PRO-2020/00725</t>
  </si>
  <si>
    <t>TJPA-MEM-2024/01842, cobrança / TJPA-MEM-2024/02778, instrução, na SEPLAN. TJPA-MEM-2025/00861, cobrança; não pode ser prorrogado</t>
  </si>
  <si>
    <t>ATITUDE CONSTRUTORA LTDA </t>
  </si>
  <si>
    <t>03.478.057/0001-99</t>
  </si>
  <si>
    <t>Obra de conclusão da construção do edifício anexo ao Fórum de Marituba</t>
  </si>
  <si>
    <t>TJPA-PRO-2024/03712</t>
  </si>
  <si>
    <t>TJPA-MEM-2025/14856 - REAJUSTE AUTOMÁTICO - JA AJUSTEI NA TABELA!; instrução 0002601-57.2025.8.14.0900. Cobrança 0006871-90.2026.8.14.0900 - não será prorrogado</t>
  </si>
  <si>
    <t>Selma Lidia Azevedo Lobato</t>
  </si>
  <si>
    <t>RMH ENGENHARIA LTDA</t>
  </si>
  <si>
    <t>15.305.915/0001-82</t>
  </si>
  <si>
    <t>Contratação de empresa especializada para execução da obra de reforma e ampliação do Fórum de Barcarena.</t>
  </si>
  <si>
    <t>TJPA-PRO-2024/01073</t>
  </si>
  <si>
    <t>TJPA-EXT-2025/02781 - prorrogação do prazo de execução;TJPA-EXT-2025/02117 reajuste  instrução TJPA-MEM-2025/13940. Perguntei ao Fiscal Gabriel no Teams em 25/08 sobre a prorogação (Taiana) - 0024973-97.2025.8.14.0900 cobrança. NOva cobrança: 0006890-96.2026.8.14.0900 - não será prorrogado</t>
  </si>
  <si>
    <t>Contratação de Solução de conectividade para Redes de Armazenamento, composta de Switches FC (Fibre Channel) e garantia por 60 meses, conforme condições, quantidades e exigências estabelecidas no termo de referência, Anexo I do edital.</t>
  </si>
  <si>
    <t>008/2021</t>
  </si>
  <si>
    <t>PA-PRO-2021/00930</t>
  </si>
  <si>
    <t>Não será prorrogado, conforme e-mail infomrado por Arilson no dia 22/12/2025</t>
  </si>
  <si>
    <t>Paulo Gleidson Risuenho Peinado</t>
  </si>
  <si>
    <t>DARLU INDÚSTRIA TÊXTIL LTDA</t>
  </si>
  <si>
    <t>40.223.106/0001-79</t>
  </si>
  <si>
    <t>TJPA-PRO-2024/02881</t>
  </si>
  <si>
    <t>TJPA-MEM-2025/07154 - antecipação da vigência com reajuste - atualizei data do orç estimado - antecipação autorizada.</t>
  </si>
  <si>
    <t>TICKET SOLUÇÕES HDFGT S/A</t>
  </si>
  <si>
    <t xml:space="preserve"> 03.506.307/0001-57</t>
  </si>
  <si>
    <t>Contratação de empresa especializada em execução de serviços de gerenciamento de frota de veículos do Tribunal de Justiça do Estado do Pará (TJPA), conforme condições, quantidades e exigências estabelecidas no termo de referência, Anexo I do edital; Item 2 - fornecimento de combustível.</t>
  </si>
  <si>
    <t>PA-PRO-2021/01096</t>
  </si>
  <si>
    <t>TJPA-MEM-2025/14395, COBRANÇA / TJPA-MEM-2025/08721 - tramitação - empresa noa quer assinar o termo aditivo com clausula de recsisão antecipada. 0008333-82.2026.8.14.0900 rescisão antecipada.</t>
  </si>
  <si>
    <t>FM CUNHA OUTSOURCING, TRADUÇÃO E SOFTWARE LTDA</t>
  </si>
  <si>
    <t>55.913.458/0001-23</t>
  </si>
  <si>
    <t>TJPA-PRO-2025/00674</t>
  </si>
  <si>
    <t xml:space="preserve">TJPA-MEM-2025/27560 - rescisão unilateral </t>
  </si>
  <si>
    <t>CONSTRUTORA J&amp;L LTDA</t>
  </si>
  <si>
    <t>49.087.577/0001-71</t>
  </si>
  <si>
    <t>Contratação de empresa especializada para execução da obra de conclusão da construção do novo Fórum de Santo Antônio do Tauá, conforme condições e exigências estabelecidas neste instrumento e no Termo de Referência, Anexo I do edital.</t>
  </si>
  <si>
    <t>TJPA-PRO-2024/03488</t>
  </si>
  <si>
    <t>mem-09662 - acrescimo e reajuste automatico - ainda ajustei na planilha. 0012579-58.2025.8.14.0900 - cobrança e instrução - contrao por escopo. Autorizada prorrogação por mais 6 meses. 0058891-92.2025.8.14.0900 cobrança</t>
  </si>
  <si>
    <t>MARCOS ALEXANDRE HIROSHI KUSSUMATO</t>
  </si>
  <si>
    <t>52.023.056/0001-65</t>
  </si>
  <si>
    <t>Registro de Preços para eventual aquisição de equipamento Extintir de 6kg tipo pó ABC e Aquisição de Equipamento tipo CO2 de  6kg</t>
  </si>
  <si>
    <t>TJPA-PRO-2024/01044</t>
  </si>
  <si>
    <t>0001973-34.2026.8.14.0900 - não será prorrogado</t>
  </si>
  <si>
    <t>091</t>
  </si>
  <si>
    <t>ATITUDE CONSTRUTORA EIRELI - EPP</t>
  </si>
  <si>
    <t>Conclusão da Construção do Fórum de Salinópolis</t>
  </si>
  <si>
    <t>001/2024</t>
  </si>
  <si>
    <t>PA-PRO-2024/0330</t>
  </si>
  <si>
    <t>TJPA-MEM-2025/11142 - REAJUSTE ANUAL . DATA BASE ATUALIZADA NA PLANILHA / pedido de acrescimo TJPA-MEM-2025/12142-A - aguardar finalizar reajuste; instrução 0001021-89.2025.8.14.0900 - CT POR ESCOPO - NA PRESIDENCIA/ 0041056-91.2025.8.14.0900 cobrança - acompanhar pois será prorrogado a posterior. 0005730-36.2026.8.14.0900 segunda cobrança - nãos erá prorrogado</t>
  </si>
  <si>
    <t>EGSA TECNOLOGIA E INOVAÇÃO LTDA</t>
  </si>
  <si>
    <t>26.773.117/0001-00</t>
  </si>
  <si>
    <t>Contratação de empresa especializada para a implantação de solução de segurança e controle de acervo bibliográfico da Biblioteca Des. Antônio Koury.</t>
  </si>
  <si>
    <t>058/2023</t>
  </si>
  <si>
    <t>TJPA-PRO-2024/00581</t>
  </si>
  <si>
    <t>0058836-44.2025.8.14.0900 - Não será prorrogado</t>
  </si>
  <si>
    <t>ENGEAR CONSULTORIA LTDA</t>
  </si>
  <si>
    <t>32.998.954/0001-21</t>
  </si>
  <si>
    <t>Contratação da empresa especializada para a elaboração de Inventários de Emissões de Gases do Efeito Estufa (IGEE) referente ao ano de 2024 (janeiro/dezembro), abrangendo as 18 (dezoito) unidades do Tribunal de Justiça do Estado do Pará (TJPA) localizadas em Belém/PA, com vigência de 8 (oito) meses, a fim de atender às necessidades do Tribunal de Justiça do Estado do Pará, conforme as condições, quantidades e especificações técnicas descritas no Termo de Referência.</t>
  </si>
  <si>
    <t xml:space="preserve">0006046-83.2025.8.14.0900 </t>
  </si>
  <si>
    <t>0058867-64.2025.8.14.0900 cobrança - não será prorrogado</t>
  </si>
  <si>
    <t>2026 - 1º Trimestre</t>
  </si>
  <si>
    <t xml:space="preserve">Evelise de Oliveira Rodrigues
</t>
  </si>
  <si>
    <t>Terezinha de Jesus Monteiro Lobato</t>
  </si>
  <si>
    <t>066/2025</t>
  </si>
  <si>
    <t>ALLFLEX COMERCIO E SERVICOS DE MOBILIARIO LTDA</t>
  </si>
  <si>
    <t>35.661.486/0001-93</t>
  </si>
  <si>
    <t>Registro de preços para a eventual aquisição de cadeiras e longarinas</t>
  </si>
  <si>
    <t>TJPA-PRO-2024/02237</t>
  </si>
  <si>
    <t>TJPA-MEM-2024/68988 - antecipação de prorrogação da Ata e concessão de reajuste, ja atualizei a data base - autorizado</t>
  </si>
  <si>
    <t xml:space="preserve">EDITORA FÓRUM </t>
  </si>
  <si>
    <t>Contratação anual da Biblioteca Digital Fórum de livros 11º Série(2023/2024).</t>
  </si>
  <si>
    <t>TJPA-PRO-2024/00648</t>
  </si>
  <si>
    <t>Fiquei na duvida quanto ao reajuste, pois a clausula esta confusa - reajuste automático: TJPA-MEM-2024/65525 . Ja mudei a data base nesta planilha conforme a cláusula contratual. Ja atualizei para a proxima data base tbm // porrogação: TJPA-MEM-2024/69529/ 2ª anualidade: 0056970-98.2025.8.14.0900 data ajustada na planilha/ 0058877-11.2025.8.14.0900 cobrança. Não será prorrogado, nova contratação no 0026048-74.2025.8.14.0900.</t>
  </si>
  <si>
    <t>PAPEL E CANETA EXPRESS ONE LTDA</t>
  </si>
  <si>
    <t>41.412.829/0001-89</t>
  </si>
  <si>
    <t>Contratação de empresa especializada no serviço de confecção e entrega de carimbos, para atender as necessidades do Tribunal de Justiça do Estado do Pará- TJPA</t>
  </si>
  <si>
    <t>90007/2024</t>
  </si>
  <si>
    <t>21/03/2026</t>
  </si>
  <si>
    <t>TJPA-PRO-2024/04708</t>
  </si>
  <si>
    <t>TJPA-MEM-2025/09905 - antecipação da prorrogação autorizada - data do orçamento estimado atualizada na planilh</t>
  </si>
  <si>
    <t>VG VIRTUAL COMÉRCIO ELETRÔNICO LTDA</t>
  </si>
  <si>
    <t>41.010.629/0001-08</t>
  </si>
  <si>
    <t>TJPA-PRO-2025/00179</t>
  </si>
  <si>
    <t xml:space="preserve">data do orçamento estimado. fazer rerratificação. olhar DES 2024-144008. Termo de rerratificação e reajuste: 0043820-50.2025.8.14.0900 </t>
  </si>
  <si>
    <t>BELMICRO TECNOLOGIA S.A</t>
  </si>
  <si>
    <t>71.052.559/0001-03</t>
  </si>
  <si>
    <t>TJPA-PRO-2025/00319</t>
  </si>
  <si>
    <t>IMPÉRIO COMÉRCIO LTDA</t>
  </si>
  <si>
    <t>50.899.054/0001-09</t>
  </si>
  <si>
    <t>TJPA-PRO-2025/00324</t>
  </si>
  <si>
    <t>HOTEL SAGRES LTDA</t>
  </si>
  <si>
    <t>26.774.413/0001-17</t>
  </si>
  <si>
    <t>Contratação de empresa especializada na prestação de hospedagem, na Categoria Turística e/ou 3 ou 4 estrelas, devidamente qualificada para receber e acomodar, Autoridades, Magistrados e/ou Palestrantes, assim como Jurados, Testemunhas e Oficiais de Justiça, na Região Metropolitana de Belém</t>
  </si>
  <si>
    <t>003/2020</t>
  </si>
  <si>
    <t>PA-PRO-2020/01433</t>
  </si>
  <si>
    <t>TJPA-MEM-2024/58985 - não será prorrogado, conforme via C. NOva contratação TJPA-PRO-2024/04365 - SERA PRORROGADO! AGUARDANDO RETORNO AUGUSTO/ 0058818-23.2025.8.14.0900 cobrança - não será prorrogado, nova contrtaação 0020284-10.2025.8.14.0900]</t>
  </si>
  <si>
    <t>STAR NETWORKS COMÉRCIO ELETRO ELETRÔNICOS LTDA</t>
  </si>
  <si>
    <t>11.420.095/0001-19</t>
  </si>
  <si>
    <t>TJPA-PRO-2025/00188</t>
  </si>
  <si>
    <t xml:space="preserve">data do orçamento estimado. fazer rerratificação. olhar DES 2024-144008. Termo de rerratificação E REAJUSTE: 0043998-96.2025.8.14.0900 </t>
  </si>
  <si>
    <t>META COMÉRCIO DE FERRAGENS E FERRAMENTAS LTDA</t>
  </si>
  <si>
    <t>27.518.373/0001-05</t>
  </si>
  <si>
    <t>TJPA-PRO-2025/00189</t>
  </si>
  <si>
    <t xml:space="preserve">data do orçamento estimado. fazer rerratificação. olhar DES 2024-144008. Termo de rerratificação E REAJUSTE: 0044012-80.2025.8.14.0900 </t>
  </si>
  <si>
    <t>H DE F PIRES SERVIÇOS LTDA</t>
  </si>
  <si>
    <t>18.655.861/0001-73</t>
  </si>
  <si>
    <t>Registro de preços para eventual contratação de empresa especializada no fornecimento, instalação e recuperação de peças de comunicação visual e tátil,</t>
  </si>
  <si>
    <t>033/2024</t>
  </si>
  <si>
    <t>TJPA-PRO-2024/04880</t>
  </si>
  <si>
    <t>0042767-34.2025.8.14.0900 reajuste, planilha ajustada. 0048820-31.2025.8.14.0900 urgente</t>
  </si>
  <si>
    <t xml:space="preserve">CATA VENTO REFRIGERAÇÃO E SERVIÇOS GERAIS LTDA </t>
  </si>
  <si>
    <t>03.534.028/0001-05</t>
  </si>
  <si>
    <t>Manutenção  preventiva  e  corretiva  do  Sistema  de  Refrigeração  do  tipo  VRF  instalado  no Complexo  Arquitetônico  do  Edifício  Sede  do  TJPA</t>
  </si>
  <si>
    <t>PA-PRO-2021/04209</t>
  </si>
  <si>
    <t xml:space="preserve">TJPA-MEM-2024/55266, COBRANÇA. APoio oiperacional. 0041557-45.2025.8.14.0900 cobrança - não será prorrogado </t>
  </si>
  <si>
    <t>130</t>
  </si>
  <si>
    <t>INSTITUTO AOCP</t>
  </si>
  <si>
    <t>12.667.012/0001-53</t>
  </si>
  <si>
    <t>Contratação de instituição especializada em planejar, organizar e realizar concursos públicos com reconhecida capacidade técnica e vasta experiência em processos seletivos, para seleção e preenchimento de 50 (cinquenta) vagas e cadastro de reserva de residentes jurídicos no âmbito de TJPA</t>
  </si>
  <si>
    <t>053/2024</t>
  </si>
  <si>
    <t>TJPA-PRO-2024/04979</t>
  </si>
  <si>
    <t>0041565-22.2025.8.14.0900 COBRANÇA - não será porrogado</t>
  </si>
  <si>
    <t>Ana Cristina Nunes do Nascimento</t>
  </si>
  <si>
    <t xml:space="preserve">NOVIDADES CABANO COMERCIO DE ARTIGOS DE PAPELARIA </t>
  </si>
  <si>
    <t>05.194.705/0001-00</t>
  </si>
  <si>
    <t>Registro de Preços para eventual Aquisição de resmas de papel A4</t>
  </si>
  <si>
    <t>038/2024</t>
  </si>
  <si>
    <t>TJPA-PRO-2024/04988</t>
  </si>
  <si>
    <t>0003182-72.2025.8.14.0900 instrução, reajuste sera concedido naprororgação - empresa desistiu da prorrogação</t>
  </si>
  <si>
    <t>Rubem Pereira Santos</t>
  </si>
  <si>
    <t>Obra de ampliação de reforma do Fórum de Tailândia</t>
  </si>
  <si>
    <t>004/2023</t>
  </si>
  <si>
    <t>PA-PRO-2023/05001</t>
  </si>
  <si>
    <t>0042311-84.2025.8.14.0900 cobrança não será necessário prorrogar</t>
  </si>
  <si>
    <t>APOLO COMERCIAL LTDA</t>
  </si>
  <si>
    <t>02.567.637/0001-90</t>
  </si>
  <si>
    <t>Registro de preços para aquisição de materiais de expediente diversos</t>
  </si>
  <si>
    <t>032/2024</t>
  </si>
  <si>
    <t>TJPA-PRO-2025/00012</t>
  </si>
  <si>
    <t>0042779-48.2025.8.14.0900 reajuste</t>
  </si>
  <si>
    <t>VOLT MATERIAIS ELETRICOS LTDA</t>
  </si>
  <si>
    <t>26.507.653-0001-55</t>
  </si>
  <si>
    <t>TJPA-PRO-2025/00015</t>
  </si>
  <si>
    <t>0042792-18.2025.8.14.0900 reajuste</t>
  </si>
  <si>
    <t>SERVLIDER - SERVICOS DE LIMPEZA E CONSERVACAO LTDA</t>
  </si>
  <si>
    <t>11.619.685/0001-75</t>
  </si>
  <si>
    <t>TJPA-PRO-2025/00021</t>
  </si>
  <si>
    <t>0042782-03.2025.8.14.0900 reajuste</t>
  </si>
  <si>
    <t>CIRURGICA BIOMEDICA LTDA</t>
  </si>
  <si>
    <t>11.215.901/0001-17</t>
  </si>
  <si>
    <t>TJPA-PRO-2025/00017</t>
  </si>
  <si>
    <t>0042781-18.2025.8.14.0900 reajuste</t>
  </si>
  <si>
    <t>INLABEL SOLUCOES EM ROTULOS ADESIVOS LTDA</t>
  </si>
  <si>
    <t>20.772.716/0001-14</t>
  </si>
  <si>
    <t>TJPA-PRO-2025/00020</t>
  </si>
  <si>
    <t>0042786-40.2025.8.14.0900 reajusyte</t>
  </si>
  <si>
    <t>PIMENTEL TURISMO E TRANSPORTES LTDA</t>
  </si>
  <si>
    <t>07.612.370/0001-29</t>
  </si>
  <si>
    <t>TJPA-PRO-2024/03754</t>
  </si>
  <si>
    <t>informado por e-mail que não será prorrogada</t>
  </si>
  <si>
    <t>ASSOCIAÇÃO PARANAENSE DE CULTURA -APC</t>
  </si>
  <si>
    <t>76.659.820/0001-51</t>
  </si>
  <si>
    <t>Contratação de solução de tecnologia da informação e comunicação de suporte técnico, atualização e manutenção de sistema Pergamum - Sistema Integrado de Bibliotecas</t>
  </si>
  <si>
    <t>TJPA-PRO-2023/02082</t>
  </si>
  <si>
    <t xml:space="preserve">TJPA-MEM-2024/36946 - reajuste da primieira anualidade - será de 25/07/2023 a 25/07/2024. Segunda anualidade - no processo de prorrogação, já ajustado na planilha em 28/05/2025 - cobrança: 0024997-28.2025.8.14.0900 - CONTRATO NÃO SERÁ PRORROGADO, PORÉM O SEGUNDO REAJUSTE DEVERÁ SER CONCEDIDO - tramitado neste mesmo expediente </t>
  </si>
  <si>
    <t>elaine.ribeiro@tjpa.jus.br; lanalucia.soares@tjpa.jus.br; coordenadoria.contratos@tjpa.jus.br</t>
  </si>
  <si>
    <t>DAWCA CONSTRUÇÕES E SERVIÇOS ME</t>
  </si>
  <si>
    <t>20.342.633/0001-95</t>
  </si>
  <si>
    <t>Reforma de imóvel para funcionamento da nova sede da Escola Judicial do Tribunal de Justiça do Estado do Pará</t>
  </si>
  <si>
    <t xml:space="preserve">PA-PRO-2023/04996 </t>
  </si>
  <si>
    <t>tramitação TJPA-MEM-2025/01986/ 0025132-40.2025.8.14.0900 cobrança - não será prorogado</t>
  </si>
  <si>
    <t>jose.araujo@tjpa.jus.br; gabriel.ventura@tjpa.jus.br; coordenadoria.contratos@tjpa.jus.br</t>
  </si>
  <si>
    <t>CLEAR TECNOLOGIA  DA  INFORMAÇÃO LTDA</t>
  </si>
  <si>
    <t>30.088.923/0001-0</t>
  </si>
  <si>
    <t>Contratação de empresa para fornecimento da infraestrutura de backup, contendo software/serviços, licenças e equipamentos de proteção de dados, objetivando a expansão da infraestrutura de TIC do Tribunal de Justiça do Estado do Pará, de acordo com as condições estabelecidas no Termo de Referência anexo</t>
  </si>
  <si>
    <t>166/2023</t>
  </si>
  <si>
    <t>TJPA-PRO-2024/03983</t>
  </si>
  <si>
    <t>0025138-47.2025.8.14.0900 cobrança - não há necessidade de prorrogação</t>
  </si>
  <si>
    <t>Adesão à ARP n° 166/2023, oriundo do Pregão Eletrônico n° 086/2023, do TJAC</t>
  </si>
  <si>
    <t>I G FRANQUIAS LTDA</t>
  </si>
  <si>
    <t>28.650.924/0001-52</t>
  </si>
  <si>
    <t>Contratação de 46 (Quarenta e seis) inscrições para os militares da Coordenadoria Militar do Tribunal de Justiça do Estado do Pará no curso de “inglês” como preparação para a COP 30</t>
  </si>
  <si>
    <t>TJPA-PRO-2024/02474</t>
  </si>
  <si>
    <t>TJPA-MEM-2024/74134, contra5to por escopo 14133, chegou fora do prazo - Contrato por escoipo que ja teve uma prororgação. / TJPA-MEM-2025/18158 - 2ª prorrogação por escopo</t>
  </si>
  <si>
    <t>Jessica Emanuelle de Oliveira Marques</t>
  </si>
  <si>
    <t>jeferson.bacelar@tjpa.jus.br;jessica.marques@tjpa.jus.br</t>
  </si>
  <si>
    <t>COMPWIRE INFORMÁTICA LTDA</t>
  </si>
  <si>
    <t>01.181.242/0002-72</t>
  </si>
  <si>
    <t>Fornecimento de solução de redes de computadores, para atender ambientes de interconexão de rede Metropolitana e demais unidades remotas do Tribunal de Justiça do Estado do Pará, com fornecimento de equipamentos, garantia de 60 (sessenta) meses, serviços de instalação, de configuração e de treinamento</t>
  </si>
  <si>
    <t>001/2020</t>
  </si>
  <si>
    <t>PA-PRO-2022/00049</t>
  </si>
  <si>
    <t>NOVA COBRANÇA: PA-MEM-2022/36355 / MEM-45689. 0030978-38.2025.8.14.0900 cobrança</t>
  </si>
  <si>
    <t>ADESÃO à ATA DE REGISTRO DE PREÇO Nº 0001/2021, que tem como órgão gerenciador o INSTITUTO DE TECNOLOGIA DA INFORMAÇÃO E COMUNICAÇÃO DO ESTADO DO ESPÍRITO SANTO. Pregão Eletrônico 001/2020</t>
  </si>
  <si>
    <t>089</t>
  </si>
  <si>
    <t>LP23 LTDA - DESENVOLVE ENGENHARIA</t>
  </si>
  <si>
    <t>27.048.456/0001-88</t>
  </si>
  <si>
    <t>Serviço de Locação de Container para coleta, transporte e destino de entulho</t>
  </si>
  <si>
    <t>048/2023</t>
  </si>
  <si>
    <t>TJPA-PRO-2023/04236</t>
  </si>
  <si>
    <t>TJPA-MEM-2024/35363 - REAJUSTE ANUALIDADE / TJPA-MEM-2024/46895, COBRANÇA e instrução/ 2ª anualidade apostilamento: 0025197-35.2025.8.14.0900 - ja mudei na planilha / cobrança prorrogação: 0025212-04.2025.8.14.0900 - não será prorrogado</t>
  </si>
  <si>
    <t>BELPARA COMERCIAL LTDA</t>
  </si>
  <si>
    <t>05.903.157/0001-40</t>
  </si>
  <si>
    <t>TJPA-PRO-2025/00019</t>
  </si>
  <si>
    <t>0042790-77.2025.8.14.0900 reajuste</t>
  </si>
  <si>
    <t>GRÁFICA PRODATA LTDA</t>
  </si>
  <si>
    <t>28.141.384/0001-81</t>
  </si>
  <si>
    <t>Registro de preços para eventual prestação de serviços gráficos, serviços de impressão e fornecimento de kits de produtos regionais com grafismos para atender os eventos e demais necessidades do TJPA. Lote: 04</t>
  </si>
  <si>
    <t>TJPA-PRO-2024/04252</t>
  </si>
  <si>
    <t>SAADTECH LTDA</t>
  </si>
  <si>
    <t>37.667.342/0001-13</t>
  </si>
  <si>
    <t>Registro de Preços para a aquisição futura de expansão de solução de hiperconvergência, em conjunto com os respectivos serviços de implantação, instalação, configuação, integração, suporte técnico, transferência de conhecimento e assitência técnica/manutenção preventiva.</t>
  </si>
  <si>
    <t>027/2024</t>
  </si>
  <si>
    <t>TJPA-PRO-2024/04430</t>
  </si>
  <si>
    <t>Não será prorrogada conforme e-mail do fiscal em 16/09/2025</t>
  </si>
  <si>
    <t>CLM SOFTWARE COMÉRCIO IMPORTAÇÃO E EXPORTAÇÃO LTDA.</t>
  </si>
  <si>
    <t>02.092.332/0003-3</t>
  </si>
  <si>
    <t>Fornecimento de solução de hiperconvergência, em conjunto com os respectivos serviços de implantação, instalação, configuração, integração, suporte técnico, tranferência de conhecimento e assistência técnica/manutenção preventiva, conforme condições e exigências estabelecidas neste instrumento, na Ata de Registro de Preços e no Termo de Referência, Anexo I do Edital</t>
  </si>
  <si>
    <t>TJPA-MEM-2024/64692</t>
  </si>
  <si>
    <t>TJPA-MEM-2024/64692 / 0025578-43.2025.8.14.0900 - REAJUSTE AUTOMÁTICO - ja ajustado na tabela. 0025582-80.2025.8.14.0900 - cobrança - Não será prorrogado, conforme informado no Despacho 0000133877</t>
  </si>
  <si>
    <t>37.867.342/0001-13</t>
  </si>
  <si>
    <t>Contratação de empresa especializada no fornecimento de solução de hiperconvergência, em conjunto com os respectivos serviços de implantação, instalação, configuração, integração, suporte técnico, transferência de conhecimento e assistência técnica/manutenção preventiva</t>
  </si>
  <si>
    <t>TJPA-PRO-2024/04555</t>
  </si>
  <si>
    <t>Fiscal Arilson informou por e-mail dia 29/07 quanto à não necessidade de prorrogação / 0025608-78.2025.8.14.0900 - reajuste anual automatico, data já ajustada na tabela</t>
  </si>
  <si>
    <t>DECISION SERVIÇO DE TECNOLOGIA DA INFORMAÇÃO LTDA</t>
  </si>
  <si>
    <t>03.535.902/0001-10</t>
  </si>
  <si>
    <t>Aquisição/contratação de solução de gerenciamento lógico para sustentação do parque tecnológico virtualizado em tecnologia Vmware, icluindo licenças, suporte, atualizações, treinamento e créditos para execução de serviços especializados, com a finalidade de atender às necessidades do TJPA.</t>
  </si>
  <si>
    <t>PA-PRO-2022/04319</t>
  </si>
  <si>
    <t>Não há interesse na prorrogação, conforme e-mail do fiscal Arilson em 29/07/2025</t>
  </si>
  <si>
    <t>Adesão à ARP n° 007/2022, oriunda do Pregão Eletrônico n° 067/2021 do Poder Judiciário de Goias.</t>
  </si>
  <si>
    <t>SYSTECH SISTEMAS E TECNOLOGIA EM INFORMÁTICA LTDA</t>
  </si>
  <si>
    <t>03.263.975/0001-09</t>
  </si>
  <si>
    <t>Aquisição/contratação de solução de gerenciamento lógico para sustentação do parque tecnológico virtuslizado em tecnologia vmware, icluindo licenças, suporte, atualizações, treinamento e créditos para execução de serviços especializados, com a finalidade de atender às necessidades do TJPA.</t>
  </si>
  <si>
    <t>PA-PRO-2022/04328</t>
  </si>
  <si>
    <t>EMPRESA DE TECNOLOGIA DA INFORMAÇÃO E COMUNICAÇÃO DO ESTADO DO
PARÁ - PRODEPA</t>
  </si>
  <si>
    <t>Prestação de serviço de Tecnologia da Informação e Comunicação, incluindo o fornecimento da solução de rede privada de dados, o gerenciamento proativo, manutenção, suporte técnico e licenças de uso de sistemas globais para atendimento das unidades judiciárias no Estado do Pará, com o intuito de proporcionar maior celeridade de segurança na transmissão das informações entre as unidades judiciárias.</t>
  </si>
  <si>
    <t>021/2020</t>
  </si>
  <si>
    <t>PA-PRO-2020/01399</t>
  </si>
  <si>
    <t>TJPA-MEM-2024/52557, COBRANÇA / prorrogfação: TJPA-PRO-2024/01826/ 0041077-67.2025.8.14.0900 coibrança</t>
  </si>
  <si>
    <t xml:space="preserve">CIEE - CENTRO DE INTEGRAÇÃO EMPRESA ESCOLA </t>
  </si>
  <si>
    <t>61.600.839/0001-55</t>
  </si>
  <si>
    <t>Contratação de pessoa jurídica especializada na prestação de serviços de agente de integração de estágio</t>
  </si>
  <si>
    <t>073/2021</t>
  </si>
  <si>
    <t>PA-PRO-2022/00336</t>
  </si>
  <si>
    <t>TJPA-MEM-2024/65512, COBRANÇA e tramitação, na assessoria jurpidica/ COBRANÇA: 0003840-96.2025.8.14.0900 (SEI). Rescisão antecipada do contrato: 0033126-22.2025.8.14.0900/ 0033706-52.2025.8.14.0900 autororizada</t>
  </si>
  <si>
    <t>Valeria da Silva Pinheiro</t>
  </si>
  <si>
    <t>Patricia Veríssimo Portela</t>
  </si>
  <si>
    <t>CRIART SERVIÇOS DE TERCEIRIZAÇÃO DE MÃO DE OBRA LTDA</t>
  </si>
  <si>
    <t xml:space="preserve"> 07.783.832/0001-70</t>
  </si>
  <si>
    <t>Contratação de Pessoa Jurídica especializada na prestação de serviços de condução de veículos, conforme condições, quantidades e exigências estabelecidas no termo de referência, Anexo I do edital, cujos termos integram o presente instrumento (Cotratação de motorista e motociclistas)</t>
  </si>
  <si>
    <t>064/2020</t>
  </si>
  <si>
    <t>PA-PRO-2021/00084</t>
  </si>
  <si>
    <t>TJPA-MEM-2024/60891. 0035930-60.2025.8.14.0900 - rescisão antecipada autorizada</t>
  </si>
  <si>
    <t>2019</t>
  </si>
  <si>
    <t>CIENTEC ASSISTÊNCIA TÉCNICA DE EQUIPAMENTOS MÉDICOS HOSPITALARES - EIRELI</t>
  </si>
  <si>
    <t>10.404.667/0001-03</t>
  </si>
  <si>
    <t xml:space="preserve">Contratação de empresa especializada na prestação de serviços de manutenção preventiva e corretiva, com reposição de peças </t>
  </si>
  <si>
    <t>057/2019</t>
  </si>
  <si>
    <t>PA-PRO-2019/04695</t>
  </si>
  <si>
    <t>TJPA-MEM-2024/63281 EXCEPCIONAL, MAIS 6 MESES, COM CLAUSULA DE RESCISÃO ANTECIPADA. NOVO CERTAME TJPA-PRO-2024/02629; CERTAME HOMOLOGADO.</t>
  </si>
  <si>
    <t>Mário Jorge Correia dos Santos</t>
  </si>
  <si>
    <t>jose.mattos@tjpa.jus.br;;;mario.santos@tjpa.jus.br;;coordenadoria.contratos@tjpa.jus.br</t>
  </si>
  <si>
    <t>RDK DEGRAVAÇÕES E EVENTOS LTDA</t>
  </si>
  <si>
    <t>15.333.845/0001-76</t>
  </si>
  <si>
    <t xml:space="preserve">Contratação de empresa especializada em serviços de transcrição de áudio por meio de estenotipia computadorizada via sistema TAC - Transcrição Assistida por Computador - sob demanda, para transcrição de sessões de julgamentos, audiências, reuniões, discursos, oitivas e transcrições em geral, para entregar em até 72 (setenta e duas) horas, com sofTwere de controle, em platarforma ASP 100 WEB. </t>
  </si>
  <si>
    <t>90014/2024</t>
  </si>
  <si>
    <t>despesa</t>
  </si>
  <si>
    <t>DITAQ</t>
  </si>
  <si>
    <t>TJPA -PRO-2024/02608</t>
  </si>
  <si>
    <t>informado sobre o não interesse em prorrogar no dia 17/03/25, por email enviado por Crsitina Passarelli Pimental</t>
  </si>
  <si>
    <t>Jonas Pedroso Liborio Vieira</t>
  </si>
  <si>
    <t>Pollyana Pires</t>
  </si>
  <si>
    <t>Cristina Passarelli Pimentel</t>
  </si>
  <si>
    <t>jonas.vieira@tjpa.jus.br; pollyana.pires@tjpa.jus.br; cristina.pimentel@tjpa.jus.br; coordenadoria.contratos@tjpa.jus.br</t>
  </si>
  <si>
    <t>COMDADOS COMERCIO E SERVIÇOS ELETRONICOS LTDA</t>
  </si>
  <si>
    <t>34.203.752/0001-71</t>
  </si>
  <si>
    <t>Fornecimento de equipamentos de rede local, contemplando manutenção e o serviço opcional  de instalação, com garantia de 36 (trinta e seis) meses</t>
  </si>
  <si>
    <t>167/2021</t>
  </si>
  <si>
    <t>PA-PRO-2022/00514</t>
  </si>
  <si>
    <t>perguntei pro andrey sobre a prorrogação via teams, em 18/06. Andrey informou que não será prorrogado</t>
  </si>
  <si>
    <t>Adesão ao Pregão Eletrônico nº 167/2021 da Secretaria da Administração - SAEB do Governo da Bahia. Não existe número da ARP</t>
  </si>
  <si>
    <t>R&amp;B SERVIÇOS DE TELECOMUNICAÇÕES LTDA</t>
  </si>
  <si>
    <t>19.151.627/0001-71</t>
  </si>
  <si>
    <t>PA-PRO-2021/02233</t>
  </si>
  <si>
    <t xml:space="preserve">instrução TJPA-MEM-2025/17087; informado no despacho TJPA-DES-2025/100177 que não será renovado </t>
  </si>
  <si>
    <t>Aquisição de móveis e afins por meio de contrato de fornecimento, sob o critério de menor preço por lote</t>
  </si>
  <si>
    <t>004/2024</t>
  </si>
  <si>
    <t>TJPA-PRO-2024/02928</t>
  </si>
  <si>
    <t>não será prorrogado. informado por email dia 27/05; TJPA-MEM-2025/23294
alteração quantitativa</t>
  </si>
  <si>
    <t>Barbara Suely Dantas de Sousa Barros</t>
  </si>
  <si>
    <t>joao.vfalmeida@tjpa.jus.br;barbara.barros@tjpa.jus.br;coordenadoria.contratos@tjpa.jus.br</t>
  </si>
  <si>
    <t>RD MÓVEIS LTDA.</t>
  </si>
  <si>
    <t>00.707.468/0001-10</t>
  </si>
  <si>
    <t>Aquisição de móveis e afins por meio de contrato de fornecimento, sob o critério de menor preço por lote</t>
  </si>
  <si>
    <t>TJPA-PRO-2024/02946</t>
  </si>
  <si>
    <t>não será prorrogado. informado por email dia 27/05</t>
  </si>
  <si>
    <t>joao.vfalmeida@tjpa.jus.br;claikson.duarte@tjpa.jus.br;barbara.barros@tjpa.jus.br</t>
  </si>
  <si>
    <t>A.N.D. CAPELLI LTDA</t>
  </si>
  <si>
    <t>45.874.714/0001-67</t>
  </si>
  <si>
    <t>Aquisição de móveis e afins por meio de contrato de fornecimento, sob o critério de menor preço por lote.</t>
  </si>
  <si>
    <t>TJPA-PRO-2024/02959</t>
  </si>
  <si>
    <t>TECNO2000 INDÚSTRIA E COMÉRCIO LTDA.</t>
  </si>
  <si>
    <t>21.306.287/0001-52</t>
  </si>
  <si>
    <t>TJPA-PRO-2024/02960</t>
  </si>
  <si>
    <t>ARGON ASSESSORIA COMÉRCIO E DISTRIBUIÇÃO LTDA</t>
  </si>
  <si>
    <t>47.208.443/0001-36</t>
  </si>
  <si>
    <t>Registro de preços para aquisição de eletrodomésticos, eletroportáteis e utensílios de escritório diversos</t>
  </si>
  <si>
    <t>TJPA-PRO-2024/00782</t>
  </si>
  <si>
    <t>nova contratação TJPA-PRO-2025/01227</t>
  </si>
  <si>
    <t>joao.vfalmeida@tjpa.jus.br;claikson.duarte@tjpa.jus.br;</t>
  </si>
  <si>
    <t>JBMH DISTRIBUIDORA DE EQUIPAMENTOS ELETRÔNICOS EIRELI</t>
  </si>
  <si>
    <t>Registro de Preços para Aquisição de eletrodomésticos, eletroportáteis e utensílios de escritório diversos - Item 1 - Refrigerador tipo geladeira</t>
  </si>
  <si>
    <t>TJPA-PRO-2024/2873</t>
  </si>
  <si>
    <t>TJPA-MEM-2025/10769 - ja atualizei a data do orçamento estimado na planilha; nova contratação TJPA-PRO-2025/01227</t>
  </si>
  <si>
    <t>joao.vfalmeida@tjpa.jus.br;paulo.alexandre@tjpa.jus.br;coordenadoria.contratos@tjpa.jus.br</t>
  </si>
  <si>
    <t>BT COMÉRCIO INTELIGENTE LTDA</t>
  </si>
  <si>
    <t>45.329.312/0001-81</t>
  </si>
  <si>
    <t>EASYTECH SECURITY COMÉRCIO DE ELETRÔNICOS LTDA</t>
  </si>
  <si>
    <t>48.924.825/0001-29</t>
  </si>
  <si>
    <t>TJPA-PRO-2024/02882</t>
  </si>
  <si>
    <t>E-COMMAX NEGÓCIOS PÚBLICOS ELETRÔNICOS LTDA</t>
  </si>
  <si>
    <t>16.974.298/0001-70</t>
  </si>
  <si>
    <t>TJPA-PRO-2024/02883</t>
  </si>
  <si>
    <t>joao.vfalmeida@tjpa.jus.br; paulo.alexandre@tjpa.jus.br; claikson.duarte@tjpa.jus.br; antonio.carvalho@tjpa.jus.br; coordenadoria.contratos@tjpa.jus.br</t>
  </si>
  <si>
    <t>076</t>
  </si>
  <si>
    <t>CLM SOFTWARE COMÉRCIO IMPORTAÇÃO E EXPORTAÇÃO LTDA</t>
  </si>
  <si>
    <t>TJPA-PRO-2024/04433</t>
  </si>
  <si>
    <t>FRONT COMERCIAL LTDA</t>
  </si>
  <si>
    <t>47.731.740/0001-00</t>
  </si>
  <si>
    <t>TJPA-PRO-2024/02887</t>
  </si>
  <si>
    <t>GP COMÉRCIO LIMPEZA E SERVIÇOS LTDA</t>
  </si>
  <si>
    <t>04.375.274/0001-16</t>
  </si>
  <si>
    <t>TJPA-PRO-2024/02888</t>
  </si>
  <si>
    <t>INOVAWAY TECNOLOGIA LTDA</t>
  </si>
  <si>
    <t>43.951.445/0001-60</t>
  </si>
  <si>
    <t>TJPA-PRO-2024/02889</t>
  </si>
  <si>
    <t>ONE COMERCIAL LTDA</t>
  </si>
  <si>
    <t>14.517.717/0001-51</t>
  </si>
  <si>
    <t>TJPA-PRO-2024/02891</t>
  </si>
  <si>
    <t>PLÁCIDO E PLÁCIDO LTDA-EPP</t>
  </si>
  <si>
    <t>18.023.458/0001-21</t>
  </si>
  <si>
    <t>TJPA-PRO-2024/02892</t>
  </si>
  <si>
    <t>RMX GESTÃO EMPRESARIAL LTDA</t>
  </si>
  <si>
    <t>53.591.009/0001-80</t>
  </si>
  <si>
    <t>TJPA-PRO-2024/02894</t>
  </si>
  <si>
    <t>CERTIMINAS CERTIFICAÇÃO DIGITAL LTDA</t>
  </si>
  <si>
    <t>26.306.021/0001-23</t>
  </si>
  <si>
    <t>Registro de preços para a contratação de uma empresa especializada na prestação de serviços relacionados à emissão de Certificados Digitais ICP-Brasil A3 AC-JUS, para magistrados e e-CPF com API de Consulta, A1 e-CNPJ, Intranet SSL Wildcard do tipo A1 e SSL Wildcard para servidores web (externo) A1</t>
  </si>
  <si>
    <t>012/2024</t>
  </si>
  <si>
    <t>TJPA-PRO-2024/03015</t>
  </si>
  <si>
    <t>yan.lima@tjpa.jus.br; ramon.nascimento@tjpa.jus.br; coordenadoria.contratos@tjpa.jus.br</t>
  </si>
  <si>
    <t>X. DIGITAL BRASIL SEGURANÇA DA INFORMAÇÃO LTDA</t>
  </si>
  <si>
    <t>38.597.881/0001-42</t>
  </si>
  <si>
    <t>TJPA-PRO-2024/03019</t>
  </si>
  <si>
    <t>LENOVO CNPJ/MF 26.543.789/001/10</t>
  </si>
  <si>
    <t>26.543.789/0001-10</t>
  </si>
  <si>
    <t>fornecimento de Servidores de Rede do tipo Blade /Rack Milestone / Rack BriefCam</t>
  </si>
  <si>
    <t>062/2019</t>
  </si>
  <si>
    <t>PA-PRO-2020/01381</t>
  </si>
  <si>
    <t>Contrato de fornecimento</t>
  </si>
  <si>
    <t>fabio.reis@tjpa.jus.br arilson.silva@tjpa.jus.br;sandro.martins@tjpa.jus.br; marcus.silva@tjpa.jus.br; coordenadoria.contratos@tjpa.jus.br</t>
  </si>
  <si>
    <t>R JUAREZ DE ALMEIDA-ME</t>
  </si>
  <si>
    <t>27.996.382/0001-01</t>
  </si>
  <si>
    <t>Registro de Preços para aquisição de eletrodomésticos, eletroportáteis e utensílios de escritório diversos - Item 8 - Fragmentadora de papel</t>
  </si>
  <si>
    <t>TJPA-PRO-2024/2893</t>
  </si>
  <si>
    <t>ELEVATE UTILIDADES LTDA</t>
  </si>
  <si>
    <t>52.996.455/001-02</t>
  </si>
  <si>
    <t>TJPA-PRO-2024/02885</t>
  </si>
  <si>
    <t>N C DISTRIBUIDORA DE PRODUTOS E SERVIÇOS LTDA</t>
  </si>
  <si>
    <t>23.496.174/0001-92</t>
  </si>
  <si>
    <t>Registro de Preços para aquisição de insumos de impressão (Toners e Unidades de imagem)</t>
  </si>
  <si>
    <t>TJPA-PRO-2024/2982</t>
  </si>
  <si>
    <t>joão informou ia teams que não será prorrogado</t>
  </si>
  <si>
    <t>joao.vfalmeida@tjpa.jus.br;bruno.vieira@tjpa.jus.br;claikson.duarte@tjpa.jus.br;marcus.neves@tjpa.jus.br</t>
  </si>
  <si>
    <t>LUANDA COMÉRCIO DE SUPRIMENTOS PARA INFORMÁTICA LTDA</t>
  </si>
  <si>
    <t>10.742.589/0001-57</t>
  </si>
  <si>
    <t>TJPA-PRO-2024/02983</t>
  </si>
  <si>
    <t>Manutenção Preditiva, Preventiva e Corretiva permanente com fornecimento de peças de reposição para subestação e grupo gerador instalado do edificio Sede-Anexo II, com manutenção no sistema de aterramento e no sistema de proteção contra descargas atmosféricas.</t>
  </si>
  <si>
    <t>042/2022</t>
  </si>
  <si>
    <t>TJPA-PRO-2022/02898</t>
  </si>
  <si>
    <t>TJPA-MEM-2024/31802, Cobrança e tramitação, para assinatura / cobrança: 0004079-03.2025.8.14.0900 -não será prorrogado.</t>
  </si>
  <si>
    <t>Valter Mendes Ferreira Júnior</t>
  </si>
  <si>
    <t>valter.junior@tjpa.jus.br;daniel.simas@tjpa.jus.br;daniel.simas@tjpa.jus.br;;paulo.hildebrando@tjpa.jus.br;coordenadoria.contratos@tjpa.jus.br</t>
  </si>
  <si>
    <t>CARISA INFORMAÇÕES E VENDAS LTDA ME</t>
  </si>
  <si>
    <t>09.211.866/0001-16</t>
  </si>
  <si>
    <t>TJPA-PRO-2024/2981</t>
  </si>
  <si>
    <t>SENSORIAL DETECTORES DE SEGURANÇA LTDA</t>
  </si>
  <si>
    <t>09.054.830/0001-76</t>
  </si>
  <si>
    <t>Contratação de empresa especializada no fornecimento com instalação de equipamentos detectores de metais para atender as necessidades das instalações prediais do Tribunal de Justiça - Portas Giratórias</t>
  </si>
  <si>
    <t>075/2023</t>
  </si>
  <si>
    <t>PA-PRO-2023/02526</t>
  </si>
  <si>
    <t>Ct. de fornecimento. 0012423-70.2025.8.14.0900 cobrança</t>
  </si>
  <si>
    <t>willian.silva@tjpa.jus.br;edson.souza@tjpa.jus.br;paulo.hildebrando@tjpa.jus.br</t>
  </si>
  <si>
    <t>ASAE SERVIÇOS ELÉTRICOS LTDA</t>
  </si>
  <si>
    <t>45.502.808/0001-05</t>
  </si>
  <si>
    <t>Contratação de empresa especializada no fornecimento com instalação de equipamentos detectores de metais para atender as necessidades das instalações prediais do Tribunal de Justiça - 150 equipamentos portátéis</t>
  </si>
  <si>
    <t>Ct. de fornecimento - 0012430-62.2025.8.14.0900 cobrança</t>
  </si>
  <si>
    <t>EDITORA FÓRUM LTDA</t>
  </si>
  <si>
    <t>Contratação 90 (noventa) vagas para participação de servidores nos cursos que integram o PROGRAMA DE CAPACITAÇÃO, ofertado pela CONTRATADA, com temas importantes para a melhoria no desempenho de servidores na execução de suas atividades no TJPA</t>
  </si>
  <si>
    <t>102/2024</t>
  </si>
  <si>
    <t>TJPA-PRO-2024/01661</t>
  </si>
  <si>
    <t>Verificar se é ct por escopo - 0012452-23.2025.8.14.0900 - cobrança</t>
  </si>
  <si>
    <t>Paulo Victor Ramos Corrêa</t>
  </si>
  <si>
    <t>Luciana Maria Santos Moura Assad</t>
  </si>
  <si>
    <t>jeferson.bacelar@tjpa.jus.br;lorena.silva@tjpa.jus.br;paulo.correa@tjpa.jus.br;luciana.assad@tjpa.jus.br</t>
  </si>
  <si>
    <t>3D PROJETOS E ASSESSORIA EM INFORMÁTICA LTDA</t>
  </si>
  <si>
    <t>07.766.048/0001-54</t>
  </si>
  <si>
    <t>Contratação de empresa especializada no fornecimento com instalação de equipamentos detectores de metais para atender as necessidades das instalações prediais do Tribunal de Justiça - 63 Nobreaks</t>
  </si>
  <si>
    <t>Ct. de fornecimento - 0012402-94.2025.8.14.0900 cobrança</t>
  </si>
  <si>
    <t>DAWCA  CONSTRUÇÕES  E  SERVIÇOS  LTDA</t>
  </si>
  <si>
    <t>Contratação de empresa especializada para construção do prédio anexo ao Fórum de  Castanhal,</t>
  </si>
  <si>
    <t xml:space="preserve">TJPA-PRO-2023/01055 </t>
  </si>
  <si>
    <t>TJPA-MEM-2025/01973, autorizado.0024992-06.2025.8.14.0900 cobrança. 0013767-86.2025.8.14.0900 - rescisão unilateral</t>
  </si>
  <si>
    <t>jose.araujo@tjpa.jus.br;;marcelo.fernandes@tjpa.jus.br;;jose.araujo@tjpa.jus.br;coordenadoria.contratos@tjpa.jus.br</t>
  </si>
  <si>
    <t>2014</t>
  </si>
  <si>
    <t>Transferência da posse direta à CESSIONÁRIA, de um terreno urbano,  doada pelo Município de Redenção – PA, ao TJPA</t>
  </si>
  <si>
    <t>PA-PRO-2014/00026</t>
  </si>
  <si>
    <t>TJPA-MEM-2024/11006, será prorrogado por 12 meses, processo na DBP. NÃO; instrução NOVO TERMO MEM-2025/15562; novo termo formalizado 31/2025</t>
  </si>
  <si>
    <t>MICROSENS S/A</t>
  </si>
  <si>
    <t>Registro de Preço para aquisição de televisores - Item 2 - Smart TV 85'</t>
  </si>
  <si>
    <t>005/2024</t>
  </si>
  <si>
    <t>TJPA-PRO-2024/02249</t>
  </si>
  <si>
    <t>não será prorrogado</t>
  </si>
  <si>
    <t>joao.vfalmeida@tjpa.jus.br;claikson.duarte@tjpa.jus.br;paulo.alexandre@tjpa.jus.br;coordenadoria.contratos@tjpa.jus.br</t>
  </si>
  <si>
    <t>DNA VIDA EXAMES DE PATERNIDADE E IMUNIZAÇÕES LTDA</t>
  </si>
  <si>
    <t>10.814.997/0001-77</t>
  </si>
  <si>
    <t>Contratação de empresa especializada na prestação de serviços de exames laboratoriais, para comprovação de paternidade e maternidade pela análise de DNA, através do método de coleta de sangue ou saliva, dos tipos trio, duo, espólio, com e sem coleta, e do tipo espólio a partir de material biológico proveniente de exumação cadavérica</t>
  </si>
  <si>
    <t>027/2019</t>
  </si>
  <si>
    <t>PA-PRO-2019/02814</t>
  </si>
  <si>
    <t xml:space="preserve">TJPA-MEM-2024/24411, COBRANÇA. vAI ENTRAR NO EXCEPCIONAL / TJPA-MEM-2024/24411-B segunda via ja enviei para pesquisa de mercado. Pedi apoio oepracional para ligar para Fiscal em 24/05; NOVA CONTRTAÇÃO EM ANDAMENTO </t>
  </si>
  <si>
    <t>leila.silva@tjpa.jus.br;;;coordenadoria.contratos@tjpa.jus.br</t>
  </si>
  <si>
    <t>Contratação de empresa especializada para prestação de serviço de Manutenção Preditiva, Preventiva e Corretiva permanente com fornecimento de peças de reposição para as SUBESTAÇÕES e GRUPOS GERADORES instalados nas dependências do TRIBUNAL DE JUSTIÇA DO ESTADO DO PARÁ. (Juizado Paulo Frota; Ananindeua; icoaraci)</t>
  </si>
  <si>
    <t>031/2019</t>
  </si>
  <si>
    <t>PA-PRO-2019/03595</t>
  </si>
  <si>
    <t>TJPA-MEM-2024/36479, instrução, na cotação; rescisão antecipada TJPA-MEM-2025/26985</t>
  </si>
  <si>
    <t>paulo.hildebrando@tjpa.jus.br; daniel.simas@tjpa.jus.br; antonio.sousa2@tjpa.jus.br; coordenadoria.contratos@tjpa.jus.br</t>
  </si>
  <si>
    <t>V DE JESUS BURITI SERVIÇOS DE REFRIGERAÇÃO - ME</t>
  </si>
  <si>
    <t>17.230.719/0001-11</t>
  </si>
  <si>
    <t>Manutenção preventiva e corretiva, de desinstalação, substituição e realocação dos equipamentos de ar-condicionado tipo expansão direta e VRF, splits (ou outro equipamento de outra classificação que vier a substituir estes) instalados no prédio da SGP, localizado na Trav. Félix Roque, 264, bairro Cidade Velha, Belém – PA.</t>
  </si>
  <si>
    <t>040/2019</t>
  </si>
  <si>
    <t>PA-PRO-2019/04111</t>
  </si>
  <si>
    <t xml:space="preserve">TJPA-MEM-2024/29574, COBRANÇA, VA ENTRAR EM excepcional; rescindido TJPA-MEM-2025/21127 </t>
  </si>
  <si>
    <t>antonio.sousa2@tjpa.jus.br;;edson.ferreira@tjpa.jus.br;;daniel.simas@tjpa.jus.br;coordenadoria.contratos@tjpa.jus.br</t>
  </si>
  <si>
    <t>XP ON CONSULTORIA LTDA</t>
  </si>
  <si>
    <t>23.518.065/0001-29</t>
  </si>
  <si>
    <t>Aquisição de equipamentos de video conferência, codec e serviço de integração</t>
  </si>
  <si>
    <t>044/2022</t>
  </si>
  <si>
    <t>TJPA-PRO-2022/03138</t>
  </si>
  <si>
    <t>TJPA-MEM-2023/31695, COBRANÇA. TJPA-MEM-2023/30870, tramitação, serviço de cotação pediu diligências para a SECINFO/ 0012464-37.2025.8.14.0900 - cobrança - não precisa mais ser prorrogado</t>
  </si>
  <si>
    <t>REPREMIG - REPRESENTAÇÃO E COMÉRCIO DE MINAS GERAIS LTDA</t>
  </si>
  <si>
    <t>65.149.197/0002-51</t>
  </si>
  <si>
    <t>Registro de Preço para aquisição de televisores - Item 1 - Smart TV 75'</t>
  </si>
  <si>
    <t>TJPA-PRO-2024/02250</t>
  </si>
  <si>
    <t>BETANIAMED COMERCIAL LTDA</t>
  </si>
  <si>
    <t>09.560.267/0001- 08</t>
  </si>
  <si>
    <t>TJPA-PRO-2024/01968</t>
  </si>
  <si>
    <t>não será prorrogado, conforme informado por email em 17/03/2025.Valeria Matos Bezerra</t>
  </si>
  <si>
    <t>valeria.bezerra@tjpa.jus.br; jose.mattos@tjpa.jus.br; danilo.amorim@tjpa.jus.br; coordenadoria.contratos@tjpa.jus.br</t>
  </si>
  <si>
    <t>CABANA MAGAZINE LTDA</t>
  </si>
  <si>
    <t>51.621.518/0001-83</t>
  </si>
  <si>
    <t>TJPA-PRO-2024/01970</t>
  </si>
  <si>
    <t>ELIETE S. DINIZ COMERCIO E SERV. ODONTOLÓGICO</t>
  </si>
  <si>
    <t>19.283.539/0001-23</t>
  </si>
  <si>
    <t>TJPA-PRO-2024/01972</t>
  </si>
  <si>
    <t>MM COMÉRCIO DE PRODUTOS E EQUIPAMENTOS LTDA</t>
  </si>
  <si>
    <t>33.609.404/0001-36</t>
  </si>
  <si>
    <t>TJPA-PRO-2024/01974</t>
  </si>
  <si>
    <t>REDNOV FERRAMENTAS LTDA</t>
  </si>
  <si>
    <t>45.769.285/0001-68</t>
  </si>
  <si>
    <t>TJPA-PRO-2024/01977</t>
  </si>
  <si>
    <t>ROSANGELA VENTURA PINTO </t>
  </si>
  <si>
    <t>51.230.979/0001-25</t>
  </si>
  <si>
    <t>TJPA-PRO-2024/01978</t>
  </si>
  <si>
    <t>Contrato</t>
  </si>
  <si>
    <t>CORREIOS</t>
  </si>
  <si>
    <t>MULTIPLOS - Pacote de Serviços dos CORREIOS mediante adesão ao Termo de Condições Comerciais e Anexos, quando contratados serviços específicos, que permite a compra de produtos e utilização dos diversos serviços dos CORREIOS por meio dos canais de atendimento disponibilizados</t>
  </si>
  <si>
    <t>002/2020</t>
  </si>
  <si>
    <t>PA-PRO-2020/01157</t>
  </si>
  <si>
    <t>e-mail àlvaro de 06/12/2021: ao se prorrogar esse Contrato, automaticamente o CONVÊNIO 14/2020 será prorrogado. Instrução: PA-MEM-2022/08112. Autorizado em 20/04/2022. TJPA-MEM-2023/10601, cobrança. Secretário já se cadatsrou no SEI e eles já mandaram o formaulário para prorrogar o contrato, aguardando retorno do Alvaro para prosseguir junto ao SEI. Aguardando autorização da Desa, autorizado. TJPA-MEM-2024/13620 - n~]ao poderá mais ser prorrogado, Alvaro está elaborando novo.</t>
  </si>
  <si>
    <t>alvaro.neto@tjpa.jus.br;luiz.cabral@tjpa.jus.br;;;coordenadoria.contratos@tjpa.jus.br</t>
  </si>
  <si>
    <t>CS BRASIL FROTAS AS</t>
  </si>
  <si>
    <t>Registro de Preços para eventual contratação de empresa especializada na prestação de serviço de locação de veículos automotores blindados e não blindados</t>
  </si>
  <si>
    <t>TJPA-PRO-2024/00723</t>
  </si>
  <si>
    <t>william.souza@tjpa.jus.br; renato.cunha@tjpa.jus.br; edson.souza@tjpa.jus.br; coordenadoria.contratos@tjpa.jus.br</t>
  </si>
  <si>
    <t>UNIVERSIDADE FEDERAL DO ESTADO DO PARÁ - UFPA E A FUNDAÇÃO DE AMPARO E DESENVOLVIMENTO DA PESQUISA - FADESP</t>
  </si>
  <si>
    <t xml:space="preserve">34.621.748/0001-23 / 05.572.870/0001-59 </t>
  </si>
  <si>
    <t>Contratação de instituição especializada em desenvolvimento humano e tecnologia de gestão de pessoas, para implementação e execução do projeto “Gestão Por Competência” como meio para o desenvolvimento institucional do Tribunal de Justiça do Estado do Pará.</t>
  </si>
  <si>
    <t>006/2022</t>
  </si>
  <si>
    <t>TJPA-PRO-2021/00819</t>
  </si>
  <si>
    <t xml:space="preserve">TJPA-MEM-2024/52559, COBRANÇA, com áurea. Autorizado. Em 14/02 perguntei para Jean sobre necessidade de nova prorrogação </t>
  </si>
  <si>
    <t>jean.souza@tjpa.jus.br;jean.souza@tjpa.jus.br;flavia.monteiro@tjpa.jus.br;;;coordenadoria.contratos@tjpa.jus.br</t>
  </si>
  <si>
    <t>EFL SILVA MANUTENÇÃO DE NOBREAKS E GERADORES</t>
  </si>
  <si>
    <t>24.798.024/0001-04</t>
  </si>
  <si>
    <t>Contratação de empresa especializada para prestação de serviços de manutenção preditiva, preventiva e corretiva permanente com fornecimento de peças de reposição para substações e grupos geradores instalados no Edifício Sede, Fórum Cívil e Anexo I, com manutenção nos sistemas de aterramento e de proteção contra descargas atmosféricas, do TJPA.</t>
  </si>
  <si>
    <t>079/2022</t>
  </si>
  <si>
    <t>PA-PRO-2023/00253</t>
  </si>
  <si>
    <t>TJPA-MEM-2023/66849, instrução. TJPA-MEM-2025/00829-A, cobrança - não será prorrogado</t>
  </si>
  <si>
    <t>antonio.sousa2@tjpa.jus.br;max.machado@tjpa.jus.br;max.machado@tjpa.jus.br;;daniel.simas@tjpa.jus.br;coordenadoria.contratos@tjpa.jus.br</t>
  </si>
  <si>
    <t>C M DOS S CAMELLO COMÉRCIO EQUIPAMENTOS ELETRÔNICOS</t>
  </si>
  <si>
    <t>22.352.565/0001-70</t>
  </si>
  <si>
    <t>Registro de Preços para aquisição de peças e componentes para aparelhos de refrigeração instalados nas edificações do TJPA</t>
  </si>
  <si>
    <t>060/2023</t>
  </si>
  <si>
    <t>TJPA-PRO-2024/01028</t>
  </si>
  <si>
    <t>claudio.ormindo@tjpa.jus.br; samantha.nahon@tjpa.jus.br;coordenadoria.contratos@tjpa.jus.br; antonio.sousa2@tjpa.jus.br</t>
  </si>
  <si>
    <t>J B M H DISTRIBUIDORA DE EQUIPAMENTOS ELETRONICOS EIRELI</t>
  </si>
  <si>
    <t>TJPA-PRO-2024/01030</t>
  </si>
  <si>
    <t>J2R AUTOMAÇÃO LTDA - EIRELI</t>
  </si>
  <si>
    <t>30.247.600/0001-10</t>
  </si>
  <si>
    <t>TJPA-PRO-2024/01032</t>
  </si>
  <si>
    <t>POLO ENGENHARIA COM LTDA</t>
  </si>
  <si>
    <t>03.202.674/0001-67</t>
  </si>
  <si>
    <t>Serviço de manutenção preditiva, preventiva e corretiva permanente com fornecimento de peças de reposição para subestações e grupos geradores instalados nos prédios do fórum criminal, anexo II, Anexo São João, Secretaria de Gestão de Pessoas e Fórum de Tomé-Açu do TJPA</t>
  </si>
  <si>
    <t>058/2022</t>
  </si>
  <si>
    <t>PA-PRO-2022/03694</t>
  </si>
  <si>
    <t>TJPA-MEM-2024/40566, COBRANÇA; TJPA-MEM-2025/26986 rescisão</t>
  </si>
  <si>
    <t>Registro de Preços para eventual aquisição de mobiliário de aço e de mdf</t>
  </si>
  <si>
    <t>076/2023</t>
  </si>
  <si>
    <t>TJPA-PRO-2024/01075</t>
  </si>
  <si>
    <t>claikson.duarte@tjpa.jus.br;joaovfalmeida@tjpa.jus.br;paulo.alexandre@tjpa.jus.br;coordenadoria.contratos@tjpa.jus.br</t>
  </si>
  <si>
    <t>SA GONDOLAS DE AÇO LTDA</t>
  </si>
  <si>
    <t>09.177.776/0001-56</t>
  </si>
  <si>
    <t>TJPA-PRO-2024/01078</t>
  </si>
  <si>
    <t>L CARVALHO COMERCIO E SERVIÇOS LTDA</t>
  </si>
  <si>
    <t>20.991.432/0001-19</t>
  </si>
  <si>
    <t>J B M H DISTRIBUIDORA DE EQUIPAMENTOS ELETRÔNICOS EIRELI </t>
  </si>
  <si>
    <t>TJPA-PRO-2024/01074</t>
  </si>
  <si>
    <t>TREVO - FORNECIMENTO, MANUTENÇÃO E INSTALAÇÃO DE PORTAS, ESQUADRIAS E PAINÉIS DE VIDRO</t>
  </si>
  <si>
    <t>Registro de Preços para contratação de empresa especializada no fornecimento, manutenção e instalação de portas, esquadrias e painéis de vidro, com fornecimento de material, para atender aos prédios do Poder Judiciário na Região Metropolitana de Belém</t>
  </si>
  <si>
    <t>TJPA-PRO-2024/01134</t>
  </si>
  <si>
    <t>fabricio.rodrigues@tjpa.jus.br; rita.oliveira@tjpa.jus.br; glaucia.cordeiro@tjpa.jus.br; coordenadoria.contratos@tjpa.jus.br</t>
  </si>
  <si>
    <t>AGUIA IMPORTAÇÃO E COMÉRCIO DE PNEUMÁTICOS LTDA</t>
  </si>
  <si>
    <t>30.823.167/0001-13</t>
  </si>
  <si>
    <t>Registro de preços para aquisição de pneumáticos novos, sem uso anterior</t>
  </si>
  <si>
    <t>057/2023</t>
  </si>
  <si>
    <t>TJPA-PRO-2024/01247</t>
  </si>
  <si>
    <t>adriana.guimaraes@tjpa.jus.br; wanderaon.marques@tjp.jus.br; helio.pinheiro@tjpa.jus.br; coordenadoria.contratos@tjpa.jus.br</t>
  </si>
  <si>
    <t>ATENAS DISTRIBUIDORA DE PNEUMÁTICO E TINTAS LTDA</t>
  </si>
  <si>
    <t>51.890.698/0001-07</t>
  </si>
  <si>
    <t>TJPA-PRO-2024/01248</t>
  </si>
  <si>
    <t>AUTOLUK COMÉRCIO DE PNEUMATICOS E PEÇAS LTDA</t>
  </si>
  <si>
    <t>20.063.556/0001-34</t>
  </si>
  <si>
    <t>TJPA-PRO-2024/01249</t>
  </si>
  <si>
    <t>INOVARE COMÉRCIO E SERVIÇOS LTDA</t>
  </si>
  <si>
    <t>51.564.827/0001-69</t>
  </si>
  <si>
    <t>TJPA-PRO-2024/01250</t>
  </si>
  <si>
    <t>2018</t>
  </si>
  <si>
    <t>ADIBENS – ADMINISTRAÇÃO E INCORPORAÇÃO DE BENS IMÓVEIS LTDA</t>
  </si>
  <si>
    <t>Locação de imóvel, situado na Rodovia BR 316, Km 6,5 no bairro Levilândia, Município de Ananindeua, com os seguintes dados físicos: 10.885 m² de área total, sendo 4.539m² de área coberta; 534m² de mezanino; 1.512 m² de estacionamento dianteiro e 4.300m² de estacionamento traseiro para a implementação do Projeto de Modernização e Gestão Documental, com a regionalização do Arquivo do Tribunal</t>
  </si>
  <si>
    <t>003/2018</t>
  </si>
  <si>
    <t>PA-PRO-2018/00921</t>
  </si>
  <si>
    <t>Não poderá ser prorrogado</t>
  </si>
  <si>
    <t>nasareno.silva@tjpa.jus.br;antonio.souza@tjpa.jus.br;;sheyla.melo@tjpa.jus.br;coordenadoria.contratos@tjpa.jus.br</t>
  </si>
  <si>
    <t>LUMEN SUPRIMENTAL E LOCAÇÕES LTDA</t>
  </si>
  <si>
    <t>34.777.255/0001-87</t>
  </si>
  <si>
    <t>TJPA-PRO-2024/01033</t>
  </si>
  <si>
    <t>SEAL TELECOM COMÉRCIO E SERVIÇOS DE TELECOMUNICAÇÕES LTDA</t>
  </si>
  <si>
    <t>58.619.404/0008-14</t>
  </si>
  <si>
    <t>Contratação de empresa especializada no fornecimento de solução para a modernização de equipamentos do TJPA, compreendendo o fornecimento de sistema multimídia digital e instalçao completa.</t>
  </si>
  <si>
    <t>Material de Consumo e Contrato de TIC</t>
  </si>
  <si>
    <t>TJPA-PRO-2024/00336</t>
  </si>
  <si>
    <t>contrato de material de consumo, oriundo de adesão. pode ser prorrogado apenas se houver atraso na entrega. Coloquei como NÃO na prorrogação. Lorena</t>
  </si>
  <si>
    <t>Adesão à ARP nº 037.2023 do Tribunal de Contas de Santa Catarina</t>
  </si>
  <si>
    <t xml:space="preserve">Contratação de empresa especializada em manutenção preventiva e corretiva, de Plataformas de percurso vertical no Fórum de Santarém </t>
  </si>
  <si>
    <t>048/2019</t>
  </si>
  <si>
    <t>PA-PRO-2019/04382</t>
  </si>
  <si>
    <t>TJPA-MEM-2024/40160, vai enyrar em excepcional, pediram 6 meses - saou uma errata prorrogando por mais 6 meses no IOEPA&lt; mas nao no termo aditivo. TJPA-MEM-2025/11759 - COBRANÇA - NÃO SERÁ PRORROGADO</t>
  </si>
  <si>
    <t>antonio.sousa2@tjpa.jus.br;;edson.ferreira@tjpa.jus.br;;paulo.hildebrando@tjpa.jus.br;coordenadoria.contratos@tjpa.jus.br</t>
  </si>
  <si>
    <t>WIRNA CAMPOS CARDOSO</t>
  </si>
  <si>
    <t>810.xxx.xxx-15</t>
  </si>
  <si>
    <t>Credenciamento de leiloeiros oficiais para a prestação de serviços de alienação de bens móveis e imóveis de propriedade da TJPA, de propriedade do Tribunal de Justiça do Estado do Pará'</t>
  </si>
  <si>
    <t>001/2019</t>
  </si>
  <si>
    <t>PA-PRO-2019/01542</t>
  </si>
  <si>
    <t>TJPA-MEM-2023/56951, vai entrar em excepcional - N PODE MAIS SER PRORROGADO,M EXCEPCIONAL DA POR 12 MESES NO 5° ta</t>
  </si>
  <si>
    <t>adriana.guimaraes@tjpa.jus.br;nasareno.silva@tjpa.jus.br;antonio.souza@tjpa.jus.br;;sheyla.melo@tjpa.jus.br;coordenadoria.contratos@tjpa.jus.br</t>
  </si>
  <si>
    <t>CR OBRAS DA CONSTRUCAO LTDA</t>
  </si>
  <si>
    <t>01.756.239/0001-59</t>
  </si>
  <si>
    <t>Registro de Preços para eventual prestação de serviços comuns de engenharia com fornecimento de mão de obra, materiais e equipamentos para atender as necessidades de manutenção predial corretiva dos edifícios ocupados pelo TJPA</t>
  </si>
  <si>
    <t>074/2023</t>
  </si>
  <si>
    <t>TJPA-PRO-2024/01522</t>
  </si>
  <si>
    <t xml:space="preserve">Mariana Tripac Mileo Camara. Jose Ribeiro da Costa Filho, Antônio Silvaney Teixeira Duarte Junior, Arlen Gonçalves Martins, Valter Mendes Junior, Igor Alcolumbre Pinto, Max Jorge Machado Santos,  Paulo Marcelo de Araújo Hildebrando, Daniel Menezes Simas </t>
  </si>
  <si>
    <t>valter.junior@tjpa.jus.br; samantha.nahon@tjpa.jus.br; mariana.camara@tipa.jus.br
jose.filho3@tipa.jus.br
antonio.junior3@tipa.jus.br
arlen.martins@tipa.jus.br
valter.junior@tipa.jus.br
igor.pinto@tipa.jus.br
max.santos@tipa.ius.br
paulo.hildebrando@tipa.jus.br
daniel.simas@tipa.ius.br; coordenadoria.contratos@tjpa.jus.br</t>
  </si>
  <si>
    <t>SUP SERVIÇOS DE CONSTRUÇÕES E MANUTENÇÃO LTDA</t>
  </si>
  <si>
    <t>04.465.383/0001-24</t>
  </si>
  <si>
    <t>TJPA-PRO-2024/01523</t>
  </si>
  <si>
    <t>NP Capacitação e Soluções Tecnológicas
Ltda</t>
  </si>
  <si>
    <t>Fornecimento de pontos de acesso ao BANCO DE DADOS ONLINE, referente a 4 (quatro) licenças de uso do sistema de cotação online nacional "Banco de Preços".</t>
  </si>
  <si>
    <t>005/2020</t>
  </si>
  <si>
    <t>PA-PRO-2020/00671</t>
  </si>
  <si>
    <t>TJPA-MEM-2024/02406 - getsor Rennan infomou no dia 26/02 que o ct nao será prorrogado, será feito novo</t>
  </si>
  <si>
    <t>rennan.santos@tjpa.jus.br;afonso.teixeira@tjpa.jus.br; afonso.teixeira@tjpa.jus.br; coordenadoria.contratos@tjpa.jus.br</t>
  </si>
  <si>
    <t>CONSTRUMEC, CONST. E INST. ELÉTRICAS,
MECÂNICAS E HIDRAULICAS LTDA</t>
  </si>
  <si>
    <t>17.947.832/0001-12</t>
  </si>
  <si>
    <t>Contratação de empresa especializada na prestação de serviços de manutenção preventiva e corretiva, de desinstalação, substituição e realocação dos equipamentos de ar condicionado tipo expansão direta e VRF, Splits (ou outro equipamento de outra classificação que vier a substituir estes) instalados no Bloco 02 e 03 do Fórum da Comarca de Ananindeua, localizado na Rua Cláudio Sanders, Nº 193, Bairro Centro, Ananindeua - Pará, e no Edifício Desembargador Paulo Frota, localizado à Avenida Tamandaré nº 873, Cidade Velha, BelémPará, com fornecimento e reposição de quaisquer componentes e/ou peças, novas e originais do fabricante do equipamento, assim como, dos materiais de consumo (óleo lubrificante, gás refrigerante, dentre outros) necessários à execução dos serviços</t>
  </si>
  <si>
    <t>057/2021</t>
  </si>
  <si>
    <t>PA-PRO-2021/01748</t>
  </si>
  <si>
    <t>TJPA-MEM-2025/19649, COBRANÇA - não será prorrogado - rescisão antecipada TJPA-MEM-2025/20681</t>
  </si>
  <si>
    <t>antonio.martins@tjpa.jus.br;edson.ferreira@tjpa.jus.br;edson.ferreira@tjpa.jus.br;;;coordenadoria.contratos@tjpa.jus.br</t>
  </si>
  <si>
    <t>DENTECK LTDA</t>
  </si>
  <si>
    <t>11.319.557/0003-78</t>
  </si>
  <si>
    <t>Contratação de empresa especializada no fornecimento de equipamentos de refrigeração - SPLIT e ACJ ( sem instalaçao), afim se serem utilizadas na climatização ambiental das unidades administrativas e judiciárias desta Egrégia Corte.</t>
  </si>
  <si>
    <t>054/2023</t>
  </si>
  <si>
    <t>TJPA-PRO-2024/00247</t>
  </si>
  <si>
    <t>contrato de fornecimento 8666</t>
  </si>
  <si>
    <t>João Victor Ferreira Almeida</t>
  </si>
  <si>
    <t>Edson Goçalves ferreira</t>
  </si>
  <si>
    <t>joao.vfalmeida@tjpa.jus.br;leandro.borges@tjpa.jus.br;edson.ferreira@tjpa.jus.br;coordenadoria.contratos@tjpa.jus.br</t>
  </si>
  <si>
    <t>01.590.728/0002-64</t>
  </si>
  <si>
    <t>TJPA-PRO-2024/00249</t>
  </si>
  <si>
    <t>LEAR COMÉRCIO E SERVIÇOS DE AR CONDICIONADO LTDA</t>
  </si>
  <si>
    <t>45.567.668/0001-53</t>
  </si>
  <si>
    <t>TJPA-PRO-2024/00248</t>
  </si>
  <si>
    <t>GOEMANN COMERCI</t>
  </si>
  <si>
    <t>01.522.898/0001-20</t>
  </si>
  <si>
    <t>Contratação de empresa especializada de coletes balísticos dissimulados, nivel ll, que atendam a norma reguladora NIJ Standart, 0101.04, oferecendo proteção contra projeteis de armas de fogo.</t>
  </si>
  <si>
    <t>050/2023</t>
  </si>
  <si>
    <t>TJPA-PRO-2023/00697</t>
  </si>
  <si>
    <t>Contrato de aquisição</t>
  </si>
  <si>
    <t>Roberto Sergio da S. Castro</t>
  </si>
  <si>
    <t>Jorge Luiz Botelho Lobo</t>
  </si>
  <si>
    <t>renato.cunha@tjpa.jus.br;roberto.castro@tjpa.jus.br;jorge.lobo@tjpa.jus.br</t>
  </si>
  <si>
    <t>CENTRA MOVEIS S/A</t>
  </si>
  <si>
    <t>25.071.568/0001-24</t>
  </si>
  <si>
    <t>Registro de Preço para Fornecimento e Instalação de Divisória Piso Teto para Atender ao Prédio da Corregedoria Geral de Justiça Pertencente ao Poder Judiciário</t>
  </si>
  <si>
    <t>068/2023</t>
  </si>
  <si>
    <t>TJPA-PRO-2024/01368</t>
  </si>
  <si>
    <t>carlo.matins@tjpa.jus.br; rita.oliveira@tjpa.jus.br; glaucia.cordeiro@tjpa.jus.br;coordenadoria.contratos@tjpa.jus.br</t>
  </si>
  <si>
    <t>TELEMAR NORTE LESTE S/A – EM RECUPERAÇÃO JUDICIAL</t>
  </si>
  <si>
    <t>33.000.118/0001-79</t>
  </si>
  <si>
    <t>Prestação de serviços de conexões dedicadas com à internet para trânsito do Sistema Autônomo do TJPA, pelo período de 24 (vinte e quatro meses)</t>
  </si>
  <si>
    <t>069/2018</t>
  </si>
  <si>
    <t>PA-PRO-2019/00010</t>
  </si>
  <si>
    <t>TJPA-MEM-2023/61935, COBRANÇA. TJPA-MEM-2023/57211, tramitação - NÃO PODE MAIS SER PRORROGADO, JA FOI EXECUTADA A PRORROGAÇÃO EXCEPCIONAL</t>
  </si>
  <si>
    <t xml:space="preserve">Davison Guimaraes Araujo da Silva </t>
  </si>
  <si>
    <t>erick.bol@tjpa.jus.br;erick.bol@tjpa.jus.br;davison.silva@tjpa.jus.br;fabio.reis@tjpa.jus.br;bruno.bcardoso@tjpa.jus.br;coordenadoria.contratos@tjpa.jus.br</t>
  </si>
  <si>
    <t>Prestação de serviços de conexões dedicadas com à internet para trânsito do Sistema Autônomo do TJPA, pelo período de 24 (vinte e quatro meses),</t>
  </si>
  <si>
    <t>PA-PRO-2019/00012</t>
  </si>
  <si>
    <t>nÃO PODERÁ SER PRORROGADO, JA FOI EXECUTADA TODA A PRORROGAÇÃO EXCEPCINAL</t>
  </si>
  <si>
    <t>erick.bol@tjpa.jus.br;erick.bol@tjpa.jus.br;davison.silva@tjpa.jus.br;fabio.reis@tjpa.jus.br;cristiano.neri@tjpa.jus.br;coordenadoria.contratos@tjpa.jus.br</t>
  </si>
  <si>
    <t>REDNOV</t>
  </si>
  <si>
    <t>Contratação de empresa especializada no fornecimento de equipamentos de refrigeração - SPLIT e ACL (sem instalação).</t>
  </si>
  <si>
    <t>TJPA-PRO-2023/03960</t>
  </si>
  <si>
    <t>Informado sobre a não prorrogação, via e-mail, em 02/10. Lorena</t>
  </si>
  <si>
    <t>Edson Gonçalves ferreira</t>
  </si>
  <si>
    <t>joao.vfalmeida@tjpa.jus.br;leandro.borges@tjpa.jus.br;edson.ferreira@tjpa.jus.br</t>
  </si>
  <si>
    <t>Prestação de serviço de Manutenção Preditiva, Preventiva e Corretiva com fornecimento de peças de reposição para as SUBESTAÇÕES instaladas nas dependências dos FÓRUNS DAS COMARCAS DE CASTANHAL E REDENÇÃO</t>
  </si>
  <si>
    <t>071/2018</t>
  </si>
  <si>
    <t>PA-PRO-2018/06044</t>
  </si>
  <si>
    <t>não poder4á sr prorrogado, período excepcional executado</t>
  </si>
  <si>
    <t>paulo.hildebrando@tjpa.jus.br;;daniel.simas@tjpa.jus.br;;max.machado@tjpa.jus.br;coordenadoria.contratos@tjpa.jus.br</t>
  </si>
  <si>
    <t>MARY JANE MOREIRA OLIVEIRA</t>
  </si>
  <si>
    <t>414.xxx.xxx-15</t>
  </si>
  <si>
    <t>Termo de Cessão Provisória tem por objeto formalizar a transferência da posse direta à CESSIONÁRIA de um imóvel situado à Av. Borges Leal, nº 04, esquina com a Av. Barão do Rio Branco e Trav. 15 de Agosto, Bairro Santa Clara, Distrito da Grande Área da Aldeia, Santarém/PA</t>
  </si>
  <si>
    <t>PA-PRO-2020/00386</t>
  </si>
  <si>
    <t>TJPA-MEM-2024/65508, cobrança - NÃO SERÁ PRORROGADO</t>
  </si>
  <si>
    <t>nasareno.silva@tjpa.jus.br</t>
  </si>
  <si>
    <t>ALZOTEC INFOMÁTICA LTDA</t>
  </si>
  <si>
    <t>17.775.469/0001-03</t>
  </si>
  <si>
    <t xml:space="preserve">Registro de preço para eventual aquisição de equipamentos  para modernização e expansão da infraestrutura de Tecnologia da Informação e Comunicação do Tribunal de Justiça, conforme condições, quantidades e exigências estabelecidas no termo de referência, Anexo I do edital. </t>
  </si>
  <si>
    <t>044/2023</t>
  </si>
  <si>
    <t>TJPA-PRO-2024/00445</t>
  </si>
  <si>
    <t>ramon.nascimento@tjpa.jus.br;bruno.vieira@tjpa.jus.br; coordenadoria.contratos@tjpa.jus.br</t>
  </si>
  <si>
    <t>C DO VALE LOPES</t>
  </si>
  <si>
    <t>28.521.211/0001-99</t>
  </si>
  <si>
    <t>TJPA-PRO-2024/00446</t>
  </si>
  <si>
    <t>J B M DISTRIBUIDORA DE EQUIPAMENTOS EIRELI</t>
  </si>
  <si>
    <t>TJPA-PRO-2024/00460</t>
  </si>
  <si>
    <t>Registro de Preço para eventual aquisição de equipamentos para a modernização e expansão da infraestrutura deTecnologia  da Informação e Comunicação do Tribunal de Justiça do Estado do Pará, conforme condições ,quantidades e exigência estabelecidas no termo de referência, Anexo I do edital.</t>
  </si>
  <si>
    <t>TJPA-PRO-2024/00447</t>
  </si>
  <si>
    <t>ramon.nascimento@tjpa.jus.br;fontes.daniel@tjpa.jus.br; coordenadoria.contratos@tjpa.jus.br</t>
  </si>
  <si>
    <t>PROMONT MONTAGEM DE EQUIPAMENTOS ELETRÔNICOS LTDA</t>
  </si>
  <si>
    <t>19.847.355/0001-49</t>
  </si>
  <si>
    <t>TJPA-PRO-2024/00448</t>
  </si>
  <si>
    <t>ramon.nascimento@tjpa.jus.br;fabio.reis@tjpa.jus.br;coordenadoria.contratos@tjpa.jus.br</t>
  </si>
  <si>
    <t>R JUARES DE ALMEIDA ME</t>
  </si>
  <si>
    <t>TJPA-PRO-2024/00449</t>
  </si>
  <si>
    <t>SUPERAR LTDA</t>
  </si>
  <si>
    <t>13.482.516/0001-61</t>
  </si>
  <si>
    <t>Contratação especializada no fornecimento de equipamentos de refrigeração - SPLIT e ACJ.</t>
  </si>
  <si>
    <t>Informado por email sobr a não prorrogação, em 02/10. Lorena</t>
  </si>
  <si>
    <t>Registro de Preços para eventual aquisição de equipamentos para a modernização e expansão da insfraestrutura de Tecnologia da Informação e Comunicação do Tribunal de Justiça do Estado do Pará, conforme condições, quantidades e exigências estabelecidas no termo de referência, Anexo I do edital</t>
  </si>
  <si>
    <t>TJPA-PRO-2024/00451</t>
  </si>
  <si>
    <t>Locação de Imóvel Santarem/PA - Juizado Especial</t>
  </si>
  <si>
    <t>PA-PRO-2019/00743</t>
  </si>
  <si>
    <t>TJPA-MEM-2024/65516, IMPOSSIBILIDADE DE PRORROGAÇÃO</t>
  </si>
  <si>
    <t>Karina Flávia Mendonca Reis Soares</t>
  </si>
  <si>
    <t>nasareno.silva@tjpa.jus.br;antonio.souza@tjpa.jus.br;;karina.reis@tjpa.jus.br;coordenadoria.contratos@tjpa.jus.br</t>
  </si>
  <si>
    <t>CARLOS NAVARRO &amp; CIA. LTDA</t>
  </si>
  <si>
    <t>05.881.752/0001-22</t>
  </si>
  <si>
    <t>Registro de preço para fornecimento, instalação e manutenção de persianas para atender aos prédios do TJPA</t>
  </si>
  <si>
    <t>TJPA-PRO-2024/00515</t>
  </si>
  <si>
    <t>ÊXITO DISTRIBUIDORA E COMÉRCIO DE LIVROS LTDA</t>
  </si>
  <si>
    <t>08.065.700/0001/76</t>
  </si>
  <si>
    <t>Registro de preços para aquisição de livros para atender as necessidades do Tribunal de Justiça do Estado do Pará.</t>
  </si>
  <si>
    <t>067/2023</t>
  </si>
  <si>
    <t>TJPA-PRO-2024/00519</t>
  </si>
  <si>
    <t>elaine.ribeiro@tjpa.jus.br; coordenadoria.contratos@tjpa.jus.br</t>
  </si>
  <si>
    <t>TECH LEAD SERVIÇOS E COMERCIO DE INFORMÁTICA LTDA</t>
  </si>
  <si>
    <t>Registro de Preços para eventual contratação de serviços de subscrição de sofware (cessão de uso, suporte técnico e atualização), bem como treinamenmtos oficiais e serviços especializados para manutenção de ambientes tecológicos baseados na plataforma Red Hat, conforme condições, quantidades e exigência estabelecidas no termo de referência, ANEXO I do edital.</t>
  </si>
  <si>
    <t>TJPA-PRO-2024/00529</t>
  </si>
  <si>
    <t>erick.bol@tjpa.jus.br; marcus.silva@tjpa.jus.br; coordenadoria.contratos@tjpa.jus.br</t>
  </si>
  <si>
    <t>SAFE ELETRÔNICA E CONSTRUÇÕES LTDA</t>
  </si>
  <si>
    <t>04.342.428/0001-73</t>
  </si>
  <si>
    <t>Aquisição de portas giratórias detectores de metais, com serviços de instalação (ativação e teste), relocação e substituição, treinamento e assitência, com reposição integral de peças durante o período de gartantia (24) meses, para o edifício Sede do TJPA, Fórunes Criminal e Civel da Capital, Fórum de Ananindeua e Juizado Especial da Tamandaré, Incluindo desistalação das portas giratórias a serem substituídas.</t>
  </si>
  <si>
    <t>064/2022</t>
  </si>
  <si>
    <t>PA-PRO-2022/04322</t>
  </si>
  <si>
    <t xml:space="preserve">TJPA-MEM-2025/00695, cobrança - não será prorrogado - nova contratação  TJPA-PRO-2024/03433 </t>
  </si>
  <si>
    <t>valter.junior@tjpa.jus.br;paulo.hildebrando@tjpa.jus.br;daniel.simas@tjpa.jus.br;;;coordenadoria.contratos@tjpa.jus.br</t>
  </si>
  <si>
    <t>CCM SERVIÇOS DE ENGENHARIA LTDA</t>
  </si>
  <si>
    <t>15.758.378/0001-26</t>
  </si>
  <si>
    <t>Execução da reforma e ampliação do Fórum de Oriximiná</t>
  </si>
  <si>
    <t>003/2022</t>
  </si>
  <si>
    <t>PA-PRO-2022/02658</t>
  </si>
  <si>
    <t>TJPA-MEM-2024/08792, cobrança. TJPA-MEM-2025/00693, COBRANÇA - NÃO PRECISARÁ MAIS SER PRORROGADO</t>
  </si>
  <si>
    <t>jose.araujo@tjpa.jus.br;gabriel.ventura@tjpa.jus.br;jose.araujo@tjpa.jus.br;coordenadoria.contratos@tjpa.jus.br</t>
  </si>
  <si>
    <t>J L MESQUITA SERVIÇOS DE TELECOMUNICAÇÃO LTDA/EPP,  CNPJ sob o nº. 10.141.734/0001-44</t>
  </si>
  <si>
    <t>Contratação de empresa especializada na prestação de serviços de manutenção preventiva e corretiva, de desinstalação, substituição e relocação das portas giratórias detectoras de metais (PGDM), instaladas em prédios pertencentes ao Tribunal de Justiça do Estado do Pará, localizados tanto na capital como no interior do Estado, com fornecimento materiais de consumo (lubrificante, graxa, dentre outros), necessários à execução dos serviços.</t>
  </si>
  <si>
    <t>008/2019</t>
  </si>
  <si>
    <t>PA-PRO-2019/05118</t>
  </si>
  <si>
    <t xml:space="preserve">TJPA-MEM-2023/54261. vai entrar em expecepcional. TJPA-MEM-2025/00701, COBRANÇA - NÃO SERÁ PRORROGADO, NOVA CONTRATAÇÃO -  TJPA-PRO-2024/03433 </t>
  </si>
  <si>
    <t>paulo.hildebrando@tjpa.jus.br;;daniel.simas@tjpa.jus.br; edson.ferreira@tjpa.jus.br; coordenadoria.contratos@tjpa.jus.br</t>
  </si>
  <si>
    <t>CACTUS CONSTRUÇÕES INDÚSTRIA E INCORPORAÇÕES LTDA</t>
  </si>
  <si>
    <t>83.317.529/0001-60</t>
  </si>
  <si>
    <t>Contratação de empresa especializada para construção do novo fórum da comarca de Concórdia do Pará</t>
  </si>
  <si>
    <t>TJPA-PRO-2023/03261</t>
  </si>
  <si>
    <t>TJPA-MEM-2025/00705, cobrança - não será prorrogado</t>
  </si>
  <si>
    <t>jose.araujo@tjpa.jus.br;;marcelo.fernandes@tjpa.jus.br;;gabriel.ventura@tjpa.jus.br;coordenadoria.contratos@tjpa.jus.br</t>
  </si>
  <si>
    <t>428.xxx.xxx-87</t>
  </si>
  <si>
    <t>Locação de imóvel em Magalhães Barata</t>
  </si>
  <si>
    <t>002/2018</t>
  </si>
  <si>
    <t>PA-PRO-2018/00462</t>
  </si>
  <si>
    <t>Impossibilidade de prororgação TJPA-MEM-2025/00711</t>
  </si>
  <si>
    <t>TJPA-PRO-2024/00716</t>
  </si>
  <si>
    <t>Contratação de empresa especializada para aquisição e instalação de plataformas de percurso vertical para os fóruns de Óbidos e Parauapebas (prédio anexo), com serviço de conservação/manutenção em garantia</t>
  </si>
  <si>
    <t>003/2019</t>
  </si>
  <si>
    <t>PA-PRO-2019/00535</t>
  </si>
  <si>
    <t>TJPA-MEM-2024/27433</t>
  </si>
  <si>
    <t>jose.araujo@tjpa.jus.br;paulo.hildebrando@tjpa.jus.br;edson.ferreira@tjpa.jus.br;;;coordenadoria.contratos@tjpa.jus.br</t>
  </si>
  <si>
    <t>GREEN TREINAMENTO LTDA</t>
  </si>
  <si>
    <t>59.941.708/0001-90</t>
  </si>
  <si>
    <t>Contratação do serviço de formação continuada, por meio dos cursos: ISO 20.000 Fundamentos, Dashboards -Power BIDesktop Essentials, MD-102: Microsoft365 Endpoint, MS-700: Managing Microsoft Teams, PL-900: Power Platform Fundamentals Administrator, PL-100: Power Platform App Maker, PL-200:Power Platform Functional Consultant, PL-400: Power Platform Developer, PL-500: MS Power Automate RPA Developer, PL-600: Power Platform Solution Architect na modalidade online, com controle e acompanhamento da Escola Judicial do Poder Judiciário do Estado do Pará, para o aperfeiçoamento de servidores e servidoras lotados na Secretaria de Informática do Poder Judiciário do Pará, conforme especificações constantes em Termo de Referência, o qual adere a este documento para todos os fins.</t>
  </si>
  <si>
    <t>048/2024</t>
  </si>
  <si>
    <t>PA-PRO-2024/01123</t>
  </si>
  <si>
    <t>jeferson.bacelar@tjpa.jus.br;lorena.silva@tjpa.jus.br;;;coordenadoria.contratos@tjpa.jus.br</t>
  </si>
  <si>
    <t>ARENITO CONSERVAÇÃO PATRIMONIAL EIRELI</t>
  </si>
  <si>
    <t>79.705.182/0001-56</t>
  </si>
  <si>
    <t>TJPA-PRO-2024/00693</t>
  </si>
  <si>
    <t>TJPA-MEM-2025/07248 - rescisão antecipada unilateral autorizada</t>
  </si>
  <si>
    <t>Aquisição  de  Análise,  Detecção  e  Resposta  a Ameaças e Incidentes  de  Segurança  Cibernética,  com  garantia,  suporte  e  atualização  pelo  período  de  36meses</t>
  </si>
  <si>
    <t>PA-PRO-2023/00984</t>
  </si>
  <si>
    <t>Adesão à Ata de Registro de Preços 07/2021 oriunda do Pregão Eletrônico 09/2021 da Secretaria de Estado de Administração e Previdência do Estado do Piau</t>
  </si>
  <si>
    <t>Thiago do Rosário de Castro</t>
  </si>
  <si>
    <t>marcus.silva@tjpa.jus.br; thiago.rosario@tjpa.jus.br; erick.bol@tjpa.jus.br; coordenadoria.contratos@tjpa.jus.br; daniel.ferreira@tjpa.jus.br</t>
  </si>
  <si>
    <t>2013</t>
  </si>
  <si>
    <t>VALDELÚCIA DE SOUZA MARQUES</t>
  </si>
  <si>
    <t>258.xxx.xxx-00</t>
  </si>
  <si>
    <t>Locação galpão para funcionamento do arquivo de Santarém</t>
  </si>
  <si>
    <t>019/2013</t>
  </si>
  <si>
    <t>PA-PRO-2013/00359</t>
  </si>
  <si>
    <t>Impossibilidade de prorrogação TJPA-MEM-2024/46925</t>
  </si>
  <si>
    <t>K2 IT LTDA</t>
  </si>
  <si>
    <t>27.778.168/0001-89</t>
  </si>
  <si>
    <t xml:space="preserve">Aquisição e contratação de empresa especializada no fornecimento de equipamentos (elementos de hardware e software) e serviços em equipamentos de rede para renovação e ampliação tecnológica dos equipamentos de LAN / WIFI. </t>
  </si>
  <si>
    <t>PA-PRO-2021/02180</t>
  </si>
  <si>
    <t>TJPA-MEM-2024/62292, cobrança, pedi apoio ao Roniel - não será prorrogado</t>
  </si>
  <si>
    <t>fabio.reis@tjpa.jus.br;erick.bol@tjpa.jus.br;denison.soares@tjpa.jus.br;erick.bol@tjpa.jus.br;claudio.cabral@tjpa.jus.br;coordenadoria.contratos@tjpa.jus.br</t>
  </si>
  <si>
    <t>HERON HENRIQUE S. BRITO</t>
  </si>
  <si>
    <t>29.515.982/0001-36</t>
  </si>
  <si>
    <t>Contratação de empresa especializada no fornecimento de Água MIneral Natural sem gás Evasada em garrafão de 20L (vinte) Litros, incluindo serviçoc de entrega nas instalações do TJPA, localizadas na Capital e na Região Metropolitana.</t>
  </si>
  <si>
    <t>PA-PRO-2022/03983</t>
  </si>
  <si>
    <t>TJPA-MEM-2023/44502, autorizado / TJPA-MEM-2024/62299 Cobrança / novo processo licitatório TJPA-PRO-2024/03442</t>
  </si>
  <si>
    <t>Adesão à ATA SRP n.º 12/2022 - DPE, da Defensoria Pública do Estado do Pará, relativa ao Pregão Eletrônico n° SRP n.º 011/2021 - DPE/PA.</t>
  </si>
  <si>
    <t>TEMPO REAL PRODUCAO E COMUNICACAO LTDA</t>
  </si>
  <si>
    <t>04.269.711/0001-17</t>
  </si>
  <si>
    <t>Contratação de serviço de higienização e restauração do acervo de obras raras do TJPA (250 exemplares)</t>
  </si>
  <si>
    <t>039/2023</t>
  </si>
  <si>
    <t>TJPA-PRO-2023/04938</t>
  </si>
  <si>
    <t>TJPA-MEM-2024/50858, verificar se não é contrato por escopo. Falei com fiscal - Elaine informou que não será prorrogadso</t>
  </si>
  <si>
    <t>elaine.ribeiro@tjpa.jus.br; josiane.neves@tjpa.jus.br; coordenadoria.contratos@tjpa.jus.br</t>
  </si>
  <si>
    <t>REDE NACIONAL DE ENSINO E PESQUISA-RNP</t>
  </si>
  <si>
    <t>03.508.097/0001-36</t>
  </si>
  <si>
    <t xml:space="preserve">Contratação de 49 (quarenta e nove) inscrição para os seguintes cursos: Gestão de riscos de segurança da informação e privacidade(EaD): Tratamento de incidente de segurança (EaD): Analise forense (EaD): Infraestrutura e segurança com firewalls fortinet (EaD): Teste de invasão de Aplicações web(EaD). Totalizando 7 cursos, com carga horária de 40 horas para servidores da secretaria de informática do Tribunal de Justiça do Estado do Pará.  </t>
  </si>
  <si>
    <t>045/2024</t>
  </si>
  <si>
    <t>TJPA-PRO-2024/01399</t>
  </si>
  <si>
    <t>Fiquei na dúvida por ser um contrato de escopo, se nao verifica antes com o fiscal quais cursos faltam e reajustar apenas esses - QUESTIONAMENTOS FEITOS NO TJPA-MEM-2024/62311, solicitei apoio operacional - não será prorrogado</t>
  </si>
  <si>
    <t>jeferson.bacelar@tjpa.jus.br; jessica.marques@tjpa.jus.br; coordenadoria.contratos@tjpa.jus.br</t>
  </si>
  <si>
    <t>A L DA SILVA MILHOMEM COMÉRCIO SOM E ACESSÓRIOS LTDA</t>
  </si>
  <si>
    <t>35.724.416/0001-37</t>
  </si>
  <si>
    <t>Registro de preço para aquisição de equipamentos de áudio, vídeo e materiais afins para Salões de Tribunal de Júri, conforme condições, quantidades e exigências estabelecidas no termo de referência, Anexo I do edital.</t>
  </si>
  <si>
    <t>043/2023</t>
  </si>
  <si>
    <t>TJPA-PRO-2023/04955</t>
  </si>
  <si>
    <t>Marcos Vinicius Galvao da Encarnacao</t>
  </si>
  <si>
    <t>adriana.guimaraes@tjpa.jus.br; marcos.encarnacao@tjpa.jus.br; daniel.fontes@tjpa.jus.br; coordenadoria.contratos@tjpa.jus.br</t>
  </si>
  <si>
    <t>ALEXANDRE FREIRE</t>
  </si>
  <si>
    <t>39.334.587/0001-00</t>
  </si>
  <si>
    <t xml:space="preserve">Registro de preço para aquisição de equipamentos de áudio, vídeo e materiais afins para Salões de Tribunal de Júri, conforme condições, quantidades e exigências estabelecidas no termo de referência, Anexo I do edital. </t>
  </si>
  <si>
    <t>TJPA-PRO-2023/04957</t>
  </si>
  <si>
    <t>AUDIOFRAHM INDUSTRIA</t>
  </si>
  <si>
    <t>27.133.259/0001-67</t>
  </si>
  <si>
    <t>TJPA-PRO-2023/04941</t>
  </si>
  <si>
    <t>CINEFLEX INDÚSTRIA DE PRODUTOS VISUAIS EIRELI - EPP</t>
  </si>
  <si>
    <t>10.776.858/0001-04</t>
  </si>
  <si>
    <t>TJPA-PRO-2023/04954</t>
  </si>
  <si>
    <t>DIVINO COMÉRCIO LTDA</t>
  </si>
  <si>
    <t>51.372.643/0001-05</t>
  </si>
  <si>
    <t>TJPA-PRO-2023/04953</t>
  </si>
  <si>
    <t>INSUMATEK TECNOLOGIA LTDA</t>
  </si>
  <si>
    <t>51.853.770/0001-18</t>
  </si>
  <si>
    <t>TJPA-PRO-2023/04950</t>
  </si>
  <si>
    <t>MAPE COMERCIALIZAÇÃO E REPRESENTAÇÃO LTDA</t>
  </si>
  <si>
    <t>05.379.350/0001-24</t>
  </si>
  <si>
    <t>TJPA-PRO-2023/04947</t>
  </si>
  <si>
    <t>MAX QUALITY COMERCIO LTDA</t>
  </si>
  <si>
    <t>TJPA-PRO-2023/04951</t>
  </si>
  <si>
    <t>MEIRE RODRIGUES DA SILVA - ME</t>
  </si>
  <si>
    <t>11.394.628/0001-35</t>
  </si>
  <si>
    <t>TJPA-PRO-2023/04949</t>
  </si>
  <si>
    <t>R JUAREZ DE ALMEIDA</t>
  </si>
  <si>
    <t>TJPA-PRO-2023/04958</t>
  </si>
  <si>
    <t xml:space="preserve">REPREMIG REPRESENTAÇÃO E COMÉRCIO DE MINAS GERAIS LTDA </t>
  </si>
  <si>
    <t>TJPA-PRO-2023/04948</t>
  </si>
  <si>
    <t>Locação de imóvel, situado na Av. Marechal Rondon, nº 3135, Bairro: Caranazal, Santarém/PA, CEP: 68.040-070, com os seguintes dados físicos: imóvel em alvenaria tipo casa, térrea, com terreno medindo aproximadamente 841,60 m² e área construída totalizando aproximadamente 401,82 m² cuja finalidade é a instalação do Juizado Especial de Relação de Consumo da Comarca de Santarém.</t>
  </si>
  <si>
    <t>010/2019</t>
  </si>
  <si>
    <t>PA-PRO-2019/05328</t>
  </si>
  <si>
    <t>Impossibilidade de prorrogação TJPA-MEM-2024/46939</t>
  </si>
  <si>
    <t>adriana.guimaraes@tjpa.jus.br;nasareno.silva@tjpa.jus.br;antonio.souza@tjpa.jus.br;;karina.reis@tjpa.jus.br;coordenadoria.contratos@tjpa.jus.br</t>
  </si>
  <si>
    <t>GARTNER DO BRASIL SERVIÇOS DE PESQUISAS LTDA</t>
  </si>
  <si>
    <t>02.593.165/0001-40</t>
  </si>
  <si>
    <t>Contratação de empresa especializada na prestação de serviços técnicos de pesquisa e aconselhamento imparcial em Tecnologia da Informação, com acesso às bases de conhecimentos, contendo pesquisas primárias e interpretação de tendências, bem como serviços complementares de apoio à consulta, interpretação e aplicação das informações contidas nas referidas bases</t>
  </si>
  <si>
    <t>027/2021</t>
  </si>
  <si>
    <t>PA-PRO-2021/03456</t>
  </si>
  <si>
    <t>TJPA-MEM-2024/62315, cobrança - não será prorrogado</t>
  </si>
  <si>
    <t>Fabio Cezar Massoud Salame da Silva</t>
  </si>
  <si>
    <t>Fábio Roberto Albuquerque Azevedo</t>
  </si>
  <si>
    <t>luciana.mello@tjpa.jus.br;erick.bol@tjpa.jus.br;erick.bol@tjpa.jus.br;fabio.salame@tjpa.jus.br;fabio.azevedo@tjpa.jus.br;coordenadoria.contratos@tjpa.jus.br</t>
  </si>
  <si>
    <t xml:space="preserve">J B M H DISTRIBUIDORA DE EQUIPAMENTOS ELETRÔNICOS </t>
  </si>
  <si>
    <t>Aquisição de equipamentos para a modernização e expansão da infraestrutura de Tecnologia da Informação e Comunicação do Tribunal de Justiça do Estado do Pará</t>
  </si>
  <si>
    <t>TJPA-PRO-2024/02621</t>
  </si>
  <si>
    <t>Contrato oriundo do consumo da Ata 003/2024. Apenas aquisição não pode ser prorrogado</t>
  </si>
  <si>
    <t>ramon.nascimento@tjpa.jus.br; bruno.vieira@tjpa.jus.br; fabricio.uchoa@tjpa.jus.br; coordenadoria.contratos@tjpa.jus.br</t>
  </si>
  <si>
    <t>Prestação de serviço de Manutenção Preditiva, Preventiva e Corretiva com fornecimento de peças de reposição para as SUBESTAÇÕES instaladas nas dependências dos FÓRUNS DAS COMARCAS DE MARABÁ E ABAETETUBA, com fornecimento materiais de consumo (fusíveis, botoeiras, óleo isolante, dentre outros), necessários à execução dos serviços. Este serviço inclui manutenção no sistema de aterramento e no Sistema de Proteção Contra Descargas Atmosféricas (SPDA).</t>
  </si>
  <si>
    <t>065/2019</t>
  </si>
  <si>
    <t>PA-PRO-2019/05329</t>
  </si>
  <si>
    <t>TJPA-MEM-2024/65144, cobrança - não será prorrogado</t>
  </si>
  <si>
    <t>antonio.sousa2@tjpa.jus.br;;paulo.hildebrando@tjpa.jus.br;;max.machado@tjpa.jus.br;coordenadoria.contratos@tjpa.jus.br</t>
  </si>
  <si>
    <t>M. P. DE ALMEIDA LTDA</t>
  </si>
  <si>
    <t>49.281.365/0001-20</t>
  </si>
  <si>
    <t>055/2023</t>
  </si>
  <si>
    <t>TJPA-PRO-2024/00047</t>
  </si>
  <si>
    <t>Não será prorrogado. informando por Samantha, via e-mail, em 21/10</t>
  </si>
  <si>
    <t>Frank Ferdinando da Silva</t>
  </si>
  <si>
    <t>claudio.ormindo@tjpa.jus.br; samantha.nahon@tjpa.jus.br; frank.silva@tjpa.jus.br; coordenadoria.contratos@tjpa.jus.br</t>
  </si>
  <si>
    <t>ROCHA BRESSAN ENGENHARIA INDUSTRIA E COMERCIO LTDA</t>
  </si>
  <si>
    <t>26.415.117/0001-20</t>
  </si>
  <si>
    <t>Contratação de empresa especializada em solução, em regime turn-key, de sistemas de geração de energia elétrica, incluindo a elaboração de projeto executivo, fornecimento de equipamentos e materiais, instalação, garantia e treinamento, para o Prédio Sede do Tribunal de Justiça do Estado do Pará</t>
  </si>
  <si>
    <t>019/2023</t>
  </si>
  <si>
    <t>TJPA-PRO-2022/02564</t>
  </si>
  <si>
    <t>TJPA-MEM-2024/65146, cobrança, não será porrogado</t>
  </si>
  <si>
    <t>paulo.hildebrando@tjpa.jus.br;max.machado@tjpa.jus.br;max.machado@tjpa.jus.br;;daniel.simas@tjpa.jus.br;coordenadoria.contratos@tjpa.jus.br</t>
  </si>
  <si>
    <t>Luciano Santa Brigida das Neves</t>
  </si>
  <si>
    <t>2015</t>
  </si>
  <si>
    <t>K V PEREIRA &amp; CIA LTDA</t>
  </si>
  <si>
    <t xml:space="preserve">Locação de Imóvel sito à Avenida Mendonça Furtado, nº. 3570, Bairro Liberdade, Santarém/PA, para instalação do Arquivo Geral da comarca de Santarém. </t>
  </si>
  <si>
    <t>034/2014</t>
  </si>
  <si>
    <t>PA-PRO-2015/0043</t>
  </si>
  <si>
    <t>TJPA-MEM-2024/65471, impossibilidade de prorrogação</t>
  </si>
  <si>
    <t>Kelle Katiuscia da Silva Auzier Marques</t>
  </si>
  <si>
    <t>nasareno.silva@tjpa.jus.br;antonio.souza@tjpa.jus.br;;kelle.auzier@tjpa.jus.br;coordenadoria.contratos@tjpa.jus.br</t>
  </si>
  <si>
    <t xml:space="preserve">VISION NET LTDA </t>
  </si>
  <si>
    <t>01.134.811/0001-27</t>
  </si>
  <si>
    <t>Contratação de empresa especializada para prestação de serviço de rastreamento e monitoramento eletrônico de veículos com transmissão de dados via GPRS/GSM e recepção GPS 24 horas em tempo real</t>
  </si>
  <si>
    <t>058/2020</t>
  </si>
  <si>
    <t>PA-PRO-2021/00064</t>
  </si>
  <si>
    <t>TJPA-MEM-2023/61765 AUTORIZADO; Não será prorrogado, conforme informado via e-mail pelo Djalma, no dia 03/06/2024. Infor. Lorena. Contrato rescindido</t>
  </si>
  <si>
    <t>Danielle Lima Araujo</t>
  </si>
  <si>
    <t>797.xxx.xxx-04</t>
  </si>
  <si>
    <t>Locação de imóvel para fuincionamento do Fórum da Comarca de Ipixuna</t>
  </si>
  <si>
    <t>015/2016</t>
  </si>
  <si>
    <t>PA-PRO-2016/05126</t>
  </si>
  <si>
    <t>Não poderá ser prorrogado TJPA-MEM-2024/46922</t>
  </si>
  <si>
    <t>FRANCILENE RAMALHO DOS SANTOS EPP</t>
  </si>
  <si>
    <t>26.044.732/0001-77</t>
  </si>
  <si>
    <t>Registro de preços para aquisição de cadeiras de rodas novas, tipo padrão, para locomoção, com capacidade máxima de 120kg, fabricada em aço carbono, contendo freios bilaterais, apoio de braços e de pés fixos, com sistema dobrável em X, rodas nylon, pintura em epóxi, assento e encosto em nylon, em quantidades e especificações técnicas definidas no Termo de Referência</t>
  </si>
  <si>
    <t>045/2023</t>
  </si>
  <si>
    <t>TJPA-PRO-2023/04644</t>
  </si>
  <si>
    <t>Marcio Fabio Alencar da Silva</t>
  </si>
  <si>
    <t>adriana.guimaraes@tjpa.jus.br; marcio.alencar@tjpa.jus.br; kamilla.gondim@tjpa.jus.br; coordenadoria.contratos@tjpa.jus.br</t>
  </si>
  <si>
    <t>Aquisição de equipamentos para a modernização e expansão da infraestrutura de tecnologia da informação e comunicação do Tribunal de Justiça do Estado do Pará.</t>
  </si>
  <si>
    <t>TJPA-PRO-2024/01840</t>
  </si>
  <si>
    <t>Contrato oriundo do consumo da Ata 002/2024. Apenas aquisição não pode ser prorrogado</t>
  </si>
  <si>
    <t>LIDIANE SENA DE MORAIS EPP</t>
  </si>
  <si>
    <t>04.716.651/0001-33</t>
  </si>
  <si>
    <t>Registro de Preços para fornecimento de mobiliário para composição de Salas de Depoimento Especial e de Pontos de Inclusão Digital, em quantidade e especificações técnicas definidas no termo de referência, necessários ao aparelhamento das unidades deste TJPA. pelo período de 12 (doze) meses.</t>
  </si>
  <si>
    <t>041/2023</t>
  </si>
  <si>
    <t>TJPA-PRO-2023/03778</t>
  </si>
  <si>
    <t>Joelson da Silva Almeida</t>
  </si>
  <si>
    <t>adriana.guimaraes@tjpa.jus.br; vinivius.encarnacao@tjpa.jus.br; joelson.almeida@tjpa.jus.br;coordenadoria.contratos@tjpa.jus.br</t>
  </si>
  <si>
    <t>MARCA D’ÁGUA LTDA</t>
  </si>
  <si>
    <t>64.377.518/0001-21</t>
  </si>
  <si>
    <t>TJPA-PRO-2023/04452</t>
  </si>
  <si>
    <t>RODRIGO WAGNER DA SILVA PESSOA LTDA</t>
  </si>
  <si>
    <t>23.559.566/0001-53</t>
  </si>
  <si>
    <t>TJPA-PRO-2023/04453</t>
  </si>
  <si>
    <t>THIAGO CANGUSSU REIS PONTES</t>
  </si>
  <si>
    <t>919.xxx.xxx-00</t>
  </si>
  <si>
    <t>Locação de imóvel -Galpão -que será utilizado como depósito a fim de guardar objetos enquanto é construido o novo Fórum de Castanhal, situado na Av. Maximino Porpino da Silva, nº 1.350. bairro Centro, Castanhal/PA.</t>
  </si>
  <si>
    <t>TJPA-PRO-2022/03650</t>
  </si>
  <si>
    <t>IMpossibilidade de prorrogação TJPA-MEM-2024/46912</t>
  </si>
  <si>
    <t>FACILIT TECNOLOGIA SA</t>
  </si>
  <si>
    <t>00.191.027/0001-09</t>
  </si>
  <si>
    <t>Contratação de serviço de sustentação da plataforma Target - atualmente licenciada ao TJPA para apoio à Governança e Gestçao de TIC, incluindo suporte técnico, implantação, desenvolviment e evolução, além de tratamento, conformecondições, quantidades e exigências estabelecidas no termo de referência.</t>
  </si>
  <si>
    <t>069/2022</t>
  </si>
  <si>
    <t>PA-PRO-2022/04282</t>
  </si>
  <si>
    <t>TJPA-MEM-2024/46919, cobrança - Não será prorogadp</t>
  </si>
  <si>
    <t>luciana.mello@tjpa.jus.br;fabio.salame@tjpa.jus.br;fabio.azevedo@tjpa.jus.br;;erick.bol@tjpa.jus.br;coordenadoria.contratos@tjpa.jus.br</t>
  </si>
  <si>
    <t>2006</t>
  </si>
  <si>
    <t>Mauro Nelson Cardoso dos Santos</t>
  </si>
  <si>
    <t>261.xxx.xxx-68</t>
  </si>
  <si>
    <t>Locação Juizado de Sta Bárbara</t>
  </si>
  <si>
    <t>PA-PRO-2013/00189</t>
  </si>
  <si>
    <t>Impossibilidade de prorrogação TJPA-MEM-2024/40594</t>
  </si>
  <si>
    <t>adriana.guimaraes@tjpa.jus.br;nasareno.silva@tjpa.jus.br;antonio.souza@tjpa.jus.br;;kelle.auzier@tjpa.jus.br;coordenadoria.contratos@tjpa.jus.br</t>
  </si>
  <si>
    <t>IMPERIAL CAFE COMERCIO EXPORTACAO E IMPORTACAO LTDA</t>
  </si>
  <si>
    <t>07.638.718/0001-57</t>
  </si>
  <si>
    <t>Registro de Preço para contratação de empresa especializada no fornecimento de gêneros alimentícios do tipo Café em Pó e Açúcar Refinado para atender as necessidades do Tribunal de Justiça do Estado do Pará – TJPA</t>
  </si>
  <si>
    <t>035/2023</t>
  </si>
  <si>
    <t>PA-PRO-2023/04148</t>
  </si>
  <si>
    <t>Mario Jose Moreira Pnito</t>
  </si>
  <si>
    <t>joao.vfalmeida@tjpa.jus.br; antonio.castro@tjpa.jus.br; mario.pinto@tjpa.jus.br;coordenadoria.contratos@tjpa.jus.br</t>
  </si>
  <si>
    <t>R MASTER COMÉRCIO DE ALIMENTOS LTDA</t>
  </si>
  <si>
    <t>26.892.930/0001-90</t>
  </si>
  <si>
    <t>PA-PRO-2023/04149</t>
  </si>
  <si>
    <t>ASTA MOBILI MOVEIS LTDA</t>
  </si>
  <si>
    <t>47.531.706/0001-43</t>
  </si>
  <si>
    <t>Aquisição de cadeiras e longarinas</t>
  </si>
  <si>
    <t>005/2023</t>
  </si>
  <si>
    <t>TJPA-PRO-2023/03857</t>
  </si>
  <si>
    <t>Adesão à ARP n° 05/2023, oriunda do Pregão Eletrônico n° 01/2023, da Superintendência Regional de Administração do Acre</t>
  </si>
  <si>
    <t>adriana.guimaraes@tjpa.jus.br;claikson.duarte@tjpa.jus.br; paulo.alexandre@tjpa.jus.br</t>
  </si>
  <si>
    <t>KB PINHEIRO VALADARES COM DE GAS LTDA</t>
  </si>
  <si>
    <t>11.519.067/0001-53</t>
  </si>
  <si>
    <t>Registro de Preços para aquisição de gás liquefeito de petróleo - GLP (gás de cozinha), acondicionado em cilindro de P-13 - botijão de 13kg</t>
  </si>
  <si>
    <t>036/2023</t>
  </si>
  <si>
    <t>TJPA-PRO-2023/04220</t>
  </si>
  <si>
    <t>TORINO INFORMÁTICA LTDA</t>
  </si>
  <si>
    <t>03.619.767/0005-15</t>
  </si>
  <si>
    <t>TJPA-PRO-2024/00450</t>
  </si>
  <si>
    <t>JVM COPIADORAS E INFORMÁTICA LTDA</t>
  </si>
  <si>
    <t>06.128.710/0001-88</t>
  </si>
  <si>
    <t>Registro de Preço para Aquisição de unidades fusoras a fim de atender as demandas do Serviço de Manutenção de Equipamentos do Tribunal de Justiça do Estado do Pará – TJPA, pelo período de 12 (doze) meses.</t>
  </si>
  <si>
    <t>033/2023</t>
  </si>
  <si>
    <t>TJPA-PRO-2023/04243</t>
  </si>
  <si>
    <t>joao.vfalmeida@tjpa.jus.br; antonio.castro@tjpa.jus.br; bruno.vieira@tjpa.jus.br;coordenadoria.contratos@tjpa.jus.br</t>
  </si>
  <si>
    <t>TC COMERCIO DE SERVICOS E TECNOLOGIA LTDA</t>
  </si>
  <si>
    <t>07.679.989/0001-50</t>
  </si>
  <si>
    <t>TJPA-PRO-2023/04244</t>
  </si>
  <si>
    <t>DONNA J EVENTOS EITELI - EPP</t>
  </si>
  <si>
    <t>13.850.932/0001-75</t>
  </si>
  <si>
    <t xml:space="preserve">Registro de Preços para eventual contratação de serviços de decoração, compreendendo aplicação de flores e florais, bem como arranjo em tecidos, metais, mesas, cadeiras, toalhas de mesa, estrutura de fundo de palco para atendimento das demandas do TJPA. </t>
  </si>
  <si>
    <t>030/2023</t>
  </si>
  <si>
    <t>PA-PRO-2023/03817</t>
  </si>
  <si>
    <t>Walter Antonio Duarte</t>
  </si>
  <si>
    <t>nadime.dahas@tjpa.jus.br; walter.duarte@tjpa.jus.br; klaus.guimaraes@tjpa.jus.br; coordenadoria.contratos@tjpa.jus.br</t>
  </si>
  <si>
    <t>EBSEG EMPRESA BRASILEIRA DE SEGURANÇA</t>
  </si>
  <si>
    <t>26.587.635/0001-20</t>
  </si>
  <si>
    <t>Registro de Preços para aquisição de equipamentos de informática para a modernização e expansão da infraestrutura de tecnologia da informação e comunicação nas serventias extrajudiciais de registro do Estado do Pará</t>
  </si>
  <si>
    <t>023/2023</t>
  </si>
  <si>
    <t>PA-PRO-2023/03590</t>
  </si>
  <si>
    <t>ramon.nascimento@tjpa.jus.br; marcus.neves@tjpa.jus.br; coordenadoria.contratos@tjpa.jus.br</t>
  </si>
  <si>
    <t>56.215.999/0013-84</t>
  </si>
  <si>
    <t>PA-PRO-2023/03591</t>
  </si>
  <si>
    <t>PA-PRO-2023/03592</t>
  </si>
  <si>
    <t>ATA COMERCIO E SERVIÇOS DE INFORMATICA</t>
  </si>
  <si>
    <t>09.571.988/0001-13</t>
  </si>
  <si>
    <t>Contratação de empresa especializada para prestação de serviços para implantação de solução de WAF (Web Application Firewall) e GSLB, com adição de dispositivos adicionais do fabricante A10, operação assistida, serviços técnicos especializados sob demanda com instalação e configuração, garantia e suporte técnico por 36 (trinta e seis) meses.</t>
  </si>
  <si>
    <t>024/2021</t>
  </si>
  <si>
    <t>PA-PRO-2021/01025</t>
  </si>
  <si>
    <t>TJPA-MEM-2024/40590, cobrança</t>
  </si>
  <si>
    <t>Anderson do Valle Figueiredo</t>
  </si>
  <si>
    <t>Joao Luiz Barbosa Silva</t>
  </si>
  <si>
    <t>marcus.silva@tjpa.jus.br;erick.bol@tjpa.jus.br;anderson.figueiredo@tjpa.jus.br;erick.bol@tjpa.jus.br;joao.barbosa@tjpa.jus.br;coordenadoria.contratos@tjpa.jus.br</t>
  </si>
  <si>
    <t>RCN COMERCIO E SERVIÇOS LTDA</t>
  </si>
  <si>
    <t>02.055.122/0001-00</t>
  </si>
  <si>
    <t>Registro de Preços para eventual contratação de serviços de chaveiro em geral, com fornecimento de material para confecção de chaves, conserto, substituição e abetura de fechaduras.</t>
  </si>
  <si>
    <t>029/2023</t>
  </si>
  <si>
    <t>PA-PRO-2023/03891</t>
  </si>
  <si>
    <t>enio.reboucas@tjpa.jus.br; randal.castro@tjpa.jus.br; jandiara.pires@tjpa.jus.br; coordenadoria.contratos@tjpa.jus.br</t>
  </si>
  <si>
    <t>COMERCIAL MARAMBAIA LTDA</t>
  </si>
  <si>
    <t>49.507.398/0001-46</t>
  </si>
  <si>
    <t>Registro de Preços para aquisição de materiais de expediente diversos</t>
  </si>
  <si>
    <t>PA-PRO-2023/04006</t>
  </si>
  <si>
    <t>marcos.encarnacao@tjpa.jus.br; leandro.borges@tjpa.jus.br; coordenadoria.contratos@tjpa.jus.br</t>
  </si>
  <si>
    <t>H DE F PIRES SERVICOS LTDA</t>
  </si>
  <si>
    <t>Registro de Preço para aquisição de uniformes diversos para atender as necessidades.</t>
  </si>
  <si>
    <t>027/2023</t>
  </si>
  <si>
    <t>TJPA-PRO-2023/04028</t>
  </si>
  <si>
    <t xml:space="preserve">PA-PRO-2021/03664 </t>
  </si>
  <si>
    <t>Contrato Rescindido</t>
  </si>
  <si>
    <t xml:space="preserve">Mauricio de Freitas Braga </t>
  </si>
  <si>
    <t>fabio.reis@tjpa.jus.br;erick.bol@tjpa.jus.br;cristiano.neri@tjpa.jus.br;mauricio.braga@tjpa.jus.br;coordenadoria.contratos@tjpa.jus.br</t>
  </si>
  <si>
    <t>BERKANA TECNOLOGIA EM SEGURANÇA</t>
  </si>
  <si>
    <t>07.259.712/0001-79</t>
  </si>
  <si>
    <t>Fornecimento de equipamento portátil detector e avaliador de junção não-linear visando atender as necessidades do TJPA</t>
  </si>
  <si>
    <t>008/2023</t>
  </si>
  <si>
    <t>TJPA-PRO-2023/03776</t>
  </si>
  <si>
    <t>Roberto Sérgio da Silva Castro</t>
  </si>
  <si>
    <t>coordenadoria.contratos@tjpa.jus.br;william.silva@tjpa.jus.br;edson.souza@tjpa.jus.br;roberto.castro@tjpa.jus.br;cmtj@tjpa.jus.br</t>
  </si>
  <si>
    <t>Contratação de empresa especializada na prestação de serviços de assistência médica, ambulatorial, hospitalar e auxiliares de diagnóstico e terapia, com obstetrícia, fisioterápica, psicológica e farmacêutica na internação, que apresentam sua codificação na Agência Nacional de Saúde Suplementar – ANS, através de Plano de Saúde, de abrangência nacional, a todos os membros e servidores do TJPA, ativos e inativos, bem como aos respectivos dependentes, que poderão aderir, ou não, no âmbito e condições de cobertura estabelecidos pelo plano por eles eventualmente escolhido, dentre aqueles contratados.</t>
  </si>
  <si>
    <t>034/2019</t>
  </si>
  <si>
    <t>PA-PRO-2019/03453</t>
  </si>
  <si>
    <t>PA-MEM-2022/23099, autorizado em 06/09/2022. TJPA-MEM-2023/37028 , cobrança. TJPA-MEM-2023/29821; Nova contratação TJPA-PRO-2024/00573</t>
  </si>
  <si>
    <t>Paulo Roberto Brito Cartagenes</t>
  </si>
  <si>
    <t>camila.amado@tjpa.jus.br;miguel.simas@tjpa.jus.br;miguel.simas@tjpa.jus.br;paulo.cartagenes@tjpa.jus.br;coordenadoria.contratos@tjpa.jus.br</t>
  </si>
  <si>
    <t>TJPA-PRO-2023/03736</t>
  </si>
  <si>
    <t>ALZOTEC INFORMATICA LTDA</t>
  </si>
  <si>
    <t>TJPA-PRO-2023/03737</t>
  </si>
  <si>
    <t>TJPA-PRO-2023/03738</t>
  </si>
  <si>
    <t>TJPA-PRO-2023/03740</t>
  </si>
  <si>
    <t>COMPANHIA DO PAPEL LTDA</t>
  </si>
  <si>
    <t>21.496.459/0001-06</t>
  </si>
  <si>
    <t>TJPA-PRO-2023/03741</t>
  </si>
  <si>
    <t>CONTAINER COMERCIO E SERVICOS LTDA</t>
  </si>
  <si>
    <t>41.243.002/0001-99</t>
  </si>
  <si>
    <t>TJPA-PRO-2023/03742</t>
  </si>
  <si>
    <t>FASTMED COMERCIO DE MEDICAMENTOS E MATERIAIS HOSPITALARES LTDA</t>
  </si>
  <si>
    <t>48.778.881/0001-00</t>
  </si>
  <si>
    <t>TJPA-PRO-2023/03743</t>
  </si>
  <si>
    <t>I G DOS SANTOS DE OLIVEIRA LTDA</t>
  </si>
  <si>
    <t>TJPA-PRO-2023/03744</t>
  </si>
  <si>
    <t>J B M H DISTRIBUIDORA DE EQUIPAMENTOS ELETRONICOS LTDA</t>
  </si>
  <si>
    <t>PA-PRO-2023/03745</t>
  </si>
  <si>
    <t>JSL COMERCIO DE MATERIAL DE EXPEDIENTE LTDA</t>
  </si>
  <si>
    <t>37.358.317/0001-04</t>
  </si>
  <si>
    <t>PA-PRO-2023/03746</t>
  </si>
  <si>
    <t>L &amp; E DIVERSIDADE COMERCIAL LTDA</t>
  </si>
  <si>
    <t>01.013.839/0001-27</t>
  </si>
  <si>
    <t>PA-PRO-2023/03747</t>
  </si>
  <si>
    <t>LUXPLACAS INDUSTRIA, COMERCIO &amp; SERVICOS LIMITADA</t>
  </si>
  <si>
    <t>40.787.494/0001-10</t>
  </si>
  <si>
    <t>PA-PRO-2023/03748</t>
  </si>
  <si>
    <t>MEDPRIME DISTRIBUIDORA DE MEDICAMENTOS E INSUMOS HOSPITALARES LTDA</t>
  </si>
  <si>
    <t>45.838.204/0001-34</t>
  </si>
  <si>
    <t>PA-PRO-2023/03749</t>
  </si>
  <si>
    <t>OLIVEIRA &amp; ALMEIDA INFORMATICA LTDA</t>
  </si>
  <si>
    <t>13.218.025/0001-08</t>
  </si>
  <si>
    <t>PA-PRO-2023/03750</t>
  </si>
  <si>
    <t>VLA POZZI COMERCIO DE MÓVEIS LTDA</t>
  </si>
  <si>
    <t>36.750.137/0001-00</t>
  </si>
  <si>
    <t xml:space="preserve">Registro de preços de cadeiras, longarinas e móveis em MDF </t>
  </si>
  <si>
    <t>017/2023</t>
  </si>
  <si>
    <t>PA-PRO-2023/03778</t>
  </si>
  <si>
    <t>joao.vfalmeida@tjpa.jus.br; mario.serra@tjpa.jus.br;coordenadoria.contratos@tjpa.jus.br</t>
  </si>
  <si>
    <t>GLEIDSON DE OLIVEIRA MARQUES</t>
  </si>
  <si>
    <t>679.xxx.xxx-52</t>
  </si>
  <si>
    <t>Locação de imóvel para o funcionamento da Vara Agrária de Altamira</t>
  </si>
  <si>
    <t>010/2013</t>
  </si>
  <si>
    <t>PA-PRO-2015/00025</t>
  </si>
  <si>
    <t>TJPA-MEM-2023/24534, cobrança. Autorizado. Não poderá ser prorrogado - art 60 da IN 001/2023-GP. TJPA-MEM-2024/31746</t>
  </si>
  <si>
    <t>01.134.191/0002-28</t>
  </si>
  <si>
    <t xml:space="preserve">Contratação de empresa no fornecimento de solução para expansão da infraestrutura de armazenamento de dados em ambiente de Datacenter. </t>
  </si>
  <si>
    <t>210/2020</t>
  </si>
  <si>
    <t xml:space="preserve">PA-PRO-2021/01872 </t>
  </si>
  <si>
    <t>TJPA-MEM-2024/35248, cobrança, falei com Roniel em 03/07/2024</t>
  </si>
  <si>
    <t>Sandro Luiz de Oliveira</t>
  </si>
  <si>
    <t>marcus.silva@tjpa.jus.br;erick.bol@tjpa.jus.br;henrique.carvalho@tjpa.jus.br;erick.bol@tjpa.jus.br;sandro.martins@tjpa.jus.br;coordenadoria.contratos@tjpa.jus.br</t>
  </si>
  <si>
    <t>CITE ELETRODOMESTICOS LTDA</t>
  </si>
  <si>
    <t>40.426.345/0001-26</t>
  </si>
  <si>
    <t>Registro de preços para aquisição de equipamentos de refrigeração – SPLITS e ACJs (sem instalação)</t>
  </si>
  <si>
    <t>022/2023</t>
  </si>
  <si>
    <t>TJPA-PRO-2023/03174</t>
  </si>
  <si>
    <t>joao.vfalmeida@tjpa.jus.br; leandro.borges@tjpa.jus.br; edson.ferreira@tjpa.jus.br; coordenadoria.contratos@tjpa.jus.br</t>
  </si>
  <si>
    <t>EBSEG EMPRESA  BRASILEIRA DE SEGURANCA LTDA</t>
  </si>
  <si>
    <t>TJPA-PRO-2023/03172</t>
  </si>
  <si>
    <t>GO ATACADISTA LTDA</t>
  </si>
  <si>
    <t>44.060.520/0001-65</t>
  </si>
  <si>
    <t>TJPA-PRO-2023/03177</t>
  </si>
  <si>
    <t>J. R. MACHADO LTDA</t>
  </si>
  <si>
    <t>25.256.978/0001-40</t>
  </si>
  <si>
    <t>TJPA-PRO-2023/03170</t>
  </si>
  <si>
    <t>J B M H DISTRIBUIDORA  DE EQUIPAMENTOS ELETRONICOS LTDA</t>
  </si>
  <si>
    <t>TJPA-PRO-2023/03173</t>
  </si>
  <si>
    <t>JEB COMERCIO DE ELETRONICOS LTDA</t>
  </si>
  <si>
    <t>33.486.276/0001-80</t>
  </si>
  <si>
    <t>TJPA-PRO-2023/03176</t>
  </si>
  <si>
    <t>MICROTECNICA  INFORMATICA LTDA</t>
  </si>
  <si>
    <t>TJPA-PRO-2023/03175</t>
  </si>
  <si>
    <t>OFFICE VENDAS LTDA</t>
  </si>
  <si>
    <t>05.252.483/0001-35</t>
  </si>
  <si>
    <t>TJPA-PRO-2023/03178</t>
  </si>
  <si>
    <t>VENTISOL DA AMAZONIA INDUSTRIA DE APARELHOS ELETRICOS LTDA</t>
  </si>
  <si>
    <t>TJPA-PRO-2023/03171</t>
  </si>
  <si>
    <t>CLM SOFTWARE COMÉRCIO IMPORTAÇÃO E EXPORTAÇÃO LTDA,</t>
  </si>
  <si>
    <t>02.092.332/0001-79</t>
  </si>
  <si>
    <t>Aquisição de solução de hiperconvergência, em conjunto com os respectivos serviços de implantação, instalação, configuração, integração, operação assistida e suporte técnico/logístico, treinamento, transferência de conhecimento e assistência técnica/manutenção preventiva para atender as necessidades computacionais do Datacenter do TJPA</t>
  </si>
  <si>
    <t>Contrato de TIC,  Material Permanente e Material de Consumo</t>
  </si>
  <si>
    <t>277/2022</t>
  </si>
  <si>
    <t>TJPA-PRO-2023/03196</t>
  </si>
  <si>
    <t>TJPA-MEM-2024/35259, cobrança - não será renovado</t>
  </si>
  <si>
    <t>ADESÃO À ATA DA ARP 277/2022/SEFIN-RO - REFERENTE AO PE PREGÃO ELETRÔNICO Nº413/2022/SUPEL/RO</t>
  </si>
  <si>
    <t>marcus.silva@tjpa.jus.br;fabio.salame@tjpa.jus.br;paulo.peinado@tjpa.jus.br;;;coordenadoria.contratos@tjpa.jus.br</t>
  </si>
  <si>
    <t>VENEO INOVACAO EM TECNOLOGIA LTDA</t>
  </si>
  <si>
    <t>46.258.368/0001-55</t>
  </si>
  <si>
    <t>TJPA-PRO-2023/04245</t>
  </si>
  <si>
    <t>prestação de Serviços Telefônicos Fixo Comutado (STFC) provenientes de circuitos digitais E1 com Discagem Direta a Ramal (DDR), nas modalidades Local (L), Longa Distância Nacional (LDN) e Longa Distância Internacional (LDI), incluindo o fornecimento de equipamentos, manutenção e suporte técnico</t>
  </si>
  <si>
    <t>037/2018</t>
  </si>
  <si>
    <t>PA-PRO-2018/04709</t>
  </si>
  <si>
    <t>Nova contratação: PA-PRO-2022/00804 -  deverá substituir os serviços prestados por meio dos contratos nºs 005/2018 e 065/2018, que não devem ser objeto de novas renovações contratuais.Informação: Wanderson Benedito Souza da Costa em 11/04, por e-mail. TJPA-MEM-2023/03925, cobrança. Verifiquei andamento com Roniel em 06/02/2023. TJPA-MEM-2023/03925-A recebido em 08/02 - TJPA-MEM-2023/06590 - nstrução. TJPA-MEM-2023/31994, nova cobrança. TJPA-PRO-2023/02807, tramitação. No Serviço de cotação. Com expedito. Autorizado. TJPA-MEM-2024/08625, COBRANÇA. TJPA-PRO-2024/00345 - tramitação - ja foi prorrogado 12 meses excepcionalmente</t>
  </si>
  <si>
    <t>Márcia Valéria Amaral Lobato</t>
  </si>
  <si>
    <t>Jose de Andrade Goyana Junior</t>
  </si>
  <si>
    <t>simonne.batista@tjpa.jus.br;erick.bol@tjpa.jus.br;marcia.lobato@tjpa.jus.br;erick.bol@tjpa.jus.br;jose.goyana@tjpa.jus.br;coordenadoria.contratos@tjpa.jus.br</t>
  </si>
  <si>
    <t>GALVÃO COMUNICAÇÃO
LTDA EPP</t>
  </si>
  <si>
    <t>Contratação de 1 (uma) agência de propaganda, para prestação de serviços de publicidade, compreendendo as atividades previstas no art. 2º, caput e §1º da Lei nº
12.232/2010</t>
  </si>
  <si>
    <t>PA-PRO-2020/02446</t>
  </si>
  <si>
    <t>Rescisão antecipada: TJPA-MEM-2024/40431</t>
  </si>
  <si>
    <t>Linomar Saraiva Bahia</t>
  </si>
  <si>
    <t>Joao Batista Vital de Castro</t>
  </si>
  <si>
    <t>linomar.bahia@tjpa.jus.br;joao.vital@tjpa.jus.br;coordenadoria.imprensa@tjpa.jus.br;coordenadoria.contratos@tjpa.jus.br</t>
  </si>
  <si>
    <t>ANTHOR SERVIÇOS DE HIGIENIZAÇÃO</t>
  </si>
  <si>
    <t>06.108.800/0001-07</t>
  </si>
  <si>
    <t>Contratação de lavagem e passagem de roupa comum</t>
  </si>
  <si>
    <t>TJPA-PRO-2023/04251</t>
  </si>
  <si>
    <t>TJPA-MEM-2024/42981, COBRANÇA - ver reajuste aqui!</t>
  </si>
  <si>
    <t>adriana.guimaraes@tjpa.jus.br; enio.reboucas@tjpa.jus.br; jandiara.pires@tjpa.jus.br; coordenadoria.contratos@tjpa.jus.br</t>
  </si>
  <si>
    <t>STENO BRASIL IMPORTAÇÃO E EXPORTAÇÃO, COMÉRCIO E ASSESSORIA LTDA</t>
  </si>
  <si>
    <t>61.939.120/0001-43</t>
  </si>
  <si>
    <t>Contratação de empresa especializada em transcrição de áudio por meio de estenotipia computadorizada via sistema TAC (Transcrição Assistida por Computador), sob demanda, para apanhamento de sessões, audiências, reuniões, discursos, oitivas e transcrições em geral.</t>
  </si>
  <si>
    <t>072/2018</t>
  </si>
  <si>
    <t>SEJUD</t>
  </si>
  <si>
    <t>PA-PRO-2018/06108</t>
  </si>
  <si>
    <t>TJPA-MEM-2023/55696, autorizado/ TJPA-MEM-2024/40168 - questinamento sobre rescisão antecipada, pedi apoio operacional</t>
  </si>
  <si>
    <t>Antônio Alexandre dos Santos Aleixo</t>
  </si>
  <si>
    <t>antonio.aleixo@tjpa.jus.br; coordenadoria.contratos@tjpa.jus.br</t>
  </si>
  <si>
    <t>QUBO TECNOLOGIA E SISTEMAS LTDA</t>
  </si>
  <si>
    <t>15.743.637/0001-72</t>
  </si>
  <si>
    <t xml:space="preserve">Fornecimento subsistemas de armazenamento (storages) para plataforma baixa, bem como licenças de software, assistência técnica e garantia por 60 meses, serviço de instalação, ativação, configuração lógica e treinamento, ao TJPA, observadas as Especificações Básicas constantes do Anexo 1 do Edital do Pregão Eletrônico Demap nº 34/2018 – Alterado e no Termo de Referência em anexo. </t>
  </si>
  <si>
    <t>034/2018</t>
  </si>
  <si>
    <t>PA-PRO-2019/03082</t>
  </si>
  <si>
    <t>TJPA-MEM-2024/31725, cobrança. Falei com Roneil em 03/07/2024 - não será prorrogado</t>
  </si>
  <si>
    <t>marcus.silva@tjpa.jus.br;erick.bol@tjpa.jus.br;paulo.peinado@tjpa.jus.br;erick.bol@tjpa.jus.br;henrique.carvalho@tjpa.jus.br;coordenadoria.contratos@tjpa.jus.br</t>
  </si>
  <si>
    <t>J. L. R. ARAUJO COM E SERVICOS LTDA</t>
  </si>
  <si>
    <t>83.913.665/0001-13</t>
  </si>
  <si>
    <t>Registro de preços para aquisição de materiais e equipamentos diversos para manutenção predial dos edifícios do Tribunal de Justiça do Pará – TJPA, conforme condições e especificações contidas neste instrumento e as estabelecidas na tabela de insumos do Sistema Nacional de Pesquisa de Custos e Índices da Construção Civil – SINAPI-PA, na respectiva Ficha de Especificação Técnica (disponível em SINAPI - Catálogo de Insumos do site https://www.caixa.gov.br/site/paginas/downloads.aspx), conforme condições, quantidades e exigências estabelecidas no termo de referência, Anexo I do edital. - por desconto</t>
  </si>
  <si>
    <t>021/2023</t>
  </si>
  <si>
    <t>TJPA-PRO-2023/02962</t>
  </si>
  <si>
    <t>Armando Augusto Sá da Silva</t>
  </si>
  <si>
    <t>claudio.ormindo@tjpa.jus.br; samantha.nahon@tjpa.jus.br; armando.silva@tjpa.jus.br; antonio.sousa2@tjpa.jus.br;coordenadoria.contratos@tjpa.jus.br</t>
  </si>
  <si>
    <t>Contratação direta de instituição especializada de renome, EDITORA  FÓRUM  LTDA,  para  vagas  em  cursos  de  conhecimento  jurídico,  na modalidade de educação a distância.</t>
  </si>
  <si>
    <t>TJPA-PRO-2023/02844</t>
  </si>
  <si>
    <t>TJPA-MEM-2024/31715, cobrança, apoio operacional - não será prorrogado</t>
  </si>
  <si>
    <t>jeferson.bacelar@tjpa.jus.br;lorena.silva@tjpa.jus.br;lorena.silva@tjpa.jus.br;;;coordenadoria.contratos@tjpa.jus.br</t>
  </si>
  <si>
    <t>T.  VERSURI DISTRIBUIDORA  DE  INSUMOS  E  SUPRIMENTOS  DE  INFORMATICA</t>
  </si>
  <si>
    <t>07.235.602/0001-77</t>
  </si>
  <si>
    <t>Registro de preços para aquisição de insumos de impressão (cartuchos toner e unidades de imagem), pelo período de 12 (doze) meses, em quantidades e especificações técnicas definidas no Termo de Referência, Anexo I do edital.</t>
  </si>
  <si>
    <t>018/2023</t>
  </si>
  <si>
    <t>TJPA-PRO-2023/02570</t>
  </si>
  <si>
    <t>VR PRINT COMERCIO E SERVICOS DE SUPRIMENTOS PARAINFORMATICA LTDA</t>
  </si>
  <si>
    <t>23.830.923/0002-57</t>
  </si>
  <si>
    <t>TJPA-PRO-2023/02571</t>
  </si>
  <si>
    <t>REPREMIG REPRESENTACAO E COMERCIO DE MINAS GERAIS LTDA</t>
  </si>
  <si>
    <t>TJPA-PRO-2023/02569</t>
  </si>
  <si>
    <t>LUANDA COMERCIO DE SUPRIMENTOS PARA INFORMATICA LTDA</t>
  </si>
  <si>
    <t>TJPA-PRO-2023/02568</t>
  </si>
  <si>
    <t>A H DA S MORAES</t>
  </si>
  <si>
    <t>02.437.839/0001-17</t>
  </si>
  <si>
    <t>TJPA-PRO-2023/02567</t>
  </si>
  <si>
    <t>EFR TECH LTDA</t>
  </si>
  <si>
    <t>38.075.284/0001-58</t>
  </si>
  <si>
    <t>TJPA-PRO-2023/02566</t>
  </si>
  <si>
    <t>3S INFORMATICA LTDA</t>
  </si>
  <si>
    <t>32.674.351/0001-74</t>
  </si>
  <si>
    <t>TJPA-PRO-2023/02565</t>
  </si>
  <si>
    <t>ASA COMERCIO E DISTRIBUIDOR DE PRODUTOS DE INFORMATICA LTDA</t>
  </si>
  <si>
    <t>34.910.336/0001-03</t>
  </si>
  <si>
    <t>TJPA-PRO-2023/02564</t>
  </si>
  <si>
    <t>M. C. XERFAN RECEPÇÕES</t>
  </si>
  <si>
    <t>Registro de Preços para futura e eventual contratação de pessoa jurídica especializada na prestação de serviços de BUFFET, compreendendo Hidratação, Lanche, Brunch, Coffee Break, Coquetel, Café da Manhã, Almoço e Jantar, além de Almoços e Jantares externos</t>
  </si>
  <si>
    <t>025/2023</t>
  </si>
  <si>
    <t>TJPA-PRO-2023/03354</t>
  </si>
  <si>
    <t>Emilio Tadeu Vale de Brito</t>
  </si>
  <si>
    <t>emilio.brito@tjpa.jus.br; walter.duarte@tjpa.jus.br; klaus.guimaraes@tjpa.jus.br; coordenadoria.contratos@tjpa.jus.br</t>
  </si>
  <si>
    <t>IGF CONSTRUÇÕES E  SERVIÇOS EIRELI</t>
  </si>
  <si>
    <t>27.850.633/0001-45</t>
  </si>
  <si>
    <t>EXECUÇÃO DA OBRAS DE REFORMA DAS INSTALAÇÕES DE PREVENÇÃO E COMBATE A INCÊNDIO DO FÓRUM DE SANTARÉM</t>
  </si>
  <si>
    <t xml:space="preserve">
PA-PRO-2022/01656</t>
  </si>
  <si>
    <t>TJPA-MEM-2024/15794, COBRANÇA</t>
  </si>
  <si>
    <t>jose.araujo@tjpa.jus.br;;gabriel.ventura@tjpa.jus.br;;marcelo.fernandes@tjpa.jus.br;coordenadoria.contratos@tjpa.jus.br</t>
  </si>
  <si>
    <t xml:space="preserve">  NORTE PROTEÇÃO LTDA.  ME</t>
  </si>
  <si>
    <t>17.946.404/0001-75</t>
  </si>
  <si>
    <t>Execução das obras de reforma das instalações de prevenção e combate a incêndio do fórum criminal de Belém.</t>
  </si>
  <si>
    <t>PA-PRO-2022/01628</t>
  </si>
  <si>
    <t>TJPA-MEM-2024/15796, COBRANÇA</t>
  </si>
  <si>
    <t xml:space="preserve"> ARRAIS  SERVICOS  MECANICOS,  CONSTRUCAO,  CONSERVACAO  E LOGISTICA EIRELI,</t>
  </si>
  <si>
    <t>07.346.264/0001-40</t>
  </si>
  <si>
    <t>PA-PRO-2022/01651</t>
  </si>
  <si>
    <t>TJPA-MEM-2024/15799, cobrança</t>
  </si>
  <si>
    <t>danielle.lima@tjpa.jus.br;wanderson.marques@tjpa.jus.br;moises.oliveira@tjpa.jus.br;;;rodrigo.alcantara@tjpa.jus.br;coordenadoria.contratos@tjpa.jus.br</t>
  </si>
  <si>
    <t>ISABELA COSTA DAINESI EPP</t>
  </si>
  <si>
    <t>30.733.876/0001-08</t>
  </si>
  <si>
    <t>Contratação de empresa especializada para aquisição de Rádios Transceptores Analógico e Digital novo, visando atender as necessidades do Tribunal de Justiça do Estado do Pará, conforme condições, quantidades e exigências estabelecidas neste Instrumento.</t>
  </si>
  <si>
    <t>009/2023</t>
  </si>
  <si>
    <t>TJPA-PRO-2023/01956</t>
  </si>
  <si>
    <t>David Henrique Simães do Nascimento</t>
  </si>
  <si>
    <t>william.silva@tjpa.jus.br;marcos.ramalho@tjpa.jus.br;david.nascimento@tjpa.jus.br;cmtj@tjpa.jus.br;coordenadoria.contratos@tjpa.jus.br</t>
  </si>
  <si>
    <t>STEEL SOLUTION MOBILIARIO CORPORATIVO EIRELI</t>
  </si>
  <si>
    <t>20.489.785/0001-15</t>
  </si>
  <si>
    <t>Aquisição de conjunto de 424 estantes deslizantes para a Divisão de Arquivo do TJPA, incluindo a instalação e montagem</t>
  </si>
  <si>
    <t>068/2022</t>
  </si>
  <si>
    <t>TJPA-PRO-2022/04610</t>
  </si>
  <si>
    <t>TJPA-MEM-2023/49152, tramitação; TJPA-MEM-2023/19200, com Mila. Autorizado. Contrato de aquisição.</t>
  </si>
  <si>
    <t>Luana de Paula Gonçalves Alamar</t>
  </si>
  <si>
    <t xml:space="preserve">Leila Maria Campos </t>
  </si>
  <si>
    <t>luana.alamar@tjpa.jus.br;leila.campos@tjpa.jus.br;claikson.duarte@tjpa.jus.br;;;coordenadoria.contratos@tjpa.jus.br</t>
  </si>
  <si>
    <t>IMPERIAL CAFÉ COMÉRCIO EXPORTAÇÃO E IMPORTAÇÃO</t>
  </si>
  <si>
    <t>Fornecimento de gêneros alimentícios - café</t>
  </si>
  <si>
    <t>TJPA-PRO-2023/03903</t>
  </si>
  <si>
    <t>TJPA-MEM-2024/07515 não prorrogação</t>
  </si>
  <si>
    <t>Adesão ao item 052 (café) da Ata de Registro de Preços n.º 001/2023, oriunda do Pregão Eletrônico n.º  001/2023 (Processo Administrativo n°64319.048731/2022-59) do COMANDO  DA  8ª  REGIÃO  MILITAR,</t>
  </si>
  <si>
    <t>adriana.guimaraes@tjpa.jus.br; claikson.duarte@tjpa.jus.br</t>
  </si>
  <si>
    <t>SUPER VENDAS COMÉRCIO LTDA</t>
  </si>
  <si>
    <t>17.949.776.0001-55</t>
  </si>
  <si>
    <t>Fornecimento de gêneros alimentícios - açúcar</t>
  </si>
  <si>
    <t>TJPA-PRO-2023/03905</t>
  </si>
  <si>
    <t>Adesão ao item 039 (açúcar) da Ata de Registro de Preços n.º 001/2023, oriunda do Pregão Eletrônico n.º 003/2023 (Processo Administrativo n°64319.048731/2022-59) do COMANDO DA 8ª REGIÃO MILITAR</t>
  </si>
  <si>
    <t>SENENGE CONSTRUÇÃO CIVIL E SERVIÇOS  LTDA</t>
  </si>
  <si>
    <t>00.654.914/0001-76</t>
  </si>
  <si>
    <t>Contratação de empresa especializada para conclusão da execução da CONSTRUÇÃO DE ETE  E  RECUPERAÇÃO  DE  PAVIMENTAÇÃO  EXTERNA  NOEDIFÍCIO  SEDE  DO  TJPA</t>
  </si>
  <si>
    <t>PA-PRO-2021/03128</t>
  </si>
  <si>
    <t>TJPA-MEM-2024/26837 , COBRANÇA</t>
  </si>
  <si>
    <t>UISSARA CONSTRUÇÕES E SERVIÇOS LTDA</t>
  </si>
  <si>
    <t>13.024.826/0001-32</t>
  </si>
  <si>
    <t>Construção do novo fórum da comarca de Santo antônio do Tauá</t>
  </si>
  <si>
    <t>PA-PRO-2022/02070</t>
  </si>
  <si>
    <t>TJPA-MEM-2024/24398, cobrança</t>
  </si>
  <si>
    <t>marcelo.fernandes@tjpa.jus.br;;selma.lobato@tjpa.jus.br;coordenadoria.contratos@tjpa.jus.br</t>
  </si>
  <si>
    <t>Aquisição de 350 (trezentos e cinquenta) computadores portáteis (notebooks) de uso corporativo, com garantia e suporte técnico on-site de, no mínimo, 36 (trinta e seis) meses, para renovação do parque tecnológico do TJPA</t>
  </si>
  <si>
    <t>011/2020</t>
  </si>
  <si>
    <t>PA-PRO-2020/02917</t>
  </si>
  <si>
    <t>Processo de aquisição por ARP</t>
  </si>
  <si>
    <t>Marcus Sérgio Ferreira Neves</t>
  </si>
  <si>
    <t>ramon.nascimento@tjpa.jus.br;ramon.nascimento@tjpa.jus.br;marcus.neves@tjpa.jus.br;marcus.neves@tjpa.jus.br;diego.fsilva@tjpa.jus.br;coordenadoria.contratos@tjpa.jus.br</t>
  </si>
  <si>
    <t>SARAIVA EDUCAÇÃO S.A</t>
  </si>
  <si>
    <t>50.268.838/0001-39</t>
  </si>
  <si>
    <t>Contratação direta da empresa SARAIVA EDUCAÇÃO S.A. para assinatura anual para acesso ao produto “Biblioteca Digital da Saraiva”, com acesso simultâneo a 50 usuários/as, dentre os/as magistrados/as e servidores/as do TJPA</t>
  </si>
  <si>
    <t>032/2022</t>
  </si>
  <si>
    <t>PA-PRO-2022/01002</t>
  </si>
  <si>
    <t>TJPA-MEM-2024/24400, cobrança - NÃO SERÁ PRORROGADO</t>
  </si>
  <si>
    <t>Maria da Conceição Ruffeil Moreira</t>
  </si>
  <si>
    <t>paulo.correa@tjpa.jus.br;conceicao.moreira@tjpa.jus.br;conceicao.moreira@tjpa.jus.br;;;coordenadoria.contratos@tjpa.jus.br</t>
  </si>
  <si>
    <t>Aquisição de equipamentos de videoconferência, Codec e serviço de integração.</t>
  </si>
  <si>
    <t>TJPA-PRO-2023/02410</t>
  </si>
  <si>
    <t>Consumo de ARP n° 022/2022, oriunda do PE n° 044/2022</t>
  </si>
  <si>
    <t>arlene.siqueira@tjpa.jus.br;;fontes.daniel@tjpa.jus.br;;;coordenadoria.contratos@tjpa.jus.br</t>
  </si>
  <si>
    <t>MICROSENS S/A(Filial)</t>
  </si>
  <si>
    <t>Aquisição de equipamentos de videoconferência, televisão 55’’</t>
  </si>
  <si>
    <t>TJPA-PRO-2023/02415</t>
  </si>
  <si>
    <t>MILLENIUM INDUSTRIA E COMÉRCIO DE PRODUTOS METÁLICOS EIRELI</t>
  </si>
  <si>
    <t>22.058.536/0001-09</t>
  </si>
  <si>
    <t>Aquisição de equipamentos de videoconferência,suporte articulado, televisão e serviço de integração, conforme condições, quantidades eexigências estabelecidas no termo de referência, Anexo I do edital. Consumo de 90unidades do item 3 da ARP 022/2022.</t>
  </si>
  <si>
    <t>TJPA-PRO-2023/02411</t>
  </si>
  <si>
    <t>DAVID MOREIRA &amp; CIA LTDA.</t>
  </si>
  <si>
    <t>Aquisição de peças com instalação e garantia para o sistema de refrigeração do tipo expansão indireta (chiller) do Fórum Criminal</t>
  </si>
  <si>
    <t>057/2022</t>
  </si>
  <si>
    <t>PA-PRO-2022/03976</t>
  </si>
  <si>
    <t>TJPA-MEM-2024/21408 - fisval informou que serviços foram entregues e contrato não poderá mais ser prorrogado</t>
  </si>
  <si>
    <t>valter.junior@tjpa.jus.br;claudio.ormindo@tjpa.jus.br;claudio.ormindo@tjpa.jus.br;;frank.silva@tjpa.jus.br;coordenadoria.contratos@tjpa.jus.br</t>
  </si>
  <si>
    <t>serviços técnicos especializados na área de Tecnologia da Informação e Comunicações para organização, sustentação, desenvolvimento e execução continuada de TAREFAS DE SUPORTE, ROTINA e DEMANDA</t>
  </si>
  <si>
    <t>081/2018</t>
  </si>
  <si>
    <t>PA-PRO-2019/00001</t>
  </si>
  <si>
    <t>Rescisão antecipada: mem-2024/19473</t>
  </si>
  <si>
    <t>ramon.nascimento@tjpa.jus.br;fontes.daniel@tjpa.jus.br;coordenadoria.contratos@tjpa.jus.br</t>
  </si>
  <si>
    <t>AGFERRONATO INFORMÁTICA LTDA</t>
  </si>
  <si>
    <t>08.489.196/0001-31</t>
  </si>
  <si>
    <t>Contratação de 200 horas de serviço, suporte técnico e treinamento avançado na plataforma GLPI, conforme condições, quantidades e exigências estabelecidas no termo de referência</t>
  </si>
  <si>
    <t>064/2021</t>
  </si>
  <si>
    <t>PA-PRO-2021/04053</t>
  </si>
  <si>
    <t>Rescisão antecipada: TJPA-MEM-2024/13065/autorizado</t>
  </si>
  <si>
    <t>fontes.daniel@tjpa.jus.br;fontes.daniel@tjpa.jus.br;paulo.paes@tjpa.jus.br;ramon.nascimento@tjpa.jus.br;luis.ramos@tjpa.jus.br;coordenadoria.contratos@tjpa.jus.br</t>
  </si>
  <si>
    <t>MAUÉS ENGENHARIA LTDA.</t>
  </si>
  <si>
    <t>36.521.965/0001-77</t>
  </si>
  <si>
    <t>Contratação de empresa especializada para reforma parcial e construção de torre para reservatório elevado no Fórum da Comarca de Cametá.</t>
  </si>
  <si>
    <t>TJPA-PRO-2022/03836</t>
  </si>
  <si>
    <t>TJPA-MEM-2024/08632, COBRANÇA</t>
  </si>
  <si>
    <t>jose.araujo@tjpa.jus.br;;marcelo.fernandes@tjpa.jus.br;;;coordenadoria.contratos@tjpa.jus.br</t>
  </si>
  <si>
    <t>M. DE N. D. MOREIRA</t>
  </si>
  <si>
    <t>45.322.752/0001-07</t>
  </si>
  <si>
    <t>Contratação direta de pessoa física ou jurídica especializada na prestação do serviço de roçagem de área verde externa, a fim de atender a demanda da Divisão de Arquivo do TJPA</t>
  </si>
  <si>
    <t>TJPA-PRO-2023/03704</t>
  </si>
  <si>
    <t>TJPA-MEM-2024/08785, cobramça</t>
  </si>
  <si>
    <t>coordenadoria.contratos@tjpa.jus.br; claikson.duarte@tjpa.jus.br; gabriel.pereira@tjpa.jus.br</t>
  </si>
  <si>
    <t>TJPA-PRO-2023/03705</t>
  </si>
  <si>
    <t>TJPA-MEM-2024/08787, cobrança</t>
  </si>
  <si>
    <t>BERLIN FINANCE MEIOS DE PAGAMENTOS LTDA</t>
  </si>
  <si>
    <t>16.814.330/0001-50</t>
  </si>
  <si>
    <t>Contratação de solução de pagamento por meio eletrônico que realize captura, roteamento, transmissão, processamento, compensação e liquidação de transações financeiras à vista e/ou parceladas, por meio de sistema e-commerce, realizadas com cartão de crédito e cartão de débito, com a aceitação de pelo menos as bandeiras Visa, Mastercard e Elo, sem ônus para o Tribunal de Justiça do Estado do Pará.</t>
  </si>
  <si>
    <t>075/2021</t>
  </si>
  <si>
    <t>PA-PRO-2022/00007</t>
  </si>
  <si>
    <t>TJPA-MEM-2023/58089, chegou no prazo</t>
  </si>
  <si>
    <t>Taxa 5,22%; Taxa ajustada 5,42%</t>
  </si>
  <si>
    <t>Joao Gustavo Gouvea Loureiro</t>
  </si>
  <si>
    <t>Márcio Góes do Nascimento</t>
  </si>
  <si>
    <t>miguel.lasantos@tjpa.jus.br;joao.loureiro@tjpa.jus.br;marcio.goes@tjpa.jus.br;coordenadoria.contratos@tjpa.jus.br</t>
  </si>
  <si>
    <t>Execução  da  obra  de  Construção do  Anexo  ao Fórum  de Marituba</t>
  </si>
  <si>
    <t>002/2022</t>
  </si>
  <si>
    <t>PA-PRO-2022/02022</t>
  </si>
  <si>
    <t>TJPA-MEM-2024/08586, COBRANÇA. Distrato TJPA-PRO-2022/02022.02</t>
  </si>
  <si>
    <t>jose.araujo@tjpa.jus.br;;selma.lobato@tjpa.jus.br;;marcelo.fernandes@tjpa.jus.br;coordenadoria.contratos@tjpa.jus.br</t>
  </si>
  <si>
    <t>COELHO QUEIROZ CONSTRUÇÕES EIRELI</t>
  </si>
  <si>
    <t>15.142.883/0001-41</t>
  </si>
  <si>
    <t>Contratação de empresa especializada para execução do remanescente de obra da construção do novo Fórum da Comarca de São Felix do Xingu</t>
  </si>
  <si>
    <t>059/2022</t>
  </si>
  <si>
    <t>TJPA-PRO-2022/03857</t>
  </si>
  <si>
    <t>TJPA-MEM-2024/08590, COBRANÇA</t>
  </si>
  <si>
    <t>OCEANO  SERVIÇOS  DE  CONSTRUÇÃO CIVIL  EIRELI</t>
  </si>
  <si>
    <t>03.536.995/0001-06</t>
  </si>
  <si>
    <t>CONSTRUÇÃO  DE  MURO  DE  ARRIMO  DE  PESO  E  CORTINA ATIRANTADA    COM    SERVIÇOS    COMPLEMENTARES    NO    FÓRUM    DA    COMARCA    DE MEDICILÂNDIA-PA</t>
  </si>
  <si>
    <t>066/2022</t>
  </si>
  <si>
    <t>TJPA-PRO-2022/04100</t>
  </si>
  <si>
    <t>TJPA-MEM-2024/08592, COBRANÇA</t>
  </si>
  <si>
    <t>jose.araujo@tjpa.jus.br;;jose.araujo@tjpa.jus.br;;selma.lobato@tjpa.jus.br;coordenadoria.contratos@tjpa.jus.br</t>
  </si>
  <si>
    <t xml:space="preserve">MARCELO HIROYUKI OKA </t>
  </si>
  <si>
    <t>036.xxx.xxx-13</t>
  </si>
  <si>
    <t>Contratação direta de Pessoa física especializada na elaboração de Projeto Expográfico para nova sede do Museu do Judiciário do TJPA, com criação, concepção visual e projeto executivo expográfico; elaboração de maquete comercial/ arquitetônica de apresentação do projeto e a supervisão de construção e acompanhamento da implantação.</t>
  </si>
  <si>
    <t>TJPA-PRO-2022/03108</t>
  </si>
  <si>
    <t>cláusula de prorrogação automática; TJPA-MEM-2024/01292</t>
  </si>
  <si>
    <t>claikson.duarte@tjpa.jus.br;rodolfo.marques@tjpa.jus.br;rodolfo.marques@tjpa.jus.br;;;coordenadoria.contratos@tjpa.jus.br</t>
  </si>
  <si>
    <t>Contratação direta de empresa especializada na prestação de serviço de assinatura anual da "Plataforma Fórum de Conhecimento Jurídico", contemplando a disponibilização online dos módulos Fórum Livros, Fórum Revistas, Fórum Informativos e Fórum Vídeos</t>
  </si>
  <si>
    <t>078/2022</t>
  </si>
  <si>
    <t>TJPA-PRO-2022/04115</t>
  </si>
  <si>
    <t>TJPA-MEM-2024/01708, cobrança</t>
  </si>
  <si>
    <t>elaine.ribeiro@tjpa.jus.br;josiane.neves@tjpa.jus.br;josiane.neves@tjpa.jus.br;;;coordenadoria.contratos@tjpa.jus.br</t>
  </si>
  <si>
    <t>DINASTIA VIAGENS E TURISMO LTDA-EPP</t>
  </si>
  <si>
    <t>15.741.481/0001-63</t>
  </si>
  <si>
    <t>Contratação  de  empresa  especializada  na prestação   de   serviços   de   assessoramento,   reserva,   emissão,   remarcação   e cancelamento de passagens aéreas, nacionais e internacionais, emissão de seguro de assistência  em  viagem  internacional,  de  assentos  especiais  e  outras  atividades correlatas indissociáveis do serviço prestado, por meio do atendimento remoto, para o Tribunal de Justiça do Estado do Pará</t>
  </si>
  <si>
    <t>050/2022</t>
  </si>
  <si>
    <t>PA-PRO-2022/02880</t>
  </si>
  <si>
    <t>TJPA-MEM-2023/02363, autorizado / TJPA-MEM-2023/69069 - rescisçao antecipada por homologação de pregão</t>
  </si>
  <si>
    <t>Lei nº.10.520, de 17 de julho de 2002</t>
  </si>
  <si>
    <t>raquel.filgueira@tjpa.jus.br;anderson.pereira@tjpa.jus.br;anderson.pereira@tjpa.jus.br;coordenadoria.contratos@tjpa.jus.br</t>
  </si>
  <si>
    <t xml:space="preserve">REVERSA AMBIENTAL SERVIÇOS E COLETORA DE RESÍDUOS EIRELI </t>
  </si>
  <si>
    <t>Contratação de empresa especializada na prestação de serviços de limpeza de esgotos (limpa-fossas), incluindo drenagem, transporte e descarte de material, com abrangência na Região Metropolitana de Belém.</t>
  </si>
  <si>
    <t>071/2021</t>
  </si>
  <si>
    <t>PA-PRO-2022/00021</t>
  </si>
  <si>
    <t>TJPA-MEM-2023/61910, COBRANÇA</t>
  </si>
  <si>
    <t>antonio.sousa2@tjpa.jus.br;;francinaldo.barbosa@tjpa.jus.br;coordenadoria.contratos@tjpa.jus.br</t>
  </si>
  <si>
    <t>Contratação de pessoa jurídica especializada na prestação de serviços de sonorização com gravação de áudio, manutenção preventiva e corretiva dos equipamentos</t>
  </si>
  <si>
    <t>090/2018</t>
  </si>
  <si>
    <t>PA-PRO-2018/06145</t>
  </si>
  <si>
    <t>TJPA-MEM-2023/61913, cobrança - não será prorrogado</t>
  </si>
  <si>
    <t>adriana.guimaraes@tjpa.jus.br;enio.reboucas@tjpa.jus.br;gabriel.pereira@tjpa.jus.br;;randal.castro@tjpa.jus.br;coordenadoria.contratos@tjpa.jus.br</t>
  </si>
  <si>
    <t>TELEMAR NORTE LESTE SA</t>
  </si>
  <si>
    <t>Prestação de Serviços de Telefonia, envolvendo Serviço Telefônico Fixo Comutado (STFC) e, ocasionalmente. Serviço Móvel Pessoal (SMP)</t>
  </si>
  <si>
    <t>023/2016</t>
  </si>
  <si>
    <t>PA-PRO-2018/0002</t>
  </si>
  <si>
    <t>Nova contratação: PA-PRO-2022/00804 -  deverá substituir os serviços prestados por meio dos contratos nºs 005/2018 e 065/2018, que não devem ser objeto de novas renovações contratuais.Informação: Wanderson Benedito Souza da Costa em 11/04, por e-mail. TJPA-MEM-2023/01968, autorizado. // TJPA-MEM-2023/24523 - NOVA COBRANÇA,  TJPA-MEM-2023/27350, nova instrução de prorrogação, autuada em TJPA-PRO-2023/02250. Autorizado. Verificar,acho que não pode ser mais prorrogado. Não pode ser prorrogado considerando o prazo da exepcionalidade (Lorena)</t>
  </si>
  <si>
    <t>07.783.832/0001-70</t>
  </si>
  <si>
    <t>Contratação de empresa especializada para prestação de serviço de Limpeza, Conservação, Higiênização e Apoio Administrativo e Encarregado, nas dependências e instalações do Tribunal de Justiça do Estado do Pará - Localizados na capital e no interior do Estado do Pará, com fornecimento de uniformes, materiais de limpeza e emprego de equipamentos necessários e adequados à execução dos serviços.</t>
  </si>
  <si>
    <t>PA-PRO-2021/02617</t>
  </si>
  <si>
    <t>PA-PRO-2022/03098. Contrato rescindido</t>
  </si>
  <si>
    <t>adriana.guimaraes@tjpa.jus.br;enio.reboucas@tjpa.jus.br;helton.rocha@tjpa.jus.br;;jandiara.pires@tjpa.jus.br;coordenadoria.contratos@tjpa.jus.br</t>
  </si>
  <si>
    <t>OBJECTTI SOLUÇÕES LTDA</t>
  </si>
  <si>
    <t>11.735.236/0001-92</t>
  </si>
  <si>
    <t xml:space="preserve">Aquisição de Solução de Certificação Digital, para atender as demandas do Poder Judiciário do Estado do Pará; 700 unidades de TOKEN SAFENET; Modelo 5110 </t>
  </si>
  <si>
    <t>024/2020</t>
  </si>
  <si>
    <t>PA-PRO-2020/01874</t>
  </si>
  <si>
    <t>TJPA-MEM-2023/49434, COBRANÇA</t>
  </si>
  <si>
    <t>diego.silva@tjpa.jus.br; arilson.silva@tjpa.jus.br; daniel.ferreira@tjpa.jus.br</t>
  </si>
  <si>
    <t>VERY TECNOLOGIA LTDA</t>
  </si>
  <si>
    <t>Serviços de solução de avaliação de   performance,   qualidade   e segurança   de   aplicações,   bem   como   serviços   técnicos especializados de operação e análise</t>
  </si>
  <si>
    <t>068/2021</t>
  </si>
  <si>
    <t>PA-PRO-2021/04233</t>
  </si>
  <si>
    <t>TJPA-MEM-2023/49438, COBRANÇA</t>
  </si>
  <si>
    <t>marcus.silva@tjpa.jus.br;daniel.ferreira@tjpa.jus.br;daniel.ferreira@tjpa.jus.br;erick.bol@tjpa.jus.br;daniel.ferreira@tjpa.jus.br;coordenadoria.contratos@tjpa.jus.br</t>
  </si>
  <si>
    <t xml:space="preserve">NAPA CONSTRUÇÕES LTDA, </t>
  </si>
  <si>
    <t>29.828.648/0001-32</t>
  </si>
  <si>
    <t>Contratação de empresa especializada para execução da obra de Construção novo Fórum da Comarca de Salinópolis</t>
  </si>
  <si>
    <t>PA-PRO-2021/04273</t>
  </si>
  <si>
    <t>TJPA-MEM-2022/55308-A / TJPA-EXT-2023/01985-A / TJPA-MEM-2023/56414. Distrato TJPA-EXT-2023/05993</t>
  </si>
  <si>
    <t>jose.araujo@tjpa.jus.br; gabriel.ventura@tjpa.jus.br;</t>
  </si>
  <si>
    <t>MILLENIUM IND. E COM. DE PRODUTOS METÁLICOS EIRELI</t>
  </si>
  <si>
    <t>Aquisição de equipamentos de videoconferência, suporte articulado, televisão e serviço de integração.</t>
  </si>
  <si>
    <t>TJPA-PRO-2022/03101</t>
  </si>
  <si>
    <t>TJPA-MEM-2023/31691, cobrança/TJPA-MEM-2023/30859-A , tramitação, na Seplan. Foi prorrogada por causa de acrésc imo</t>
  </si>
  <si>
    <t>arlene.siqueira@tjpa.jus.br; fontes.daniel@tjpa.jus.br</t>
  </si>
  <si>
    <t>Aquisição de equipamentos de videoconferência, televisão 55".</t>
  </si>
  <si>
    <t>PA-PRO-2022/00836</t>
  </si>
  <si>
    <t>TJPA-MEM-2023/31696 - TJPA-MEM-2023/30855, instrução, na Seplan. pRORROGOU PARA ACRESCER</t>
  </si>
  <si>
    <t>fontes.daniel@tjpa.jus.br;fontes.daniel@tjpa.jus.br;marcelo.chagas@tjpa.jus.br;ramon.nascimento@tjpa.jus.br;paulo.paes@tjpa.jus.br;coordenadoria.contratos@tjpa.jus.br</t>
  </si>
  <si>
    <t>IPQ TECNOLOGIA LTDA</t>
  </si>
  <si>
    <t>07.047.183/0001-40</t>
  </si>
  <si>
    <t>Aquisição de Storages, Servidores e Switches para infraestrutura de nuvem com Serviços Especializados de Suporte, contemplando utilização de equipamentos obrigatoriamente todos novos e de primeiro uso, de acordo com as especificações e quantitativos previstos no Anexo I - TR e Proposta de Contratada.</t>
  </si>
  <si>
    <t>10968/2022</t>
  </si>
  <si>
    <t>PA-PRO-2022/03533</t>
  </si>
  <si>
    <t>TJPA-MEM-2023/49419, COBRANÇA</t>
  </si>
  <si>
    <t>Adesão ao item 4 do grupo 1 da Ata de Registro de Preço n.º 10968/2022 da Empresa de Tecnologia da Informação do Ceará - ETICE, relativa ao Pregão Eletrônico n° 2022.0002 - ETICE - Processo n.º 06696145/2021.</t>
  </si>
  <si>
    <t>arilson.silva@tjpa.jus.br; paulo.lourinho@tjpa.jus.br</t>
  </si>
  <si>
    <t>Contração de empresas especializadas em soluções de infraestruturas de rede para o funcionamento de soluções de rede de alta disponibilidade, para atender ambientes de interconexão do Datacenter, rede Metropolitana e demais unidades remotas do Tribunal de Justiça do Estado do Pará, com serviços de instalação e treinamento.</t>
  </si>
  <si>
    <t>076/2022</t>
  </si>
  <si>
    <t>PA-PRO-2023/00445</t>
  </si>
  <si>
    <t>TJPA-MEM-2023/49421, COBRANÇA</t>
  </si>
  <si>
    <t>danison.soares@tjpa.jus.br; arilson.galdinho@tjpa.jus.br; fabio.reis@tjpa.jus.br</t>
  </si>
  <si>
    <t>Contratação de serviços de assistência técnica, consultoria, manutenção preventiva, corretiva, adaptativa e evolutiva do Sistema de Gestão de Pessoas – MENTORH</t>
  </si>
  <si>
    <t>067/2018</t>
  </si>
  <si>
    <t>PA-PRO-2018/05790</t>
  </si>
  <si>
    <t>TJPA-MEM-2023/44646, cobrança. TJPA-PRO-2023/03615, tramitação / rescisão antecipada: TJPA-MEM-2024/31556</t>
  </si>
  <si>
    <t>Michel do Nascimento Hansson</t>
  </si>
  <si>
    <t>nerylena.assuncao@tjpa.jus.br; michel.hansson@tjpa.jus.br</t>
  </si>
  <si>
    <t>ECO GESTÃO AMBIENTAL LTDA EPP</t>
  </si>
  <si>
    <t>04.831.871/0001-08</t>
  </si>
  <si>
    <t>Contratação de empresa especializada para a prestação de serviços de manutenção e conservação de jardins, áreas verdes e solos naturais nos endereços elencados neste Termo, com fornecimento de ferramentas, equipamentos, materiais e com eventual reposição de mudas, adequados à perfeita execução do serviço</t>
  </si>
  <si>
    <t>070/2017</t>
  </si>
  <si>
    <t>PA-PRO-2017/04629</t>
  </si>
  <si>
    <t>TJPA-MEM-2022/53788 (prorrogação excepcional por mais 12 meses). Autorizado. Verificar pois acho que não dá mais para prorrogar. Não poderá ser prorrodo considerando o prazo da exepcionalidade. (lorena)</t>
  </si>
  <si>
    <t>adriana.guimaraes@tjpa.jus.br;enio.reboucas@tjpa.jus.br;helton.rocha@tjpa.jus.br;;gabriel.pereira@tjpa.jus.br;coordenadoria.contratos@tjpa.jus.br</t>
  </si>
  <si>
    <t>INDIVIDUAL ISABELA COSTA DAINESI</t>
  </si>
  <si>
    <t>Contratação de empresa especializada para aquisição de Rádio transceptor novo e, componentes para rádios transceptores portáteis, visando atender as necessidades do TJPA.</t>
  </si>
  <si>
    <t>070/2022</t>
  </si>
  <si>
    <t>PA-PRO-2022/04484</t>
  </si>
  <si>
    <t>TJPA-MEM-2023/49398, cobrança</t>
  </si>
  <si>
    <t>william.silva@tjpa.jus.br; marcos.ramalho@tjpa.jus.br</t>
  </si>
  <si>
    <t>LOTE 1: Contratação de empresa(s) especializada(s) para o fornecimento da Solução de Rede Privada de Dados, incluindo a implantação, configuração, gerenciamento pró-ativo, manutenção e suporte técnico para atendimento das unidades judiciárias no Estado do Pará</t>
  </si>
  <si>
    <t>060/2018</t>
  </si>
  <si>
    <t>PA-PRO-2018/05335</t>
  </si>
  <si>
    <t>Vai entrar em excepcional. TJPA-MEM-2023/44591, cobrança</t>
  </si>
  <si>
    <t>fabio.reis@tjpa.jus.br;erick.bol@tjpa.jus.br;cristiano.neri@tjpa.jus.br;erick.bol@tjpa.jus.br;davison.silva@tjpa.jus.br;coordenadoria.contratos@tjpa.jus.br</t>
  </si>
  <si>
    <t>Contratação de empresa especializada para execução da obra de Construção novo Fórum da Comarca de Xinguara</t>
  </si>
  <si>
    <t>PA-PRO-2022/00497</t>
  </si>
  <si>
    <t>TJPA-MEM-2023/38353, cobrança</t>
  </si>
  <si>
    <t>jose.araujo@tjpa.jus.br; gabriel.ventura@tjpa.jus.br</t>
  </si>
  <si>
    <t xml:space="preserve"> C.  A.  DA  SILVA  COSTA  &amp;  CIA LTDA - ME</t>
  </si>
  <si>
    <t>07.675.303/0001-53</t>
  </si>
  <si>
    <t xml:space="preserve">Execução  da  obra  de  Construção  novo  Fórum  da  Comarca  de  Concórdia  do  Pará, </t>
  </si>
  <si>
    <t>PA-PRO-2022/01989</t>
  </si>
  <si>
    <t>TJPA-MEM-2023/49400, cobrança. TJPA-MEM-2023/50760 - recsisão uniçateral - autorizada</t>
  </si>
  <si>
    <t>jose.araujo@tjpa.jus.br;;gabriel.ventura@tjpa.jus.br;;jose.araujo@tjpa.jus.br;coordenadoria.contratos@tjpa.jus.br</t>
  </si>
  <si>
    <t>AGILDOC BPO SERVIÇOS LTDA</t>
  </si>
  <si>
    <t>19.679.329/0001-59</t>
  </si>
  <si>
    <t>Contratação de serviço de gestão documental para triagem, classificação e controle da documentação administrativa do TJPA (Comarca de Belém), conforme condições, quantidades e  exigências estabelecidas no termo de referência.</t>
  </si>
  <si>
    <t>PA-PRO-2022/3868</t>
  </si>
  <si>
    <t>TJPA-MEM-2023/38350, cobrança. Não será prorrogado</t>
  </si>
  <si>
    <t>Leiliane Sodre Rabelo</t>
  </si>
  <si>
    <t>luana.alamar@tjpa.jus.br; laila.campos@tjpa.jus.br; leiliane.raelo@tjpa.jus.br</t>
  </si>
  <si>
    <t>LOTE 2: Contratação de empresa(s) especializada(s) para o fornecimento da Solução de Rede Privada de Dados, incluindo a implantação, configuração, gerenciamento pró-ativo, manutenção e suporte técnico para atendimento das unidades judiciárias no Estado do Pará</t>
  </si>
  <si>
    <t>PA-PRO-2018/05336</t>
  </si>
  <si>
    <t>TJPA-MEM-2023/44605, COBRANÇA. Vai entrar em excepcional. Não será prorrogado conforme TJPA-DES-2023/202512</t>
  </si>
  <si>
    <t>serviço de suporte técnico, com atualização de versões e atualização tecnológica, em softwares Oracle</t>
  </si>
  <si>
    <t>050/2018</t>
  </si>
  <si>
    <t>PA-PRO-2018/03079</t>
  </si>
  <si>
    <t>TJPA-MEM-2023/31700, cobrança. Já vai entrar na excepcional, é inexigibilidade</t>
  </si>
  <si>
    <t>suporte técnico, instalação e manutenção de licença de uso do sistema aplicativo, software PERGAMUM (SISTEMA INTEGRADO DE BIBLIOTECAS)</t>
  </si>
  <si>
    <t>051/2018</t>
  </si>
  <si>
    <t>PA-PRO-2018/04444</t>
  </si>
  <si>
    <t>TJPA-MEM-2023/31703, cobrança. è sistema, temq ue ter equipe, vai entrar excepcional, é inexigibilidade]. NOVA CONTRATAÇÃO: TJPA-PRO-2023/02082, VERIFICAR ANDAMENTO PARA VER REAL NECESSIDADE DE N]ÃO PRORROGAÇÃO</t>
  </si>
  <si>
    <t>adriana.lisboa@tjpa.jus.br</t>
  </si>
  <si>
    <t>Contratação de instituição bancária, pública ou privada, nos termos da legislação em vigor editada pelo Banco Central do Brasil, para a emissão, recebimento e compensação de boletos bancários destinados ao recolhimento de tributos e de recursos ao Poder Judiciário, além de outros serviços auxiliares</t>
  </si>
  <si>
    <t>046/2018</t>
  </si>
  <si>
    <t>PA-PRO-2018/04238</t>
  </si>
  <si>
    <t>TJPA-MEM-2023/31710, vai entrar no excepcional, foi pregão, pedi ajuda para Fábio falar com Maurício. Contrato novo: 070/2023</t>
  </si>
  <si>
    <t>Maria de Nazaré Rendeiro Saleme</t>
  </si>
  <si>
    <t>maria.rendeiro@tjpa.jus.br</t>
  </si>
  <si>
    <t xml:space="preserve">prestação de serviços de webradiojornalismo no site do TRIBUNAL DE JUSTIÇA DO PARÁ (TJPA) </t>
  </si>
  <si>
    <t>054/2018</t>
  </si>
  <si>
    <t>PA-PRO-2018/04460</t>
  </si>
  <si>
    <t>TJPA-MEM-2023/38124, cobrança. Vai entrar em excepcional, foi pregão, ajuda do apoio operacional. Nova contrataçãoi</t>
  </si>
  <si>
    <t>linomar.bahia@tjpa.jus.br</t>
  </si>
  <si>
    <t>2007</t>
  </si>
  <si>
    <t>BANCO DO BRASIL</t>
  </si>
  <si>
    <t>00.000.000/0261/58</t>
  </si>
  <si>
    <t>Instalação do Caixa Eletrônico no Lauro Sodré</t>
  </si>
  <si>
    <t>PA-PRO-2017/00002</t>
  </si>
  <si>
    <t>TJPA-MEM-2022/53940, COBRANÇA / TJPA-MEM-2022/44887</t>
  </si>
  <si>
    <t>Sistema informatizado de Gestão Administrativa Pública Integrada</t>
  </si>
  <si>
    <t>072/2017</t>
  </si>
  <si>
    <t>PA-PRO-2018/0221</t>
  </si>
  <si>
    <t>TJPA-MEM-2022/53935, cobrança em 18/11. NOva contratação: PA-PRO2022/04379</t>
  </si>
  <si>
    <t>Andrey Diego da Silva Albuquerqu</t>
  </si>
  <si>
    <t>Cleber Roberto Paes da Rocha</t>
  </si>
  <si>
    <t>francisco.campos@tjpa.jus.br; andrey.albuquerque@tjpa.jus.br; cleber.rocja@tjpa.jus.br</t>
  </si>
  <si>
    <t>SEVENTEC TECNOLOGIA E INFORMÁTICA LTDA - EPP</t>
  </si>
  <si>
    <t>08.784.976/001-04</t>
  </si>
  <si>
    <t>Fornecimento de 200 (duzentas) impressoras multifuncionais monocromáticas com tecnologia de impressão por laser/led para utilização nas unidades judiciárias e administrativas do TJPA</t>
  </si>
  <si>
    <t>PA-PRO-2020/00296</t>
  </si>
  <si>
    <t xml:space="preserve">e-mail dia 07/11/2022 informando a não prorrogação </t>
  </si>
  <si>
    <t>A. C. DE L. ALVES</t>
  </si>
  <si>
    <t>06.288.425/0001-24</t>
  </si>
  <si>
    <t>Concessão administrativa de uso de espaço público, visando a exploração comercial de serviços de restaurante e lanchonete, com fornecimento de lanches e refeições do tipo self-service, por peso, nas dependências do Edifício Sede do Tribunal de Justiçado Estado do Pará</t>
  </si>
  <si>
    <t>PA-PRO-2016/04261</t>
  </si>
  <si>
    <t>PA-MEM-2021/34148 - Prorrogação excepcional   NOVA LICITAÇÃO PA-PRO-2021/02087. Licitação finalizada, gerou o contrato n° 011/2022. RESCISÃO AUTORIZADA EM 14/03/2022</t>
  </si>
  <si>
    <t>Elizabeth Maria Carneiro Raymundo</t>
  </si>
  <si>
    <t>elizabeth.raymundo@tjap.jus.br</t>
  </si>
  <si>
    <t>DAVID MOREIRA &amp; CIA LTDA EPP</t>
  </si>
  <si>
    <t>Serviços de fornecimento e instalação dos equipamentos de ar condicionado tipo expansão direta VRF, Splits  - Fórum Ananindeua</t>
  </si>
  <si>
    <t>068/2016</t>
  </si>
  <si>
    <t>PA-PRO-2017/00150</t>
  </si>
  <si>
    <t xml:space="preserve">RESCISÃO ANTECIPADA FORMALIZADA NOS AUTOS DO PA-MEM-2022/12879. </t>
  </si>
  <si>
    <t>Prestação dos serviços de manutenção preventiva e corretiva, com cobertura total de peças, em elevadores de passageiros e monta-carga</t>
  </si>
  <si>
    <t>048/2015</t>
  </si>
  <si>
    <t>PA-PRO-2016/00299</t>
  </si>
  <si>
    <t xml:space="preserve">
Nova licitação em instrução no PA-PRO-2020/01722 Informado via e-mail, em 26/10/2021, que o contrato foi encerrado.</t>
  </si>
  <si>
    <t>CASA DE ACOLHIMENTO EMILY GALDINO</t>
  </si>
  <si>
    <t>37.809.086/0001-08</t>
  </si>
  <si>
    <t>Doação de Bens Inservívies</t>
  </si>
  <si>
    <t>Doação</t>
  </si>
  <si>
    <t>PA-PRO-2023/00277</t>
  </si>
  <si>
    <t>ESCOLA MUNICIPAL DE ENSINO FUNDAMENTAL PA 254, KM 11</t>
  </si>
  <si>
    <t>03.806.680/0001-23</t>
  </si>
  <si>
    <t>Doação de bens móveis inservíveis</t>
  </si>
  <si>
    <t>PA-PRO-2022/00267</t>
  </si>
  <si>
    <t>POLICIA CIVIL DO PARÁ</t>
  </si>
  <si>
    <t>00.368.105/0001-06</t>
  </si>
  <si>
    <t>PA-PRO-2023/00369</t>
  </si>
  <si>
    <t>INSTITUTO CASA DA BAIANA DE TRADIÇÃO AFRO-RELIGIOSO E DE DESENVOLVIMENTO SOCIAL</t>
  </si>
  <si>
    <t>38.204.655/0001-54</t>
  </si>
  <si>
    <t>PA-PRO-2022/00414</t>
  </si>
  <si>
    <t>LIDERANÇA LIMPEZA E CONSERVAÇÃO LTDA</t>
  </si>
  <si>
    <t>00.482.840/0001-38</t>
  </si>
  <si>
    <t>Contratação de empresa especializada na prestação dos serviços de Limpeza, Conservação e Higienização, Copeiragem e apoio de encarregados nos prédios deste Tribunal de Justiça, com fornecimento de uniformes, materiais e o emprego de equipamentos necessários e adequados à execução dos serviços, pelo período de 12 meses</t>
  </si>
  <si>
    <t>044/2019</t>
  </si>
  <si>
    <t>PA-PRO-2020/00887</t>
  </si>
  <si>
    <t>Nova contratação em andamento. Processo em sigilo. Resp. Lorena 17/01/22. Renovação PA-MEM-2022/07005, autorizado em 11/03/2022. RESCISÃO: PA-MEM-2022/32333, autorizado em 27/07/2022</t>
  </si>
  <si>
    <t>Jamille Menezes Colares</t>
  </si>
  <si>
    <t>adriana.guimaraes@tjpa.jus.br; helton.moura@tjpa.jus.br; jamille.menezes@tjpa.jus.br</t>
  </si>
  <si>
    <t>C.O.S. CONSTRUTORA LTDA</t>
  </si>
  <si>
    <t>10.673.296/0001-65</t>
  </si>
  <si>
    <t>Contratação de empresa especializada para execução da obra de Construção novo Fórum da Comarca de São Félix do Xingu</t>
  </si>
  <si>
    <t>003/2021</t>
  </si>
  <si>
    <t>PA-PRO-2022/00519</t>
  </si>
  <si>
    <t>TJPA-MEM-2023/38360, cobrança. Reincidido em 13/09/2022</t>
  </si>
  <si>
    <t>jose.araujo@tjpa.jus.br; gabriel.ventura@tjpa.jus.br; marcelo.fernandes@tjpa.jus.br</t>
  </si>
  <si>
    <t>IGREJA EVANGÉLICA NOVA ALIANÇA - ULIANÓPOLIS/PA</t>
  </si>
  <si>
    <t>30.936.003/0001-00</t>
  </si>
  <si>
    <t>Doação de Bens Inservíveis</t>
  </si>
  <si>
    <t>TJPA-PRO-2023/00454</t>
  </si>
  <si>
    <t>INDUSTRIA GRAFICA BRASILEIRA LTDA</t>
  </si>
  <si>
    <t>61.418.141/0001-13</t>
  </si>
  <si>
    <t>contratação de empresa especializada na prestação de serviços de confecção, controle, armazenagem, transporte e entrega de 9.375 (nove mil e trezentos e setenta e cinco milheiros) de selos de atos notariais e de registros, para Cartórios Extrajudiciais, praticados no Estado do Pará</t>
  </si>
  <si>
    <t>079/2018</t>
  </si>
  <si>
    <t>PA-PRO-2020/00982</t>
  </si>
  <si>
    <t>PA-PRO-2020/02522 (nova licitação?) PA-MEM-2022/02560 , cobrança - responderam nesse que não será prorrogado.</t>
  </si>
  <si>
    <t>Alcindo Augusto Palha Junior</t>
  </si>
  <si>
    <t>marilene.gomes@tjpa.jus.br; alcindo.junior@tjpa.jus.br</t>
  </si>
  <si>
    <t>VS DATA COMÉRCIO &amp; DISTRIBUIÇÃO LTDA.</t>
  </si>
  <si>
    <t>07.268.152/0004-61</t>
  </si>
  <si>
    <t>Contratação de empresas especializadas em soluções para o aumento das capacidades de processamento e de recuperação de desastres dos Data Centers do Tribunal de Justiça do Estado do Para.</t>
  </si>
  <si>
    <t>082/2022</t>
  </si>
  <si>
    <t>TJPA-PRO-2023/00464</t>
  </si>
  <si>
    <t>TJPA-MEM-2023/24503, COBRANÇA - fiscal informou que não será prorrogado</t>
  </si>
  <si>
    <t>arilson.galdinho@tjpa.jus.br; fabio.reis@tjpa.jus.br</t>
  </si>
  <si>
    <t>DAVID MOREIRA &amp; CIA LTDA</t>
  </si>
  <si>
    <t>Manutenção preventiva e corretiva de sistemas de ar dos prédios do TJPA</t>
  </si>
  <si>
    <t>010/2018</t>
  </si>
  <si>
    <t>PA-PRO-2018/00514</t>
  </si>
  <si>
    <t>PA-MEM-2021/48732, autorizado em 09/02/2022; TJPA-MEM-2022/59928-A prorrogação excepcional, na SEPLAN em 06/02/2023; nova contratação TJPA-PRO-2022/03561. Será substituído pelo Contrato n° 26/2023. Rescisão antecipada: 01/06/2023. Instrução para rescisão antecipada: TJPA-MEM-2023/16051; considerando a autorização da presidente sobre a rescisão antecipada, alterei a data do término da vigência (Lorena)</t>
  </si>
  <si>
    <t>paulo.hildebrando@tjpa.jus.br</t>
  </si>
  <si>
    <t>COMUNIDADE TERAPÊUTICA FAMÍLIA FELIZ</t>
  </si>
  <si>
    <t>08.367.037/0001-64</t>
  </si>
  <si>
    <t>PA-PRO-2022/00591</t>
  </si>
  <si>
    <t>Contratação de empresa especializada em soluções para o aumento das capacidades de processamento e de recuperação de desastres dos Dastas Centers do Tribunal de Justiça do Estado do Pará.</t>
  </si>
  <si>
    <t>TJPA-PRO-2023/00462</t>
  </si>
  <si>
    <t>TJPA-MEM-2023/24496, cobrança - fiscal informouq ue não precisar prorrogar</t>
  </si>
  <si>
    <t>SERVEMTEC LTDA</t>
  </si>
  <si>
    <t>41.497.736/0001-02</t>
  </si>
  <si>
    <t xml:space="preserve">Tribunais Online, com acesso simultâneo para 200 usuários, por meio do Portal do TJPA, </t>
  </si>
  <si>
    <t>PA-PRO-2018/00607</t>
  </si>
  <si>
    <t>PA-MEM-2021/40698, autorizado em 28/01/2022; TJPA-MEM-2022/59688-A prorrogação excepcional, no serviço de compras. No setor demandante para avaliação da cotação. Contrato 004/2023 substituirá esté e iniciará a vigencia qd este terminar</t>
  </si>
  <si>
    <t>daniel.simas@tjpa.jus.br</t>
  </si>
  <si>
    <t>J&amp;F ENGENHARIA LTDA</t>
  </si>
  <si>
    <t>33.520.093/0001-34</t>
  </si>
  <si>
    <t>Contratação de empresa especializada para EXECUÇÃO DA OBRA DE PINTURA DO PRÉDIO ANEXO - SEDE.</t>
  </si>
  <si>
    <t>004/2020</t>
  </si>
  <si>
    <t>PA-PRO-2021/1059</t>
  </si>
  <si>
    <t>PA-MEM-2022/20491, cobrança</t>
  </si>
  <si>
    <t>jose.araujo@tjpa.jus.br; selma.lobato@tjpa.jus.br; marcelo.fernandes@tjpa.jus.br</t>
  </si>
  <si>
    <t>TRANSCABRAL LTDA</t>
  </si>
  <si>
    <t>04.257.520/0001-35</t>
  </si>
  <si>
    <t>serviços de coleta e destinação final de resíduos sólidos de saúde, gerados pelos Serviços de Saúde do TJPA (Serviços Médico e Odontológico, em Belém – Pará).</t>
  </si>
  <si>
    <t>006/2019</t>
  </si>
  <si>
    <t>PA-PRO-2019/01058</t>
  </si>
  <si>
    <t>PA-MEM-2022/02552 , cobrança. Prorrogação PA-MEM-2022/5981</t>
  </si>
  <si>
    <t>Assinatura anual da Biblioteca Digital Fórum de Livros 9ª Série (2021/2022)</t>
  </si>
  <si>
    <t>PA-PRO-2021/04255</t>
  </si>
  <si>
    <t>TJPA-MEM-2022/57711, cobrança.  Plataforma Fórum de Conhecimento Jurídico (TJPA-PRO-2022/04115) e o objeto do contrato Nº 012/2022 encontrasse englobado nessa nova contratação, substituído pelo ct 19/02 que terá vigencia inciciada em 19/02</t>
  </si>
  <si>
    <t>elaine.ribeiro@tjpa.jus.br; josiane.neves@tjpa.jus.br</t>
  </si>
  <si>
    <t>IGREJA DO EVANGELHO QUADRANGULAR - PORTEL-PA</t>
  </si>
  <si>
    <t>62.955.505/0775-42</t>
  </si>
  <si>
    <t>TJPA-PRO-2023/00731</t>
  </si>
  <si>
    <t>cnpj 62.955.505/0775-42</t>
  </si>
  <si>
    <t>Assinatura anual para acesso ao produto “Revista dos Tribunais Online”</t>
  </si>
  <si>
    <t>PA-PRO-2021/04253</t>
  </si>
  <si>
    <t>TJPA-MEM-2023/03919, cobrança /  TJPA-MEM-2022/60145, instrução - para NOta Técnica. IMPOSSIBILIDADE DE PRORROGAR, SEM CLAUSULA DE PRORROGAÇÃO - VAI PARA NOVO CONTRATO</t>
  </si>
  <si>
    <t>SERVICE ITORORÓ EIRELI</t>
  </si>
  <si>
    <t>03.765.290/0001-52</t>
  </si>
  <si>
    <t>Serviços continuados</t>
  </si>
  <si>
    <t>054/2016</t>
  </si>
  <si>
    <t>PA-PRO-2017/00664</t>
  </si>
  <si>
    <t>Nova contratação em andamento. Processo em sigilo. Resp. Lorena 17/01/22. Prorrogação PA-MEM-2022/06576. Autorizada porrrogação excepcional em 16/03/2022. RESCISÃO: PA-MEM-2022/32332, autorzação para recisão concedida em 26/07/2022</t>
  </si>
  <si>
    <t>helton.rocha@tjpa.jus.br</t>
  </si>
  <si>
    <t>AGÊNCIA ADVENTISTA DE DESENVOLVIMENTO E RECURSOS ASSISTENCIAIS NORTE BRASILEIRA – ADRA NORTE e outros</t>
  </si>
  <si>
    <t>14.784.254/0001-52</t>
  </si>
  <si>
    <t>TJPA-PRO-2023/00787</t>
  </si>
  <si>
    <t>Serviços continuados - manutenção predial</t>
  </si>
  <si>
    <t>071/2017</t>
  </si>
  <si>
    <t>PA-PRO-2017/00666</t>
  </si>
  <si>
    <t>PA-PRO-2021/02349 PA-MEM-2022/03019. Nova licitação: PA-PRO-2021/02349, mais perto verificar se realemente não precisa de porrogação emergencial. (e-mail do fiscal em 20/05/2022). PA-MEM-2022/35301, autorizado em 30/08</t>
  </si>
  <si>
    <t>armando.silva@tjpa.jus.br</t>
  </si>
  <si>
    <t>INSPETORIA   SALESIANA   MISSIONARIA   DA   AMAZONIA</t>
  </si>
  <si>
    <t>04.373.163/0001-70</t>
  </si>
  <si>
    <t>TJPA-PRO-2023/00848</t>
  </si>
  <si>
    <t>SECRETARIA MUNICIPAL DE SAÚDE DE SANTARÉM/PA</t>
  </si>
  <si>
    <t>17.556.659/0001-21</t>
  </si>
  <si>
    <t>PA-PRO-2022/00764</t>
  </si>
  <si>
    <t>CASA LAR ABA PAI - ASSOCIAÇÃO PROJETO VISÃO ÁGUIA</t>
  </si>
  <si>
    <t>11.652.626/0001-07</t>
  </si>
  <si>
    <t>TJPA-PRO-2023/00887</t>
  </si>
  <si>
    <t>CNPJ 11.652.626/0001-07</t>
  </si>
  <si>
    <t>AMAZON CONSTRUÇÕES E SERVIÇOS EIRELI</t>
  </si>
  <si>
    <t>04.558.234/0001-00</t>
  </si>
  <si>
    <t>Pretação de serviços de operador de empilhadeira</t>
  </si>
  <si>
    <t>018/2021</t>
  </si>
  <si>
    <t>PA-PRO-2021/01361</t>
  </si>
  <si>
    <t>TJPA-MEM-2023/06501, cobrança e instrução; informado sobre a não prorrogação; Nova contratação TJPA-PRO-2023/00825</t>
  </si>
  <si>
    <t>claikson.duarte@tjpa.jus.br; brunna.silva@tjpa.jus.br</t>
  </si>
  <si>
    <t>AGEM TECNOLOGIA DISTRIBUIDORA LTDA</t>
  </si>
  <si>
    <t>09.022.398/0001-31</t>
  </si>
  <si>
    <t>Aquisição de equipamentos para a modernização e expansão da infraestrutura de Tecnologia da Informação e Comunicação do Tribunal de Justiça do Estado do Pará.</t>
  </si>
  <si>
    <t>049/2021</t>
  </si>
  <si>
    <t>04/03/2022</t>
  </si>
  <si>
    <t>PA-PRO-2022/00779</t>
  </si>
  <si>
    <t>TJPA-MEM-2023/03917, cobrança - informado neste que não será necessário prorrogar</t>
  </si>
  <si>
    <t>Felipe Moraes Freitas</t>
  </si>
  <si>
    <t>diego.leitao@tjpa.jus.br; felipe.freitas@tjpa.jus.br; marcus.neves@tjpa.jus.br</t>
  </si>
  <si>
    <t>LS SERVIÇOS DE INFORMÁTICA E ELETRÔNICA LTDA.</t>
  </si>
  <si>
    <t>10.793.812/0001-95</t>
  </si>
  <si>
    <t>Registro   de   Preços   para   aquisição   de equipamentos   para   a   modernização   e   expansão   da   infraestrutura   de   Tecnologia   da Informação  e  Comunicação  do  Tribunal  de  Justiça  do  Estado  do  Pará.  Consumo  de  80 (oitenta) Nobreak senoidal 2 KVA ou superior e 80 (oitenta) Banco de baterias, referente aos itens 4 e 5 da ARP nº 044/2021 (PA-PRO2021/04198).</t>
  </si>
  <si>
    <t>049/2022</t>
  </si>
  <si>
    <t xml:space="preserve">
TJPA-PRO-2022/03754</t>
  </si>
  <si>
    <t>TJPA-MEM-2023/38344, cobrança</t>
  </si>
  <si>
    <t>felipe.freitas@tjpa.jus.br; marcus.neves@tjpa.jus.br</t>
  </si>
  <si>
    <t>ASSOCIAÇÃO  TERAPÊUTICA  DESPERTAR</t>
  </si>
  <si>
    <t>31.715.768/0001-75</t>
  </si>
  <si>
    <t>TJPA-PRO-2023/00904</t>
  </si>
  <si>
    <t>TJPA-PRO-2023/00967</t>
  </si>
  <si>
    <t>MYO2 SOLUÇÕES EM SAÚDE INDÚSTRIA EIRELI</t>
  </si>
  <si>
    <t>Contratação de empresa especializada em lavagem e passagem de roupas hospitalares</t>
  </si>
  <si>
    <t>16/03/2022</t>
  </si>
  <si>
    <t>PA-PRO-2021/04111</t>
  </si>
  <si>
    <t>TJPA-MEM-2023/04003, cobrança, apoio operacional. Pedi nova cobrança do apoio operacional em 06/02/2023. Falei com Mairivaldo por telefone em 13/03, processo de prorrogação está parado no serviço médico deste 20/01 - TJPA-MEM-2023/02900 . Expliquei pra ele a urgência e tamanho do trâmite processual. Em 15/03 reiterei a cobrança no Teams.</t>
  </si>
  <si>
    <t>meiravaldo.almeida@tjpa.jus.br; madalena.oliveira@tjpa.jus.br</t>
  </si>
  <si>
    <t>WEBTRIP AGÊNCIA DE VIAGENS E TURISMO EIRELI,</t>
  </si>
  <si>
    <t>07.340.993/0001-90</t>
  </si>
  <si>
    <t>prestação de serviços de assessoramento, reserva, emissão, remarcação e cancelamento de passagens aéreas, nacionais e internacionais, emissão de seguro de assistência em viagem internacional, de assentos especiais e outras atividades correlatas indissociáveis do serviço prestado, por meio do atendimento remoto,</t>
  </si>
  <si>
    <t>035/2020</t>
  </si>
  <si>
    <t>PA-PRO-2020/01788</t>
  </si>
  <si>
    <t>Informado por e-mail, no dia 24/03, que a empresa não tem interesse na prorrogação.</t>
  </si>
  <si>
    <t>raquel.filgueira@tjpa.jus.br; anderson.clay@tjpa.jus.br</t>
  </si>
  <si>
    <t>POLÍCIA  MI-LITAR  DO  ESTADO  DO  PARÁ  EM  FAVOR  DA  POLÍCIA  AMBIENTAL  DE  SAN-TARÉ</t>
  </si>
  <si>
    <t>PA-PRO-2022/01149</t>
  </si>
  <si>
    <t>CANTÃO VIGILÂNCIA E SEGURANÇA LTDA</t>
  </si>
  <si>
    <t>14.966.650/0003-62</t>
  </si>
  <si>
    <t>Prestação de Serviços de Vigilância e Segurança Armada, nas dependências e instalações do Tribunal de Justiçado Estado do Pará – TJE/PA, no Interior do Estado do Pará</t>
  </si>
  <si>
    <t>006/2020</t>
  </si>
  <si>
    <t>PA-PRO-2020/02068</t>
  </si>
  <si>
    <t>PA-MEM-2022/30390-B - distrato autorizado em 22/07/2022; nova contratação formalizada</t>
  </si>
  <si>
    <t>enio.rebouças@tjpa.jus.br; joao.vfalmeida@tjpa.jus.br; marlon.nascimento@tjpa.jus.br</t>
  </si>
  <si>
    <t>ASSOCIAÇÃO  CARAJÁS  DE  PORTADORES  DE  DEFICIÊNCIA</t>
  </si>
  <si>
    <t>04.616.071/0001-74</t>
  </si>
  <si>
    <t>TJPA-PRO-2023/00994</t>
  </si>
  <si>
    <t xml:space="preserve"> CONSELHO ESCOLAR MUNICIPAL DE ENSINO FUNDAMENTAL PA 254 KM</t>
  </si>
  <si>
    <t>05.736.185/0001-10</t>
  </si>
  <si>
    <t>PA-PRO-2022/01267</t>
  </si>
  <si>
    <t xml:space="preserve">SANEAR BRASIL CONSTRUÇÕES EIRELI </t>
  </si>
  <si>
    <t>Execução da obra de reforma, revtalização e restauração da Sede do Tribunal de  Justiça do  Estado  do  Pará</t>
  </si>
  <si>
    <t xml:space="preserve">PA-PRO-2022/01420  </t>
  </si>
  <si>
    <t>TJPA-MEM-2023/06531, não prorrogar</t>
  </si>
  <si>
    <t>CENTRO SOCIAL, CULTURAL, EDUCACIONAL ARCA DE NOE</t>
  </si>
  <si>
    <t>06.538.090/0001-55</t>
  </si>
  <si>
    <t>TJPA-PRO-2023/01034</t>
  </si>
  <si>
    <t>POLÍCIA CIVIL DO ESTADO DO PARA, EM FAVOR DA DELEGACIA DE POLÍCIA CIVIL DE CACHOEIRA  DO  ARAR</t>
  </si>
  <si>
    <t>TJPA-PRO-2023/01063</t>
  </si>
  <si>
    <t>ÁGUA NORTE - TRATAMENTO DE ÁGUA E SOLUÇÕES AMBIENTAIS</t>
  </si>
  <si>
    <t>15.622.879/0001-80</t>
  </si>
  <si>
    <t>Contratação de serviços de manutenção preventiva da Estação de Tratamento de efluentes compacta da Fórum de Mosqueiro</t>
  </si>
  <si>
    <t>032/2021</t>
  </si>
  <si>
    <t>PA-PRO-2021/02139</t>
  </si>
  <si>
    <t>PA-MEM-2022/05971, autorizado em 18/05/2022 / RESCISÃO ANTECIPADA: TJPA-MEM-2022/40082-A</t>
  </si>
  <si>
    <t>antonio.martins@tjpa..jus.br; samantha.nahon@tjpa.ju.sbr</t>
  </si>
  <si>
    <t xml:space="preserve">INSPETORIA SALESIANA MISSIONARIA DA AMAZONIA -  ESCOLA SALESIANA DO TRABALHO </t>
  </si>
  <si>
    <t>04.373.163/0050-59</t>
  </si>
  <si>
    <t>PA-PRO-2022/02227</t>
  </si>
  <si>
    <t>Prestação de serviços de manutenção preventiva e corretiva, de desinstalação, substituição e realocação dos equipamentos de ar condicionado tipo expansão direta e VRF, Splits (ou outro equipamento de outra classificação que vier a substituir estes) instalados no Prédio Sede do Tribunal de Justiça do Estado do Pará</t>
  </si>
  <si>
    <t>018/2016</t>
  </si>
  <si>
    <t>PA-PRO-2016/01338</t>
  </si>
  <si>
    <t xml:space="preserve">
NOVA LICITAÇÃO EM INSTRUÇÃO NO PA-PRO-2020/01717. SOLICITAÇÃO DE PRORROGAÇÃO EXCEPCIONAL: PA-MEM-2021/24550. Novo contrato: 84/2021, sai pedindo rescisão no expediente pedindo caução</t>
  </si>
  <si>
    <t>edson.ferreira@tjpa.jus.</t>
  </si>
  <si>
    <t xml:space="preserve">METALURGICA ASCURRA EIRELI </t>
  </si>
  <si>
    <t>Contratação de empresa especializada para aquisição com
instalação de plataformas de percurso vertical para o Juizado Especial do Jurunas, Fórum de Marituba, Fórum
de Parauapebas e Anexo II do Tribunal de Justiça do Estado do Pará, com serviço de conservação/manutenção
em garantia</t>
  </si>
  <si>
    <t>029/2020</t>
  </si>
  <si>
    <t>PA-PRO-2020/01565</t>
  </si>
  <si>
    <t>PA-MEM-2022/02557, cobrança. Não será renovado, Nova contratação: PA-PRO-2021/04278. Não será renovado conforme PA-MEM-2022/15100</t>
  </si>
  <si>
    <t>antonio.martins@tjpa.jus.br; edson.ferreira@tjpa.jus.br</t>
  </si>
  <si>
    <t>INSTITUTO CULTUTAL COMUNITÁRIO SUCURITINGA</t>
  </si>
  <si>
    <t>11.619.331/0001-20</t>
  </si>
  <si>
    <t>TJPA-PRO-2023/01136</t>
  </si>
  <si>
    <t>ENGEBIO SERVIÇOS TÉCNICOS DE ENGENHARIA LTDA</t>
  </si>
  <si>
    <t>06.555.589/0001-70</t>
  </si>
  <si>
    <t xml:space="preserve">Prestação de serviços de Manutenção preventiva e corretiva, com reposição de peças, nos equipamentos médicos </t>
  </si>
  <si>
    <t>026/2018</t>
  </si>
  <si>
    <t>PA-PRO-2018/01943</t>
  </si>
  <si>
    <t>TJPA-MEM-2023/06496, COBRANÇA, apoio operacional. Reunião ciom serviço médico, vamos dar apoio. PRORROGAÇÃO EXCEPCIONAL COM CLAUSULA DE RESCISÃO ANTECIPADA. VÃO SAIR COM NOVA CONTRATAÇÃO (reunião ocorrida em 22/03/2023)</t>
  </si>
  <si>
    <t>kamilla@prince@tjpa.jus.br</t>
  </si>
  <si>
    <t xml:space="preserve">Aquisição, por demanda, de materiais para os pórticos detectores de metais nos prédios do TJPA </t>
  </si>
  <si>
    <t>PA-PRO-2020/02224</t>
  </si>
  <si>
    <t>PA-MEM-2022/20498, cobrança. Nçao será prorrogado conforme PA-DES-92453</t>
  </si>
  <si>
    <t>edson.souza@tjpa.jus.br; william.silva@tjpa.jus.br; marlon.nascimento@tjpa.jus.br</t>
  </si>
  <si>
    <t>IOB INFORMAÇÕES OBJETIVAS PUBLICAÇÕES JURÍDICAS  LTDA</t>
  </si>
  <si>
    <t>43.217.850/0001-59</t>
  </si>
  <si>
    <t>CONTRATAÇÃO DIRETA DE ASSINATURA ANUAL DAS REVISTAS JURÍDICAS DA EDITORA IOB</t>
  </si>
  <si>
    <t xml:space="preserve">PA-PRO-2022/01725 </t>
  </si>
  <si>
    <t>TJPA-MEM-2023/10576, cobrança; ct sem clausula de prorrogação; nova contratação TJPA-MEM-2023/10756</t>
  </si>
  <si>
    <t>elaine.ribeiro@tjpa.jus.br; lanalucia.soares@tjpa.jus.br</t>
  </si>
  <si>
    <t xml:space="preserve">BASIC ELEVADORES LTDA </t>
  </si>
  <si>
    <t>02.254.737/0001-66</t>
  </si>
  <si>
    <t>Aquisição e instalação de 01 elevador no Bloco 01 do Fórum de Ananindeua</t>
  </si>
  <si>
    <t>024/2017</t>
  </si>
  <si>
    <t>PA-PRO-2017/02452</t>
  </si>
  <si>
    <t>PA-MEM-2021/36291; Não será prorrogado, e-mail 15/03/2022</t>
  </si>
  <si>
    <t>OVERSEE TECNOLOGIA E SISTEMAS LTDA</t>
  </si>
  <si>
    <t>Serviço de transmissão e armazenamento de áudio e vídeo pela internet com acesso interativo de participantes capaz de prover Ensino à Distância - EAD para até 500 (quinhentos) acessos simultâneos pelo período de 24 (vinte e quatro) meses, com fornecimento de equipamentos, softwares, plataforma de EAD e técnicos de operação e suporte</t>
  </si>
  <si>
    <t>026/2016</t>
  </si>
  <si>
    <t>PA-PRO-2016/02336</t>
  </si>
  <si>
    <t>RESCISÃO CONTRATUAL: PA-MEM-2022/02246. Nova licitação:  PA-PRO-2021/01697, fiscalização pediu a rescição antecipada.Aguardar novo contrato ser formalizado. E-mail de JOAO MARCELO DE SOUSA SIQUEIRA DE 17/12/2021. Contratação unificada</t>
  </si>
  <si>
    <t>joao.siqueira@tjpa.jus.br</t>
  </si>
  <si>
    <t>PA-PRO-2020/02541</t>
  </si>
  <si>
    <t>PA-MEM-2022/30390-C, distrato autorizado em 22/07/2022 - distrato; nova contratação formalizada</t>
  </si>
  <si>
    <t>BLB ELETRÔNICA LTDA</t>
  </si>
  <si>
    <t>04.220.505/0001-12</t>
  </si>
  <si>
    <t>contratação de empresa especializada no serviço
de manutenção preventiva e corretiva de equipamento ELETROCARDIOGRAFO MODELO ECG-6,
instalado no Serviço Médico do TJ/PA</t>
  </si>
  <si>
    <t>PA-PRO-2020/02121</t>
  </si>
  <si>
    <t>PA-MEM-2022/36358, cobrança / PA-MEM-2022/36059, instrução; parecer jurídico desfavorável a prorrogação por inexigibilidade</t>
  </si>
  <si>
    <t>miguel.simas@tjpa.jus.br; kamilla.prince@tjpa.jus.br</t>
  </si>
  <si>
    <t>UISSARA  CONSTRUÇÕES  E  SERVIÇOS  LTD</t>
  </si>
  <si>
    <t>Execução da obra de revitalização do Fórum Distrital de Icoaraci</t>
  </si>
  <si>
    <t>Convite</t>
  </si>
  <si>
    <t>PA-PRO-2022/01861</t>
  </si>
  <si>
    <t>TJPA-MEM-2023/10569, cobrança</t>
  </si>
  <si>
    <t>ASSOCIAÇÃO PROATIVA DO PARÁ</t>
  </si>
  <si>
    <t>07.611.485/0001-07</t>
  </si>
  <si>
    <t>Contratação emergencial de empresa especializada para facilitar, assessorar e auxiliar no processo de desenvolvimento e aperfeiçoamento do estágio supervisionado, no âmbito do Poder Judiciário do Estado do Pará, com previsão estimada de 675 estagiários, com percebimento de bolsa auxílio e vale-transporte</t>
  </si>
  <si>
    <t>PA-PRO-2021/02280</t>
  </si>
  <si>
    <t xml:space="preserve">PA-MEM-2022/01069, cobrança. Nova contratação: pregão eletrônico nº 73/2021. </t>
  </si>
  <si>
    <t>thiago.castro@tjpa.jus.br; arilson.silva@tjpa.jus.br; daniel.ferreira@tjpa.jus.br</t>
  </si>
  <si>
    <t>Contratação de 03 (três) postos de vigilância com 44 (quarenta e quatro) horas semanais para serem instalados nos Fóruns de Eldorado do Carajás, Mocajuba e Ulianopolis.</t>
  </si>
  <si>
    <t>PA-PRO-2021/02160</t>
  </si>
  <si>
    <t>PA-MEM-2022/19337</t>
  </si>
  <si>
    <t>enio.reboucas@tjpa.jus.br; joao.vfalmeida@tjpa.jus.br; marlon.nascimento@tjpa.jus.br</t>
  </si>
  <si>
    <t xml:space="preserve">ASSOCIAÇÃO DAS MULHERES MUNDURUKU WAKOBORUM </t>
  </si>
  <si>
    <t>30.024.387/0001-87</t>
  </si>
  <si>
    <t>Doação de bens móveis inservíveis.</t>
  </si>
  <si>
    <t>TJPA-PRO-2023/01743</t>
  </si>
  <si>
    <t xml:space="preserve">POLÍCIA CIVIL DO ESTADO DO PARÁ
</t>
  </si>
  <si>
    <t>00.386.105/0001-06</t>
  </si>
  <si>
    <t>TJPA-REQ-2023/04137</t>
  </si>
  <si>
    <t>PRIMEIRA IGREJA BATISTA DE BAIÃO</t>
  </si>
  <si>
    <t>07.738.657/0001-08</t>
  </si>
  <si>
    <t>TJPA-PRO-2023/01792</t>
  </si>
  <si>
    <t>GRUPO ESPÍRITA SENDA DE LUZ</t>
  </si>
  <si>
    <t xml:space="preserve"> 22.486.058/0001-20</t>
  </si>
  <si>
    <t>TJPA-PRO-2023/02031</t>
  </si>
  <si>
    <t>MUNICÍPIO DE NOVO PROGRESSO</t>
  </si>
  <si>
    <t>10.221.786/0001-20</t>
  </si>
  <si>
    <t>TJPA-MEM-2023/21594</t>
  </si>
  <si>
    <t>POLÍCIA CIVIL DO ESTADO DO PARÁ</t>
  </si>
  <si>
    <t>TJPA-PRO-2023/02054</t>
  </si>
  <si>
    <t>OLIVA LTDA – EPP –
NIRE: 15200717998</t>
  </si>
  <si>
    <t>03.679.844/0001-07</t>
  </si>
  <si>
    <t>Obra de reforma para acessibilidade do Fórum Criminal – VEPMA, de acordo com as especificações e obrigações descritas no CONVITE nº. 001/TJPA/2021, que originou este
instrumento</t>
  </si>
  <si>
    <t>PA-PRO-2021/03014</t>
  </si>
  <si>
    <t xml:space="preserve">TJPA-MEM-2023/04008, cobrança - NÃO SERÁ </t>
  </si>
  <si>
    <t>Administracação das contas de Precatórios</t>
  </si>
  <si>
    <t>PA-PRO-2018/02270</t>
  </si>
  <si>
    <t>Prorrogação PA-PRO-2022/1756; Novo contratação PA-PRO-2022/00319 (suspenso). Instrução porrrogação: PA-PRO-2021/02373, autorizado em 12/05/2022. NOVA CONTRATAÇÃO TJPA-PRO-2023/00326. TJPA-MEM-2023/10586, cobrança</t>
  </si>
  <si>
    <t>CONTARPP ENGENHARIA LTDA</t>
  </si>
  <si>
    <t>26.412.148/0001-27</t>
  </si>
  <si>
    <t>Contratação de empresa especializada para execução da obra de Construção do Anexo II do Prédio Sede do TJPA</t>
  </si>
  <si>
    <t>PA-PRO-2019/04442</t>
  </si>
  <si>
    <t>TJPA-MEM-2023/02331, COBRANÇA. TJPA-MEM-2023/00920</t>
  </si>
  <si>
    <t>gabriel.ventura@tjpa.jus.br; max.ventura@tjpa.jus.br</t>
  </si>
  <si>
    <t>Outorga de concessão administrativa onerosa de uso de espaço físico destinado exclusivamente à instalação de Postos de Atendimento Bancário nos seguintes prédios do Tribunal de Justiça do Estado do Pará: Edifício SEDE; Fórum Cível da Capital; Fórum Criminal da Capital; Prédio do Fórum da Comarca de Ananindeua; Prédio do Fórum da Comarca de Santarém; Prédio do Fórum da Comarca de Marabá e Prédio do Fórum da Comarca de Redenção</t>
  </si>
  <si>
    <t>001/2016</t>
  </si>
  <si>
    <t>PA-PRO-2016/03126</t>
  </si>
  <si>
    <t>PA-MEM-2022/20496, cobrança/ NOVA LICITAÇÃO: PA-PRO-2021/03061 - não será porrogado.</t>
  </si>
  <si>
    <t>POLO REFRIGERAÇÃO</t>
  </si>
  <si>
    <t>Manutenção de grupo gerador</t>
  </si>
  <si>
    <t>038/2017</t>
  </si>
  <si>
    <t>PA-PRO-2017/03282</t>
  </si>
  <si>
    <t>PA-MEM-2022/23576 (prorrogação excepcional), Nova licitação: PA-PRO-2021/02927. Autorizado em 28/07/2022. Contrato n° 74/2022 oriundo da finalização da licitação. verificar se houve expediente de rescisão. Resp. Lorena. Expediente recisão antecipada: TJPA-MEM-2022/57590</t>
  </si>
  <si>
    <t>FAST HELP INFORMATICA LTDA</t>
  </si>
  <si>
    <t>05.889.039/0001-25</t>
  </si>
  <si>
    <t>Registro  de  Preço  para  Aquisição  de solução de proteção de rede Next Generation Firewall(NGFW)</t>
  </si>
  <si>
    <t xml:space="preserve">PA-PRO-2021-01436 </t>
  </si>
  <si>
    <t>PA-MEM-2022/24563 (autuado em PA-PRO-2022/02305)</t>
  </si>
  <si>
    <t>LS SERVIÇOS DE INFORMATICA LTDA EPP</t>
  </si>
  <si>
    <t>Aquisição de 20 nobreaks seno9idal 2 KVA e 20 bancos de baterias</t>
  </si>
  <si>
    <t>PA-PRO-2022/02390</t>
  </si>
  <si>
    <t>Não será prorrogado considerando e-maul recebido do fiscal do contrato em 09/05/2023</t>
  </si>
  <si>
    <t>Prestação de Serviço de Streaming (ao vivo e sob demanda) para atender ambientes com a transmissão de sinais de áudio e vídeo pela Internet e Intranet, com fornecimento de equipamentos, softwares, serviços de operação de vídeo e suporte técnico pelo prazo de 24 meses, nos locais de instalação pré-determinados</t>
  </si>
  <si>
    <t>037/2016</t>
  </si>
  <si>
    <t>PA-PRO-2016/3410</t>
  </si>
  <si>
    <t>PA-MEM-2021/31953: 5º TA encaminhado para assinatura em 26/08/2021; aguarda devolução.NOVA CONTRATAÇÃO PA-PRO-2021-1697; licitação finalizada com 12/2021. CONTRATO 90/2021 SUBSTIUIRÁ ESTE A PARTIR DE 01/03</t>
  </si>
  <si>
    <t>WANDEMBERG DE FREITAS NOGUEIRA - ME</t>
  </si>
  <si>
    <t>12.573.555/0001-01</t>
  </si>
  <si>
    <t>Contratação de empresa especializada para o Fornecimento de Lanches, com prestação de serviço, para as atividades inerentes a este Tribunal de Justiça, pelo período de 12 (doze) meses</t>
  </si>
  <si>
    <t>043/2019</t>
  </si>
  <si>
    <t>PA-PRO-2019/03965</t>
  </si>
  <si>
    <t>PA-MEM-2021/30681. Na CCC para elaboração do TA, em 18/08. 02/09 - para elaboração da NT. 14/09 - elaboração da minuta e posterior parecer. Nova contratação PA-PRO-2021/02009. Licitação finalizada. Informar fiscalização sobre rescisão contratual. RESCISÃO ANTECIPADA AUTORIZADA, A PARTIR DE 01/04/2022</t>
  </si>
  <si>
    <t>SINDICATO RURAL DE CHAVES</t>
  </si>
  <si>
    <t>14.068.407/0001-65</t>
  </si>
  <si>
    <t>PA-PRO-2022/02365</t>
  </si>
  <si>
    <t>CONSÓRCIO CONSTRUTOR DATACENTER</t>
  </si>
  <si>
    <t>28.540.558/0001-89</t>
  </si>
  <si>
    <t>Construção predial de propósito específico com infraestrutura completa para DATACENTER de Missão Crítica</t>
  </si>
  <si>
    <t>001/2017</t>
  </si>
  <si>
    <t>PA-PRO-2017/03387</t>
  </si>
  <si>
    <t>Nova licitação: PA-PRO-2021/02013. Mário Tavares informou por e-mail que acredita não ser necessário prorrogar este. 11/05 - para formalização contratual.</t>
  </si>
  <si>
    <t>joao.silva@tjpa.jus.br; daniel.simas@tjpa.jus.br</t>
  </si>
  <si>
    <t>APAE SÃO DOMINGOS DO CAPIM</t>
  </si>
  <si>
    <t>01.962.058/0001-89</t>
  </si>
  <si>
    <t>PA-PRO-2022/02372</t>
  </si>
  <si>
    <t>ONG MONTE DE PAZ</t>
  </si>
  <si>
    <t>40.828.401/0001-59</t>
  </si>
  <si>
    <t>PA-PRO-2022/02394</t>
  </si>
  <si>
    <t>CEZAR AUGUSTO PINHEIRO DE OLIVEIRA E SIMONE YUKIE OKAJIMA DE OLIVEIRA</t>
  </si>
  <si>
    <t>151.942.802-20 / 487.xxx.xxx-72</t>
  </si>
  <si>
    <t>Locação imóvel Castanhal</t>
  </si>
  <si>
    <t>017/2014</t>
  </si>
  <si>
    <t>PA-PRO-2014/001178</t>
  </si>
  <si>
    <t>PA-MEM-2022/13211 / rescisão: PA-MEM-2022/17977 - imóvel desapropriado</t>
  </si>
  <si>
    <t>MUNICIPIO DE NOVO PROGRESSO</t>
  </si>
  <si>
    <t>PA-PRO-2022/02449</t>
  </si>
  <si>
    <t>ASSOCIAÇÃO CULTURAL, EDUCACIONAL E SOCIAL ARTE DE VIVER</t>
  </si>
  <si>
    <t>04.636.688/0001-51</t>
  </si>
  <si>
    <t>Ministração dom Programa "Wellness Class Online"</t>
  </si>
  <si>
    <t>PA-PRO-2022/01886</t>
  </si>
  <si>
    <t>CONTINENTAL SERVIÇOS DE CONSTRUÇÃO EIRELI</t>
  </si>
  <si>
    <t>Contratação de empresa especializada para  execução  da  obra para  a  recuperação dapintura  dafachada  do  conjunto arquitetônico do Fórum Criminal e impermeabilização das lajes efachadas dos blocos A  e  B</t>
  </si>
  <si>
    <t>PA-PRO-2021/03843</t>
  </si>
  <si>
    <t>TJPA-MEM-2023/04010, cobrança</t>
  </si>
  <si>
    <t>ASSOCIAÇÃO SHALOM-CHAVES/PA</t>
  </si>
  <si>
    <t>07.044.458/0058-38</t>
  </si>
  <si>
    <t>PA-PRO-2022/02504</t>
  </si>
  <si>
    <t>Contrato de MALOTE  -  Pacote deServiços dos CORREIOS mediante adesão ao Termo de Condições Comerciais e Anexos, quando contratadosserviços específicos, que permite a compra de produtos e u􀆟lização dos diversos serviços dos CORREIOS por meio dos canais de atendimento disponibilizados</t>
  </si>
  <si>
    <t>022/2020</t>
  </si>
  <si>
    <t>PA-PRO-2020/02569</t>
  </si>
  <si>
    <t>PA-MEM-2022/14387, rescisão</t>
  </si>
  <si>
    <t>APAE IGARAPE MIRI</t>
  </si>
  <si>
    <t>05.967.762/0001-85</t>
  </si>
  <si>
    <t>PA-PRO-2022/02518</t>
  </si>
  <si>
    <t>HYPER TECHNOLOGIES COMÉRCIO DE INFORMÁTICA E SERVIÇOS EIRELI EPP</t>
  </si>
  <si>
    <t xml:space="preserve"> 40.689.972/0001-50</t>
  </si>
  <si>
    <t>PA-PRO-2021/03894</t>
  </si>
  <si>
    <t>CONTRATO CANCELADO</t>
  </si>
  <si>
    <t>Aquisição  de  equipamentos para  a  modernização  e  expansão  da  infraestrutura  de  Tecnologia  da Informação  e  Comunicação  do  Tribunal  de  Justiça  do  Estado  do  Pará</t>
  </si>
  <si>
    <t>PA-PRO-2021/03925</t>
  </si>
  <si>
    <t>TJPA-MEM-2022/46308, cobrança. Não será renovado, conforme informado pelo Servidor Roniel no Teams em 07/10/2022</t>
  </si>
  <si>
    <t>TECHSCAN  IMPORTADORA  E SERVICOS  EIRELI – EPP</t>
  </si>
  <si>
    <t>06.083.148/0001-13</t>
  </si>
  <si>
    <t>Contratação  de  empresa  especializada  na comercialização e instalação de pórtico detector de metais para as instalações prediais do Tribunal de Justiça do Estado do Pará.</t>
  </si>
  <si>
    <t>051/2021</t>
  </si>
  <si>
    <t>PA-PRO-2021/03260</t>
  </si>
  <si>
    <t>PA-MEM-2022/36081, cobrança. AUtorizado. TJPA-MEM-2022/53623, COBRAÇA, apoio operacional. Em contato com Col William em 18/11 ele disse nao ver necessidade em prorrogar, porém irá responder o siga</t>
  </si>
  <si>
    <t>paulo.hildebrando@tjpa.jus.br; william.silva@tjpa.jus.br; edson.souza@tjpa.jus.br</t>
  </si>
  <si>
    <t>EDERSON CUNHA DE SOUSA – COMÉRCIO DE INFORMÁTICA (EDERCS INFORCEL</t>
  </si>
  <si>
    <t>18.806.093/0001-01</t>
  </si>
  <si>
    <t>Aquisição  de  equipamentospara  a  modernização  e  expansão  da  infraestrutura  de  Tecnologia  da Informação  e  Comunicação  do  Tribunal  de  Justiça  do  Estado  do  Pará,</t>
  </si>
  <si>
    <t>PA-PRO-2021/03928</t>
  </si>
  <si>
    <t xml:space="preserve">e-mail em 01/09/2022, informando o não interesse em prorrogar. </t>
  </si>
  <si>
    <t>L   C   SECULOS   LTDA</t>
  </si>
  <si>
    <t>24.632.553/0001-25</t>
  </si>
  <si>
    <t>Aquisição de equipamentospara a modernização e expansão da infraestrutura de Tecnologia da Informação e Comunicação do Tribunal de Justiça do Estado do Pará</t>
  </si>
  <si>
    <t>PA-PRO-2021/03962</t>
  </si>
  <si>
    <t xml:space="preserve">Contrato reincidido unilateralmente conforme PA-PRO-2021/03962.01. </t>
  </si>
  <si>
    <t>ASSOCIAÇÃO DOS MORADORES DO BAIRRO DO GUAMÁ</t>
  </si>
  <si>
    <t>10.235.331/0001-64</t>
  </si>
  <si>
    <t>PA-PRO-2022/02682</t>
  </si>
  <si>
    <t>MAURO VIEIRA ENGENHARIA LTDA</t>
  </si>
  <si>
    <t>39.537.690/0001-58</t>
  </si>
  <si>
    <t>empresa especializada para execução da OBRA DE INFRAESTRUTURA PARA A INSTALAÇÃO DE COMPONENTES ELÉTRICOS E ELETRÔNICOS (CFTV) DESTINADOS A PREVENÇÃO E COMBATE A INCÊNDIO</t>
  </si>
  <si>
    <t>PA-PRO-2021/ 01959</t>
  </si>
  <si>
    <t>PA-MEM-2022/14552, cobrança/PA-MEM-2022/11445 (instrução)</t>
  </si>
  <si>
    <t>PA-PRO-2022/02690</t>
  </si>
  <si>
    <t>HYPER TECHNOLOGIES COMERCIO   DE   INFORMATICA   E   SERVICOS EIRELI EPP</t>
  </si>
  <si>
    <t>Registro   de Preços   para   aquisição   de equipamentospara   a   modernização   e   expansão   da   infraestrutura   de   Tecnologia   da Informação  e  Comunicação  do  Tribunal  de  Justiça  do  Estado  do  Pará</t>
  </si>
  <si>
    <t>PA-PRO-2021/02104</t>
  </si>
  <si>
    <t>CREATECH COMÉRCIO E SOLUÇÕES CORPORATIVAS EIRELI -ME</t>
  </si>
  <si>
    <t>25.406.063/0001-73</t>
  </si>
  <si>
    <t>Registro   de   Preços   para Aquisição   de equipamentos  para  a  modernização  da  infraestrutura  de  Tecnologia  da  Informação  e Comunicação</t>
  </si>
  <si>
    <t>039/2021</t>
  </si>
  <si>
    <t>PA-PRO-2021/03976</t>
  </si>
  <si>
    <t>Servidor Roniel informou no Teams em 07/10/2022 que esta contrato nao será renovado</t>
  </si>
  <si>
    <t>felipe.freitas@tjpa.jus.br; bruno.santos@tjpa.jus.br</t>
  </si>
  <si>
    <t>Registro   de   Preços   para   aquisição   de equipamentospara   a   modernização   e   expansão   da   infraestrutura   de   Tecnologia   da Informação  e  Comunicação  do  Tribunal  de  Justiça  do  Estado  do  Pará</t>
  </si>
  <si>
    <t>AR RP CERTIFICACAO DIGITAL EIRELI PARA EMISSÃO DE CERTIFICADOS DIGITAIS.</t>
  </si>
  <si>
    <t>21.308.480/0001-22</t>
  </si>
  <si>
    <t>Emissão  de Certificados Digitais ICP-Brasil A3 AC-JUS para magistrado, e-CPF, e-CNPJ A1, Intranet SSL Wildcard efornecimento de dispositivo criptográfico (token) para armazenamento de certificados digitais</t>
  </si>
  <si>
    <t>050/2021</t>
  </si>
  <si>
    <t>PA-PRO-2021/04018</t>
  </si>
  <si>
    <t>TJPA-MEM-2022/46324, cobrança. Não será porrogado conforme informação do servidor Roniel em 13/10/2022, via Teams</t>
  </si>
  <si>
    <t>daniel.ferreira@tjpa.jus.br; arilson.silva@tjpa.jus.br</t>
  </si>
  <si>
    <t xml:space="preserve">GUARDIAN SERVICOS EM TECNOLOGIA DA INFORMACAO LTDA </t>
  </si>
  <si>
    <t>38.483.486/0001-39</t>
  </si>
  <si>
    <t>emissão  de Certificados Digitais ICP-Brasil A3 AC-JUS para magistrado, e-CPF, e-CNPJ A1, Intranet SSL Wildcard, visita para validação e emissão de certificados digitais, fornecimento de dispositivo criptográfico (token) para armazenamento de certificados digitais</t>
  </si>
  <si>
    <t>PA-PRO-2021/01766</t>
  </si>
  <si>
    <t>TJPA-MEM-2022/46335, COBRANÇA. Não será porrogado conforme informação do servidor Roniel em 13/10/2022, via Teams</t>
  </si>
  <si>
    <t>EQUATORIAL ENGENHARIA  EIRELI</t>
  </si>
  <si>
    <t>04.227.797/0001-15</t>
  </si>
  <si>
    <t>Contratação  de  empresa  especializada  para execução da obra deConstrução de reservatório elevado de água potável no Fórum da comarca de Afuá</t>
  </si>
  <si>
    <t>PA-PRO-2021/02083</t>
  </si>
  <si>
    <t>PA-MEM-2022/30496 - não será porrogado</t>
  </si>
  <si>
    <t>DIEGO LOUREIRO CUNHA LIMA, BRUNO RODRIGO DE QUEIROZ LIMA, PABLO LOUREIRO CUNHA LIMA E MAURA LOUREIRO CUNHA LIMA</t>
  </si>
  <si>
    <t>815.xxx.xxx-78 / 745.xxx.xxx-53 / 000.xxx.xxx-26 / 859.xxx.xxx-87 / 884.xxx.xxx-60 / 949.xxx.xxx-72</t>
  </si>
  <si>
    <t>Compra e Venda de terreno edificado, sito à Avenida Nazaré, nº. 582 - Casa Amarela</t>
  </si>
  <si>
    <t>016/2016</t>
  </si>
  <si>
    <t>PA-PRO-2016/05798</t>
  </si>
  <si>
    <t>GYN COMÉRCIO DE PRODUTOSEM T. I. EIRELI</t>
  </si>
  <si>
    <t>30.426.527/0001-43</t>
  </si>
  <si>
    <t>Aquisição  de  equipamentospara  a  modernização  e  expansão  da  infraestrutura  de  Tecnologia  da Informação  e  Comunicação  do  Tribunal  de  Justiça  do  Estado  do  Pará</t>
  </si>
  <si>
    <t>PA-PRO-2021/03927</t>
  </si>
  <si>
    <t>TJPA-MEM-2022/46315, COBRANÇ, Não será renovado, conforme informado pelo Servidor Roniel no Teams em 07/10/2022</t>
  </si>
  <si>
    <t>OASIS CONSTRUÇÃO &amp; SERVIÇOS LTDA EPP</t>
  </si>
  <si>
    <t>10.845.643/0001-90</t>
  </si>
  <si>
    <t xml:space="preserve">Execução  da  obra  de  reforma  parcial  da  Sede  do Tribunal de Justiça do Estado do Pará -edificação principal. </t>
  </si>
  <si>
    <t xml:space="preserve">PA-PRO-2021/03729 </t>
  </si>
  <si>
    <t xml:space="preserve"> TJPA-MEM-2022/46406, cobrança. Na assessoria jurídica em 18/11 com Andreza. Autorizado</t>
  </si>
  <si>
    <t>MIL PRINT INFORMÁTICA EIRELI -EPP</t>
  </si>
  <si>
    <t>23.791.227/0001-06</t>
  </si>
  <si>
    <t xml:space="preserve"> Aquisição  de equipamentos  para  a  modernização  da  infraestrutura  de  Tecnologia  da  Informação  e Comunicação</t>
  </si>
  <si>
    <t>PA-PRO-2021/04078</t>
  </si>
  <si>
    <t>Não será prorrogado, conforme informado no Teams pelo Servidor Roniel em 07/10/2022</t>
  </si>
  <si>
    <t>ASSOCIAÇÃO DE PAIS E AMIGOS DOS EXCEPCIONAIS DE IGARAPE MIRI</t>
  </si>
  <si>
    <t>PA-PRO-2022/03768</t>
  </si>
  <si>
    <t>NORTE PROTEÇÃO   LTDA</t>
  </si>
  <si>
    <t>Execução  daOBRAS  DE  REFORMA  DAS INSTALAÇÕES  DE  PREVENÇÃO  E  COMBATE  A  INCÊNDIO  DO  FÓRUM  CÍVEL  DE BELÉM, FÓRUM DE CASTANHAL E FÓRUM DE SANTARÉM - proposta vencedora para o item 01 – Fórum de Belém</t>
  </si>
  <si>
    <t>005/2021</t>
  </si>
  <si>
    <t>PA-PRO-2021/03057</t>
  </si>
  <si>
    <t>TJPA-MEM-2023/15345, cobrança</t>
  </si>
  <si>
    <t>079</t>
  </si>
  <si>
    <t>A3 ENGENHARIA LTDA</t>
  </si>
  <si>
    <t>04.656.777/0001-60</t>
  </si>
  <si>
    <t>Execução  da OBRAS  DE  REFORMA  DAS INSTALAÇÕES  DE  PREVENÇÃO  E  COMBATE  A  INCÊNDIO  DO  FÓRUM  CÍVEL  DE BELÉM, FÓRUM DE CASTANHAL E FÓRUM DE SANTARÉM - proposta vencedora para o item 02 – Fórum de Castanhal</t>
  </si>
  <si>
    <t>PA-PRO-2021/04228</t>
  </si>
  <si>
    <t>Reajuste em apostilamento em TJPA-EXT-2023/00284-A. TJPA-MEM-2023/15350, cobrança renovação</t>
  </si>
  <si>
    <t>APAE ABAETETUBA</t>
  </si>
  <si>
    <t>04.362.893/0001-76</t>
  </si>
  <si>
    <t>PA-PRO-2022/03855</t>
  </si>
  <si>
    <t>Contratação dos serviços (assinatura/aluguel) de Cessão de Uso de Licenças de Software da Microsoft com padronização na modalidade contratual EAS</t>
  </si>
  <si>
    <t>093/2018</t>
  </si>
  <si>
    <t>PA-PRO-2018/06089</t>
  </si>
  <si>
    <t>Nova contratação: TJPA-PRO-2022/01986, e-mail enviado por miguel pernambuco em 19/09/2022</t>
  </si>
  <si>
    <t xml:space="preserve">Nilce Longui Ramoa </t>
  </si>
  <si>
    <t>Bruno Lopes de Souza Benchimol</t>
  </si>
  <si>
    <t>nilce.ramoa@tjpa.jus.br; bruno.benchimol@tjpa.jus.br; daniel.ferreira@tjpa.jus.br</t>
  </si>
  <si>
    <t>PARS - PRODUTOS DE PROCESSAMENTO DE DADOS LTDA</t>
  </si>
  <si>
    <t>27.626.290/0008-06</t>
  </si>
  <si>
    <t>Contratação de empresa especializada para aquisição de serviços de assinaturas de software (cessão de uso, suporte técnico e atualização) e de implantação da RedHat</t>
  </si>
  <si>
    <t>092/2018</t>
  </si>
  <si>
    <t>PA-PRO-2018/06090</t>
  </si>
  <si>
    <t>TJPA-MEM-2022/46423, cobrança</t>
  </si>
  <si>
    <t>bruno.benchimol@tjpa.jus.br; daniel.ferreira@tjpa.jus.br</t>
  </si>
  <si>
    <t>BIOFAR HOSPITALAR EIRELI</t>
  </si>
  <si>
    <t>19.056.683/0001-27</t>
  </si>
  <si>
    <t>AQUISIÇÃO   DE   MATERIAL   TÉCNICO HOSPITALAR -ÁLCOOL  ETÍLICO  70%,</t>
  </si>
  <si>
    <t>120/2021</t>
  </si>
  <si>
    <t>PA-PRO-2021/02971</t>
  </si>
  <si>
    <t>TJPA-MEM-2022/46404, cobrança. NÃO PODE PRORROGAR. CONTRATO ORIUNDO DE ARP DE ARQUISIÇÃO. Resp. Lorena</t>
  </si>
  <si>
    <t>claikson.duarte@tjpa.jus.br; thiago.soares@tjpa.jus.br</t>
  </si>
  <si>
    <t>ESCOLA MUNICIPAL DE ENSINO FUNDAMENTAL DR. VICENTE MAUÉS</t>
  </si>
  <si>
    <t>01.703.013/0001-90</t>
  </si>
  <si>
    <t>TJPA-PRO-2022/03891</t>
  </si>
  <si>
    <t xml:space="preserve">TECH LEAD SERVIÇOS E COMÉRCIO DE INFORMÁTICA LTDA </t>
  </si>
  <si>
    <t>Contratação de serviços técnicos especializados, na  área  de  tecnologia  da  informação,  para  planejamento,  desenvolvimento, implantação e execução  continuada  de  atividades  de  suporte  técnico  para  o  TJPA</t>
  </si>
  <si>
    <t>PA-PRO-2021/04120</t>
  </si>
  <si>
    <t>TJPA-MEM-2022/46399, vigência. Servidor Roniel informou dia 17/11 pelo Teams que n]ao será porrrogado</t>
  </si>
  <si>
    <t>Contratação de empresa especializada para modernização parcial do elevador instalado no Fórum Criminal – Anexo São João da Capital, com serviço de conservação/manutenção em garantia</t>
  </si>
  <si>
    <t>076/2018</t>
  </si>
  <si>
    <t>PA-PRO-2018/06126</t>
  </si>
  <si>
    <t>TJPA-MEM-2023/24337, cobrança. Fiscalização solicitou rescisão antecipada: TJPA-MEM-2023/24337-A</t>
  </si>
  <si>
    <t>edson.gancalves@tjpa.jus.br; antonio.fernandes@tjpa.jus.br</t>
  </si>
  <si>
    <r>
      <t xml:space="preserve">O </t>
    </r>
    <r>
      <rPr>
        <sz val="10"/>
        <color rgb="FF000000"/>
        <rFont val="Arial"/>
        <family val="2"/>
      </rPr>
      <t xml:space="preserve">DELEGACIA ESPECIALIZADA DE ATENDIMENTO À MULHER, E A CRIANÇA E AO ADOLESCENTE. </t>
    </r>
  </si>
  <si>
    <t>TJPA-PRO-2022/04239</t>
  </si>
  <si>
    <t>PA-MEM-2021/46669</t>
  </si>
  <si>
    <t xml:space="preserve">Sevidor Roniel informou pelo Team no dia 07/10/2022 que não será prorrogado. </t>
  </si>
  <si>
    <t>PARÓQUIA DE SÃO JOÃO BATISTA</t>
  </si>
  <si>
    <t>04.696.357/0001-07</t>
  </si>
  <si>
    <t>PA-PRO-2022/04350</t>
  </si>
  <si>
    <t>DADB EQUIPAMENTOS E SERVIÇOS DE INFORMÁTICA LTDA</t>
  </si>
  <si>
    <t>12.980.808/0001-61</t>
  </si>
  <si>
    <t>Aquisição   de equipamentos para   a   modernização   e   expansão   da   infraestrutura   de   Tecnologia   da Informação e Comunicação do Tribunal de Justiça do Estado do Pará.</t>
  </si>
  <si>
    <t>PASTORAL DA CRIANÇA - DIOCESE DE MARABÁ</t>
  </si>
  <si>
    <t>00.975.471/0001-15</t>
  </si>
  <si>
    <t>PA-PRO-2022/04362</t>
  </si>
  <si>
    <t>PA-PRO-2022/04405</t>
  </si>
  <si>
    <t>PA-PRO-2022/04681</t>
  </si>
  <si>
    <t>CONSELHO ESCOLAR DA ESCOLA MUNICIPAL DE ENSINO FUNDAMNETAL DRº VICENTE MAUÉS</t>
  </si>
  <si>
    <t>PA-PRO-2022/04706</t>
  </si>
  <si>
    <t>C Q COMERCIO E SERVICOS ALIMENTICIOS E EVENTOS LTDA</t>
  </si>
  <si>
    <t>09.356.159/0001-18</t>
  </si>
  <si>
    <t>Contratação de empresa especializada na prestação de serviços de produção e distribuição de refeições (Quentinhas) para atender as necessidades do Tribunal de Justiça do Estado do Pará – TJPA</t>
  </si>
  <si>
    <t>039/2020</t>
  </si>
  <si>
    <t>PA-PRO-2020/02404</t>
  </si>
  <si>
    <t>PA-MEM-2022/36347, cobrança;  PA-PRO-2022/02325, instrução - não será prorrogado.</t>
  </si>
  <si>
    <t>CENTRO DE REFERÊNCIA ESPECIALIZADO DE ASSISTÊNCIA SOCIAL (CREAS) - LIMOEIRO DO AJURU</t>
  </si>
  <si>
    <t>18.709.195/0001-09</t>
  </si>
  <si>
    <t>TJPA-PRO-2023/02170</t>
  </si>
  <si>
    <t>IGREJA DO EVANGELHO QUADRANGULAR - ACARÁ</t>
  </si>
  <si>
    <t>62.955.505/2367-99</t>
  </si>
  <si>
    <t>TJPA-PRO-2023/02206</t>
  </si>
  <si>
    <t xml:space="preserve">SECRETÁRIA DE ESTADO DE ADMINISTRAÇÃO PENITENCIARIA – SEAP; TEMPLO PETENCOSTAL ATOS DOS APOSTOLOS; CENTRO ESPIRITA SERVIDORES DE JESUS; CORREGEDORIA GERAL – COMISSÃO DE CORREGEDORIA DO CPR-VIII DA POLICIA MILITAR DO ESTADO DO PARA; COLETIVO MAES DO XINGU; POLICIA CIVIL DO ESTADO DO PARÁ E ESCOLAR DA ESCOLA MUNICIPAL DE ENSINO INFANTIL E FUNDAMENTAL ALTEIR MARDEGAN </t>
  </si>
  <si>
    <t>05.929.042/0001-25, 41.670.754/0001-36, 05.005.079/0001-67, 05.054.994/0001-42, 46.745.305/0001-23, 00.368.105/0001-06, 47.727.925/0001-00</t>
  </si>
  <si>
    <t>TJPA-PRO-2023/02289</t>
  </si>
  <si>
    <t>UNIÃO FORTE BRASILEIRA DA IGREJA ADVENSTISTA DO SÉTIMO DIA</t>
  </si>
  <si>
    <t>04.930.244/0119-16</t>
  </si>
  <si>
    <t>TJPA-PRO-2023/02312</t>
  </si>
  <si>
    <t>APAE ABAETETUBA, ARQUIDIOCESE DE BELÉM, ASSOCIAÇÃO AMIGOS DA TERRA FIRME, ASSOCIAÇÃO MAIS, CASA DA CRIANÇA SANTA INÊS, COLÉGIO SALESIANO NOSSA SENHORA DO CARMO ANANINDEUA, CRECHE ESCOLA IRIS CRIANÇAS AOS OLHOS DE DEUS, ESCOLA ALBANÍZIA DE OLIVEIRA LIMA, ESCOLA COMUNITÁRIA URSINHO CARINHOSO, ESCOLA ESTADUAL DE ENSINO FUNDAMENTAL  MÉDIO PAULINO DE BRITO, ESCOLA ESTADUAL DE ENSINO FUNDAMENTAL - PROF. ANESIA, ESCOLA DE ENSINO FUNDAMENTAL E MÉDIO DR. FREITAS, ESCOLA D. PEDRO II, ESCOLA YOLANDA MARTINS E SILVA, FUNDAÇÃO ACOLHER, FUNDAÇÃO MARIA PERPÉTUA RIBEIRO, HOSPITAL DIVINA PROVIDÊNCIA, IGREJA BATISTA DO TELÉGRAFO, IGREJA DE CRISTO, INSTITUTO CULTURAL AMAZÔNICO BERÇO DA LIBERDADE - ICABEL, INSTITUTO SOCIAL MANÁ DE DEUS, INSTITUTO UNIDOS VENCEREMOS - SUVEN , ONG MORADA NOSSA, PARÓQUIA JOÃO PAULO, SECRETARIA DE ESTADO DE ADMINISTRAÇÃO PENITENCIÁRIA - SEAP, SECRETARIA MUNICIPAL DE DESENVOLVIMENTO ECONÔMICO - SEDEC, SECRETARIA MUNICIPAL DO TRABALHO E PROMOÇÃO SOCIAL DE SANTA IZABEL  - SEMTEPS</t>
  </si>
  <si>
    <t>04.362.893/0001-76, 04.814.851/0001-29, 15.255.805/0001-53, 39.855.989/0001-50</t>
  </si>
  <si>
    <t>TJPA-MEM-2023/22013</t>
  </si>
  <si>
    <t>CENTRO SOCIAL INOVAÇÃO GILEIDE, OSCIP - ORGANIZAÇÃO DA SOCIEDADE CIVIL DE INTERESSE PÚBLICO</t>
  </si>
  <si>
    <t>06.375.930/0001-06</t>
  </si>
  <si>
    <t>TJPA-PRO-2023/02376</t>
  </si>
  <si>
    <t>POLÍCIA MILITAR DO ESTADO DO PARÁ EM FAVOR DA CORREGEDORIA DA POLÍCIA MILITAR DO PARÁ</t>
  </si>
  <si>
    <t>TJPA-PRO-2023/02388</t>
  </si>
  <si>
    <t>INSTITUTO CULTURAL AMAZONICO BERÇO DA LIBERDADE - ICABEL</t>
  </si>
  <si>
    <t>44.253.058/0001-12</t>
  </si>
  <si>
    <t>TJPA-PRO-2023/02417</t>
  </si>
  <si>
    <t>POLÍCIA CIVIL DO ESTADO DO PARÁ, EM FAVOR DA DELEGACIA DE POLÍCIA CIVIL DE ULIANÓPOLIS</t>
  </si>
  <si>
    <t>TJPA-PRO-2023/02427</t>
  </si>
  <si>
    <t>TJPA-PRO-2023/02451</t>
  </si>
  <si>
    <t>ASSOCIAÇÃO DE MORADORES E PRODUTORES RURAIS DA COMUNIDADE DE IGARAPÉ AÇU DO ITUQUI - AMPRUCIA</t>
  </si>
  <si>
    <t>05.297.278/0001-96</t>
  </si>
  <si>
    <t>TJPA-PRO-2023/02482</t>
  </si>
  <si>
    <t>ABRIGO INSTITUCIONAL DE CRIANÇAS E ADOLESCENTES ATRAVÉS DA PREFEITURA MUNICIPAL DE PARAGOMINAS</t>
  </si>
  <si>
    <t>05.193.057/0001-78</t>
  </si>
  <si>
    <t>TJPA-PRO-2023/02510</t>
  </si>
  <si>
    <t xml:space="preserve">POLÍCIA CIVIL DO ESTADO DO PARÁ, EM FAVOR DA DELEGACIA DE POLÍCIA DE NOVA IPIXUNA </t>
  </si>
  <si>
    <t xml:space="preserve"> 00.368.105/0001-06</t>
  </si>
  <si>
    <t>TJPA-PRO-2023/02607</t>
  </si>
  <si>
    <t>SECRETÁRIA MUNICIPAL DE DESENVOLVIMENTO SOCIAL (FUNDO MUNICIPAL DE ASSISTÊNCIA SOCIAL) DE PARAGOMINAS</t>
  </si>
  <si>
    <t>14.488.963/0001-90</t>
  </si>
  <si>
    <t>TJPA-PRO-2023/02654</t>
  </si>
  <si>
    <t xml:space="preserve">ASSOCIAÇÃO BUJARUENSE DOS AGRICULTORES E AGRICULTORAS DE BUJARU - ABAA </t>
  </si>
  <si>
    <t>03.861.998/0001-07</t>
  </si>
  <si>
    <t>TJPA-PRO-2023/02660</t>
  </si>
  <si>
    <t>ASSOCIAÇÃO JOSÉ PEREIRA DE FARIAS - PROJETO JUQUINHA</t>
  </si>
  <si>
    <t>06.064.766/0001-16</t>
  </si>
  <si>
    <t>TJPA-PRO-2023/02676</t>
  </si>
  <si>
    <t>TJPA-PRO-2023/02677</t>
  </si>
  <si>
    <t>ASSOCIAÇÃO DESPORTIVA WAARM - PARAGOMINAS</t>
  </si>
  <si>
    <t>31.415.083/0001-03</t>
  </si>
  <si>
    <t>TJPA-PRO-2023/02699</t>
  </si>
  <si>
    <t>COOPERATIVA DOS TRABALHADORES DE RECICLAGEM DO SUL E SUDESTE DO PARÁ  - COOPERLIMPA</t>
  </si>
  <si>
    <t>08.725.402/0001-65</t>
  </si>
  <si>
    <t>TJPA-PRO-2023/02718</t>
  </si>
  <si>
    <t>POLÍCIA MILITAR DO ESTADO DO PARÁ - 1° BATALHÃO RURAL</t>
  </si>
  <si>
    <t>TJPA-PRO-2023/03038</t>
  </si>
  <si>
    <t>ASSOCIAÇÃO MENINO FELIZ DE PARAGOMINAS</t>
  </si>
  <si>
    <t>10.738.389/0001-20</t>
  </si>
  <si>
    <t>TJPA-PRO-2023/02657</t>
  </si>
  <si>
    <t>POLÍCIA CIVIL - PARAGOMINAS</t>
  </si>
  <si>
    <t>00.368.106/0001-06</t>
  </si>
  <si>
    <t>TJPA-PRO-2023/02702</t>
  </si>
  <si>
    <t xml:space="preserve">FUNDO MUNICIPAL DE EDUCAÇÃO DO MUNICÍPIO DE SÃO GERALDO DO ARAGUAIA </t>
  </si>
  <si>
    <t>28.539.289/0001-30</t>
  </si>
  <si>
    <t>TJPA-PRO-2023/02810</t>
  </si>
  <si>
    <t>CONSELHO ESCOLAR DA ESCOLA MUNICIPAL DE ENSINO INFANTIL AUREA PEREIRA DE SOUSA E ESCOLAS AGREGADAS</t>
  </si>
  <si>
    <t>13.852.807/0001-02</t>
  </si>
  <si>
    <t>TJPA-PRO-2023/02977</t>
  </si>
  <si>
    <t xml:space="preserve">CONSELHO DA ESCOLA MUNICIPAL SANDRA MARIA </t>
  </si>
  <si>
    <t>03.156.475/0001-60</t>
  </si>
  <si>
    <t>TJPA-PRO-2023/003127</t>
  </si>
  <si>
    <t>CONSELHO ESCOLAR DA ESCOLA MUNICIPAL DE ENSINO FUNDAMENTAL DR. WILSON ZANCANER - MUNICÍPIO DE ULIANÓPOLIS</t>
  </si>
  <si>
    <t>15.784.512/0001-63</t>
  </si>
  <si>
    <t>TJPA-PRO-2023/03327</t>
  </si>
  <si>
    <t>TJPA-PRO-2023/03684</t>
  </si>
  <si>
    <t>ASSOCIAÇÃO TERAPÊUTICA DESPERTAR</t>
  </si>
  <si>
    <t>TJPA-PRO-2023/04133</t>
  </si>
  <si>
    <t>CENTRO CATEQUÉTICO E DE PROMOÇÃO HUMANA SANTA IZABEL DA HUNGRIA; NÚCLEO DE GERENCIAMENTO DO PROGRAMA DE MICROCRÉDITO –
CREDICIDADÃO; SECULT; CONSELHO ESCOLAR PADRE TEÓFILO DALESSE; ESCOLA PROFESSOR ANÍSIO TEIXEIRA; UNIDADE DE ENSINO ESPECIALIZADO - PROFESSOR ASTÉRIO DE CAMPOS; UFPA CAMPUS UNIVERSITÁRIO DE ANANINDEUA; ESCOLA PEDRO AMAZONAS PEDROSO; ASSOCIAÇÃO POLO PRODUTIVO DO PARÁ; SEDAP; SEMU; IDEA; ASSOCIAÇÃO BOM JESUS; PROJETO SOCIAL MANA UMA SEMENTE DE FÉ - PROSOMA; COMPLEXO ENCANTO GRUPO DE APOIO SOCIAL - CEGAS; COMUNIDADE CATÓLICA SHALOM; SINDICATO DOS TRABALHADORES RURAIS AGRICULTORES FAMILIARES DE COLARES; SESMA</t>
  </si>
  <si>
    <t>04.740.981/0001-64 / 19.513.382/0001-85 / 05.252.176/0001-54 / 03.724.241/0001-71 / 10.902.743/0001-00 / 05.054.861/0001-76 / 34.621.748/0001-23 / 02.373.824/0001-32 / 07.553.026/0001-06 / 05.054.945/0001-00 / 50.008.131/0001-93 / 30.712.360/0001-87 / 17.119.754/0001-68 / 46.470.351/0001-67 / 47.055.930/0001-06 / 07.044.456/0001-03 / 04.749.313/0001-06 / 07.917.818/0001-12</t>
  </si>
  <si>
    <t>TJPA-PRO-2023/04103</t>
  </si>
  <si>
    <t>ASSOCIAÇÃO MUSICAL INTEGRAÇÃO</t>
  </si>
  <si>
    <t>05.030.763/0001-07</t>
  </si>
  <si>
    <t>CONSELHO ESCOLAR DE EEEM IRMÃ LAURA DE MARTINS CARVALHO</t>
  </si>
  <si>
    <t>13.745.001/0001-04</t>
  </si>
  <si>
    <t>ESCOLA DE ENSINO FUNDAMENTAL DR. VICENTE MAUES</t>
  </si>
  <si>
    <t>ESCOLA DE ENSINO TECNOLÓGICO DO ESTADO DO PARÁ - EETEPA</t>
  </si>
  <si>
    <t>05.054.861/0001-76</t>
  </si>
  <si>
    <t>ASSOCIAÇÃO DE APOIO AO MEIO AMBIENTE E A VIDA EM ÓBIDOS</t>
  </si>
  <si>
    <t>08.261.941/0001-90</t>
  </si>
  <si>
    <t>POLICIA MILITAR DO ESTADO DO PARÁ</t>
  </si>
  <si>
    <t>PRIMEIRA IGREJA BATISTA DA COMARCA DE BREU BRANCO</t>
  </si>
  <si>
    <t>48.811.816/0001-21</t>
  </si>
  <si>
    <t>PAROQUIA DO SAGRADO CORACAO DE JESUS</t>
  </si>
  <si>
    <t>05.321.575/0018-78</t>
  </si>
  <si>
    <t>HOSPITAL SANTA CASA DE MISERICORDIA - OBIDOS</t>
  </si>
  <si>
    <t>10.217.271/0001-57</t>
  </si>
  <si>
    <t>POLÍCIA CIVIL DE VISEU</t>
  </si>
  <si>
    <t>Dação de bens móveis inservíveis</t>
  </si>
  <si>
    <t>ESCOLA FELIPE PATRONI</t>
  </si>
  <si>
    <t>01.687.260/0001-40</t>
  </si>
  <si>
    <t>ASSOCIAÇÃO CARAJÁS PORTADORES DE DEFICIÊNCIA</t>
  </si>
  <si>
    <t>ASSOCIAÇÃO BENEFICENTE EMAÚS</t>
  </si>
  <si>
    <t>04.546.172/0001-16</t>
  </si>
  <si>
    <t>José Nasareno de Macedo Silva</t>
  </si>
  <si>
    <t>CASCUDO POTIGUAR NEGÓCIOS E SERVIÇOS LTDA</t>
  </si>
  <si>
    <t>Registro de preço para FORNECIMENTO, INSTALAÇÃO E RETIRADA DE PELÍCULAS DE PROTEÇÃO SOLAR PARA ATENDER AOS IMÓVEIS ATÉ 400 KM DA CAPITAL</t>
  </si>
  <si>
    <t>010/2023</t>
  </si>
  <si>
    <t>TJPA-PRO-2023/01797</t>
  </si>
  <si>
    <t>Fabrício Nogueira Rodrigues</t>
  </si>
  <si>
    <t xml:space="preserve">TORINO  INFORMATICA  LTDA </t>
  </si>
  <si>
    <t>Aquisição  de equipamentos para a modernização e expansão da infraestrutura de Tecnologia da Informação e Comunicação do Tribunal de Justiça do Estado do Pará</t>
  </si>
  <si>
    <t>PA-PRO-2021/04226</t>
  </si>
  <si>
    <t>TJPA-MEM-2022/46417, COBRANÇA. EM 07/10 O sERVIDOR rONIEL INFORMOU QUE NAO SERÁ PORRROGADO, no Teams</t>
  </si>
  <si>
    <t>21.496.459/0001/06</t>
  </si>
  <si>
    <t xml:space="preserve">Registro de Preços para aquisição de papel A4 e A3 </t>
  </si>
  <si>
    <t>014/2023</t>
  </si>
  <si>
    <t>TJPA-PRO-2023/02006</t>
  </si>
  <si>
    <t>JB COMERCIO E SERVICOS LTDA</t>
  </si>
  <si>
    <t>44.248.520/0001-93</t>
  </si>
  <si>
    <t>Registro de preços para aquisição de caixas de papelão e envelopes</t>
  </si>
  <si>
    <t>013/2023</t>
  </si>
  <si>
    <t>TJPA-PRO-2023/02003</t>
  </si>
  <si>
    <t>PRISMA PAPELARIA LTDA</t>
  </si>
  <si>
    <t>28.076.288/0001-05</t>
  </si>
  <si>
    <t>TJPA-PRO-2023/02002</t>
  </si>
  <si>
    <t>SINGEO SOLUCOES EM GEORREFERENCIAMENTO E ENGENHARIA LTDA</t>
  </si>
  <si>
    <t>20.892.130/0001-93</t>
  </si>
  <si>
    <t>Registro de Preços para eventual contratação de serviços de engenharia  de levantamento topográfico, cadastral, sondagem geotécnica e laboração de projetos executivos de arquitetura e complementares para o Tribunal de Justiça do Pará</t>
  </si>
  <si>
    <t>012/2023</t>
  </si>
  <si>
    <t>TJPA-PRO-2023/02207</t>
  </si>
  <si>
    <t>Gabriela Pessoa Monteiro</t>
  </si>
  <si>
    <t>nadime.dahas@tjpa.jus.br;klaus.guimaraes@tjpa.jus.br;gabriela.pessoa@tjpa.jus.br;coordenadoria.contratos@tjpa.jus.br</t>
  </si>
  <si>
    <t>CLAUDIO FERRO ARQUITETURA LTDA</t>
  </si>
  <si>
    <t>11.915.665/0001-41</t>
  </si>
  <si>
    <t>TJPA-PRO-2023/02203</t>
  </si>
  <si>
    <t>ALEXANDRE AUZIER DE SOUZA ME</t>
  </si>
  <si>
    <t>15.062.186/0001-80</t>
  </si>
  <si>
    <t>Registro  de Preços  para  aquisição  de  eletrodomésticos,  eletroportáteis  e  organizador  de  filas, conforme condições, quantidades e exigências estabelecidas no termo de referência, Anexo I do edital.</t>
  </si>
  <si>
    <t>011/2023</t>
  </si>
  <si>
    <t>TJPA-PRO-2023/02259</t>
  </si>
  <si>
    <t>joao.vfalmeida@tjpa.jus.br; leandro.borges@tjpa.jus.br; antonio.carvalho@tjpa.jus.br; coordenadoria.contratos@tjpa.jus.br</t>
  </si>
  <si>
    <t>K. BECHARA FARIAS DA SILVA LTDA</t>
  </si>
  <si>
    <t>34.971.33/0001-15</t>
  </si>
  <si>
    <t>TJPA-PRO-2023/02266</t>
  </si>
  <si>
    <t>TJPA-PRO-2023/02264</t>
  </si>
  <si>
    <t>PUBLIC SYSTEM INDÚSTRIA E COMÉRCIO DE ORIENTADORES DE PÚBLICO LTDA</t>
  </si>
  <si>
    <t>10.322.423/0001-81</t>
  </si>
  <si>
    <t>TJPA-PRO-2023/02263</t>
  </si>
  <si>
    <t>L. CARVALHO COMÉRCIO E SERVIÇOS LTDA</t>
  </si>
  <si>
    <t>TJPA-PRO-2023/02262</t>
  </si>
  <si>
    <t>TJPA-PRO-2023/02267</t>
  </si>
  <si>
    <t>ERIELEM DO NASCIMENTO OEIRAS</t>
  </si>
  <si>
    <t>48.532.136/0001-79</t>
  </si>
  <si>
    <t>TJPA-PRO-2023/02261</t>
  </si>
  <si>
    <t>BZ COMÉRCIO E SERVIÇOS LTDA</t>
  </si>
  <si>
    <t>41.278.336/0001-06</t>
  </si>
  <si>
    <t>TJPA-PRO-2023/02260</t>
  </si>
  <si>
    <t>S KAHWAGE PAIVA LTDA</t>
  </si>
  <si>
    <t>40.907.095/0001-46</t>
  </si>
  <si>
    <t>TJPA-PRO-2023/02265</t>
  </si>
  <si>
    <t>JJ COMÉRCIO E SERVIÇOS DE EQUIPAMENTOS DE SEGURANÇA LTDA</t>
  </si>
  <si>
    <t>18.099.364/0001-36</t>
  </si>
  <si>
    <t xml:space="preserve">Registro de Preços para eventual Recarga e Serviço de Manutenção </t>
  </si>
  <si>
    <t>015/2023</t>
  </si>
  <si>
    <t>TJPA-PRO-2023/02308</t>
  </si>
  <si>
    <t>william.souza@tjpa.jus.br; marcos.ramalho@tjpa.jus.br; manasses.melo@tjpa.jus.br; coordenadoria.contratos@tjpa.jus.br</t>
  </si>
  <si>
    <t>RC SEGURANCA DO TRABALHO LTDA</t>
  </si>
  <si>
    <t>38.928.121/0001-70</t>
  </si>
  <si>
    <t>Contratação de empresa de Serviços Especializados em Segurança e Medicina do Trabalho - SESMT, para realização de levantamentos e avaliações ambientais para elaboração de Laudo Técnico das Condições Ambientais de Trabalho – LTCAT, Laudo de Insalubridade – LI, Laudo de Periculosidade – LP e transmissão para o eSocial (Escrituração Digital das Obrigações Fiscais, Previdenciárias e Trabalhistas) das primeiras cargas dos eventos de Saúde e Segurança do Trabalho – SST: S-2210 e S-2240, relacionados a todos os ambientes do Tribunal de Justiça do Estado do Pará – TJE/PA, onde laboram servidores vinculados ao Regime Geral de Previdência Social - RGPS, que estão lotados na Região Metropolitana de Belém e em, aproximadamente, 112 (Cento e doze) municípios do Estado do Pará.</t>
  </si>
  <si>
    <t>072/2023</t>
  </si>
  <si>
    <t>TJPA-PRO-2024/00892</t>
  </si>
  <si>
    <t>TJPA-MEM-2024/40602, cobrança - não será prorrogado.</t>
  </si>
  <si>
    <t>Emiliano Augusto Bastos</t>
  </si>
  <si>
    <t>emiliano.coutinho@tjpa.jus.br; kamilla.gondim@tjpa.jus.br; coordenadoria.contratos@tjpa.jus.br</t>
  </si>
  <si>
    <t>TJPA-PRO-2024/01440</t>
  </si>
  <si>
    <t>Contrato oriundo do consumo da Ata 005/2024. Apenas aquisição não pode ser prorrogado</t>
  </si>
  <si>
    <t>ramon.nascimento@tjpa.jus.br; bruno.vieira@tjpa.jus.br; fabricio.uchua@tjpa.jus.br; coordenadoria.contratos@tjpa.jus.br</t>
  </si>
  <si>
    <t>R JUAREZ DE ALMEIDA ME</t>
  </si>
  <si>
    <t>TJPA-PRO-2024/01491</t>
  </si>
  <si>
    <t>TJPA-PRO-2024/01493</t>
  </si>
  <si>
    <t>MULTPAPER DISTRIBUIDORA DE PAPÉIS LTDA</t>
  </si>
  <si>
    <t>26.976.381/0001-32</t>
  </si>
  <si>
    <t>TJPA-PRO-2023/02005</t>
  </si>
  <si>
    <t>A L PAES BOULHOSA LTDA</t>
  </si>
  <si>
    <t>02.965.642/0001-50</t>
  </si>
  <si>
    <t>TJPA-PRO-2024/00246</t>
  </si>
  <si>
    <t>Rescisão antecipada unilateral TJPA-MEM-2024/51358 - rescisão antecipada autorizada em 01/10/2024</t>
  </si>
  <si>
    <t>BATALHÃO DE POLÍCIA TURÍSTICA, INSTITUTO AMBIENT, INSTITUTO MARIA NEVES, SOCIEDADE COMUNITÁRIA SÃO JOÃO BATISTA, REGIMENTO DA POLÍCIA MONTADA,</t>
  </si>
  <si>
    <t>05.054.994/0001-42/16.791.646/0001-74/41.914.725/0001-72/10.235.513/0001-35/05.054.994/0001-35</t>
  </si>
  <si>
    <t>TJPA-MEM-2023/64603.</t>
  </si>
  <si>
    <t>PREFEITURA MUNICIPAL DE SÃO GERALDO DO ARAGUAIA/SEC. MUNICIPAL DE EDUCAÇÃO</t>
  </si>
  <si>
    <t>10.249.241/0001-22</t>
  </si>
  <si>
    <t>TJPA-OFI-2023/05855</t>
  </si>
  <si>
    <t>SECRETARIA MUNICIPAL DE MEIO AMBIENTE DE BELÉM, INSTITUIÇÃO AÇÃO JESUS ALEGRIA, NÚCLEO DE ROTARY DE DESENVOLVIMENTO COMUNITÁRIO - PRATINHA II, INSTITUTO DE EDUCAÇÃO PESQUISA, EXTENSÃO E CULTURA - IEPEC, SECRETARIA DE ESTADO DE JUSTIÇA - CEJU</t>
  </si>
  <si>
    <t>05.544.392/0001-73, 47.848.289/0001-67, 02.809.883/001-00, 32.375.210/0001-14, 05.054.895/0001-60</t>
  </si>
  <si>
    <t>TJPA-PRO-2024/01034</t>
  </si>
  <si>
    <t>PREFEITURA MUNICIPAL DE SANTARÉM - SECRETARIA MUNICIPAL DE URBANISMO E SERVIÇOS PÚBLICOS</t>
  </si>
  <si>
    <t>05.182.233/0001-76</t>
  </si>
  <si>
    <t>TJPA-MEM-2023/11208</t>
  </si>
  <si>
    <t>DELEGACIA DE POLÍCIA CIVIL; ESCOLA ESTADUAL DE ENSINO FUNDAMENTAL GONÇALO FERREIRA (COMARCA DE CURUÇÁ); ESCOLA ESTADUAL DE ENSINO FUNDAMENTAL MANOEL SABINO (Termo de Magalhães Barata); ESCOLA ESTADUAL DE ENSINO FUNDAMENTAL NELSON REBELO (Comarca de Marapanim); ESCOLA   ESTADUAL   DE   ENSINO   FUNDAMENTAL   PRESIDENTE   KENNEDY   (Comarca   de Maracanã) e MINISTÉRIO ESPERANÇA </t>
  </si>
  <si>
    <t>00.368.105/0001-06, 05.054.937/0001-63, 14.531.383/0001-39, 11.509.354/0001-82</t>
  </si>
  <si>
    <t>TJPA-MEM-2024/64870</t>
  </si>
  <si>
    <t>MINISTÉRIO AGAPE DA RESTAURAÇÃO - MAR TAILÂNDIA</t>
  </si>
  <si>
    <t>51.432.031/0001-52</t>
  </si>
  <si>
    <t>TJPA-MEM-2023/68665</t>
  </si>
  <si>
    <t>INSTITUTO NOVA AMAZÔNIA - INA</t>
  </si>
  <si>
    <t>29.044.333/0001-02</t>
  </si>
  <si>
    <t>FUNDO MUNICIPAL DE EDUCAÇÃO DO MUNICÍPIO DE PARAGOMINAS</t>
  </si>
  <si>
    <t>29.628.903/0001-01</t>
  </si>
  <si>
    <t>TJPA-REQ-2023/16063</t>
  </si>
  <si>
    <t>CONSELHO DA ESCOLA MUNICIPAL SANDRA MARIA</t>
  </si>
  <si>
    <t>TJPA-MEM-2023/43577</t>
  </si>
  <si>
    <t>CENTRO SOCIAL INOVAÇÃO GILEADE</t>
  </si>
  <si>
    <t>TJPA-EXT-2023/03404</t>
  </si>
  <si>
    <t>TJPA-MEM-2024/11455</t>
  </si>
  <si>
    <t>INSTITUTO UNIDOS VENCEREMOS</t>
  </si>
  <si>
    <t>15.277.718/0001-05</t>
  </si>
  <si>
    <t>TJPA-EXT-2023/04299</t>
  </si>
  <si>
    <t>SINDICATO DOS TRABALHADORES RURAIS AGRICULTORES E AGRICULTORAS FAMILIARES DO MUNICÍPIO DE COLARES</t>
  </si>
  <si>
    <t>04.749.313/0001-06</t>
  </si>
  <si>
    <t>TJPA-MEM-2024/15887</t>
  </si>
  <si>
    <t>DELEGACIA DE POLÍCIA CIVIL DE IPIXUNA DO PARÁ E DELEGACIA DE POLÍCIA CIVIL DE IGARAPÉ-AÇU</t>
  </si>
  <si>
    <t>TJPA-MEM-2024/04052</t>
  </si>
  <si>
    <t>COMANDO GERAL DA AERONÁUTICA - COMISSÃO DE AEROPORTOS DA REGIÃO AMAZÔNICA 9COMARA)</t>
  </si>
  <si>
    <t>00.394.429/0090-86</t>
  </si>
  <si>
    <t>TJPA-PRO-2024/02166</t>
  </si>
  <si>
    <t>PREFEITURA MUNICIPAL DE SÃO GERALDO DO ARAGUAIA - SECRETARIA MUNICIPAL DE EDUCAÇÃO</t>
  </si>
  <si>
    <t>TJPA-MEM-2024/20420</t>
  </si>
  <si>
    <t>CENTRO DE EDUÇÃO DE EDUCAÇÃO DE JOVENS E ADULTOS - CEEJA</t>
  </si>
  <si>
    <t>04.054.861/0001-76</t>
  </si>
  <si>
    <t>TJPA-PRO-2024/02206</t>
  </si>
  <si>
    <t>ASSOCIAÇÃO MULHERES DE RAÇA - AMAR</t>
  </si>
  <si>
    <t>11.406.686/0001-31</t>
  </si>
  <si>
    <t>TJPA-PRO-2024/02382</t>
  </si>
  <si>
    <t>IGREJA EVAGÉLICA VERBO DA VIDA  - IEVV</t>
  </si>
  <si>
    <t>27.899.421/0001-52</t>
  </si>
  <si>
    <t>TJPA-REQ-2023/08446</t>
  </si>
  <si>
    <t>CONSELHO ESCOLAR DA EEEM MARIA BENTA  OLIVEIRA DE SOUSA</t>
  </si>
  <si>
    <t>10.813.2024/0001-76</t>
  </si>
  <si>
    <t>TJPA-PRO-2024/14178</t>
  </si>
  <si>
    <t>POLÍCIA MILITAR DO PARÁ - 2° CAMPANHIA INDEPENDENTE DE MISSÕES ESPECIAIS - REDENÇÃO-PA</t>
  </si>
  <si>
    <t>05.054.994/001-42</t>
  </si>
  <si>
    <t>TJPA-PRO-2024/02583</t>
  </si>
  <si>
    <t>ESCOLA ESTADUAL DE ENSINO FUNDAMENTAL FRANCISCO NUNES</t>
  </si>
  <si>
    <t>TJPA-PRO-2023/64975</t>
  </si>
  <si>
    <t>ASSOCIAÇÃO DOS MORADORES DO BAIRRO DO GUAMÁ - AMBG</t>
  </si>
  <si>
    <t>TJPA-PRO-2024/02640</t>
  </si>
  <si>
    <t>TJPA-MEM-2024/12673</t>
  </si>
  <si>
    <t xml:space="preserve">IGREJA EVANGÉLICA ASSEMBLEIA DE DEUS EM SANTA LUZIA DO PARÁ - ASSEMBLEIA DE DEUS </t>
  </si>
  <si>
    <t>63.888.416/0001-08</t>
  </si>
  <si>
    <t>TJPA-MEM-2024/11552</t>
  </si>
  <si>
    <t>UNIVERSIDADE FEDERAL RURAL DA AMAZÔNIA GABINETE DA REITORIA</t>
  </si>
  <si>
    <t>05.200.001/0001-01</t>
  </si>
  <si>
    <t>TJPA-PRO-2024/03016</t>
  </si>
  <si>
    <t>MINISTÉRIO DA JUSTIÇA E SEGURANÇA PÚBLICA - SUPERINTENDÊNCIA DA POLÍCIA FEDERAL NO AMAPÁ</t>
  </si>
  <si>
    <t>00.394.494/0001-36</t>
  </si>
  <si>
    <t>TJPA-EXT-2024/00032</t>
  </si>
  <si>
    <t>SECRETARIA DE ADMINISTRAÇÃO PENITENCIÁRIA DO ESTADO DO PARÁ</t>
  </si>
  <si>
    <t>05.929.042/0001-25</t>
  </si>
  <si>
    <t>TJPA-PRO-2024/02357</t>
  </si>
  <si>
    <t>INSTITUTO CULTURAL HOZANA LOPES DE ABREU</t>
  </si>
  <si>
    <t>15.009.350/0001-85</t>
  </si>
  <si>
    <t>TJPA-MEM-2024/15179</t>
  </si>
  <si>
    <t>POLÍCIA MILITAR DO ESTADO DO PARÁ - 1º BATALHÃO DE POLÍCIA RURAL DE MARABÁ/PA</t>
  </si>
  <si>
    <t>TJPA-MEM-2024/08177</t>
  </si>
  <si>
    <t>nasereno.silva@tjpa.jus.br</t>
  </si>
  <si>
    <t>SECRETARIA DE ESTADO DE SAÚDE PÚBLICA - 1º CENTRO REGIONAL DE SAÚDE - UNIDADE DE REFERÊNCIA PRESIDENTE VARGAS/URES P. VARGAS</t>
  </si>
  <si>
    <t>05.054.929/0001-17</t>
  </si>
  <si>
    <t>TJPA-PRO-2024/02780</t>
  </si>
  <si>
    <t>SANTUÁRIO MARIANO ARQUIDIOCESANO - BASÍLICA SANTUÁRIO DE NOSSA SENHORA DE NAZARÉ DO DESTERRO / ASSOCIAÇÃODOS PRAÇAS DO BAIXO TOCANTINS PARAENSE DE POLICIAIS E BOMBEIROS MILITARES - ASPRABAT/PM-BM/ SECRETARIA MUNICIPAL DE SAÚDE E MEIO AMBIENTE - SESMA / UMS PARAÍSO DOS PÁSSAROS / FUNDAÇÃO PAPA JOÃO XXIII - ESPAÇO DE ACOLHIMENTO DULCE ACCIOLI</t>
  </si>
  <si>
    <t>24.665.867/0001-24 / 16.926.777/0001-11 / 07.917.818/0001-12</t>
  </si>
  <si>
    <t>TJPA-PRO-2024/02787</t>
  </si>
  <si>
    <t>SPORTING CLUBE RURÓPOLIS</t>
  </si>
  <si>
    <t>09.438.131/00001-20</t>
  </si>
  <si>
    <t>TJPA-PRO-2024/02879</t>
  </si>
  <si>
    <t>ASSOCIAÇÃO DE PAIS E AMIGOS DOS EXCEPCIONAIS DE TUCURUÍ</t>
  </si>
  <si>
    <t>83.377.421/0001-42</t>
  </si>
  <si>
    <t>TJPA-MEM-2024/10556</t>
  </si>
  <si>
    <t>ESCOLA MUNICIPAL DE EDUCAÇÃO INFANTIL ERÊ</t>
  </si>
  <si>
    <t>05.055.033/0001-52</t>
  </si>
  <si>
    <t>TJPA-EXT-2024/01424</t>
  </si>
  <si>
    <t>POLÍCIA MILITAR DO PARÁ - 1° BATALHÃO DE MISSÕES ESPECIAIS</t>
  </si>
  <si>
    <t>TJPA-MEM-2024/08067</t>
  </si>
  <si>
    <t> POLÍCIA CIVIL DO ESTADO DO PARÁ-DELEGACIA DE POLÍCIA DO DISTRITO DE MONTE DOURADO/PA</t>
  </si>
  <si>
    <t>TJPA-MEM-2024/42475</t>
  </si>
  <si>
    <t>121</t>
  </si>
  <si>
    <t>8º POSTO POLICIAL DESTACADO - 27 ª CIPM/CPR - Monte Dourado/PA</t>
  </si>
  <si>
    <t>TJPA-PRO-2024/04863</t>
  </si>
  <si>
    <t>TJPA-PRO-2024/44643</t>
  </si>
  <si>
    <t>POLÍCIA CIVIL DO ESTADO DO PARÁ - DELEGACIA DE POLÍCIA DE OURILÂNDIA DO NORTE - PA</t>
  </si>
  <si>
    <t>TJPA-MEM-2024/44662</t>
  </si>
  <si>
    <t>119</t>
  </si>
  <si>
    <t>INSTITUTO DE EDUCAÇÃO E AMPARO DA CRIANÇA E DO ADOLESCENTE DE MONTE ALEGRE</t>
  </si>
  <si>
    <t>05.742.426/0001-34</t>
  </si>
  <si>
    <t>TJPA-MEM-2024/55440</t>
  </si>
  <si>
    <t>SECRETARIA DE ESTADO DE ADMINISTRAÇÃO PENITENCIÁRIA DE BRAGANÇA/PA</t>
  </si>
  <si>
    <t>TJPA-MEM-2024/55775</t>
  </si>
  <si>
    <t>IGREJA EVANGÉLICA ASSEMBLEIA DE DEUS DE ANÁPOLIS</t>
  </si>
  <si>
    <t>02.341.030/0001-97</t>
  </si>
  <si>
    <t>TJPA-REQ-2024/03763</t>
  </si>
  <si>
    <t>SECRETARIA MUNICIPAL DE DESENVOLVIMENTO SOCIAL DE PARAGOMINAS</t>
  </si>
  <si>
    <t>TJPA-MEM-2024/57631</t>
  </si>
  <si>
    <t>INSTITUTO DE PROMOÇÃO ECOLÓGICA E SOCIAL -IPES</t>
  </si>
  <si>
    <t>15.236.654/0001-96</t>
  </si>
  <si>
    <t>TJPA-MEM-2024/12671</t>
  </si>
  <si>
    <t>PREFEITURA MUNICIPAL DE MARABÁ – SECRETARIA MUNICIPAL DE 
ADMINISTRAÇÃO - SEMAD</t>
  </si>
  <si>
    <t>05.853.163/0001-30</t>
  </si>
  <si>
    <t>TJPA-MEM-2024/60945</t>
  </si>
  <si>
    <t>ASSOCIAÇÃO GRUPO EU QUERO DOAR</t>
  </si>
  <si>
    <t>45.188.904/0001-20</t>
  </si>
  <si>
    <t>TJPA-MEM-2024/45001</t>
  </si>
  <si>
    <t>MPPA</t>
  </si>
  <si>
    <t>05.054.960/0001/58</t>
  </si>
  <si>
    <t xml:space="preserve">TJPA-MEM-2024/71341 </t>
  </si>
  <si>
    <t>CONSELHO ESCOLAR DA ESCOLA MUNICIPAL DE ENSINO FUNDAMENTAL DR. VICENTE MAUÉS</t>
  </si>
  <si>
    <t>TJPA-OFI-2025/04091</t>
  </si>
  <si>
    <t>SECRETARIA DE ESTADO DE ADMINISTRAÇÃO PENITENCIÁRIA - UNIDADE DE CUSTÓDIA E REINSERÇÃO DE MOCAJUBA,</t>
  </si>
  <si>
    <t>TJPA-OFI-2025/00226</t>
  </si>
  <si>
    <t>CONSELHO  ESCOLAR  DA  ESCOLA  EM  REGIME  DE  CONVÊNIO MUNICIPAL    DE    EDUCAÇÃO    INFANTIL    E    ENSINO    FUNDAMENTAL    CENTRO EDUCACIONAL EVANGÉLICO</t>
  </si>
  <si>
    <t>01.836.187/0001-20</t>
  </si>
  <si>
    <t>TJPA-OFI-2024/04055</t>
  </si>
  <si>
    <t>PARÓQUIA CRISTO REI</t>
  </si>
  <si>
    <t>09.356.949/0001-01</t>
  </si>
  <si>
    <t>TJPA-MEM-2023/10998</t>
  </si>
  <si>
    <t>SECRETARIA DE ESTADO DE SAÚDE PÚBLICA – UNIDADE DE REFERÊNCIA PRESIDENTE VARGAS</t>
  </si>
  <si>
    <t>TJPA-MEM-2025/03906</t>
  </si>
  <si>
    <t>CENTRO SOCIAL CULTURAL EDUCACIONAL ARCA DE NOÉ</t>
  </si>
  <si>
    <t>TJPA-EXT-2024/02413</t>
  </si>
  <si>
    <t>PMPA - 22° COMPANHOA INDEPENDENTE DE POLICIA MILITA DE PORTEL</t>
  </si>
  <si>
    <t>TJPA-PRO-2025/00389</t>
  </si>
  <si>
    <t>MUNICÍPIO DE PORTEL</t>
  </si>
  <si>
    <t>04.876.447/0001-80</t>
  </si>
  <si>
    <t>TJPA-PRO-2025/00710</t>
  </si>
  <si>
    <t>ASSOCIAÇÃO DE PAIS E AMIGOS EXCEPCIONAIS - APAE DE CONCEIÇÃO DO ARAGUAIA</t>
  </si>
  <si>
    <t>01.131.133/0001-60</t>
  </si>
  <si>
    <t>TJPA-PRO-2025/00626</t>
  </si>
  <si>
    <t>IGREJA EVANGÉLICA ASSEMBLEIA DE  DEUSMINISTERIO  DO  SETA  EM  BANNACH</t>
  </si>
  <si>
    <t>03.256.998/001-88</t>
  </si>
  <si>
    <t>TJPA-PRO-2025/00638</t>
  </si>
  <si>
    <t>ASSOCIAÇÃO PROJETO NASCER E CRESCER ESCOLHINHA DE FUEBOL CROCODILO</t>
  </si>
  <si>
    <t>48.792.993/0001-08</t>
  </si>
  <si>
    <t>TJPA-PRO-2025/00873</t>
  </si>
  <si>
    <t>COOPERATIVA DE PRODUÇÃO RURAL E URBANA DO ESTADO DO PARÁ - COOPERSUL</t>
  </si>
  <si>
    <t>01.223/574/0001-91</t>
  </si>
  <si>
    <t>TJPA-MEM-2024/08820</t>
  </si>
  <si>
    <t>POLÍCIA  CIVIL  DO ESTADO  DO  PARÁ–DELEGACIA  DE  POLÍCIA CIVIL DE CHAVES</t>
  </si>
  <si>
    <t>TJPA-PRO-2025/00893</t>
  </si>
  <si>
    <t>MUNICÍPIO DE MARABÁ - SECRETARIA DE ADMINISTRAÇÃO</t>
  </si>
  <si>
    <t>TJPA-MEM-2023/61022</t>
  </si>
  <si>
    <t>TJPA-PRO-2025/00911</t>
  </si>
  <si>
    <t>TJPA-EXT-2024/04305</t>
  </si>
  <si>
    <t>POLÍCIA MILITAR DO PARÁ COMANDO DE POLICIAMENTO ESPECIALIZADO 1º BATALHÃO DE POLÍCIA RURAL</t>
  </si>
  <si>
    <t>TJPA-PRO-2025/01043</t>
  </si>
  <si>
    <t>IGREJA NOVA ALIANÇA DE ULIANÓPOLIS-PA</t>
  </si>
  <si>
    <t xml:space="preserve">TJPA-PRO-2025/01284 </t>
  </si>
  <si>
    <t>POLÍCIA CIVIL - DELEGACIA DE SANTO ANTÔNIO DO TAUÁ</t>
  </si>
  <si>
    <t>TJPA-PRO-2025/01288</t>
  </si>
  <si>
    <t>COMUNIDADE KOLPING DE MARABÁ – PEDRO ARRUPE</t>
  </si>
  <si>
    <t>22.937.668/0001-00</t>
  </si>
  <si>
    <t>TJPA-PRO-2025/01289</t>
  </si>
  <si>
    <t>CONSELHO ESCOLAR DA EEEM MARIA BENTA OLIVERIA DE SOUSA</t>
  </si>
  <si>
    <t>10.813.224/0001-76</t>
  </si>
  <si>
    <t>TJPA-PRO-2025/01294</t>
  </si>
  <si>
    <t>ARQUIDIOCESE DE SANTARÉM - PARÓQUIA NOSSA SENHORA DE MONTE DOURADO</t>
  </si>
  <si>
    <t>05.713.128/0006-20</t>
  </si>
  <si>
    <t>TJPA-PRO-2025/01295</t>
  </si>
  <si>
    <t>DIOCESE DE MARABÁ - PARÓQUIA DE SÃO JOÃO BATISTA</t>
  </si>
  <si>
    <t>04.882.130/0001-56</t>
  </si>
  <si>
    <t>TJPA-PRO-2025/01299</t>
  </si>
  <si>
    <t>ASSOCIAÇÃO DE PREVENÇÃO E ASSISTÊNCIA AOS ADICTOS E SUAS FAMÍLIAS DE ITUPIRANGA E REGIÃO - APAAFI</t>
  </si>
  <si>
    <t>58.586.995/0001-02</t>
  </si>
  <si>
    <t>TJPA-PRO-2025/01300</t>
  </si>
  <si>
    <t>UNIDADE DE CUSTODIA DE REINSERÇÃO DE MOCAJUBA</t>
  </si>
  <si>
    <t>TJPA-PRO-2025/01716</t>
  </si>
  <si>
    <t>ESCOLA SALESIANA DO TRABALHO</t>
  </si>
  <si>
    <t>TJPA-PRO-2025/01743</t>
  </si>
  <si>
    <t>ASSOCIAÇÃO DOS DEFICIENTES PAIS E AMIGOS DE CURRALINHO</t>
  </si>
  <si>
    <t>02.789.317/0001-84</t>
  </si>
  <si>
    <t>TJPA-PRO-2025/01754</t>
  </si>
  <si>
    <t>SECRETARIA MUNICIPAL DE GESTÃO FAZENDÁRIA DE MARABÁ</t>
  </si>
  <si>
    <t>27.993.108/0001-89</t>
  </si>
  <si>
    <t>TJPA-PRO-2025/01764</t>
  </si>
  <si>
    <t>INSTITUTO BEBE NAIFF - IBN</t>
  </si>
  <si>
    <t>21.910.281/0001-90</t>
  </si>
  <si>
    <t>TJPA-PRO-2025/03981</t>
  </si>
  <si>
    <t>IGREJA ADVENTISTA DE DESENVOLVIMENTO E RECURSOS ASSISTENCIAIS DO BRASIL - ADRA</t>
  </si>
  <si>
    <t>TJPA-PRO-2025/02016</t>
  </si>
  <si>
    <t>ASSOCIAÇÃO DOS IDOSOS DE BRASIL NOVO</t>
  </si>
  <si>
    <t>19.960.936/0001-92</t>
  </si>
  <si>
    <t>0003919-75.2025.8.14.0900</t>
  </si>
  <si>
    <t>IGREJA ADVENTISTA DO SÉTIMO DIA DE BREU BRANCO - REGIONAL MARABÁ</t>
  </si>
  <si>
    <t>04.930.244/0001-24</t>
  </si>
  <si>
    <t>0005229-19.2025.8.14.0900</t>
  </si>
  <si>
    <t>48° BATALHÃO DA POLICIA MILITAR DE SANTARÉM NOVO</t>
  </si>
  <si>
    <t>0005207-58.2025.8.14.0900</t>
  </si>
  <si>
    <t>ASSOCIAÇÃO MISSÃO HUMANITÁRIA DO MARAJÓ</t>
  </si>
  <si>
    <t>55.129.921/0001-40</t>
  </si>
  <si>
    <t>0009227-92.2025.8.14.0900</t>
  </si>
  <si>
    <t>2025 - 3º Trimestre</t>
  </si>
  <si>
    <t>nasareno.silva@tjpa.jus.br; nasareno.silva@tjpa.jus.br; ; ; ; sead@tjpa.jus.br; coordenadoria.contratos@tjpa.jus.br</t>
  </si>
  <si>
    <t>073/2025</t>
  </si>
  <si>
    <t xml:space="preserve">IGREJA DO EVANGELHO QUADRANGULAR </t>
  </si>
  <si>
    <t>62.955.505/3256-27</t>
  </si>
  <si>
    <t>072/2025</t>
  </si>
  <si>
    <t>ASSOCIAÇÃO DOS PESCADORES DO MUNICÍPIO DE ALMEIRIM E REGIÃO</t>
  </si>
  <si>
    <t>46.198.699/0001-47</t>
  </si>
  <si>
    <t>EXPIRADO</t>
  </si>
  <si>
    <t>TJPA-MEM-2025/15283</t>
  </si>
  <si>
    <t>2025 - 2º Trimestre</t>
  </si>
  <si>
    <t>058/2025</t>
  </si>
  <si>
    <t>INSTITUTO RAMOS DE DESENVOLVIMENTO SOCIAL E EDUCACIONAL - ARPAKE</t>
  </si>
  <si>
    <t>05.637.622/0001-49</t>
  </si>
  <si>
    <t>TJPA-OFI-2025/00995</t>
  </si>
  <si>
    <t>062/2025</t>
  </si>
  <si>
    <t>IGREJA DO EVANGELHO QUADRANGULAR</t>
  </si>
  <si>
    <t>62.955.505/0515-17</t>
  </si>
  <si>
    <t>TJPA-REQ-2025/04597</t>
  </si>
  <si>
    <t>064/2025</t>
  </si>
  <si>
    <t>PASTORAL DA CRIANÇA</t>
  </si>
  <si>
    <t>009.754.710/0001-15</t>
  </si>
  <si>
    <t>0008661-46.2025.8.14.14.0900</t>
  </si>
  <si>
    <t>069/2025</t>
  </si>
  <si>
    <t>0008954-16.2025.8.14.0900</t>
  </si>
  <si>
    <t>ASSOCIAÇÃO MOURA DE JIU JITSU ESPORTIVO</t>
  </si>
  <si>
    <t>26.189.864/0001-97</t>
  </si>
  <si>
    <t>0009258-15.2025.8.14.0900</t>
  </si>
  <si>
    <t>ASSOCIAÇÃO PROJETO VISÃO ÁGUIA - CASA LAR ABA PAI</t>
  </si>
  <si>
    <t>0009317-03.2025.8.14.0900</t>
  </si>
  <si>
    <t>075/2025</t>
  </si>
  <si>
    <t>PROCURADORIA GERAL DO MUNICÍPIO DE SANTARÉM</t>
  </si>
  <si>
    <t>076/2025</t>
  </si>
  <si>
    <t>ASSOCIAÇÃO DE PAIS E AMIGOS EXCEPCIONAIS DE ALTAMIRA - PARÁ</t>
  </si>
  <si>
    <t>84.001.981/0001-81</t>
  </si>
  <si>
    <t>0009470-36.2025.8.14.0900</t>
  </si>
  <si>
    <t>077/2025</t>
  </si>
  <si>
    <t>PARÓQUIA NOSSA SENHORA APARECIDA - OBRAS SOCIAIS DA DIOCESE DE BRAGANÇA</t>
  </si>
  <si>
    <t>05.321.575/001-20</t>
  </si>
  <si>
    <t>0011144-49.2025.8.14.0900</t>
  </si>
  <si>
    <t>078/2025</t>
  </si>
  <si>
    <t>ASSOCIAÇÃO DA MULHERES TRABALHADORES DO MUNICÍPIO DE JURITI</t>
  </si>
  <si>
    <t>08.605.404-0001-34</t>
  </si>
  <si>
    <t>0011216-36.2025.8.14.0900</t>
  </si>
  <si>
    <t>079/2025</t>
  </si>
  <si>
    <t>ASSOCIAÇÃO GIRÃO DE ARTES MARCIAIS -AGAM</t>
  </si>
  <si>
    <t>07.902.338/0001-88</t>
  </si>
  <si>
    <t>0012490-35.2025.8.14.0900</t>
  </si>
  <si>
    <t>1900 - 1º Trimestre</t>
  </si>
  <si>
    <t>###################</t>
  </si>
  <si>
    <t>081/2025</t>
  </si>
  <si>
    <t>INSTITUTO DE PESQUISA, PLANEJAMENTO URBANO E DESENVOLVIMENTO SUSTENTÁVEL DO MUNICÍPIO DE REDENÇÃO - IPPUR</t>
  </si>
  <si>
    <t>16.366.277/0001-72</t>
  </si>
  <si>
    <t>00013320-98.2025.8.14.0900</t>
  </si>
  <si>
    <t>082/2025</t>
  </si>
  <si>
    <t>DELEGACIA DE POLÍCIA CIVIL DE SANTARÉM NOVO</t>
  </si>
  <si>
    <t>TJPA-MEM-2025/17120.</t>
  </si>
  <si>
    <t>SECRETARIA MUNICIPAL DE EDUCAÇÃO DA PREFEITURA DE MARABÁ</t>
  </si>
  <si>
    <t>27.927.574/0001-66</t>
  </si>
  <si>
    <t xml:space="preserve">0016693-40.2025.8.14.0900 </t>
  </si>
  <si>
    <t>ASSOCIAÇÃO DE PAIS E AMIGOS DOS EXCEPCIONAIS DE RONDON DO PARÁ</t>
  </si>
  <si>
    <t>03.509.276/0001-98</t>
  </si>
  <si>
    <t>0020257-27.2025.8.14.0900</t>
  </si>
  <si>
    <t>0023798-68.2025.8.14.0900</t>
  </si>
  <si>
    <t>SINDICATO DOS PRODUTORES RURAIS DE TERRA SANTA</t>
  </si>
  <si>
    <t>01.64.952/0001-31</t>
  </si>
  <si>
    <t>0023742-35.2025.8.14.0900</t>
  </si>
  <si>
    <t>INSTITUTO HERCILIO SERAPIAO -IHS</t>
  </si>
  <si>
    <t>52.788.827/0001-05</t>
  </si>
  <si>
    <t>0011075-17.2025.8.14.0900</t>
  </si>
  <si>
    <t>PARÓQUIA SÃO PEDRO E SÃO PAULO -ASSOCIAÇÃO OBRAS SOCIAIS DA DIOCESE DE ABAETETUBA</t>
  </si>
  <si>
    <t>27.277.570/0024-01</t>
  </si>
  <si>
    <t>0032180-50.2025.8.14.0900</t>
  </si>
  <si>
    <t>PARÓQUIA SÃO JOÃO BATISTA - DIOCESE CASTANHAL</t>
  </si>
  <si>
    <t>07.258.455/0021-02</t>
  </si>
  <si>
    <t>0024493-22.2025.8.14.0900</t>
  </si>
  <si>
    <t xml:space="preserve">ASSOCIACAO EDUCADORA SAO FRANCISCO DE ASSIS </t>
  </si>
  <si>
    <t>06.303.192/0019-10</t>
  </si>
  <si>
    <t>0031348-17.2025.8.14.0900</t>
  </si>
  <si>
    <t>0031464-23.2025.8.14.0900</t>
  </si>
  <si>
    <t>IGREJA DO EVANGELHO QUADRANGULAR – SÃO MIGUEL DO GUAMÁ</t>
  </si>
  <si>
    <t>62.955.505/1438-63</t>
  </si>
  <si>
    <t>0012637-61.2025.8.14.0900</t>
  </si>
  <si>
    <t>SUPERINTENDENCIA DE DESENVOLVIMENTO URBANO DE MARABÁ</t>
  </si>
  <si>
    <t>06.060.724/0001-97</t>
  </si>
  <si>
    <t>0031445-17.2025.8.14.0900</t>
  </si>
  <si>
    <t>ASSOCIAÇÃO DOS AMIGOS DA TERRA FIRME</t>
  </si>
  <si>
    <t>15.255.805/0001-53</t>
  </si>
  <si>
    <t>0041631-02.2025.8.14.0900</t>
  </si>
  <si>
    <t>GOVERNO FEDERAL - SECRETARIA EXTRAORDINÁRIA PARA A COP30 - SECOP</t>
  </si>
  <si>
    <t>-</t>
  </si>
  <si>
    <t>O presente Termo tem por objeto a CESSÃO DE USO, a título não oneroso, em favor da CESSIONÁRIA, em caráter provisório, precário e intransferível de áreas do complexo da Sede do Tribunal de Justiça do Estado do Pará, ora CEDENTE, situado na Avenida Almirante Barroso n.º 3089, bairro do Souza, na cidade de Belém, Estado do Pará, CEP: 66.613-710: Estacionamento do complexo, com reserva de 40 (quarenta) vagas em locais próximos ao acesso da Presidência do CEDENTE, para uso da mesma; Andar térreo do Edifício Anexo I do complexo; e Sala dos motoristas.</t>
  </si>
  <si>
    <t>0045288-49.2025.8.14.0900</t>
  </si>
  <si>
    <t>0034594-21.2025.8.14.0900</t>
  </si>
  <si>
    <t>MUNICIPIO DE SANTAREM</t>
  </si>
  <si>
    <t>0047236-26.2025.8.14.0900</t>
  </si>
  <si>
    <t>INSTITUTO DONA FLOR</t>
  </si>
  <si>
    <t>23.123.074/0001-10</t>
  </si>
  <si>
    <t>0046373-70.2025.8.14.0900</t>
  </si>
  <si>
    <t>INTERTON COMERCIO E IMPORTACAO LTDA</t>
  </si>
  <si>
    <t>00.968.806/0001-78</t>
  </si>
  <si>
    <t>TJPA-PRO-2025/00014</t>
  </si>
  <si>
    <t>0042781-47.2025.8.14.0900 reajuste</t>
  </si>
  <si>
    <t>ANDRADE ALCANTARA COMERCIO DE GENEROS ALIMENTICIOS LTDA</t>
  </si>
  <si>
    <t>27.934.956/0001-17</t>
  </si>
  <si>
    <t>TJPA-PRO-2025/00018</t>
  </si>
  <si>
    <t>0042793-32.2025.8.14.0900 reajsute</t>
  </si>
  <si>
    <t>INNOVATIS COMERCIO, INDUSTRIA E SERVICOS LTDA</t>
  </si>
  <si>
    <t>30.620.060/0001-78</t>
  </si>
  <si>
    <t>TJPA-PRO-2025/00016</t>
  </si>
  <si>
    <t>0042797-69.2025.8.14.0900 reajuste</t>
  </si>
  <si>
    <t>JR2 COMÉRCIO DE VARIEDADE LTDA</t>
  </si>
  <si>
    <t>39.236.457/0001-35</t>
  </si>
  <si>
    <t>TJPA-PRO-2025/00180</t>
  </si>
  <si>
    <t xml:space="preserve">data do orçamento estimado. fazer rerratificação. olhar DES 2024-144008. Termo de rerratificação E REAJUSTE: 0043952-10.2025.8.14.0900 </t>
  </si>
  <si>
    <t>TJ COMÉRCIO DE PRODUTOS LTDA</t>
  </si>
  <si>
    <t>27.274.178/0001-87</t>
  </si>
  <si>
    <t>TJPA-PRO-2025/00183</t>
  </si>
  <si>
    <t xml:space="preserve">data do orçamento estimado. fazer rerratificação. olhar DES 2024-144008. Termo de rerratificação E REAJUSTE: 0043982-45.2025.8.14.0900 </t>
  </si>
  <si>
    <t>J M DA SILVA PEREIRA EIRELI</t>
  </si>
  <si>
    <t>11.625.663/001-18</t>
  </si>
  <si>
    <t>Contratação de empresa especializada para prestação de serviços de controle de pragas urbanas e vetores, desinsetização, desratização e descupinização nas dependências e instalações do Tribunal de Justiça do Estado do Pará - TJPA, localizadas na Capital e no Interior do Estado do Pará, pelo período de 12 meses.</t>
  </si>
  <si>
    <t>068/2020</t>
  </si>
  <si>
    <t>PA-PRO-2021/00087</t>
  </si>
  <si>
    <t>TJPA-MEM-2024/58085 / 0058809-61.2025.8.14.0900 cobrança - não será prorrogado</t>
  </si>
  <si>
    <t>VITÓRIA TELEINFORMÁTICA COMÉRCIO VAREJISTA LTDA</t>
  </si>
  <si>
    <t>37.841.877/0001-15</t>
  </si>
  <si>
    <t>Contratação de pessoa jurídica para fornecimento de aparelhos telefônicos Android certificados pelo Microsoft TEAMS e aparelhos telefônicos IP SIP</t>
  </si>
  <si>
    <t>036/TJPA/2024</t>
  </si>
  <si>
    <t>TJPA-PRO-2025/00011</t>
  </si>
  <si>
    <t>sem clausula de reajuste / 0055387-78.2025.8.14.0900 cobrnça - n]ao será ´prrpogado</t>
  </si>
  <si>
    <t>CLARO S/A</t>
  </si>
  <si>
    <t>Contratação emergencial de empresa especializada na prestação de serviços de implantação, operação e manutenção de conexões dedicadas à internet para o tráfego do sistema autônomo do TJPA.</t>
  </si>
  <si>
    <t>90.059/2024</t>
  </si>
  <si>
    <t>TJPA-PRO-2025/000197</t>
  </si>
  <si>
    <t>instruçãoTJPA-MEM-2025/28204; instrução 0003946-58.2025.8.14.0900 na cotação.solicitei urgência. Emergencia, não pode mais ser prrrogado</t>
  </si>
  <si>
    <t>OI S/A</t>
  </si>
  <si>
    <t>76.535.764/0001-43</t>
  </si>
  <si>
    <t>TJPA-PRO-2025/000201</t>
  </si>
  <si>
    <t>instruçãoTJPA-MEM-2025/28204; instrução 0003947-43.2025.8.14.0900  na cotação.solicitei urgência. Emergencial, não pode mais ser prorrogado</t>
  </si>
  <si>
    <t>PHONOWAY SOLUÇÕES EM TELEINFORMÁTICA</t>
  </si>
  <si>
    <t>00.875.135/0003-62</t>
  </si>
  <si>
    <t>Contratação de pessoa jurídica para fornecimento de aparelhos
telefônicos Android certificados pelo Microsoft TEAMS e aparelhos telefônicos IP SIP</t>
  </si>
  <si>
    <t>TJPA-PRO-TJPA-2024/00536</t>
  </si>
  <si>
    <t>sem clausula de reajuste - não será prorrogado conforme e-mail dia 06/10/2025</t>
  </si>
  <si>
    <t>TJPA-PRO-2024/01531</t>
  </si>
  <si>
    <t>ASSOCIAÇÃO DE RADIODIFUSÃO COMUNITÁRIA DE GARRAFÃO DO NORTE-PA</t>
  </si>
  <si>
    <t>06.157.968/0001-02</t>
  </si>
  <si>
    <t>0042730-07.2025.8.14.0900</t>
  </si>
  <si>
    <t>Termo de cessão remunerada de uso- Pontos de Atendimento Eletrônico</t>
  </si>
  <si>
    <t>PA-PRO-2017/00302</t>
  </si>
  <si>
    <t>Valor referente a 5 postos. Contrato de prazo inderteminado</t>
  </si>
  <si>
    <t>701</t>
  </si>
  <si>
    <t>Contratação de produtos e serviços por meio de Pacote de Serviços, mediante adesão ao Termo de Condições Comerciais, que permite a compra de produtos e utilização dos diversos serviços exclusivos dos Correios por meio dos canais de atendimento disponibilizados</t>
  </si>
  <si>
    <t>031/2025</t>
  </si>
  <si>
    <t xml:space="preserve">CONTRATO </t>
  </si>
  <si>
    <t>VERY TECNOLOGIA</t>
  </si>
  <si>
    <t xml:space="preserve"> 26.086.569/0001-05</t>
  </si>
  <si>
    <t>Contratação de solução integrada de observabilidade, na modalidade SaaS (Software as a Service), incluindo as subscrições de software necessárias e os serviços especializados de implantação, acompanhamento contínuo, análise de alertas e consultoria sob demanda</t>
  </si>
  <si>
    <t>0011815-38.2026.8.14.0900</t>
  </si>
  <si>
    <t>Contrato oriundo da ARP n° 02/2026</t>
  </si>
  <si>
    <t>CONTRATO023/2026</t>
  </si>
  <si>
    <t>SERVIIR SERVIÇOS DE TRADUÇÃO INTERPRETAÇÃO E TECNOLOGIA LTDA</t>
  </si>
  <si>
    <t>Contratação de empresa especializada, para a prestação de serviços de tradução e interpretação da Língua Portuguesa para a Língua Brasileira de Sinais – LIBRAS, e vice-versa, de forma presencial e/ou remota, visando garantir acessibilidade comunicacional nos eventos, sessões, audiências, reuniões e demais atividades institucionais promovidas pelo Tribunal de Justiça do Estado do Pará – TJPA</t>
  </si>
  <si>
    <t>011/2026</t>
  </si>
  <si>
    <t>0033663-81.2026.8.14.0900</t>
  </si>
  <si>
    <t>CONTRATO024/2026</t>
  </si>
  <si>
    <t>11</t>
  </si>
  <si>
    <t>Registro de Preços para eventual aquisição de recursos de processamento de dados para os ambientes de data center do Tribunal de Justiça do Estado do Pará, com equipamentos, softwares e serviços</t>
  </si>
  <si>
    <t>013/2026</t>
  </si>
  <si>
    <t>0034188-63.2026.8.14.0900</t>
  </si>
  <si>
    <t>walter.duarte@tjpa.jus.br;; regina.silva@tjpa.jus.br; klaus.guimaraes@tjpa.jus.br; enderson.silva@tjpa.jus.br;coordenadoria.contratos@tjpa.jus.br</t>
  </si>
  <si>
    <t>12</t>
  </si>
  <si>
    <t>CENTRALTECH CONSULTORIA E TECNOLOGIA</t>
  </si>
  <si>
    <t>72.622.053/0001-55</t>
  </si>
  <si>
    <t>Registro de Preços para contratação de Web Application Firewall (WAF) combinado com solução de balanceamento de carga para aplicações web, bem como suporte técnico e operação assistida e as devidas garantias</t>
  </si>
  <si>
    <t>018/2026</t>
  </si>
  <si>
    <t>0037367-05.2026.8.14.0900</t>
  </si>
  <si>
    <t>Concatenado</t>
  </si>
  <si>
    <t>ATA</t>
  </si>
  <si>
    <t>exercicio fiananceiro</t>
  </si>
  <si>
    <t>exercicioAta</t>
  </si>
  <si>
    <t>numeroAta</t>
  </si>
  <si>
    <t>Valor Executado Ano</t>
  </si>
  <si>
    <t>2023</t>
  </si>
  <si>
    <t>2024</t>
  </si>
  <si>
    <t>2025</t>
  </si>
  <si>
    <t>2026</t>
  </si>
  <si>
    <t>ajustado</t>
  </si>
  <si>
    <t>ano</t>
  </si>
  <si>
    <t>numero</t>
  </si>
  <si>
    <t>Ata</t>
  </si>
  <si>
    <t>Nº PE</t>
  </si>
  <si>
    <t>Objeto</t>
  </si>
  <si>
    <t>Empresa</t>
  </si>
  <si>
    <t>Vigência</t>
  </si>
  <si>
    <t>Coluna1</t>
  </si>
  <si>
    <t>Setor</t>
  </si>
  <si>
    <t>Processo</t>
  </si>
  <si>
    <t>Valor por Fornecedor</t>
  </si>
  <si>
    <t>Valor Total da Ata</t>
  </si>
  <si>
    <t>2024/1</t>
  </si>
  <si>
    <t>2023/44</t>
  </si>
  <si>
    <t>Registro de Preços para eventual aquisição de equipamentos para a modernização e expansão da infraestrutura de Tecnologia da Informação e Comunicação do Tribunal de Justiça do Estado do Pará.</t>
  </si>
  <si>
    <t>ALZOTEC INFORMÁTICA LTDA</t>
  </si>
  <si>
    <t>30/01/2024</t>
  </si>
  <si>
    <t>30/01/2025</t>
  </si>
  <si>
    <t/>
  </si>
  <si>
    <t>PAPRO202400445</t>
  </si>
  <si>
    <t>2024/10</t>
  </si>
  <si>
    <t>2023/67</t>
  </si>
  <si>
    <t>Registro de preços para aquisição de livros para atender as necessidades do Tribunal de Justiça do Estado do Pará -TJPA, pelo período de 12 meses.</t>
  </si>
  <si>
    <t>02/02/2024</t>
  </si>
  <si>
    <t>02/02/2025</t>
  </si>
  <si>
    <t>2024/11</t>
  </si>
  <si>
    <t>2023/66</t>
  </si>
  <si>
    <t>Registro de Preços para eventual contratação de serviços de subscrições de software (cessão de uso, suporte técnico e atualização), bem como treinamentos oficiais e serviços especializados para manutenção de ambientes tecnológicos baseados na plataforma RedHat)</t>
  </si>
  <si>
    <t>TECH LEAD SERVICOS E COMERCIO DE INFORMATICA LTDA</t>
  </si>
  <si>
    <t>09/02/2024</t>
  </si>
  <si>
    <t>09/02/2025</t>
  </si>
  <si>
    <t>2024/12</t>
  </si>
  <si>
    <t>2023/65</t>
  </si>
  <si>
    <t>Registro de Preços para eventual contratação de empresa especializada na prestação de serviço de locação de veículos automotores blindados e não blindados, visando atender as necessidades do Tribunal de Justiça do Estado do Pará.</t>
  </si>
  <si>
    <t>GMF LOCACAO DE VEICULOS EIRELI-ME</t>
  </si>
  <si>
    <t>20/02/2024</t>
  </si>
  <si>
    <t>20/02/2025</t>
  </si>
  <si>
    <t>2024/13</t>
  </si>
  <si>
    <t>CS BRASIL FROTAS S.A.</t>
  </si>
  <si>
    <t>2024/14</t>
  </si>
  <si>
    <t>2023/60</t>
  </si>
  <si>
    <t>Registro de Preços para aquisição de peças e componentes para aparelhos de refrigeração instalados nas edificações do TJPA.</t>
  </si>
  <si>
    <t>C. M. DOS S. CAMELLO COMÉRCIO EQUIPAMENTOS ELETRÔNICOS-ME</t>
  </si>
  <si>
    <t>07/03/2024</t>
  </si>
  <si>
    <t>07/03/2025</t>
  </si>
  <si>
    <t>2024/15</t>
  </si>
  <si>
    <t>JBMH DISTRIBUIDORA DE EQUIPAMENTOS ELETRONICOS EIRELI</t>
  </si>
  <si>
    <t>2024/16</t>
  </si>
  <si>
    <t>J2R AUTOMAÇÃO LTDA</t>
  </si>
  <si>
    <t>2024/17</t>
  </si>
  <si>
    <t>2024/18</t>
  </si>
  <si>
    <t>2023/76</t>
  </si>
  <si>
    <t>Registro de Preços para eventual aquisição de mobiliário de aço e de mdf.</t>
  </si>
  <si>
    <t>11/03/2024</t>
  </si>
  <si>
    <t>11/03/2025</t>
  </si>
  <si>
    <t>2024/19</t>
  </si>
  <si>
    <t>2024/2</t>
  </si>
  <si>
    <t>2024/20</t>
  </si>
  <si>
    <t>L CARVALHO COMÉRCIO E SERVIÇOS EIRELI - EPP.</t>
  </si>
  <si>
    <t>2024/21</t>
  </si>
  <si>
    <t>2024/22</t>
  </si>
  <si>
    <t>2023/70</t>
  </si>
  <si>
    <t>Registro de Preços para contratação de empresa especializada no fornecimento, manutenção e instalação de portas, esquadrias e painéis de vidro, com fornecimento de material, para atender aos prédios do Poder Judiciário na Região Metropolitana de Belém, conforme condições, quantidades e exigências estabelecidas no termo de referência, Anexo I do edital.</t>
  </si>
  <si>
    <t>TREVO COMÉRCIO SERVIÇO E REPRESENTAÇÃO LTDA-ME</t>
  </si>
  <si>
    <t>13/03/2024</t>
  </si>
  <si>
    <t>12/03/2025</t>
  </si>
  <si>
    <t>2024/23</t>
  </si>
  <si>
    <t>2023/57</t>
  </si>
  <si>
    <t>Registro de preços para aquisição de pneumáticos novos, sem uso anterior, com certificação do INMETRO.</t>
  </si>
  <si>
    <t>20/03/2024</t>
  </si>
  <si>
    <t>20/03/2025</t>
  </si>
  <si>
    <t>2024/24</t>
  </si>
  <si>
    <t>ATENAS DISTRIBUIDORA DE PNEUMÁTICOS E TINTAS LTDA</t>
  </si>
  <si>
    <t>2024/25</t>
  </si>
  <si>
    <t>AUTOLUK COM. DE PNEUM COM</t>
  </si>
  <si>
    <t>2024/26</t>
  </si>
  <si>
    <t>INOVARE COMERCIO E SERVIÇOS LTDA</t>
  </si>
  <si>
    <t>2024/27</t>
  </si>
  <si>
    <t>2023/68</t>
  </si>
  <si>
    <t>Registro de Preço para Fornecimento e Instalação de Divisória Piso Teto para Atender ao Prédio
da Corregedoria Geral de Justiça Pertencente ao Poder Judiciário, conforme condições,
quantidades e exigências estabelecidas neste edital.</t>
  </si>
  <si>
    <t>27/03/2024</t>
  </si>
  <si>
    <t>27/03/2025</t>
  </si>
  <si>
    <t>2024/28</t>
  </si>
  <si>
    <t>2023/74</t>
  </si>
  <si>
    <t>REGISTRO DE PREÇOS PARA EVENTUAL PRESTAÇÃO DE SERVIÇOS COMUNS DE ENGENHARIA COM FORNECIMENTO DE MÃO DE OBRA, MATERIAIS E EQUIPAMENTOS PARA ATENDER AS NECESSIDADES DE MANUTENÇÃO PREDIAL CORRETIVA DOS EDIFÍCIOS OCUPADOS PELO TRIBUNAL DE JUSTIÇA DO ESTADO DO PARÁ, EM DIVERSAS LOCALIDADES</t>
  </si>
  <si>
    <t>11/04/2024</t>
  </si>
  <si>
    <t>11/04/2025</t>
  </si>
  <si>
    <t>2024/29</t>
  </si>
  <si>
    <t>SUP SERVICOS DE CONSTRUCOES E MANUTENCAO EIRELI</t>
  </si>
  <si>
    <t>2024/3</t>
  </si>
  <si>
    <t>2024/30</t>
  </si>
  <si>
    <t>Registro  de  Preços  para aquisição de materiais e equipamentos de saúde para uso odontológico no Tribunal de Justiça do Estado do Pará, nos termos da tabela constante no ITEM  2,conforme  condições,  quantidades  e  exigências estabelecidas  no  termo de referência, Anexo I do edital.</t>
  </si>
  <si>
    <t>13/05/2024</t>
  </si>
  <si>
    <t>13/05/2025</t>
  </si>
  <si>
    <t>2024/31</t>
  </si>
  <si>
    <t>2024/32</t>
  </si>
  <si>
    <t>ELIETE S. DINIZ COMERCIO E SERV. ODONTOLOGICO</t>
  </si>
  <si>
    <t>2024/33</t>
  </si>
  <si>
    <t>MM Comércio de Produtos e Equipamentos Ltda</t>
  </si>
  <si>
    <t>2024/34</t>
  </si>
  <si>
    <t>13/05/2026</t>
  </si>
  <si>
    <t>2024/35</t>
  </si>
  <si>
    <t>2024/36</t>
  </si>
  <si>
    <t>ROSANGELA VENTURA PINTO NICOLAU</t>
  </si>
  <si>
    <t>2024/37</t>
  </si>
  <si>
    <t>VERSA DENTAL E MED LTDA</t>
  </si>
  <si>
    <t>12/05/2026</t>
  </si>
  <si>
    <t>2024/38</t>
  </si>
  <si>
    <t>Registro de Preços para eventual aquisição de cadeiras e longarinas, em quantidade e especificações técnicas definidas no termo de referência.</t>
  </si>
  <si>
    <t>ALLFLEX COMÉRCIO E SERVIÇOS DE MOBILIÁRIO LTDA</t>
  </si>
  <si>
    <t>27/05/2024</t>
  </si>
  <si>
    <t>19/02/2026</t>
  </si>
  <si>
    <t>2024/39</t>
  </si>
  <si>
    <t>2024/5</t>
  </si>
  <si>
    <t>Aquisição de televisores, através do sistema de registro de preço, sob o critério de menor preço por item, em conformidade com os ditames da Lei nº 14.133/2021, nos tipos e quantidades descritos no subitem 2 (Termo de Referência), conforme condições e exigências estabelecidas no termo de referência, Anexo I do edital.</t>
  </si>
  <si>
    <t>28/05/2024</t>
  </si>
  <si>
    <t>27/05/2025</t>
  </si>
  <si>
    <t>2024/4</t>
  </si>
  <si>
    <t>2024/40</t>
  </si>
  <si>
    <t>2024/41</t>
  </si>
  <si>
    <t>2024/7</t>
  </si>
  <si>
    <t>Registro de Preços para Aquisição de eletrodomésticos, eletroportáteis e utensílios de escritório diversos</t>
  </si>
  <si>
    <t>ARGON ASSESSORIA COMERCIO E DISTRIBUICAO LTDA</t>
  </si>
  <si>
    <t>29/07/2024</t>
  </si>
  <si>
    <t>28/07/2025</t>
  </si>
  <si>
    <t>2024/42</t>
  </si>
  <si>
    <t>2024/43</t>
  </si>
  <si>
    <t>BT COMERCIO INTELIGENTE LTDA</t>
  </si>
  <si>
    <t>2024/44</t>
  </si>
  <si>
    <t>DARLU INDUSTRIA TEXTIL LTDA</t>
  </si>
  <si>
    <t>26/03/2026</t>
  </si>
  <si>
    <t>2024/45</t>
  </si>
  <si>
    <t>EASYTECH SECURITY COMERCIO DE ELETRONICA LTDA</t>
  </si>
  <si>
    <t>2024/46</t>
  </si>
  <si>
    <t>E-COMMAX NEGOCIOS PUBLICOS ELETRONICOS LTDA</t>
  </si>
  <si>
    <t>2024/47</t>
  </si>
  <si>
    <t>2024/48</t>
  </si>
  <si>
    <t>2024/49</t>
  </si>
  <si>
    <t>G P COMERCIO LIMPEZA E SERVICOS LTDA-ME</t>
  </si>
  <si>
    <t>2024/50</t>
  </si>
  <si>
    <t>2024/51</t>
  </si>
  <si>
    <t>JMF-COMÉRCIO E SERVIÇOS MTDA - ME</t>
  </si>
  <si>
    <t>08/05/2025</t>
  </si>
  <si>
    <t>08/05/2026</t>
  </si>
  <si>
    <t>PAMEM20250719</t>
  </si>
  <si>
    <t>2024/52</t>
  </si>
  <si>
    <t>ONE COMERCIAL LTDA-ME</t>
  </si>
  <si>
    <t>2024/53</t>
  </si>
  <si>
    <t>PLACIDO E PLACIDO LTDA</t>
  </si>
  <si>
    <t>2024/54</t>
  </si>
  <si>
    <t>2024/55</t>
  </si>
  <si>
    <t>RMX GESTÃO EMPRESARIAL</t>
  </si>
  <si>
    <t>2024/56</t>
  </si>
  <si>
    <t>SUL AGUA EQUIPAMENTOS LTDA</t>
  </si>
  <si>
    <t>2024/57</t>
  </si>
  <si>
    <t>2024/6</t>
  </si>
  <si>
    <t>REGISTRO DE PREÇOS PARA AQUISIÇÃO DE INSUMOS DE IMPRESSÃO  (TONERS E UNIDADES DE IMAGEM)</t>
  </si>
  <si>
    <t>CARISA INFORMACOES E VENDAS LTDA</t>
  </si>
  <si>
    <t>31/07/2024</t>
  </si>
  <si>
    <t>30/07/2025</t>
  </si>
  <si>
    <t>2024/58</t>
  </si>
  <si>
    <t>N C DISTRIBUIDORA DE PRODUTOS E SERVICOS LTDA</t>
  </si>
  <si>
    <t>2024/59</t>
  </si>
  <si>
    <t>LUANDA COMERCIO DE SUPRIMENTOS PARA INFORMATICA LTDA - EPP</t>
  </si>
  <si>
    <t>2024/60</t>
  </si>
  <si>
    <t>26/05/2026</t>
  </si>
  <si>
    <t>2024/61</t>
  </si>
  <si>
    <t>HR COMERCIO E SERVICOS LTDA</t>
  </si>
  <si>
    <t>27/05/2026</t>
  </si>
  <si>
    <t>2024/62</t>
  </si>
  <si>
    <t>Registro de preços para a contratação de empresa especializada na prestação de serviços relacionados à emissão de Certificados Digitais</t>
  </si>
  <si>
    <t>CERTIMINAS CERTIFICACAO DIGITAL LTDA</t>
  </si>
  <si>
    <t>2024/63</t>
  </si>
  <si>
    <t>X.DIGITAL BRASIL SEGURANCA DA INFORMACAO LTDA</t>
  </si>
  <si>
    <t>2024/64</t>
  </si>
  <si>
    <t>2024/9</t>
  </si>
  <si>
    <t>Registro  de Preços  para eventual prestação de serviços de BUFFET para atender demandas do Tribunal de  Justiça  do  Estado  do  Pará, conforme condições  e  exigências  estabelecidas  no termo de referência, Anexo I do edital.</t>
  </si>
  <si>
    <t>M C XERFAN ME</t>
  </si>
  <si>
    <t>02/08/2024</t>
  </si>
  <si>
    <t>02/08/2026</t>
  </si>
  <si>
    <t>2024/65</t>
  </si>
  <si>
    <t>Contratação de serviço comunicação satelital de baixa órbita com comunicação à estações terrestres</t>
  </si>
  <si>
    <t>GLOBAL EAGLE SERVICOS DE TELECOMUNICACOES LTDA</t>
  </si>
  <si>
    <t>26/08/2024</t>
  </si>
  <si>
    <t>26/08/2026</t>
  </si>
  <si>
    <t>2024/66</t>
  </si>
  <si>
    <t>Registro de preços para prestação de serviços de transfer e receptivo por empresa especializada para realização dos eventos do Tribunal de Justiça do Estado do Pará.</t>
  </si>
  <si>
    <t>MOREIRA GODOY COMÉRCIO E SERVIÇOS EIRELI - EPP.</t>
  </si>
  <si>
    <t>05/08/2024</t>
  </si>
  <si>
    <t>06/08/2026</t>
  </si>
  <si>
    <t>2024/67</t>
  </si>
  <si>
    <t>Registro de Preços para eventual contratação de empresa para prestação de serviços de locação de veículos automotores blindados e não blindados, com seguro total e quilometragem livre, sem motorista e combustível, para atender a este Tribunal de Justiça em regiões diversas do Estado do Pará.</t>
  </si>
  <si>
    <t>NC COM.SERV.E LOC.DE MAQ.E EQUIPAMENTO EIRELI</t>
  </si>
  <si>
    <t>13/09/2024</t>
  </si>
  <si>
    <t>04/05/2026</t>
  </si>
  <si>
    <t>2024/68</t>
  </si>
  <si>
    <t>13/09/2025</t>
  </si>
  <si>
    <t>2223 - BELEM \ SEDE DO TJE \ COORDENADORIA MILITAR DO LAURO SODRÉ</t>
  </si>
  <si>
    <t>2024/69</t>
  </si>
  <si>
    <t>Registro de preços para eventuais aquisições e/ou locações de bens de decoração e estrutura para eventos.</t>
  </si>
  <si>
    <t>JEFFERSOM COSTA GOLDENBERG M.E</t>
  </si>
  <si>
    <t>20/09/2024</t>
  </si>
  <si>
    <t>20/09/2026</t>
  </si>
  <si>
    <t>9867 - Z - BENS IGNORADOS - INVENTÁRIOS 2014-2024 \ BENS NÃO ENCONTRADOS - CAPITAL - 2016 \ COORDENADORIA DO CERIMONIAL</t>
  </si>
  <si>
    <t>TORINO INFORMATICA LTDA</t>
  </si>
  <si>
    <t>2024/70</t>
  </si>
  <si>
    <t>JM COVRE COMUNICACAO E MARKETING EIRELU-ME</t>
  </si>
  <si>
    <t>2024/71</t>
  </si>
  <si>
    <t>Registro  de  Preços  para  eventual aquisição  de  Uniformes  diversos,  para  atender  as  necessidades  deste  Tribunal  de Justiça, pelo período de 12 (doze) meses e, condições e exigências estabelecidas neste instrumento. no termo de referência, Anexo I do edital.</t>
  </si>
  <si>
    <t>MYO2 SOLUÇÕES EM SAÚDE INDUSTRIA EIRELLI - EPP</t>
  </si>
  <si>
    <t>22/10/2024</t>
  </si>
  <si>
    <t>22/10/2026</t>
  </si>
  <si>
    <t>0014529-05.2025.8.14.0900</t>
  </si>
  <si>
    <t>2024/72</t>
  </si>
  <si>
    <t>Registro  de  preços  para  eventual prestação  de  serviços  gráficos,  serviços  de  impressão  e  fornecimento  de  kits  de produtos regionais com grafismos para atender os eventos e demais necessidades do TJPA.</t>
  </si>
  <si>
    <t>COMERCIAL PROMOSTORE CONFECCOES LTDA</t>
  </si>
  <si>
    <t>24/10/2024</t>
  </si>
  <si>
    <t>24/10/2026</t>
  </si>
  <si>
    <t xml:space="preserve">TJPA-MEM-2025/24912 </t>
  </si>
  <si>
    <t>2024/73</t>
  </si>
  <si>
    <t>GRAFICA PRODATA LTDA</t>
  </si>
  <si>
    <t>23/10/2025</t>
  </si>
  <si>
    <t>2024/74</t>
  </si>
  <si>
    <t>GRAFICA E EDITORA SANTA CRUZ EIRELI-ME</t>
  </si>
  <si>
    <t>2024/75</t>
  </si>
  <si>
    <t>Registro de preços para eventual aquisição futura de expansão de solução de hiperconvergência, em conjunto com os respectivos serviços de implantação, instalação, configuração, integração, suporte técnico, transferência de conhecimento e assistência técnica/manutenção preventiva, para atender as demandas atuais e futuras dos órgão partícipes desta contratação, mediante licitação regida pela Lei nº 14.133 de 2021, e subsidiariamente pela Resolução CNJ nº 468, de 2022.</t>
  </si>
  <si>
    <t>Saadtech Ltda</t>
  </si>
  <si>
    <t>31/10/2024</t>
  </si>
  <si>
    <t>30/10/2025</t>
  </si>
  <si>
    <t>2024/76</t>
  </si>
  <si>
    <t>CLM Software Comércio Importação e Exportação Ltda</t>
  </si>
  <si>
    <t>2024/77</t>
  </si>
  <si>
    <t>Registro de Preços para eventual contratação de empresa especializada no fornecimento e instalação de painéis em Divisória Naval, Paredes em Gesso acartonado e forros para atender aos imóveis até 400km da Capital pertencentes ao Poder Judiciário sob administração do Tribunal de Justiça do Estado do Pará.</t>
  </si>
  <si>
    <t>05/11/2024</t>
  </si>
  <si>
    <t>06/11/2026</t>
  </si>
  <si>
    <t>210 - BELEM \ SEDE DO TJE \ SECRETARIA DE ENGENHARIA E ARQUITETURA</t>
  </si>
  <si>
    <t>2024/78</t>
  </si>
  <si>
    <t>Registro  de  Preços  para atendimento eventual de Recarga  e  Serviço  de Manutenção  de  2º e  3º  nível  de  Extintores  de Incêndio  Portáteis.</t>
  </si>
  <si>
    <t>MAIS GAS INDUSTRIA DE GAZES LTDA</t>
  </si>
  <si>
    <t>2024/8</t>
  </si>
  <si>
    <t>2024/80</t>
  </si>
  <si>
    <t>Registro de Preços para eventual contratação de empresa especializada no fornecimento, instalação e retirada de películas de proteção solar</t>
  </si>
  <si>
    <t>11/11/2024</t>
  </si>
  <si>
    <t>11/11/2026</t>
  </si>
  <si>
    <t>0044959.37.2025.8.14.0900</t>
  </si>
  <si>
    <t>2024/81</t>
  </si>
  <si>
    <t>Registro  de Preços  para  eventual  contratação de  instalação  de  sistemas  de  geração  de  energia  solar fotovoltaica conectada  à  rede  em  edificações  do TJPA,  conforme  condições,  quantidades  e exigências estabelecidas no termo de referência, Anexo I do edital.</t>
  </si>
  <si>
    <t>22/11/2024</t>
  </si>
  <si>
    <t>22/11/2026</t>
  </si>
  <si>
    <t>0025415-63.2025.8.14.0900</t>
  </si>
  <si>
    <t>2024/82</t>
  </si>
  <si>
    <t>REGISTRO DE PREÇOS PARA EVENTUAL CONTRATAÇÃO DE EMPRESA ESPECIALIZADA NO FORNECIMENTO, INSTALAÇÃO E RECUPERAÇÃO DE PEÇAS DE COMUNICAÇÃO VISUAL E TÁTIL</t>
  </si>
  <si>
    <t>H P COMÉRCIO E SERVIÇOS</t>
  </si>
  <si>
    <t>04/12/2024</t>
  </si>
  <si>
    <t>03/12/2025</t>
  </si>
  <si>
    <t>2024/83</t>
  </si>
  <si>
    <t>Registro de Preços para eventual aquisição de resmas de papel A4</t>
  </si>
  <si>
    <t>NOVIDADES CABANO COM.DE ART.DE PAPEL.EIRELI</t>
  </si>
  <si>
    <t>27/12/2024</t>
  </si>
  <si>
    <t>26/12/2025</t>
  </si>
  <si>
    <t>2023/71</t>
  </si>
  <si>
    <t>Registro de Preço para Fornecimento, Instalação e Manutenção de Persianas para atender aos Prédios do Tribunal de Justiça do Pará, conforme condições, quantidades e exigências estabelecidas neste edital.</t>
  </si>
  <si>
    <t>CARLOS NAVARRO E CIA LTDA - EPP</t>
  </si>
  <si>
    <t>01/02/2024</t>
  </si>
  <si>
    <t>01/02/2025</t>
  </si>
  <si>
    <t>2025/1</t>
  </si>
  <si>
    <t xml:space="preserve">AQUISIÇÃO  DE MATERIAIS DE EXPEDIENTE DIVERSOS, ATRAVÉS DE ATA DE REGISTRO DE   PREÇOS,   COM   ENTREGAS   PARCELADAS   A   CRITÉRIO   DA ADMINISTRAÇÃO, EM CONFORMIDADE COM A SEÇÃO V DO CAPÍTULO X DA LEI Nº 14.133/2021 (DO SISTEMA DE REGISTRO DE PREÇOS). </t>
  </si>
  <si>
    <t>APOLO COMERCIAL LTDA - EPP</t>
  </si>
  <si>
    <t>07/01/2025</t>
  </si>
  <si>
    <t>06/01/2026</t>
  </si>
  <si>
    <t>PAPRO202500012</t>
  </si>
  <si>
    <t>2025/10</t>
  </si>
  <si>
    <t>Registro de preços para eventual aquisição de materiais e equipamentos de  Circuito Fechado  de  Televisão -CFTV</t>
  </si>
  <si>
    <t>FOX ELETRONICA LTDA</t>
  </si>
  <si>
    <t>23/01/2025</t>
  </si>
  <si>
    <t>23/01/2027</t>
  </si>
  <si>
    <t>TJPAPRO202500178</t>
  </si>
  <si>
    <t>2025/11</t>
  </si>
  <si>
    <t>VGVIRTUAL COMERCIO ELETRONICO LTDA</t>
  </si>
  <si>
    <t>22/01/2026</t>
  </si>
  <si>
    <t>TJPA-PRO-2025/0017</t>
  </si>
  <si>
    <t>2025/12</t>
  </si>
  <si>
    <t>JR2 COMÉRCIO LTDA</t>
  </si>
  <si>
    <t>TJPAPRO202500180</t>
  </si>
  <si>
    <t>2025/13</t>
  </si>
  <si>
    <t>22/01/2027</t>
  </si>
  <si>
    <t>TJPAPRO202500181</t>
  </si>
  <si>
    <t>2025/14</t>
  </si>
  <si>
    <t>30/01/2027</t>
  </si>
  <si>
    <t>2025/15</t>
  </si>
  <si>
    <t>TJ COMERCIO DE PRODUTOS EIRELI-ME</t>
  </si>
  <si>
    <t>22/01/2025</t>
  </si>
  <si>
    <t>2025/16</t>
  </si>
  <si>
    <t>LUGATH COMERCIO LTDA</t>
  </si>
  <si>
    <t>2025/17</t>
  </si>
  <si>
    <t>I.R. COMERCIO E MATERIAIS ELETRICOS LTDA</t>
  </si>
  <si>
    <t>TJPAPRO202500185</t>
  </si>
  <si>
    <t>2025/18</t>
  </si>
  <si>
    <t>NORTE SOLUCOES COMECIAIS LTDA</t>
  </si>
  <si>
    <t>TJPAPRO202500186</t>
  </si>
  <si>
    <t>2025/19</t>
  </si>
  <si>
    <t>VINCITA COMERCIO DE IMPLEMENTOS AGRICOLAS LTDA</t>
  </si>
  <si>
    <t>TJPAPRO202500187</t>
  </si>
  <si>
    <t>2025/2</t>
  </si>
  <si>
    <t>INTERTON COMERCIO</t>
  </si>
  <si>
    <t>13/01/2025</t>
  </si>
  <si>
    <t>12/01/2026</t>
  </si>
  <si>
    <t>PAPRO202500014</t>
  </si>
  <si>
    <t>2025/20</t>
  </si>
  <si>
    <t>STAR NEIWORKS</t>
  </si>
  <si>
    <t>27/01/2025</t>
  </si>
  <si>
    <t>27/01/2026</t>
  </si>
  <si>
    <t>TJPAPRO202500188</t>
  </si>
  <si>
    <t>2025/21</t>
  </si>
  <si>
    <t>META COMERCIO DE FERRAGENS EIRELI</t>
  </si>
  <si>
    <t>TJPAPRO202500189</t>
  </si>
  <si>
    <t>2025/22</t>
  </si>
  <si>
    <t>REGISTRO DE PREÇOS PARA AQUISIÇÃO DE EQUIPAMENTOS DE REFRIGERAÇÃO</t>
  </si>
  <si>
    <t>BELMICRO TECNOLOGIA S/A</t>
  </si>
  <si>
    <t>230 - BELEM \ ALMOXARIFADO CENTRAL \ SERVIÇO DE ALMOXARIFADO DE BENS MÓVEIS</t>
  </si>
  <si>
    <t>2025/23</t>
  </si>
  <si>
    <t>2025/24</t>
  </si>
  <si>
    <t>IMPERIO COMERCIO LTDA</t>
  </si>
  <si>
    <t>2025/25</t>
  </si>
  <si>
    <t>ITALIA EMPREENDIMENTOS LTDA</t>
  </si>
  <si>
    <t>2025/26</t>
  </si>
  <si>
    <t>15/12/2026</t>
  </si>
  <si>
    <t>2025/27</t>
  </si>
  <si>
    <t>ROKA ASSISTANCE COMERCIO E SERVICO LTDA-ME</t>
  </si>
  <si>
    <t>2025/28</t>
  </si>
  <si>
    <t>VENTISOL DA AMAZÔNIA INDÚSTRIA DE APARELHOS ELÉTRICOS LTDA</t>
  </si>
  <si>
    <t>2025/29</t>
  </si>
  <si>
    <t>30/01/2026</t>
  </si>
  <si>
    <t>PAPRO202500611</t>
  </si>
  <si>
    <t>2025/3</t>
  </si>
  <si>
    <t>VOLT_MATERIAIS ELETRICOS EIRELI-ME</t>
  </si>
  <si>
    <t>PAPRO202500015</t>
  </si>
  <si>
    <t>2025/30</t>
  </si>
  <si>
    <t>Registro de preços para eventual aquisição de materiais e equipamentos diversos para manutenção predial dos edifícios do TJPA, conforme condições e especificações contidas neste instrumento e as estabelecidas na tabela de insumos do Sistema Nacional de Pesquisa de Custos e Índices da Construção Civil – SINAPIPA.</t>
  </si>
  <si>
    <t>COMATEL - COMÉRCIO DE MATERIAL LTDA.</t>
  </si>
  <si>
    <t>07/02/2025</t>
  </si>
  <si>
    <t>07/02/2027</t>
  </si>
  <si>
    <t>2025/31</t>
  </si>
  <si>
    <t>2025/8</t>
  </si>
  <si>
    <t xml:space="preserve">Registro de preços para eventual aquisição de livros. </t>
  </si>
  <si>
    <t>08/04/2025</t>
  </si>
  <si>
    <t>08/04/2026</t>
  </si>
  <si>
    <t>PAPRO202501253</t>
  </si>
  <si>
    <t>2025/32</t>
  </si>
  <si>
    <t>Registro de Preços para a contratação de empresa especializada no transporte de cargas conforme condições estabelecidas no Termo de Referência – Anexo I deste edital.</t>
  </si>
  <si>
    <t>MAFRA TRANSPORTES LTDA</t>
  </si>
  <si>
    <t>14/07/2025</t>
  </si>
  <si>
    <t>14/07/2026</t>
  </si>
  <si>
    <t>9531 - BELEM \ ALMOXARIFADO CENTRAL \ DIVISÃO DE SUPRIMENTOS</t>
  </si>
  <si>
    <t>2025/33</t>
  </si>
  <si>
    <t>Registro de Preços para aquisição de equipamentos de áudio e vídeo para atender às necessidades do Tribunal de Justiça do Estado do Pará – TJPA, garantindo autonomia, disponibilidade e padronização na realização de tribunais do júri, eventos institucionais, palestras e demais atividades administrativas e judiciárias, conforme condições, quantidades e exigências estabelecidas no termo de referência, Anexo I do edital.</t>
  </si>
  <si>
    <t>Grupo Albuquerque Serviços e Comércio de Alimentos Ltda</t>
  </si>
  <si>
    <t>15/07/2025</t>
  </si>
  <si>
    <t>15/07/2026</t>
  </si>
  <si>
    <t>2025/34</t>
  </si>
  <si>
    <t>ALESSANDRA B. TONIETTI - INSTRUMENTOS MUSICAIS</t>
  </si>
  <si>
    <t>2025/35</t>
  </si>
  <si>
    <t>2025/90004</t>
  </si>
  <si>
    <t>Contratação de empresa especializada na prestação de serviços de locação de ambulância TIPO B E D (Ambulância de Suporte Básico)</t>
  </si>
  <si>
    <t>ABM UTI MOVEL E HOME CARE SS</t>
  </si>
  <si>
    <t>26/08/2025</t>
  </si>
  <si>
    <t xml:space="preserve">211 - BELEM \ SEDE DO TJE \ SECRETARIA DE ADMINISTRAÇÃO </t>
  </si>
  <si>
    <t>2025/36</t>
  </si>
  <si>
    <t>Registro de Preços para a aquisição de equipamentos tecnológicos para modernizar a infraestrutura do Poder Judiciário do Estado do Pará, com foco na implementação e aprimoramento dos projetos “Visita Virtual” e “Audiências Virtuais”. A modernização visa garantir a realização de atendimentos e sessões remotas com qualidade, segurança e eficiência, permitindo maior acesso à justiça para cidadãos que enfrentam barreiras geográficas ou dificuldades de deslocamento.</t>
  </si>
  <si>
    <t>FAGUNDEZ DISTRIBUICAO LTDA</t>
  </si>
  <si>
    <t>12/09/2025</t>
  </si>
  <si>
    <t>12/09/2026</t>
  </si>
  <si>
    <t>18239 - BELEM \ SECRETARIA DE INFORMÁTICA - PEDRO MIRANDA \ SECRETARIA DE INFORMÁTICA - PEDRO MIRANDA</t>
  </si>
  <si>
    <t>2025/37</t>
  </si>
  <si>
    <t>15/09/2025</t>
  </si>
  <si>
    <t>15/09/2026</t>
  </si>
  <si>
    <t>2025/38</t>
  </si>
  <si>
    <t>M.F.ALMEIDA LTDA - ME</t>
  </si>
  <si>
    <t>0030643-19.2025.8.14.0900</t>
  </si>
  <si>
    <t>2025/39</t>
  </si>
  <si>
    <t>WECOM COMERCIO DISTRIBUICAO E SERVICOS EM TECNOLOGIA DAINFORMACAO S.A.</t>
  </si>
  <si>
    <t>2025/4</t>
  </si>
  <si>
    <t>INNOVATIS COMERCIO ATACADISTA DE PRODUTOS DE ESCRT. E INFORMATICA LTDA</t>
  </si>
  <si>
    <t>20/01/2025</t>
  </si>
  <si>
    <t>19/01/2026</t>
  </si>
  <si>
    <t>PAPRO202500016</t>
  </si>
  <si>
    <t>2025/40</t>
  </si>
  <si>
    <t>Registro de preços para eventual contratação de fornecimento do conjunto de medalhas: Alta Distinção, Ordem do Mérito Judiciário, Ermano do Couto, Bons Serviços 10, 20 e 30 anos, Mérito Funcional e Desembargadora Lydia, com itens que compõe as condecorações correspondentes: Medalha; Fita; Barreta;
Roseta; Estojo</t>
  </si>
  <si>
    <t>IMPROVISU COMERCIO E REPRESENTACAO LTDA</t>
  </si>
  <si>
    <t>24/09/2025</t>
  </si>
  <si>
    <t>24/09/2026</t>
  </si>
  <si>
    <t xml:space="preserve">303 - BELEM \ SEDE DO TJE \ COORDENADORIA DE CERIMONIAL E RELAÇÕES PÚBLICAS </t>
  </si>
  <si>
    <t>2025/41</t>
  </si>
  <si>
    <t>REALIZZE COMERCIO E SERVICO</t>
  </si>
  <si>
    <t>17/10/2025</t>
  </si>
  <si>
    <t>17/10/2026</t>
  </si>
  <si>
    <t>0032559-88.20225.8.1400900</t>
  </si>
  <si>
    <t>2025/42</t>
  </si>
  <si>
    <t>Registro de Preços para a aquisição de notebooks para modernização e expansão da infraestrutura de Tecnologia da Informação e Comunicação (TIC) do Tribunal de Justiça do Estado do Pará (TJPA).</t>
  </si>
  <si>
    <t>LIDER NOTEBOOKS COMERCIO E SERVICOS LTDA</t>
  </si>
  <si>
    <t>10/10/2025</t>
  </si>
  <si>
    <t>10/10/2026</t>
  </si>
  <si>
    <t>2025/43</t>
  </si>
  <si>
    <t>Registro de Preços para fornecimento, instalação e manutenção de persianas para atender aos prédios do Tribunal de Justiça do Pará conforme
condições estabelecidas no Termo de Referência – Anexo I do edital</t>
  </si>
  <si>
    <t>R&amp;L IND.E COM.DE ARTIGOS DE DECORACOES LTDA</t>
  </si>
  <si>
    <t>10/11/2025</t>
  </si>
  <si>
    <t>10/11/2026</t>
  </si>
  <si>
    <t>2025/44</t>
  </si>
  <si>
    <t>SOLFLEX COMERCIO E SERVICOS LTDA</t>
  </si>
  <si>
    <t>23/10/2026</t>
  </si>
  <si>
    <t>0042715-38.2025.8.14.0900</t>
  </si>
  <si>
    <t>2025/45</t>
  </si>
  <si>
    <t>REGISTRO DE PREÇOS PARA EVENTUAL AQUISIÇÃO DE LIXEIRAS, EQUIPAMENTOS DE REFRIGERAÇÃO, MOBILIÁRIO DE APOIO E UTENSÍLIOS DE ORGANIZAÇÃO.</t>
  </si>
  <si>
    <t>CITY CLEAN COM. EQUIPAMENTOS LTDA</t>
  </si>
  <si>
    <t>21/10/2025</t>
  </si>
  <si>
    <t>21/10/2026</t>
  </si>
  <si>
    <t>2025/46</t>
  </si>
  <si>
    <t>DISPLAY COMUNICACAO VISUAL LTDA.</t>
  </si>
  <si>
    <t>2025/47</t>
  </si>
  <si>
    <t>20/10/2025</t>
  </si>
  <si>
    <t>20/10/2026</t>
  </si>
  <si>
    <t>2025/48</t>
  </si>
  <si>
    <t>EDER JUNIOR G. LOPES - ME</t>
  </si>
  <si>
    <t>2025/49</t>
  </si>
  <si>
    <t>I G DOS SANTOS DE OLIVEIRA EIRELI</t>
  </si>
  <si>
    <t>2025/5</t>
  </si>
  <si>
    <t>CIRURGICA BIOMEDICA LTDA - ME</t>
  </si>
  <si>
    <t>08/01/2025</t>
  </si>
  <si>
    <t>07/01/2026</t>
  </si>
  <si>
    <t>PAPRO202500017</t>
  </si>
  <si>
    <t>2025/50</t>
  </si>
  <si>
    <t>2025/51</t>
  </si>
  <si>
    <t>0042351-66.2025.8.14.0900</t>
  </si>
  <si>
    <t>2025/52</t>
  </si>
  <si>
    <t>MM DISTRIBUIDORA. INDUSTRIA E COMERCIO LTDA</t>
  </si>
  <si>
    <t>24/10/2025</t>
  </si>
  <si>
    <t>2025/53</t>
  </si>
  <si>
    <t>PALLET RIO INDUSTRIA E COMERCIO LTDA</t>
  </si>
  <si>
    <t>22/10/2025</t>
  </si>
  <si>
    <t>2025/54</t>
  </si>
  <si>
    <t>SYNERGO NEGOCIOS LTDA</t>
  </si>
  <si>
    <t>2025/55</t>
  </si>
  <si>
    <t>VALE COMERCIAL LTDA - ME</t>
  </si>
  <si>
    <t>0042362-95.2025.8.14.0900</t>
  </si>
  <si>
    <t>2025/56</t>
  </si>
  <si>
    <t>registro de preço para contratação de   empresa   especializada   no   serviço   de   reforma/manutenção   de   mobiliário   e equipamentos    com    fornecimento    de    peças/materiais,    conforme    condições, quantidades e exigências estabelecidas no termo de referência, Anexo I do edital.</t>
  </si>
  <si>
    <t>E. DE A. M. ROCHA IND. COMÉRCIO DE MÓVEIS LTDA. - EPP</t>
  </si>
  <si>
    <t>16957 - BELEM \ SEDE DO TJE \ BAIXA PROVISÓRIA 2</t>
  </si>
  <si>
    <t>2025/57</t>
  </si>
  <si>
    <t>2025/58</t>
  </si>
  <si>
    <t>Registro de preço para eventual contratação de serviços de interpretação consecutiva e simultânea de idiomas, nas modalidades presencial e remota, com disponibilização de intérpretes humanos especializados, bem como contratação autônoma da infraestrutura técnica de apoio necessária, incluindo locação de cabines acústicas, rádios transmissores multicanal, fones de ouvido com fio e rádios com fones especiais para autoridades.</t>
  </si>
  <si>
    <t>DALVA AGUIAR NASCIMENTO</t>
  </si>
  <si>
    <t>03/11/2025</t>
  </si>
  <si>
    <t>03/11/2026</t>
  </si>
  <si>
    <t>2025/59</t>
  </si>
  <si>
    <t>MCT RIBEIRO PRODUCAO DE EVENTOS E SERV.BUFFET</t>
  </si>
  <si>
    <t>06/11/2025</t>
  </si>
  <si>
    <t>0046535-65.2025.8.14.0900</t>
  </si>
  <si>
    <t>2025/6</t>
  </si>
  <si>
    <t>14/01/2025</t>
  </si>
  <si>
    <t>13/01/2026</t>
  </si>
  <si>
    <t>PAPRO202500018</t>
  </si>
  <si>
    <t>2025/60</t>
  </si>
  <si>
    <t>Registro de Preços para eventual contratação de serviços de infraestrutura de virtualização e de consultoria técnica especializada, todos na forma de assinaturas, voltados ao funcionamento dos ambientes de data center do Tribunal de Justiça do Estado do Pará.</t>
  </si>
  <si>
    <t>A COMPWIRE INFORMATICA S.A</t>
  </si>
  <si>
    <t>27/11/2025</t>
  </si>
  <si>
    <t>27/11/2026</t>
  </si>
  <si>
    <t>2025/7</t>
  </si>
  <si>
    <t>09/01/2025</t>
  </si>
  <si>
    <t>08/01/2026</t>
  </si>
  <si>
    <t>PAPRO202500019</t>
  </si>
  <si>
    <t>INLABEL SOLUÇOES EM ROTULOS ADESIVOS EIRELE</t>
  </si>
  <si>
    <t>PAPRO202500020</t>
  </si>
  <si>
    <t>2025/9</t>
  </si>
  <si>
    <t>SERVLIDER - SERV.DE LIMPEZA E CONSERVACAO LTD</t>
  </si>
  <si>
    <t>PAPRO202500021</t>
  </si>
  <si>
    <t>2026/1</t>
  </si>
  <si>
    <t>Registro de preços para eventual aquisição de solução de segurança de perímetro para o ambiente de datacenter do Tribunal de Justiça do Estado do Pará, com equipamentos, serviços e garantia, com vigência de 12 meses e com possibilidade de prorrogação, conforme condições, quantidades e exigências estabelecidas no termo de referência, Anexo I deste edital.</t>
  </si>
  <si>
    <t>Servix Informática Ltda.</t>
  </si>
  <si>
    <t>02/02/2026</t>
  </si>
  <si>
    <t>02/02/2027</t>
  </si>
  <si>
    <t xml:space="preserve">0003638-22.2025.8.14.0900  </t>
  </si>
  <si>
    <t>2026/2</t>
  </si>
  <si>
    <t>2026/3</t>
  </si>
  <si>
    <t>2026/4</t>
  </si>
  <si>
    <t>2026/5</t>
  </si>
  <si>
    <t>2026/6</t>
  </si>
  <si>
    <t>2026/7</t>
  </si>
  <si>
    <t>2026/8</t>
  </si>
  <si>
    <t>2026/9</t>
  </si>
  <si>
    <t>2026/10</t>
  </si>
  <si>
    <t>2026/11</t>
  </si>
  <si>
    <t>2026/12</t>
  </si>
  <si>
    <t>Soma de Valor Executado Ano</t>
  </si>
  <si>
    <t>Rótulos de Coluna</t>
  </si>
  <si>
    <t>Rótulos de Linha</t>
  </si>
  <si>
    <t>(vazio)</t>
  </si>
  <si>
    <t>Total Geral</t>
  </si>
  <si>
    <t>ARP005/2023</t>
  </si>
  <si>
    <t>ARP006/2023</t>
  </si>
  <si>
    <t>ARP007/2023</t>
  </si>
  <si>
    <t>ARP008/2023</t>
  </si>
  <si>
    <t>ARP009/2023</t>
  </si>
  <si>
    <t>ARP011/2023</t>
  </si>
  <si>
    <t>ARP012/2023</t>
  </si>
  <si>
    <t>ARP013/2023</t>
  </si>
  <si>
    <t>ARP014/2023</t>
  </si>
  <si>
    <t>ARP015/2023</t>
  </si>
  <si>
    <t>ARP016/2023</t>
  </si>
  <si>
    <t>ARP017/2023</t>
  </si>
  <si>
    <t>ARP018/2023</t>
  </si>
  <si>
    <t>ARP019/2023</t>
  </si>
  <si>
    <t>ARP020/2023</t>
  </si>
  <si>
    <t>ARP021/2023</t>
  </si>
  <si>
    <t>ARP024/2023</t>
  </si>
  <si>
    <t>ARP025/2023</t>
  </si>
  <si>
    <t>ARP026/2023</t>
  </si>
  <si>
    <t>ARP030/2023</t>
  </si>
  <si>
    <t>ARP031/2023</t>
  </si>
  <si>
    <t>ARP001/2024</t>
  </si>
  <si>
    <t>ARP002/2024</t>
  </si>
  <si>
    <t>ARP003/2024</t>
  </si>
  <si>
    <t>ARP004/2024</t>
  </si>
  <si>
    <t>ARP005/2024</t>
  </si>
  <si>
    <t>ARP006/2024</t>
  </si>
  <si>
    <t>ARP007/2024</t>
  </si>
  <si>
    <t>ARP008/2024</t>
  </si>
  <si>
    <t>ARP009/2024</t>
  </si>
  <si>
    <t>ARP010/2024</t>
  </si>
  <si>
    <t>ARP011/2024</t>
  </si>
  <si>
    <t>ARP012/2024</t>
  </si>
  <si>
    <t>ARP014/2024</t>
  </si>
  <si>
    <t>ARP015/2024</t>
  </si>
  <si>
    <t>ARP018/2024</t>
  </si>
  <si>
    <t>ARP019/2024</t>
  </si>
  <si>
    <t>ARP020/2024</t>
  </si>
  <si>
    <t>ARP021/2024</t>
  </si>
  <si>
    <t>ARP022/2024</t>
  </si>
  <si>
    <t>ARP023/2024</t>
  </si>
  <si>
    <t>ARP024/2024</t>
  </si>
  <si>
    <t>ARP025/2024</t>
  </si>
  <si>
    <t>ARP026/2024</t>
  </si>
  <si>
    <t>ARP027/2024</t>
  </si>
  <si>
    <t>ARP028/2024</t>
  </si>
  <si>
    <t>ARP029/2024</t>
  </si>
  <si>
    <t>ARP030/2024</t>
  </si>
  <si>
    <t>ARP031/2024</t>
  </si>
  <si>
    <t>ARP033/2024</t>
  </si>
  <si>
    <t>ARP034/2024</t>
  </si>
  <si>
    <t>ARP035/2024</t>
  </si>
  <si>
    <t>ARP037/2024</t>
  </si>
  <si>
    <t>ARP038/2024</t>
  </si>
  <si>
    <t>ARP039/2024</t>
  </si>
  <si>
    <t>ARP040/2024</t>
  </si>
  <si>
    <t>ARP041/2024</t>
  </si>
  <si>
    <t>ARP042/2024</t>
  </si>
  <si>
    <t>ARP043/2024</t>
  </si>
  <si>
    <t>ARP044/2024</t>
  </si>
  <si>
    <t>ARP045/2024</t>
  </si>
  <si>
    <t>ARP046/2024</t>
  </si>
  <si>
    <t>ARP047/2024</t>
  </si>
  <si>
    <t>ARP048/2024</t>
  </si>
  <si>
    <t>ARP049/2024</t>
  </si>
  <si>
    <t>ARP050/2024</t>
  </si>
  <si>
    <t>ARP051/2024</t>
  </si>
  <si>
    <t>ARP052/2024</t>
  </si>
  <si>
    <t>ARP053/2024</t>
  </si>
  <si>
    <t>ARP054/2024</t>
  </si>
  <si>
    <t>ARP055/2024</t>
  </si>
  <si>
    <t>ARP056/2024</t>
  </si>
  <si>
    <t>ARP058/2024</t>
  </si>
  <si>
    <t>ARP059/2024</t>
  </si>
  <si>
    <t>ARP060/2024</t>
  </si>
  <si>
    <t>ARP061/2024</t>
  </si>
  <si>
    <t>ARP062/2024</t>
  </si>
  <si>
    <t>ARP063/2024</t>
  </si>
  <si>
    <t>ARP064/2024</t>
  </si>
  <si>
    <t>ARP065/2024</t>
  </si>
  <si>
    <t>ARP066/2024</t>
  </si>
  <si>
    <t>ARP067/2024</t>
  </si>
  <si>
    <t>ARP068/2024</t>
  </si>
  <si>
    <t>ARP069/2024</t>
  </si>
  <si>
    <t>ARP070/2024</t>
  </si>
  <si>
    <t>ARP071/2024</t>
  </si>
  <si>
    <t>ARP072/2024</t>
  </si>
  <si>
    <t>ARP073/2024</t>
  </si>
  <si>
    <t>ARP074/2024</t>
  </si>
  <si>
    <t>ARP075/2024</t>
  </si>
  <si>
    <t>ARP076/2024</t>
  </si>
  <si>
    <t>ARP077/2024</t>
  </si>
  <si>
    <t>ARP078/2024</t>
  </si>
  <si>
    <t>ARP080/2024</t>
  </si>
  <si>
    <t>ARP081/2024</t>
  </si>
  <si>
    <t>ARP082/2024</t>
  </si>
  <si>
    <t>ARP083/2024</t>
  </si>
  <si>
    <t>ARP001/2025</t>
  </si>
  <si>
    <t>ARP002/2025</t>
  </si>
  <si>
    <t>ARP003/2025</t>
  </si>
  <si>
    <t>ARP004/2025</t>
  </si>
  <si>
    <t>ARP005/2025</t>
  </si>
  <si>
    <t>ARP006/2025</t>
  </si>
  <si>
    <t>ARP007/2025</t>
  </si>
  <si>
    <t>ARP008/2025</t>
  </si>
  <si>
    <t>ARP009/2025</t>
  </si>
  <si>
    <t>ARP010/2025</t>
  </si>
  <si>
    <t>ARP011/2025</t>
  </si>
  <si>
    <t>ARP012/2025</t>
  </si>
  <si>
    <t>ARP013/2025</t>
  </si>
  <si>
    <t>ARP014/2025</t>
  </si>
  <si>
    <t>ARP015/2025</t>
  </si>
  <si>
    <t>ARP016/2025</t>
  </si>
  <si>
    <t>ARP017/2025</t>
  </si>
  <si>
    <t>ARP018/2025</t>
  </si>
  <si>
    <t>ARP019/2025</t>
  </si>
  <si>
    <t>ARP020/2025</t>
  </si>
  <si>
    <t>ARP021/2025</t>
  </si>
  <si>
    <t>ARP022/2025</t>
  </si>
  <si>
    <t>ARP023/2025</t>
  </si>
  <si>
    <t>ARP024/2025</t>
  </si>
  <si>
    <t>ARP025/2025</t>
  </si>
  <si>
    <t>ARP026/2025</t>
  </si>
  <si>
    <t>ARP027/2025</t>
  </si>
  <si>
    <t>ARP028/2025</t>
  </si>
  <si>
    <t>ARP029/2025</t>
  </si>
  <si>
    <t>ARP030/2025</t>
  </si>
  <si>
    <t>ARP031/2025</t>
  </si>
  <si>
    <t>ARP032/2025</t>
  </si>
  <si>
    <t>ARP033/2025</t>
  </si>
  <si>
    <t>ARP034/2025</t>
  </si>
  <si>
    <t>ARP035/2025</t>
  </si>
  <si>
    <t>ARP036/2025</t>
  </si>
  <si>
    <t>ARP037/2025</t>
  </si>
  <si>
    <t>ARP038/2025</t>
  </si>
  <si>
    <t>ARP039/2025</t>
  </si>
  <si>
    <t>ARP040/2025</t>
  </si>
  <si>
    <t>ARP041/2025</t>
  </si>
  <si>
    <t>ARP042/2025</t>
  </si>
  <si>
    <t>ARP043/2025</t>
  </si>
  <si>
    <t>ARP044/2025</t>
  </si>
  <si>
    <t>ARP045/2025</t>
  </si>
  <si>
    <t>ARP046/2025</t>
  </si>
  <si>
    <t>ARP048/2025</t>
  </si>
  <si>
    <t>ARP049/2025</t>
  </si>
  <si>
    <t>ARP050/2025</t>
  </si>
  <si>
    <t>ARP051/2025</t>
  </si>
  <si>
    <t>ARP052/2025</t>
  </si>
  <si>
    <t>ARP053/2025</t>
  </si>
  <si>
    <t>ARP054/2025</t>
  </si>
  <si>
    <t>ARP055/2025</t>
  </si>
  <si>
    <t>ARP058/2025</t>
  </si>
  <si>
    <t>ARP060/2025</t>
  </si>
  <si>
    <t>ARP047/2025</t>
  </si>
  <si>
    <t>ARP056/2025</t>
  </si>
  <si>
    <t>ARP057/2025</t>
  </si>
  <si>
    <t>ARP059/2025</t>
  </si>
  <si>
    <t>ARP001/2026</t>
  </si>
  <si>
    <t>ARP002/2026</t>
  </si>
  <si>
    <t>ARP003/2026</t>
  </si>
  <si>
    <t>ARP004/2026</t>
  </si>
  <si>
    <t>ARP005/2026</t>
  </si>
  <si>
    <t>ARP006/2026</t>
  </si>
  <si>
    <t>ARP007/2026</t>
  </si>
  <si>
    <t>ARP008/2026</t>
  </si>
  <si>
    <t>ARP009/2026</t>
  </si>
  <si>
    <t>ARP010/2026</t>
  </si>
  <si>
    <t>ARP011/2026</t>
  </si>
  <si>
    <t>ARP012/2026</t>
  </si>
  <si>
    <t>Credor</t>
  </si>
  <si>
    <t>CNPJ</t>
  </si>
  <si>
    <t>Tipo</t>
  </si>
  <si>
    <t>QC</t>
  </si>
  <si>
    <t xml:space="preserve">Número </t>
  </si>
  <si>
    <t>Especificação</t>
  </si>
  <si>
    <t>Dt. inicial</t>
  </si>
  <si>
    <t>Dt. final</t>
  </si>
  <si>
    <t>Inicial</t>
  </si>
  <si>
    <t>Atual</t>
  </si>
  <si>
    <t>Aditivo</t>
  </si>
  <si>
    <t>Qtd. Aptl.</t>
  </si>
  <si>
    <t>No Exercício 2026</t>
  </si>
  <si>
    <t>Acumulado 2025</t>
  </si>
  <si>
    <t>Observação</t>
  </si>
  <si>
    <t>Acumulado Total</t>
  </si>
  <si>
    <t>2014/1</t>
  </si>
  <si>
    <t>Transferência da posse direta à cessionária, de um terreno urbano, doado pelo Município de Redenção/PA ao TJPA</t>
  </si>
  <si>
    <t>#########</t>
  </si>
  <si>
    <t>1*</t>
  </si>
  <si>
    <t>########</t>
  </si>
  <si>
    <t xml:space="preserve"> Sem valor </t>
  </si>
  <si>
    <t>Sem valor</t>
  </si>
  <si>
    <t> </t>
  </si>
  <si>
    <t>2015/4</t>
  </si>
  <si>
    <t>Locação de imóvel sito à Avenida Mendonça Furtado, nº 3570, Bairro Liberdade, Santarém/PA, para instalação do Arquivo Geral da comarca de Santarém</t>
  </si>
  <si>
    <t>2016/5</t>
  </si>
  <si>
    <t>AURORA EMPREENDIMENTOS PARTIC E ADM LTDA</t>
  </si>
  <si>
    <t>Locação de imóvel, situado na Avenida Pedro Miranda, nº 1593, Bairro da Pedreira, nesta cidade de Belém/PA, para abrigar a nova sede das Varas do Juizado do Idoso e do Meio Ambiente do TJPA</t>
  </si>
  <si>
    <t>2017/1</t>
  </si>
  <si>
    <t>PREFEITURA DE REDENÇÃO</t>
  </si>
  <si>
    <t>Termo de cessão provisória que tem por objeto formalizar a transferência da posse direta à cessionária de um terreno urbano localizado na Rua Bahia, bairro Novo Horizonte (antigo Fórum da Comarca de Redenção)</t>
  </si>
  <si>
    <t>2017/5</t>
  </si>
  <si>
    <t>BANCO DO ESTADO DO PARÁ S/A</t>
  </si>
  <si>
    <t>Termo de cessão remunerada de uso - Pontos de Atendimento Eletrônico</t>
  </si>
  <si>
    <t>2*</t>
  </si>
  <si>
    <t>Termo de Cessão Remunerada de Uso</t>
  </si>
  <si>
    <t>Indeterminado</t>
  </si>
  <si>
    <t>2018/9</t>
  </si>
  <si>
    <t>Locação de imóvel, situado na Avenida Central, s/n, Centro, Município de Magalhães Barata/PA</t>
  </si>
  <si>
    <t>2018/19</t>
  </si>
  <si>
    <t>ADBENS - ADMINISTRAÇÃO E INCORPORAÇÃO DE BENS MÓVEIS LTDA.</t>
  </si>
  <si>
    <t>Locação de imóvel, situado na Rodovia BR 316, Km 6,5 no bairro Levilândia, Município de Ananindeua</t>
  </si>
  <si>
    <t>2018/82</t>
  </si>
  <si>
    <t>KARISTEN COMÉRCIO E SERVIÇOS MECÂNICOS E ELÉTRICOS LTDA - ME</t>
  </si>
  <si>
    <t>Prestação de serviço de manutenção preditiva, preventiva e corretiva com fornecimento de peças de reposição para as subestações instaladas nas dependências dos fóruns das Comarcas de Castanhal e Redenção, com fornecimento de materiais de consumo (fusíveis, botoeiras, óleo isolante, dentre outros), necessários à execução dos serviços, pelo período de 12 meses. Este serviço inclui manutenção no sistema de aterramento e no Sistema de Proteção Contra Descargas Atmosféricas (SPDA).</t>
  </si>
  <si>
    <t>Serviço de Terceiros</t>
  </si>
  <si>
    <t>2019/2</t>
  </si>
  <si>
    <t>OI S.A.</t>
  </si>
  <si>
    <t>2019/3</t>
  </si>
  <si>
    <t>CLARO SA</t>
  </si>
  <si>
    <t>Prestação de serviços de conexões dedicadas com a internet para trânsito do Sistema Autônomo do TJPA, pelo período de 24 (vinte e quatro meses)</t>
  </si>
  <si>
    <t>2019/4</t>
  </si>
  <si>
    <t>2019/8</t>
  </si>
  <si>
    <t>Locação de imóvel Santarem/PA - Juizado Especial</t>
  </si>
  <si>
    <t>2019/17</t>
  </si>
  <si>
    <t>Credenciamento de leiloeiros oficiais para a prestação de serviços de alienação de bens móveis e imóveis de propriedade do Tribunal de Justiça do Estado do Pará</t>
  </si>
  <si>
    <t>2019/22</t>
  </si>
  <si>
    <t>2019/35</t>
  </si>
  <si>
    <t>KARISTEN COMÉRCIO E SERVIÇOS MECÂNICOS E ELÉTRICOS LTDA EPP</t>
  </si>
  <si>
    <t>Contratação de empresa especializada para prestação de serviço de manutenção preditiva, preventiva e corretiva permanente com fornecimento de peças de reposição para as subestações e grupos geradores instalados nas dependências do TJPA</t>
  </si>
  <si>
    <t>2019/39</t>
  </si>
  <si>
    <t>A.V.DE JESUS BURITI SERV.DE REFRIGERACAO ME</t>
  </si>
  <si>
    <t>Manutenção preventiva e corretiva, de desinstalação, substituição e realocação dos equipamentos de ar-condicionado tipo expansão direta e VRF, splits (ou outro equipamento de outra classificação que vier a substituir estes) instalados no prédio da Secretaria de Gestão de Pessoas, localizado na Trav. Félix Roque, 264, bairro Cidade Velha, Belém/PA</t>
  </si>
  <si>
    <t>2019/41</t>
  </si>
  <si>
    <t>Contratação de empresa especializada em manutenção preventiva e corretiva, de Plataformas de percurso vertical no Fórum de Santarém (ITEM 1), localizado na AV. Mendonça Furtado, S/N, bairro Liberdade - Santarém/PA; Fórum de Redenção (ITEM 2), localizado na Rua Pedro Coelho de Camargo, esquina com a Av. Manoel Vicente Pereira, Setor Oeste, Quadra-22, bairro Parque dos Buritis - Redenção/PA; e Prédio da SGP (ITЕM 3). localizado na Trav. Félix Roque, 264, bairro Cidade Velha, Belém - PA.</t>
  </si>
  <si>
    <t>2019/45</t>
  </si>
  <si>
    <t>CIENTEC ASSIST.TEC.DE EQUIP.MEDICO HOSP.LTDA</t>
  </si>
  <si>
    <t xml:space="preserve">Contratação de empresa especializada na prestação de serviços de manutenção preventiva e corretiva de equipamentos odontológicos, com reposição de peças </t>
  </si>
  <si>
    <t>2019/54</t>
  </si>
  <si>
    <t>JL MESQUITA SERVIÇOS DE TELECOMUNICAÇÕES LTDA</t>
  </si>
  <si>
    <t>Contratação de empresa especializada na prestação de serviços de manutenção preventiva e corretiva, de desinstalação, substituição e relocação das portas giratórias detectoras de metais (PGDM), instaladas em prédios pertencentes ao Tribunal de Justiça do Estado do Pará, localizados tanto na capital como no interior do Estado, com fornecimento materiais de consumo (lubrificante, graxa, dentre outros), necessários à execução dos serviços</t>
  </si>
  <si>
    <t>2019/60</t>
  </si>
  <si>
    <t>Prestação de serviço de manutenção preditiva, preventiva e corretiva com fornecimento de peças de reposição para as subestações instaladas nas dependências dos fóruns das Comarcas de Marabá e Abaetetuba, com fornecimento materiais de consumo (fusíveis, botoeiras, óleo isolante, dentre outros), necessários à execução dos serviços. Este serviço inclui manutenção no sistema de aterramento e no Sistema de Proteção Contra Descargas Atmosféricas (SPDA).</t>
  </si>
  <si>
    <t>2020/4</t>
  </si>
  <si>
    <t>Termo de cessão provisória que tem por objeto formalizar a transferência da posse direta à cessionária de um imóvel situado à Av. Borges Leal, nº 04, esquina com a Av. Barão do Rio Branco e Trav. 15 de Agosto, Bairro Santa Clara, Distrito da Grande Área da Aldeia, Santarém/PA</t>
  </si>
  <si>
    <t>2020/5</t>
  </si>
  <si>
    <t xml:space="preserve">Termo de cessão provisória que tem por objeto formalizar a transferência da posse direta à cessionária de um imóvel situado à Av. Alameda Secundária, s/n, entre Rua Presidente Médice e Visconde de Souza Franco, s/n, Bairro Centro, no Município de São Caetano de Odivelas </t>
  </si>
  <si>
    <t>2020/7</t>
  </si>
  <si>
    <t>PREMIER SEGURANÇA ELETRÔNICA, PRODUÇÕES E COMÉRCIO LTDA - ME</t>
  </si>
  <si>
    <t>Contratação de serviços de monitoramento eletrônico (alarme eletrônico) 24h, sete dias por semana, com instalação e locação de equipamentos de alarme, incluindo manutenção e assistência técnica preventiva e corretiva dos equipamentos, conforme condições, quantidades e exigências estabelecidas</t>
  </si>
  <si>
    <t>2020/10</t>
  </si>
  <si>
    <t>Termo de cessão provisória que tem por objeto formalizar a transferência da posse direta à cessionária de um imóvel situado Av. Manfredo Barata, nº 788, bairro Aeroporto Velho, no Município de Itaituba/PA, com área total de 360m², para fins de utilização dentro do interesse público</t>
  </si>
  <si>
    <t>2020/11</t>
  </si>
  <si>
    <t>N P CAPACITACAO E SOLUCOES TECNOLOGICAS LTDA</t>
  </si>
  <si>
    <t>Fornecimento de pontos de acesso ao Banco de Dados Online, referente a quatro licenças de uso do sistema de cotação online nacional "Banco de Preços"</t>
  </si>
  <si>
    <t>2020/14</t>
  </si>
  <si>
    <t>Contratação de empresa especializada para a prestação de serviços postais: serviço de coleta, transporte e entrega de correspondência em âmbito estadual e internacional, por meio físico e digital, para atender às necessidades deste Tribunal</t>
  </si>
  <si>
    <t>020/2020</t>
  </si>
  <si>
    <t>2020/15</t>
  </si>
  <si>
    <t>Contratação de empresa especializada na prestação de hospedagem, na categoria turística e/ou 3 ou 4 estrelas, devidamente qualificada para receber e acomodar, autoridades, magistrados e/ou palestrantes, assim como jurados, testemunhas e oficiais de justiça, na Região Metropolitana de Belém, observadas as especificações e condições estabelecidas no Termo de Referência, anexo I do edital</t>
  </si>
  <si>
    <t>2020/18</t>
  </si>
  <si>
    <t>LENOVO GLOBAL TECNOLOGIA BRASI</t>
  </si>
  <si>
    <r>
      <t xml:space="preserve">Fornecimento de servidores de rede do tipo </t>
    </r>
    <r>
      <rPr>
        <i/>
        <sz val="8"/>
        <color rgb="FF000000"/>
        <rFont val="Calibri"/>
        <family val="2"/>
      </rPr>
      <t>Blade</t>
    </r>
    <r>
      <rPr>
        <sz val="8"/>
        <color rgb="FF000000"/>
        <rFont val="Calibri"/>
        <family val="2"/>
      </rPr>
      <t xml:space="preserve"> / </t>
    </r>
    <r>
      <rPr>
        <i/>
        <sz val="8"/>
        <color rgb="FF000000"/>
        <rFont val="Calibri"/>
        <family val="2"/>
      </rPr>
      <t>Rack Milestone</t>
    </r>
    <r>
      <rPr>
        <sz val="8"/>
        <color rgb="FF000000"/>
        <rFont val="Calibri"/>
        <family val="2"/>
      </rPr>
      <t xml:space="preserve"> / </t>
    </r>
    <r>
      <rPr>
        <i/>
        <sz val="8"/>
        <color rgb="FF000000"/>
        <rFont val="Calibri"/>
        <family val="2"/>
      </rPr>
      <t>Rack BriefCam</t>
    </r>
  </si>
  <si>
    <t>Adesão à ARP</t>
  </si>
  <si>
    <t>2020/40</t>
  </si>
  <si>
    <t>PROC.D/DADOS DO E.PARA-PRODEPA</t>
  </si>
  <si>
    <t>Prestação de serviço de Tecnologia da Informação e Comunicação, incluindo o fornecimento da solução de rede privada de dados, o gerenciamento proativo, manutenção, suporte técnico e licenças de uso de sistemas globais para atendimento das unidades judiciárias no Estado do Pará, com o intuito de proporcionar maior celeridade de segurança na transmissão das informações entre as unidades judiciárias</t>
  </si>
  <si>
    <t>2021/4</t>
  </si>
  <si>
    <t>CRIART SERVIÇOS DE TERCEIRIZAÇÃO DE MÃO DE OBRA  LTDA</t>
  </si>
  <si>
    <t>Contratação de pessoa jurídica especializada na prestação de serviços de condução de veículos, conforme condições, quantidades e exigências estabelecidas no termo de referência, Anexo I</t>
  </si>
  <si>
    <t>2021/5</t>
  </si>
  <si>
    <t>JM DA SILVA PEREIRA ME</t>
  </si>
  <si>
    <t>Contratação de serviços de controle de pragas urbanas e vetores englobando desinsetização, desratização e descupinização nas dependências e instalações do Tribunal de Justiça do Estado do Pará – TJPA</t>
  </si>
  <si>
    <t>2021/8</t>
  </si>
  <si>
    <t>Contratação de empresa especializada para o fornecimento de serviços de desenvolvimento e sustentação de sistemas de informação, de forma remota e presencial, de acordo com os padrões de desempenho e qualidade correspondentes à especialização exigida para o serviço, incluindo a sustentação de sistemas informatizados de alta criticidade, mantidos pelo Tribunal de Justiça do Estado do Pará</t>
  </si>
  <si>
    <t>2021/9</t>
  </si>
  <si>
    <t>DRIVE A INFORMATICA LTDA</t>
  </si>
  <si>
    <r>
      <t xml:space="preserve">Contratação de empresa especializada para solução de conectividade para redes de armazenamento, composta de </t>
    </r>
    <r>
      <rPr>
        <i/>
        <sz val="8"/>
        <color rgb="FF000000"/>
        <rFont val="Calibri"/>
        <family val="2"/>
      </rPr>
      <t>switches fc</t>
    </r>
    <r>
      <rPr>
        <sz val="8"/>
        <color rgb="FF000000"/>
        <rFont val="Calibri"/>
        <family val="2"/>
      </rPr>
      <t xml:space="preserve"> (</t>
    </r>
    <r>
      <rPr>
        <i/>
        <sz val="8"/>
        <color rgb="FF000000"/>
        <rFont val="Calibri"/>
        <family val="2"/>
      </rPr>
      <t>fibre channel</t>
    </r>
    <r>
      <rPr>
        <sz val="8"/>
        <color rgb="FF000000"/>
        <rFont val="Calibri"/>
        <family val="2"/>
      </rPr>
      <t>)</t>
    </r>
  </si>
  <si>
    <t>2021/14</t>
  </si>
  <si>
    <t>Contratação de empresa especializada na execução de serviço de gerenciamento de veículos, para a frota do TJPA</t>
  </si>
  <si>
    <t>2021/15</t>
  </si>
  <si>
    <t>TICKET SOLUCOES HDFGT S/A</t>
  </si>
  <si>
    <t>03.506.307/0001-57</t>
  </si>
  <si>
    <t>2021/17</t>
  </si>
  <si>
    <t>Contratação de empresa especializada para a manutenção preventiva e corretiva dos elevadores e plataformas de percurso vertical nos prédios da Região Metropolitana de Belém do TJPA</t>
  </si>
  <si>
    <t>2021/18</t>
  </si>
  <si>
    <t>ELEVADORES OK COMÉRCIO DE PEÇAS, COMPONENTES E SERVIÇOS DE ELEVADORES LTDA</t>
  </si>
  <si>
    <t>Contratação de empresa especializada para a manutenção preventiva e corretiva da plataforma de percurso vertical no Fórum de Baião</t>
  </si>
  <si>
    <t>2021/19</t>
  </si>
  <si>
    <t>CONSTRUMEC CONSTRUCOES E INSTALACOES ELETRICA</t>
  </si>
  <si>
    <t>Contratação de empresa especializada na prestação de serviços de manutenção preventiva e corretiva, de desinstalação, substituição e realocação dos equipamentos de ar condicionado tipo expansão direta e VRF, splits dos blocos 02 e 03 do Fórum da Comarca de Ananindeua e no Edifício Desembargador Paulo Frota, com fornecimento e reposição de quaisquer componentes e/ou peças, novas e originais do fabricante do equipamento, assim como, dos materiais de consumo (óleo lubrificante, gás refrigerante, dentre outros) necessários à execução dos serviços, pelo período de 12 meses</t>
  </si>
  <si>
    <t>057/2020</t>
  </si>
  <si>
    <t>2021/20</t>
  </si>
  <si>
    <t>COOP DE ECON E CRED MUTUO DO MP E JUD COIMPPA</t>
  </si>
  <si>
    <t>Cessão remunerada de uso para disponibilização de área para instalação de Pontos de Atendimento Eletrônico (PAEs), conforme descrito no Anexo I</t>
  </si>
  <si>
    <t>2021/21</t>
  </si>
  <si>
    <t>ORDEM DOS ADVOGADOS DO BRASIL</t>
  </si>
  <si>
    <t>Permissão de uso da área de estacionamento rotativo para utilização exclusivo pela OAB-PA, dentro do estacionamento público do Prédio Sede do TJPA, correspondendo a 14 vagas, com controle de acesso por cancela automática e supervisão de manobrista</t>
  </si>
  <si>
    <t>2021/28</t>
  </si>
  <si>
    <t>TIM S.A</t>
  </si>
  <si>
    <t>Contratação de serviços de Tecnologia da Informação e Comunicação - serviços de telefonia</t>
  </si>
  <si>
    <t>2021/30</t>
  </si>
  <si>
    <t>2021/31</t>
  </si>
  <si>
    <t>MAV NETO SERVIÇOS DE COMUNICAÇÃO LTDA</t>
  </si>
  <si>
    <t>2021/32</t>
  </si>
  <si>
    <t>COELHO TECNOLOGIA EIRELI</t>
  </si>
  <si>
    <t>2021/33</t>
  </si>
  <si>
    <t>2021/34</t>
  </si>
  <si>
    <t>R E B SERVICOS DE TELECOMUNICACOES LTDA-ME</t>
  </si>
  <si>
    <t>2021/36</t>
  </si>
  <si>
    <t>ALLTECH SOLUÇÕES EM TECNOLOGIA LTDA</t>
  </si>
  <si>
    <r>
      <t xml:space="preserve">Contratação de empresa para fornecimento de subscrição de </t>
    </r>
    <r>
      <rPr>
        <i/>
        <sz val="8"/>
        <color rgb="FF000000"/>
        <rFont val="Calibri"/>
        <family val="2"/>
      </rPr>
      <t>softwares</t>
    </r>
    <r>
      <rPr>
        <sz val="8"/>
        <color rgb="FF000000"/>
        <rFont val="Calibri"/>
        <family val="2"/>
      </rPr>
      <t xml:space="preserve"> de segurança, incluindo garantia, atualização de versão, suporte técnico por 24 meses, transferência de conhecimento e serviços técnicos especializados</t>
    </r>
  </si>
  <si>
    <t>2021/39</t>
  </si>
  <si>
    <t>BRASOFTWARE INFORMATICA</t>
  </si>
  <si>
    <r>
      <t xml:space="preserve">Aquisição de licença de </t>
    </r>
    <r>
      <rPr>
        <i/>
        <sz val="8"/>
        <color rgb="FF000000"/>
        <rFont val="Calibri"/>
        <family val="2"/>
      </rPr>
      <t>software</t>
    </r>
    <r>
      <rPr>
        <sz val="8"/>
        <color rgb="FF000000"/>
        <rFont val="Calibri"/>
        <family val="2"/>
      </rPr>
      <t xml:space="preserve"> </t>
    </r>
    <r>
      <rPr>
        <i/>
        <sz val="8"/>
        <color rgb="FF000000"/>
        <rFont val="Calibri"/>
        <family val="2"/>
      </rPr>
      <t>Adobe Acrobat PRO DC for Enterprise - Subscrition 3Y</t>
    </r>
  </si>
  <si>
    <t>2021/50</t>
  </si>
  <si>
    <t>2021/75</t>
  </si>
  <si>
    <t>IT PROTECT REPRESENTACOES E SERVICOS DE CONSULTORIA EM INFORMATICA EIRELI - EPP</t>
  </si>
  <si>
    <r>
      <t>Aquisição de solução de gerenciamento de acesso privilegiado (</t>
    </r>
    <r>
      <rPr>
        <i/>
        <sz val="8"/>
        <color rgb="FF000000"/>
        <rFont val="Calibri"/>
        <family val="2"/>
      </rPr>
      <t>Privileged  Access  Management–PAM</t>
    </r>
    <r>
      <rPr>
        <sz val="8"/>
        <color rgb="FF000000"/>
        <rFont val="Calibri"/>
        <family val="2"/>
      </rPr>
      <t xml:space="preserve">), monitoramento e análise comportamental, com possibilidade de proteção, monitoramento, detecção e resposta a atividade de credencial privilegiada, armazenamento de senhas e mitigação de riscos através de gestão de identidade, com serviço de implantação e treinamento </t>
    </r>
    <r>
      <rPr>
        <i/>
        <sz val="8"/>
        <color rgb="FF000000"/>
        <rFont val="Calibri"/>
        <family val="2"/>
      </rPr>
      <t>hands on</t>
    </r>
  </si>
  <si>
    <t>2021/77</t>
  </si>
  <si>
    <t>SIGMAFONE TELECOMUNICAÇÕES LTDA</t>
  </si>
  <si>
    <r>
      <t xml:space="preserve">Contratação de solução de gerenciamento unificado de ameaças (UTM) e de rede WAN definida por </t>
    </r>
    <r>
      <rPr>
        <i/>
        <sz val="8"/>
        <color rgb="FF000000"/>
        <rFont val="Calibri"/>
        <family val="2"/>
      </rPr>
      <t>software</t>
    </r>
    <r>
      <rPr>
        <sz val="8"/>
        <color rgb="FF000000"/>
        <rFont val="Calibri"/>
        <family val="2"/>
      </rPr>
      <t xml:space="preserve"> (SD-WAN) composta por </t>
    </r>
    <r>
      <rPr>
        <i/>
        <sz val="8"/>
        <color rgb="FF000000"/>
        <rFont val="Calibri"/>
        <family val="2"/>
      </rPr>
      <t>hardware</t>
    </r>
    <r>
      <rPr>
        <sz val="8"/>
        <color rgb="FF000000"/>
        <rFont val="Calibri"/>
        <family val="2"/>
      </rPr>
      <t xml:space="preserve">, </t>
    </r>
    <r>
      <rPr>
        <i/>
        <sz val="8"/>
        <color rgb="FF000000"/>
        <rFont val="Calibri"/>
        <family val="2"/>
      </rPr>
      <t>software</t>
    </r>
    <r>
      <rPr>
        <sz val="8"/>
        <color rgb="FF000000"/>
        <rFont val="Calibri"/>
        <family val="2"/>
      </rPr>
      <t>, licenciamento, suporte, implantação e garantia de 60 meses para atender o Tribunal de Justiça do Estado do Pará</t>
    </r>
  </si>
  <si>
    <t>2021/82</t>
  </si>
  <si>
    <t>CATAVENTO REFRIGERACAO E SERVICOS GERAIS LTDA.</t>
  </si>
  <si>
    <t>Contratação de empresa especializada para manutenção preventiva e corretiva do sistema de refrigeração do tipo VRF do complexo arquitetônico do Edifício Sede do TJPA, com fornecimento de materiais de consumo</t>
  </si>
  <si>
    <t>2021/84</t>
  </si>
  <si>
    <t>VENTOSUL SOLUÇÕES TERMICAS LTDA</t>
  </si>
  <si>
    <t>2021/86</t>
  </si>
  <si>
    <t>LANLINK SOLUCOES E COM.EM INFORMATICA S/A</t>
  </si>
  <si>
    <t>Aquisição de servidores de rede por meio de adesão à Ata de Registro de Preços 06/2021, oriunda do Pregão Eletrônico nº 063/2020 (processo nº 30210/2020) do Tribunal de Justiça do Estado do Maranhão, com fundamento na Lei nº 8.666/93, na Lei 10.520/2002 e no Decreto Federal 10.024/2019</t>
  </si>
  <si>
    <t>2021/90</t>
  </si>
  <si>
    <t>OVERSEE TECNOLOGIA SISTEMAS LTDA</t>
  </si>
  <si>
    <t>Contratação de empresa especializada no serviço de transmissão e armazenamento de áudio e vídeo multiponto (intranet/internet) com a capacidade de realização de sessões plenárias no formato híbrido com sustentação oral virtual, ensino à distância (EAD) com interação ao vivo entre alunos e professores, sessões de tribunal do júri e eventos</t>
  </si>
  <si>
    <t>2022/2</t>
  </si>
  <si>
    <t>Contratação de empresa especializada para prestação de serviços de telefonia móvel pessoal (Serviço Móvel Pessoal - SMP), incluindo serviços de mensagens, caixa postal e acesso a internet (mínimo de 40GB), nas modalidades local e longa distancia nacional, a serem executados de forma contínua, com fornecimento de aparelhos celulares em regime de comodato</t>
  </si>
  <si>
    <t>2022/3</t>
  </si>
  <si>
    <t>Adesão à ata de registro de preços para a contratação de empresa especializada para o fornecimento de solução de rede de computadores, para atender ambientes de interconexão de rede Metropolitana e demais unidades remotas de Tribunal de Justiça do Estado do Pará, com fornecimento de equipamentos, garantia de 60 meses, com  serviços de instalação, de configuração e de treinamento</t>
  </si>
  <si>
    <t>2022/6</t>
  </si>
  <si>
    <t>CENTRO DE INTEGRACAO EMPRESA-ESCOLA CIEE</t>
  </si>
  <si>
    <t>2022/11</t>
  </si>
  <si>
    <t>Concessão administrativa de espaço público para prestação de serviço de restaurante e lanchonete nas instalações do Prédio Sede – Lauro Sodré, pertencente a este Tribunal de Justiça do Estado do Pará, pelo período de 12 meses</t>
  </si>
  <si>
    <t>2022/14</t>
  </si>
  <si>
    <t>UFPA E FADESP (ACADEMIA AMAZONIA)</t>
  </si>
  <si>
    <t>34.621.748/0001-23 05.572.870/0001-59</t>
  </si>
  <si>
    <t>Contratação de empresa especializada, para implantação e execução do projeto de gestão por competência como meio para o desenvolvimento institucional do Tribunal de Justiça do Estado do Pará</t>
  </si>
  <si>
    <t>2022/17</t>
  </si>
  <si>
    <t>I9 SOLUTIONS - SOLUCOES COMERCIAIS E GESTAO DE TRANSPORTE LTDA</t>
  </si>
  <si>
    <r>
      <t xml:space="preserve">Contratação de empresa especializada na prestação de serviços de agenciamento/intermediação de transporte terrestre através de solução tecnológica que possibilite a requisição de veículo, gerenciamento e atendimento da solicitação em tempo real, por meio de aplicação </t>
    </r>
    <r>
      <rPr>
        <i/>
        <sz val="8"/>
        <color rgb="FF000000"/>
        <rFont val="Calibri"/>
        <family val="2"/>
      </rPr>
      <t>web</t>
    </r>
    <r>
      <rPr>
        <sz val="8"/>
        <color rgb="FF000000"/>
        <rFont val="Calibri"/>
        <family val="2"/>
      </rPr>
      <t xml:space="preserve"> e aplicativo </t>
    </r>
    <r>
      <rPr>
        <i/>
        <sz val="8"/>
        <color rgb="FF000000"/>
        <rFont val="Calibri"/>
        <family val="2"/>
      </rPr>
      <t>mobile</t>
    </r>
  </si>
  <si>
    <t>2022/18</t>
  </si>
  <si>
    <t>Contratação de empresa especializada na prestação de serviços de produção e distribuição de lanches, para atender as necessidades deste Tribunal de Justiça do Estado do Pará, pelo período de 12 meses, conforme condições, quantidades e exigências estabelecidas no termo de referência, Anexo I do edital</t>
  </si>
  <si>
    <t>2022/20</t>
  </si>
  <si>
    <t>BANCO DO ESTADO DO PARÁ - BANPARÁ</t>
  </si>
  <si>
    <t>Contratação direta do Banco do Estado do Pará S.A. para administrar o Sistema Financeiro da Conta Única de Depósitos Judiciais do Poder Judiciário Estadual, com vigência de 24 meses</t>
  </si>
  <si>
    <t>2022/27</t>
  </si>
  <si>
    <t>ATLANTA RENT A CAR LTDA</t>
  </si>
  <si>
    <t>Contratação de empresa especializada na prestação de serviços de locação de veículos automotores com e sem condutor, no âmbito do Tribunal de Justiça do Estado do Pará</t>
  </si>
  <si>
    <t>2022/29</t>
  </si>
  <si>
    <t>2022/30</t>
  </si>
  <si>
    <t>2022/33</t>
  </si>
  <si>
    <t>SERVIIR  SISTEMAS  E  SERVICOS  DE  TECNOLOGIA  DA  INFORMACAO  LTDA</t>
  </si>
  <si>
    <t>Contratação de pessoa jurídica especializada para prestação de serviços de tradução/interpretação de Língua Brasileira de Sinais (LIBRAS) e de audiodescrição, conforme especificações do termo de referência, Anexo I do edital</t>
  </si>
  <si>
    <t>valor depositado na conta: Titular TJEJD - M A NETO SERVICO COMUN
Agência 0026 - PAB TJE - ALM BARROSO
Conta 000624017-8</t>
  </si>
  <si>
    <t>2022/34</t>
  </si>
  <si>
    <t>Contratação da Biblioteca Digital ProView</t>
  </si>
  <si>
    <t>2022/35</t>
  </si>
  <si>
    <t>Contratação de empresa especializada para a aquisição, instalação e manutenção em garantia das plataformas de percurso vertical dos Fóruns de Bragança e Nova Timboteua - 1º Grau</t>
  </si>
  <si>
    <t>2022/36</t>
  </si>
  <si>
    <t>GREEN4T SOLUCOES TI LTDA</t>
  </si>
  <si>
    <r>
      <t xml:space="preserve">Serviços de assistência e suporte técnicos às instalações do </t>
    </r>
    <r>
      <rPr>
        <i/>
        <sz val="8"/>
        <color rgb="FF000000"/>
        <rFont val="Calibri"/>
        <family val="2"/>
      </rPr>
      <t>datacenter</t>
    </r>
    <r>
      <rPr>
        <sz val="8"/>
        <color rgb="FF000000"/>
        <rFont val="Calibri"/>
        <family val="2"/>
      </rPr>
      <t xml:space="preserve"> principal do TJPA, compreendendo manutenção preventiva programada e corretiva sob demanda, incluindo peças, materiais, insumos, equipamentos e reabastecimento de combustível</t>
    </r>
  </si>
  <si>
    <t>2022/38</t>
  </si>
  <si>
    <t>2022/39</t>
  </si>
  <si>
    <t>KENTA INFORMATICA LTDA</t>
  </si>
  <si>
    <r>
      <t xml:space="preserve">Prestação de suporte técnico e atualização de versões para o </t>
    </r>
    <r>
      <rPr>
        <i/>
        <sz val="8"/>
        <color rgb="FF000000"/>
        <rFont val="Calibri"/>
        <family val="2"/>
      </rPr>
      <t>software</t>
    </r>
    <r>
      <rPr>
        <sz val="8"/>
        <color rgb="FF000000"/>
        <rFont val="Calibri"/>
        <family val="2"/>
      </rPr>
      <t xml:space="preserve"> “DRS Audiências”, nos termos e condições estabelecidas no Termo de Referência</t>
    </r>
  </si>
  <si>
    <t>2022/43</t>
  </si>
  <si>
    <t>C2A SERVICOS EM TECNOLOGIA DA INFORMATICA EIRELI</t>
  </si>
  <si>
    <r>
      <t xml:space="preserve">Contratação de empresa especializada na prestação de serviço de </t>
    </r>
    <r>
      <rPr>
        <i/>
        <sz val="8"/>
        <color rgb="FF000000"/>
        <rFont val="Calibri"/>
        <family val="2"/>
      </rPr>
      <t>outsourcing</t>
    </r>
    <r>
      <rPr>
        <sz val="8"/>
        <color rgb="FF000000"/>
        <rFont val="Calibri"/>
        <family val="2"/>
      </rPr>
      <t xml:space="preserve"> de impressão, com fornecimento de equipamentos, suprimentos, manutenção e mão de obra para o Prédio Sede do TJPA, Fórum Cível, Fórum Criminal e seus anexos adjacentes</t>
    </r>
  </si>
  <si>
    <t>2022/44</t>
  </si>
  <si>
    <t>Instalação de postos de atendimento bancário (PA) nos seguintes prédios do Tribunal de Justiça do Estado do Pará: Edifício Sede; Fórum Cível da Capital; Fórum da Comarca de Ananindeua; Fórum da Comarca de Santarém; Fórum da Comarca de Marabá e Fórum da Comarca de Redenção, pelo prazo de 12 meses</t>
  </si>
  <si>
    <t>2022/50</t>
  </si>
  <si>
    <t>ELEVADORES HEXCEL LTDA</t>
  </si>
  <si>
    <t>Contratação de empresa especializada para manutenção preventiva e corretiva de plataformas de percurso vertical durante o período de 12 meses, nos Fóruns de Marituba, Parauapebas, Juizado do Jurunas e Anexo 2, conforme condições, quantidades e exigências estabelecidas no termo de referência, Anexo I do edital</t>
  </si>
  <si>
    <t>2022/55</t>
  </si>
  <si>
    <t>REVERSA AMBIENTAL E COL. RESIDUOS EIRELI</t>
  </si>
  <si>
    <t>Contratação de serviços de coleta e destinação final de resíduos de saúde, gerados pelos Serviços de Saúde do TJPA (Serviços Médico e Odontológico, em Belém/PA), conforme especificações do termo de referência, Anexo I do edital</t>
  </si>
  <si>
    <t>2022/56</t>
  </si>
  <si>
    <t>Contratação de empresa especializada para fornecimento, com serviço de instalação e manutenção em garanti, de plataformas de percurso vertical no Fórum Criminal e Casa Amarela II</t>
  </si>
  <si>
    <t>2022/57</t>
  </si>
  <si>
    <t>Contratação de empresa especializada na prestação de serviço de vigilância e segurança armada, nas dependências e instalações do Tribunal de Justiça do Estado do Pará, localizadas na Capital e no interior do Estado do Pará</t>
  </si>
  <si>
    <t>2022/58</t>
  </si>
  <si>
    <t>CCM - ENGENHARIA LTDA.</t>
  </si>
  <si>
    <t>Reforma e ampliação do Fórum de Oriximiná</t>
  </si>
  <si>
    <t>Obras e Serviços de Engenharia</t>
  </si>
  <si>
    <t>2022/61</t>
  </si>
  <si>
    <t>COMDADOS COMERCIO E SERVIÇOS ELETRÔNICOS LTDA</t>
  </si>
  <si>
    <t>Ata de registro de preços do Pregão nº 167/2021 SAEB/BAHIA - Aquisição de solução de rede wireless (sem fio), com pontos de acesso, suporte, garantia e treinamento especializado, por meio de adesão</t>
  </si>
  <si>
    <t>2022/62</t>
  </si>
  <si>
    <t>Contratação de empresa especializada no fornecimento de elevador, com serviço de instalação e manutenção em garantia, para o novo Fórum de Altamira</t>
  </si>
  <si>
    <t>2022/63</t>
  </si>
  <si>
    <t>Contratação para prestação de serviço de manutenção preditiva, preventiva e corretiva permanente com fornecimento de peças de reposição para a subestação e grupo gerador instalado no Edifício Sede (Anexo II) do TJPA. Este serviço inclui manutenção no sistema de aterramento e no Sistema de Proteção Contra Descargas Atmosféricas (SPDA)</t>
  </si>
  <si>
    <t>2022/65</t>
  </si>
  <si>
    <t>DAVID MOREIRA</t>
  </si>
  <si>
    <t>Fornecimento de equipamentos de refrigeração, com serviço de instalação e manutenção, para o novo Fórum de Altamira, conforme condições, quantidades e exigências estabelecidas no termo de referência, Anexo I do edital</t>
  </si>
  <si>
    <t>2022/66</t>
  </si>
  <si>
    <t>BRAZ &amp; BRAZ LTDA.</t>
  </si>
  <si>
    <t>Contratação de empresa especializada na prestação de serviços de locação de veículos automotores com condutor</t>
  </si>
  <si>
    <t>2022/70</t>
  </si>
  <si>
    <t>Fornecimento de equipamentos de videoconferência, suporte articulado, televisão e serviço de integração, conforme condições, quantidades e exigências estabelecidas no termo de referência, Anexo I do edital. Consumo da ARP 022/2022.</t>
  </si>
  <si>
    <t>2022/71</t>
  </si>
  <si>
    <t>Contratação de serviços para manutenção preventiva das estações de tratamento de esgoto do Anexo I do Edifício Sede e do Fórum de Mosqueiro do TJPA</t>
  </si>
  <si>
    <t>2022/73</t>
  </si>
  <si>
    <t>EDITORA NEGOCIOS PUBLICOS DO BRASIL LTDA</t>
  </si>
  <si>
    <t>Contratação de acesso anual a plataforma Sollicita</t>
  </si>
  <si>
    <t>2022/74</t>
  </si>
  <si>
    <t>POLO COMÉRCIO REFRIGERAÇÃO E REPRESENTAÇÃO LTDA-ME</t>
  </si>
  <si>
    <t>Serviço de manutenção preditiva, preventiva e corretiva permanente com fornecimento de peças de reposição para as subestações e grupos geradores instalados nos prédios do Fórum Criminal, Anexo II, Anexo São João, Secretaria de Gestão de Pessoas e Fórum de Tomé-Açu do TJPA</t>
  </si>
  <si>
    <t>2022/75</t>
  </si>
  <si>
    <r>
      <t xml:space="preserve">Contratação de reestruturação do </t>
    </r>
    <r>
      <rPr>
        <i/>
        <sz val="8"/>
        <color rgb="FF000000"/>
        <rFont val="Calibri"/>
        <family val="2"/>
      </rPr>
      <t>datacenter s</t>
    </r>
    <r>
      <rPr>
        <sz val="8"/>
        <color rgb="FF000000"/>
        <rFont val="Calibri"/>
        <family val="2"/>
      </rPr>
      <t>ecundário para recuperação de desastres</t>
    </r>
  </si>
  <si>
    <t>2022/80</t>
  </si>
  <si>
    <t>Contratação de empresa especializada na prestação de serviços de produção e distribuição de refeições (quentinhas), para atender as necessidades do Tribunal de Justiça do Estado do Pará, pelo período de 12 meses</t>
  </si>
  <si>
    <t>2022/82</t>
  </si>
  <si>
    <t>Aquisição de solução para análise de vulnerabilidades, com garantia, suporte, implantação e treinamento</t>
  </si>
  <si>
    <t>2022/87</t>
  </si>
  <si>
    <t>Manutenção preditiva, preventiva e corretiva permanente com fornecimento de peças de reposição para a subestação instalada no Fórum da Comarca de Altamira, incluindo manutenção no sistema de aterramento e de proteção contra descargas atmosféricas (SPDA)</t>
  </si>
  <si>
    <t>2022/90</t>
  </si>
  <si>
    <t>DECISION SERV.DE TECNOL.DA INFORMACAO LTDA</t>
  </si>
  <si>
    <r>
      <t xml:space="preserve">Contratação de solução de gerenciamento lógico para sustentação do parque tecnológico virtualizado em tecnologia </t>
    </r>
    <r>
      <rPr>
        <i/>
        <sz val="8"/>
        <color rgb="FF000000"/>
        <rFont val="Calibri"/>
        <family val="2"/>
      </rPr>
      <t>Vmware</t>
    </r>
    <r>
      <rPr>
        <sz val="8"/>
        <color rgb="FF000000"/>
        <rFont val="Calibri"/>
        <family val="2"/>
      </rPr>
      <t xml:space="preserve"> - Item 1 e item 2</t>
    </r>
  </si>
  <si>
    <t>2022/91</t>
  </si>
  <si>
    <t>SYSTECH INFORMATICA LTDA</t>
  </si>
  <si>
    <t>Contratação de solução de gerenciamento lógico para sustentação do parque tecnológico virtualizado em tecnologia Vmware - Item 1 e item 2.</t>
  </si>
  <si>
    <t>2022/93</t>
  </si>
  <si>
    <t>Aquisição de portas giratórias detectoras de metais, com serviços de instalação (ativação e teste), relocação e substituição, treinamento e assistência técnica, com reposição integral de peças durante o período de garantia (24 meses), para o Prédio Sede do TJPA, Fóruns Criminal e Cível da Capital, Fórum de Ananindeua e Juizado Especial da Tamandaré, incluindo desinstalação das portas giratórias a serem substituídas, conforme condições, quantidades e exigências estabelecidas no termo de referência, Anexo I do edital</t>
  </si>
  <si>
    <t>2022/105</t>
  </si>
  <si>
    <t>IGOR RUSEF ROSA &amp; CIA LTDA - EPP</t>
  </si>
  <si>
    <t>Contratação de empresa especializada na prestação de serviços de locação de veículos automotores sem condutor, em caráter continuado, com quilometragem livre, para transporte de pessoas em serviço, materiais e documentos, no âmbito do Tribunal de Justiça do Estado do Pará</t>
  </si>
  <si>
    <t>2023/1</t>
  </si>
  <si>
    <t>LANLINK SOLUCOES E COMERCIALIZACAO EM INFORM.</t>
  </si>
  <si>
    <t>Contratação licenças perpétuas e subscrições Microsoft</t>
  </si>
  <si>
    <t>2023/2</t>
  </si>
  <si>
    <t>Solução para o aumento da capacidade das redes de armazenamento do Tribunal de Justiça do Estado do Pará, conforme condições, quantidades e exigências estabelecidas no termo de referência, Anexo I do edital</t>
  </si>
  <si>
    <t>2023/4</t>
  </si>
  <si>
    <t>EFL SILVA MANUTENCAO DE NO-BREAK E GERADORES</t>
  </si>
  <si>
    <t>Contratação de empresa especializada para prestação de serviços de manutenção preditiva, preventiva e corretiva permanente com fornecimento de peças de reposição para subestações e grupos geradores instalados no Edifício Sede, Fórum Cível e Anexo I, com manutenção nos sistemas de aterramento e de proteção contra descargas atmosféricas, do TJPA, conforme condições, quantidades e exigências estabelecidas no termo de referência, Anexo I do edital</t>
  </si>
  <si>
    <t>2023/7</t>
  </si>
  <si>
    <t>POLIS INFORMATICA LTDA</t>
  </si>
  <si>
    <t>Contratação de serviços de manutenção, suporte e customização adaptativa do Sistema Integrado de Gestão Pública do TJPA (novo contrato do sistema GRP)</t>
  </si>
  <si>
    <t>2023/12</t>
  </si>
  <si>
    <t>Serviços continuados para higienização e desinfecção de reservatórios de água em edifícios do TJPA na Região Metropolitana de Belém</t>
  </si>
  <si>
    <t>2023/17</t>
  </si>
  <si>
    <t>O presente instrumento tem por objeto a contratação direta do produto Revista dos Tribunais Online, com acesso simultâneo para 200 usuários, por meio do Portal do TJPA, para todas as comarcas do Estado do Pará, com vigência de 12 meses, nos termos e condições constantes no Termo de Referência</t>
  </si>
  <si>
    <t>2023/22</t>
  </si>
  <si>
    <t>DAWACA CONSTRUÇÕES E SERVIÇOS LTDA</t>
  </si>
  <si>
    <t>Construção do prédio anexo ao Fórum de Castanhal</t>
  </si>
  <si>
    <t>2023/25</t>
  </si>
  <si>
    <t>3CORP TECHNOLOGY INFRAESTRUTURA DE TELECOM LTDA</t>
  </si>
  <si>
    <r>
      <t xml:space="preserve">Contratação de solução de comunicação IP baseada em nuvem, integrada ao </t>
    </r>
    <r>
      <rPr>
        <i/>
        <sz val="8"/>
        <color rgb="FF000000"/>
        <rFont val="Calibri"/>
        <family val="2"/>
      </rPr>
      <t>Microsoft Teams</t>
    </r>
    <r>
      <rPr>
        <sz val="8"/>
        <color rgb="FF000000"/>
        <rFont val="Calibri"/>
        <family val="2"/>
      </rPr>
      <t>, incluindo serviços técnicos especializados, a serem executados de forma contínua, com capacidade para prover tráfego de voz entre as diversas unidades judiciárias e administrativas do Tribunal de Justiça do Estado do Pará e o público externo</t>
    </r>
  </si>
  <si>
    <t>083/2022</t>
  </si>
  <si>
    <t>2023/26</t>
  </si>
  <si>
    <t>ACS COMÉRCIO E SERVIÇOS LTDA ¿ EPP</t>
  </si>
  <si>
    <t>Contratação de empresa especializada na prestação de serviço continuado de manutenção preventiva e corretiva dos sistemas de refrigeração nas edificações que abrigam o Fórum Criminal da Capital, Prédios Anexos II, III e IV (Varas da Infância e Juventude de Belém), e Fórum de Castanhal, com fornecimento de materiais de consumo (óleo lubrificante, gás refrigerante, tubos de cobre, dentre outros) necessários à execução dos serviços, pelo período de 12 meses</t>
  </si>
  <si>
    <t>2023/27</t>
  </si>
  <si>
    <t>ARAUJO ABREU ENGENHARIA NORTE LTDA</t>
  </si>
  <si>
    <t>Contratação de serviços de manutenção predial preventiva, preditiva e corretiva por meio de mão de obra residente com previsão de fornecimento de equipamentos, ferramentas, EPI’s/EPC’s, materiais e peças de reposição, conforme condições, quantidades e exigências estabelecidas no termo de referência, Anexo I do edital</t>
  </si>
  <si>
    <t>2023/29</t>
  </si>
  <si>
    <t>Aquisição de solução que auxilie na prevenção e limitação da extensão de ataques cibernéticos, através do gerenciamento de vulnerabilidades, baseada em risco, dos  ativos de Tecnologia da Informação, com análise continua e adaptável de riscos e confiança, a fim de manter a confidencialidade, a disponibilidade e a integridade das informações, conforme condições, especificações e quantidades constantes no Termo de Referência - Anexo I e na proposta comercial</t>
  </si>
  <si>
    <t>2023/38</t>
  </si>
  <si>
    <t>Contratação de instituição bancária oficial para administração, em regime de exclusividade, do sistema financeiro das contas especiais de precatórios - SIPREC</t>
  </si>
  <si>
    <t>2023/39</t>
  </si>
  <si>
    <t>IOB - INFORMACOES OBJETIVAS E PUBLICACOES JURIDICAS LTDA.</t>
  </si>
  <si>
    <t>Assinatura de revistas jurídicas IOB 2023</t>
  </si>
  <si>
    <r>
      <t xml:space="preserve">Contratação de empresa especializada em solução, em regime </t>
    </r>
    <r>
      <rPr>
        <i/>
        <sz val="8"/>
        <color rgb="FF000000"/>
        <rFont val="Calibri"/>
        <family val="2"/>
      </rPr>
      <t>turn-key</t>
    </r>
    <r>
      <rPr>
        <sz val="8"/>
        <color rgb="FF000000"/>
        <rFont val="Calibri"/>
        <family val="2"/>
      </rPr>
      <t>, de sistemas de geração de energia elétrica, incluindo a elaboração de projeto executivo, fornecimento de equipamentos e materiais, instalação, garantia e treinamento, para o Prédio Sede do Tribunal de Justiça do Estado do Pará, conforme condições, quantidades e exigências estabelecidas no termo de referência, Anexo I do edital</t>
    </r>
  </si>
  <si>
    <t>Contratação de instituição financeira pública ou privada, nos termos da legislação em vigor, para prestação de serviços bancários de arrecadação de tributos e demais recursos próprios e outros serviços auxiliares, pertencentes ao Tribunal de Justiça do Estado do Pará</t>
  </si>
  <si>
    <t>2023/72</t>
  </si>
  <si>
    <t>CACTUS CONSTRUCAO IND. E COMERCIO LTDA</t>
  </si>
  <si>
    <t>Construção do novo Fórum de Concórdia do Pará</t>
  </si>
  <si>
    <r>
      <t xml:space="preserve">Contratação de empresa especializada e exclusiva na prestação de serviços de suporte técnico e atualização de licenças do </t>
    </r>
    <r>
      <rPr>
        <i/>
        <sz val="8"/>
        <color rgb="FF000000"/>
        <rFont val="Calibri"/>
        <family val="2"/>
      </rPr>
      <t>software</t>
    </r>
    <r>
      <rPr>
        <sz val="8"/>
        <color rgb="FF000000"/>
        <rFont val="Calibri"/>
        <family val="2"/>
      </rPr>
      <t xml:space="preserve"> Oracle</t>
    </r>
  </si>
  <si>
    <t>2023/77</t>
  </si>
  <si>
    <t>ASSOCIAÇÃO PARANAENSE DE CULTURA</t>
  </si>
  <si>
    <r>
      <t xml:space="preserve">Contratação </t>
    </r>
    <r>
      <rPr>
        <i/>
        <sz val="8"/>
        <color rgb="FF000000"/>
        <rFont val="Calibri"/>
        <family val="2"/>
      </rPr>
      <t>software</t>
    </r>
    <r>
      <rPr>
        <sz val="8"/>
        <color rgb="FF000000"/>
        <rFont val="Calibri"/>
        <family val="2"/>
      </rPr>
      <t xml:space="preserve"> Pergamum 2023</t>
    </r>
  </si>
  <si>
    <t>059/2023</t>
  </si>
  <si>
    <t>2023/86</t>
  </si>
  <si>
    <t>AGENCIA RADIOWEB PROD.JORNALISTICA SOCIEDADE</t>
  </si>
  <si>
    <t>Contratação de empresa para prestação de serviços de webradiojornalismo no site do Tribunal de Justiça do Pará (TJPA), com manutenção de rádio on-line corporativa;  tecnologia de transmissão on-line e ao  vivo; produção e distribuição, em plataforma própria, de conteúdo de caráter jornalístico e informacional sobre ações, atividades, projetos, decisões e eventos de interesse do TJPA a disposição desses rádios de todo território nacional; recursos de música na web; e gestão de perfil institucional em agregadores de áudio, pelo período de 12 (doze) meses, conforme condições, descritas e exigências estabelecidas no Termo de Referência – Anexo I do Edital</t>
  </si>
  <si>
    <t>2023/88</t>
  </si>
  <si>
    <t>2023/89</t>
  </si>
  <si>
    <t>LP23-DESENVOLVE ENGENHARIA</t>
  </si>
  <si>
    <t>Contratação de empresa especializada no fornecimento de container para coleta e destino de lixo para o DPS/SEAD e SEA</t>
  </si>
  <si>
    <t>2023/93</t>
  </si>
  <si>
    <t>Contratação de empresa especializada para fornecimento, com serviço de instalação e manutenção em garantia (12 meses) de 06 elevadores de passageiros do prédio Sede do TJPA</t>
  </si>
  <si>
    <t>2023/95</t>
  </si>
  <si>
    <t>Contratação de empresa especializada para modernização de 08 elevadores em prédios do TJPA na Região Metropolitana de Belém (RMB), e serviços de manutenção em garantia por 12 meses</t>
  </si>
  <si>
    <t>2023/105</t>
  </si>
  <si>
    <t>2023/106</t>
  </si>
  <si>
    <r>
      <t xml:space="preserve">Cessão de uso de </t>
    </r>
    <r>
      <rPr>
        <i/>
        <sz val="8"/>
        <color rgb="FF000000"/>
        <rFont val="Calibri"/>
        <family val="2"/>
      </rPr>
      <t>software</t>
    </r>
    <r>
      <rPr>
        <sz val="8"/>
        <color rgb="FF000000"/>
        <rFont val="Calibri"/>
        <family val="2"/>
      </rPr>
      <t xml:space="preserve"> (modalidade EAS) e serviços de licenciamento perpétuo de </t>
    </r>
    <r>
      <rPr>
        <i/>
        <sz val="8"/>
        <color rgb="FF000000"/>
        <rFont val="Calibri"/>
        <family val="2"/>
      </rPr>
      <t>software</t>
    </r>
    <r>
      <rPr>
        <sz val="8"/>
        <color rgb="FF000000"/>
        <rFont val="Calibri"/>
        <family val="2"/>
      </rPr>
      <t xml:space="preserve"> (modalidade EA) da Microsoft. Consumo dos itens de 1 a 9 da ARP nº 041/2022.</t>
    </r>
  </si>
  <si>
    <t>2023/108</t>
  </si>
  <si>
    <r>
      <t xml:space="preserve">Contratação de serviço de subscrição/assinatura de </t>
    </r>
    <r>
      <rPr>
        <i/>
        <sz val="8"/>
        <color rgb="FF000000"/>
        <rFont val="Calibri"/>
        <family val="2"/>
      </rPr>
      <t>softwares</t>
    </r>
    <r>
      <rPr>
        <sz val="8"/>
        <color rgb="FF000000"/>
        <rFont val="Calibri"/>
        <family val="2"/>
      </rPr>
      <t xml:space="preserve">, tipo </t>
    </r>
    <r>
      <rPr>
        <i/>
        <sz val="8"/>
        <color rgb="FF000000"/>
        <rFont val="Calibri"/>
        <family val="2"/>
      </rPr>
      <t>single-user</t>
    </r>
    <r>
      <rPr>
        <sz val="8"/>
        <color rgb="FF000000"/>
        <rFont val="Calibri"/>
        <family val="2"/>
      </rPr>
      <t xml:space="preserve">, pelo período de 3 anos, do pacote de </t>
    </r>
    <r>
      <rPr>
        <i/>
        <sz val="8"/>
        <color rgb="FF000000"/>
        <rFont val="Calibri"/>
        <family val="2"/>
      </rPr>
      <t>softwares</t>
    </r>
    <r>
      <rPr>
        <sz val="8"/>
        <color rgb="FF000000"/>
        <rFont val="Calibri"/>
        <family val="2"/>
      </rPr>
      <t xml:space="preserve"> </t>
    </r>
    <r>
      <rPr>
        <i/>
        <sz val="8"/>
        <color rgb="FF000000"/>
        <rFont val="Calibri"/>
        <family val="2"/>
      </rPr>
      <t>Autodesk Architecture Engineering and Construction Collection (AEC Collection)</t>
    </r>
    <r>
      <rPr>
        <sz val="8"/>
        <color rgb="FF000000"/>
        <rFont val="Calibri"/>
        <family val="2"/>
      </rPr>
      <t xml:space="preserve"> e do </t>
    </r>
    <r>
      <rPr>
        <i/>
        <sz val="8"/>
        <color rgb="FF000000"/>
        <rFont val="Calibri"/>
        <family val="2"/>
      </rPr>
      <t>software Autodesk AutoCad LT</t>
    </r>
    <r>
      <rPr>
        <sz val="8"/>
        <color rgb="FF000000"/>
        <rFont val="Calibri"/>
        <family val="2"/>
      </rPr>
      <t>, conforme condições, quantidades e exigências estabelecidas no termo de referência, Anexo I do edital</t>
    </r>
  </si>
  <si>
    <t>2023/110</t>
  </si>
  <si>
    <t>Serviços de sonorização com gravação de áudio, manutenção preventiva e corretiva dos equipamentos utilizados na prestação de serviços, com eventual consultoria técnica e fornecimento de equipamentos e periféricos (suprimentos e peças assessórias) dentro das dependências do TJPA e em eventos externos, para atender as necessidades do Tribunal de Justiça do Estado do Pará – TJPA, pelo período de 24 (vinte e quatro) meses</t>
  </si>
  <si>
    <t>2023/111</t>
  </si>
  <si>
    <t>Prestação de serviços de assessoramento, reserva, emissão, remarcação e cancelamento de passagens aéreas, nacionais e internacionais, emissão de seguro de assistência em viagem internacional, de assentos especiais e outras atividades correlatas indissociáveis do serviço prestado, por meio do atendimento remoto, para o Tribunal de Justiça do Estado do Pará</t>
  </si>
  <si>
    <t>2023/112</t>
  </si>
  <si>
    <t>2023/113</t>
  </si>
  <si>
    <t>RMH ENGENHARIA LTDA EPP</t>
  </si>
  <si>
    <t>2023/114</t>
  </si>
  <si>
    <t>Locação do imóvel que será utilizado para a instalação de 4 (quatro) Turmas Recursais dos Juizados Especiais</t>
  </si>
  <si>
    <t>2023/115</t>
  </si>
  <si>
    <t>Locação do imóvel que será utilizado para  abrigar o Arquivo Geral de Santarém</t>
  </si>
  <si>
    <t>Contratação de sistema de exaustão do restaurante, composto  pela  aquisição  dos  equipamentos  (coifa,  exaustor,  damper  corta-fogo)  e  instalação, incluindo os insumos, conforme condições, quantidades e exigências estabelecidas no termo de referência, Anexo I do edital</t>
  </si>
  <si>
    <t>Contrato de Aquisição</t>
  </si>
  <si>
    <t>DENTECK AR CONDICIONADO LTDA</t>
  </si>
  <si>
    <t>Contratação de empresa especializada no fornecimento de equipamentos de refrigeração – SPLIT e ACJ (sem instalação), pelo período de 12 (doze) meses, em quantidades e especificações técnicas definidas no termo de referência (Anexo I do Edital), a fim de serem utilizados na climatização ambiental das unidades administrativas e judiciárias desta Egrégia Corte</t>
  </si>
  <si>
    <t>LEAR COMERCIO E SERVICOS DE AR CONDICIONADO LTDA</t>
  </si>
  <si>
    <t>MICROTECNICA INFORMATICA LTDA</t>
  </si>
  <si>
    <t>GOEMANN COMERCIAL EIRELI</t>
  </si>
  <si>
    <t>Contratação de empresa especializada no fornecimento de coletes balísticos dissimulados, nível II, que atendam a norma reguladora NIJ Standard, 0101.04, oferecendo proteção contra projéteis de armas de fogo., conforme condições, quantidades e exigências estabelecidas no termo de referência, Anexo I do edital</t>
  </si>
  <si>
    <t>2023/50</t>
  </si>
  <si>
    <t>AMAZON CORPORATION</t>
  </si>
  <si>
    <t>Contratação de serviços técnicos especializados de organização, sustentação, desenvolvimento e execução  continuada  de  serviços  de  suporte, manutenção e logística de  equipamentos e infraestrutura, compreendendo  as  atividades de registro, análise, diagnóstico e atendimento de solicitações de usuários, suporte técnico remoto e/ou presencial de 1º, 2º e 3º níveis, monitoramento e operação de serviços, gerenciamento de processos de TIC, execução de rotinas programadas e eventuais, suporte à implantação e funcionamento de sistemas institucionais, incluindo treinamento e orientação de usuários, conforme  condições, descrição e exigências estabelecidas no termo de referência, Anexo I do Edital</t>
  </si>
  <si>
    <t>2023/34</t>
  </si>
  <si>
    <t>LANLINK SERVIÇOS DE INFORMATICA S/A</t>
  </si>
  <si>
    <t>Contratação de serviços técnicos especializados de organização, sustentação, desenvolvimento e execução continuada de serviços de suporte, manutenção e logística de equipamentos e infraestrutura, compreendendo as atividades de registro, análise, diagnóstico e atendimento de solicitações de usuários, suporte técnico remoto e/ou presencial de 1º, 2º e 3º  níveis, monitoramento e operação de serviços, gerenciamento de processos de TIC, execução de rotinas programadas e eventuais, suporte à implantação e funcionamento de sistemas institucionais, incluindo treinamento e orientação de usuários, conforme  condições, descrição e exigências estabelecidas no termo de referência, Anexo I do Edital</t>
  </si>
  <si>
    <t>EGSA TECNOLOGIA E INOVACAO LTDA</t>
  </si>
  <si>
    <r>
      <t xml:space="preserve">Contratação de empresa especializada para a implantação de solução de segurança e controle de acervo bibliográfico da Biblioteca Des. Antônio Koury, com a utilização de tecnologia RFID, compatível com o </t>
    </r>
    <r>
      <rPr>
        <i/>
        <sz val="8"/>
        <color rgb="FF000000"/>
        <rFont val="Calibri"/>
        <family val="2"/>
      </rPr>
      <t>software</t>
    </r>
    <r>
      <rPr>
        <sz val="8"/>
        <color rgb="FF000000"/>
        <rFont val="Calibri"/>
        <family val="2"/>
      </rPr>
      <t xml:space="preserve"> de gestão de bibliotecas Pergamum, contemplando aquisição, instalação e configuração de equipamentos RFID, fornecimento de etiquetas RFID, serviço de instalação, manutenção e atualização de </t>
    </r>
    <r>
      <rPr>
        <i/>
        <sz val="8"/>
        <color rgb="FF000000"/>
        <rFont val="Calibri"/>
        <family val="2"/>
      </rPr>
      <t>softwares</t>
    </r>
    <r>
      <rPr>
        <sz val="8"/>
        <color rgb="FF000000"/>
        <rFont val="Calibri"/>
        <family val="2"/>
      </rPr>
      <t>, licenciamentos que se fizerem necessários, além de suporte e treinamento de pessoal para utilização do sistema, conforme definições, especificações e disposições apresentadas no termo de referência, Anexo I do edital</t>
    </r>
  </si>
  <si>
    <t xml:space="preserve">Contrato de TIC </t>
  </si>
  <si>
    <t>2023/58</t>
  </si>
  <si>
    <t>Contratação de empresa especializada para fornecimento, com serviço de instalação e manutenção em garantia (12 meses) de 02 plataformas de percurso vertical nos prédios da Ouvidoria Agrária e Justiça Militar</t>
  </si>
  <si>
    <t>Serviço de Terceiros, Material de Consumo e Material Permanente</t>
  </si>
  <si>
    <t>2023/69</t>
  </si>
  <si>
    <t>tabelaM11</t>
  </si>
  <si>
    <t>EDITORA FORUM LTDA.</t>
  </si>
  <si>
    <t>Contratação de assinatura anual da Biblioteca Digital Fórum de livros 11º Série (2023/2024), a qual contempla a disponibilização online de 104 novos títulos, por meio do Portal do TJPA, para todas as comarcas  do  Estado do Pará</t>
  </si>
  <si>
    <t>FLORES E JARDINS LTDA-ME</t>
  </si>
  <si>
    <t>Contratação de empresa especializada na prestação de serviços de jardinagem, conservação e manutenção de áreas verdes, englobando atividades como poda, roçagem, adubação, retirada de invasores, incluindo fornecimento de materiais de consumo, insumos, equipamentos e maquinários necessários e adequados para execução dos serviços</t>
  </si>
  <si>
    <t>2023/49</t>
  </si>
  <si>
    <t>ARENITO CONSERVAÇÃO PATRIMONIAL</t>
  </si>
  <si>
    <t>PRINT SOLUTIONS SERVIÇOS</t>
  </si>
  <si>
    <r>
      <t xml:space="preserve">Contratação de empresa especializada na prestação de serviço de </t>
    </r>
    <r>
      <rPr>
        <i/>
        <sz val="8"/>
        <color rgb="FF000000"/>
        <rFont val="Calibri"/>
        <family val="2"/>
      </rPr>
      <t>outsourcing</t>
    </r>
    <r>
      <rPr>
        <sz val="8"/>
        <color rgb="FF000000"/>
        <rFont val="Calibri"/>
        <family val="2"/>
      </rPr>
      <t xml:space="preserve"> de impressão, com fornecimento de equipamentos, suprimentos, manutenção e mão de obra para a Região Metropolitana de Belém (RMB), conforme condições, descrição e exigências estabelecidas no termo de referência, Anexo I do Edital</t>
    </r>
  </si>
  <si>
    <t>2023/53</t>
  </si>
  <si>
    <t>CONTINENTAL SERVICE SERVIÇOS DE CONSTRUÇÃO EIRELI</t>
  </si>
  <si>
    <t>Contratação de empresa especializada para e reforma parcial do fórum da Comarca de Santarém</t>
  </si>
  <si>
    <r>
      <t xml:space="preserve">Contratação de solução de pagamento por meio eletrônico que realize captura, roteamento, transmissão, processamento, compensação e liquidação de transações financeiras à vista e/ou parceladas, por meio de sistema </t>
    </r>
    <r>
      <rPr>
        <i/>
        <sz val="8"/>
        <color rgb="FF000000"/>
        <rFont val="Calibri"/>
        <family val="2"/>
      </rPr>
      <t>e-commerce</t>
    </r>
    <r>
      <rPr>
        <sz val="8"/>
        <color rgb="FF000000"/>
        <rFont val="Calibri"/>
        <family val="2"/>
      </rPr>
      <t>, realizadas com cartão de crédito e cartão de débito, sem ônus para o Tribunal de Justiça do Pará, conforme condições, quantidades e exigências estabelecidas no termo de referência, Anexo I do edital</t>
    </r>
  </si>
  <si>
    <t xml:space="preserve"> Taxa 6,07% </t>
  </si>
  <si>
    <t xml:space="preserve"> Taxa 6,32% </t>
  </si>
  <si>
    <t>VOXDATA TELECOM - COM E SERV EM TELECOMUNICACOES EINFORMATICA LTDA</t>
  </si>
  <si>
    <r>
      <t>Contratação de empresa especializada para a prestação de serviços de fornecimento de robô de bate apo (</t>
    </r>
    <r>
      <rPr>
        <i/>
        <sz val="8"/>
        <color rgb="FF000000"/>
        <rFont val="Calibri"/>
        <family val="2"/>
      </rPr>
      <t>chatbot</t>
    </r>
    <r>
      <rPr>
        <sz val="8"/>
        <color rgb="FF000000"/>
        <rFont val="Calibri"/>
        <family val="2"/>
      </rPr>
      <t xml:space="preserve">) para automação de atendimentos e suporte a ferramenta de </t>
    </r>
    <r>
      <rPr>
        <i/>
        <sz val="8"/>
        <color rgb="FF000000"/>
        <rFont val="Calibri"/>
        <family val="2"/>
      </rPr>
      <t>service desk Glpi</t>
    </r>
    <r>
      <rPr>
        <sz val="8"/>
        <color rgb="FF000000"/>
        <rFont val="Calibri"/>
        <family val="2"/>
      </rPr>
      <t>, conforme condições, descrição e exigências estabelecidas no termo de referência – Anexo I do Edital</t>
    </r>
  </si>
  <si>
    <t>2023/73</t>
  </si>
  <si>
    <t>Contratação de empresa especializada na prestação de serviço de locação de veículos automotores blindados e não blindados, visando atender as necessidades do Tribunal de Justiça do Estado do Pará</t>
  </si>
  <si>
    <t>Contratação de empresa especializada para execução da obra de reforma e ampliação do Fórum de Barcarena</t>
  </si>
  <si>
    <t>Contratação de empresa especializada no serviço de lavagem e passagem de roupa comum, pelo período de 12 meses</t>
  </si>
  <si>
    <t>2024/90005</t>
  </si>
  <si>
    <t>SILVA BRITTO- CALCULOS E CURSOS LTDA</t>
  </si>
  <si>
    <t>Contratação de empresa especializada para a concessão de licença para uso de sistema SOS Cálculos, que irá auxiliar na confecção dos cálculos judiciais de menor complexidade</t>
  </si>
  <si>
    <t>SEAL TELECOM COM E SERV DE TELECOMUNICAC LTDA</t>
  </si>
  <si>
    <t>Contratação de empresa especializada no fornecimento de solução para a modernização de equipamentos do Tribunal de Justiça do Pará, compreendendo o fornecimento de sistema multimídia digital e instalação completa, conforme descrição detalhada no Anexo I – Termo de Referência</t>
  </si>
  <si>
    <t>Contratação de serviço especializado na manutenção preventiva e corretiva de estantes deslizantes, com eventual fornecimento de quaisquer materiais necessários para a execução dos serviços</t>
  </si>
  <si>
    <t>2022/001</t>
  </si>
  <si>
    <t>Serviço de confecção e entrega de carimbos por um período de 12 meses</t>
  </si>
  <si>
    <t>2024/90007</t>
  </si>
  <si>
    <t>T.B.FIGUEIREDO NUNES ENGENHARIA CONSTRUÇÃO</t>
  </si>
  <si>
    <t>Contratação de empresa especializada na prestação de serviços terceirizados de natureza continuada para apoio administrativo, com fornecimento de uniforme, exceto para o posto de assistente de apoio administrativo, para atender as necessidades do Tribunal de Justiça do Estado do Pará –TJPA, na Capital e no Interior do Estado do Pará, pelo período de 24 meses</t>
  </si>
  <si>
    <t>2023/61</t>
  </si>
  <si>
    <t>AMAZONIA CLEAN LIMPEZA E CONSERVACAO LTDA</t>
  </si>
  <si>
    <t>Contratação de empresa especializada na prestação de serviços terceirizados de natureza continuada para limpeza, conservação, higienização, copeiragem e suporte operacional nas dependências do Tribunal de Justiça do Estado do Pará, que compreenderá, além dos postos de serviço, o fornecimento de uniformes, materiais e o emprego de equipamentos necessários à execução dos serviços, pelo período de 24 meses</t>
  </si>
  <si>
    <t>2023/62</t>
  </si>
  <si>
    <t>OSM CONSULTORIA E SISTEMAS LTDA</t>
  </si>
  <si>
    <t>Contratação de empresa especializada para prestação de serviços contínuos, tecnicamente qualificados, de sustentação, manutenção evolutiva e treinamento para o sistema de gestão de pessoas MENTORH</t>
  </si>
  <si>
    <t>AOVS SIST. DE INF.LTDA-CAELUM ALURA</t>
  </si>
  <si>
    <t>Contratação de serviços de disponibilização de licenças de acesso à plataforma de cursos “ALURA”, na modalidade de ensino a distância (EAD), para realização de capacitações</t>
  </si>
  <si>
    <t>FUNDACAO GETULIO VARGAS LTDA</t>
  </si>
  <si>
    <r>
      <t xml:space="preserve">Curso de pós-graduação Lato Sensu, especialização, na modalidade </t>
    </r>
    <r>
      <rPr>
        <i/>
        <sz val="8"/>
        <color rgb="FF000000"/>
        <rFont val="Calibri"/>
        <family val="2"/>
      </rPr>
      <t>bleended</t>
    </r>
    <r>
      <rPr>
        <sz val="8"/>
        <color rgb="FF000000"/>
        <rFont val="Calibri"/>
        <family val="2"/>
      </rPr>
      <t xml:space="preserve"> (virtual síncrono e presencial), denominado “MBA em Gestão Pública e Inovação no Poder Judiciário”, com carga horária de 432 horas-aula, destinado para até 50 alunos/as</t>
    </r>
  </si>
  <si>
    <t>Serviço de transcrição de áudio por meio de estenotipia computadorizada via sistema TAC – Transcrição Assistida por Computador</t>
  </si>
  <si>
    <t>2024/90014</t>
  </si>
  <si>
    <t>Aquisição de móveis e afins</t>
  </si>
  <si>
    <t>RD MOVEIS LTDA</t>
  </si>
  <si>
    <r>
      <t xml:space="preserve">Contratação de serviços de subscrições de </t>
    </r>
    <r>
      <rPr>
        <i/>
        <sz val="8"/>
        <color rgb="FF000000"/>
        <rFont val="Calibri"/>
        <family val="2"/>
      </rPr>
      <t>software</t>
    </r>
    <r>
      <rPr>
        <sz val="8"/>
        <color rgb="FF000000"/>
        <rFont val="Calibri"/>
        <family val="2"/>
      </rPr>
      <t xml:space="preserve"> (cessão de uso, suporte técnico e atualização), bem como treinamentos oficiais e serviços especializados para manutenção de ambientes tecnológicos baseados na plataforma RedHat)</t>
    </r>
  </si>
  <si>
    <t>2024/84</t>
  </si>
  <si>
    <t>A.N.D CAPELLI LTDA</t>
  </si>
  <si>
    <t>2024/85</t>
  </si>
  <si>
    <t>TECNO2000 INDÚSTRIA E COMÉRCIO LTDA- EPP</t>
  </si>
  <si>
    <t>2024/86</t>
  </si>
  <si>
    <t>ELLUS ADMINISTRAÇÃO GERENCIAMENTO E SERVIÇOS LTDA - EPP</t>
  </si>
  <si>
    <t>contratação de empresa especializada na prestação de serviço de locação de empilhadeira elétrica, incluindo assistência técnica durante toda vigência contratual, em item único, nos termos da tabela constante no Item 2 do termo de referência, conforme condições e exigências estabelecidas naquele instrumento, Anexo I do edital</t>
  </si>
  <si>
    <t>2024/87</t>
  </si>
  <si>
    <t>3D PROCESSOS E ASSESSORIA EM INFORMÁTICA  LTDA</t>
  </si>
  <si>
    <t>Contratação de empresa especializada no fornecimento com instalação de equipamentos detectores de metais para atender as necessidades das instalações prediais do Tribunal de Justiça, conforme quantidades, condições e exigências deste instrumento</t>
  </si>
  <si>
    <t>2023/75</t>
  </si>
  <si>
    <t>2024/88</t>
  </si>
  <si>
    <t>SENSORIAL DETECTORES DE SEG. LTDA-ME</t>
  </si>
  <si>
    <t>2024/89</t>
  </si>
  <si>
    <t>ASAE SERVICOS ELETRICOS LTDA</t>
  </si>
  <si>
    <t>2024/90</t>
  </si>
  <si>
    <t>2024/91</t>
  </si>
  <si>
    <t>ATITUDE CONSTRUTORA LTDA</t>
  </si>
  <si>
    <t>Contratação de empresa especializada para execução da obra de conclusão da construção do novo Fórum de Salinópolis</t>
  </si>
  <si>
    <t>2024/92</t>
  </si>
  <si>
    <t>Y M GORAYEB SANTOS</t>
  </si>
  <si>
    <t>29.520.539/0001-53</t>
  </si>
  <si>
    <t>Aquisição de gás liquefeito de petróleo – GLP (gás de cozinha), acondicionado em cilindro de P-13 – botijão 13 kg</t>
  </si>
  <si>
    <t>2024/93</t>
  </si>
  <si>
    <t>Contratação de 46 inscrições para os militares da Coordenadoria Militar do Tribunal de Justiça do Estado do Pará, no curso de inglês como preparação para a COP 30</t>
  </si>
  <si>
    <t>2024/94</t>
  </si>
  <si>
    <t>Obra de conclusão da construção do novo Fórum de Santo Antônio do Tauá</t>
  </si>
  <si>
    <t>2024/95</t>
  </si>
  <si>
    <t>Contratação de serviço telecomunicações, com acesso a circuito de acesso à internet via satélite banda larga e uso da rede de satélites interconectados à Starlink em órbita terretre baixa, incluindo equipamento em locação, serviço de instalação, suporte técnico e manutenção</t>
  </si>
  <si>
    <t>2024/96</t>
  </si>
  <si>
    <t>2024/97</t>
  </si>
  <si>
    <t>Contratação de empresa especializada na prestação de serviço de acesso à internet, via fibra óptica não dedicado, incluindo instalação, manutenção, suporte técnico e fornecimento de equipamentos em comodato, pelo período de 24 meses, para as unidades judiciárias do Tribunal de Justiça do Estado do Pará</t>
  </si>
  <si>
    <t>2024/98</t>
  </si>
  <si>
    <t>2024/99</t>
  </si>
  <si>
    <t>UNIMED DE BELEM - COOPERATIVA DE TRABALHO MEDICO</t>
  </si>
  <si>
    <t>Contratação de pessoa jurídica de direito privado para operar plano de saúde, na modalidade plano empresarial coletivo, que possua atuação e abrangência nacional, destinado à prestação de serviços de saúde  estabelecidos pela Agência Nacional de Saúde (ANS)</t>
  </si>
  <si>
    <t>2024/100</t>
  </si>
  <si>
    <t>BSB CONSULTORIA TECNICA LTDA</t>
  </si>
  <si>
    <t>2024/101</t>
  </si>
  <si>
    <t>CM Distribuidora Ltda</t>
  </si>
  <si>
    <t>Contratação de empresa para fornecimento de gêneros alimentícios do tipo café e açúcar, conforme condições, quantidades e exigências estabelecidas no termo de referência, Anexo I do edital</t>
  </si>
  <si>
    <t>2024/102</t>
  </si>
  <si>
    <t>JUNIOR GÁS II LTDA</t>
  </si>
  <si>
    <t>2024/103</t>
  </si>
  <si>
    <t>CLEAR  TECNOLOGIA    DA    INFORMAÇÃO  LTDA</t>
  </si>
  <si>
    <t>30.088.923/0001-08</t>
  </si>
  <si>
    <r>
      <t xml:space="preserve">Fornecimento de infraestrutura de </t>
    </r>
    <r>
      <rPr>
        <i/>
        <sz val="8"/>
        <color rgb="FF000000"/>
        <rFont val="Calibri"/>
        <family val="2"/>
      </rPr>
      <t>backup</t>
    </r>
    <r>
      <rPr>
        <sz val="8"/>
        <color rgb="FF000000"/>
        <rFont val="Calibri"/>
        <family val="2"/>
      </rPr>
      <t xml:space="preserve">, contendo </t>
    </r>
    <r>
      <rPr>
        <i/>
        <sz val="8"/>
        <color rgb="FF000000"/>
        <rFont val="Calibri"/>
        <family val="2"/>
      </rPr>
      <t>software</t>
    </r>
    <r>
      <rPr>
        <sz val="8"/>
        <color rgb="FF000000"/>
        <rFont val="Calibri"/>
        <family val="2"/>
      </rPr>
      <t>/serviços, licenças e equipamentos de proteção de dados</t>
    </r>
  </si>
  <si>
    <t>166/2024</t>
  </si>
  <si>
    <t>2024/104</t>
  </si>
  <si>
    <t>MAURO NELSON CARDOSO SANTOS</t>
  </si>
  <si>
    <t>Locação de imóvel sito à Rodovia Augusto Meira Filho, Km 17, S/N, Santa Bárbara - Pará, para abrigar a sede do Juizado Especial de Santa Barbara por 12 meses</t>
  </si>
  <si>
    <t>2024/106</t>
  </si>
  <si>
    <t>Prestação de serviço de publicação de extratos de editais de processos licitatórios em jornal diário de grande circulação</t>
  </si>
  <si>
    <t>2024/90039</t>
  </si>
  <si>
    <t>2024/107</t>
  </si>
  <si>
    <t>PREFEITURA MUNICIPAL DE XINGUARA</t>
  </si>
  <si>
    <t>04.144.150/0001-20</t>
  </si>
  <si>
    <t>Cessão de uso, a título gratuito, de bem imóvel afetado ao património do cedente, caracterizado por uma edificação em terreno de 656,24m² de área total, localizado à Av. Xingu, S/N, Centro, Xinguara-PA, onde funcionou as antigas instalações do Fórum de Xinguara</t>
  </si>
  <si>
    <t>4*</t>
  </si>
  <si>
    <t>2024/108</t>
  </si>
  <si>
    <t>Contratação de vagas nos cursos do Programa de Capacitação da Editora Fórum Ltda.</t>
  </si>
  <si>
    <t>2024/109</t>
  </si>
  <si>
    <t>Aquisição de um sistema integrado de gestão administrativa e pedagógica, incluindo um ambiente virtual de aprendizagem (AVA), migração de dados legados, treinamentos e suporte técnico pelo período de 24 meses, conforme condições e exigências estabelecidas no termo de referência, Anexo I do edital</t>
  </si>
  <si>
    <t>2024/110</t>
  </si>
  <si>
    <r>
      <t xml:space="preserve">Contratação de empresa especializada na prestação de serviços de rastreamento e monitoramento veicular, via satélite por GPS/GSM/GPRS, compreendendo a instalação de módulos rastreadores em comodato, disponibilização  e licença de </t>
    </r>
    <r>
      <rPr>
        <i/>
        <sz val="8"/>
        <color rgb="FF000000"/>
        <rFont val="Calibri"/>
        <family val="2"/>
      </rPr>
      <t>software</t>
    </r>
    <r>
      <rPr>
        <sz val="8"/>
        <color rgb="FF000000"/>
        <rFont val="Calibri"/>
        <family val="2"/>
      </rPr>
      <t xml:space="preserve"> de gerenciamento com acesso via web e os respectivos serviços de colocação da ferramenta de rastreamento, configuração, capacitação, suporte técnico e garantia de 24 meses de funcionamento</t>
    </r>
  </si>
  <si>
    <t>2024/111</t>
  </si>
  <si>
    <t>LIZARD SERVIÇOS LT</t>
  </si>
  <si>
    <t>Contratação de empresa para fornecimento de veículos automotores tipo caminhão e furgão</t>
  </si>
  <si>
    <t>2024/112</t>
  </si>
  <si>
    <t>2024/113</t>
  </si>
  <si>
    <t>TRACTON COMÉRCIO DE TRATORES, MÁQUINAS E EQUIPAMENTOS LTDA</t>
  </si>
  <si>
    <t>2024/114</t>
  </si>
  <si>
    <t>02.092.332/0003-30</t>
  </si>
  <si>
    <t>Aquisição de expansão de solução de hiperconvergência, em conjunto com os respectivos serviços de implantação, instalação, configuração, integração, suporte técnico, transferência de conhecimento e assistência técnica/manutenção preventiva, para atender as demandas atuais e futuras dos órgão partícipes desta contratação, mediante licitação regida pela Lei nº 14.133 de 2021, e subsidiariamente pela Resolução CNJ nº 468, de 2022</t>
  </si>
  <si>
    <t>2024/115</t>
  </si>
  <si>
    <t>Aquisição futura de expansão de solução de hiperconvergência, em conjunto com os respectivos serviços de implantação, instalação, configuração, integração, suporte técnico, transferência de conhecimento e assistência técnica/manutenção preventiva, para atender as demandas atuais e futuras dos órgão partícipes desta contratação, mediante licitação regida pela Lei nº 14.133 de 2021, e subsidiariamente pela Resolução CNJ nº 468, de 2022</t>
  </si>
  <si>
    <t>2024/116</t>
  </si>
  <si>
    <t>Locação de imóvel sito à Av. Maxmino Porpino da Silva, nº 1530, Centro, Castanhal/PA, para servir como galpão/depósito auxiliar para reforma Fórum de Castanhal</t>
  </si>
  <si>
    <t>2024/119</t>
  </si>
  <si>
    <t>2024/117</t>
  </si>
  <si>
    <t>Locação de Imóvel situado na Rua Padre José Anchieta n° 431, bairro Centro, Ipixuna-PA, para abrigar o Fórum da Comarca de Ipixuna do Pará</t>
  </si>
  <si>
    <t>2024/126</t>
  </si>
  <si>
    <t>2024/123</t>
  </si>
  <si>
    <t>EXTRA DISTRIBUIDORA DE AGUA LTDA</t>
  </si>
  <si>
    <t>Fornecimento de água mineral, sem gás, envasada em garrafões de 20 litros em regime de comodato, no qual o fornecedor disponibilizará os garrafões sem custos de aquisição para o Tribunal de Justiça do Estado do Pará (TJPA)</t>
  </si>
  <si>
    <t>2024/124</t>
  </si>
  <si>
    <t>JNILTON CHAVES E CARIMBOS LIMITADA</t>
  </si>
  <si>
    <t>Serviço de chaveiro</t>
  </si>
  <si>
    <t>2024/128</t>
  </si>
  <si>
    <t>Serviços de regência de coral (maestro) para formação de Coral da Justiça</t>
  </si>
  <si>
    <t>2024/90055</t>
  </si>
  <si>
    <t>2024/130</t>
  </si>
  <si>
    <t>INSTITUTO AOCP-ASSES.ORG.CONC. PUBLICOS LTDA</t>
  </si>
  <si>
    <t>Contratação de instituição especializada em planejar, organizar e realizar concursos públicos com reconhecida capacidade técnica e vasta experiência em processos seletivos, para seleção e preenchimento de 50 vagas e cadastro reserva de residentes jurídicos no âmbito do TJPA</t>
  </si>
  <si>
    <t>2024/90053</t>
  </si>
  <si>
    <t>2024/131</t>
  </si>
  <si>
    <t>Locação de imóvel situado na Av. Marechal Rondon, nº 3135, Bairro Caranazal, Santarém/PA, CEP 68.040-070, que será utilizado para abrigar o Juizado Especial de Relação de Consumo de Santarém</t>
  </si>
  <si>
    <t>2024/132</t>
  </si>
  <si>
    <t>Cessão de uso de bom imóvel caracterizado por uma edificação de aproximadamente 72 m² em terreno de 380 m² de área total, localizado à Avenida José Gama Malcher, s/n, no Município de Tomé-Açu/PA, onde funcionou a residência oficial do Juiz de Direito da referida Comarca</t>
  </si>
  <si>
    <t>2024/133</t>
  </si>
  <si>
    <t>Locação de imóvel situado na Avenida Mendonça Furtado, nº 3570, Bairro Liberdade, CEP 68.040-050, Município de Santarém/PA, que será utilizado para abrigar o Depósito de Bens e Objetos Apreendidos da Comarca de Santarém</t>
  </si>
  <si>
    <t xml:space="preserve"> PHONOWAY SOLUÇÕES EM TELEINFORMÁTICA LTDA </t>
  </si>
  <si>
    <t xml:space="preserve"> 00.875.135/0003-62 </t>
  </si>
  <si>
    <t xml:space="preserve"> Fornecimento de aparelhos telefônicos android certificados pelo Microsoft Teams e aparelhos telefônicos IP SIP </t>
  </si>
  <si>
    <t xml:space="preserve"> Material Permanente </t>
  </si>
  <si>
    <t xml:space="preserve"> 2024/36 </t>
  </si>
  <si>
    <t xml:space="preserve"> Pregão Eletrônico </t>
  </si>
  <si>
    <t xml:space="preserve"> 21/01/2025 </t>
  </si>
  <si>
    <t xml:space="preserve"> VITORIA TELEINFORMATICA COMERCIO VAREJISTA LTDA </t>
  </si>
  <si>
    <t xml:space="preserve"> 37.841.877/0001-15 </t>
  </si>
  <si>
    <t xml:space="preserve"> 15/01/2025 </t>
  </si>
  <si>
    <t xml:space="preserve"> MUNICÍPIO DE MARABÁ – SECRETARIA MUNICIPAL DE ADMINISTRAÇÃO - SEMAD </t>
  </si>
  <si>
    <t xml:space="preserve"> 05.853.163/0001-30 </t>
  </si>
  <si>
    <t xml:space="preserve"> Doação de bens móveis inservíveis </t>
  </si>
  <si>
    <t xml:space="preserve"> Alienação </t>
  </si>
  <si>
    <t>3*</t>
  </si>
  <si>
    <t xml:space="preserve"> CLARO SA </t>
  </si>
  <si>
    <t xml:space="preserve"> 40.432.544/0001-47 </t>
  </si>
  <si>
    <t xml:space="preserve"> Contratação emergencial de empresa especializada na prestação de serviços de conexões dedicadas com a internet para trânsito do Sistema Autônomo do TJPA.  </t>
  </si>
  <si>
    <t xml:space="preserve"> Contrato de TIC </t>
  </si>
  <si>
    <t xml:space="preserve"> 2024/90059 </t>
  </si>
  <si>
    <t xml:space="preserve"> Dispensa de Licitação </t>
  </si>
  <si>
    <t xml:space="preserve"> 16/01/2025 </t>
  </si>
  <si>
    <t xml:space="preserve"> OI S.A. </t>
  </si>
  <si>
    <t xml:space="preserve"> 76.535.764/0001-43 </t>
  </si>
  <si>
    <t xml:space="preserve"> PREFEITURA MUNICIPAL DE PORTEL </t>
  </si>
  <si>
    <t xml:space="preserve"> 04.876.447/0001-80 </t>
  </si>
  <si>
    <t xml:space="preserve"> 14/02/2025 </t>
  </si>
  <si>
    <t xml:space="preserve"> ASSOCIAÇÃO GRUPO EU QUERO DOAR </t>
  </si>
  <si>
    <t xml:space="preserve"> 45.188.904/0001-20 </t>
  </si>
  <si>
    <t xml:space="preserve"> POLÍCIA MILITAR DO ESTADO DO PARÁ </t>
  </si>
  <si>
    <t xml:space="preserve"> 05.054.994/0001-42 </t>
  </si>
  <si>
    <t xml:space="preserve"> COIMBRA IMÓVEIS LTDA </t>
  </si>
  <si>
    <t xml:space="preserve"> 02.875.140/0001-39 </t>
  </si>
  <si>
    <t xml:space="preserve"> Locação de imóvel situado à Travessa Silvino Pinto, nº 604-A, Santa Clara, Santarém-PA, CEP nº 68.020-840, que será utilizado para abrigar  o Juizado  Especial  Cível  de  Santarém/PA. </t>
  </si>
  <si>
    <t xml:space="preserve"> Aluguel </t>
  </si>
  <si>
    <t xml:space="preserve"> 2025/1 </t>
  </si>
  <si>
    <t xml:space="preserve"> Inexigibilidade </t>
  </si>
  <si>
    <t xml:space="preserve"> 02/02/2025 </t>
  </si>
  <si>
    <t xml:space="preserve"> MINISTERIO PUBLICO </t>
  </si>
  <si>
    <t xml:space="preserve"> 05.054.960/0001-58 </t>
  </si>
  <si>
    <t xml:space="preserve"> 30/01/2025 </t>
  </si>
  <si>
    <t xml:space="preserve"> ASSOC.PAIS E AMIGOS DE EXCEP.MUNIC.CONC.ARAGU </t>
  </si>
  <si>
    <t xml:space="preserve"> 01.131.133/0001-60 </t>
  </si>
  <si>
    <t xml:space="preserve"> LOUZADA ENGENHARIA E COMÉRCIO LTDA. EPP. </t>
  </si>
  <si>
    <t xml:space="preserve"> 10.698.156/0001-41 </t>
  </si>
  <si>
    <t>Contratação de empresa especializada para prestação de serviços de manutenção preditiva, preventiva e corretiva permanente com fornecimento de peças de reposição e de combustível, assim como manutenção nos sistemas de aterramento e de proteção contra descargas atmosféricas (SPDA) das subestações   e   grupos   geradores   instalados   no   Edifício-Sede   (Principal   e Desembargadores) e no Prédio da Corregedoria &amp;#150;Anexo I.</t>
  </si>
  <si>
    <t xml:space="preserve"> Serviço de Terceiros </t>
  </si>
  <si>
    <t xml:space="preserve"> 2024/28 </t>
  </si>
  <si>
    <t xml:space="preserve"> 03/03/2025 </t>
  </si>
  <si>
    <t xml:space="preserve"> ESCOLA MUNICIPAL DE ENSINO FUNDAMENTAL DR. VICENTE MAUÉS </t>
  </si>
  <si>
    <t xml:space="preserve"> 01.703.013/0001-90 </t>
  </si>
  <si>
    <t xml:space="preserve"> 12/02/2025 </t>
  </si>
  <si>
    <t xml:space="preserve"> IGREJA EVANGÉLICA ASSEMBLEIA DE DEUS MINISTERIO DO SETA EM BANNACH </t>
  </si>
  <si>
    <t xml:space="preserve"> 03.256.998/0001-88 </t>
  </si>
  <si>
    <t xml:space="preserve"> SECRETARIA DE ESTADO DE ADMINISTRAÇÃO PENITENCIÁRIA - SEAP </t>
  </si>
  <si>
    <t xml:space="preserve"> 05.929.042/0001-25 </t>
  </si>
  <si>
    <t xml:space="preserve"> LINA MARIA FREITAS DA COSTA DA SILVA </t>
  </si>
  <si>
    <t xml:space="preserve">  LOCAÇÃO de imóvel situ ado  à Av.  Central,  s/n,  Bairro  Centro, Magalhães Barata/PA. </t>
  </si>
  <si>
    <t xml:space="preserve">  Aluguel </t>
  </si>
  <si>
    <t xml:space="preserve"> 2025/2 </t>
  </si>
  <si>
    <t xml:space="preserve"> F M CUNHA OUTSOURCING, TRADUÇÃO E SOFTWARE LTDA </t>
  </si>
  <si>
    <t xml:space="preserve"> 55.913.458/0001-23 </t>
  </si>
  <si>
    <t xml:space="preserve"> Contratação de uma empresa especializada na prestação de serviços relacionados à disponibilização de licenças de software Adobe Creative Cloud, CorelDRAW Graphics Suite e Adobe
Acrobat Pro DC for Teams Team </t>
  </si>
  <si>
    <t xml:space="preserve"> 2025/4 </t>
  </si>
  <si>
    <t xml:space="preserve"> MAPDATA TECNOLOGIA INFORMACAO E COM.LTDA </t>
  </si>
  <si>
    <t xml:space="preserve"> 66.582.784/0001-11 </t>
  </si>
  <si>
    <t xml:space="preserve"> CONSELHO ESCOLAR DA ESCOLA DE EDUCAÇÃO INFANTIL E ENSINO FUNDAMENTAL CENTRO EDUCACIONAL EVANGÉLICO </t>
  </si>
  <si>
    <t xml:space="preserve"> 01.836.187/0001-20 </t>
  </si>
  <si>
    <t xml:space="preserve"> PARÓQUIA CRISTO REI </t>
  </si>
  <si>
    <t xml:space="preserve"> 09.356.949/0001-01 </t>
  </si>
  <si>
    <t xml:space="preserve"> SECRETARIA DE ESTADO DE SAUDE PUBLICA - SESPA </t>
  </si>
  <si>
    <t xml:space="preserve"> 05.054.929/0001-17 </t>
  </si>
  <si>
    <t xml:space="preserve"> CENTRO SOCIAL CULTURAL E EDUCACIONAL ARCA DE NOÉ - CSCEAN </t>
  </si>
  <si>
    <t xml:space="preserve"> 06.538.090/0001-55 </t>
  </si>
  <si>
    <t xml:space="preserve"> KARISTEN COMÉRCIO E SERVIÇOS MECÂNICOS E ELÉTRICOS LTDA - ME </t>
  </si>
  <si>
    <t xml:space="preserve"> 05.970.357/0001-16 </t>
  </si>
  <si>
    <t xml:space="preserve"> Contratação de empresa especializada para prestação de serviços de manutenção  das  subestações  e  grupos geradores instalados em prédios do TJPA no interior. </t>
  </si>
  <si>
    <t xml:space="preserve"> 2024/40 </t>
  </si>
  <si>
    <t xml:space="preserve"> JL MESQUITA SERVIÇOS DE TELECOMUNICAÇÕES LTDA </t>
  </si>
  <si>
    <t xml:space="preserve"> 10.141.734/0001-44 </t>
  </si>
  <si>
    <t xml:space="preserve"> Contratação para serviço de manutenção   preventiva   e   corretiva   das   portas   giratórias   detectoras   de   metais, localizadas na região metropolitana e interior do Estado, com fornecimento de materiais de consumo. </t>
  </si>
  <si>
    <t xml:space="preserve">
Contratação de empresa especializada para fornecimento de porta giratória detectora de metais, instalação (ativação e teste), treinamento e prestação de assistência técnica, com reposição integral de peças durante o período de garantia, para os prédios do fóruns das comarcas de Marabá, Santarém, Paragominas, Altamira, Redenção, Igarapé-Miri, Mocajuba, Fórum Distrital e Juizado Especial de Icoaraci, e desinstalação da porta giratória a ser substituída.</t>
  </si>
  <si>
    <t xml:space="preserve"> Serviço de Terceiros e Material Permanente </t>
  </si>
  <si>
    <t xml:space="preserve"> 2024/35 </t>
  </si>
  <si>
    <t xml:space="preserve"> ASSOCIAÇÃO PROJETO NASCER E CRESCER ESCOLHINHA DE FUTEBOL CROCODILO </t>
  </si>
  <si>
    <t xml:space="preserve"> 48.792.993/0001-08 </t>
  </si>
  <si>
    <t xml:space="preserve"> COOPERATIVA DE PRODUÇÃO RURAL E URBANA DO ESTADO DO PARÁ - COOPERSUL </t>
  </si>
  <si>
    <t xml:space="preserve"> 01.223.574/0001-91 </t>
  </si>
  <si>
    <t xml:space="preserve"> PREFEITURA MUNICIPAL DE MARABA. </t>
  </si>
  <si>
    <t xml:space="preserve"> POLICIA CIVIL DO ESTADO DO PARA </t>
  </si>
  <si>
    <t xml:space="preserve"> 00.368.105/0001-06 </t>
  </si>
  <si>
    <t xml:space="preserve"> SINDICATO RURAL DE CHAVES </t>
  </si>
  <si>
    <t xml:space="preserve"> 14.068.407/0001-65 </t>
  </si>
  <si>
    <t xml:space="preserve"> ORDEM DOS ADVOGADOS DO BRASIL </t>
  </si>
  <si>
    <t xml:space="preserve"> 05.070.008/0001-48 </t>
  </si>
  <si>
    <t>Cessão de uso do imóvel caracterizado por um terreno urbano, situado no loteamento Residencial Park dos Buritis, constituído pela quadra 22, área de 900m², junto a parte remanescente que fora doada pelo Município de Redenção ao TJPA, onde encontra-se instalada a sede da subseção da OAB/Redenção.</t>
  </si>
  <si>
    <t xml:space="preserve"> Outros </t>
  </si>
  <si>
    <t xml:space="preserve"> ADIBENS - ADMINIST. INCORP.DE BENS IMOVEIS </t>
  </si>
  <si>
    <t xml:space="preserve"> 06.105.070/0001-90 </t>
  </si>
  <si>
    <t xml:space="preserve"> LOCAÇÃO de imóvel não residencial urbano, situado na Rodovia BR 316, Km 6,5. Bairro: Levilândia, Cidade de Ananindeua/Pará, para abrigar o Arquivo da Capital do TJPA/PA. </t>
  </si>
  <si>
    <t xml:space="preserve"> 2025/5 </t>
  </si>
  <si>
    <t xml:space="preserve"> CENTRO SOCIAL INOVAÇÃO GILEADE </t>
  </si>
  <si>
    <t xml:space="preserve"> 06.375.930/0001-06 </t>
  </si>
  <si>
    <t xml:space="preserve"> PREFEITURA MUNICIPAL DE CANAA  DOS CARAJAS. </t>
  </si>
  <si>
    <t xml:space="preserve"> 01.613.321/0001-24 </t>
  </si>
  <si>
    <t xml:space="preserve"> Cessão integral  do  imóvel  localizado  na  Avenida Ipanema,  s/n,  esquina  com  a  Rua  João de Souza Pinheiro, QD 47A, Bairro Centro, Canaã dos Carajás –Pará. </t>
  </si>
  <si>
    <t xml:space="preserve"> VENTOSUL SOLUÇÕES TERMICAS LTDA </t>
  </si>
  <si>
    <t xml:space="preserve"> 24.485.960/0001-57 </t>
  </si>
  <si>
    <t>Contratação de empresa para prestação de serviços de manutenção preventiva, corretiva, desinstalação, substituição e realocação dos equipamentos de ar-condicionado tipo expansão direta e VRF, splits (ou outro equipamento de outra classificação que vier a substituir estes) nos seguintes prédios:  Fórum  de  Ananindeua  (Rua  Claudio  Sanders,  n  193);  Ed.  Des.  Paulo  Frota (Av. Tamandaré, 873) e; Secretaria de Gestão de Pessoas (Trav. Felix Roque, 264)</t>
  </si>
  <si>
    <t xml:space="preserve"> 2025/3 </t>
  </si>
  <si>
    <t xml:space="preserve"> C2A SERVICOS EM TECNOLOGIA DA INFORMATICA EIRELI </t>
  </si>
  <si>
    <t xml:space="preserve"> 08.672.139/0001-93 </t>
  </si>
  <si>
    <t>contratação de empresa especializada na prestação de serviço de outsourcing de impressão, consistindo na reprodução de documentos monocromáticos, na modalidade franquia mensal de páginas mais excedente com fornecimento de equipamentos, treinamento, suprimentos, manutenção e mão de obra para atender às Comarcas do Interior do Estado do Pará</t>
  </si>
  <si>
    <t xml:space="preserve"> 2024/43 </t>
  </si>
  <si>
    <t xml:space="preserve"> POLICIA MILITAR DO ESTADO DO PARÁ </t>
  </si>
  <si>
    <t xml:space="preserve"> INSTITUTO DE ESTUDOS SUPERIORES DO EXTREMO SUL - IESES </t>
  </si>
  <si>
    <t xml:space="preserve"> 01.249.290/0001-74 </t>
  </si>
  <si>
    <t>Contratação de serviços especializados de planejamento, organização e execução de concurso público  de  provas  e  títulos  para  a  outorga  de  delegações  de  tabelionatos  e  de  registros  pelo  Poder Judiciário do Estado do Pará, para o preenchimento de cerca de 80 (oitenta) serventias vagas, conforme condições,  quantidades  e exigências  estabelecidas  no  termo  de  referência,  Anexo  I  deste  Aviso  de Contratação Direta.</t>
  </si>
  <si>
    <t xml:space="preserve"> 2025/90001 </t>
  </si>
  <si>
    <t xml:space="preserve"> IGREJA EVANGÉLICA NOVA ALIANÇA </t>
  </si>
  <si>
    <t xml:space="preserve"> 30.936.003/0001-00 </t>
  </si>
  <si>
    <t xml:space="preserve"> COMUNIDADE KOLPING DE MARABÁ - PEDRO ARRUPE </t>
  </si>
  <si>
    <t xml:space="preserve"> 22.937.668/0001-00 </t>
  </si>
  <si>
    <t xml:space="preserve"> CONSELHO ESCOLAR DA EEEM MARIA BENTA OLIVEIRA DE SOUSA  </t>
  </si>
  <si>
    <t xml:space="preserve"> 10.813.224/0001-76 </t>
  </si>
  <si>
    <t xml:space="preserve"> NP TECNOLOGIA E GESTÃO DE DADOS LTDA </t>
  </si>
  <si>
    <t xml:space="preserve"> 07.797.967/0001-95 </t>
  </si>
  <si>
    <t>Contratação da empresa NP CAPACITAÇÃO E SOLUÇÕES TECNOLÓGICAS LTDA, para fornecimento de 05 licenças de acesso à ferramenta de pesquisa e comparação de preços, disponibilizado por meio de um sistema eletrônico integrado, que permite a coleta, consolidação e análise de propostas comerciais em ambiente digital.</t>
  </si>
  <si>
    <t xml:space="preserve"> 2025/11 </t>
  </si>
  <si>
    <t xml:space="preserve"> ARQUIDIOCESE DE SANTARÉM </t>
  </si>
  <si>
    <t xml:space="preserve"> 05.713.128/0006-20 </t>
  </si>
  <si>
    <t xml:space="preserve"> DIOCESE DE MARABA </t>
  </si>
  <si>
    <t xml:space="preserve"> 04.882.130/0001-56 </t>
  </si>
  <si>
    <t xml:space="preserve"> ASSOCIAÇÃO DE PREVENÇÃO E ASSISTENCIA AOS ADICTOS E SUAS FAMILIAS DE ITUPIRANGA E REGIÃO </t>
  </si>
  <si>
    <t xml:space="preserve"> 58.586.995/0001-02 </t>
  </si>
  <si>
    <t>Cessão provisória, a título gratuito, do direito de uso de imóvel pertencente ao Tribunal de Justiça do Estado do Pará. O imóvel se constitui de prédio anexo edificado em terreno com testada de 12,35 m² e 55 m² de fundos, localizado na Travessa Luiz Miranda, s/n, Bairro Centro, ao lado do Fórum da Comarca e fundos com a Trav. 13 de maio, com as coordenadas -1,93306 e -47,05019, no Município de Garrafão do Norte/Pará.</t>
  </si>
  <si>
    <t xml:space="preserve"> INSPETORIA SALESIANA MISSIONARIA DA AMAZONIA. </t>
  </si>
  <si>
    <t xml:space="preserve"> 04.373.163/0050-59 </t>
  </si>
  <si>
    <t xml:space="preserve"> ASSOCIAÇÃO DOS DEFICIENTES PAIS E AMIGOS DE CURRALINHO </t>
  </si>
  <si>
    <t xml:space="preserve"> 02.789.317/0001-84 </t>
  </si>
  <si>
    <t xml:space="preserve"> SECRETARIA MUN. DE GESTÃO FAZENDÁRIA DE MARABÁ </t>
  </si>
  <si>
    <t xml:space="preserve"> 27.993.108/0001-89 </t>
  </si>
  <si>
    <t xml:space="preserve"> S D DA SILVEIRA FERRAZ EPP </t>
  </si>
  <si>
    <t xml:space="preserve"> 19.775.637/0001-88 </t>
  </si>
  <si>
    <t xml:space="preserve"> Contratação de empresa especializada na prestação de serviços de manutenção preventiva e corretiva, com reposição de peças, nos equipamentos odontológicos do TJPA, pelo período de 12 (doze) meses. </t>
  </si>
  <si>
    <t xml:space="preserve"> Contratação de empresa especializada para prestação de serviços de manutenção das subestações e grupos geradores instalados em prédios do TJPA na Região Metropolitana. </t>
  </si>
  <si>
    <t xml:space="preserve"> 2024/41 </t>
  </si>
  <si>
    <t xml:space="preserve"> INSTITUTO BEBÊ NAIFF- IBN </t>
  </si>
  <si>
    <t xml:space="preserve"> 21.910.281/0001-90 </t>
  </si>
  <si>
    <t xml:space="preserve"> AGÊNCIA ADVENTISTA DE DESENVOLVIMENTO E RECURSOS ASSISTENCIAIS NORTE BRASILEIRA ¿ ADRA NORTE </t>
  </si>
  <si>
    <t xml:space="preserve"> 14.784.254/0001-52 </t>
  </si>
  <si>
    <t xml:space="preserve"> ASSOCIAÇÃO DOS PESCADORES DE ALMEIRIM E REGIÃO </t>
  </si>
  <si>
    <t xml:space="preserve"> 46.198.699/0001-47 </t>
  </si>
  <si>
    <t xml:space="preserve"> ASSOCIAÇÃO DOS IDOSOS E BRASIL NOVO </t>
  </si>
  <si>
    <t xml:space="preserve"> 19.960.936/0001-92 </t>
  </si>
  <si>
    <t xml:space="preserve"> UNIAO NORTE DAS IGREJAS ADVENTISTAS DO 7 DIA </t>
  </si>
  <si>
    <t xml:space="preserve"> 04.930.244/0001-24 </t>
  </si>
  <si>
    <t>2025/61</t>
  </si>
  <si>
    <t>2025/62</t>
  </si>
  <si>
    <t xml:space="preserve"> INSTITUTO RAMOS DE DESENVOLVIMENTO SOCIAL E EDUCACIONAL - ARPAKE </t>
  </si>
  <si>
    <t xml:space="preserve"> 05.637.622/0001-49 </t>
  </si>
  <si>
    <t>2025/63</t>
  </si>
  <si>
    <t xml:space="preserve"> GLOBAL EAGLE SERVICOS DE TELECOMUNICACOES LTDA </t>
  </si>
  <si>
    <t xml:space="preserve"> 09.354.828/0001-12 </t>
  </si>
  <si>
    <t xml:space="preserve"> Contratação de serviço comunicação satelital de baixa órbita com comunicação à estações terrestres </t>
  </si>
  <si>
    <t xml:space="preserve"> 2024/13 </t>
  </si>
  <si>
    <t>2025/64</t>
  </si>
  <si>
    <t xml:space="preserve"> IGREJA DO EVANGELHO QUADRANGULAR BENEVIDES </t>
  </si>
  <si>
    <t xml:space="preserve"> 62.955.505/0575-17 </t>
  </si>
  <si>
    <t>2025/65</t>
  </si>
  <si>
    <t xml:space="preserve"> CENTRO BRAS.DE PESQ.(CEBRASPE) </t>
  </si>
  <si>
    <t xml:space="preserve"> 18.284.407/0001-53 </t>
  </si>
  <si>
    <t>Contratação  de  empresa  especializada  na  prestação  de  serviços  de  organização, planejamento  e  realização  de  Concurso  Público  destinado  à  seleção  de  candidatos  para provimento de 50 (cinquenta) cargos  efetivos vagos de nível  superior e  formação  de cadastro de reservado TJPA.</t>
  </si>
  <si>
    <t xml:space="preserve"> 2025/90013 </t>
  </si>
  <si>
    <t>2025/66</t>
  </si>
  <si>
    <t xml:space="preserve"> ENGEAR CONSULTORIA LTDA </t>
  </si>
  <si>
    <t xml:space="preserve"> 32.998.954/0001-21 </t>
  </si>
  <si>
    <t xml:space="preserve"> Contratação de consultoria para emissão de inventário de gases efeito estufa 2023. </t>
  </si>
  <si>
    <t xml:space="preserve"> 2025/90014 </t>
  </si>
  <si>
    <t>2025/67</t>
  </si>
  <si>
    <t xml:space="preserve"> SANEAR BRASIL LTDA </t>
  </si>
  <si>
    <t xml:space="preserve"> 18.284.403/0001-75 </t>
  </si>
  <si>
    <t xml:space="preserve"> Contratação de empresa para prestar serviços comuns de engenharia, sob demanda, com fornecimento de insumos, em imóveis do Poder Judiciário do Pará </t>
  </si>
  <si>
    <t xml:space="preserve"> 2025/9 </t>
  </si>
  <si>
    <t>2025/68</t>
  </si>
  <si>
    <t xml:space="preserve"> NACIONAL CONST.&amp; SERV.TECNICOS EIRELI-EPP </t>
  </si>
  <si>
    <t xml:space="preserve"> 02.934.270/0001-03 </t>
  </si>
  <si>
    <t>2025/69</t>
  </si>
  <si>
    <t xml:space="preserve"> PASTORAL DA CRIANCA </t>
  </si>
  <si>
    <t xml:space="preserve"> 00.975.471/0001-15 </t>
  </si>
  <si>
    <t>2025/71</t>
  </si>
  <si>
    <t xml:space="preserve"> ASSOCIAÇÃO TERAPÊUTICA DESPERTAR </t>
  </si>
  <si>
    <t xml:space="preserve"> 31.715.768/0001-75 </t>
  </si>
  <si>
    <t>2025/72</t>
  </si>
  <si>
    <t xml:space="preserve"> IGREJA DO EVANGELHO QUADRANGULAR </t>
  </si>
  <si>
    <t xml:space="preserve"> 62.955.505/3256-27 </t>
  </si>
  <si>
    <t>2025/73</t>
  </si>
  <si>
    <t xml:space="preserve"> ASSOCIAÇÃO MISSÃO HUMANITÁRIA DO MARAJÓ </t>
  </si>
  <si>
    <t xml:space="preserve"> 55.129.921/0001-40 </t>
  </si>
  <si>
    <t>2025/74</t>
  </si>
  <si>
    <t xml:space="preserve"> ASSOCIAÇÃO MOURA DE JIU JITSU ESPORTIVO </t>
  </si>
  <si>
    <t xml:space="preserve"> 26.189.864/0001-97 </t>
  </si>
  <si>
    <t>2025/75</t>
  </si>
  <si>
    <t xml:space="preserve"> ASSOCIAÇÃO PROJETO VISÃO ÁGUIA </t>
  </si>
  <si>
    <t xml:space="preserve"> 11.652.626/0001-07 </t>
  </si>
  <si>
    <t>2025/76</t>
  </si>
  <si>
    <t xml:space="preserve"> PREFEITURA MUNICIPAL DE SANTAREM </t>
  </si>
  <si>
    <t xml:space="preserve"> 05.182.233/0001-76 </t>
  </si>
  <si>
    <t>2025/77</t>
  </si>
  <si>
    <t xml:space="preserve"> ASSOCIACAO DOS PAIS E AMIGOS DOS EXCEPCIONAIS </t>
  </si>
  <si>
    <t xml:space="preserve"> 84.001.981/0001-81 </t>
  </si>
  <si>
    <t>2025/78</t>
  </si>
  <si>
    <t xml:space="preserve"> OBRAS SOCIAIS DA DIOCESE DE BRAGANCA. </t>
  </si>
  <si>
    <t xml:space="preserve"> 05.321.575/0001-20 </t>
  </si>
  <si>
    <t>2025/79</t>
  </si>
  <si>
    <t xml:space="preserve"> ASSOC.DE MULHERES TRAB.DO MUN.DE JURUTI </t>
  </si>
  <si>
    <t xml:space="preserve"> 02.605.404/0001-34 </t>
  </si>
  <si>
    <t>2025/80</t>
  </si>
  <si>
    <t xml:space="preserve"> BIOCROMA CLINICA DE EXAMES DE DNA LTDA </t>
  </si>
  <si>
    <t xml:space="preserve"> 09.001.104/0001-95 </t>
  </si>
  <si>
    <t>Contratação de empresa especializada para prestação, sob demanda, de serviços laboratoriais de análises genéticas, com a finalidade de realização de exames de DNA do tipo trio, duo, espólio (reconstrução genética com familiares vivos) e exames a partir de amostras obtidas por exumação cadavérica, para instrução de processos judiciais cíveis e criminais, no âmbito do Poder Judiciário do Estado do Pará, com validade jurídica, metodologia reconhecida e controle da cadeia de custódia.</t>
  </si>
  <si>
    <t xml:space="preserve"> 2025/16 </t>
  </si>
  <si>
    <t>2025/81</t>
  </si>
  <si>
    <t xml:space="preserve"> ASSOCIAÇÃO GIRÃO DE ARTES MARCIAIS - AGAM </t>
  </si>
  <si>
    <t xml:space="preserve"> 07.902.338/0001-88 </t>
  </si>
  <si>
    <t>2025/82</t>
  </si>
  <si>
    <t xml:space="preserve"> INSTITUTO DE PESQ,PLANJ E DESENV REDENCAO </t>
  </si>
  <si>
    <t xml:space="preserve"> 16.366.277/0001-72 </t>
  </si>
  <si>
    <t>2025/83</t>
  </si>
  <si>
    <t xml:space="preserve"> CONTRATOSGOV SISTEMAS LTDA </t>
  </si>
  <si>
    <t xml:space="preserve"> 40.628.906/0001-70 </t>
  </si>
  <si>
    <t>Contratação direta por Inexigibilidade de Licitação, fundamentada no artigo 74, I,  da Lei nº 14.133, de 2021, para contratação de solução tecnológica integrada para a gestão de contratos administrativos de TIC, incluindo licenciamento de uso de sistema informatizado em ambiente web, com funcionalidades de planejamento, formalização, execução, fiscalização, acompanhamento financeiro, controle de prazos e geração de relatórios gerenciais, bem como suporte técnico, atualizações e capacitação de usuários, conforme as condições, quantidades e especificações técnicas descritas no Termo de Referência.</t>
  </si>
  <si>
    <t xml:space="preserve"> 2025/41 </t>
  </si>
  <si>
    <t>2025/84</t>
  </si>
  <si>
    <t xml:space="preserve"> SECRETARIA DE EDUCACAO DE MARABA-SEMED </t>
  </si>
  <si>
    <t xml:space="preserve"> 27.927.574/0001-66 </t>
  </si>
  <si>
    <t>2025/85</t>
  </si>
  <si>
    <t xml:space="preserve"> RYBENA TECNOLOGIAS ASSISTIVAS LTDA </t>
  </si>
  <si>
    <t xml:space="preserve"> 34.745.708/0001-93 </t>
  </si>
  <si>
    <t>Contratação direta por Inexigibilidade de Licitação, fundamentada no artigo 74, inciso I da Lei nº 14.133, de 1º de abril de 2021, visando ao fornecimento de solução de acessibilidade digital (software) a ser incorporada ao Portal WEB do Tribunal de Justiça do Estado do Pará, com a finalidade de promover a acessibilidade de pessoas com deficiência, em conformidade com as normas do Conselho Nacional de Justiça (CNJ), cujo prazo de vigência será de 36 (trinta e seis) meses.</t>
  </si>
  <si>
    <t xml:space="preserve"> 2025/44 </t>
  </si>
  <si>
    <t>2025/86</t>
  </si>
  <si>
    <t xml:space="preserve"> MEGA TELEINFORMATICA LTDA </t>
  </si>
  <si>
    <t xml:space="preserve"> 11.408.142/0001-09 </t>
  </si>
  <si>
    <t>Contratação de empresas especializadas na prestação de serviços de conexões dedicadas de internet, via fibra óptica, incluindo instalação, manutenção, suporte técnico, serviço anti DDoS e fornecimento de equipamentos em comodato para trânsito do Sistema Autônomo do TJPA.</t>
  </si>
  <si>
    <t>2025/87</t>
  </si>
  <si>
    <t xml:space="preserve"> SITELBRA SISTEMA DE TELECOMUNICACOES DO BRASIL LTDA </t>
  </si>
  <si>
    <t xml:space="preserve"> 18.182.577/0001-27 </t>
  </si>
  <si>
    <t>2025/88</t>
  </si>
  <si>
    <t xml:space="preserve"> SOLUTION ENGENHARIA E SUSTENTABILIDADE LTDA </t>
  </si>
  <si>
    <t xml:space="preserve"> 46.411.477/0001-60 </t>
  </si>
  <si>
    <t>Contratação   de empresa   especializada   em   saneamento   e   prestação   de serviços continuados de manutenção corretiva e preventiva nas Estações de Tratamento de Efluentes do Fórum de Salinópolis, do Fórum de Santo Antônio do Tauá e do Centro de Tecnologia e Informação do TJPA</t>
  </si>
  <si>
    <t xml:space="preserve"> 2025/13 </t>
  </si>
  <si>
    <t>2025/89</t>
  </si>
  <si>
    <t xml:space="preserve"> APAE RONDON DO PARA </t>
  </si>
  <si>
    <t xml:space="preserve"> 03.509.276/0001-98 </t>
  </si>
  <si>
    <t>2025/90</t>
  </si>
  <si>
    <t xml:space="preserve"> CENTRO DE NEUROPSICOLOGIA ROSELMA FERNANDES LTDA  </t>
  </si>
  <si>
    <t xml:space="preserve"> 42.585.644/0001-39 </t>
  </si>
  <si>
    <t xml:space="preserve"> Contratação de profissional especializado na prestação de serviços de 4 (quatro) avaliações com testagens e laudos periciais neuropsicológicos. </t>
  </si>
  <si>
    <t xml:space="preserve"> 2025/49 </t>
  </si>
  <si>
    <t>2025/91</t>
  </si>
  <si>
    <t xml:space="preserve"> SINDICATO DOS PRODUTORES RURAIS DE TERRA SANTA </t>
  </si>
  <si>
    <t xml:space="preserve"> 01.064.952/0001-31 </t>
  </si>
  <si>
    <t>2025/92</t>
  </si>
  <si>
    <t xml:space="preserve"> CASA DE ACOLHIMENTO EMILY GALDINO </t>
  </si>
  <si>
    <t xml:space="preserve"> 37.809.086/0001-08 </t>
  </si>
  <si>
    <t>2025/93</t>
  </si>
  <si>
    <t xml:space="preserve"> PLANETA CONSTRUÇÕES CIVIS COMERCIO E SERVIÇOS DE INFORMÁTICA E CONDICIONADORES DE AR LTDA.  </t>
  </si>
  <si>
    <t xml:space="preserve"> 20.345.162/0001-79 </t>
  </si>
  <si>
    <t xml:space="preserve"> Contratação de empresa especializada para   fornecimento,   com   serviço   de desinstalação   de   equipamento   antigo, instalação de equipamento novo e manutenção em  garantia  do  sistema  de  refrigeração  tipo VRF. </t>
  </si>
  <si>
    <t xml:space="preserve"> Material de Consumo, Permanente e Serviço de Terceiro </t>
  </si>
  <si>
    <t xml:space="preserve"> 2024/39 </t>
  </si>
  <si>
    <t>2025/94</t>
  </si>
  <si>
    <t xml:space="preserve"> ABIMAEL TORCATE DE SOUZA </t>
  </si>
  <si>
    <t xml:space="preserve"> 42.840.532/0001-87 </t>
  </si>
  <si>
    <t>Prestação de serviços especializados de consultoria voltados a promover o aperfeiçoamento dos processos de trabalho, normativos e artefatos da fase de planejamento das contratações do Tribunal de Justiça do Estado do Pará, em consonância com o arcabouço estratégico organizacional (missão, visão e valores) e as diretrizes do Conselho Nacional de Justiça.</t>
  </si>
  <si>
    <t xml:space="preserve"> 2025/51 </t>
  </si>
  <si>
    <t>2025/95</t>
  </si>
  <si>
    <t xml:space="preserve"> COMPANHIA DAS BANDEIRAS E ACESSÓRIOS LTDA.  </t>
  </si>
  <si>
    <t xml:space="preserve"> 46.884.905/0001-72 </t>
  </si>
  <si>
    <t xml:space="preserve">Aquisição de Bandeiras Nacional, do Estado do Pará, do Tribunal de Justiça do Estado do Pará e do Mercosul. </t>
  </si>
  <si>
    <t xml:space="preserve"> Material de Cosumo </t>
  </si>
  <si>
    <t xml:space="preserve"> 2025/18 </t>
  </si>
  <si>
    <t>2025/96</t>
  </si>
  <si>
    <t xml:space="preserve"> FUNDACAO GETULIO VARGAS LTDA </t>
  </si>
  <si>
    <t xml:space="preserve"> 33.641.663/0001-44 </t>
  </si>
  <si>
    <t>Contratação de empresa especializada na prestação de serviços de organização, planejamento e realização de concurso público destinado ao preenchimento de 30 (trinta) vagas e formação de cadastro de reserva para o cargo de juiz e juíza de direito substituto do Tribunal de Justiça do Estado do Pará.</t>
  </si>
  <si>
    <t xml:space="preserve"> 2025/90026 </t>
  </si>
  <si>
    <t>2025/97</t>
  </si>
  <si>
    <t xml:space="preserve"> INSTITUTO HERCILIO SERAPIAO - IHS </t>
  </si>
  <si>
    <t xml:space="preserve"> 52.788.827/0001-05 </t>
  </si>
  <si>
    <t>2025/98</t>
  </si>
  <si>
    <t xml:space="preserve"> PREFEITURA MUNICIPAL DE OUREM </t>
  </si>
  <si>
    <t xml:space="preserve"> 05.149.133/0001-48 </t>
  </si>
  <si>
    <t>O presente Termo de Cessão Provisória tem por objeto formalizar a transferência da posse direta à CESSIONÁRIA de um imóvel situado à Tv. Dr Lauro Sodré, Bairro: Centro, Ourém/PA, correspondente a residência oficial do Juiz da Comarca, com área regular medindo 12m (doze metros) de frente, por 32m (trinta e dois) pelas laterais, confinando pelo lado direito com a Cooperativa Mista Agropecuária do Alto Rio Guamá Ltda, pelo lado esquerdo com Município de Ourém, e pelos fundos com Francisco Dantas Farias, com área total de 384,00m², para fins de utilização dentro do interesse público.</t>
  </si>
  <si>
    <t>2025/99</t>
  </si>
  <si>
    <t xml:space="preserve"> PARÓQUIA SÃO PEDRO E SÃO PAULO -ASSOCIAÇÃO OBRAS SOCIAIS DA DIOCESE DE ABAETETUBA </t>
  </si>
  <si>
    <t xml:space="preserve"> 02.727.757/0024-01 </t>
  </si>
  <si>
    <t>2025/100</t>
  </si>
  <si>
    <t xml:space="preserve"> VEHLOR LTDA </t>
  </si>
  <si>
    <t xml:space="preserve"> 32.495.373/0001-77 </t>
  </si>
  <si>
    <t xml:space="preserve"> Contratação de Agente de Integração para gestão do Programa de Estágio </t>
  </si>
  <si>
    <t xml:space="preserve"> 2025/22 </t>
  </si>
  <si>
    <t>2025/101</t>
  </si>
  <si>
    <t xml:space="preserve"> BRAZ &amp; BRAZ LTDA. </t>
  </si>
  <si>
    <t xml:space="preserve"> 10.251.429/0001-05 </t>
  </si>
  <si>
    <t xml:space="preserve"> Contratação de empresa especializada no serviço de transporte com locação de veículos e mão de obra sob regime dedicação exclusiva para atender as necessidades de transporte dos 40 desembargadores do Tribunal de Justiça do Estado do
Pará. </t>
  </si>
  <si>
    <t>8*</t>
  </si>
  <si>
    <t>2025/102</t>
  </si>
  <si>
    <t xml:space="preserve"> Contratação da empresa SANEAR BRASIL CONSTRUÇÕES LTDA., visando à execução do remanescente da obra do anexo do Fórum da Comarca de Castanhal (Concorrência 004/TJPA/2022), com fundamento no art. 24, inciso XI, da Lei nº 8.666/1993, </t>
  </si>
  <si>
    <t xml:space="preserve"> Obra e Serviço de Engenharia </t>
  </si>
  <si>
    <t xml:space="preserve"> 2025/33 </t>
  </si>
  <si>
    <t>2025/103</t>
  </si>
  <si>
    <t xml:space="preserve"> GALVAO COMUNICACAO LTDA </t>
  </si>
  <si>
    <t xml:space="preserve"> 09.322.903/0001-63 </t>
  </si>
  <si>
    <t>Contratação de 1 (uma) agência de propaganda para prestação de serviços de publicidade, segue o seu detalhamento:
a) estudo, planejamento, conceituação, concepção, criação, execução interna, intermediação e supervisão da execução externa e a distribuição de publicidade e propaganda aos veículos e demais meios de divulgação;
b) planejamento e execução de pesquisas e de outros instrumentos de avaliação e de geração de conhecimento sobre o público-alvo, os meios de divulgação nos quais serão difundidas as peças e ações publicitárias ou sobre os resultados das campanhas realizadas;
c) produção e execução técnica das peças e projetos publicitários criados;
d) criação e desenvolvimento de formas inovadoras de comunicação publicitária, em consonância com novas tecnologias, visando à expansão dos efeitos das mensagens e das ações publicitárias.</t>
  </si>
  <si>
    <t>2025/104</t>
  </si>
  <si>
    <t xml:space="preserve"> NORTE SERVICE EIRELI </t>
  </si>
  <si>
    <t xml:space="preserve"> 14.991.257/0001-67 </t>
  </si>
  <si>
    <t>Contratação emergencial de empresa especializada na prestação de serviços continuados de condução de veículos automotores e motocicletas com o fornecimento de uniformes e o emprego de equipamentos necessários à execução dos serviços, sob regime de dedicação exclusiva de mão de obra, com vistas a atender às necessidades operacionais e assegurar a continuidade das atividades institucionais do Tribunal de Justiça do Estado do Pará TJPA, abrangendo unidades localizadas na capital, região metropolitana e interior do Estado.</t>
  </si>
  <si>
    <t xml:space="preserve"> Terceirização </t>
  </si>
  <si>
    <t xml:space="preserve"> 2025/28 </t>
  </si>
  <si>
    <t>2025/105</t>
  </si>
  <si>
    <t xml:space="preserve"> PAROQUIA SAO JOAO BATISTA </t>
  </si>
  <si>
    <t xml:space="preserve"> 07.258.455/0021-02 </t>
  </si>
  <si>
    <t>2025/106</t>
  </si>
  <si>
    <t xml:space="preserve"> ASSOCIACAO EDUCADORA SAO FRANCISCO DE ASSIS </t>
  </si>
  <si>
    <t xml:space="preserve"> 06.303.192/0019-10 </t>
  </si>
  <si>
    <t>2025/107</t>
  </si>
  <si>
    <t xml:space="preserve"> Associação Paranaense de Cultura - APC </t>
  </si>
  <si>
    <t xml:space="preserve"> 76.659.820/0046-53 </t>
  </si>
  <si>
    <t>Contratação direta para a prestação dos serviços de suporte técnico,  atualização,  manutenção  corretiva  e  evolutiva,  e hospedagem  em  nuvem  do  sistema  Pergamum - Sistema  Integrado  de  Bibliotecas,  já  em  uso  no âmbito do Tribunal de Justiça do Estado do Pará (TJPA).</t>
  </si>
  <si>
    <t xml:space="preserve"> 2025/67 </t>
  </si>
  <si>
    <t>2025/108</t>
  </si>
  <si>
    <t>2025/109</t>
  </si>
  <si>
    <t xml:space="preserve"> IGREJA DO EVANGELHO QUADRNGULAR - SÃO MIGUEL DO GUAMÁ </t>
  </si>
  <si>
    <t xml:space="preserve"> 62.955.505/1438-63 </t>
  </si>
  <si>
    <t>2025/110</t>
  </si>
  <si>
    <t xml:space="preserve"> SUPERINTENDENCIA DE DESENVOLVIMENTO URBANO </t>
  </si>
  <si>
    <t xml:space="preserve"> 06.060.724/0001-07 </t>
  </si>
  <si>
    <t>2025/111</t>
  </si>
  <si>
    <t xml:space="preserve"> ASSOCIACAO DOS AMIGOS DA TERRA FIRME </t>
  </si>
  <si>
    <t xml:space="preserve"> 15.255.805/0001-53 </t>
  </si>
  <si>
    <t>2025/112</t>
  </si>
  <si>
    <t xml:space="preserve"> LIDER NOTEBOOKS COMERCIO E SERVICOS LTDA </t>
  </si>
  <si>
    <t xml:space="preserve"> 12.477.490/0002-81 </t>
  </si>
  <si>
    <t xml:space="preserve"> Registro de Preços para a aquisição de notebooks para modernização e expansão da infraestrutura de Tecnologia da Informação e Comunicação (TIC) do Tribunal de Justiça do Estado do Pará (TJPA). </t>
  </si>
  <si>
    <t xml:space="preserve"> 2025/29 </t>
  </si>
  <si>
    <t>2025/113</t>
  </si>
  <si>
    <t xml:space="preserve"> SECRETARIA EXTRAORDINÁRIA PARA A COP30 - SECOP </t>
  </si>
  <si>
    <t xml:space="preserve">  </t>
  </si>
  <si>
    <t>2025/114</t>
  </si>
  <si>
    <t xml:space="preserve"> INFOX TECNOLOGIA DA INFORMACAO LTDA. </t>
  </si>
  <si>
    <t xml:space="preserve"> 15.123.946/0001-12 </t>
  </si>
  <si>
    <t>Contratação direta de solução para a execução de serviços técnicos de sustentação, automação, customização, monitoramento e gerenciamento do sistema de Processo Judicial Eletrônico (PJe), compreendendo a manutenção corretiva, adaptativa e evolutiva da Solução, nos formatos on premise (local) e/ou em cloud (nuvem), para atender às necessidades do Tribunal de Justiça do Estado do Pará.</t>
  </si>
  <si>
    <t xml:space="preserve"> 2025/71 </t>
  </si>
  <si>
    <t>2025/115</t>
  </si>
  <si>
    <t xml:space="preserve"> NEW MOVEIS CORPORATIVO LTDA </t>
  </si>
  <si>
    <t xml:space="preserve"> 46.475.822/0001-20 </t>
  </si>
  <si>
    <t>O objeto do presente instrumento é a Aquisição de mobiliário para o Tribunal de Justiça do Pará, nas condições estabelecidas no Termo de Referência, decorrente de adesão à Ata de Registro de Preços nº 00989/2024 (Processo SEI 0023097-10.2025.8.14.0900), decorrente do Pregão Eletrônico nº 90127/2024, firmado entre o Grupamento de Apoio de Belém (GAP-BE) e a empresa NEW MÓVEIS CORPORATIVO LTDA, com fundamento na Lei Federal nº Lei nº 14.133, de 1º de abril de 2021.</t>
  </si>
  <si>
    <t xml:space="preserve"> Adesão à ARP </t>
  </si>
  <si>
    <t>2025/116</t>
  </si>
  <si>
    <t xml:space="preserve"> EDITORA FORUM LTDA. </t>
  </si>
  <si>
    <t xml:space="preserve"> 41.769.803/0001-92 </t>
  </si>
  <si>
    <t xml:space="preserve"> Contratação da pessoa Jurídica Especializada: Editora Fórum LTDA, para ministrar cursos específicos de conhecimento jurídico. </t>
  </si>
  <si>
    <t xml:space="preserve"> 2025/74 </t>
  </si>
  <si>
    <t>2025/117</t>
  </si>
  <si>
    <t xml:space="preserve"> ASSOCIAÇÃO DOS MORADORES DO BAIRRO DO GUAMÁ </t>
  </si>
  <si>
    <t xml:space="preserve"> 10.235.331/0001-64 </t>
  </si>
  <si>
    <t>2025/118</t>
  </si>
  <si>
    <t xml:space="preserve"> UNITUM SOLUCOES EM TECNOLOGIA LTDA </t>
  </si>
  <si>
    <t xml:space="preserve"> 49.527.883/0001-81 </t>
  </si>
  <si>
    <t xml:space="preserve"> 2025/91 </t>
  </si>
  <si>
    <t>2025/119</t>
  </si>
  <si>
    <t>2025/120</t>
  </si>
  <si>
    <t xml:space="preserve"> PROC.D/DADOS DO E.PARA-PRODEPA </t>
  </si>
  <si>
    <t xml:space="preserve"> 05.059.613/0001-18 </t>
  </si>
  <si>
    <t>Contratação de empresa pública especializada em tecnologia da informação e comunicação para o fornecimento de solução de rede privada de dados, incluindo serviços de TIC, gerenciamento proativo, manutenção, suporte técnico e licenças de uso de sistemas governamentais, com abrangência em todas as unidades judiciárias e administrativas do Estado do Pará, pelo período de 48 (quarenta e oito) meses</t>
  </si>
  <si>
    <t xml:space="preserve"> 11/12/2025 </t>
  </si>
  <si>
    <t xml:space="preserve"> 2025/90042 </t>
  </si>
  <si>
    <t>2025/121</t>
  </si>
  <si>
    <t xml:space="preserve"> INSTITUTO DONA FLOR </t>
  </si>
  <si>
    <t xml:space="preserve"> 23.123.074/0001-10 </t>
  </si>
  <si>
    <t>2025/122</t>
  </si>
  <si>
    <t xml:space="preserve"> SDK SERVIÇO DE INFORMATICA LTDA </t>
  </si>
  <si>
    <t xml:space="preserve"> 50.366.886/0001-60 </t>
  </si>
  <si>
    <t>2025/123</t>
  </si>
  <si>
    <t xml:space="preserve"> WELLZ GYMPASS SAUDE EMOCIONAL LTDA </t>
  </si>
  <si>
    <t xml:space="preserve"> 18.669.595/0001-38 </t>
  </si>
  <si>
    <t xml:space="preserve"> Contratação de Serviços de Saúde Física, Mental e Bem-Estar Integral fornecidos por meio de plataforma digital integrada. </t>
  </si>
  <si>
    <t xml:space="preserve"> 2025/34 </t>
  </si>
  <si>
    <t>2025/124</t>
  </si>
  <si>
    <t xml:space="preserve"> G2B COMÉRCIO E REPRESENTAÇÕES LTDA </t>
  </si>
  <si>
    <t xml:space="preserve"> 36.668.854/0001-98 </t>
  </si>
  <si>
    <t xml:space="preserve"> Aquisição de equipamentos audiovisuais para uso do Departamento de Comunicação/Coordenadoria de Imprensa que tem o propósito de atender à capacidade técnica-operacional. </t>
  </si>
  <si>
    <t>2025/125</t>
  </si>
  <si>
    <t xml:space="preserve"> DRONE AIR COMERCIO E SERVICOS TECNOLOGICOS LTDA </t>
  </si>
  <si>
    <t xml:space="preserve"> 59.377.751/0001-74 </t>
  </si>
  <si>
    <t>2025/126</t>
  </si>
  <si>
    <t xml:space="preserve"> MARCOS HENRIQUE FERREIRA POUZO </t>
  </si>
  <si>
    <t xml:space="preserve"> 50.849.171/0001-68 </t>
  </si>
  <si>
    <t>2025/127</t>
  </si>
  <si>
    <t xml:space="preserve"> KNERD DISTRIBUIDORA LTDA </t>
  </si>
  <si>
    <t xml:space="preserve"> 41.621.094/0001-01 </t>
  </si>
  <si>
    <t>7*</t>
  </si>
  <si>
    <t>2025/128</t>
  </si>
  <si>
    <t xml:space="preserve"> BELNOR COMERCIO LTDA </t>
  </si>
  <si>
    <t xml:space="preserve"> 41.328.037/0001-20 </t>
  </si>
  <si>
    <t>2025/129</t>
  </si>
  <si>
    <t xml:space="preserve"> AURORA EMPREENDIMENTOS, PARTICIPAÇÕES E ADMINISTRAÇÃO LTDA </t>
  </si>
  <si>
    <t xml:space="preserve"> 08.689.524/0001-43 </t>
  </si>
  <si>
    <t>Locação de imóvel não residencial, situado na Avenida Pedro Miranda, nº 1593, bairro da Pedreira, Belém/PA, destinado à instalação dos Núcleos Operacionais da Central Integrada de Processamento Judicial Eletrônico – CIPREJ, mediante execução de adaptações sob o modelo Built to Suit (BTS)</t>
  </si>
  <si>
    <t>Inexigibilidade</t>
  </si>
  <si>
    <t>2025/130</t>
  </si>
  <si>
    <t xml:space="preserve"> RADIOFUSÃO COMUNITÁRIA DE GARRAFÃO DO NORTE </t>
  </si>
  <si>
    <t xml:space="preserve"> 06.157.968/0001-02 </t>
  </si>
  <si>
    <t>2025/s/n</t>
  </si>
  <si>
    <t xml:space="preserve"> JACUNDÁ AMBIENTAL SPE S.A. </t>
  </si>
  <si>
    <t xml:space="preserve"> 32.086.315/0001-90 </t>
  </si>
  <si>
    <t xml:space="preserve"> Prestação de serviços de água potável e tratamento de  esgoto  sanitário  nas  instalações  prediais  onde  funcionam  as  unidades administrativas   e   judiciárias   do   Tribunal   de   Justiça   do   Estado   do   Pará. </t>
  </si>
  <si>
    <t xml:space="preserve"> 2024/94 </t>
  </si>
  <si>
    <t>indeterminado</t>
  </si>
  <si>
    <t xml:space="preserve"> EMPRESA BRASILEIRA DE CORREIOS E TELÉGRAFOS </t>
  </si>
  <si>
    <t xml:space="preserve"> 34.028.316/0018-51 </t>
  </si>
  <si>
    <t xml:space="preserve"> Prestação de serviços postais de cartas, por meio de pacote de serviços, mediante adesão ao Termo de Condições Comerciais, em regime de monopólio. </t>
  </si>
  <si>
    <t>Prestação de serviços de água potável e tratamento de esgoto sanitário nas instalações prediais onde funcionam as unidades administrativas e judiciárias do Tribunal de Justiça do Estado do Pará, conforme condições e exigências estabelecidas nos termos da instrução constante no TJPA-PRO-2023/00101.</t>
  </si>
  <si>
    <t xml:space="preserve"> 2024/92 </t>
  </si>
  <si>
    <t xml:space="preserve"> Contratação de empresa especializada para a prestação de serviços postais (ECT): serviço de ENCOMENDAS em âmbito estadual e internacional, para atender às necessidades deste Tribunal. </t>
  </si>
  <si>
    <t>2025/1099946464</t>
  </si>
  <si>
    <t xml:space="preserve"> EQUATORIAL ENERGIA </t>
  </si>
  <si>
    <t xml:space="preserve"> 04.895.728/0001-80 </t>
  </si>
  <si>
    <t xml:space="preserve"> Solicitação de empenho para o Contrato Anual com a concessionária EQUATORIAL ENERGIA, referente a fatura agrupada de energia elétrica. TJPA-PRO-2023/01365 </t>
  </si>
  <si>
    <t xml:space="preserve"> 04/02/2025 </t>
  </si>
  <si>
    <t xml:space="preserve"> 2024/101 </t>
  </si>
  <si>
    <t>2026/010</t>
  </si>
  <si>
    <t>2026/011</t>
  </si>
  <si>
    <t>2026/012</t>
  </si>
  <si>
    <t>2026/013</t>
  </si>
  <si>
    <t>2026/014</t>
  </si>
  <si>
    <t>2026/015</t>
  </si>
  <si>
    <t>2026/016</t>
  </si>
  <si>
    <t>2026/017</t>
  </si>
  <si>
    <t>2026/018</t>
  </si>
  <si>
    <t>2026/019</t>
  </si>
  <si>
    <t>2026/020</t>
  </si>
  <si>
    <t>2026/021</t>
  </si>
  <si>
    <t>2026/022</t>
  </si>
  <si>
    <t>2026/023</t>
  </si>
  <si>
    <t>2026/024</t>
  </si>
  <si>
    <t>TJPA-PRO-2023/02213</t>
  </si>
  <si>
    <t>não finalizado</t>
  </si>
  <si>
    <t>DESISTÊNCIA</t>
  </si>
  <si>
    <t>não finalizado. ARP 29.2025</t>
  </si>
  <si>
    <t>doação</t>
  </si>
  <si>
    <t>confirmar dados</t>
  </si>
  <si>
    <t>confirmar dados. vigência</t>
  </si>
  <si>
    <t>cancelado</t>
  </si>
  <si>
    <t>não formalizado</t>
  </si>
  <si>
    <t>134</t>
  </si>
  <si>
    <t>SERVIDOR</t>
  </si>
  <si>
    <t>UNIDADE</t>
  </si>
  <si>
    <t>FISCAL TÉCNICO</t>
  </si>
  <si>
    <t>CARGA TOTAL</t>
  </si>
  <si>
    <t>E-MAIL</t>
  </si>
  <si>
    <t>IMPRENSA</t>
  </si>
  <si>
    <t>adil.bahia@tjpa.jus.br</t>
  </si>
  <si>
    <t>SEAD</t>
  </si>
  <si>
    <t>adriana.guimaraes@tjpa.jus.br</t>
  </si>
  <si>
    <t>airton.nascimento@tjpa.jus.br</t>
  </si>
  <si>
    <t>afonso.teixeira@tjpa.jus.br</t>
  </si>
  <si>
    <t>alcindo.junior@tjpa.jus.br</t>
  </si>
  <si>
    <t>SEPLAN</t>
  </si>
  <si>
    <t>alex.souza@tjpa.jus.br</t>
  </si>
  <si>
    <t>alexander.vinson@tjpa.jus.br</t>
  </si>
  <si>
    <t>SGP</t>
  </si>
  <si>
    <t>alexandro.furtado@tjpa.jus.br</t>
  </si>
  <si>
    <t>aline.oliveira@tjpa.jus.br</t>
  </si>
  <si>
    <t>alvaro.neto@tjpa.jus.br</t>
  </si>
  <si>
    <t>alvaro.alvao@tjpa.jus.br</t>
  </si>
  <si>
    <t>amanda.barros@tjpa.jus.br</t>
  </si>
  <si>
    <t>Ana Angélia Abdulmassih Olegario</t>
  </si>
  <si>
    <t>COMISSÃO CONCURSO</t>
  </si>
  <si>
    <t>angelica.olegario@tjpa.jus.br</t>
  </si>
  <si>
    <t>ana.reis@tjpa.jus.br</t>
  </si>
  <si>
    <t>ana.nascimento@tjpa.jus.br</t>
  </si>
  <si>
    <t>Ana Lucia Monteiro de Sousa</t>
  </si>
  <si>
    <t>lucia.souza@tjpa.jus.br</t>
  </si>
  <si>
    <t>Fóum Cível</t>
  </si>
  <si>
    <t>patricia.rameiro@tjpa.jus.br</t>
  </si>
  <si>
    <t>anailton.alencar@tjpa.jus.br</t>
  </si>
  <si>
    <t>anderson.pereira@tjpa.jus.br</t>
  </si>
  <si>
    <t>anderson.figueiredo@tjpa.jus.br</t>
  </si>
  <si>
    <t>andrey.albuquerque@tjpa.jus.br</t>
  </si>
  <si>
    <t>andreza.cassiano@tjpa.jus.br</t>
  </si>
  <si>
    <t>Antonio Alexandre dos Santos Aleixo</t>
  </si>
  <si>
    <t>antonio.aleixo@tjpa.jus.br</t>
  </si>
  <si>
    <t>antonio.junior@tjpa.jus.br</t>
  </si>
  <si>
    <t>SEA</t>
  </si>
  <si>
    <t>antonio.sousa2@tjpa.jus.br</t>
  </si>
  <si>
    <t>antonio.carvalho@tjpa.jus.br</t>
  </si>
  <si>
    <t>antonio.martins@tjpa.jus.br</t>
  </si>
  <si>
    <t>antonio.castro@tjpa.jus.br</t>
  </si>
  <si>
    <t>Antonio Wildes Lopes Rocha</t>
  </si>
  <si>
    <t>antonio.rocha@tjpa.jus.br</t>
  </si>
  <si>
    <t>antonio.souza@tjpa.jus.br</t>
  </si>
  <si>
    <t>arilson.silva@tjpa.jus.br</t>
  </si>
  <si>
    <t>arlene.siqueira@tjpa.jus.br</t>
  </si>
  <si>
    <t>arthur.neto@tjpa.jus.br</t>
  </si>
  <si>
    <t>arthur.watrin@tjpa.jus.br</t>
  </si>
  <si>
    <t>augusto.macola@tjpa.jus.br</t>
  </si>
  <si>
    <t>augusto.matos@tjpa.jus.br</t>
  </si>
  <si>
    <t>barbara.barros@tjpa.jus.br</t>
  </si>
  <si>
    <t>brunna.silva@tjpa.jus.br</t>
  </si>
  <si>
    <t>bruno.bcardoso@tjpa.jus.br</t>
  </si>
  <si>
    <t>bruno.benchimol@tjpa.jus.br</t>
  </si>
  <si>
    <t>bruno.vieira@tjpa.jus.br</t>
  </si>
  <si>
    <t>camila.amado@tjpa.jus.br</t>
  </si>
  <si>
    <t>carlo.martins@tjpa.jus.br</t>
  </si>
  <si>
    <t>carlos.bremgartner@tjpa.jus.br</t>
  </si>
  <si>
    <t>carlos.coimbra@tjpa.jus.br</t>
  </si>
  <si>
    <t>CERIMONIAL</t>
  </si>
  <si>
    <t>cerimonial@tjpa.jus.br</t>
  </si>
  <si>
    <t>cilene.anchieta@tjpa.jus.br</t>
  </si>
  <si>
    <t>Fórum Civel</t>
  </si>
  <si>
    <t>amelia.costa@tjpa.jus.br</t>
  </si>
  <si>
    <t>claikson.duarte@tjpa.jus.br</t>
  </si>
  <si>
    <t>claudia.burlamaqui@tjpa.jus.br</t>
  </si>
  <si>
    <t>claudio.cabral@tjpa.jus.br</t>
  </si>
  <si>
    <t>claudio.ormindo@tjpa.jus.br</t>
  </si>
  <si>
    <t>Presidente</t>
  </si>
  <si>
    <t>tayna.pina@tjpa.jus.br</t>
  </si>
  <si>
    <t>orlando.bordallo@tjpa.jus.br</t>
  </si>
  <si>
    <t>agenor.andrade@tjpa.jus.br</t>
  </si>
  <si>
    <t>cleber.rocha@tjpa.jus.br</t>
  </si>
  <si>
    <t>coord.militar@tjpa.jus.br; cmtj@tjpa.jus.br</t>
  </si>
  <si>
    <t>cristiano.neri@tjpa.jus.br</t>
  </si>
  <si>
    <t>cristina.serra@tjpa.jus.br</t>
  </si>
  <si>
    <t>DTAQ</t>
  </si>
  <si>
    <t>cristina.pimentel@tjpa.jus.br</t>
  </si>
  <si>
    <t>daniel.ferreira@tjpa.jus.br</t>
  </si>
  <si>
    <t>fontes.daniel@tjpa.jus.br</t>
  </si>
  <si>
    <t xml:space="preserve">Daniel Fontes Pereira; Bruno Vieira dos Santos; Luiz Fernando Monteiro Sena e Jonas da Silva Soares.  </t>
  </si>
  <si>
    <t>fontes.daniel@tjpa.jus.br; bruno.vieira@tjpa.jus.br; fernando.sena@tjpa.jus.br jonas.soares@tjpa.jus.br</t>
  </si>
  <si>
    <t>daniele.cardoso@tjpa.jus.br</t>
  </si>
  <si>
    <t>danielle.lima@tjpa.jus.br</t>
  </si>
  <si>
    <t>danilo.amorim@tjpa.jus.br</t>
  </si>
  <si>
    <t>darlene.souza@tjpa.jus.br</t>
  </si>
  <si>
    <t>davison.silva@tjpa.jus.br</t>
  </si>
  <si>
    <t>deivison.pereira@tjpa.jus.br</t>
  </si>
  <si>
    <t>DCOM</t>
  </si>
  <si>
    <t>denison.soares@tjpa.jus.br</t>
  </si>
  <si>
    <t>diego.leitao@tjpa.jus.br</t>
  </si>
  <si>
    <t>diego.fsilva@tjpa.jus.br</t>
  </si>
  <si>
    <t>djalma.martins@tjpa.jus.br</t>
  </si>
  <si>
    <t>taquigrafia@tjpa.jus.br</t>
  </si>
  <si>
    <t>edson.ferreira@tjpa.jus.br</t>
  </si>
  <si>
    <t>edson.souza@tjpa.jus.br</t>
  </si>
  <si>
    <t>EJPA</t>
  </si>
  <si>
    <t>ejpa@tjpa.jus.br</t>
  </si>
  <si>
    <t>elaine.ribeiro@tjpa.jus.br</t>
  </si>
  <si>
    <t>elias.moraes@tjpa.jus.br</t>
  </si>
  <si>
    <t>elizabeth.carneiro@tjpa.jus.br</t>
  </si>
  <si>
    <t>elna.yamada@tjpa.jus.br</t>
  </si>
  <si>
    <t>eloisa.hasegawa@tjpa.jus.br</t>
  </si>
  <si>
    <t>Emiliano Augusto Bastos Coutinho</t>
  </si>
  <si>
    <t>emiliano.coutinho@tjpa.jus.br</t>
  </si>
  <si>
    <t>emilio.brito@tjpa.jus.br</t>
  </si>
  <si>
    <t>enderson.silva@tjpa.jus.br</t>
  </si>
  <si>
    <t>enio.reboucas@tjpa.jus.br</t>
  </si>
  <si>
    <t>erick.bol@tjpa.jus.br</t>
  </si>
  <si>
    <t>erison.souza@tjpa.jus.br</t>
  </si>
  <si>
    <t>evelise.rodrigues@tjpa.jus.br</t>
  </si>
  <si>
    <t>albinesio.duarte@tjpa.jus.br</t>
  </si>
  <si>
    <t>neyla.santos@tjpa.jus.br</t>
  </si>
  <si>
    <t>leonardo.sovano@tjpa.jus.br</t>
  </si>
  <si>
    <t>fabio.salame@tjpa.jus.br</t>
  </si>
  <si>
    <t>Fabio Roberto Albuquerque Azevedo</t>
  </si>
  <si>
    <t>fabio.azevedo@tjpa.jus.br</t>
  </si>
  <si>
    <t>fabio.reis@tjpa.jus.br</t>
  </si>
  <si>
    <t>fabricio.uchoa@tjpa.jus.br</t>
  </si>
  <si>
    <t>fabricio.rodrigues@tjpa.jus.br</t>
  </si>
  <si>
    <t>felipe.freitas@tjpa.jus.br</t>
  </si>
  <si>
    <t>flavia.monteiro@tjpa.jus.br</t>
  </si>
  <si>
    <t>FÓRUM CIVIL</t>
  </si>
  <si>
    <t>fabiola.oliveira@tjpa.jus.br</t>
  </si>
  <si>
    <t>fabio.pereira@tjpa.jus.br</t>
  </si>
  <si>
    <t>francinaldo.barbosa@tjpa.jus.br</t>
  </si>
  <si>
    <t>francisco.campos@tjpa.jus.br</t>
  </si>
  <si>
    <t>frank.silva@tjpa.jus.br</t>
  </si>
  <si>
    <t>gabriel.ventura@tjpa.jus.br</t>
  </si>
  <si>
    <t>gabriel.pereira@tjpa.jus.br</t>
  </si>
  <si>
    <t>gabriela.monteiro@tjpa.jus.br</t>
  </si>
  <si>
    <t>gisele.furtado@tjpa.jus.br</t>
  </si>
  <si>
    <t>glaucia.cordeiro@tjpa.jus.br</t>
  </si>
  <si>
    <t>glauco.monteiro@tjpa.jus.br</t>
  </si>
  <si>
    <t>helio.pinheiro@tjpa.jus.br</t>
  </si>
  <si>
    <t>hellen.miranda@tjpa.jus.br</t>
  </si>
  <si>
    <t>henrique.carvalho@tjpa.jus.br</t>
  </si>
  <si>
    <t>helen.rose@tjpa.jus.br</t>
  </si>
  <si>
    <t>iracema.alcantara@tjpa.jus.br</t>
  </si>
  <si>
    <t>igor.pinto@tjpa.jus.br</t>
  </si>
  <si>
    <t>jamille.colares@tjpa.jus.br</t>
  </si>
  <si>
    <t>jandiara.pires@tjpa.jus.br</t>
  </si>
  <si>
    <t>jean.ssantos@tjpa.jus.br</t>
  </si>
  <si>
    <t>jeferson.bacelar@tjpa.jus.br</t>
  </si>
  <si>
    <t>jessica.marques@tjpa.jus.br</t>
  </si>
  <si>
    <t>joao.vital@tjpa.jus.br</t>
  </si>
  <si>
    <t>joao.loureiro@tjpa.jus.br</t>
  </si>
  <si>
    <t>joao.barbosa@tjpa.jus.br</t>
  </si>
  <si>
    <t>joao.vfalmeida@tjpa.jus.br</t>
  </si>
  <si>
    <t>joelson.almeida@tjpa.jus.br</t>
  </si>
  <si>
    <t>jonas.soares@tjpa.jus.br</t>
  </si>
  <si>
    <t>jonas.vieira@tjpa.jus.br</t>
  </si>
  <si>
    <t>jonathas.miranda@tjpa.jus.br</t>
  </si>
  <si>
    <t>jorge.abdon@tjpa.jus.br</t>
  </si>
  <si>
    <t>jorge.lobo@tjpa.jus.br</t>
  </si>
  <si>
    <t>jose.araujo@tjpa.jus.br</t>
  </si>
  <si>
    <t>Jose Miguel Alves Junior</t>
  </si>
  <si>
    <t>jose.miguel@tjpa.jus.br</t>
  </si>
  <si>
    <t>jose.mattos@tjpa.jus.br</t>
  </si>
  <si>
    <t>josiane.neves@tjpa.jus.br</t>
  </si>
  <si>
    <t xml:space="preserve">Julielton de Oliveira Fretias </t>
  </si>
  <si>
    <t>OUVIDORIA</t>
  </si>
  <si>
    <t>julielton.fretias@tjpa.jus.br</t>
  </si>
  <si>
    <t>juliete.souza@tjpa.jus.br</t>
  </si>
  <si>
    <t>kamilla.gondim@tjpa.jus.br</t>
  </si>
  <si>
    <t>karina.reis@tjpa.jus.br</t>
  </si>
  <si>
    <t>kelle.auzier@tjpa.jus.br</t>
  </si>
  <si>
    <t>klaus.guimaraes@tjpa.jus.br</t>
  </si>
  <si>
    <t>Kleoson Bruno Correa das Neves</t>
  </si>
  <si>
    <t>kleoson.correa@tjpa.jus.br</t>
  </si>
  <si>
    <t>PRECATÓRIOS</t>
  </si>
  <si>
    <t>laercio.junior@tjpa.jus.br</t>
  </si>
  <si>
    <t>lanalucia.soares@tjpa.jus.br</t>
  </si>
  <si>
    <t>leandro.borges@tjpa.jus.br</t>
  </si>
  <si>
    <t>leila.campos@tjpa.jus.br</t>
  </si>
  <si>
    <t>leila.silva@tjpa.jus.br</t>
  </si>
  <si>
    <t>leiliane.rabelo@tjpa.jus.br</t>
  </si>
  <si>
    <t>leonardo.valente@tjpa.jus.br</t>
  </si>
  <si>
    <t>loise.ferreira@tjpa.jus.br</t>
  </si>
  <si>
    <t>DPGE</t>
  </si>
  <si>
    <t>lorena.silva@tjpa.jus.br</t>
  </si>
  <si>
    <t>lorena.bastos@tjpa.jus.br</t>
  </si>
  <si>
    <t>luana.alamar@tjpa.jus.br</t>
  </si>
  <si>
    <t>luciana.mello@tjpa.jus.br</t>
  </si>
  <si>
    <t>luciana.assad@tjpa.jus.br</t>
  </si>
  <si>
    <t>luciano.neves@tjpa.jus.br</t>
  </si>
  <si>
    <t>CGJ</t>
  </si>
  <si>
    <t>lucio.barreto@tjpa.jus.br</t>
  </si>
  <si>
    <t>luis.ramos@tjpa.jus.br</t>
  </si>
  <si>
    <t>luis.lima@tjpa.jus.br</t>
  </si>
  <si>
    <t>luiz.cabral@tjpa.jus.br</t>
  </si>
  <si>
    <t>madalena.oliveira@tjpa.jus.br</t>
  </si>
  <si>
    <t>manasses.melo@tjpa.jus.br</t>
  </si>
  <si>
    <t>manuel.neto@tjpa.jus.br</t>
  </si>
  <si>
    <t>marcelo.chagas@tjpa.jus.br</t>
  </si>
  <si>
    <t>marcelo.fernandes@tjpa.jus.br</t>
  </si>
  <si>
    <t>marcia.lobato@tjpa.jus.br</t>
  </si>
  <si>
    <t>marcio.alencar@tjpa.jus.br</t>
  </si>
  <si>
    <t>Marcio Góes do Nascimento</t>
  </si>
  <si>
    <t>marcio.goes@tjpa.jus.br</t>
  </si>
  <si>
    <t>marcos.ramalho@tjpa.jus.br</t>
  </si>
  <si>
    <t>marcos.encarnacao@tjpa.jus.br</t>
  </si>
  <si>
    <t>marcus.neves@tjpa.jus.br</t>
  </si>
  <si>
    <t>marcus.silva@tjpa.jus.br</t>
  </si>
  <si>
    <t xml:space="preserve">Marcus Vinicius Barbosa e Silva,
Fabio Venicius  Ferreira dos Reis e
Simonne Soares Batista
</t>
  </si>
  <si>
    <t>Fórum cível</t>
  </si>
  <si>
    <t>conceicao.moreira@tjpa.jus.br</t>
  </si>
  <si>
    <t>nazare.saleme@tjpa.jus.br</t>
  </si>
  <si>
    <t>mariana.camara@tjpa.jus.br; jose.filho3@tjpa.jus.br; antonio.junior3@tjpa.jus.br; arlen.martins@tjpa.jus.br; valter.junior@tjpa.jus.br; igor.pinto@tjpa.jus.br; max.machado@tjpa.jus.br; paulo.hildebrando@tjpa.jus.br; daniel.simas@tjpa.jus.br; eliana.cristina@tjpa.jus.br; augusto.macola@tjpa.jus.br; armando.silva@tjpa.jus.br</t>
  </si>
  <si>
    <t>marilene.farias@tjpa.jus.br</t>
  </si>
  <si>
    <t>setic</t>
  </si>
  <si>
    <t>marilia.teles@tjpa.jus.br</t>
  </si>
  <si>
    <t>mario.pinto@tjpa.jus.br</t>
  </si>
  <si>
    <t>mario.serra@tjpa.jus.br</t>
  </si>
  <si>
    <t>marlon.nascimento@tjpa.jus.br</t>
  </si>
  <si>
    <t>mauricio.crispino@tjpa.jus.br</t>
  </si>
  <si>
    <t>mauricio.braga@tjpa.jus.br</t>
  </si>
  <si>
    <t>max.machado@tjpa.jus.br</t>
  </si>
  <si>
    <t>meirivaldo.almeida@tjpa.jus.br</t>
  </si>
  <si>
    <t>michel.hansson@tjpa.jus.br</t>
  </si>
  <si>
    <t>miguel.simas@tjpa.jus.br</t>
  </si>
  <si>
    <t>miguel.lasantos@tjpa.jus.br</t>
  </si>
  <si>
    <t>moises.oliveira@tjpa.jus.br</t>
  </si>
  <si>
    <t>murilo.silva@tjpa.jus.br</t>
  </si>
  <si>
    <t>nabia.barros@tjpa.jus.br</t>
  </si>
  <si>
    <t>nadime.dahas@tjpa.jus.br</t>
  </si>
  <si>
    <t>nerylena.assuncao@tjpa.jus.br</t>
  </si>
  <si>
    <t>newton.oliveira@tjpa.jus.br</t>
  </si>
  <si>
    <t>nilce.ramoa@tjpa.jus.br</t>
  </si>
  <si>
    <t>pablo.moura@tjpa.jus.br</t>
  </si>
  <si>
    <t>patricia.portela@tjpa.jus.br</t>
  </si>
  <si>
    <t>paulo.alexandre@tjpa.jus.br</t>
  </si>
  <si>
    <t>paulo.paes@tjpa.jus.br</t>
  </si>
  <si>
    <t>paulo.peinado@tjpa.jus.br</t>
  </si>
  <si>
    <t>paulo.lourinho@tjpa.jus.br</t>
  </si>
  <si>
    <t>paulo.correa@tjpa.jus.br</t>
  </si>
  <si>
    <t>Pollyanna Pires</t>
  </si>
  <si>
    <t>pollyanna.pires@tjpa.jus.br</t>
  </si>
  <si>
    <t>rafaela.prazeres@tjpa.jus.br</t>
  </si>
  <si>
    <t>ramon.nascimento@tjpa.jus.br</t>
  </si>
  <si>
    <t>randal.castro@tjpa.jus.br</t>
  </si>
  <si>
    <t>raquel.filgueira@tjpa.jus.br</t>
  </si>
  <si>
    <t>regina.silva@tjpa.jus.br</t>
  </si>
  <si>
    <t>renato.cunha@tjpa.jus.br</t>
  </si>
  <si>
    <t>rennan.santos@tjpa.jus.br</t>
  </si>
  <si>
    <t>rita.oliveira@tjpa.jus.br</t>
  </si>
  <si>
    <t>roberto.castro@tjpa.jus.br</t>
  </si>
  <si>
    <t>rodolfo.marques@tjpa.jus.br</t>
  </si>
  <si>
    <t>rodrigo.alcantara@tjpa.jus.br</t>
  </si>
  <si>
    <t>ronildo.matsuura@tjpa.jus.br</t>
  </si>
  <si>
    <t>rubem.santos@tjpa.jus.br</t>
  </si>
  <si>
    <t>samanta.sousa@tjpa.jus.br</t>
  </si>
  <si>
    <t>samantha.nahon@tjpa.jus.br</t>
  </si>
  <si>
    <t>sandro.martins@tjpa.jus.br</t>
  </si>
  <si>
    <t>engenharia@tjpa.jus.br</t>
  </si>
  <si>
    <t>sead@tjpa.jus.br</t>
  </si>
  <si>
    <t>SECINFO</t>
  </si>
  <si>
    <t>secinfo@tjpa.jus.br</t>
  </si>
  <si>
    <t>SEJU</t>
  </si>
  <si>
    <t>secjud@tjpa.jus.br</t>
  </si>
  <si>
    <t>selma.lobato@tjpa.jus.br</t>
  </si>
  <si>
    <t>sergio.moreira@tjpa.jus.br</t>
  </si>
  <si>
    <t>sgp@tjpa.jus.br</t>
  </si>
  <si>
    <t>sheyla.melo@tjpa.jus.br</t>
  </si>
  <si>
    <t>simone.sbritto@tjpa.jus.br</t>
  </si>
  <si>
    <t>simonne.batista@tjpa.jus.br</t>
  </si>
  <si>
    <t>synthia.angelim@tjpa.jus.br</t>
  </si>
  <si>
    <t>Taiana Marina Souza Ladeira</t>
  </si>
  <si>
    <t>taiana.ladeira@tjpa.jus.br</t>
  </si>
  <si>
    <t>terezinha.lobato@tjpa.jus.br</t>
  </si>
  <si>
    <t>thaiana.bitencourt@tjpa.jus.br</t>
  </si>
  <si>
    <t>thiago.soares@tjpa.jus.br</t>
  </si>
  <si>
    <t>thiago.rosario@tjpa.jus.br</t>
  </si>
  <si>
    <t>valeria.pinheiro@tjpa.jus.br</t>
  </si>
  <si>
    <t>valeria.bezerra@tjpa.jus.br</t>
  </si>
  <si>
    <t>valter.junior@tjpa.jus.br</t>
  </si>
  <si>
    <t>vanessa.monteiro@tjpa.jus.br</t>
  </si>
  <si>
    <t>walter.duarte@tjpa.jus.br</t>
  </si>
  <si>
    <t>wanderson.marques@tjpa.jus.br</t>
  </si>
  <si>
    <t>wanderson.costa@tjpa.jus.br</t>
  </si>
  <si>
    <t>wellen.amador@tjpa.jus.br</t>
  </si>
  <si>
    <t>will.teixeira@tjpa.jus.br</t>
  </si>
  <si>
    <t>william.silva@tjpa.jus.br</t>
  </si>
  <si>
    <t>yan.lima@tjpa.jus.br</t>
  </si>
  <si>
    <t>muiracatiara.chagas@tjpa.jus.br</t>
  </si>
  <si>
    <t>vitor.moraes@tjpa.jus.br</t>
  </si>
  <si>
    <t>alexandre.ramos@tjpa.jus.br</t>
  </si>
  <si>
    <t>massoud.filho@tjpa.jus.br</t>
  </si>
  <si>
    <t>SEAD e SEA</t>
  </si>
  <si>
    <t>marcelo.fernandes@tjpa.jus.br;antonio.souza@tjpa.jus.br</t>
  </si>
  <si>
    <t>selma.lobato@tjpa.jus.br;karina.reis@tjpa.jus.br</t>
  </si>
  <si>
    <t>erika.nunes@tjpa.jus.br</t>
  </si>
  <si>
    <t>rodrigo.hmonteiro@tjpa.jus.br</t>
  </si>
  <si>
    <t>debora.paiva@tjpa.jus.br</t>
  </si>
  <si>
    <t>romulo.albuquerque@tjpa.jus.br</t>
  </si>
  <si>
    <t>wilton.nunes@tjpa.jus.br</t>
  </si>
  <si>
    <t>antonio.bahia@tjpa.jus.br</t>
  </si>
  <si>
    <t>ivaneide.ribeiro@tjpa.jus.br</t>
  </si>
  <si>
    <t>laurenira.brasil@tjpa.jus.br</t>
  </si>
  <si>
    <t>raul.marques@tjpa.jus.br, claudia.burlamaqui@tjpa.jus.br, renata.pina@tjpa.jus.br, joaquim.meira@tjpa.jus.br, marcos.fernandes@tjpa.jus.br</t>
  </si>
  <si>
    <t>Marcello dos Santos Peres</t>
  </si>
  <si>
    <t>SEGEPA</t>
  </si>
  <si>
    <t>marcello.peres@tjpa.jus.br</t>
  </si>
  <si>
    <t>UNIDADE DEMANDANTE</t>
  </si>
  <si>
    <t>TOTAL</t>
  </si>
  <si>
    <t>Aline Santos de Oliveira</t>
  </si>
  <si>
    <t>Ana Patrcicia Ferreira Rameiro</t>
  </si>
  <si>
    <t xml:space="preserve">Fórum Cível </t>
  </si>
  <si>
    <t>Antônio Silvaney Teixeira Duarte Junior</t>
  </si>
  <si>
    <t>Arlen Gonçalves Martins</t>
  </si>
  <si>
    <t>Enderson Clayson Goncçalves Silva</t>
  </si>
  <si>
    <t>Evelise de Oliveria Rodrigues</t>
  </si>
  <si>
    <t>Jorge André Silva Abdon</t>
  </si>
  <si>
    <t>Jose Ribeiro da Costa Filho</t>
  </si>
  <si>
    <t>loise Luz Ferreira</t>
  </si>
  <si>
    <t>Mariana Tripac Mileo Camara</t>
  </si>
  <si>
    <t>Natália Pinto Barbalho</t>
  </si>
  <si>
    <t>Patrícia Veríssimo Portela</t>
  </si>
  <si>
    <t>Ricardo da Silva Lacerda</t>
  </si>
  <si>
    <t>Ronildo Joji Matsuura</t>
  </si>
  <si>
    <t>Soma de VALOR GLOBAL ATUALIZADO</t>
  </si>
  <si>
    <t>Contagem de Ano</t>
  </si>
  <si>
    <t>Contagem de NATUREZA DA CONTRATAÇÃO</t>
  </si>
  <si>
    <t>Soma de VALOR GLOBAL INICIAL</t>
  </si>
  <si>
    <t>Valores</t>
  </si>
  <si>
    <t>EXPIRADO Valor</t>
  </si>
  <si>
    <t>EXPIRADO Contratos formalizados</t>
  </si>
  <si>
    <t>VIGENTE Valor</t>
  </si>
  <si>
    <t>VIGENTE Contratos formalizados</t>
  </si>
  <si>
    <t>Total Valor</t>
  </si>
  <si>
    <t>Total Contratos formalizados</t>
  </si>
  <si>
    <t>Valor</t>
  </si>
  <si>
    <t>Contratos formalizados</t>
  </si>
  <si>
    <t>Contagem de Contratos Estratégicos</t>
  </si>
  <si>
    <t>Contagem de VIGÊNCIA TRIMESTRAL</t>
  </si>
  <si>
    <t>2026 - 4º Trimestre</t>
  </si>
  <si>
    <t>SEM DOAÇÃO</t>
  </si>
  <si>
    <t>Natureza da Contratação</t>
  </si>
  <si>
    <t>Forma de Contratação</t>
  </si>
  <si>
    <t>Setor Demandante</t>
  </si>
  <si>
    <t>Tipo de Contrato</t>
  </si>
  <si>
    <t>Contrato Estratégico/Prorrogação</t>
  </si>
  <si>
    <t>Base Legal</t>
  </si>
  <si>
    <t>Fiscal Administrativo</t>
  </si>
  <si>
    <t>quando doação</t>
  </si>
  <si>
    <t>Coordenadoria Militar</t>
  </si>
  <si>
    <t>Departamento de Comunicação</t>
  </si>
  <si>
    <t>Natalia Pinto Barbalho</t>
  </si>
  <si>
    <t>33.90.40 (serv.TIC)</t>
  </si>
  <si>
    <t>Secretaria Judiciária</t>
  </si>
  <si>
    <t>33.90.40 e 44.90.52</t>
  </si>
  <si>
    <t>Fórum Cível de Belém</t>
  </si>
  <si>
    <t>33.90.40, 44.90.52 e 33.90.30</t>
  </si>
  <si>
    <t>33.90.30</t>
  </si>
  <si>
    <t>33.90.30, 44.90.52</t>
  </si>
  <si>
    <t>33.90.30 e 33.90.39</t>
  </si>
  <si>
    <t>33.90.30 e 33.90.40</t>
  </si>
  <si>
    <t>44.90.52</t>
  </si>
  <si>
    <t>44.90.52 e 33.90.39</t>
  </si>
  <si>
    <t>Divisão de Taquigrafia</t>
  </si>
  <si>
    <t>44.90.51</t>
  </si>
  <si>
    <t>cessão/sem desembolso</t>
  </si>
  <si>
    <t>33.90.39</t>
  </si>
  <si>
    <t>33.90.37</t>
  </si>
  <si>
    <t>CODIGO</t>
  </si>
  <si>
    <t>DESCRICAO</t>
  </si>
  <si>
    <t>Secretaria de Engehnaria</t>
  </si>
  <si>
    <t>Secretaria de Administração</t>
  </si>
  <si>
    <t>DPS</t>
  </si>
  <si>
    <t>Departamento de Patrimônio e Serviços</t>
  </si>
  <si>
    <t>SI</t>
  </si>
  <si>
    <t>Secretaria de Informática</t>
  </si>
  <si>
    <t>CMIL</t>
  </si>
  <si>
    <t>CCOM</t>
  </si>
  <si>
    <t>Comunicação</t>
  </si>
  <si>
    <t>TAQUI</t>
  </si>
  <si>
    <t>Secretaria de Gestão de Pessoas</t>
  </si>
  <si>
    <t>ESM</t>
  </si>
  <si>
    <t>Escola</t>
  </si>
  <si>
    <t>Secretaria de Planejamento</t>
  </si>
  <si>
    <t>Natureza da Despesa</t>
  </si>
  <si>
    <t>NATUREZA DO SERVIÇO</t>
  </si>
  <si>
    <t>Equivalente</t>
  </si>
  <si>
    <t>Contrato de Doação</t>
  </si>
  <si>
    <t>Aquisição</t>
  </si>
  <si>
    <t>Cessão de Espaço</t>
  </si>
  <si>
    <t>Aquisição de equipamentos de TIC</t>
  </si>
  <si>
    <t>Locação de Mão de Obra</t>
  </si>
  <si>
    <t xml:space="preserve">Aquisição e instalação </t>
  </si>
  <si>
    <t>33.90.30 / 33.90.31</t>
  </si>
  <si>
    <t>Aquisição e prestação de serviço</t>
  </si>
  <si>
    <t>Material de Consumo e Permanente</t>
  </si>
  <si>
    <t>Aquisição TIC</t>
  </si>
  <si>
    <t>Material de Consumo e Serv. Terceiro</t>
  </si>
  <si>
    <t>Aquisição, instalação e manutenção</t>
  </si>
  <si>
    <t>Aquisição, instalação e manutenção de equipamentos de TIC</t>
  </si>
  <si>
    <t>Permissão de Uso</t>
  </si>
  <si>
    <t>Cessão de Bens</t>
  </si>
  <si>
    <t>Obra</t>
  </si>
  <si>
    <t>33.90.33</t>
  </si>
  <si>
    <t>Cessão de uso</t>
  </si>
  <si>
    <t>Venda</t>
  </si>
  <si>
    <t>Compra e Venda</t>
  </si>
  <si>
    <t>Serv. tecnologia, informação e comunicação</t>
  </si>
  <si>
    <t>33.90.40</t>
  </si>
  <si>
    <t>Concessão Administrativa de Espaço Público</t>
  </si>
  <si>
    <t>Serv. tecnologia, informação e comunicação e material permamente</t>
  </si>
  <si>
    <t>Concessão de Espaço</t>
  </si>
  <si>
    <t>Serviço de Engenharia</t>
  </si>
  <si>
    <t>44.90.39</t>
  </si>
  <si>
    <t>Locação de Imóvel</t>
  </si>
  <si>
    <t>Permissão de uso</t>
  </si>
  <si>
    <t>Prestação de Serviços</t>
  </si>
  <si>
    <t>Prestação de Serviços Terceirizados</t>
  </si>
  <si>
    <t>Prestação de Serviços TIC</t>
  </si>
  <si>
    <t>Serviço de TI</t>
  </si>
  <si>
    <t>Termo de Cessão Provisória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</si>
</sst>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8" formatCode="&quot;R$&quot;\ #,##0.00;[Red]\-&quot;R$&quot;\ #,##0.00"/>
    <numFmt numFmtId="44" formatCode="_-&quot;R$&quot;\ * #,##0.00_-;\-&quot;R$&quot;\ * #,##0.00_-;_-&quot;R$&quot;\ * &quot;-&quot;??_-;_-@_-"/>
    <numFmt numFmtId="43" formatCode="_-* #,##0.00_-;\-* #,##0.00_-;_-* &quot;-&quot;??_-;_-@_-"/>
    <numFmt numFmtId="164" formatCode="0\ &quot;dias&quot;"/>
    <numFmt numFmtId="165" formatCode="&quot;R$&quot;\ #,##0.00"/>
    <numFmt numFmtId="166" formatCode="00"/>
    <numFmt numFmtId="167" formatCode="000"/>
    <numFmt numFmtId="168" formatCode="_-[$R$-416]\ * #,##0.00_-;\-[$R$-416]\ * #,##0.00_-;_-[$R$-416]\ * &quot;-&quot;??_-;_-@_-"/>
    <numFmt numFmtId="169" formatCode="dd/mm/yy;@"/>
    <numFmt numFmtId="170" formatCode="_-* #,##0_-;\-* #,##0_-;_-* &quot;-&quot;??_-;_-@_-"/>
    <numFmt numFmtId="171" formatCode="0;\-0;\ ;"/>
  </numFmts>
  <fonts count="69">
    <font>
      <sz val="11"/>
      <color theme="1"/>
      <name val="Calibri"/>
      <family val="2"/>
      <scheme val="minor"/>
    </font>
    <font>
      <sz val="11"/>
      <color theme="1"/>
      <name val="Calibri"/>
      <family val="2"/>
      <scheme val="minor"/>
    </font>
    <font>
      <sz val="10"/>
      <color theme="1"/>
      <name val="Calibri"/>
      <family val="2"/>
      <scheme val="minor"/>
    </font>
    <font>
      <sz val="11"/>
      <name val="Arial"/>
      <family val="2"/>
    </font>
    <font>
      <sz val="11"/>
      <color rgb="FF000000"/>
      <name val="Arial"/>
      <family val="2"/>
    </font>
    <font>
      <u/>
      <sz val="11"/>
      <color theme="10"/>
      <name val="Calibri"/>
      <family val="2"/>
      <scheme val="minor"/>
    </font>
    <font>
      <sz val="8"/>
      <name val="Calibri"/>
      <family val="2"/>
      <scheme val="minor"/>
    </font>
    <font>
      <sz val="11"/>
      <color rgb="FF000000"/>
      <name val="Calibri"/>
      <family val="2"/>
      <scheme val="minor"/>
    </font>
    <font>
      <sz val="11"/>
      <color rgb="FFFF0000"/>
      <name val="Arial"/>
      <family val="2"/>
    </font>
    <font>
      <sz val="9"/>
      <color theme="1"/>
      <name val="Calibri"/>
      <family val="2"/>
      <scheme val="minor"/>
    </font>
    <font>
      <sz val="9"/>
      <name val="Arial"/>
      <family val="2"/>
    </font>
    <font>
      <b/>
      <sz val="11"/>
      <color theme="1"/>
      <name val="Calibri"/>
      <family val="2"/>
      <scheme val="minor"/>
    </font>
    <font>
      <u/>
      <sz val="11"/>
      <color rgb="FF000000"/>
      <name val="Calibri"/>
      <family val="2"/>
      <scheme val="minor"/>
    </font>
    <font>
      <sz val="11"/>
      <color rgb="FF92D050"/>
      <name val="Arial"/>
      <family val="2"/>
    </font>
    <font>
      <sz val="11"/>
      <color rgb="FFFF0000"/>
      <name val="Calibri"/>
      <family val="2"/>
      <scheme val="minor"/>
    </font>
    <font>
      <b/>
      <sz val="8"/>
      <color rgb="FF000000"/>
      <name val="Arial"/>
      <family val="2"/>
    </font>
    <font>
      <sz val="8"/>
      <color rgb="FF000000"/>
      <name val="Arial"/>
      <family val="2"/>
    </font>
    <font>
      <sz val="10"/>
      <color rgb="FF000000"/>
      <name val="Arial"/>
      <family val="2"/>
    </font>
    <font>
      <sz val="9"/>
      <color indexed="81"/>
      <name val="Segoe UI"/>
      <family val="2"/>
    </font>
    <font>
      <b/>
      <sz val="9"/>
      <color indexed="81"/>
      <name val="Segoe UI"/>
      <family val="2"/>
    </font>
    <font>
      <sz val="10"/>
      <color theme="0"/>
      <name val="Arial"/>
      <family val="2"/>
    </font>
    <font>
      <sz val="10"/>
      <name val="Arial"/>
      <family val="2"/>
    </font>
    <font>
      <sz val="10"/>
      <color rgb="FFFF0000"/>
      <name val="Arial"/>
      <family val="2"/>
    </font>
    <font>
      <sz val="10"/>
      <color rgb="FF92D050"/>
      <name val="Arial"/>
      <family val="2"/>
    </font>
    <font>
      <sz val="10"/>
      <color theme="9"/>
      <name val="Arial"/>
      <family val="2"/>
    </font>
    <font>
      <sz val="10"/>
      <color rgb="FFA9D08E"/>
      <name val="Arial"/>
      <family val="2"/>
    </font>
    <font>
      <sz val="10"/>
      <color theme="1"/>
      <name val="Arial"/>
      <family val="2"/>
    </font>
    <font>
      <sz val="10"/>
      <color rgb="FF00B050"/>
      <name val="Arial"/>
      <family val="2"/>
    </font>
    <font>
      <b/>
      <sz val="10"/>
      <color rgb="FFFF0000"/>
      <name val="Arial"/>
      <family val="2"/>
    </font>
    <font>
      <sz val="10"/>
      <color rgb="FF212529"/>
      <name val="Arial"/>
      <family val="2"/>
    </font>
    <font>
      <u/>
      <sz val="10"/>
      <color theme="10"/>
      <name val="Arial"/>
      <family val="2"/>
    </font>
    <font>
      <sz val="10"/>
      <color theme="9" tint="0.39997558519241921"/>
      <name val="Arial"/>
      <family val="2"/>
    </font>
    <font>
      <b/>
      <sz val="11"/>
      <color theme="1"/>
      <name val="Ecofont Vera Sans"/>
      <family val="2"/>
    </font>
    <font>
      <sz val="10"/>
      <color theme="4" tint="-0.249977111117893"/>
      <name val="Arial"/>
      <family val="2"/>
    </font>
    <font>
      <sz val="11"/>
      <color rgb="FF000000"/>
      <name val="Aptos Narrow"/>
      <family val="2"/>
    </font>
    <font>
      <sz val="10"/>
      <color theme="8"/>
      <name val="Arial"/>
      <family val="2"/>
    </font>
    <font>
      <u/>
      <sz val="11"/>
      <color theme="8"/>
      <name val="Calibri"/>
      <family val="2"/>
      <scheme val="minor"/>
    </font>
    <font>
      <sz val="11"/>
      <color theme="1"/>
      <name val="Arial"/>
      <family val="2"/>
    </font>
    <font>
      <sz val="10"/>
      <color theme="4"/>
      <name val="Arial"/>
      <family val="2"/>
    </font>
    <font>
      <sz val="11"/>
      <color rgb="FF000000"/>
      <name val="Consolas"/>
      <family val="3"/>
    </font>
    <font>
      <b/>
      <sz val="10"/>
      <color rgb="FF000000"/>
      <name val="Arial"/>
      <family val="2"/>
    </font>
    <font>
      <sz val="10"/>
      <color rgb="FF0070C0"/>
      <name val="Arial"/>
      <family val="2"/>
    </font>
    <font>
      <sz val="11"/>
      <color rgb="FF242424"/>
      <name val="Aptos Narrow"/>
      <family val="2"/>
    </font>
    <font>
      <sz val="8"/>
      <name val="Arial"/>
      <family val="2"/>
    </font>
    <font>
      <sz val="11"/>
      <color theme="4"/>
      <name val="Calibri"/>
      <family val="2"/>
      <scheme val="minor"/>
    </font>
    <font>
      <b/>
      <sz val="10"/>
      <name val="Arial"/>
      <family val="2"/>
    </font>
    <font>
      <sz val="11"/>
      <name val="Calibri"/>
      <family val="2"/>
      <scheme val="minor"/>
    </font>
    <font>
      <sz val="11"/>
      <color theme="8"/>
      <name val="Calibri"/>
      <family val="2"/>
      <scheme val="minor"/>
    </font>
    <font>
      <sz val="10"/>
      <color rgb="FF5B9BD5"/>
      <name val="Arial"/>
      <family val="2"/>
    </font>
    <font>
      <sz val="10"/>
      <color theme="1"/>
      <name val="Arial"/>
      <family val="2"/>
      <charset val="1"/>
    </font>
    <font>
      <u/>
      <sz val="11"/>
      <color theme="4"/>
      <name val="Calibri"/>
      <family val="2"/>
      <scheme val="minor"/>
    </font>
    <font>
      <sz val="11"/>
      <color rgb="FF000000"/>
      <name val="Calibri"/>
      <family val="2"/>
    </font>
    <font>
      <sz val="8"/>
      <name val="Calibri"/>
      <family val="2"/>
    </font>
    <font>
      <sz val="8"/>
      <color rgb="FF000000"/>
      <name val="Calibri"/>
      <family val="2"/>
    </font>
    <font>
      <sz val="8"/>
      <color rgb="FFFF0000"/>
      <name val="Calibri"/>
      <family val="2"/>
    </font>
    <font>
      <i/>
      <sz val="8"/>
      <color rgb="FF000000"/>
      <name val="Calibri"/>
      <family val="2"/>
    </font>
    <font>
      <sz val="9"/>
      <color rgb="FF000000"/>
      <name val="Calibri"/>
      <family val="2"/>
    </font>
    <font>
      <b/>
      <sz val="10"/>
      <color theme="0"/>
      <name val="Arial"/>
      <family val="2"/>
    </font>
    <font>
      <sz val="10"/>
      <color rgb="FFFF0000"/>
      <name val="Calibri"/>
      <family val="2"/>
      <scheme val="minor"/>
    </font>
    <font>
      <sz val="8"/>
      <color rgb="FFFF0000"/>
      <name val="Arial"/>
      <family val="2"/>
    </font>
    <font>
      <sz val="10"/>
      <color rgb="FF000000"/>
      <name val="Calibri"/>
      <family val="2"/>
      <scheme val="minor"/>
    </font>
    <font>
      <sz val="8"/>
      <color theme="1"/>
      <name val="Calibri"/>
      <family val="2"/>
      <scheme val="minor"/>
    </font>
    <font>
      <sz val="10"/>
      <name val="Arial"/>
    </font>
    <font>
      <sz val="8"/>
      <color rgb="FF000000"/>
      <name val="Calibri"/>
    </font>
    <font>
      <sz val="10"/>
      <color theme="8"/>
      <name val="Arial"/>
    </font>
    <font>
      <sz val="8"/>
      <color rgb="FFFF0000"/>
      <name val="Calibri"/>
    </font>
    <font>
      <sz val="8"/>
      <color rgb="FFFF0000"/>
      <name val="Arial"/>
    </font>
    <font>
      <sz val="10"/>
      <color rgb="FF4472C4"/>
      <name val="Arial"/>
      <family val="2"/>
    </font>
    <font>
      <sz val="10"/>
      <color rgb="FF4472C4"/>
      <name val="Arial"/>
    </font>
  </fonts>
  <fills count="23">
    <fill>
      <patternFill patternType="none"/>
    </fill>
    <fill>
      <patternFill patternType="gray125"/>
    </fill>
    <fill>
      <patternFill patternType="solid">
        <fgColor theme="1" tint="0.34998626667073579"/>
        <bgColor indexed="64"/>
      </patternFill>
    </fill>
    <fill>
      <patternFill patternType="solid">
        <fgColor theme="6" tint="0.79998168889431442"/>
        <bgColor theme="6" tint="0.79998168889431442"/>
      </patternFill>
    </fill>
    <fill>
      <patternFill patternType="solid">
        <fgColor theme="6" tint="0.59999389629810485"/>
        <bgColor theme="6" tint="0.59999389629810485"/>
      </patternFill>
    </fill>
    <fill>
      <patternFill patternType="solid">
        <fgColor rgb="FFFFFF00"/>
        <bgColor indexed="64"/>
      </patternFill>
    </fill>
    <fill>
      <patternFill patternType="solid">
        <fgColor rgb="FFEDEDED"/>
        <bgColor rgb="FFEDEDED"/>
      </patternFill>
    </fill>
    <fill>
      <patternFill patternType="solid">
        <fgColor rgb="FFFFFFFF"/>
      </patternFill>
    </fill>
    <fill>
      <patternFill patternType="solid">
        <fgColor rgb="FFDBDBDB"/>
        <bgColor rgb="FFDBDBDB"/>
      </patternFill>
    </fill>
    <fill>
      <patternFill patternType="solid">
        <fgColor theme="6"/>
        <bgColor theme="6"/>
      </patternFill>
    </fill>
    <fill>
      <patternFill patternType="solid">
        <fgColor rgb="FFFF8F8F"/>
        <bgColor rgb="FFEDEDED"/>
      </patternFill>
    </fill>
    <fill>
      <patternFill patternType="solid">
        <fgColor rgb="FFFF8F8F"/>
        <bgColor rgb="FFDBDBDB"/>
      </patternFill>
    </fill>
    <fill>
      <patternFill patternType="solid">
        <fgColor rgb="FFFF0000"/>
        <bgColor rgb="FFEDEDED"/>
      </patternFill>
    </fill>
    <fill>
      <patternFill patternType="solid">
        <fgColor rgb="FFFF0000"/>
        <bgColor rgb="FFDBDBDB"/>
      </patternFill>
    </fill>
    <fill>
      <patternFill patternType="solid">
        <fgColor rgb="FFFF0000"/>
        <bgColor indexed="64"/>
      </patternFill>
    </fill>
    <fill>
      <patternFill patternType="solid">
        <fgColor rgb="FFA5A5A5"/>
        <bgColor rgb="FFA5A5A5"/>
      </patternFill>
    </fill>
    <fill>
      <patternFill patternType="solid">
        <fgColor rgb="FFDDEBF7"/>
        <bgColor rgb="FF000000"/>
      </patternFill>
    </fill>
    <fill>
      <patternFill patternType="solid">
        <fgColor theme="8" tint="0.79998168889431442"/>
        <bgColor indexed="64"/>
      </patternFill>
    </fill>
    <fill>
      <patternFill patternType="solid">
        <fgColor rgb="FFFFFFFF"/>
        <bgColor rgb="FF000000"/>
      </patternFill>
    </fill>
    <fill>
      <patternFill patternType="solid">
        <fgColor theme="5" tint="0.79998168889431442"/>
        <bgColor indexed="64"/>
      </patternFill>
    </fill>
    <fill>
      <patternFill patternType="solid">
        <fgColor rgb="FFFFFF00"/>
        <bgColor rgb="FF000000"/>
      </patternFill>
    </fill>
    <fill>
      <patternFill patternType="solid">
        <fgColor rgb="FFFFFFFF"/>
        <bgColor indexed="64"/>
      </patternFill>
    </fill>
    <fill>
      <patternFill patternType="solid">
        <fgColor theme="0"/>
        <bgColor indexed="64"/>
      </patternFill>
    </fill>
  </fills>
  <borders count="44">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rgb="FF000000"/>
      </left>
      <right style="thin">
        <color rgb="FF000000"/>
      </right>
      <top style="thin">
        <color rgb="FF000000"/>
      </top>
      <bottom style="thin">
        <color rgb="FF000000"/>
      </bottom>
      <diagonal/>
    </border>
    <border>
      <left style="thin">
        <color theme="0"/>
      </left>
      <right style="thin">
        <color theme="0"/>
      </right>
      <top style="thin">
        <color theme="0"/>
      </top>
      <bottom/>
      <diagonal/>
    </border>
    <border>
      <left style="thin">
        <color rgb="FFFFFFFF"/>
      </left>
      <right style="thin">
        <color rgb="FFFFFFFF"/>
      </right>
      <top style="thin">
        <color rgb="FFFFFFFF"/>
      </top>
      <bottom style="thin">
        <color rgb="FFFFFFFF"/>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indexed="64"/>
      </left>
      <right style="thin">
        <color indexed="64"/>
      </right>
      <top/>
      <bottom style="thin">
        <color indexed="64"/>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rgb="FF000000"/>
      </right>
      <top/>
      <bottom style="thin">
        <color rgb="FF000000"/>
      </bottom>
      <diagonal/>
    </border>
    <border>
      <left style="thin">
        <color theme="0"/>
      </left>
      <right/>
      <top/>
      <bottom style="thick">
        <color theme="0"/>
      </bottom>
      <diagonal/>
    </border>
    <border>
      <left/>
      <right/>
      <top/>
      <bottom style="medium">
        <color rgb="FF000000"/>
      </bottom>
      <diagonal/>
    </border>
    <border>
      <left/>
      <right style="thin">
        <color theme="0"/>
      </right>
      <top/>
      <bottom style="thick">
        <color theme="0"/>
      </bottom>
      <diagonal/>
    </border>
    <border>
      <left/>
      <right style="thin">
        <color theme="0"/>
      </right>
      <top/>
      <bottom/>
      <diagonal/>
    </border>
    <border>
      <left style="thin">
        <color theme="0"/>
      </left>
      <right style="thin">
        <color theme="0"/>
      </right>
      <top/>
      <bottom/>
      <diagonal/>
    </border>
    <border>
      <left style="thin">
        <color theme="0"/>
      </left>
      <right/>
      <top style="thin">
        <color theme="0"/>
      </top>
      <bottom/>
      <diagonal/>
    </border>
    <border>
      <left/>
      <right style="thin">
        <color rgb="FFFFFFFF"/>
      </right>
      <top style="thin">
        <color rgb="FFFFFFFF"/>
      </top>
      <bottom style="thin">
        <color rgb="FFFFFFFF"/>
      </bottom>
      <diagonal/>
    </border>
    <border>
      <left/>
      <right style="thin">
        <color rgb="FFFFFFFF"/>
      </right>
      <top style="thin">
        <color rgb="FFFFFFFF"/>
      </top>
      <bottom/>
      <diagonal/>
    </border>
    <border>
      <left style="thin">
        <color rgb="FFFFFFFF"/>
      </left>
      <right style="thin">
        <color rgb="FFFFFFFF"/>
      </right>
      <top style="thin">
        <color rgb="FFFFFFFF"/>
      </top>
      <bottom/>
      <diagonal/>
    </border>
    <border>
      <left/>
      <right/>
      <top/>
      <bottom style="thin">
        <color theme="1"/>
      </bottom>
      <diagonal/>
    </border>
    <border>
      <left style="thin">
        <color rgb="FF000000"/>
      </left>
      <right style="thin">
        <color rgb="FF000000"/>
      </right>
      <top/>
      <bottom style="thin">
        <color rgb="FF000000"/>
      </bottom>
      <diagonal/>
    </border>
    <border>
      <left style="thin">
        <color rgb="FFFFFFFF"/>
      </left>
      <right style="thin">
        <color rgb="FFFFFFFF"/>
      </right>
      <top/>
      <bottom style="thick">
        <color rgb="FFFFFFFF"/>
      </bottom>
      <diagonal/>
    </border>
    <border>
      <left style="thin">
        <color rgb="FFFFFFFF"/>
      </left>
      <right/>
      <top/>
      <bottom style="thick">
        <color rgb="FFFFFFFF"/>
      </bottom>
      <diagonal/>
    </border>
    <border>
      <left style="thin">
        <color rgb="FFFFFFFF"/>
      </left>
      <right/>
      <top style="thin">
        <color rgb="FFFFFFFF"/>
      </top>
      <bottom style="thin">
        <color rgb="FFFFFFFF"/>
      </bottom>
      <diagonal/>
    </border>
    <border>
      <left style="double">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style="thin">
        <color indexed="64"/>
      </right>
      <top/>
      <bottom style="thin">
        <color indexed="64"/>
      </bottom>
      <diagonal/>
    </border>
    <border>
      <left style="double">
        <color indexed="64"/>
      </left>
      <right style="thin">
        <color indexed="64"/>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bottom style="double">
        <color indexed="64"/>
      </bottom>
      <diagonal/>
    </border>
    <border>
      <left/>
      <right style="thin">
        <color indexed="64"/>
      </right>
      <top/>
      <bottom style="double">
        <color indexed="64"/>
      </bottom>
      <diagonal/>
    </border>
    <border>
      <left/>
      <right style="thin">
        <color indexed="64"/>
      </right>
      <top/>
      <bottom style="double">
        <color rgb="FF000000"/>
      </bottom>
      <diagonal/>
    </border>
    <border>
      <left style="thin">
        <color rgb="FF000000"/>
      </left>
      <right style="thin">
        <color rgb="FF000000"/>
      </right>
      <top style="thin">
        <color rgb="FF000000"/>
      </top>
      <bottom/>
      <diagonal/>
    </border>
  </borders>
  <cellStyleXfs count="7">
    <xf numFmtId="0" fontId="0" fillId="0" borderId="0"/>
    <xf numFmtId="44" fontId="1" fillId="0" borderId="0" applyFont="0" applyFill="0" applyBorder="0" applyAlignment="0" applyProtection="0"/>
    <xf numFmtId="43" fontId="1" fillId="0" borderId="0" applyFon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1" fillId="0" borderId="0"/>
    <xf numFmtId="44" fontId="1" fillId="0" borderId="0" applyFont="0" applyFill="0" applyBorder="0" applyAlignment="0" applyProtection="0"/>
  </cellStyleXfs>
  <cellXfs count="682">
    <xf numFmtId="0" fontId="0" fillId="0" borderId="0" xfId="0"/>
    <xf numFmtId="0" fontId="2" fillId="0" borderId="0" xfId="0" applyFont="1" applyAlignment="1" applyProtection="1">
      <alignment horizontal="center" vertical="center" wrapText="1"/>
      <protection locked="0"/>
    </xf>
    <xf numFmtId="0" fontId="7" fillId="0" borderId="0" xfId="0" applyFont="1"/>
    <xf numFmtId="0" fontId="7" fillId="0" borderId="0" xfId="0" applyFont="1" applyAlignment="1">
      <alignment horizontal="center"/>
    </xf>
    <xf numFmtId="0" fontId="7" fillId="0" borderId="0" xfId="0" applyFont="1" applyAlignment="1">
      <alignment horizontal="left" wrapText="1"/>
    </xf>
    <xf numFmtId="0" fontId="9" fillId="2" borderId="0" xfId="0" applyFont="1" applyFill="1" applyAlignment="1" applyProtection="1">
      <alignment horizontal="left" vertical="center" wrapText="1"/>
      <protection locked="0"/>
    </xf>
    <xf numFmtId="0" fontId="10" fillId="0" borderId="0" xfId="0" applyFont="1" applyAlignment="1" applyProtection="1">
      <alignment horizontal="left" vertical="center" wrapText="1"/>
      <protection locked="0"/>
    </xf>
    <xf numFmtId="49" fontId="10" fillId="0" borderId="0" xfId="0" applyNumberFormat="1" applyFont="1" applyAlignment="1" applyProtection="1">
      <alignment horizontal="left" vertical="center" wrapText="1"/>
      <protection locked="0"/>
    </xf>
    <xf numFmtId="49" fontId="3" fillId="4" borderId="8" xfId="0" applyNumberFormat="1" applyFont="1" applyFill="1" applyBorder="1" applyAlignment="1">
      <alignment horizontal="center" vertical="center" wrapText="1"/>
    </xf>
    <xf numFmtId="0" fontId="3" fillId="4" borderId="1" xfId="0" quotePrefix="1" applyFont="1" applyFill="1" applyBorder="1" applyAlignment="1">
      <alignment horizontal="center" vertical="center" wrapText="1"/>
    </xf>
    <xf numFmtId="49" fontId="3" fillId="3" borderId="8" xfId="0" quotePrefix="1" applyNumberFormat="1" applyFont="1" applyFill="1" applyBorder="1" applyAlignment="1">
      <alignment horizontal="center" vertical="center" wrapText="1"/>
    </xf>
    <xf numFmtId="0" fontId="3" fillId="3" borderId="1" xfId="0" quotePrefix="1" applyFont="1" applyFill="1" applyBorder="1" applyAlignment="1">
      <alignment horizontal="center" vertical="center" wrapText="1"/>
    </xf>
    <xf numFmtId="49" fontId="3" fillId="4" borderId="8" xfId="0" quotePrefix="1" applyNumberFormat="1" applyFont="1" applyFill="1" applyBorder="1" applyAlignment="1">
      <alignment horizontal="center" vertical="center" wrapText="1"/>
    </xf>
    <xf numFmtId="49" fontId="3" fillId="3" borderId="8" xfId="0" applyNumberFormat="1" applyFont="1" applyFill="1" applyBorder="1" applyAlignment="1">
      <alignment horizontal="center" vertical="center" wrapText="1"/>
    </xf>
    <xf numFmtId="0" fontId="3" fillId="4" borderId="1" xfId="0" applyFont="1" applyFill="1" applyBorder="1" applyAlignment="1">
      <alignment horizontal="center" vertical="center" wrapText="1"/>
    </xf>
    <xf numFmtId="49" fontId="13" fillId="3" borderId="8" xfId="0" quotePrefix="1" applyNumberFormat="1" applyFont="1" applyFill="1" applyBorder="1" applyAlignment="1">
      <alignment horizontal="center" vertical="center" wrapText="1"/>
    </xf>
    <xf numFmtId="0" fontId="13" fillId="3" borderId="1" xfId="0" applyFont="1" applyFill="1" applyBorder="1" applyAlignment="1">
      <alignment horizontal="center" vertical="center" wrapText="1"/>
    </xf>
    <xf numFmtId="0" fontId="3" fillId="3" borderId="1" xfId="0" applyFont="1" applyFill="1" applyBorder="1" applyAlignment="1">
      <alignment horizontal="center" vertical="center" wrapText="1"/>
    </xf>
    <xf numFmtId="49" fontId="13" fillId="4" borderId="8" xfId="0" applyNumberFormat="1" applyFont="1" applyFill="1" applyBorder="1" applyAlignment="1">
      <alignment horizontal="center" vertical="center" wrapText="1"/>
    </xf>
    <xf numFmtId="0" fontId="13" fillId="4" borderId="1" xfId="0" applyFont="1" applyFill="1" applyBorder="1" applyAlignment="1">
      <alignment horizontal="center" vertical="center" wrapText="1"/>
    </xf>
    <xf numFmtId="49" fontId="3" fillId="3" borderId="1" xfId="0" applyNumberFormat="1" applyFont="1" applyFill="1" applyBorder="1" applyAlignment="1">
      <alignment horizontal="center" vertical="center" wrapText="1"/>
    </xf>
    <xf numFmtId="49" fontId="3" fillId="4" borderId="1" xfId="0" applyNumberFormat="1" applyFont="1" applyFill="1" applyBorder="1" applyAlignment="1">
      <alignment horizontal="center" vertical="center" wrapText="1"/>
    </xf>
    <xf numFmtId="49" fontId="3" fillId="3" borderId="9" xfId="0" applyNumberFormat="1" applyFont="1" applyFill="1" applyBorder="1" applyAlignment="1">
      <alignment horizontal="center" vertical="center" wrapText="1"/>
    </xf>
    <xf numFmtId="49" fontId="3" fillId="3" borderId="6" xfId="0" applyNumberFormat="1" applyFont="1" applyFill="1" applyBorder="1" applyAlignment="1">
      <alignment horizontal="center" vertical="center" wrapText="1"/>
    </xf>
    <xf numFmtId="49" fontId="8" fillId="3" borderId="8"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0" fontId="14" fillId="0" borderId="0" xfId="0" applyFont="1"/>
    <xf numFmtId="49" fontId="8" fillId="3" borderId="9" xfId="0" applyNumberFormat="1" applyFont="1" applyFill="1" applyBorder="1" applyAlignment="1">
      <alignment horizontal="center" vertical="center" wrapText="1"/>
    </xf>
    <xf numFmtId="49" fontId="8" fillId="3" borderId="6" xfId="0" applyNumberFormat="1" applyFont="1" applyFill="1" applyBorder="1" applyAlignment="1">
      <alignment horizontal="center" vertical="center" wrapText="1"/>
    </xf>
    <xf numFmtId="0" fontId="0" fillId="0" borderId="13" xfId="0" applyBorder="1"/>
    <xf numFmtId="0" fontId="0" fillId="0" borderId="14" xfId="0" applyBorder="1"/>
    <xf numFmtId="0" fontId="0" fillId="0" borderId="15" xfId="0" applyBorder="1"/>
    <xf numFmtId="0" fontId="0" fillId="0" borderId="16" xfId="0" applyBorder="1"/>
    <xf numFmtId="0" fontId="7" fillId="0" borderId="13" xfId="0" applyFont="1" applyBorder="1"/>
    <xf numFmtId="0" fontId="7" fillId="0" borderId="14" xfId="0" applyFont="1" applyBorder="1"/>
    <xf numFmtId="0" fontId="7" fillId="0" borderId="15" xfId="0" applyFont="1" applyBorder="1"/>
    <xf numFmtId="0" fontId="11" fillId="0" borderId="17" xfId="0" applyFont="1" applyBorder="1"/>
    <xf numFmtId="0" fontId="0" fillId="0" borderId="18" xfId="0" applyBorder="1"/>
    <xf numFmtId="0" fontId="0" fillId="0" borderId="10" xfId="0" applyBorder="1"/>
    <xf numFmtId="0" fontId="16" fillId="7" borderId="5" xfId="0" applyFont="1" applyFill="1" applyBorder="1" applyAlignment="1">
      <alignment horizontal="center" vertical="center" wrapText="1"/>
    </xf>
    <xf numFmtId="167" fontId="0" fillId="0" borderId="0" xfId="0" applyNumberFormat="1"/>
    <xf numFmtId="167" fontId="16" fillId="7" borderId="5" xfId="0" applyNumberFormat="1" applyFont="1" applyFill="1" applyBorder="1" applyAlignment="1">
      <alignment horizontal="center" vertical="center" wrapText="1"/>
    </xf>
    <xf numFmtId="49" fontId="4" fillId="3" borderId="8" xfId="0" applyNumberFormat="1" applyFont="1" applyFill="1" applyBorder="1" applyAlignment="1">
      <alignment horizontal="center" vertical="center" wrapText="1"/>
    </xf>
    <xf numFmtId="49" fontId="4" fillId="3" borderId="1" xfId="0" applyNumberFormat="1" applyFont="1" applyFill="1" applyBorder="1" applyAlignment="1">
      <alignment horizontal="center" vertical="center" wrapText="1"/>
    </xf>
    <xf numFmtId="49" fontId="4" fillId="3" borderId="9" xfId="0" applyNumberFormat="1" applyFont="1" applyFill="1" applyBorder="1" applyAlignment="1">
      <alignment horizontal="center" vertical="center" wrapText="1"/>
    </xf>
    <xf numFmtId="49" fontId="4" fillId="3" borderId="6" xfId="0" applyNumberFormat="1" applyFont="1" applyFill="1" applyBorder="1" applyAlignment="1">
      <alignment horizontal="center" vertical="center" wrapText="1"/>
    </xf>
    <xf numFmtId="0" fontId="7" fillId="0" borderId="13" xfId="0" applyFont="1" applyBorder="1" applyAlignment="1">
      <alignment wrapText="1"/>
    </xf>
    <xf numFmtId="0" fontId="7" fillId="0" borderId="14" xfId="0" applyFont="1" applyBorder="1" applyAlignment="1">
      <alignment wrapText="1"/>
    </xf>
    <xf numFmtId="44" fontId="0" fillId="0" borderId="0" xfId="0" applyNumberFormat="1"/>
    <xf numFmtId="0" fontId="0" fillId="0" borderId="0" xfId="0" pivotButton="1"/>
    <xf numFmtId="0" fontId="0" fillId="0" borderId="0" xfId="0" applyAlignment="1">
      <alignment horizontal="center"/>
    </xf>
    <xf numFmtId="168" fontId="0" fillId="0" borderId="0" xfId="0" applyNumberFormat="1"/>
    <xf numFmtId="0" fontId="0" fillId="0" borderId="0" xfId="0" pivotButton="1" applyAlignment="1">
      <alignment wrapText="1"/>
    </xf>
    <xf numFmtId="0" fontId="0" fillId="0" borderId="0" xfId="0" applyAlignment="1">
      <alignment wrapText="1"/>
    </xf>
    <xf numFmtId="168" fontId="0" fillId="0" borderId="0" xfId="0" applyNumberFormat="1" applyAlignment="1">
      <alignment wrapText="1"/>
    </xf>
    <xf numFmtId="0" fontId="14" fillId="0" borderId="16" xfId="0" applyFont="1" applyBorder="1"/>
    <xf numFmtId="49" fontId="20" fillId="0" borderId="0" xfId="0" applyNumberFormat="1" applyFont="1" applyAlignment="1" applyProtection="1">
      <alignment horizontal="center" vertical="center" wrapText="1"/>
      <protection locked="0"/>
    </xf>
    <xf numFmtId="49" fontId="21" fillId="0" borderId="0" xfId="0" applyNumberFormat="1" applyFont="1" applyAlignment="1" applyProtection="1">
      <alignment horizontal="center" vertical="center" wrapText="1"/>
      <protection locked="0"/>
    </xf>
    <xf numFmtId="0" fontId="21" fillId="0" borderId="0" xfId="0" applyFont="1" applyAlignment="1" applyProtection="1">
      <alignment horizontal="center" vertical="center" wrapText="1"/>
      <protection locked="0"/>
    </xf>
    <xf numFmtId="49" fontId="21" fillId="0" borderId="0" xfId="0" applyNumberFormat="1" applyFont="1" applyAlignment="1" applyProtection="1">
      <alignment horizontal="justify" vertical="center" wrapText="1"/>
      <protection locked="0"/>
    </xf>
    <xf numFmtId="0" fontId="17" fillId="0" borderId="0" xfId="0" applyFont="1" applyAlignment="1" applyProtection="1">
      <alignment horizontal="center" vertical="center" wrapText="1"/>
      <protection locked="0"/>
    </xf>
    <xf numFmtId="14" fontId="21" fillId="0" borderId="0" xfId="0" applyNumberFormat="1" applyFont="1" applyAlignment="1" applyProtection="1">
      <alignment horizontal="center" vertical="center" wrapText="1"/>
      <protection locked="0"/>
    </xf>
    <xf numFmtId="0" fontId="21" fillId="0" borderId="0" xfId="0" applyFont="1" applyAlignment="1">
      <alignment horizontal="center" vertical="center" wrapText="1"/>
    </xf>
    <xf numFmtId="49" fontId="21" fillId="0" borderId="0" xfId="0" applyNumberFormat="1" applyFont="1" applyAlignment="1">
      <alignment horizontal="center" vertical="center" wrapText="1"/>
    </xf>
    <xf numFmtId="164" fontId="21" fillId="0" borderId="0" xfId="0" applyNumberFormat="1" applyFont="1" applyAlignment="1">
      <alignment horizontal="center" vertical="center" wrapText="1"/>
    </xf>
    <xf numFmtId="165" fontId="21" fillId="0" borderId="0" xfId="1" applyNumberFormat="1" applyFont="1" applyFill="1" applyBorder="1" applyAlignment="1" applyProtection="1">
      <alignment horizontal="center" vertical="center" wrapText="1"/>
      <protection locked="0"/>
    </xf>
    <xf numFmtId="166" fontId="21" fillId="0" borderId="0" xfId="1" applyNumberFormat="1" applyFont="1" applyFill="1" applyBorder="1" applyAlignment="1" applyProtection="1">
      <alignment horizontal="center" vertical="center" wrapText="1"/>
      <protection locked="0"/>
    </xf>
    <xf numFmtId="0" fontId="21" fillId="0" borderId="0" xfId="0" applyFont="1" applyAlignment="1" applyProtection="1">
      <alignment horizontal="left" vertical="center" wrapText="1"/>
      <protection locked="0"/>
    </xf>
    <xf numFmtId="49" fontId="21" fillId="0" borderId="0" xfId="0" quotePrefix="1" applyNumberFormat="1" applyFont="1" applyAlignment="1" applyProtection="1">
      <alignment horizontal="center" vertical="center" wrapText="1"/>
      <protection locked="0"/>
    </xf>
    <xf numFmtId="0" fontId="21" fillId="0" borderId="0" xfId="0" quotePrefix="1" applyFont="1" applyAlignment="1" applyProtection="1">
      <alignment horizontal="center" vertical="center" wrapText="1"/>
      <protection locked="0"/>
    </xf>
    <xf numFmtId="164" fontId="21" fillId="0" borderId="0" xfId="0" quotePrefix="1" applyNumberFormat="1" applyFont="1" applyAlignment="1">
      <alignment horizontal="center" vertical="center" wrapText="1"/>
    </xf>
    <xf numFmtId="165" fontId="21" fillId="0" borderId="0" xfId="1" applyNumberFormat="1" applyFont="1" applyFill="1" applyAlignment="1" applyProtection="1">
      <alignment horizontal="center" vertical="center" wrapText="1"/>
      <protection locked="0"/>
    </xf>
    <xf numFmtId="44" fontId="21" fillId="0" borderId="0" xfId="1" applyFont="1" applyFill="1" applyBorder="1" applyAlignment="1" applyProtection="1">
      <alignment horizontal="center" vertical="center" wrapText="1"/>
      <protection locked="0"/>
    </xf>
    <xf numFmtId="49" fontId="22" fillId="0" borderId="0" xfId="0" applyNumberFormat="1" applyFont="1" applyAlignment="1" applyProtection="1">
      <alignment horizontal="center" vertical="center" wrapText="1"/>
      <protection locked="0"/>
    </xf>
    <xf numFmtId="0" fontId="22" fillId="0" borderId="0" xfId="0" applyFont="1" applyAlignment="1" applyProtection="1">
      <alignment horizontal="center" vertical="center" wrapText="1"/>
      <protection locked="0"/>
    </xf>
    <xf numFmtId="0" fontId="22" fillId="0" borderId="0" xfId="0" applyFont="1" applyAlignment="1">
      <alignment horizontal="center" vertical="center" wrapText="1"/>
    </xf>
    <xf numFmtId="49" fontId="22" fillId="0" borderId="0" xfId="0" applyNumberFormat="1" applyFont="1" applyAlignment="1">
      <alignment horizontal="center" vertical="center" wrapText="1"/>
    </xf>
    <xf numFmtId="0" fontId="21" fillId="0" borderId="1" xfId="0" applyFont="1" applyBorder="1" applyAlignment="1" applyProtection="1">
      <alignment horizontal="center" vertical="center" wrapText="1"/>
      <protection locked="0"/>
    </xf>
    <xf numFmtId="0" fontId="21" fillId="0" borderId="1" xfId="0" applyFont="1" applyBorder="1" applyAlignment="1" applyProtection="1">
      <alignment horizontal="left" vertical="center" wrapText="1"/>
      <protection locked="0"/>
    </xf>
    <xf numFmtId="0" fontId="21" fillId="0" borderId="2" xfId="0" applyFont="1" applyBorder="1" applyAlignment="1" applyProtection="1">
      <alignment horizontal="center" vertical="center" wrapText="1"/>
      <protection locked="0"/>
    </xf>
    <xf numFmtId="165" fontId="21" fillId="0" borderId="1" xfId="1" applyNumberFormat="1" applyFont="1" applyFill="1" applyBorder="1" applyAlignment="1" applyProtection="1">
      <alignment horizontal="center" vertical="center" wrapText="1"/>
      <protection locked="0"/>
    </xf>
    <xf numFmtId="49" fontId="21" fillId="0" borderId="0" xfId="2" quotePrefix="1" applyNumberFormat="1" applyFont="1" applyFill="1" applyAlignment="1" applyProtection="1">
      <alignment horizontal="center" vertical="center" wrapText="1"/>
      <protection locked="0"/>
    </xf>
    <xf numFmtId="49" fontId="23" fillId="0" borderId="0" xfId="0" quotePrefix="1" applyNumberFormat="1" applyFont="1" applyAlignment="1" applyProtection="1">
      <alignment horizontal="center" vertical="center" wrapText="1"/>
      <protection locked="0"/>
    </xf>
    <xf numFmtId="0" fontId="24" fillId="0" borderId="0" xfId="0" applyFont="1" applyAlignment="1" applyProtection="1">
      <alignment horizontal="center" vertical="center" wrapText="1"/>
      <protection locked="0"/>
    </xf>
    <xf numFmtId="49" fontId="23" fillId="0" borderId="0" xfId="0" applyNumberFormat="1" applyFont="1" applyAlignment="1" applyProtection="1">
      <alignment horizontal="center" vertical="center" wrapText="1"/>
      <protection locked="0"/>
    </xf>
    <xf numFmtId="0" fontId="23" fillId="0" borderId="0" xfId="0" applyFont="1" applyAlignment="1" applyProtection="1">
      <alignment horizontal="center" vertical="center" wrapText="1"/>
      <protection locked="0"/>
    </xf>
    <xf numFmtId="49" fontId="23" fillId="0" borderId="0" xfId="0" applyNumberFormat="1" applyFont="1" applyAlignment="1" applyProtection="1">
      <alignment horizontal="justify" vertical="center" wrapText="1"/>
      <protection locked="0"/>
    </xf>
    <xf numFmtId="14" fontId="23" fillId="0" borderId="0" xfId="0" applyNumberFormat="1" applyFont="1" applyAlignment="1" applyProtection="1">
      <alignment horizontal="center" vertical="center" wrapText="1"/>
      <protection locked="0"/>
    </xf>
    <xf numFmtId="164" fontId="23" fillId="0" borderId="0" xfId="0" applyNumberFormat="1" applyFont="1" applyAlignment="1">
      <alignment horizontal="center" vertical="center" wrapText="1"/>
    </xf>
    <xf numFmtId="165" fontId="23" fillId="0" borderId="0" xfId="1" applyNumberFormat="1" applyFont="1" applyFill="1" applyBorder="1" applyAlignment="1" applyProtection="1">
      <alignment horizontal="center" vertical="center" wrapText="1"/>
      <protection locked="0"/>
    </xf>
    <xf numFmtId="0" fontId="23" fillId="0" borderId="0" xfId="0" applyFont="1" applyAlignment="1" applyProtection="1">
      <alignment horizontal="left" vertical="center" wrapText="1"/>
      <protection locked="0"/>
    </xf>
    <xf numFmtId="0" fontId="25" fillId="0" borderId="0" xfId="0" applyFont="1" applyAlignment="1">
      <alignment horizontal="center" vertical="center" wrapText="1"/>
    </xf>
    <xf numFmtId="49" fontId="25" fillId="0" borderId="0" xfId="0" applyNumberFormat="1" applyFont="1" applyAlignment="1">
      <alignment horizontal="center" vertical="center" wrapText="1"/>
    </xf>
    <xf numFmtId="1" fontId="21" fillId="0" borderId="0" xfId="0" applyNumberFormat="1" applyFont="1" applyAlignment="1" applyProtection="1">
      <alignment horizontal="center" vertical="center" wrapText="1"/>
      <protection locked="0"/>
    </xf>
    <xf numFmtId="49" fontId="17" fillId="4" borderId="0" xfId="0" applyNumberFormat="1" applyFont="1" applyFill="1" applyAlignment="1">
      <alignment horizontal="center" vertical="center" wrapText="1"/>
    </xf>
    <xf numFmtId="49" fontId="17" fillId="3" borderId="0" xfId="0" applyNumberFormat="1" applyFont="1" applyFill="1" applyAlignment="1">
      <alignment horizontal="center" vertical="center" wrapText="1"/>
    </xf>
    <xf numFmtId="168" fontId="21" fillId="0" borderId="0" xfId="1" applyNumberFormat="1" applyFont="1" applyFill="1" applyBorder="1" applyAlignment="1" applyProtection="1">
      <alignment horizontal="center" vertical="center" wrapText="1"/>
      <protection locked="0"/>
    </xf>
    <xf numFmtId="49" fontId="17" fillId="0" borderId="0" xfId="0" applyNumberFormat="1" applyFont="1" applyAlignment="1" applyProtection="1">
      <alignment horizontal="center" vertical="center" wrapText="1"/>
      <protection locked="0"/>
    </xf>
    <xf numFmtId="49" fontId="26" fillId="0" borderId="0" xfId="0" applyNumberFormat="1" applyFont="1" applyAlignment="1" applyProtection="1">
      <alignment horizontal="center" vertical="center" wrapText="1"/>
      <protection locked="0"/>
    </xf>
    <xf numFmtId="49" fontId="26" fillId="0" borderId="0" xfId="0" applyNumberFormat="1" applyFont="1" applyAlignment="1" applyProtection="1">
      <alignment horizontal="justify" vertical="center" wrapText="1"/>
      <protection locked="0"/>
    </xf>
    <xf numFmtId="49" fontId="17" fillId="0" borderId="0" xfId="0" applyNumberFormat="1" applyFont="1" applyAlignment="1" applyProtection="1">
      <alignment horizontal="justify" vertical="center" wrapText="1"/>
      <protection locked="0"/>
    </xf>
    <xf numFmtId="14" fontId="17" fillId="0" borderId="0" xfId="0" applyNumberFormat="1" applyFont="1" applyAlignment="1" applyProtection="1">
      <alignment horizontal="center" vertical="center" wrapText="1"/>
      <protection locked="0"/>
    </xf>
    <xf numFmtId="0" fontId="17" fillId="0" borderId="0" xfId="0" applyFont="1" applyAlignment="1">
      <alignment horizontal="center" vertical="center" wrapText="1"/>
    </xf>
    <xf numFmtId="49" fontId="17" fillId="0" borderId="0" xfId="0" applyNumberFormat="1" applyFont="1" applyAlignment="1">
      <alignment horizontal="center" vertical="center" wrapText="1"/>
    </xf>
    <xf numFmtId="164" fontId="17" fillId="0" borderId="0" xfId="0" applyNumberFormat="1" applyFont="1" applyAlignment="1">
      <alignment horizontal="center" vertical="center" wrapText="1"/>
    </xf>
    <xf numFmtId="165" fontId="17" fillId="0" borderId="0" xfId="1" applyNumberFormat="1" applyFont="1" applyFill="1" applyBorder="1" applyAlignment="1" applyProtection="1">
      <alignment horizontal="center" vertical="center" wrapText="1"/>
      <protection locked="0"/>
    </xf>
    <xf numFmtId="0" fontId="17" fillId="0" borderId="0" xfId="0" applyFont="1" applyAlignment="1" applyProtection="1">
      <alignment horizontal="left" vertical="center" wrapText="1"/>
      <protection locked="0"/>
    </xf>
    <xf numFmtId="49" fontId="24" fillId="0" borderId="0" xfId="0" applyNumberFormat="1" applyFont="1" applyAlignment="1" applyProtection="1">
      <alignment horizontal="center" vertical="center" wrapText="1"/>
      <protection locked="0"/>
    </xf>
    <xf numFmtId="49" fontId="24" fillId="0" borderId="0" xfId="0" applyNumberFormat="1" applyFont="1" applyAlignment="1" applyProtection="1">
      <alignment horizontal="justify" vertical="center" wrapText="1"/>
      <protection locked="0"/>
    </xf>
    <xf numFmtId="14" fontId="24" fillId="0" borderId="0" xfId="0" applyNumberFormat="1" applyFont="1" applyAlignment="1" applyProtection="1">
      <alignment horizontal="center" vertical="center" wrapText="1"/>
      <protection locked="0"/>
    </xf>
    <xf numFmtId="0" fontId="24" fillId="0" borderId="0" xfId="0" applyFont="1" applyAlignment="1">
      <alignment horizontal="center" vertical="center" wrapText="1"/>
    </xf>
    <xf numFmtId="49" fontId="24" fillId="0" borderId="0" xfId="0" applyNumberFormat="1" applyFont="1" applyAlignment="1">
      <alignment horizontal="center" vertical="center" wrapText="1"/>
    </xf>
    <xf numFmtId="164" fontId="24" fillId="0" borderId="0" xfId="0" applyNumberFormat="1" applyFont="1" applyAlignment="1">
      <alignment horizontal="center" vertical="center" wrapText="1"/>
    </xf>
    <xf numFmtId="0" fontId="24" fillId="0" borderId="0" xfId="0" applyFont="1" applyAlignment="1" applyProtection="1">
      <alignment horizontal="left" vertical="center" wrapText="1"/>
      <protection locked="0"/>
    </xf>
    <xf numFmtId="1" fontId="21" fillId="0" borderId="0" xfId="0" quotePrefix="1" applyNumberFormat="1" applyFont="1" applyAlignment="1" applyProtection="1">
      <alignment horizontal="center" vertical="center" wrapText="1"/>
      <protection locked="0"/>
    </xf>
    <xf numFmtId="0" fontId="26" fillId="0" borderId="0" xfId="0" applyFont="1" applyAlignment="1">
      <alignment horizontal="center" vertical="center" wrapText="1"/>
    </xf>
    <xf numFmtId="0" fontId="26" fillId="0" borderId="0" xfId="0" applyFont="1" applyAlignment="1" applyProtection="1">
      <alignment horizontal="center" vertical="center" wrapText="1"/>
      <protection locked="0"/>
    </xf>
    <xf numFmtId="17" fontId="17" fillId="0" borderId="0" xfId="0" applyNumberFormat="1" applyFont="1" applyAlignment="1" applyProtection="1">
      <alignment horizontal="center" vertical="center" wrapText="1"/>
      <protection locked="0"/>
    </xf>
    <xf numFmtId="14" fontId="17" fillId="0" borderId="0" xfId="0" applyNumberFormat="1" applyFont="1" applyAlignment="1">
      <alignment horizontal="center" vertical="center"/>
    </xf>
    <xf numFmtId="0" fontId="17" fillId="0" borderId="1" xfId="0" applyFont="1" applyBorder="1" applyAlignment="1" applyProtection="1">
      <alignment horizontal="center" vertical="center" wrapText="1"/>
      <protection locked="0"/>
    </xf>
    <xf numFmtId="0" fontId="23" fillId="0" borderId="0" xfId="0" applyFont="1" applyAlignment="1">
      <alignment horizontal="center" vertical="center" wrapText="1"/>
    </xf>
    <xf numFmtId="0" fontId="21" fillId="0" borderId="0" xfId="0" applyFont="1" applyAlignment="1">
      <alignment vertical="center" wrapText="1"/>
    </xf>
    <xf numFmtId="49" fontId="27" fillId="0" borderId="0" xfId="0" applyNumberFormat="1" applyFont="1" applyAlignment="1" applyProtection="1">
      <alignment horizontal="center" vertical="center" wrapText="1"/>
      <protection locked="0"/>
    </xf>
    <xf numFmtId="0" fontId="27" fillId="0" borderId="0" xfId="0" applyFont="1" applyAlignment="1" applyProtection="1">
      <alignment horizontal="center" vertical="center" wrapText="1"/>
      <protection locked="0"/>
    </xf>
    <xf numFmtId="49" fontId="27" fillId="0" borderId="0" xfId="0" applyNumberFormat="1" applyFont="1" applyAlignment="1" applyProtection="1">
      <alignment horizontal="justify" vertical="center" wrapText="1"/>
      <protection locked="0"/>
    </xf>
    <xf numFmtId="14" fontId="27" fillId="0" borderId="0" xfId="0" applyNumberFormat="1" applyFont="1" applyAlignment="1" applyProtection="1">
      <alignment horizontal="center" vertical="center" wrapText="1"/>
      <protection locked="0"/>
    </xf>
    <xf numFmtId="0" fontId="27" fillId="0" borderId="0" xfId="0" applyFont="1" applyAlignment="1">
      <alignment horizontal="center" vertical="center" wrapText="1"/>
    </xf>
    <xf numFmtId="49" fontId="27" fillId="0" borderId="0" xfId="0" applyNumberFormat="1" applyFont="1" applyAlignment="1">
      <alignment horizontal="center" vertical="center" wrapText="1"/>
    </xf>
    <xf numFmtId="164" fontId="27" fillId="0" borderId="0" xfId="0" applyNumberFormat="1" applyFont="1" applyAlignment="1">
      <alignment horizontal="center" vertical="center" wrapText="1"/>
    </xf>
    <xf numFmtId="0" fontId="27" fillId="0" borderId="0" xfId="0" applyFont="1" applyAlignment="1" applyProtection="1">
      <alignment horizontal="left" vertical="center" wrapText="1"/>
      <protection locked="0"/>
    </xf>
    <xf numFmtId="14" fontId="26" fillId="0" borderId="0" xfId="0" applyNumberFormat="1" applyFont="1" applyAlignment="1" applyProtection="1">
      <alignment horizontal="center" vertical="center" wrapText="1"/>
      <protection locked="0"/>
    </xf>
    <xf numFmtId="164" fontId="26" fillId="0" borderId="0" xfId="0" applyNumberFormat="1" applyFont="1" applyAlignment="1">
      <alignment horizontal="center" vertical="center" wrapText="1"/>
    </xf>
    <xf numFmtId="0" fontId="26" fillId="0" borderId="0" xfId="0" applyFont="1" applyAlignment="1" applyProtection="1">
      <alignment horizontal="left" vertical="center" wrapText="1"/>
      <protection locked="0"/>
    </xf>
    <xf numFmtId="0" fontId="22" fillId="0" borderId="0" xfId="0" applyFont="1" applyAlignment="1" applyProtection="1">
      <alignment horizontal="left" vertical="center" wrapText="1"/>
      <protection locked="0"/>
    </xf>
    <xf numFmtId="0" fontId="26" fillId="0" borderId="0" xfId="0" applyFont="1" applyAlignment="1">
      <alignment vertical="center" wrapText="1"/>
    </xf>
    <xf numFmtId="14" fontId="21" fillId="0" borderId="0" xfId="0" applyNumberFormat="1" applyFont="1" applyAlignment="1">
      <alignment horizontal="center" vertical="center" wrapText="1"/>
    </xf>
    <xf numFmtId="49" fontId="21" fillId="0" borderId="7" xfId="0" applyNumberFormat="1" applyFont="1" applyBorder="1" applyAlignment="1" applyProtection="1">
      <alignment horizontal="center" vertical="center" wrapText="1"/>
      <protection locked="0"/>
    </xf>
    <xf numFmtId="49" fontId="21" fillId="0" borderId="0" xfId="0" applyNumberFormat="1" applyFont="1" applyAlignment="1" applyProtection="1">
      <alignment vertical="center" wrapText="1"/>
      <protection locked="0"/>
    </xf>
    <xf numFmtId="49" fontId="21" fillId="0" borderId="0" xfId="0" applyNumberFormat="1" applyFont="1" applyAlignment="1" applyProtection="1">
      <alignment horizontal="left" vertical="center" wrapText="1"/>
      <protection locked="0"/>
    </xf>
    <xf numFmtId="165" fontId="17" fillId="0" borderId="1" xfId="1" applyNumberFormat="1" applyFont="1" applyFill="1" applyBorder="1" applyAlignment="1" applyProtection="1">
      <alignment horizontal="center" vertical="center" wrapText="1"/>
      <protection locked="0"/>
    </xf>
    <xf numFmtId="165" fontId="21" fillId="0" borderId="0" xfId="1" applyNumberFormat="1" applyFont="1" applyFill="1" applyBorder="1" applyAlignment="1" applyProtection="1">
      <alignment horizontal="left" vertical="center" wrapText="1"/>
      <protection locked="0"/>
    </xf>
    <xf numFmtId="14" fontId="17" fillId="0" borderId="0" xfId="0" applyNumberFormat="1" applyFont="1"/>
    <xf numFmtId="0" fontId="26" fillId="0" borderId="0" xfId="0" applyFont="1" applyAlignment="1" applyProtection="1">
      <alignment vertical="center" wrapText="1"/>
      <protection locked="0"/>
    </xf>
    <xf numFmtId="3" fontId="21" fillId="0" borderId="0" xfId="0" applyNumberFormat="1" applyFont="1" applyAlignment="1" applyProtection="1">
      <alignment horizontal="center" vertical="center" wrapText="1"/>
      <protection locked="0"/>
    </xf>
    <xf numFmtId="0" fontId="28" fillId="0" borderId="0" xfId="0" applyFont="1" applyAlignment="1">
      <alignment horizontal="center" vertical="center" wrapText="1"/>
    </xf>
    <xf numFmtId="0" fontId="5" fillId="0" borderId="0" xfId="4" applyAlignment="1">
      <alignment vertical="center" wrapText="1"/>
    </xf>
    <xf numFmtId="1" fontId="26" fillId="0" borderId="0" xfId="0" applyNumberFormat="1" applyFont="1" applyAlignment="1" applyProtection="1">
      <alignment horizontal="center" vertical="center" wrapText="1"/>
      <protection locked="0"/>
    </xf>
    <xf numFmtId="0" fontId="20" fillId="0" borderId="0" xfId="0" applyFont="1" applyAlignment="1" applyProtection="1">
      <alignment horizontal="center" vertical="center" wrapText="1"/>
      <protection locked="0"/>
    </xf>
    <xf numFmtId="49" fontId="26" fillId="0" borderId="0" xfId="0" applyNumberFormat="1" applyFont="1" applyAlignment="1">
      <alignment horizontal="center" vertical="center" wrapText="1"/>
    </xf>
    <xf numFmtId="166" fontId="20" fillId="0" borderId="0" xfId="0" applyNumberFormat="1" applyFont="1" applyAlignment="1" applyProtection="1">
      <alignment horizontal="center" vertical="center" wrapText="1"/>
      <protection locked="0"/>
    </xf>
    <xf numFmtId="0" fontId="26" fillId="0" borderId="20" xfId="0" applyFont="1" applyBorder="1" applyAlignment="1" applyProtection="1">
      <alignment horizontal="center" vertical="center" wrapText="1"/>
      <protection locked="0"/>
    </xf>
    <xf numFmtId="0" fontId="29" fillId="0" borderId="0" xfId="0" applyFont="1"/>
    <xf numFmtId="44" fontId="26" fillId="0" borderId="0" xfId="1" applyFont="1" applyFill="1" applyAlignment="1" applyProtection="1">
      <alignment horizontal="left" vertical="center" wrapText="1" indent="1"/>
      <protection locked="0"/>
    </xf>
    <xf numFmtId="168" fontId="26" fillId="0" borderId="0" xfId="0" applyNumberFormat="1" applyFont="1" applyAlignment="1" applyProtection="1">
      <alignment horizontal="left" vertical="center" wrapText="1" indent="1"/>
      <protection locked="0"/>
    </xf>
    <xf numFmtId="0" fontId="26" fillId="0" borderId="0" xfId="0" applyFont="1" applyAlignment="1" applyProtection="1">
      <alignment horizontal="left" vertical="center" wrapText="1" indent="1"/>
      <protection locked="0"/>
    </xf>
    <xf numFmtId="166" fontId="26" fillId="0" borderId="0" xfId="0" applyNumberFormat="1" applyFont="1" applyAlignment="1" applyProtection="1">
      <alignment horizontal="left" vertical="center" wrapText="1" indent="1"/>
      <protection locked="0"/>
    </xf>
    <xf numFmtId="0" fontId="30" fillId="0" borderId="0" xfId="4" applyFont="1" applyAlignment="1">
      <alignment vertical="center" wrapText="1"/>
    </xf>
    <xf numFmtId="169" fontId="26" fillId="0" borderId="0" xfId="0" applyNumberFormat="1" applyFont="1" applyAlignment="1" applyProtection="1">
      <alignment horizontal="center" vertical="center" wrapText="1"/>
      <protection locked="0"/>
    </xf>
    <xf numFmtId="169" fontId="21" fillId="0" borderId="0" xfId="0" applyNumberFormat="1" applyFont="1" applyAlignment="1" applyProtection="1">
      <alignment horizontal="center" vertical="center" wrapText="1"/>
      <protection locked="0"/>
    </xf>
    <xf numFmtId="169" fontId="23" fillId="0" borderId="0" xfId="0" applyNumberFormat="1" applyFont="1" applyAlignment="1" applyProtection="1">
      <alignment horizontal="center" vertical="center" wrapText="1"/>
      <protection locked="0"/>
    </xf>
    <xf numFmtId="169" fontId="17" fillId="0" borderId="0" xfId="0" applyNumberFormat="1" applyFont="1" applyAlignment="1" applyProtection="1">
      <alignment horizontal="center" vertical="center" wrapText="1"/>
      <protection locked="0"/>
    </xf>
    <xf numFmtId="169" fontId="24" fillId="0" borderId="0" xfId="0" applyNumberFormat="1" applyFont="1" applyAlignment="1" applyProtection="1">
      <alignment horizontal="center" vertical="center" wrapText="1"/>
      <protection locked="0"/>
    </xf>
    <xf numFmtId="169" fontId="27" fillId="0" borderId="0" xfId="0" applyNumberFormat="1" applyFont="1" applyAlignment="1" applyProtection="1">
      <alignment horizontal="center" vertical="center" wrapText="1"/>
      <protection locked="0"/>
    </xf>
    <xf numFmtId="0" fontId="11" fillId="0" borderId="0" xfId="0" applyFont="1"/>
    <xf numFmtId="49" fontId="17" fillId="0" borderId="0" xfId="0" quotePrefix="1" applyNumberFormat="1" applyFont="1" applyAlignment="1" applyProtection="1">
      <alignment horizontal="center" vertical="center" wrapText="1"/>
      <protection locked="0"/>
    </xf>
    <xf numFmtId="0" fontId="17" fillId="0" borderId="0" xfId="0" quotePrefix="1" applyFont="1" applyAlignment="1" applyProtection="1">
      <alignment horizontal="center" vertical="center" wrapText="1"/>
      <protection locked="0"/>
    </xf>
    <xf numFmtId="0" fontId="22" fillId="4" borderId="0" xfId="0" applyFont="1" applyFill="1" applyAlignment="1">
      <alignment horizontal="center" vertical="center" wrapText="1"/>
    </xf>
    <xf numFmtId="166" fontId="21" fillId="0" borderId="0" xfId="0" applyNumberFormat="1" applyFont="1" applyAlignment="1" applyProtection="1">
      <alignment horizontal="center" vertical="center" wrapText="1"/>
      <protection locked="0"/>
    </xf>
    <xf numFmtId="0" fontId="26" fillId="0" borderId="0" xfId="1" applyNumberFormat="1" applyFont="1" applyFill="1" applyAlignment="1" applyProtection="1">
      <alignment horizontal="center" vertical="center" wrapText="1"/>
      <protection locked="0"/>
    </xf>
    <xf numFmtId="0" fontId="21" fillId="0" borderId="0" xfId="0" applyFont="1" applyAlignment="1" applyProtection="1">
      <alignment vertical="center" wrapText="1"/>
      <protection locked="0"/>
    </xf>
    <xf numFmtId="0" fontId="0" fillId="0" borderId="0" xfId="0" applyAlignment="1">
      <alignment horizontal="left"/>
    </xf>
    <xf numFmtId="0" fontId="0" fillId="0" borderId="0" xfId="0" applyAlignment="1">
      <alignment horizontal="center" wrapText="1"/>
    </xf>
    <xf numFmtId="0" fontId="5" fillId="0" borderId="0" xfId="3" applyAlignment="1">
      <alignment vertical="center" wrapText="1"/>
    </xf>
    <xf numFmtId="0" fontId="31" fillId="0" borderId="0" xfId="0" applyFont="1" applyAlignment="1" applyProtection="1">
      <alignment horizontal="center" vertical="center" wrapText="1"/>
      <protection locked="0"/>
    </xf>
    <xf numFmtId="0" fontId="32" fillId="0" borderId="0" xfId="0" applyFont="1" applyAlignment="1">
      <alignment horizontal="right"/>
    </xf>
    <xf numFmtId="0" fontId="32" fillId="0" borderId="0" xfId="0" applyFont="1" applyAlignment="1">
      <alignment horizontal="center"/>
    </xf>
    <xf numFmtId="0" fontId="0" fillId="0" borderId="21" xfId="0" applyBorder="1" applyAlignment="1">
      <alignment horizontal="left"/>
    </xf>
    <xf numFmtId="0" fontId="0" fillId="0" borderId="21" xfId="0" applyBorder="1" applyAlignment="1">
      <alignment horizontal="center"/>
    </xf>
    <xf numFmtId="3" fontId="26" fillId="0" borderId="0" xfId="0" applyNumberFormat="1" applyFont="1" applyAlignment="1" applyProtection="1">
      <alignment horizontal="center" vertical="center" wrapText="1"/>
      <protection locked="0"/>
    </xf>
    <xf numFmtId="168" fontId="21" fillId="0" borderId="0" xfId="1" applyNumberFormat="1" applyFont="1" applyFill="1" applyAlignment="1" applyProtection="1">
      <alignment horizontal="center" vertical="center" wrapText="1"/>
      <protection locked="0"/>
    </xf>
    <xf numFmtId="49" fontId="21" fillId="4" borderId="8" xfId="0" applyNumberFormat="1" applyFont="1" applyFill="1" applyBorder="1" applyAlignment="1">
      <alignment horizontal="center" vertical="center" wrapText="1"/>
    </xf>
    <xf numFmtId="49" fontId="21" fillId="3" borderId="8" xfId="0" applyNumberFormat="1" applyFont="1" applyFill="1" applyBorder="1" applyAlignment="1">
      <alignment horizontal="center" vertical="center" wrapText="1"/>
    </xf>
    <xf numFmtId="49" fontId="21" fillId="3" borderId="9" xfId="0" applyNumberFormat="1" applyFont="1" applyFill="1" applyBorder="1" applyAlignment="1">
      <alignment horizontal="center" vertical="center" wrapText="1"/>
    </xf>
    <xf numFmtId="0" fontId="0" fillId="0" borderId="0" xfId="0" applyAlignment="1">
      <alignment horizontal="left" wrapText="1"/>
    </xf>
    <xf numFmtId="0" fontId="5" fillId="0" borderId="0" xfId="3" applyAlignment="1" applyProtection="1">
      <alignment vertical="center" wrapText="1"/>
      <protection locked="0"/>
    </xf>
    <xf numFmtId="166" fontId="17" fillId="0" borderId="0" xfId="0" applyNumberFormat="1" applyFont="1" applyAlignment="1" applyProtection="1">
      <alignment horizontal="center" vertical="center" wrapText="1"/>
      <protection locked="0"/>
    </xf>
    <xf numFmtId="0" fontId="17" fillId="0" borderId="0" xfId="1" applyNumberFormat="1" applyFont="1" applyFill="1" applyAlignment="1" applyProtection="1">
      <alignment horizontal="center" vertical="center" wrapText="1"/>
      <protection locked="0"/>
    </xf>
    <xf numFmtId="3" fontId="17" fillId="0" borderId="0" xfId="0" applyNumberFormat="1" applyFont="1" applyAlignment="1" applyProtection="1">
      <alignment horizontal="center" vertical="center" wrapText="1"/>
      <protection locked="0"/>
    </xf>
    <xf numFmtId="49" fontId="17" fillId="4" borderId="8" xfId="0" applyNumberFormat="1" applyFont="1" applyFill="1" applyBorder="1" applyAlignment="1">
      <alignment horizontal="center" vertical="center" wrapText="1"/>
    </xf>
    <xf numFmtId="168" fontId="14" fillId="0" borderId="0" xfId="0" applyNumberFormat="1" applyFont="1"/>
    <xf numFmtId="0" fontId="21" fillId="6" borderId="0" xfId="0" applyFont="1" applyFill="1" applyAlignment="1">
      <alignment horizontal="center" vertical="center" wrapText="1"/>
    </xf>
    <xf numFmtId="14" fontId="21" fillId="6" borderId="0" xfId="0" applyNumberFormat="1" applyFont="1" applyFill="1" applyAlignment="1">
      <alignment horizontal="center" vertical="center" wrapText="1"/>
    </xf>
    <xf numFmtId="14" fontId="21" fillId="6" borderId="0" xfId="0" applyNumberFormat="1" applyFont="1" applyFill="1" applyAlignment="1">
      <alignment wrapText="1"/>
    </xf>
    <xf numFmtId="0" fontId="21" fillId="8" borderId="0" xfId="0" applyFont="1" applyFill="1" applyAlignment="1">
      <alignment vertical="center" wrapText="1"/>
    </xf>
    <xf numFmtId="0" fontId="33" fillId="0" borderId="0" xfId="0" applyFont="1" applyAlignment="1" applyProtection="1">
      <alignment horizontal="center" vertical="center" wrapText="1"/>
      <protection locked="0"/>
    </xf>
    <xf numFmtId="49" fontId="33" fillId="0" borderId="0" xfId="0" applyNumberFormat="1" applyFont="1" applyAlignment="1" applyProtection="1">
      <alignment horizontal="center" vertical="center" wrapText="1"/>
      <protection locked="0"/>
    </xf>
    <xf numFmtId="49" fontId="33" fillId="0" borderId="0" xfId="0" applyNumberFormat="1" applyFont="1" applyAlignment="1" applyProtection="1">
      <alignment horizontal="justify" vertical="center" wrapText="1"/>
      <protection locked="0"/>
    </xf>
    <xf numFmtId="14" fontId="33" fillId="0" borderId="0" xfId="0" applyNumberFormat="1" applyFont="1" applyAlignment="1" applyProtection="1">
      <alignment horizontal="center" vertical="center" wrapText="1"/>
      <protection locked="0"/>
    </xf>
    <xf numFmtId="0" fontId="33" fillId="0" borderId="0" xfId="0" applyFont="1" applyAlignment="1">
      <alignment horizontal="center" vertical="center" wrapText="1"/>
    </xf>
    <xf numFmtId="49" fontId="33" fillId="0" borderId="0" xfId="0" applyNumberFormat="1" applyFont="1" applyAlignment="1">
      <alignment horizontal="center" vertical="center" wrapText="1"/>
    </xf>
    <xf numFmtId="164" fontId="33" fillId="0" borderId="0" xfId="0" applyNumberFormat="1" applyFont="1" applyAlignment="1">
      <alignment horizontal="center" vertical="center" wrapText="1"/>
    </xf>
    <xf numFmtId="166" fontId="33" fillId="0" borderId="0" xfId="0" applyNumberFormat="1" applyFont="1" applyAlignment="1" applyProtection="1">
      <alignment horizontal="center" vertical="center" wrapText="1"/>
      <protection locked="0"/>
    </xf>
    <xf numFmtId="0" fontId="33" fillId="0" borderId="0" xfId="0" applyFont="1" applyAlignment="1" applyProtection="1">
      <alignment horizontal="left" vertical="center" wrapText="1"/>
      <protection locked="0"/>
    </xf>
    <xf numFmtId="169" fontId="33" fillId="0" borderId="0" xfId="0" applyNumberFormat="1" applyFont="1" applyAlignment="1" applyProtection="1">
      <alignment horizontal="center" vertical="center" wrapText="1"/>
      <protection locked="0"/>
    </xf>
    <xf numFmtId="0" fontId="33" fillId="0" borderId="0" xfId="1" applyNumberFormat="1" applyFont="1" applyFill="1" applyAlignment="1" applyProtection="1">
      <alignment horizontal="center" vertical="center" wrapText="1"/>
      <protection locked="0"/>
    </xf>
    <xf numFmtId="0" fontId="33" fillId="0" borderId="0" xfId="0" applyFont="1" applyAlignment="1" applyProtection="1">
      <alignment vertical="center" wrapText="1"/>
      <protection locked="0"/>
    </xf>
    <xf numFmtId="3" fontId="33" fillId="0" borderId="0" xfId="0" applyNumberFormat="1" applyFont="1" applyAlignment="1" applyProtection="1">
      <alignment horizontal="center" vertical="center" wrapText="1"/>
      <protection locked="0"/>
    </xf>
    <xf numFmtId="0" fontId="14" fillId="0" borderId="0" xfId="0" applyFont="1" applyAlignment="1">
      <alignment horizontal="center"/>
    </xf>
    <xf numFmtId="49" fontId="33" fillId="4" borderId="8" xfId="0" applyNumberFormat="1" applyFont="1" applyFill="1" applyBorder="1" applyAlignment="1">
      <alignment horizontal="center" vertical="center" wrapText="1"/>
    </xf>
    <xf numFmtId="0" fontId="33" fillId="4" borderId="1" xfId="0" applyFont="1" applyFill="1" applyBorder="1" applyAlignment="1">
      <alignment horizontal="center" vertical="center" wrapText="1"/>
    </xf>
    <xf numFmtId="49" fontId="33" fillId="3" borderId="8" xfId="0" applyNumberFormat="1" applyFont="1" applyFill="1" applyBorder="1" applyAlignment="1">
      <alignment horizontal="center" vertical="center" wrapText="1"/>
    </xf>
    <xf numFmtId="0" fontId="33" fillId="3" borderId="1" xfId="0" applyFont="1" applyFill="1" applyBorder="1" applyAlignment="1">
      <alignment horizontal="center" vertical="center" wrapText="1"/>
    </xf>
    <xf numFmtId="0" fontId="5" fillId="0" borderId="0" xfId="3" applyNumberFormat="1" applyFill="1" applyAlignment="1" applyProtection="1">
      <alignment vertical="center" wrapText="1"/>
      <protection locked="0"/>
    </xf>
    <xf numFmtId="0" fontId="5" fillId="8" borderId="0" xfId="3" applyFill="1" applyBorder="1" applyAlignment="1">
      <alignment wrapText="1"/>
    </xf>
    <xf numFmtId="0" fontId="5" fillId="0" borderId="0" xfId="4" applyAlignment="1" applyProtection="1">
      <alignment vertical="center" wrapText="1"/>
      <protection locked="0"/>
    </xf>
    <xf numFmtId="0" fontId="35" fillId="0" borderId="0" xfId="0" applyFont="1" applyAlignment="1" applyProtection="1">
      <alignment horizontal="center" vertical="center" wrapText="1"/>
      <protection locked="0"/>
    </xf>
    <xf numFmtId="49" fontId="35" fillId="0" borderId="0" xfId="0" applyNumberFormat="1" applyFont="1" applyAlignment="1" applyProtection="1">
      <alignment horizontal="center" vertical="center" wrapText="1"/>
      <protection locked="0"/>
    </xf>
    <xf numFmtId="49" fontId="35" fillId="0" borderId="0" xfId="0" applyNumberFormat="1" applyFont="1" applyAlignment="1" applyProtection="1">
      <alignment horizontal="justify" vertical="center" wrapText="1"/>
      <protection locked="0"/>
    </xf>
    <xf numFmtId="14" fontId="35" fillId="0" borderId="0" xfId="0" applyNumberFormat="1" applyFont="1" applyAlignment="1" applyProtection="1">
      <alignment horizontal="center" vertical="center" wrapText="1"/>
      <protection locked="0"/>
    </xf>
    <xf numFmtId="0" fontId="35" fillId="0" borderId="0" xfId="0" applyFont="1" applyAlignment="1">
      <alignment horizontal="center" vertical="center" wrapText="1"/>
    </xf>
    <xf numFmtId="49" fontId="35" fillId="0" borderId="0" xfId="0" applyNumberFormat="1" applyFont="1" applyAlignment="1">
      <alignment horizontal="center" vertical="center" wrapText="1"/>
    </xf>
    <xf numFmtId="164" fontId="35" fillId="0" borderId="0" xfId="0" applyNumberFormat="1" applyFont="1" applyAlignment="1">
      <alignment horizontal="center" vertical="center" wrapText="1"/>
    </xf>
    <xf numFmtId="166" fontId="35" fillId="0" borderId="0" xfId="0" applyNumberFormat="1" applyFont="1" applyAlignment="1" applyProtection="1">
      <alignment horizontal="center" vertical="center" wrapText="1"/>
      <protection locked="0"/>
    </xf>
    <xf numFmtId="0" fontId="35" fillId="0" borderId="0" xfId="0" applyFont="1" applyAlignment="1" applyProtection="1">
      <alignment horizontal="left" vertical="center" wrapText="1"/>
      <protection locked="0"/>
    </xf>
    <xf numFmtId="169" fontId="35" fillId="0" borderId="0" xfId="0" applyNumberFormat="1" applyFont="1" applyAlignment="1" applyProtection="1">
      <alignment horizontal="center" vertical="center" wrapText="1"/>
      <protection locked="0"/>
    </xf>
    <xf numFmtId="0" fontId="35" fillId="0" borderId="0" xfId="1" applyNumberFormat="1" applyFont="1" applyFill="1" applyAlignment="1" applyProtection="1">
      <alignment horizontal="center" vertical="center" wrapText="1"/>
      <protection locked="0"/>
    </xf>
    <xf numFmtId="0" fontId="35" fillId="0" borderId="0" xfId="0" applyFont="1" applyAlignment="1" applyProtection="1">
      <alignment vertical="center" wrapText="1"/>
      <protection locked="0"/>
    </xf>
    <xf numFmtId="3" fontId="35" fillId="0" borderId="0" xfId="0" applyNumberFormat="1" applyFont="1" applyAlignment="1" applyProtection="1">
      <alignment horizontal="center" vertical="center" wrapText="1"/>
      <protection locked="0"/>
    </xf>
    <xf numFmtId="49" fontId="35" fillId="3" borderId="8" xfId="0" applyNumberFormat="1" applyFont="1" applyFill="1" applyBorder="1" applyAlignment="1">
      <alignment horizontal="center" vertical="center" wrapText="1"/>
    </xf>
    <xf numFmtId="0" fontId="35" fillId="3" borderId="1" xfId="0" applyFont="1" applyFill="1" applyBorder="1" applyAlignment="1">
      <alignment horizontal="center" vertical="center" wrapText="1"/>
    </xf>
    <xf numFmtId="0" fontId="5" fillId="0" borderId="0" xfId="4" applyNumberFormat="1" applyFill="1" applyAlignment="1" applyProtection="1">
      <alignment vertical="center" wrapText="1"/>
      <protection locked="0"/>
    </xf>
    <xf numFmtId="0" fontId="36" fillId="0" borderId="0" xfId="4" applyNumberFormat="1" applyFont="1" applyFill="1" applyAlignment="1" applyProtection="1">
      <alignment vertical="center" wrapText="1"/>
      <protection locked="0"/>
    </xf>
    <xf numFmtId="49" fontId="21" fillId="0" borderId="8" xfId="0" applyNumberFormat="1" applyFont="1" applyBorder="1" applyAlignment="1">
      <alignment horizontal="center" vertical="center" wrapText="1"/>
    </xf>
    <xf numFmtId="0" fontId="21" fillId="0" borderId="1" xfId="0" applyFont="1" applyBorder="1" applyAlignment="1">
      <alignment horizontal="center" vertical="center" wrapText="1"/>
    </xf>
    <xf numFmtId="0" fontId="37" fillId="0" borderId="0" xfId="0" applyFont="1" applyAlignment="1">
      <alignment vertical="center" wrapText="1"/>
    </xf>
    <xf numFmtId="49" fontId="21" fillId="3" borderId="23" xfId="0" applyNumberFormat="1" applyFont="1" applyFill="1" applyBorder="1" applyAlignment="1">
      <alignment horizontal="center" vertical="center" wrapText="1"/>
    </xf>
    <xf numFmtId="49" fontId="21" fillId="3" borderId="0" xfId="0" applyNumberFormat="1" applyFont="1" applyFill="1" applyAlignment="1">
      <alignment horizontal="center" vertical="center" wrapText="1"/>
    </xf>
    <xf numFmtId="0" fontId="21" fillId="0" borderId="0" xfId="0" applyFont="1" applyAlignment="1">
      <alignment horizontal="left" vertical="center" wrapText="1"/>
    </xf>
    <xf numFmtId="0" fontId="5" fillId="0" borderId="0" xfId="4" applyAlignment="1" applyProtection="1">
      <alignment horizontal="left" vertical="center" wrapText="1"/>
      <protection locked="0"/>
    </xf>
    <xf numFmtId="0" fontId="21" fillId="6" borderId="0" xfId="0" applyFont="1" applyFill="1" applyAlignment="1">
      <alignment horizontal="left" vertical="center" wrapText="1"/>
    </xf>
    <xf numFmtId="0" fontId="38" fillId="0" borderId="0" xfId="0" applyFont="1" applyAlignment="1" applyProtection="1">
      <alignment horizontal="center" vertical="center" wrapText="1"/>
      <protection locked="0"/>
    </xf>
    <xf numFmtId="49" fontId="38" fillId="0" borderId="0" xfId="0" applyNumberFormat="1" applyFont="1" applyAlignment="1" applyProtection="1">
      <alignment horizontal="center" vertical="center" wrapText="1"/>
      <protection locked="0"/>
    </xf>
    <xf numFmtId="49" fontId="38" fillId="0" borderId="0" xfId="0" applyNumberFormat="1" applyFont="1" applyAlignment="1" applyProtection="1">
      <alignment horizontal="justify" vertical="center" wrapText="1"/>
      <protection locked="0"/>
    </xf>
    <xf numFmtId="14" fontId="38" fillId="0" borderId="0" xfId="0" applyNumberFormat="1" applyFont="1" applyAlignment="1" applyProtection="1">
      <alignment horizontal="center" vertical="center" wrapText="1"/>
      <protection locked="0"/>
    </xf>
    <xf numFmtId="0" fontId="38" fillId="0" borderId="0" xfId="0" applyFont="1" applyAlignment="1">
      <alignment horizontal="center" vertical="center" wrapText="1"/>
    </xf>
    <xf numFmtId="49" fontId="38" fillId="0" borderId="0" xfId="0" applyNumberFormat="1" applyFont="1" applyAlignment="1">
      <alignment horizontal="center" vertical="center" wrapText="1"/>
    </xf>
    <xf numFmtId="164" fontId="38" fillId="0" borderId="0" xfId="0" applyNumberFormat="1" applyFont="1" applyAlignment="1">
      <alignment horizontal="center" vertical="center" wrapText="1"/>
    </xf>
    <xf numFmtId="166" fontId="38" fillId="0" borderId="0" xfId="0" applyNumberFormat="1" applyFont="1" applyAlignment="1" applyProtection="1">
      <alignment horizontal="center" vertical="center" wrapText="1"/>
      <protection locked="0"/>
    </xf>
    <xf numFmtId="168" fontId="38" fillId="0" borderId="0" xfId="1" applyNumberFormat="1" applyFont="1" applyFill="1" applyAlignment="1" applyProtection="1">
      <alignment horizontal="center" vertical="center" wrapText="1"/>
      <protection locked="0"/>
    </xf>
    <xf numFmtId="0" fontId="38" fillId="0" borderId="0" xfId="0" applyFont="1" applyAlignment="1" applyProtection="1">
      <alignment horizontal="left" vertical="center" wrapText="1"/>
      <protection locked="0"/>
    </xf>
    <xf numFmtId="169" fontId="38" fillId="0" borderId="0" xfId="0" applyNumberFormat="1" applyFont="1" applyAlignment="1" applyProtection="1">
      <alignment horizontal="center" vertical="center" wrapText="1"/>
      <protection locked="0"/>
    </xf>
    <xf numFmtId="0" fontId="38" fillId="0" borderId="0" xfId="1" applyNumberFormat="1" applyFont="1" applyFill="1" applyAlignment="1" applyProtection="1">
      <alignment horizontal="center" vertical="center" wrapText="1"/>
      <protection locked="0"/>
    </xf>
    <xf numFmtId="0" fontId="38" fillId="0" borderId="0" xfId="0" applyFont="1" applyAlignment="1" applyProtection="1">
      <alignment vertical="center" wrapText="1"/>
      <protection locked="0"/>
    </xf>
    <xf numFmtId="3" fontId="38" fillId="0" borderId="0" xfId="0" applyNumberFormat="1" applyFont="1" applyAlignment="1" applyProtection="1">
      <alignment horizontal="center" vertical="center" wrapText="1"/>
      <protection locked="0"/>
    </xf>
    <xf numFmtId="49" fontId="22" fillId="3" borderId="0" xfId="0" applyNumberFormat="1" applyFont="1" applyFill="1" applyAlignment="1">
      <alignment horizontal="center" vertical="center" wrapText="1"/>
    </xf>
    <xf numFmtId="0" fontId="4" fillId="6" borderId="0" xfId="0" applyFont="1" applyFill="1" applyAlignment="1">
      <alignment horizontal="center" vertical="center" wrapText="1"/>
    </xf>
    <xf numFmtId="0" fontId="4" fillId="6" borderId="0" xfId="0" applyFont="1" applyFill="1" applyAlignment="1">
      <alignment horizontal="center" vertical="center"/>
    </xf>
    <xf numFmtId="165" fontId="33" fillId="0" borderId="0" xfId="1" applyNumberFormat="1" applyFont="1" applyFill="1" applyBorder="1" applyAlignment="1" applyProtection="1">
      <alignment horizontal="center" vertical="center" wrapText="1"/>
      <protection locked="0"/>
    </xf>
    <xf numFmtId="0" fontId="33" fillId="0" borderId="0" xfId="1" applyNumberFormat="1" applyFont="1" applyFill="1" applyBorder="1" applyAlignment="1" applyProtection="1">
      <alignment horizontal="center" vertical="center" wrapText="1"/>
      <protection locked="0"/>
    </xf>
    <xf numFmtId="165" fontId="35" fillId="0" borderId="1" xfId="1" applyNumberFormat="1" applyFont="1" applyFill="1" applyBorder="1" applyAlignment="1" applyProtection="1">
      <alignment horizontal="center" vertical="center" wrapText="1"/>
      <protection locked="0"/>
    </xf>
    <xf numFmtId="165" fontId="24" fillId="0" borderId="0" xfId="1" applyNumberFormat="1" applyFont="1" applyFill="1" applyBorder="1" applyAlignment="1" applyProtection="1">
      <alignment horizontal="center" vertical="center" wrapText="1"/>
      <protection locked="0"/>
    </xf>
    <xf numFmtId="0" fontId="35" fillId="0" borderId="1" xfId="0" applyFont="1" applyBorder="1" applyAlignment="1" applyProtection="1">
      <alignment horizontal="center" vertical="center" wrapText="1"/>
      <protection locked="0"/>
    </xf>
    <xf numFmtId="0" fontId="33" fillId="0" borderId="2" xfId="0" applyFont="1" applyBorder="1" applyAlignment="1" applyProtection="1">
      <alignment horizontal="center" vertical="center" wrapText="1"/>
      <protection locked="0"/>
    </xf>
    <xf numFmtId="0" fontId="35" fillId="0" borderId="2" xfId="0" applyFont="1" applyBorder="1" applyAlignment="1" applyProtection="1">
      <alignment horizontal="center" vertical="center" wrapText="1"/>
      <protection locked="0"/>
    </xf>
    <xf numFmtId="0" fontId="0" fillId="0" borderId="0" xfId="0" applyAlignment="1">
      <alignment horizontal="center" vertical="center"/>
    </xf>
    <xf numFmtId="0" fontId="21" fillId="8" borderId="0" xfId="0" applyFont="1" applyFill="1" applyAlignment="1">
      <alignment horizontal="center" vertical="center" wrapText="1"/>
    </xf>
    <xf numFmtId="49" fontId="35" fillId="0" borderId="0" xfId="0" quotePrefix="1" applyNumberFormat="1" applyFont="1" applyAlignment="1" applyProtection="1">
      <alignment horizontal="center" vertical="center" wrapText="1"/>
      <protection locked="0"/>
    </xf>
    <xf numFmtId="0" fontId="35" fillId="0" borderId="0" xfId="0" quotePrefix="1" applyFont="1" applyAlignment="1" applyProtection="1">
      <alignment horizontal="center" vertical="center" wrapText="1"/>
      <protection locked="0"/>
    </xf>
    <xf numFmtId="165" fontId="35" fillId="0" borderId="0" xfId="1" applyNumberFormat="1" applyFont="1" applyFill="1" applyBorder="1" applyAlignment="1" applyProtection="1">
      <alignment horizontal="center" vertical="center" wrapText="1"/>
      <protection locked="0"/>
    </xf>
    <xf numFmtId="0" fontId="36" fillId="0" borderId="0" xfId="3" applyFont="1" applyAlignment="1">
      <alignment vertical="center" wrapText="1"/>
    </xf>
    <xf numFmtId="49" fontId="22" fillId="4" borderId="8" xfId="0" applyNumberFormat="1" applyFont="1" applyFill="1" applyBorder="1" applyAlignment="1">
      <alignment horizontal="center" vertical="center" wrapText="1"/>
    </xf>
    <xf numFmtId="49" fontId="35" fillId="3" borderId="23" xfId="0" applyNumberFormat="1" applyFont="1" applyFill="1" applyBorder="1" applyAlignment="1">
      <alignment horizontal="center" vertical="center" wrapText="1"/>
    </xf>
    <xf numFmtId="0" fontId="35" fillId="3" borderId="24" xfId="0" applyFont="1" applyFill="1" applyBorder="1" applyAlignment="1">
      <alignment horizontal="center" vertical="center" wrapText="1"/>
    </xf>
    <xf numFmtId="49" fontId="22" fillId="0" borderId="8" xfId="0" applyNumberFormat="1" applyFont="1" applyBorder="1" applyAlignment="1">
      <alignment horizontal="center" vertical="center" wrapText="1"/>
    </xf>
    <xf numFmtId="0" fontId="22" fillId="0" borderId="1" xfId="0" applyFont="1" applyBorder="1" applyAlignment="1">
      <alignment horizontal="center" vertical="center" wrapText="1"/>
    </xf>
    <xf numFmtId="168" fontId="20" fillId="0" borderId="0" xfId="1" applyNumberFormat="1" applyFont="1" applyFill="1" applyAlignment="1" applyProtection="1">
      <alignment horizontal="center" vertical="center" wrapText="1"/>
      <protection locked="0"/>
    </xf>
    <xf numFmtId="0" fontId="39" fillId="0" borderId="0" xfId="0" applyFont="1" applyAlignment="1">
      <alignment horizontal="center" vertical="center"/>
    </xf>
    <xf numFmtId="49" fontId="26" fillId="0" borderId="22" xfId="0" applyNumberFormat="1" applyFont="1" applyBorder="1" applyAlignment="1" applyProtection="1">
      <alignment horizontal="center" vertical="center" wrapText="1"/>
      <protection locked="0"/>
    </xf>
    <xf numFmtId="166" fontId="24" fillId="0" borderId="0" xfId="5" applyNumberFormat="1" applyFont="1" applyAlignment="1" applyProtection="1">
      <alignment horizontal="center" vertical="center" wrapText="1"/>
      <protection locked="0"/>
    </xf>
    <xf numFmtId="0" fontId="17" fillId="0" borderId="2" xfId="0" applyFont="1" applyBorder="1" applyAlignment="1" applyProtection="1">
      <alignment horizontal="center" vertical="center" wrapText="1"/>
      <protection locked="0"/>
    </xf>
    <xf numFmtId="49" fontId="17" fillId="0" borderId="8" xfId="0" applyNumberFormat="1" applyFont="1" applyBorder="1" applyAlignment="1">
      <alignment horizontal="center" vertical="center" wrapText="1"/>
    </xf>
    <xf numFmtId="0" fontId="17" fillId="0" borderId="1" xfId="0" applyFont="1" applyBorder="1" applyAlignment="1">
      <alignment horizontal="center" vertical="center" wrapText="1"/>
    </xf>
    <xf numFmtId="0" fontId="35" fillId="0" borderId="0" xfId="1" applyNumberFormat="1" applyFont="1" applyFill="1" applyBorder="1" applyAlignment="1" applyProtection="1">
      <alignment horizontal="center" vertical="center" wrapText="1"/>
      <protection locked="0"/>
    </xf>
    <xf numFmtId="165" fontId="21" fillId="0" borderId="0" xfId="1" applyNumberFormat="1" applyFont="1" applyBorder="1" applyAlignment="1" applyProtection="1">
      <alignment horizontal="center" vertical="center" wrapText="1"/>
      <protection locked="0"/>
    </xf>
    <xf numFmtId="3" fontId="33" fillId="0" borderId="0" xfId="0" applyNumberFormat="1" applyFont="1" applyAlignment="1" applyProtection="1">
      <alignment horizontal="left" vertical="center" wrapText="1"/>
      <protection locked="0"/>
    </xf>
    <xf numFmtId="49" fontId="35" fillId="4" borderId="0" xfId="0" applyNumberFormat="1" applyFont="1" applyFill="1" applyAlignment="1">
      <alignment horizontal="center" vertical="center" wrapText="1"/>
    </xf>
    <xf numFmtId="0" fontId="35" fillId="4" borderId="0" xfId="0" applyFont="1" applyFill="1" applyAlignment="1">
      <alignment horizontal="center" vertical="center" wrapText="1"/>
    </xf>
    <xf numFmtId="0" fontId="5" fillId="0" borderId="0" xfId="3" applyBorder="1" applyAlignment="1">
      <alignment vertical="center" wrapText="1"/>
    </xf>
    <xf numFmtId="14" fontId="40" fillId="0" borderId="0" xfId="0" applyNumberFormat="1" applyFont="1" applyAlignment="1" applyProtection="1">
      <alignment horizontal="center" vertical="center" wrapText="1"/>
      <protection locked="0"/>
    </xf>
    <xf numFmtId="0" fontId="26" fillId="0" borderId="0" xfId="1" applyNumberFormat="1" applyFont="1" applyFill="1" applyBorder="1" applyAlignment="1" applyProtection="1">
      <alignment horizontal="center" vertical="center" wrapText="1"/>
      <protection locked="0"/>
    </xf>
    <xf numFmtId="49" fontId="38" fillId="3" borderId="23" xfId="0" applyNumberFormat="1" applyFont="1" applyFill="1" applyBorder="1" applyAlignment="1">
      <alignment horizontal="center" vertical="center" wrapText="1"/>
    </xf>
    <xf numFmtId="0" fontId="38" fillId="3" borderId="24" xfId="0" applyFont="1" applyFill="1" applyBorder="1" applyAlignment="1">
      <alignment horizontal="center" vertical="center" wrapText="1"/>
    </xf>
    <xf numFmtId="0" fontId="21" fillId="0" borderId="0" xfId="0" applyFont="1" applyAlignment="1">
      <alignment vertical="center"/>
    </xf>
    <xf numFmtId="44" fontId="21" fillId="0" borderId="0" xfId="1" applyFont="1" applyFill="1" applyAlignment="1" applyProtection="1">
      <alignment horizontal="center" vertical="center" wrapText="1"/>
      <protection locked="0"/>
    </xf>
    <xf numFmtId="0" fontId="41" fillId="0" borderId="0" xfId="0" applyFont="1" applyAlignment="1" applyProtection="1">
      <alignment horizontal="center" vertical="center" wrapText="1"/>
      <protection locked="0"/>
    </xf>
    <xf numFmtId="0" fontId="42" fillId="0" borderId="0" xfId="0" applyFont="1"/>
    <xf numFmtId="49" fontId="26" fillId="0" borderId="8" xfId="0" applyNumberFormat="1" applyFont="1" applyBorder="1" applyAlignment="1">
      <alignment horizontal="center" vertical="center" wrapText="1"/>
    </xf>
    <xf numFmtId="0" fontId="26" fillId="0" borderId="1" xfId="0" applyFont="1" applyBorder="1" applyAlignment="1">
      <alignment horizontal="center" vertical="center" wrapText="1"/>
    </xf>
    <xf numFmtId="165" fontId="26" fillId="0" borderId="0" xfId="1" applyNumberFormat="1" applyFont="1" applyFill="1" applyBorder="1" applyAlignment="1" applyProtection="1">
      <alignment horizontal="center" vertical="center" wrapText="1"/>
      <protection locked="0"/>
    </xf>
    <xf numFmtId="44" fontId="38" fillId="0" borderId="0" xfId="1" applyFont="1" applyFill="1" applyAlignment="1" applyProtection="1">
      <alignment horizontal="center" vertical="center" wrapText="1"/>
      <protection locked="0"/>
    </xf>
    <xf numFmtId="44" fontId="26" fillId="0" borderId="0" xfId="1" applyFont="1" applyAlignment="1" applyProtection="1">
      <alignment horizontal="center" vertical="center" wrapText="1"/>
      <protection locked="0"/>
    </xf>
    <xf numFmtId="0" fontId="5" fillId="0" borderId="0" xfId="3" applyAlignment="1">
      <alignment horizontal="center"/>
    </xf>
    <xf numFmtId="44" fontId="27" fillId="0" borderId="0" xfId="1" applyFont="1" applyFill="1" applyAlignment="1" applyProtection="1">
      <alignment horizontal="center" vertical="center" wrapText="1"/>
      <protection locked="0"/>
    </xf>
    <xf numFmtId="44" fontId="33" fillId="0" borderId="0" xfId="1" applyFont="1" applyFill="1" applyBorder="1" applyAlignment="1" applyProtection="1">
      <alignment horizontal="center" vertical="center" wrapText="1"/>
      <protection locked="0"/>
    </xf>
    <xf numFmtId="44" fontId="33" fillId="0" borderId="0" xfId="1" applyFont="1" applyFill="1" applyAlignment="1" applyProtection="1">
      <alignment horizontal="center" vertical="center" wrapText="1"/>
      <protection locked="0"/>
    </xf>
    <xf numFmtId="44" fontId="35" fillId="0" borderId="0" xfId="1" applyFont="1" applyFill="1" applyAlignment="1" applyProtection="1">
      <alignment horizontal="center" vertical="center" wrapText="1"/>
      <protection locked="0"/>
    </xf>
    <xf numFmtId="44" fontId="24" fillId="0" borderId="0" xfId="1" applyFont="1" applyFill="1" applyAlignment="1" applyProtection="1">
      <alignment horizontal="center" vertical="center" wrapText="1"/>
      <protection locked="0"/>
    </xf>
    <xf numFmtId="44" fontId="17" fillId="0" borderId="0" xfId="1" applyFont="1" applyFill="1" applyBorder="1" applyAlignment="1" applyProtection="1">
      <alignment horizontal="center" vertical="center" wrapText="1"/>
      <protection locked="0"/>
    </xf>
    <xf numFmtId="44" fontId="23" fillId="0" borderId="0" xfId="1" applyFont="1" applyFill="1" applyAlignment="1" applyProtection="1">
      <alignment horizontal="center" vertical="center" wrapText="1"/>
      <protection locked="0"/>
    </xf>
    <xf numFmtId="44" fontId="35" fillId="0" borderId="0" xfId="1" applyFont="1" applyFill="1" applyBorder="1" applyAlignment="1" applyProtection="1">
      <alignment horizontal="center" vertical="center" wrapText="1"/>
      <protection locked="0"/>
    </xf>
    <xf numFmtId="44" fontId="24" fillId="0" borderId="0" xfId="1" applyFont="1" applyFill="1" applyBorder="1" applyAlignment="1" applyProtection="1">
      <alignment horizontal="center" vertical="center" wrapText="1"/>
      <protection locked="0"/>
    </xf>
    <xf numFmtId="44" fontId="17" fillId="0" borderId="0" xfId="1" applyFont="1" applyFill="1" applyAlignment="1" applyProtection="1">
      <alignment horizontal="center" vertical="center" wrapText="1"/>
      <protection locked="0"/>
    </xf>
    <xf numFmtId="44" fontId="26" fillId="0" borderId="0" xfId="1" applyFont="1" applyFill="1" applyAlignment="1" applyProtection="1">
      <alignment horizontal="center" vertical="center" wrapText="1"/>
      <protection locked="0"/>
    </xf>
    <xf numFmtId="44" fontId="23" fillId="0" borderId="0" xfId="1" applyFont="1" applyFill="1" applyBorder="1" applyAlignment="1" applyProtection="1">
      <alignment horizontal="center" vertical="center" wrapText="1"/>
      <protection locked="0"/>
    </xf>
    <xf numFmtId="0" fontId="5" fillId="0" borderId="0" xfId="4" applyAlignment="1">
      <alignment horizontal="center"/>
    </xf>
    <xf numFmtId="0" fontId="21" fillId="0" borderId="25" xfId="0" applyFont="1" applyBorder="1" applyAlignment="1" applyProtection="1">
      <alignment horizontal="center" vertical="center" wrapText="1"/>
      <protection locked="0"/>
    </xf>
    <xf numFmtId="0" fontId="5" fillId="0" borderId="0" xfId="4" applyFill="1" applyAlignment="1">
      <alignment horizontal="center"/>
    </xf>
    <xf numFmtId="0" fontId="5" fillId="5" borderId="0" xfId="3" applyFill="1" applyAlignment="1">
      <alignment horizontal="center"/>
    </xf>
    <xf numFmtId="0" fontId="17" fillId="6" borderId="0" xfId="0" applyFont="1" applyFill="1" applyAlignment="1">
      <alignment horizontal="center" vertical="center" wrapText="1"/>
    </xf>
    <xf numFmtId="0" fontId="0" fillId="0" borderId="0" xfId="0" applyAlignment="1">
      <alignment horizontal="center" vertical="center" wrapText="1"/>
    </xf>
    <xf numFmtId="168" fontId="0" fillId="0" borderId="0" xfId="0" applyNumberFormat="1" applyAlignment="1">
      <alignment horizontal="center" vertical="center"/>
    </xf>
    <xf numFmtId="170" fontId="0" fillId="0" borderId="0" xfId="0" applyNumberFormat="1" applyAlignment="1">
      <alignment horizontal="center" vertical="center"/>
    </xf>
    <xf numFmtId="0" fontId="0" fillId="0" borderId="0" xfId="0" applyAlignment="1">
      <alignment horizontal="left" indent="1"/>
    </xf>
    <xf numFmtId="0" fontId="5" fillId="0" borderId="0" xfId="3" applyFill="1" applyAlignment="1">
      <alignment horizontal="center"/>
    </xf>
    <xf numFmtId="0" fontId="45" fillId="9" borderId="0" xfId="0" applyFont="1" applyFill="1" applyAlignment="1">
      <alignment horizontal="center" vertical="center" wrapText="1"/>
    </xf>
    <xf numFmtId="0" fontId="46" fillId="0" borderId="0" xfId="0" applyFont="1"/>
    <xf numFmtId="0" fontId="46" fillId="0" borderId="0" xfId="0" applyFont="1" applyAlignment="1">
      <alignment horizontal="left"/>
    </xf>
    <xf numFmtId="0" fontId="14" fillId="0" borderId="0" xfId="0" applyFont="1" applyAlignment="1">
      <alignment horizontal="left" wrapText="1"/>
    </xf>
    <xf numFmtId="0" fontId="14" fillId="0" borderId="0" xfId="0" applyFont="1" applyAlignment="1">
      <alignment vertical="center"/>
    </xf>
    <xf numFmtId="171" fontId="0" fillId="0" borderId="0" xfId="0" applyNumberFormat="1" applyAlignment="1">
      <alignment horizontal="center"/>
    </xf>
    <xf numFmtId="171" fontId="46" fillId="0" borderId="0" xfId="0" applyNumberFormat="1" applyFont="1" applyAlignment="1">
      <alignment horizontal="center"/>
    </xf>
    <xf numFmtId="49" fontId="45" fillId="9" borderId="0" xfId="0" applyNumberFormat="1" applyFont="1" applyFill="1" applyAlignment="1">
      <alignment horizontal="center" vertical="center" wrapText="1"/>
    </xf>
    <xf numFmtId="0" fontId="46" fillId="0" borderId="0" xfId="0" applyFont="1" applyAlignment="1">
      <alignment horizontal="center" vertical="center" wrapText="1"/>
    </xf>
    <xf numFmtId="14" fontId="46" fillId="0" borderId="0" xfId="0" applyNumberFormat="1" applyFont="1" applyAlignment="1">
      <alignment horizontal="center" vertical="center"/>
    </xf>
    <xf numFmtId="0" fontId="24" fillId="0" borderId="0" xfId="1" applyNumberFormat="1" applyFont="1" applyFill="1" applyBorder="1" applyAlignment="1" applyProtection="1">
      <alignment horizontal="center" vertical="center" wrapText="1"/>
      <protection locked="0"/>
    </xf>
    <xf numFmtId="0" fontId="26" fillId="0" borderId="2" xfId="0" applyFont="1" applyBorder="1" applyAlignment="1" applyProtection="1">
      <alignment horizontal="center" vertical="center" wrapText="1"/>
      <protection locked="0"/>
    </xf>
    <xf numFmtId="14" fontId="26" fillId="0" borderId="2" xfId="0" applyNumberFormat="1" applyFont="1" applyBorder="1" applyAlignment="1" applyProtection="1">
      <alignment horizontal="center" vertical="center" wrapText="1"/>
      <protection locked="0"/>
    </xf>
    <xf numFmtId="0" fontId="5" fillId="0" borderId="0" xfId="3" applyNumberFormat="1" applyFill="1" applyBorder="1" applyAlignment="1" applyProtection="1">
      <alignment vertical="center" wrapText="1"/>
      <protection locked="0"/>
    </xf>
    <xf numFmtId="0" fontId="22" fillId="0" borderId="24" xfId="0" applyFont="1" applyBorder="1" applyAlignment="1">
      <alignment horizontal="center" vertical="center" wrapText="1"/>
    </xf>
    <xf numFmtId="0" fontId="35" fillId="0" borderId="1" xfId="0" applyFont="1" applyBorder="1" applyAlignment="1" applyProtection="1">
      <alignment horizontal="left" vertical="center" wrapText="1"/>
      <protection locked="0"/>
    </xf>
    <xf numFmtId="0" fontId="34" fillId="0" borderId="0" xfId="0" applyFont="1" applyAlignment="1">
      <alignment vertical="center" wrapText="1"/>
    </xf>
    <xf numFmtId="49" fontId="26" fillId="4" borderId="0" xfId="0" applyNumberFormat="1" applyFont="1" applyFill="1" applyAlignment="1">
      <alignment horizontal="center" vertical="center" wrapText="1"/>
    </xf>
    <xf numFmtId="165" fontId="26" fillId="0" borderId="1" xfId="1" applyNumberFormat="1" applyFont="1" applyFill="1" applyBorder="1" applyAlignment="1" applyProtection="1">
      <alignment horizontal="center" vertical="center" wrapText="1"/>
      <protection locked="0"/>
    </xf>
    <xf numFmtId="14" fontId="7" fillId="0" borderId="0" xfId="0" applyNumberFormat="1" applyFont="1" applyAlignment="1">
      <alignment horizontal="center" vertical="center"/>
    </xf>
    <xf numFmtId="14" fontId="47" fillId="0" borderId="0" xfId="0" applyNumberFormat="1" applyFont="1" applyAlignment="1">
      <alignment horizontal="center" vertical="center"/>
    </xf>
    <xf numFmtId="49" fontId="35" fillId="0" borderId="0" xfId="0" applyNumberFormat="1" applyFont="1" applyAlignment="1" applyProtection="1">
      <alignment horizontal="left" vertical="center" wrapText="1"/>
      <protection locked="0"/>
    </xf>
    <xf numFmtId="0" fontId="47" fillId="0" borderId="0" xfId="0" applyFont="1" applyAlignment="1">
      <alignment horizontal="center" wrapText="1"/>
    </xf>
    <xf numFmtId="0" fontId="7" fillId="0" borderId="0" xfId="0" applyFont="1" applyAlignment="1">
      <alignment vertical="center" wrapText="1"/>
    </xf>
    <xf numFmtId="0" fontId="12" fillId="0" borderId="0" xfId="4" applyNumberFormat="1" applyFont="1" applyFill="1" applyAlignment="1" applyProtection="1">
      <alignment vertical="center" wrapText="1"/>
      <protection locked="0"/>
    </xf>
    <xf numFmtId="49" fontId="26" fillId="0" borderId="0" xfId="0" quotePrefix="1" applyNumberFormat="1" applyFont="1" applyAlignment="1" applyProtection="1">
      <alignment horizontal="center" vertical="center" wrapText="1"/>
      <protection locked="0"/>
    </xf>
    <xf numFmtId="0" fontId="26" fillId="0" borderId="0" xfId="0" quotePrefix="1" applyFont="1" applyAlignment="1" applyProtection="1">
      <alignment horizontal="center" vertical="center" wrapText="1"/>
      <protection locked="0"/>
    </xf>
    <xf numFmtId="44" fontId="26" fillId="0" borderId="0" xfId="1" applyFont="1" applyFill="1" applyBorder="1" applyAlignment="1" applyProtection="1">
      <alignment horizontal="center" vertical="center" wrapText="1"/>
      <protection locked="0"/>
    </xf>
    <xf numFmtId="14" fontId="0" fillId="0" borderId="0" xfId="0" applyNumberFormat="1" applyAlignment="1">
      <alignment horizontal="left" vertical="center" indent="1"/>
    </xf>
    <xf numFmtId="0" fontId="21" fillId="11" borderId="0" xfId="0" applyFont="1" applyFill="1" applyAlignment="1">
      <alignment wrapText="1"/>
    </xf>
    <xf numFmtId="0" fontId="21" fillId="10" borderId="0" xfId="0" applyFont="1" applyFill="1" applyAlignment="1">
      <alignment wrapText="1"/>
    </xf>
    <xf numFmtId="0" fontId="21" fillId="0" borderId="0" xfId="1" applyNumberFormat="1" applyFont="1" applyFill="1" applyBorder="1" applyAlignment="1" applyProtection="1">
      <alignment horizontal="center" vertical="center" wrapText="1"/>
      <protection locked="0"/>
    </xf>
    <xf numFmtId="0" fontId="46" fillId="0" borderId="0" xfId="0" applyFont="1" applyAlignment="1">
      <alignment horizontal="left" vertical="center" wrapText="1"/>
    </xf>
    <xf numFmtId="0" fontId="0" fillId="0" borderId="6" xfId="0" applyBorder="1" applyAlignment="1">
      <alignment horizontal="left"/>
    </xf>
    <xf numFmtId="0" fontId="0" fillId="0" borderId="0" xfId="0" applyAlignment="1">
      <alignment horizontal="right"/>
    </xf>
    <xf numFmtId="14" fontId="22" fillId="0" borderId="0" xfId="0" applyNumberFormat="1" applyFont="1" applyAlignment="1" applyProtection="1">
      <alignment horizontal="center" vertical="center" wrapText="1"/>
      <protection locked="0"/>
    </xf>
    <xf numFmtId="44" fontId="21" fillId="0" borderId="0" xfId="1" applyFont="1" applyBorder="1" applyAlignment="1" applyProtection="1">
      <alignment horizontal="center" vertical="center" wrapText="1"/>
      <protection locked="0"/>
    </xf>
    <xf numFmtId="0" fontId="44" fillId="0" borderId="0" xfId="0" applyFont="1"/>
    <xf numFmtId="0" fontId="47" fillId="0" borderId="0" xfId="0" applyFont="1"/>
    <xf numFmtId="166" fontId="26" fillId="0" borderId="0" xfId="5" applyNumberFormat="1" applyFont="1" applyAlignment="1" applyProtection="1">
      <alignment horizontal="center" vertical="center" wrapText="1"/>
      <protection locked="0"/>
    </xf>
    <xf numFmtId="0" fontId="21" fillId="0" borderId="7" xfId="0" applyFont="1" applyBorder="1" applyAlignment="1" applyProtection="1">
      <alignment horizontal="center" vertical="center" wrapText="1"/>
      <protection locked="0"/>
    </xf>
    <xf numFmtId="49" fontId="21" fillId="0" borderId="7" xfId="0" applyNumberFormat="1" applyFont="1" applyBorder="1" applyAlignment="1" applyProtection="1">
      <alignment horizontal="justify" vertical="center" wrapText="1"/>
      <protection locked="0"/>
    </xf>
    <xf numFmtId="0" fontId="26" fillId="0" borderId="7" xfId="0" applyFont="1" applyBorder="1" applyAlignment="1">
      <alignment horizontal="center" vertical="center" wrapText="1"/>
    </xf>
    <xf numFmtId="0" fontId="17" fillId="0" borderId="7" xfId="0" applyFont="1" applyBorder="1" applyAlignment="1" applyProtection="1">
      <alignment horizontal="center" vertical="center" wrapText="1"/>
      <protection locked="0"/>
    </xf>
    <xf numFmtId="14" fontId="21" fillId="0" borderId="7" xfId="0" applyNumberFormat="1" applyFont="1" applyBorder="1" applyAlignment="1" applyProtection="1">
      <alignment horizontal="center" vertical="center" wrapText="1"/>
      <protection locked="0"/>
    </xf>
    <xf numFmtId="0" fontId="21" fillId="0" borderId="7" xfId="0" applyFont="1" applyBorder="1" applyAlignment="1">
      <alignment horizontal="center" vertical="center" wrapText="1"/>
    </xf>
    <xf numFmtId="165" fontId="21" fillId="0" borderId="7" xfId="1" applyNumberFormat="1" applyFont="1" applyFill="1" applyBorder="1" applyAlignment="1" applyProtection="1">
      <alignment horizontal="center" vertical="center" wrapText="1"/>
      <protection locked="0"/>
    </xf>
    <xf numFmtId="0" fontId="26" fillId="0" borderId="0" xfId="0" applyFont="1" applyAlignment="1">
      <alignment horizontal="justify" vertical="center"/>
    </xf>
    <xf numFmtId="0" fontId="26" fillId="0" borderId="7" xfId="0" applyFont="1" applyBorder="1" applyAlignment="1" applyProtection="1">
      <alignment horizontal="center" vertical="center" wrapText="1"/>
      <protection locked="0"/>
    </xf>
    <xf numFmtId="0" fontId="0" fillId="0" borderId="29" xfId="0" applyBorder="1" applyAlignment="1">
      <alignment horizontal="left"/>
    </xf>
    <xf numFmtId="0" fontId="5" fillId="0" borderId="0" xfId="0" applyFont="1"/>
    <xf numFmtId="0" fontId="0" fillId="0" borderId="0" xfId="0" applyAlignment="1">
      <alignment horizontal="left" vertical="center"/>
    </xf>
    <xf numFmtId="0" fontId="0" fillId="0" borderId="0" xfId="0" applyAlignment="1">
      <alignment vertical="center"/>
    </xf>
    <xf numFmtId="44" fontId="21" fillId="0" borderId="7" xfId="1" applyFont="1" applyFill="1" applyBorder="1" applyAlignment="1" applyProtection="1">
      <alignment horizontal="center" vertical="center" wrapText="1"/>
      <protection locked="0"/>
    </xf>
    <xf numFmtId="0" fontId="21" fillId="0" borderId="7" xfId="0" applyFont="1" applyBorder="1" applyAlignment="1" applyProtection="1">
      <alignment horizontal="left" vertical="center" wrapText="1"/>
      <protection locked="0"/>
    </xf>
    <xf numFmtId="169" fontId="21" fillId="0" borderId="7" xfId="0" applyNumberFormat="1" applyFont="1" applyBorder="1" applyAlignment="1" applyProtection="1">
      <alignment horizontal="center" vertical="center" wrapText="1"/>
      <protection locked="0"/>
    </xf>
    <xf numFmtId="14" fontId="26" fillId="0" borderId="7" xfId="0" applyNumberFormat="1" applyFont="1" applyBorder="1" applyAlignment="1" applyProtection="1">
      <alignment horizontal="center" vertical="center" wrapText="1"/>
      <protection locked="0"/>
    </xf>
    <xf numFmtId="0" fontId="22" fillId="0" borderId="7" xfId="0" applyFont="1" applyBorder="1" applyAlignment="1" applyProtection="1">
      <alignment horizontal="center" vertical="center" wrapText="1"/>
      <protection locked="0"/>
    </xf>
    <xf numFmtId="3" fontId="21" fillId="0" borderId="7" xfId="0" applyNumberFormat="1" applyFont="1" applyBorder="1" applyAlignment="1" applyProtection="1">
      <alignment horizontal="center" vertical="center" wrapText="1"/>
      <protection locked="0"/>
    </xf>
    <xf numFmtId="0" fontId="21" fillId="0" borderId="26" xfId="0" applyFont="1" applyBorder="1" applyAlignment="1" applyProtection="1">
      <alignment horizontal="center" vertical="center" wrapText="1"/>
      <protection locked="0"/>
    </xf>
    <xf numFmtId="0" fontId="21" fillId="0" borderId="27" xfId="0" applyFont="1" applyBorder="1" applyAlignment="1" applyProtection="1">
      <alignment horizontal="center" vertical="center" wrapText="1"/>
      <protection locked="0"/>
    </xf>
    <xf numFmtId="49" fontId="21" fillId="0" borderId="28" xfId="0" applyNumberFormat="1" applyFont="1" applyBorder="1" applyAlignment="1" applyProtection="1">
      <alignment horizontal="center" vertical="center" wrapText="1"/>
      <protection locked="0"/>
    </xf>
    <xf numFmtId="0" fontId="21" fillId="0" borderId="28" xfId="0" applyFont="1" applyBorder="1" applyAlignment="1" applyProtection="1">
      <alignment horizontal="center" vertical="center" wrapText="1"/>
      <protection locked="0"/>
    </xf>
    <xf numFmtId="49" fontId="21" fillId="0" borderId="28" xfId="0" applyNumberFormat="1" applyFont="1" applyBorder="1" applyAlignment="1" applyProtection="1">
      <alignment horizontal="justify" vertical="center" wrapText="1"/>
      <protection locked="0"/>
    </xf>
    <xf numFmtId="0" fontId="17" fillId="0" borderId="28" xfId="0" applyFont="1" applyBorder="1" applyAlignment="1" applyProtection="1">
      <alignment horizontal="center" vertical="center" wrapText="1"/>
      <protection locked="0"/>
    </xf>
    <xf numFmtId="14" fontId="21" fillId="0" borderId="28" xfId="0" applyNumberFormat="1" applyFont="1" applyBorder="1" applyAlignment="1" applyProtection="1">
      <alignment horizontal="center" vertical="center" wrapText="1"/>
      <protection locked="0"/>
    </xf>
    <xf numFmtId="0" fontId="21" fillId="0" borderId="28" xfId="0" applyFont="1" applyBorder="1" applyAlignment="1">
      <alignment horizontal="center" vertical="center" wrapText="1"/>
    </xf>
    <xf numFmtId="49" fontId="21" fillId="0" borderId="7" xfId="0" applyNumberFormat="1" applyFont="1" applyBorder="1" applyAlignment="1">
      <alignment horizontal="center" vertical="center" wrapText="1"/>
    </xf>
    <xf numFmtId="49" fontId="21" fillId="0" borderId="28" xfId="0" applyNumberFormat="1" applyFont="1" applyBorder="1" applyAlignment="1">
      <alignment horizontal="center" vertical="center" wrapText="1"/>
    </xf>
    <xf numFmtId="0" fontId="26" fillId="0" borderId="28" xfId="0" applyFont="1" applyBorder="1" applyAlignment="1">
      <alignment horizontal="center" vertical="center" wrapText="1"/>
    </xf>
    <xf numFmtId="164" fontId="21" fillId="0" borderId="6" xfId="0" applyNumberFormat="1" applyFont="1" applyBorder="1" applyAlignment="1">
      <alignment horizontal="center" vertical="center" wrapText="1"/>
    </xf>
    <xf numFmtId="164" fontId="21" fillId="0" borderId="7" xfId="0" applyNumberFormat="1" applyFont="1" applyBorder="1" applyAlignment="1">
      <alignment horizontal="center" vertical="center" wrapText="1"/>
    </xf>
    <xf numFmtId="164" fontId="21" fillId="0" borderId="28" xfId="0" applyNumberFormat="1" applyFont="1" applyBorder="1" applyAlignment="1">
      <alignment horizontal="center" vertical="center" wrapText="1"/>
    </xf>
    <xf numFmtId="44" fontId="21" fillId="0" borderId="28" xfId="1" applyFont="1" applyFill="1" applyBorder="1" applyAlignment="1" applyProtection="1">
      <alignment horizontal="center" vertical="center" wrapText="1"/>
      <protection locked="0"/>
    </xf>
    <xf numFmtId="165" fontId="21" fillId="0" borderId="28" xfId="1" applyNumberFormat="1" applyFont="1" applyFill="1" applyBorder="1" applyAlignment="1" applyProtection="1">
      <alignment horizontal="center" vertical="center" wrapText="1"/>
      <protection locked="0"/>
    </xf>
    <xf numFmtId="0" fontId="21" fillId="0" borderId="28" xfId="0" applyFont="1" applyBorder="1" applyAlignment="1" applyProtection="1">
      <alignment horizontal="left" vertical="center" wrapText="1"/>
      <protection locked="0"/>
    </xf>
    <xf numFmtId="169" fontId="21" fillId="0" borderId="28" xfId="0" applyNumberFormat="1" applyFont="1" applyBorder="1" applyAlignment="1" applyProtection="1">
      <alignment horizontal="center" vertical="center" wrapText="1"/>
      <protection locked="0"/>
    </xf>
    <xf numFmtId="0" fontId="26" fillId="0" borderId="28" xfId="0" applyFont="1" applyBorder="1" applyAlignment="1" applyProtection="1">
      <alignment horizontal="center" vertical="center" wrapText="1"/>
      <protection locked="0"/>
    </xf>
    <xf numFmtId="14" fontId="26" fillId="0" borderId="28" xfId="0" applyNumberFormat="1" applyFont="1" applyBorder="1" applyAlignment="1" applyProtection="1">
      <alignment horizontal="center" vertical="center" wrapText="1"/>
      <protection locked="0"/>
    </xf>
    <xf numFmtId="0" fontId="22" fillId="0" borderId="28" xfId="0" applyFont="1" applyBorder="1" applyAlignment="1" applyProtection="1">
      <alignment horizontal="center" vertical="center" wrapText="1"/>
      <protection locked="0"/>
    </xf>
    <xf numFmtId="3" fontId="21" fillId="0" borderId="28" xfId="0" applyNumberFormat="1" applyFont="1" applyBorder="1" applyAlignment="1" applyProtection="1">
      <alignment horizontal="center" vertical="center" wrapText="1"/>
      <protection locked="0"/>
    </xf>
    <xf numFmtId="165" fontId="35" fillId="0" borderId="0" xfId="1" applyNumberFormat="1" applyFont="1" applyBorder="1" applyAlignment="1" applyProtection="1">
      <alignment horizontal="center" vertical="center" wrapText="1"/>
      <protection locked="0"/>
    </xf>
    <xf numFmtId="166" fontId="21" fillId="0" borderId="7" xfId="0" applyNumberFormat="1" applyFont="1" applyBorder="1" applyAlignment="1" applyProtection="1">
      <alignment horizontal="center" vertical="center" wrapText="1"/>
      <protection locked="0"/>
    </xf>
    <xf numFmtId="0" fontId="21" fillId="8" borderId="0" xfId="0" applyFont="1" applyFill="1" applyAlignment="1" applyProtection="1">
      <alignment horizontal="center" vertical="center" wrapText="1"/>
      <protection locked="0"/>
    </xf>
    <xf numFmtId="0" fontId="21" fillId="6" borderId="0" xfId="0" applyFont="1" applyFill="1" applyAlignment="1" applyProtection="1">
      <alignment horizontal="center" vertical="center" wrapText="1"/>
      <protection locked="0"/>
    </xf>
    <xf numFmtId="0" fontId="26" fillId="0" borderId="7" xfId="1" applyNumberFormat="1" applyFont="1" applyFill="1" applyBorder="1" applyAlignment="1" applyProtection="1">
      <alignment horizontal="center" vertical="center" wrapText="1"/>
      <protection locked="0"/>
    </xf>
    <xf numFmtId="0" fontId="47" fillId="0" borderId="0" xfId="0" applyFont="1" applyAlignment="1">
      <alignment horizontal="center" vertical="center" wrapText="1"/>
    </xf>
    <xf numFmtId="0" fontId="49" fillId="0" borderId="0" xfId="0" applyFont="1" applyAlignment="1">
      <alignment vertical="center" wrapText="1"/>
    </xf>
    <xf numFmtId="49" fontId="22" fillId="3" borderId="23" xfId="0" applyNumberFormat="1" applyFont="1" applyFill="1" applyBorder="1" applyAlignment="1">
      <alignment horizontal="center" vertical="center" wrapText="1"/>
    </xf>
    <xf numFmtId="0" fontId="22" fillId="3" borderId="24" xfId="0" applyFont="1" applyFill="1" applyBorder="1" applyAlignment="1">
      <alignment horizontal="center" vertical="center" wrapText="1"/>
    </xf>
    <xf numFmtId="0" fontId="21" fillId="0" borderId="8" xfId="0" applyFont="1" applyBorder="1" applyAlignment="1" applyProtection="1">
      <alignment horizontal="center" vertical="center" wrapText="1"/>
      <protection locked="0"/>
    </xf>
    <xf numFmtId="49" fontId="21" fillId="0" borderId="1" xfId="0" applyNumberFormat="1" applyFont="1" applyBorder="1" applyAlignment="1" applyProtection="1">
      <alignment horizontal="center" vertical="center" wrapText="1"/>
      <protection locked="0"/>
    </xf>
    <xf numFmtId="49" fontId="21" fillId="0" borderId="1" xfId="0" applyNumberFormat="1" applyFont="1" applyBorder="1" applyAlignment="1" applyProtection="1">
      <alignment horizontal="justify" vertical="center" wrapText="1"/>
      <protection locked="0"/>
    </xf>
    <xf numFmtId="0" fontId="35" fillId="6" borderId="0" xfId="0" applyFont="1" applyFill="1" applyAlignment="1" applyProtection="1">
      <alignment horizontal="center" vertical="center" wrapText="1"/>
      <protection locked="0"/>
    </xf>
    <xf numFmtId="0" fontId="35" fillId="8" borderId="0" xfId="0" applyFont="1" applyFill="1" applyAlignment="1" applyProtection="1">
      <alignment horizontal="center" vertical="center" wrapText="1"/>
      <protection locked="0"/>
    </xf>
    <xf numFmtId="0" fontId="36" fillId="0" borderId="0" xfId="3" applyNumberFormat="1" applyFont="1" applyFill="1" applyAlignment="1" applyProtection="1">
      <alignment vertical="center" wrapText="1"/>
      <protection locked="0"/>
    </xf>
    <xf numFmtId="0" fontId="36" fillId="0" borderId="0" xfId="3" applyFont="1" applyAlignment="1" applyProtection="1">
      <alignment vertical="center" wrapText="1"/>
      <protection locked="0"/>
    </xf>
    <xf numFmtId="49" fontId="3" fillId="0" borderId="0" xfId="0" applyNumberFormat="1" applyFont="1" applyAlignment="1" applyProtection="1">
      <alignment horizontal="justify" vertical="center" wrapText="1"/>
      <protection locked="0"/>
    </xf>
    <xf numFmtId="0" fontId="14" fillId="0" borderId="0" xfId="0" applyFont="1" applyAlignment="1">
      <alignment wrapText="1"/>
    </xf>
    <xf numFmtId="0" fontId="7" fillId="0" borderId="0" xfId="0" applyFont="1" applyAlignment="1">
      <alignment horizontal="left"/>
    </xf>
    <xf numFmtId="171" fontId="7" fillId="0" borderId="0" xfId="0" applyNumberFormat="1" applyFont="1" applyAlignment="1">
      <alignment horizontal="center"/>
    </xf>
    <xf numFmtId="168" fontId="21" fillId="12" borderId="0" xfId="0" applyNumberFormat="1" applyFont="1" applyFill="1" applyAlignment="1">
      <alignment horizontal="center" vertical="center" wrapText="1"/>
    </xf>
    <xf numFmtId="0" fontId="21" fillId="12" borderId="0" xfId="0" applyFont="1" applyFill="1" applyAlignment="1">
      <alignment horizontal="center" vertical="center" wrapText="1"/>
    </xf>
    <xf numFmtId="166" fontId="21" fillId="0" borderId="28" xfId="0" applyNumberFormat="1" applyFont="1" applyBorder="1" applyAlignment="1" applyProtection="1">
      <alignment horizontal="center" vertical="center" wrapText="1"/>
      <protection locked="0"/>
    </xf>
    <xf numFmtId="0" fontId="21" fillId="12" borderId="0" xfId="0" applyFont="1" applyFill="1" applyAlignment="1" applyProtection="1">
      <alignment horizontal="center" vertical="center" wrapText="1"/>
      <protection locked="0"/>
    </xf>
    <xf numFmtId="0" fontId="21" fillId="13" borderId="0" xfId="0" applyFont="1" applyFill="1" applyAlignment="1" applyProtection="1">
      <alignment horizontal="center" vertical="center" wrapText="1"/>
      <protection locked="0"/>
    </xf>
    <xf numFmtId="0" fontId="21" fillId="14" borderId="0" xfId="0" applyFont="1" applyFill="1" applyAlignment="1" applyProtection="1">
      <alignment horizontal="center" vertical="center" wrapText="1"/>
      <protection locked="0"/>
    </xf>
    <xf numFmtId="0" fontId="26" fillId="0" borderId="28" xfId="1" applyNumberFormat="1" applyFont="1" applyFill="1" applyBorder="1" applyAlignment="1" applyProtection="1">
      <alignment horizontal="center" vertical="center" wrapText="1"/>
      <protection locked="0"/>
    </xf>
    <xf numFmtId="0" fontId="17" fillId="12" borderId="0" xfId="0" applyFont="1" applyFill="1" applyAlignment="1">
      <alignment horizontal="center" vertical="center" wrapText="1"/>
    </xf>
    <xf numFmtId="0" fontId="22" fillId="12" borderId="0" xfId="0" applyFont="1" applyFill="1" applyAlignment="1">
      <alignment horizontal="center" vertical="center" wrapText="1"/>
    </xf>
    <xf numFmtId="0" fontId="21" fillId="0" borderId="0" xfId="3" applyNumberFormat="1" applyFont="1" applyFill="1" applyBorder="1" applyAlignment="1" applyProtection="1">
      <alignment vertical="center" wrapText="1"/>
      <protection locked="0"/>
    </xf>
    <xf numFmtId="0" fontId="48" fillId="12" borderId="0" xfId="0" applyFont="1" applyFill="1" applyAlignment="1">
      <alignment horizontal="center" vertical="center" wrapText="1"/>
    </xf>
    <xf numFmtId="0" fontId="21" fillId="12" borderId="0" xfId="0" applyFont="1" applyFill="1" applyAlignment="1">
      <alignment wrapText="1"/>
    </xf>
    <xf numFmtId="0" fontId="21" fillId="6" borderId="0" xfId="0" applyFont="1" applyFill="1" applyAlignment="1">
      <alignment wrapText="1"/>
    </xf>
    <xf numFmtId="44" fontId="14" fillId="0" borderId="0" xfId="0" applyNumberFormat="1" applyFont="1"/>
    <xf numFmtId="49" fontId="21" fillId="0" borderId="0" xfId="1" applyNumberFormat="1" applyFont="1" applyFill="1" applyBorder="1" applyAlignment="1" applyProtection="1">
      <alignment horizontal="center" vertical="center" wrapText="1"/>
      <protection locked="0"/>
    </xf>
    <xf numFmtId="166" fontId="21" fillId="0" borderId="1" xfId="0" applyNumberFormat="1" applyFont="1" applyBorder="1" applyAlignment="1" applyProtection="1">
      <alignment horizontal="center" vertical="center" wrapText="1"/>
      <protection locked="0"/>
    </xf>
    <xf numFmtId="169" fontId="21" fillId="0" borderId="2" xfId="0" applyNumberFormat="1" applyFont="1" applyBorder="1" applyAlignment="1" applyProtection="1">
      <alignment horizontal="center" vertical="center" wrapText="1"/>
      <protection locked="0"/>
    </xf>
    <xf numFmtId="0" fontId="5" fillId="0" borderId="0" xfId="4" applyNumberFormat="1" applyFill="1" applyBorder="1" applyAlignment="1" applyProtection="1">
      <alignment vertical="center" wrapText="1"/>
      <protection locked="0"/>
    </xf>
    <xf numFmtId="0" fontId="36" fillId="0" borderId="0" xfId="3" applyFont="1" applyBorder="1" applyAlignment="1" applyProtection="1">
      <alignment vertical="center" wrapText="1"/>
      <protection locked="0"/>
    </xf>
    <xf numFmtId="14" fontId="35" fillId="0" borderId="0" xfId="0" applyNumberFormat="1" applyFont="1" applyAlignment="1">
      <alignment horizontal="center" vertical="center" wrapText="1"/>
    </xf>
    <xf numFmtId="0" fontId="21" fillId="0" borderId="9" xfId="0" applyFont="1" applyBorder="1" applyAlignment="1" applyProtection="1">
      <alignment horizontal="center" vertical="center" wrapText="1"/>
      <protection locked="0"/>
    </xf>
    <xf numFmtId="49" fontId="21" fillId="0" borderId="6" xfId="0" applyNumberFormat="1"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49" fontId="21" fillId="0" borderId="6" xfId="0" applyNumberFormat="1" applyFont="1" applyBorder="1" applyAlignment="1" applyProtection="1">
      <alignment horizontal="justify" vertical="center" wrapText="1"/>
      <protection locked="0"/>
    </xf>
    <xf numFmtId="0" fontId="17" fillId="0" borderId="6" xfId="0" applyFont="1" applyBorder="1" applyAlignment="1" applyProtection="1">
      <alignment horizontal="center" vertical="center" wrapText="1"/>
      <protection locked="0"/>
    </xf>
    <xf numFmtId="44" fontId="21" fillId="0" borderId="1" xfId="1" applyFont="1" applyFill="1" applyBorder="1" applyAlignment="1" applyProtection="1">
      <alignment horizontal="center" vertical="center" wrapText="1"/>
      <protection locked="0"/>
    </xf>
    <xf numFmtId="44" fontId="38" fillId="0" borderId="0" xfId="1" applyFont="1" applyFill="1" applyBorder="1" applyAlignment="1" applyProtection="1">
      <alignment horizontal="center" vertical="center" wrapText="1"/>
      <protection locked="0"/>
    </xf>
    <xf numFmtId="165" fontId="27" fillId="0" borderId="0" xfId="1" applyNumberFormat="1" applyFont="1" applyFill="1" applyBorder="1" applyAlignment="1" applyProtection="1">
      <alignment horizontal="center" vertical="center" wrapText="1"/>
      <protection locked="0"/>
    </xf>
    <xf numFmtId="165" fontId="38" fillId="0" borderId="1" xfId="1" applyNumberFormat="1" applyFont="1" applyFill="1" applyBorder="1" applyAlignment="1" applyProtection="1">
      <alignment horizontal="center" vertical="center" wrapText="1"/>
      <protection locked="0"/>
    </xf>
    <xf numFmtId="165" fontId="21" fillId="0" borderId="1" xfId="1" applyNumberFormat="1" applyFont="1" applyBorder="1" applyAlignment="1" applyProtection="1">
      <alignment horizontal="center" vertical="center" wrapText="1"/>
      <protection locked="0"/>
    </xf>
    <xf numFmtId="0" fontId="21" fillId="0" borderId="3" xfId="0" applyFont="1" applyBorder="1" applyAlignment="1" applyProtection="1">
      <alignment horizontal="center" vertical="center" wrapText="1"/>
      <protection locked="0"/>
    </xf>
    <xf numFmtId="169" fontId="26" fillId="0" borderId="2" xfId="0" applyNumberFormat="1" applyFont="1" applyBorder="1" applyAlignment="1" applyProtection="1">
      <alignment horizontal="center" vertical="center" wrapText="1"/>
      <protection locked="0"/>
    </xf>
    <xf numFmtId="0" fontId="38" fillId="0" borderId="0" xfId="1" applyNumberFormat="1" applyFont="1" applyFill="1" applyBorder="1" applyAlignment="1" applyProtection="1">
      <alignment horizontal="center" vertical="center" wrapText="1"/>
      <protection locked="0"/>
    </xf>
    <xf numFmtId="0" fontId="5" fillId="0" borderId="7" xfId="4" applyNumberFormat="1" applyFill="1" applyBorder="1" applyAlignment="1" applyProtection="1">
      <alignment vertical="center" wrapText="1"/>
      <protection locked="0"/>
    </xf>
    <xf numFmtId="0" fontId="38" fillId="0" borderId="2" xfId="0" applyFont="1" applyBorder="1" applyAlignment="1" applyProtection="1">
      <alignment horizontal="center" vertical="center" wrapText="1"/>
      <protection locked="0"/>
    </xf>
    <xf numFmtId="0" fontId="50" fillId="0" borderId="0" xfId="3" applyFont="1" applyAlignment="1" applyProtection="1">
      <alignment vertical="center" wrapText="1"/>
      <protection locked="0"/>
    </xf>
    <xf numFmtId="0" fontId="50" fillId="0" borderId="0" xfId="3" applyFont="1" applyBorder="1" applyAlignment="1" applyProtection="1">
      <alignment vertical="center" wrapText="1"/>
      <protection locked="0"/>
    </xf>
    <xf numFmtId="49" fontId="35" fillId="0" borderId="7" xfId="0" applyNumberFormat="1" applyFont="1" applyBorder="1" applyAlignment="1" applyProtection="1">
      <alignment horizontal="center" vertical="center" wrapText="1"/>
      <protection locked="0"/>
    </xf>
    <xf numFmtId="0" fontId="17" fillId="0" borderId="0" xfId="1" applyNumberFormat="1" applyFont="1" applyFill="1" applyBorder="1" applyAlignment="1" applyProtection="1">
      <alignment horizontal="center" vertical="center" wrapText="1"/>
      <protection locked="0"/>
    </xf>
    <xf numFmtId="0" fontId="51" fillId="0" borderId="13" xfId="0" applyFont="1" applyBorder="1"/>
    <xf numFmtId="0" fontId="51" fillId="0" borderId="14" xfId="0" applyFont="1" applyBorder="1"/>
    <xf numFmtId="0" fontId="15" fillId="7" borderId="30" xfId="0" applyFont="1" applyFill="1" applyBorder="1" applyAlignment="1">
      <alignment horizontal="center" vertical="center" wrapText="1"/>
    </xf>
    <xf numFmtId="0" fontId="26" fillId="0" borderId="32" xfId="0" applyFont="1" applyBorder="1" applyAlignment="1" applyProtection="1">
      <alignment horizontal="center" vertical="center" wrapText="1"/>
      <protection locked="0"/>
    </xf>
    <xf numFmtId="0" fontId="51" fillId="0" borderId="0" xfId="0" applyFont="1"/>
    <xf numFmtId="0" fontId="52" fillId="18" borderId="34" xfId="0" applyFont="1" applyFill="1" applyBorder="1"/>
    <xf numFmtId="0" fontId="52" fillId="18" borderId="35" xfId="0" applyFont="1" applyFill="1" applyBorder="1" applyAlignment="1">
      <alignment wrapText="1"/>
    </xf>
    <xf numFmtId="0" fontId="52" fillId="18" borderId="35" xfId="0" applyFont="1" applyFill="1" applyBorder="1"/>
    <xf numFmtId="14" fontId="52" fillId="18" borderId="35" xfId="0" applyNumberFormat="1" applyFont="1" applyFill="1" applyBorder="1"/>
    <xf numFmtId="0" fontId="53" fillId="18" borderId="35" xfId="0" applyFont="1" applyFill="1" applyBorder="1"/>
    <xf numFmtId="0" fontId="53" fillId="18" borderId="36" xfId="0" applyFont="1" applyFill="1" applyBorder="1"/>
    <xf numFmtId="0" fontId="53" fillId="18" borderId="16" xfId="0" applyFont="1" applyFill="1" applyBorder="1" applyAlignment="1">
      <alignment wrapText="1"/>
    </xf>
    <xf numFmtId="0" fontId="53" fillId="18" borderId="16" xfId="0" applyFont="1" applyFill="1" applyBorder="1"/>
    <xf numFmtId="14" fontId="53" fillId="18" borderId="16" xfId="0" applyNumberFormat="1" applyFont="1" applyFill="1" applyBorder="1"/>
    <xf numFmtId="8" fontId="53" fillId="18" borderId="16" xfId="0" applyNumberFormat="1" applyFont="1" applyFill="1" applyBorder="1"/>
    <xf numFmtId="0" fontId="52" fillId="18" borderId="36" xfId="0" applyFont="1" applyFill="1" applyBorder="1"/>
    <xf numFmtId="0" fontId="52" fillId="18" borderId="16" xfId="0" applyFont="1" applyFill="1" applyBorder="1" applyAlignment="1">
      <alignment wrapText="1"/>
    </xf>
    <xf numFmtId="0" fontId="52" fillId="18" borderId="16" xfId="0" applyFont="1" applyFill="1" applyBorder="1"/>
    <xf numFmtId="14" fontId="52" fillId="18" borderId="16" xfId="0" applyNumberFormat="1" applyFont="1" applyFill="1" applyBorder="1"/>
    <xf numFmtId="0" fontId="51" fillId="18" borderId="16" xfId="0" applyFont="1" applyFill="1" applyBorder="1"/>
    <xf numFmtId="0" fontId="54" fillId="18" borderId="16" xfId="0" applyFont="1" applyFill="1" applyBorder="1" applyAlignment="1">
      <alignment wrapText="1"/>
    </xf>
    <xf numFmtId="0" fontId="54" fillId="18" borderId="16" xfId="0" applyFont="1" applyFill="1" applyBorder="1"/>
    <xf numFmtId="0" fontId="53" fillId="18" borderId="0" xfId="0" applyFont="1" applyFill="1" applyAlignment="1">
      <alignment wrapText="1"/>
    </xf>
    <xf numFmtId="0" fontId="53" fillId="18" borderId="10" xfId="0" applyFont="1" applyFill="1" applyBorder="1" applyAlignment="1">
      <alignment wrapText="1"/>
    </xf>
    <xf numFmtId="0" fontId="53" fillId="18" borderId="35" xfId="0" applyFont="1" applyFill="1" applyBorder="1" applyAlignment="1">
      <alignment wrapText="1"/>
    </xf>
    <xf numFmtId="8" fontId="52" fillId="18" borderId="16" xfId="0" applyNumberFormat="1" applyFont="1" applyFill="1" applyBorder="1"/>
    <xf numFmtId="0" fontId="51" fillId="18" borderId="0" xfId="0" applyFont="1" applyFill="1"/>
    <xf numFmtId="0" fontId="56" fillId="18" borderId="16" xfId="0" applyFont="1" applyFill="1" applyBorder="1"/>
    <xf numFmtId="14" fontId="53" fillId="18" borderId="16" xfId="0" applyNumberFormat="1" applyFont="1" applyFill="1" applyBorder="1" applyAlignment="1">
      <alignment wrapText="1"/>
    </xf>
    <xf numFmtId="14" fontId="52" fillId="18" borderId="16" xfId="0" applyNumberFormat="1" applyFont="1" applyFill="1" applyBorder="1" applyAlignment="1">
      <alignment wrapText="1"/>
    </xf>
    <xf numFmtId="0" fontId="53" fillId="18" borderId="37" xfId="0" applyFont="1" applyFill="1" applyBorder="1"/>
    <xf numFmtId="0" fontId="53" fillId="18" borderId="17" xfId="0" applyFont="1" applyFill="1" applyBorder="1" applyAlignment="1">
      <alignment wrapText="1"/>
    </xf>
    <xf numFmtId="0" fontId="53" fillId="18" borderId="12" xfId="0" applyFont="1" applyFill="1" applyBorder="1"/>
    <xf numFmtId="0" fontId="53" fillId="18" borderId="12" xfId="0" applyFont="1" applyFill="1" applyBorder="1" applyAlignment="1">
      <alignment wrapText="1"/>
    </xf>
    <xf numFmtId="0" fontId="52" fillId="18" borderId="12" xfId="0" applyFont="1" applyFill="1" applyBorder="1" applyAlignment="1">
      <alignment wrapText="1"/>
    </xf>
    <xf numFmtId="14" fontId="53" fillId="18" borderId="12" xfId="0" applyNumberFormat="1" applyFont="1" applyFill="1" applyBorder="1"/>
    <xf numFmtId="8" fontId="53" fillId="18" borderId="12" xfId="0" applyNumberFormat="1" applyFont="1" applyFill="1" applyBorder="1"/>
    <xf numFmtId="0" fontId="53" fillId="18" borderId="34" xfId="0" applyFont="1" applyFill="1" applyBorder="1" applyAlignment="1">
      <alignment wrapText="1"/>
    </xf>
    <xf numFmtId="14" fontId="53" fillId="18" borderId="35" xfId="0" applyNumberFormat="1" applyFont="1" applyFill="1" applyBorder="1" applyAlignment="1">
      <alignment wrapText="1"/>
    </xf>
    <xf numFmtId="8" fontId="53" fillId="18" borderId="35" xfId="0" applyNumberFormat="1" applyFont="1" applyFill="1" applyBorder="1" applyAlignment="1">
      <alignment wrapText="1"/>
    </xf>
    <xf numFmtId="0" fontId="16" fillId="18" borderId="35" xfId="0" applyFont="1" applyFill="1" applyBorder="1" applyAlignment="1">
      <alignment wrapText="1"/>
    </xf>
    <xf numFmtId="0" fontId="53" fillId="18" borderId="36" xfId="0" applyFont="1" applyFill="1" applyBorder="1" applyAlignment="1">
      <alignment wrapText="1"/>
    </xf>
    <xf numFmtId="8" fontId="53" fillId="18" borderId="16" xfId="0" applyNumberFormat="1" applyFont="1" applyFill="1" applyBorder="1" applyAlignment="1">
      <alignment wrapText="1"/>
    </xf>
    <xf numFmtId="0" fontId="16" fillId="18" borderId="16" xfId="0" applyFont="1" applyFill="1" applyBorder="1" applyAlignment="1">
      <alignment wrapText="1"/>
    </xf>
    <xf numFmtId="14" fontId="53" fillId="18" borderId="12" xfId="0" applyNumberFormat="1" applyFont="1" applyFill="1" applyBorder="1" applyAlignment="1">
      <alignment wrapText="1"/>
    </xf>
    <xf numFmtId="8" fontId="53" fillId="18" borderId="10" xfId="0" applyNumberFormat="1" applyFont="1" applyFill="1" applyBorder="1" applyAlignment="1">
      <alignment wrapText="1"/>
    </xf>
    <xf numFmtId="0" fontId="53" fillId="18" borderId="38" xfId="0" applyFont="1" applyFill="1" applyBorder="1" applyAlignment="1">
      <alignment wrapText="1"/>
    </xf>
    <xf numFmtId="0" fontId="53" fillId="18" borderId="39" xfId="0" applyFont="1" applyFill="1" applyBorder="1" applyAlignment="1">
      <alignment wrapText="1"/>
    </xf>
    <xf numFmtId="0" fontId="53" fillId="18" borderId="40" xfId="0" applyFont="1" applyFill="1" applyBorder="1" applyAlignment="1">
      <alignment wrapText="1"/>
    </xf>
    <xf numFmtId="0" fontId="53" fillId="18" borderId="41" xfId="0" applyFont="1" applyFill="1" applyBorder="1" applyAlignment="1">
      <alignment wrapText="1"/>
    </xf>
    <xf numFmtId="0" fontId="52" fillId="18" borderId="41" xfId="0" applyFont="1" applyFill="1" applyBorder="1" applyAlignment="1">
      <alignment wrapText="1"/>
    </xf>
    <xf numFmtId="14" fontId="53" fillId="18" borderId="41" xfId="0" applyNumberFormat="1" applyFont="1" applyFill="1" applyBorder="1" applyAlignment="1">
      <alignment wrapText="1"/>
    </xf>
    <xf numFmtId="0" fontId="52" fillId="18" borderId="42" xfId="0" applyFont="1" applyFill="1" applyBorder="1" applyAlignment="1">
      <alignment wrapText="1"/>
    </xf>
    <xf numFmtId="8" fontId="53" fillId="18" borderId="41" xfId="0" applyNumberFormat="1" applyFont="1" applyFill="1" applyBorder="1" applyAlignment="1">
      <alignment wrapText="1"/>
    </xf>
    <xf numFmtId="0" fontId="16" fillId="18" borderId="41" xfId="0" applyFont="1" applyFill="1" applyBorder="1" applyAlignment="1">
      <alignment wrapText="1"/>
    </xf>
    <xf numFmtId="0" fontId="0" fillId="19" borderId="0" xfId="0" applyFill="1" applyAlignment="1">
      <alignment horizontal="center" vertical="center"/>
    </xf>
    <xf numFmtId="0" fontId="0" fillId="19" borderId="0" xfId="0" applyFill="1"/>
    <xf numFmtId="0" fontId="2" fillId="19" borderId="0" xfId="0" applyFont="1" applyFill="1" applyAlignment="1" applyProtection="1">
      <alignment horizontal="center" vertical="center" wrapText="1"/>
      <protection locked="0"/>
    </xf>
    <xf numFmtId="168" fontId="0" fillId="0" borderId="0" xfId="0" applyNumberFormat="1" applyAlignment="1">
      <alignment vertical="center"/>
    </xf>
    <xf numFmtId="168" fontId="53" fillId="0" borderId="35" xfId="0" applyNumberFormat="1" applyFont="1" applyBorder="1" applyAlignment="1">
      <alignment vertical="center"/>
    </xf>
    <xf numFmtId="168" fontId="53" fillId="0" borderId="16" xfId="0" applyNumberFormat="1" applyFont="1" applyBorder="1" applyAlignment="1">
      <alignment vertical="center"/>
    </xf>
    <xf numFmtId="168" fontId="52" fillId="0" borderId="16" xfId="0" applyNumberFormat="1" applyFont="1" applyBorder="1" applyAlignment="1">
      <alignment vertical="center"/>
    </xf>
    <xf numFmtId="168" fontId="53" fillId="0" borderId="17" xfId="0" applyNumberFormat="1" applyFont="1" applyBorder="1" applyAlignment="1">
      <alignment vertical="center"/>
    </xf>
    <xf numFmtId="168" fontId="53" fillId="0" borderId="35" xfId="0" applyNumberFormat="1" applyFont="1" applyBorder="1" applyAlignment="1">
      <alignment vertical="center" wrapText="1"/>
    </xf>
    <xf numFmtId="168" fontId="53" fillId="0" borderId="16" xfId="0" applyNumberFormat="1" applyFont="1" applyBorder="1" applyAlignment="1">
      <alignment vertical="center" wrapText="1"/>
    </xf>
    <xf numFmtId="168" fontId="53" fillId="0" borderId="41" xfId="0" applyNumberFormat="1" applyFont="1" applyBorder="1" applyAlignment="1">
      <alignment vertical="center" wrapText="1"/>
    </xf>
    <xf numFmtId="168" fontId="53" fillId="16" borderId="35" xfId="0" applyNumberFormat="1" applyFont="1" applyFill="1" applyBorder="1"/>
    <xf numFmtId="168" fontId="53" fillId="16" borderId="16" xfId="0" applyNumberFormat="1" applyFont="1" applyFill="1" applyBorder="1"/>
    <xf numFmtId="168" fontId="0" fillId="17" borderId="0" xfId="0" applyNumberFormat="1" applyFill="1" applyAlignment="1">
      <alignment vertical="center"/>
    </xf>
    <xf numFmtId="168" fontId="40" fillId="17" borderId="5" xfId="0" applyNumberFormat="1" applyFont="1" applyFill="1" applyBorder="1" applyAlignment="1">
      <alignment vertical="center" wrapText="1"/>
    </xf>
    <xf numFmtId="44" fontId="0" fillId="0" borderId="0" xfId="1" applyFont="1"/>
    <xf numFmtId="44" fontId="0" fillId="0" borderId="0" xfId="1" applyFont="1" applyAlignment="1">
      <alignment horizontal="center"/>
    </xf>
    <xf numFmtId="0" fontId="0" fillId="17" borderId="0" xfId="0" applyFill="1"/>
    <xf numFmtId="0" fontId="0" fillId="17" borderId="0" xfId="0" applyFill="1" applyAlignment="1">
      <alignment horizontal="center"/>
    </xf>
    <xf numFmtId="0" fontId="52" fillId="18" borderId="12" xfId="0" applyFont="1" applyFill="1" applyBorder="1"/>
    <xf numFmtId="168" fontId="0" fillId="0" borderId="0" xfId="0" applyNumberFormat="1" applyAlignment="1">
      <alignment horizontal="center"/>
    </xf>
    <xf numFmtId="168" fontId="21" fillId="0" borderId="0" xfId="0" applyNumberFormat="1" applyFont="1" applyAlignment="1" applyProtection="1">
      <alignment horizontal="center" vertical="center" wrapText="1"/>
      <protection locked="0"/>
    </xf>
    <xf numFmtId="168" fontId="20" fillId="0" borderId="0" xfId="0" applyNumberFormat="1" applyFont="1" applyAlignment="1" applyProtection="1">
      <alignment horizontal="center" vertical="center" wrapText="1"/>
      <protection locked="0"/>
    </xf>
    <xf numFmtId="168" fontId="35" fillId="0" borderId="0" xfId="0" applyNumberFormat="1" applyFont="1" applyAlignment="1" applyProtection="1">
      <alignment horizontal="center" vertical="center" wrapText="1"/>
      <protection locked="0"/>
    </xf>
    <xf numFmtId="168" fontId="38" fillId="0" borderId="0" xfId="0" applyNumberFormat="1" applyFont="1" applyAlignment="1" applyProtection="1">
      <alignment horizontal="center" vertical="center" wrapText="1"/>
      <protection locked="0"/>
    </xf>
    <xf numFmtId="168" fontId="26" fillId="0" borderId="0" xfId="0" applyNumberFormat="1" applyFont="1" applyAlignment="1" applyProtection="1">
      <alignment horizontal="center" vertical="center" wrapText="1"/>
      <protection locked="0"/>
    </xf>
    <xf numFmtId="168" fontId="57" fillId="15" borderId="31" xfId="0" applyNumberFormat="1" applyFont="1" applyFill="1" applyBorder="1" applyAlignment="1">
      <alignment horizontal="center" vertical="center" wrapText="1"/>
    </xf>
    <xf numFmtId="0" fontId="17" fillId="7" borderId="5" xfId="0" applyFont="1" applyFill="1" applyBorder="1" applyAlignment="1">
      <alignment horizontal="center" vertical="center" wrapText="1"/>
    </xf>
    <xf numFmtId="4" fontId="17" fillId="7" borderId="5" xfId="0" applyNumberFormat="1" applyFont="1" applyFill="1" applyBorder="1" applyAlignment="1">
      <alignment horizontal="center" vertical="center" wrapText="1"/>
    </xf>
    <xf numFmtId="0" fontId="2" fillId="0" borderId="0" xfId="0" applyFont="1"/>
    <xf numFmtId="0" fontId="15" fillId="5" borderId="30" xfId="0" applyFont="1" applyFill="1" applyBorder="1" applyAlignment="1">
      <alignment horizontal="center" vertical="center" wrapText="1"/>
    </xf>
    <xf numFmtId="0" fontId="15" fillId="5" borderId="5" xfId="0" applyFont="1" applyFill="1" applyBorder="1" applyAlignment="1">
      <alignment horizontal="center" vertical="center" wrapText="1"/>
    </xf>
    <xf numFmtId="168" fontId="15" fillId="5" borderId="5" xfId="0" applyNumberFormat="1" applyFont="1" applyFill="1" applyBorder="1" applyAlignment="1">
      <alignment horizontal="center" vertical="center" wrapText="1"/>
    </xf>
    <xf numFmtId="0" fontId="46" fillId="5" borderId="19" xfId="0" applyFont="1" applyFill="1" applyBorder="1" applyAlignment="1">
      <alignment horizontal="center" wrapText="1"/>
    </xf>
    <xf numFmtId="167" fontId="43" fillId="7" borderId="5" xfId="0" applyNumberFormat="1" applyFont="1" applyFill="1" applyBorder="1" applyAlignment="1">
      <alignment horizontal="center" vertical="center" wrapText="1"/>
    </xf>
    <xf numFmtId="44" fontId="17" fillId="7" borderId="5" xfId="1" applyFont="1" applyFill="1" applyBorder="1" applyAlignment="1">
      <alignment horizontal="center" vertical="center" wrapText="1"/>
    </xf>
    <xf numFmtId="44" fontId="2" fillId="0" borderId="0" xfId="1" applyFont="1"/>
    <xf numFmtId="168" fontId="17" fillId="0" borderId="0" xfId="0" applyNumberFormat="1" applyFont="1" applyAlignment="1" applyProtection="1">
      <alignment horizontal="center" vertical="center" wrapText="1"/>
      <protection locked="0"/>
    </xf>
    <xf numFmtId="0" fontId="40" fillId="5" borderId="5" xfId="0" applyFont="1" applyFill="1" applyBorder="1" applyAlignment="1">
      <alignment vertical="center" wrapText="1"/>
    </xf>
    <xf numFmtId="0" fontId="40" fillId="5" borderId="5" xfId="0" applyFont="1" applyFill="1" applyBorder="1" applyAlignment="1" applyProtection="1">
      <alignment vertical="center" wrapText="1"/>
      <protection locked="0"/>
    </xf>
    <xf numFmtId="44" fontId="40" fillId="5" borderId="5" xfId="1" applyFont="1" applyFill="1" applyBorder="1" applyAlignment="1">
      <alignment vertical="center" wrapText="1"/>
    </xf>
    <xf numFmtId="170" fontId="0" fillId="0" borderId="0" xfId="0" applyNumberFormat="1"/>
    <xf numFmtId="0" fontId="14" fillId="17" borderId="0" xfId="0" applyFont="1" applyFill="1"/>
    <xf numFmtId="0" fontId="14" fillId="17" borderId="0" xfId="0" applyFont="1" applyFill="1" applyAlignment="1">
      <alignment horizontal="center"/>
    </xf>
    <xf numFmtId="44" fontId="14" fillId="0" borderId="0" xfId="1" applyFont="1" applyAlignment="1">
      <alignment horizontal="center"/>
    </xf>
    <xf numFmtId="0" fontId="15" fillId="5" borderId="0" xfId="0" applyFont="1" applyFill="1" applyAlignment="1">
      <alignment horizontal="center" vertical="center" wrapText="1"/>
    </xf>
    <xf numFmtId="168" fontId="40" fillId="17" borderId="0" xfId="0" applyNumberFormat="1" applyFont="1" applyFill="1" applyAlignment="1">
      <alignment vertical="center"/>
    </xf>
    <xf numFmtId="0" fontId="2" fillId="5" borderId="0" xfId="0" applyFont="1" applyFill="1" applyAlignment="1" applyProtection="1">
      <alignment horizontal="center" vertical="center" wrapText="1"/>
      <protection locked="0"/>
    </xf>
    <xf numFmtId="167" fontId="16" fillId="5" borderId="5" xfId="0" applyNumberFormat="1" applyFont="1" applyFill="1" applyBorder="1" applyAlignment="1">
      <alignment horizontal="center" vertical="center" wrapText="1"/>
    </xf>
    <xf numFmtId="0" fontId="53" fillId="20" borderId="36" xfId="0" applyFont="1" applyFill="1" applyBorder="1" applyAlignment="1">
      <alignment wrapText="1"/>
    </xf>
    <xf numFmtId="0" fontId="53" fillId="20" borderId="16" xfId="0" applyFont="1" applyFill="1" applyBorder="1" applyAlignment="1">
      <alignment wrapText="1"/>
    </xf>
    <xf numFmtId="0" fontId="52" fillId="20" borderId="16" xfId="0" applyFont="1" applyFill="1" applyBorder="1" applyAlignment="1">
      <alignment wrapText="1"/>
    </xf>
    <xf numFmtId="8" fontId="53" fillId="20" borderId="16" xfId="0" applyNumberFormat="1" applyFont="1" applyFill="1" applyBorder="1" applyAlignment="1">
      <alignment wrapText="1"/>
    </xf>
    <xf numFmtId="0" fontId="16" fillId="20" borderId="16" xfId="0" applyFont="1" applyFill="1" applyBorder="1" applyAlignment="1">
      <alignment wrapText="1"/>
    </xf>
    <xf numFmtId="168" fontId="53" fillId="20" borderId="16" xfId="0" applyNumberFormat="1" applyFont="1" applyFill="1" applyBorder="1" applyAlignment="1">
      <alignment horizontal="center" vertical="center" wrapText="1"/>
    </xf>
    <xf numFmtId="0" fontId="14" fillId="19" borderId="0" xfId="0" applyFont="1" applyFill="1" applyAlignment="1">
      <alignment horizontal="center" vertical="center"/>
    </xf>
    <xf numFmtId="0" fontId="58" fillId="19" borderId="0" xfId="0" applyFont="1" applyFill="1" applyAlignment="1" applyProtection="1">
      <alignment horizontal="center" vertical="center" wrapText="1"/>
      <protection locked="0"/>
    </xf>
    <xf numFmtId="0" fontId="58" fillId="0" borderId="0" xfId="0" applyFont="1" applyAlignment="1" applyProtection="1">
      <alignment horizontal="center" vertical="center" wrapText="1"/>
      <protection locked="0"/>
    </xf>
    <xf numFmtId="167" fontId="59" fillId="21" borderId="43" xfId="0" applyNumberFormat="1" applyFont="1" applyFill="1" applyBorder="1" applyAlignment="1">
      <alignment horizontal="center" vertical="center" wrapText="1"/>
    </xf>
    <xf numFmtId="0" fontId="54" fillId="18" borderId="37" xfId="0" applyFont="1" applyFill="1" applyBorder="1" applyAlignment="1">
      <alignment wrapText="1"/>
    </xf>
    <xf numFmtId="49" fontId="22" fillId="0" borderId="0" xfId="0" applyNumberFormat="1" applyFont="1" applyAlignment="1" applyProtection="1">
      <alignment horizontal="justify" vertical="center" wrapText="1"/>
      <protection locked="0"/>
    </xf>
    <xf numFmtId="0" fontId="54" fillId="18" borderId="14" xfId="0" applyFont="1" applyFill="1" applyBorder="1" applyAlignment="1">
      <alignment wrapText="1"/>
    </xf>
    <xf numFmtId="8" fontId="54" fillId="18" borderId="14" xfId="0" applyNumberFormat="1" applyFont="1" applyFill="1" applyBorder="1" applyAlignment="1">
      <alignment wrapText="1"/>
    </xf>
    <xf numFmtId="0" fontId="59" fillId="18" borderId="14" xfId="0" applyFont="1" applyFill="1" applyBorder="1" applyAlignment="1">
      <alignment wrapText="1"/>
    </xf>
    <xf numFmtId="168" fontId="54" fillId="16" borderId="14" xfId="0" applyNumberFormat="1" applyFont="1" applyFill="1" applyBorder="1"/>
    <xf numFmtId="168" fontId="54" fillId="0" borderId="14" xfId="0" applyNumberFormat="1" applyFont="1" applyBorder="1" applyAlignment="1">
      <alignment vertical="center" wrapText="1"/>
    </xf>
    <xf numFmtId="168" fontId="14" fillId="17" borderId="0" xfId="0" applyNumberFormat="1" applyFont="1" applyFill="1" applyAlignment="1">
      <alignment vertical="center"/>
    </xf>
    <xf numFmtId="0" fontId="7" fillId="19" borderId="0" xfId="0" applyFont="1" applyFill="1" applyAlignment="1">
      <alignment horizontal="center" vertical="center"/>
    </xf>
    <xf numFmtId="0" fontId="60" fillId="19" borderId="0" xfId="0" applyFont="1" applyFill="1" applyAlignment="1" applyProtection="1">
      <alignment horizontal="center" vertical="center" wrapText="1"/>
      <protection locked="0"/>
    </xf>
    <xf numFmtId="0" fontId="60" fillId="0" borderId="0" xfId="0" applyFont="1" applyAlignment="1" applyProtection="1">
      <alignment horizontal="center" vertical="center" wrapText="1"/>
      <protection locked="0"/>
    </xf>
    <xf numFmtId="168" fontId="7" fillId="17" borderId="0" xfId="0" applyNumberFormat="1" applyFont="1" applyFill="1" applyAlignment="1">
      <alignment vertical="center"/>
    </xf>
    <xf numFmtId="169" fontId="53" fillId="18" borderId="16" xfId="0" applyNumberFormat="1" applyFont="1" applyFill="1" applyBorder="1" applyAlignment="1">
      <alignment wrapText="1"/>
    </xf>
    <xf numFmtId="8" fontId="61" fillId="22" borderId="39" xfId="0" applyNumberFormat="1" applyFont="1" applyFill="1" applyBorder="1" applyAlignment="1">
      <alignment vertical="center"/>
    </xf>
    <xf numFmtId="44" fontId="26" fillId="0" borderId="0" xfId="1" applyFont="1" applyAlignment="1" applyProtection="1">
      <alignment horizontal="center" wrapText="1"/>
      <protection locked="0"/>
    </xf>
    <xf numFmtId="0" fontId="35" fillId="0" borderId="3" xfId="0" applyFont="1" applyBorder="1" applyAlignment="1" applyProtection="1">
      <alignment horizontal="center" vertical="center" wrapText="1"/>
      <protection locked="0"/>
    </xf>
    <xf numFmtId="0" fontId="26" fillId="0" borderId="3" xfId="0" applyFont="1" applyBorder="1" applyAlignment="1" applyProtection="1">
      <alignment horizontal="center" vertical="center" wrapText="1"/>
      <protection locked="0"/>
    </xf>
    <xf numFmtId="0" fontId="3" fillId="0" borderId="0" xfId="0" applyFont="1" applyAlignment="1">
      <alignment wrapText="1"/>
    </xf>
    <xf numFmtId="0" fontId="22" fillId="0" borderId="1" xfId="0" applyFont="1" applyBorder="1" applyAlignment="1" applyProtection="1">
      <alignment horizontal="center" vertical="center" wrapText="1"/>
      <protection locked="0"/>
    </xf>
    <xf numFmtId="0" fontId="21" fillId="0" borderId="33" xfId="0" applyFont="1" applyBorder="1" applyAlignment="1" applyProtection="1">
      <alignment horizontal="center" vertical="center" wrapText="1"/>
      <protection locked="0"/>
    </xf>
    <xf numFmtId="0" fontId="62" fillId="0" borderId="0" xfId="0" applyFont="1" applyAlignment="1" applyProtection="1">
      <alignment horizontal="center" vertical="center" wrapText="1"/>
      <protection locked="0"/>
    </xf>
    <xf numFmtId="166" fontId="21" fillId="0" borderId="0" xfId="1" applyNumberFormat="1" applyFont="1" applyFill="1" applyAlignment="1" applyProtection="1">
      <alignment horizontal="center" vertical="center" wrapText="1"/>
      <protection locked="0"/>
    </xf>
    <xf numFmtId="49" fontId="62" fillId="0" borderId="0" xfId="0" applyNumberFormat="1" applyFont="1" applyAlignment="1" applyProtection="1">
      <alignment horizontal="center" vertical="center" wrapText="1"/>
      <protection locked="0"/>
    </xf>
    <xf numFmtId="49" fontId="62" fillId="0" borderId="0" xfId="0" applyNumberFormat="1" applyFont="1" applyAlignment="1" applyProtection="1">
      <alignment horizontal="justify" vertical="center" wrapText="1"/>
      <protection locked="0"/>
    </xf>
    <xf numFmtId="167" fontId="16" fillId="21" borderId="5" xfId="0" applyNumberFormat="1" applyFont="1" applyFill="1" applyBorder="1" applyAlignment="1">
      <alignment horizontal="center" vertical="center" wrapText="1"/>
    </xf>
    <xf numFmtId="167" fontId="16" fillId="21" borderId="43" xfId="0" applyNumberFormat="1" applyFont="1" applyFill="1" applyBorder="1" applyAlignment="1">
      <alignment horizontal="center" vertical="center" wrapText="1"/>
    </xf>
    <xf numFmtId="0" fontId="53" fillId="18" borderId="37" xfId="0" applyFont="1" applyFill="1" applyBorder="1" applyAlignment="1">
      <alignment wrapText="1"/>
    </xf>
    <xf numFmtId="49" fontId="53" fillId="18" borderId="0" xfId="0" applyNumberFormat="1" applyFont="1" applyFill="1" applyAlignment="1" applyProtection="1">
      <alignment wrapText="1"/>
      <protection locked="0"/>
    </xf>
    <xf numFmtId="0" fontId="53" fillId="18" borderId="0" xfId="0" applyFont="1" applyFill="1" applyAlignment="1" applyProtection="1">
      <alignment wrapText="1"/>
      <protection locked="0"/>
    </xf>
    <xf numFmtId="49" fontId="53" fillId="18" borderId="14" xfId="0" applyNumberFormat="1" applyFont="1" applyFill="1" applyBorder="1" applyAlignment="1" applyProtection="1">
      <alignment wrapText="1"/>
      <protection locked="0"/>
    </xf>
    <xf numFmtId="0" fontId="52" fillId="18" borderId="14" xfId="0" applyFont="1" applyFill="1" applyBorder="1" applyAlignment="1">
      <alignment wrapText="1"/>
    </xf>
    <xf numFmtId="0" fontId="53" fillId="18" borderId="14" xfId="0" applyFont="1" applyFill="1" applyBorder="1" applyAlignment="1">
      <alignment wrapText="1"/>
    </xf>
    <xf numFmtId="8" fontId="53" fillId="18" borderId="0" xfId="0" applyNumberFormat="1" applyFont="1" applyFill="1" applyAlignment="1">
      <alignment wrapText="1"/>
    </xf>
    <xf numFmtId="8" fontId="53" fillId="18" borderId="14" xfId="0" applyNumberFormat="1" applyFont="1" applyFill="1" applyBorder="1" applyAlignment="1">
      <alignment wrapText="1"/>
    </xf>
    <xf numFmtId="0" fontId="16" fillId="18" borderId="14" xfId="0" applyFont="1" applyFill="1" applyBorder="1" applyAlignment="1">
      <alignment wrapText="1"/>
    </xf>
    <xf numFmtId="168" fontId="53" fillId="16" borderId="14" xfId="0" applyNumberFormat="1" applyFont="1" applyFill="1" applyBorder="1"/>
    <xf numFmtId="168" fontId="53" fillId="0" borderId="14" xfId="0" applyNumberFormat="1" applyFont="1" applyBorder="1" applyAlignment="1">
      <alignment vertical="center" wrapText="1"/>
    </xf>
    <xf numFmtId="0" fontId="63" fillId="18" borderId="36" xfId="0" applyFont="1" applyFill="1" applyBorder="1" applyAlignment="1">
      <alignment wrapText="1"/>
    </xf>
    <xf numFmtId="0" fontId="64" fillId="0" borderId="0" xfId="0" applyFont="1" applyAlignment="1" applyProtection="1">
      <alignment vertical="center" wrapText="1"/>
      <protection locked="0"/>
    </xf>
    <xf numFmtId="0" fontId="5" fillId="0" borderId="0" xfId="3" applyBorder="1" applyAlignment="1" applyProtection="1">
      <alignment vertical="center" wrapText="1"/>
      <protection locked="0"/>
    </xf>
    <xf numFmtId="167" fontId="43" fillId="21" borderId="43" xfId="0" applyNumberFormat="1" applyFont="1" applyFill="1" applyBorder="1" applyAlignment="1">
      <alignment horizontal="center" vertical="center" wrapText="1"/>
    </xf>
    <xf numFmtId="49" fontId="2" fillId="0" borderId="0" xfId="0" applyNumberFormat="1" applyFont="1" applyAlignment="1" applyProtection="1">
      <alignment horizontal="justify" vertical="center" wrapText="1"/>
      <protection locked="0"/>
    </xf>
    <xf numFmtId="44" fontId="2" fillId="0" borderId="0" xfId="1" applyFont="1" applyBorder="1"/>
    <xf numFmtId="166" fontId="21" fillId="0" borderId="7" xfId="5" applyNumberFormat="1" applyFont="1" applyBorder="1" applyAlignment="1" applyProtection="1">
      <alignment horizontal="center" vertical="center" wrapText="1"/>
      <protection locked="0"/>
    </xf>
    <xf numFmtId="0" fontId="21" fillId="5" borderId="0" xfId="0" applyFont="1" applyFill="1" applyAlignment="1" applyProtection="1">
      <alignment horizontal="left" vertical="center" wrapText="1"/>
      <protection locked="0"/>
    </xf>
    <xf numFmtId="0" fontId="26" fillId="0" borderId="2" xfId="1" applyNumberFormat="1" applyFont="1" applyFill="1" applyBorder="1" applyAlignment="1" applyProtection="1">
      <alignment horizontal="center" vertical="center" wrapText="1"/>
      <protection locked="0"/>
    </xf>
    <xf numFmtId="0" fontId="26" fillId="0" borderId="0" xfId="0" applyFont="1" applyAlignment="1">
      <alignment vertical="center"/>
    </xf>
    <xf numFmtId="0" fontId="26" fillId="0" borderId="1" xfId="0" applyFont="1" applyBorder="1" applyAlignment="1" applyProtection="1">
      <alignment horizontal="center" vertical="center" wrapText="1"/>
      <protection locked="0"/>
    </xf>
    <xf numFmtId="167" fontId="59" fillId="21" borderId="5" xfId="0" applyNumberFormat="1" applyFont="1" applyFill="1" applyBorder="1" applyAlignment="1" applyProtection="1">
      <alignment horizontal="center" vertical="center" wrapText="1"/>
      <protection locked="0"/>
    </xf>
    <xf numFmtId="167" fontId="59" fillId="21" borderId="43" xfId="0" applyNumberFormat="1" applyFont="1" applyFill="1" applyBorder="1" applyAlignment="1" applyProtection="1">
      <alignment horizontal="center" vertical="center" wrapText="1"/>
      <protection locked="0"/>
    </xf>
    <xf numFmtId="168" fontId="15" fillId="0" borderId="5" xfId="0" applyNumberFormat="1" applyFont="1" applyBorder="1" applyAlignment="1">
      <alignment vertical="center" wrapText="1"/>
    </xf>
    <xf numFmtId="0" fontId="29" fillId="0" borderId="0" xfId="0" applyFont="1" applyAlignment="1">
      <alignment horizontal="center" vertical="center"/>
    </xf>
    <xf numFmtId="44" fontId="62" fillId="0" borderId="0" xfId="1" applyFont="1" applyAlignment="1" applyProtection="1">
      <alignment horizontal="center" vertical="center" wrapText="1"/>
      <protection locked="0"/>
    </xf>
    <xf numFmtId="14" fontId="62" fillId="0" borderId="0" xfId="0" applyNumberFormat="1" applyFont="1" applyAlignment="1" applyProtection="1">
      <alignment horizontal="center" vertical="center" wrapText="1"/>
      <protection locked="0"/>
    </xf>
    <xf numFmtId="166" fontId="62" fillId="0" borderId="0" xfId="0" applyNumberFormat="1" applyFont="1" applyAlignment="1" applyProtection="1">
      <alignment horizontal="center" vertical="center" wrapText="1"/>
      <protection locked="0"/>
    </xf>
    <xf numFmtId="167" fontId="59" fillId="21" borderId="5" xfId="0" applyNumberFormat="1" applyFont="1" applyFill="1" applyBorder="1" applyAlignment="1">
      <alignment horizontal="center" vertical="center" wrapText="1"/>
    </xf>
    <xf numFmtId="49" fontId="54" fillId="18" borderId="14" xfId="0" applyNumberFormat="1" applyFont="1" applyFill="1" applyBorder="1" applyAlignment="1" applyProtection="1">
      <alignment wrapText="1"/>
      <protection locked="0"/>
    </xf>
    <xf numFmtId="0" fontId="54" fillId="18" borderId="14" xfId="0" applyFont="1" applyFill="1" applyBorder="1" applyAlignment="1" applyProtection="1">
      <alignment wrapText="1"/>
      <protection locked="0"/>
    </xf>
    <xf numFmtId="168" fontId="54" fillId="18" borderId="14" xfId="0" applyNumberFormat="1" applyFont="1" applyFill="1" applyBorder="1" applyAlignment="1">
      <alignment wrapText="1"/>
    </xf>
    <xf numFmtId="8" fontId="65" fillId="18" borderId="14" xfId="0" applyNumberFormat="1" applyFont="1" applyFill="1" applyBorder="1" applyAlignment="1">
      <alignment wrapText="1"/>
    </xf>
    <xf numFmtId="49" fontId="43" fillId="0" borderId="0" xfId="0" applyNumberFormat="1" applyFont="1" applyAlignment="1" applyProtection="1">
      <alignment horizontal="center" vertical="center" wrapText="1"/>
      <protection locked="0"/>
    </xf>
    <xf numFmtId="49" fontId="33" fillId="0" borderId="7" xfId="0" applyNumberFormat="1" applyFont="1" applyBorder="1" applyAlignment="1" applyProtection="1">
      <alignment horizontal="center" vertical="center" wrapText="1"/>
      <protection locked="0"/>
    </xf>
    <xf numFmtId="165" fontId="17" fillId="0" borderId="0" xfId="1" applyNumberFormat="1" applyFont="1" applyBorder="1" applyAlignment="1" applyProtection="1">
      <alignment horizontal="center" vertical="center" wrapText="1"/>
      <protection locked="0"/>
    </xf>
    <xf numFmtId="0" fontId="33" fillId="0" borderId="1" xfId="0" applyFont="1" applyBorder="1" applyAlignment="1" applyProtection="1">
      <alignment horizontal="center" vertical="center" wrapText="1"/>
      <protection locked="0"/>
    </xf>
    <xf numFmtId="0" fontId="33" fillId="0" borderId="7" xfId="0" applyFont="1" applyBorder="1" applyAlignment="1" applyProtection="1">
      <alignment horizontal="center" vertical="center" wrapText="1"/>
      <protection locked="0"/>
    </xf>
    <xf numFmtId="0" fontId="29" fillId="0" borderId="7" xfId="0" applyFont="1" applyBorder="1" applyAlignment="1">
      <alignment horizontal="center" vertical="center" wrapText="1"/>
    </xf>
    <xf numFmtId="49" fontId="33" fillId="0" borderId="7" xfId="0" applyNumberFormat="1" applyFont="1" applyBorder="1" applyAlignment="1" applyProtection="1">
      <alignment horizontal="justify" vertical="center" wrapText="1"/>
      <protection locked="0"/>
    </xf>
    <xf numFmtId="0" fontId="38" fillId="0" borderId="1" xfId="0" applyFont="1" applyBorder="1" applyAlignment="1" applyProtection="1">
      <alignment horizontal="center" vertical="center" wrapText="1"/>
      <protection locked="0"/>
    </xf>
    <xf numFmtId="14" fontId="33" fillId="0" borderId="7" xfId="0" applyNumberFormat="1" applyFont="1" applyBorder="1" applyAlignment="1" applyProtection="1">
      <alignment horizontal="center" vertical="center" wrapText="1"/>
      <protection locked="0"/>
    </xf>
    <xf numFmtId="0" fontId="33" fillId="0" borderId="7" xfId="0" applyFont="1" applyBorder="1" applyAlignment="1">
      <alignment horizontal="center" vertical="center" wrapText="1"/>
    </xf>
    <xf numFmtId="49" fontId="33" fillId="0" borderId="7" xfId="0" applyNumberFormat="1" applyFont="1" applyBorder="1" applyAlignment="1">
      <alignment horizontal="center" vertical="center" wrapText="1"/>
    </xf>
    <xf numFmtId="164" fontId="33" fillId="0" borderId="7" xfId="0" applyNumberFormat="1" applyFont="1" applyBorder="1" applyAlignment="1">
      <alignment horizontal="center" vertical="center" wrapText="1"/>
    </xf>
    <xf numFmtId="164" fontId="33" fillId="0" borderId="6" xfId="0" applyNumberFormat="1" applyFont="1" applyBorder="1" applyAlignment="1">
      <alignment horizontal="center" vertical="center" wrapText="1"/>
    </xf>
    <xf numFmtId="44" fontId="33" fillId="0" borderId="7" xfId="1" applyFont="1" applyFill="1" applyBorder="1" applyAlignment="1" applyProtection="1">
      <alignment horizontal="center" vertical="center" wrapText="1"/>
      <protection locked="0"/>
    </xf>
    <xf numFmtId="165" fontId="33" fillId="0" borderId="7" xfId="1" applyNumberFormat="1" applyFont="1" applyFill="1" applyBorder="1" applyAlignment="1" applyProtection="1">
      <alignment horizontal="center" vertical="center" wrapText="1"/>
      <protection locked="0"/>
    </xf>
    <xf numFmtId="166" fontId="33" fillId="0" borderId="7" xfId="0" applyNumberFormat="1" applyFont="1" applyBorder="1" applyAlignment="1" applyProtection="1">
      <alignment horizontal="center" vertical="center" wrapText="1"/>
      <protection locked="0"/>
    </xf>
    <xf numFmtId="166" fontId="17" fillId="0" borderId="7" xfId="0" applyNumberFormat="1" applyFont="1" applyBorder="1" applyAlignment="1" applyProtection="1">
      <alignment horizontal="center" vertical="center" wrapText="1"/>
      <protection locked="0"/>
    </xf>
    <xf numFmtId="0" fontId="33" fillId="0" borderId="7" xfId="0" applyFont="1" applyBorder="1" applyAlignment="1" applyProtection="1">
      <alignment horizontal="left" vertical="center" wrapText="1"/>
      <protection locked="0"/>
    </xf>
    <xf numFmtId="169" fontId="33" fillId="0" borderId="7" xfId="0" applyNumberFormat="1" applyFont="1" applyBorder="1" applyAlignment="1" applyProtection="1">
      <alignment horizontal="center" vertical="center" wrapText="1"/>
      <protection locked="0"/>
    </xf>
    <xf numFmtId="0" fontId="33" fillId="0" borderId="7" xfId="1" applyNumberFormat="1" applyFont="1" applyFill="1" applyBorder="1" applyAlignment="1" applyProtection="1">
      <alignment horizontal="center" vertical="center" wrapText="1"/>
      <protection locked="0"/>
    </xf>
    <xf numFmtId="0" fontId="23" fillId="0" borderId="2" xfId="0" applyFont="1" applyBorder="1" applyAlignment="1" applyProtection="1">
      <alignment horizontal="center" vertical="center" wrapText="1"/>
      <protection locked="0"/>
    </xf>
    <xf numFmtId="0" fontId="37" fillId="0" borderId="7" xfId="0" applyFont="1" applyBorder="1" applyAlignment="1">
      <alignment vertical="center" wrapText="1"/>
    </xf>
    <xf numFmtId="0" fontId="33" fillId="0" borderId="7" xfId="0" applyFont="1" applyBorder="1" applyAlignment="1" applyProtection="1">
      <alignment vertical="center" wrapText="1"/>
      <protection locked="0"/>
    </xf>
    <xf numFmtId="0" fontId="21" fillId="0" borderId="7" xfId="0" applyFont="1" applyBorder="1" applyAlignment="1" applyProtection="1">
      <alignment vertical="center" wrapText="1"/>
      <protection locked="0"/>
    </xf>
    <xf numFmtId="0" fontId="5" fillId="0" borderId="7" xfId="3" applyBorder="1" applyAlignment="1">
      <alignment vertical="center" wrapText="1"/>
    </xf>
    <xf numFmtId="3" fontId="33" fillId="0" borderId="7" xfId="0" applyNumberFormat="1" applyFont="1" applyBorder="1" applyAlignment="1" applyProtection="1">
      <alignment horizontal="center" vertical="center" wrapText="1"/>
      <protection locked="0"/>
    </xf>
    <xf numFmtId="49" fontId="21" fillId="0" borderId="0" xfId="0" applyNumberFormat="1" applyFont="1" applyAlignment="1" applyProtection="1">
      <alignment horizontal="justify" vertical="center"/>
      <protection locked="0"/>
    </xf>
    <xf numFmtId="164" fontId="17" fillId="0" borderId="0" xfId="0" quotePrefix="1" applyNumberFormat="1" applyFont="1" applyAlignment="1">
      <alignment horizontal="center" vertical="center" wrapText="1"/>
    </xf>
    <xf numFmtId="0" fontId="62" fillId="0" borderId="3" xfId="0" applyFont="1" applyBorder="1" applyAlignment="1" applyProtection="1">
      <alignment horizontal="center" vertical="center" wrapText="1"/>
      <protection locked="0"/>
    </xf>
    <xf numFmtId="44" fontId="35" fillId="0" borderId="1" xfId="1" applyFont="1" applyFill="1" applyBorder="1" applyAlignment="1" applyProtection="1">
      <alignment horizontal="center" vertical="center" wrapText="1"/>
      <protection locked="0"/>
    </xf>
    <xf numFmtId="166" fontId="26" fillId="0" borderId="7" xfId="0" applyNumberFormat="1" applyFont="1" applyBorder="1" applyAlignment="1" applyProtection="1">
      <alignment horizontal="center" vertical="center" wrapText="1"/>
      <protection locked="0"/>
    </xf>
    <xf numFmtId="166" fontId="21" fillId="0" borderId="1" xfId="5" applyNumberFormat="1" applyFont="1" applyBorder="1" applyAlignment="1" applyProtection="1">
      <alignment horizontal="center" vertical="center" wrapText="1"/>
      <protection locked="0"/>
    </xf>
    <xf numFmtId="169" fontId="26" fillId="0" borderId="4" xfId="0" applyNumberFormat="1" applyFont="1" applyBorder="1" applyAlignment="1" applyProtection="1">
      <alignment horizontal="center" vertical="center" wrapText="1"/>
      <protection locked="0"/>
    </xf>
    <xf numFmtId="169" fontId="21" fillId="0" borderId="1" xfId="0" applyNumberFormat="1" applyFont="1" applyBorder="1" applyAlignment="1" applyProtection="1">
      <alignment horizontal="center" vertical="center" wrapText="1"/>
      <protection locked="0"/>
    </xf>
    <xf numFmtId="0" fontId="26" fillId="0" borderId="4" xfId="0" applyFont="1" applyBorder="1" applyAlignment="1" applyProtection="1">
      <alignment horizontal="center" vertical="center" wrapText="1"/>
      <protection locked="0"/>
    </xf>
    <xf numFmtId="14" fontId="26" fillId="0" borderId="4" xfId="0" applyNumberFormat="1" applyFont="1" applyBorder="1" applyAlignment="1" applyProtection="1">
      <alignment horizontal="center" vertical="center" wrapText="1"/>
      <protection locked="0"/>
    </xf>
    <xf numFmtId="14" fontId="21" fillId="0" borderId="1" xfId="0" applyNumberFormat="1" applyFont="1" applyBorder="1" applyAlignment="1" applyProtection="1">
      <alignment horizontal="center" vertical="center" wrapText="1"/>
      <protection locked="0"/>
    </xf>
    <xf numFmtId="0" fontId="21" fillId="0" borderId="4" xfId="0" applyFont="1" applyBorder="1" applyAlignment="1" applyProtection="1">
      <alignment horizontal="center" vertical="center" wrapText="1"/>
      <protection locked="0"/>
    </xf>
    <xf numFmtId="167" fontId="66" fillId="21" borderId="43" xfId="0" applyNumberFormat="1" applyFont="1" applyFill="1" applyBorder="1" applyAlignment="1">
      <alignment horizontal="center" vertical="center" wrapText="1"/>
    </xf>
    <xf numFmtId="0" fontId="67" fillId="8" borderId="0" xfId="0" applyFont="1" applyFill="1" applyAlignment="1">
      <alignment wrapText="1"/>
    </xf>
    <xf numFmtId="0" fontId="68" fillId="8" borderId="0" xfId="0" applyFont="1" applyFill="1" applyAlignment="1">
      <alignment wrapText="1"/>
    </xf>
    <xf numFmtId="168" fontId="53" fillId="18" borderId="14" xfId="0" applyNumberFormat="1" applyFont="1" applyFill="1" applyBorder="1" applyAlignment="1">
      <alignment wrapText="1"/>
    </xf>
    <xf numFmtId="0" fontId="11" fillId="0" borderId="11" xfId="0" applyFont="1" applyBorder="1" applyAlignment="1">
      <alignment horizontal="center"/>
    </xf>
    <xf numFmtId="0" fontId="11" fillId="0" borderId="12" xfId="0" applyFont="1" applyBorder="1" applyAlignment="1">
      <alignment horizontal="center"/>
    </xf>
  </cellXfs>
  <cellStyles count="7">
    <cellStyle name="Hiperlink" xfId="4" builtinId="8"/>
    <cellStyle name="Hyperlink" xfId="3" xr:uid="{00000000-0005-0000-0000-000000000000}"/>
    <cellStyle name="Moeda" xfId="1" builtinId="4"/>
    <cellStyle name="Moeda 2" xfId="6" xr:uid="{C664D7D9-09B6-42E0-80F2-ED916C1D0F3E}"/>
    <cellStyle name="Normal" xfId="0" builtinId="0"/>
    <cellStyle name="Normal 2" xfId="5" xr:uid="{244C47C5-B804-4A75-9779-682EA27CF048}"/>
    <cellStyle name="Vírgula" xfId="2" builtinId="3"/>
  </cellStyles>
  <dxfs count="3653">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ill>
        <patternFill>
          <bgColor rgb="FFFF0000"/>
        </patternFill>
      </fill>
    </dxf>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ill>
        <patternFill>
          <bgColor rgb="FFFF0000"/>
        </patternFill>
      </fill>
    </dxf>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ill>
        <patternFill>
          <bgColor rgb="FFFF0000"/>
        </patternFill>
      </fill>
    </dxf>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ill>
        <patternFill>
          <bgColor rgb="FFFF0000"/>
        </patternFill>
      </fill>
    </dxf>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ill>
        <patternFill>
          <bgColor rgb="FFFF0000"/>
        </patternFill>
      </fill>
    </dxf>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ill>
        <patternFill>
          <bgColor rgb="FFFF0000"/>
        </patternFill>
      </fill>
    </dxf>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ill>
        <patternFill>
          <bgColor rgb="FFFF0000"/>
        </patternFill>
      </fill>
    </dxf>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ill>
        <patternFill>
          <bgColor rgb="FFFF0000"/>
        </patternFill>
      </fill>
    </dxf>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ill>
        <patternFill>
          <bgColor rgb="FFFF0000"/>
        </patternFill>
      </fill>
    </dxf>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ill>
        <patternFill>
          <bgColor rgb="FFFF0000"/>
        </patternFill>
      </fill>
    </dxf>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ill>
        <patternFill>
          <bgColor rgb="FFFF0000"/>
        </patternFill>
      </fill>
    </dxf>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ill>
        <patternFill>
          <bgColor rgb="FFFF0000"/>
        </patternFill>
      </fill>
    </dxf>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ill>
        <patternFill>
          <bgColor rgb="FFFF0000"/>
        </patternFill>
      </fill>
    </dxf>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ill>
        <patternFill>
          <bgColor rgb="FFFF0000"/>
        </patternFill>
      </fill>
    </dxf>
    <dxf>
      <fill>
        <patternFill>
          <bgColor rgb="FF9BCDFF"/>
        </patternFill>
      </fill>
    </dxf>
    <dxf>
      <fill>
        <patternFill>
          <bgColor rgb="FFFF8181"/>
        </patternFill>
      </fill>
    </dxf>
    <dxf>
      <fill>
        <patternFill>
          <bgColor rgb="FFFFFFC1"/>
        </patternFill>
      </fill>
    </dxf>
    <dxf>
      <fill>
        <patternFill>
          <bgColor rgb="FFAFEBAF"/>
        </patternFill>
      </fill>
    </dxf>
    <dxf>
      <fill>
        <patternFill>
          <bgColor rgb="FFF4AF84"/>
        </patternFill>
      </fill>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fill>
        <patternFill patternType="solid">
          <fgColor theme="6"/>
          <bgColor theme="6"/>
        </patternFill>
      </fill>
      <alignment horizontal="center" vertical="center" textRotation="0" wrapText="1" indent="0" justifyLastLine="0" shrinkToFit="0" readingOrder="0"/>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alignment horizontal="center" vertical="bottom" textRotation="0" wrapText="0" indent="0" justifyLastLine="0" shrinkToFit="0" readingOrder="0"/>
    </dxf>
    <dxf>
      <font>
        <b/>
        <i val="0"/>
        <strike val="0"/>
        <condense val="0"/>
        <extend val="0"/>
        <outline val="0"/>
        <shadow val="0"/>
        <u/>
        <vertAlign val="baseline"/>
        <sz val="11"/>
        <color theme="10"/>
        <name val="Calibri"/>
        <family val="2"/>
        <scheme val="minor"/>
      </font>
    </dxf>
    <dxf>
      <numFmt numFmtId="0" formatCode="Genera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1"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border diagonalUp="0" diagonalDown="0" outline="0">
        <left/>
        <right/>
        <top/>
        <bottom style="thin">
          <color theme="1"/>
        </bottom>
      </border>
    </dxf>
    <dxf>
      <border outline="0">
        <bottom style="medium">
          <color rgb="FF000000"/>
        </bottom>
      </border>
    </dxf>
    <dxf>
      <border outline="0">
        <top style="thin">
          <color rgb="FF000000"/>
        </top>
      </border>
    </dxf>
    <dxf>
      <font>
        <b/>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0000"/>
        </patternFill>
      </fill>
    </dxf>
    <dxf>
      <fill>
        <patternFill>
          <bgColor rgb="FFFFFF99"/>
        </patternFill>
      </fill>
    </dxf>
    <dxf>
      <fill>
        <patternFill>
          <bgColor rgb="FF75BAFF"/>
        </patternFill>
      </fill>
    </dxf>
    <dxf>
      <fill>
        <patternFill>
          <bgColor rgb="FFFF7C80"/>
        </patternFill>
      </fill>
    </dxf>
    <dxf>
      <fill>
        <patternFill>
          <bgColor rgb="FFCCFFCC"/>
        </patternFill>
      </fill>
    </dxf>
    <dxf>
      <fill>
        <patternFill>
          <bgColor rgb="FF75BAFF"/>
        </patternFill>
      </fill>
    </dxf>
    <dxf>
      <fill>
        <patternFill>
          <bgColor rgb="FFFF0000"/>
        </patternFill>
      </fill>
    </dxf>
    <dxf>
      <fill>
        <patternFill>
          <bgColor rgb="FFFF7C80"/>
        </patternFill>
      </fill>
    </dxf>
    <dxf>
      <fill>
        <patternFill>
          <bgColor rgb="FFFFFF99"/>
        </patternFill>
      </fill>
    </dxf>
    <dxf>
      <fill>
        <patternFill>
          <bgColor rgb="FFCCFFCC"/>
        </patternFill>
      </fill>
    </dxf>
    <dxf>
      <fill>
        <patternFill>
          <bgColor rgb="FFFFBE3B"/>
        </patternFill>
      </fill>
    </dxf>
    <dxf>
      <fill>
        <patternFill>
          <bgColor rgb="FF75BAFF"/>
        </patternFill>
      </fill>
    </dxf>
    <dxf>
      <fill>
        <patternFill>
          <bgColor rgb="FFFF0000"/>
        </patternFill>
      </fill>
    </dxf>
    <dxf>
      <fill>
        <patternFill>
          <bgColor rgb="FFFF7C80"/>
        </patternFill>
      </fill>
    </dxf>
    <dxf>
      <fill>
        <patternFill>
          <bgColor rgb="FFFFFF99"/>
        </patternFill>
      </fill>
    </dxf>
    <dxf>
      <fill>
        <patternFill>
          <bgColor rgb="FFCCFFCC"/>
        </patternFill>
      </fill>
    </dxf>
    <dxf>
      <fill>
        <patternFill>
          <bgColor rgb="FFFFBE3B"/>
        </patternFill>
      </fill>
    </dxf>
    <dxf>
      <fill>
        <patternFill>
          <bgColor rgb="FF75BAFF"/>
        </patternFill>
      </fill>
    </dxf>
    <dxf>
      <fill>
        <patternFill>
          <bgColor rgb="FFFF0000"/>
        </patternFill>
      </fill>
    </dxf>
    <dxf>
      <fill>
        <patternFill>
          <bgColor rgb="FFFF7C80"/>
        </patternFill>
      </fill>
    </dxf>
    <dxf>
      <fill>
        <patternFill>
          <bgColor rgb="FFFFFF99"/>
        </patternFill>
      </fill>
    </dxf>
    <dxf>
      <fill>
        <patternFill>
          <bgColor rgb="FFCCFFCC"/>
        </patternFill>
      </fill>
    </dxf>
    <dxf>
      <fill>
        <patternFill>
          <bgColor rgb="FFFFBE3B"/>
        </patternFill>
      </fill>
    </dxf>
    <dxf>
      <fill>
        <patternFill>
          <bgColor rgb="FF75BAFF"/>
        </patternFill>
      </fill>
    </dxf>
    <dxf>
      <fill>
        <patternFill>
          <bgColor rgb="FFFF0000"/>
        </patternFill>
      </fill>
    </dxf>
    <dxf>
      <fill>
        <patternFill>
          <bgColor rgb="FFFF7C80"/>
        </patternFill>
      </fill>
    </dxf>
    <dxf>
      <fill>
        <patternFill>
          <bgColor rgb="FFFFFF99"/>
        </patternFill>
      </fill>
    </dxf>
    <dxf>
      <fill>
        <patternFill>
          <bgColor rgb="FFCCFFCC"/>
        </patternFill>
      </fill>
    </dxf>
    <dxf>
      <fill>
        <patternFill>
          <bgColor rgb="FFFFBE3B"/>
        </patternFill>
      </fill>
    </dxf>
    <dxf>
      <fill>
        <patternFill>
          <bgColor rgb="FF75BAFF"/>
        </patternFill>
      </fill>
    </dxf>
    <dxf>
      <fill>
        <patternFill>
          <bgColor rgb="FFFF0000"/>
        </patternFill>
      </fill>
    </dxf>
    <dxf>
      <fill>
        <patternFill>
          <bgColor rgb="FFFF7C80"/>
        </patternFill>
      </fill>
    </dxf>
    <dxf>
      <fill>
        <patternFill>
          <bgColor rgb="FFFFFF99"/>
        </patternFill>
      </fill>
    </dxf>
    <dxf>
      <fill>
        <patternFill>
          <bgColor rgb="FFCCFFCC"/>
        </patternFill>
      </fill>
    </dxf>
    <dxf>
      <fill>
        <patternFill>
          <bgColor rgb="FFFFBE3B"/>
        </patternFill>
      </fill>
    </dxf>
    <dxf>
      <fill>
        <patternFill>
          <bgColor rgb="FF75BAFF"/>
        </patternFill>
      </fill>
    </dxf>
    <dxf>
      <fill>
        <patternFill>
          <bgColor rgb="FFFF0000"/>
        </patternFill>
      </fill>
    </dxf>
    <dxf>
      <fill>
        <patternFill>
          <bgColor rgb="FFFF7C80"/>
        </patternFill>
      </fill>
    </dxf>
    <dxf>
      <fill>
        <patternFill>
          <bgColor rgb="FFFFFF99"/>
        </patternFill>
      </fill>
    </dxf>
    <dxf>
      <fill>
        <patternFill>
          <bgColor rgb="FFCCFFCC"/>
        </patternFill>
      </fill>
    </dxf>
    <dxf>
      <fill>
        <patternFill>
          <bgColor rgb="FFFFBE3B"/>
        </patternFill>
      </fill>
    </dxf>
    <dxf>
      <fill>
        <patternFill>
          <bgColor rgb="FF75BAFF"/>
        </patternFill>
      </fill>
    </dxf>
    <dxf>
      <fill>
        <patternFill>
          <bgColor rgb="FFFF0000"/>
        </patternFill>
      </fill>
    </dxf>
    <dxf>
      <fill>
        <patternFill>
          <bgColor rgb="FFFF7C80"/>
        </patternFill>
      </fill>
    </dxf>
    <dxf>
      <fill>
        <patternFill>
          <bgColor rgb="FFFFFF99"/>
        </patternFill>
      </fill>
    </dxf>
    <dxf>
      <fill>
        <patternFill>
          <bgColor rgb="FFCCFFCC"/>
        </patternFill>
      </fill>
    </dxf>
    <dxf>
      <fill>
        <patternFill>
          <bgColor rgb="FFFFBE3B"/>
        </patternFill>
      </fill>
    </dxf>
    <dxf>
      <fill>
        <patternFill>
          <bgColor rgb="FF75BAFF"/>
        </patternFill>
      </fill>
    </dxf>
    <dxf>
      <fill>
        <patternFill>
          <bgColor rgb="FFFF0000"/>
        </patternFill>
      </fill>
    </dxf>
    <dxf>
      <fill>
        <patternFill>
          <bgColor rgb="FFFF7C80"/>
        </patternFill>
      </fill>
    </dxf>
    <dxf>
      <fill>
        <patternFill>
          <bgColor rgb="FFFFFF99"/>
        </patternFill>
      </fill>
    </dxf>
    <dxf>
      <fill>
        <patternFill>
          <bgColor rgb="FFCCFFCC"/>
        </patternFill>
      </fill>
    </dxf>
    <dxf>
      <fill>
        <patternFill>
          <bgColor rgb="FFFFBE3B"/>
        </patternFill>
      </fill>
    </dxf>
    <dxf>
      <fill>
        <patternFill>
          <bgColor rgb="FF75BAFF"/>
        </patternFill>
      </fill>
    </dxf>
    <dxf>
      <fill>
        <patternFill>
          <bgColor rgb="FFFF0000"/>
        </patternFill>
      </fill>
    </dxf>
    <dxf>
      <fill>
        <patternFill>
          <bgColor rgb="FFFF7C80"/>
        </patternFill>
      </fill>
    </dxf>
    <dxf>
      <fill>
        <patternFill>
          <bgColor rgb="FFFFFF99"/>
        </patternFill>
      </fill>
    </dxf>
    <dxf>
      <fill>
        <patternFill>
          <bgColor rgb="FFCCFFCC"/>
        </patternFill>
      </fill>
    </dxf>
    <dxf>
      <fill>
        <patternFill>
          <bgColor rgb="FFFFBE3B"/>
        </patternFill>
      </fill>
    </dxf>
    <dxf>
      <fill>
        <patternFill>
          <bgColor rgb="FF75BAFF"/>
        </patternFill>
      </fill>
    </dxf>
    <dxf>
      <fill>
        <patternFill>
          <bgColor rgb="FFFF0000"/>
        </patternFill>
      </fill>
    </dxf>
    <dxf>
      <fill>
        <patternFill>
          <bgColor rgb="FFFF7C80"/>
        </patternFill>
      </fill>
    </dxf>
    <dxf>
      <fill>
        <patternFill>
          <bgColor rgb="FFFFFF99"/>
        </patternFill>
      </fill>
    </dxf>
    <dxf>
      <fill>
        <patternFill>
          <bgColor rgb="FFCCFFCC"/>
        </patternFill>
      </fill>
    </dxf>
    <dxf>
      <fill>
        <patternFill>
          <bgColor rgb="FFFFBE3B"/>
        </patternFill>
      </fill>
    </dxf>
    <dxf>
      <fill>
        <patternFill>
          <bgColor rgb="FF75BAFF"/>
        </patternFill>
      </fill>
    </dxf>
    <dxf>
      <fill>
        <patternFill>
          <bgColor rgb="FFFF0000"/>
        </patternFill>
      </fill>
    </dxf>
    <dxf>
      <fill>
        <patternFill>
          <bgColor rgb="FFFF7C80"/>
        </patternFill>
      </fill>
    </dxf>
    <dxf>
      <fill>
        <patternFill>
          <bgColor rgb="FFFFFF99"/>
        </patternFill>
      </fill>
    </dxf>
    <dxf>
      <fill>
        <patternFill>
          <bgColor rgb="FFCCFFCC"/>
        </patternFill>
      </fill>
    </dxf>
    <dxf>
      <fill>
        <patternFill>
          <bgColor rgb="FFFFBE3B"/>
        </patternFill>
      </fill>
    </dxf>
    <dxf>
      <fill>
        <patternFill>
          <bgColor rgb="FF75BAFF"/>
        </patternFill>
      </fill>
    </dxf>
    <dxf>
      <fill>
        <patternFill>
          <bgColor rgb="FFFF0000"/>
        </patternFill>
      </fill>
    </dxf>
    <dxf>
      <fill>
        <patternFill>
          <bgColor rgb="FFFF7C80"/>
        </patternFill>
      </fill>
    </dxf>
    <dxf>
      <fill>
        <patternFill>
          <bgColor rgb="FFFFFF99"/>
        </patternFill>
      </fill>
    </dxf>
    <dxf>
      <fill>
        <patternFill>
          <bgColor rgb="FFCCFFCC"/>
        </patternFill>
      </fill>
    </dxf>
    <dxf>
      <fill>
        <patternFill>
          <bgColor rgb="FFFFBE3B"/>
        </patternFill>
      </fill>
    </dxf>
    <dxf>
      <fill>
        <patternFill>
          <bgColor rgb="FF75BAFF"/>
        </patternFill>
      </fill>
    </dxf>
    <dxf>
      <fill>
        <patternFill>
          <bgColor rgb="FFFF0000"/>
        </patternFill>
      </fill>
    </dxf>
    <dxf>
      <fill>
        <patternFill>
          <bgColor rgb="FFFF7C80"/>
        </patternFill>
      </fill>
    </dxf>
    <dxf>
      <fill>
        <patternFill>
          <bgColor rgb="FFFFFF99"/>
        </patternFill>
      </fill>
    </dxf>
    <dxf>
      <fill>
        <patternFill>
          <bgColor rgb="FFCCFFCC"/>
        </patternFill>
      </fill>
    </dxf>
    <dxf>
      <fill>
        <patternFill>
          <bgColor rgb="FFFFBE3B"/>
        </patternFill>
      </fill>
    </dxf>
    <dxf>
      <fill>
        <patternFill>
          <bgColor rgb="FF75BAFF"/>
        </patternFill>
      </fill>
    </dxf>
    <dxf>
      <fill>
        <patternFill>
          <bgColor rgb="FFFF0000"/>
        </patternFill>
      </fill>
    </dxf>
    <dxf>
      <fill>
        <patternFill>
          <bgColor rgb="FFFF7C80"/>
        </patternFill>
      </fill>
    </dxf>
    <dxf>
      <fill>
        <patternFill>
          <bgColor rgb="FFFFFF99"/>
        </patternFill>
      </fill>
    </dxf>
    <dxf>
      <fill>
        <patternFill>
          <bgColor rgb="FFCCFFCC"/>
        </patternFill>
      </fill>
    </dxf>
    <dxf>
      <fill>
        <patternFill>
          <bgColor rgb="FFFFBE3B"/>
        </patternFill>
      </fill>
    </dxf>
    <dxf>
      <fill>
        <patternFill>
          <bgColor rgb="FF75BAFF"/>
        </patternFill>
      </fill>
    </dxf>
    <dxf>
      <fill>
        <patternFill>
          <bgColor rgb="FFFF0000"/>
        </patternFill>
      </fill>
    </dxf>
    <dxf>
      <fill>
        <patternFill>
          <bgColor rgb="FFFF7C80"/>
        </patternFill>
      </fill>
    </dxf>
    <dxf>
      <fill>
        <patternFill>
          <bgColor rgb="FFFFFF99"/>
        </patternFill>
      </fill>
    </dxf>
    <dxf>
      <fill>
        <patternFill>
          <bgColor rgb="FFCCFFCC"/>
        </patternFill>
      </fill>
    </dxf>
    <dxf>
      <fill>
        <patternFill>
          <bgColor rgb="FFFFBE3B"/>
        </patternFill>
      </fill>
    </dxf>
    <dxf>
      <fill>
        <patternFill>
          <bgColor rgb="FF75BAFF"/>
        </patternFill>
      </fill>
    </dxf>
    <dxf>
      <fill>
        <patternFill>
          <bgColor rgb="FFFF0000"/>
        </patternFill>
      </fill>
    </dxf>
    <dxf>
      <fill>
        <patternFill>
          <bgColor rgb="FFFF7C80"/>
        </patternFill>
      </fill>
    </dxf>
    <dxf>
      <fill>
        <patternFill>
          <bgColor rgb="FFFFFF99"/>
        </patternFill>
      </fill>
    </dxf>
    <dxf>
      <fill>
        <patternFill>
          <bgColor rgb="FFCCFFCC"/>
        </patternFill>
      </fill>
    </dxf>
    <dxf>
      <fill>
        <patternFill>
          <bgColor rgb="FFFFBE3B"/>
        </patternFill>
      </fill>
    </dxf>
    <dxf>
      <fill>
        <patternFill>
          <bgColor rgb="FFFFFF99"/>
        </patternFill>
      </fill>
    </dxf>
    <dxf>
      <fill>
        <patternFill>
          <bgColor rgb="FF75BAFF"/>
        </patternFill>
      </fill>
    </dxf>
    <dxf>
      <fill>
        <patternFill>
          <bgColor rgb="FFFF7C80"/>
        </patternFill>
      </fill>
    </dxf>
    <dxf>
      <fill>
        <patternFill>
          <bgColor rgb="FFCCFFCC"/>
        </patternFill>
      </fill>
    </dxf>
    <dxf>
      <fill>
        <patternFill>
          <bgColor rgb="FFFF0000"/>
        </patternFill>
      </fill>
    </dxf>
    <dxf>
      <fill>
        <patternFill>
          <bgColor rgb="FFFFFF99"/>
        </patternFill>
      </fill>
    </dxf>
    <dxf>
      <fill>
        <patternFill>
          <bgColor rgb="FF75BAFF"/>
        </patternFill>
      </fill>
    </dxf>
    <dxf>
      <fill>
        <patternFill>
          <bgColor rgb="FFFF7C80"/>
        </patternFill>
      </fill>
    </dxf>
    <dxf>
      <fill>
        <patternFill>
          <bgColor rgb="FFCCFFCC"/>
        </patternFill>
      </fill>
    </dxf>
    <dxf>
      <fill>
        <patternFill>
          <bgColor rgb="FFFF0000"/>
        </patternFill>
      </fill>
    </dxf>
    <dxf>
      <fill>
        <patternFill>
          <bgColor rgb="FFFFFF99"/>
        </patternFill>
      </fill>
    </dxf>
    <dxf>
      <fill>
        <patternFill>
          <bgColor rgb="FF75BAFF"/>
        </patternFill>
      </fill>
    </dxf>
    <dxf>
      <fill>
        <patternFill>
          <bgColor rgb="FFFF7C80"/>
        </patternFill>
      </fill>
    </dxf>
    <dxf>
      <fill>
        <patternFill>
          <bgColor rgb="FFCCFFCC"/>
        </patternFill>
      </fill>
    </dxf>
    <dxf>
      <fill>
        <patternFill>
          <bgColor rgb="FFFF0000"/>
        </patternFill>
      </fill>
    </dxf>
    <dxf>
      <fill>
        <patternFill>
          <bgColor rgb="FFFFFF99"/>
        </patternFill>
      </fill>
    </dxf>
    <dxf>
      <fill>
        <patternFill>
          <bgColor rgb="FF75BAFF"/>
        </patternFill>
      </fill>
    </dxf>
    <dxf>
      <fill>
        <patternFill>
          <bgColor rgb="FFFF7C80"/>
        </patternFill>
      </fill>
    </dxf>
    <dxf>
      <fill>
        <patternFill>
          <bgColor rgb="FFCCFFCC"/>
        </patternFill>
      </fill>
    </dxf>
    <dxf>
      <fill>
        <patternFill>
          <bgColor rgb="FFFF0000"/>
        </patternFill>
      </fill>
    </dxf>
    <dxf>
      <fill>
        <patternFill>
          <bgColor rgb="FFFFFF99"/>
        </patternFill>
      </fill>
    </dxf>
    <dxf>
      <fill>
        <patternFill>
          <bgColor rgb="FF75BAFF"/>
        </patternFill>
      </fill>
    </dxf>
    <dxf>
      <fill>
        <patternFill>
          <bgColor rgb="FFFF7C80"/>
        </patternFill>
      </fill>
    </dxf>
    <dxf>
      <fill>
        <patternFill>
          <bgColor rgb="FFCCFFCC"/>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numFmt numFmtId="168" formatCode="_-[$R$-416]\ * #,##0.00_-;\-[$R$-416]\ * #,##0.00_-;_-[$R$-416]\ * &quot;-&quot;??_-;_-@_-"/>
      <fill>
        <patternFill patternType="solid">
          <fgColor indexed="64"/>
          <bgColor theme="8" tint="0.79998168889431442"/>
        </patternFill>
      </fill>
      <alignment horizontal="general" vertical="center" textRotation="0" wrapText="0" indent="0" justifyLastLine="0" shrinkToFit="0" readingOrder="0"/>
    </dxf>
    <dxf>
      <font>
        <b val="0"/>
        <i val="0"/>
        <strike val="0"/>
        <condense val="0"/>
        <extend val="0"/>
        <outline val="0"/>
        <shadow val="0"/>
        <u val="none"/>
        <vertAlign val="baseline"/>
        <sz val="8"/>
        <color rgb="FF000000"/>
        <name val="Calibri"/>
        <family val="2"/>
        <scheme val="none"/>
      </font>
      <numFmt numFmtId="168" formatCode="_-[$R$-416]\ * #,##0.00_-;\-[$R$-416]\ * #,##0.00_-;_-[$R$-416]\ * &quot;-&quot;??_-;_-@_-"/>
      <alignment horizontal="general" vertical="center" textRotation="0" wrapText="1" indent="0" justifyLastLine="0" shrinkToFit="0" readingOrder="0"/>
      <border diagonalUp="0" diagonalDown="0">
        <left/>
        <right style="thin">
          <color auto="1"/>
        </right>
        <top/>
        <bottom style="thin">
          <color auto="1"/>
        </bottom>
        <vertical/>
        <horizontal/>
      </border>
    </dxf>
    <dxf>
      <font>
        <b val="0"/>
        <i val="0"/>
        <strike val="0"/>
        <condense val="0"/>
        <extend val="0"/>
        <outline val="0"/>
        <shadow val="0"/>
        <u val="none"/>
        <vertAlign val="baseline"/>
        <sz val="8"/>
        <color rgb="FF000000"/>
        <name val="Calibri"/>
        <family val="2"/>
        <scheme val="none"/>
      </font>
      <numFmt numFmtId="168" formatCode="_-[$R$-416]\ * #,##0.00_-;\-[$R$-416]\ * #,##0.00_-;_-[$R$-416]\ * &quot;-&quot;??_-;_-@_-"/>
      <fill>
        <patternFill patternType="solid">
          <fgColor rgb="FF000000"/>
          <bgColor rgb="FFDDEBF7"/>
        </patternFill>
      </fill>
      <border diagonalUp="0" diagonalDown="0">
        <left/>
        <right style="thin">
          <color auto="1"/>
        </right>
        <top/>
        <bottom style="thin">
          <color auto="1"/>
        </bottom>
        <vertical/>
        <horizontal/>
      </border>
    </dxf>
    <dxf>
      <font>
        <b val="0"/>
        <i val="0"/>
        <strike val="0"/>
        <condense val="0"/>
        <extend val="0"/>
        <outline val="0"/>
        <shadow val="0"/>
        <u val="none"/>
        <vertAlign val="baseline"/>
        <sz val="8"/>
        <color rgb="FF000000"/>
        <name val="Calibri"/>
        <family val="2"/>
        <scheme val="none"/>
      </font>
      <fill>
        <patternFill patternType="solid">
          <fgColor rgb="FF000000"/>
          <bgColor rgb="FFFFFFFF"/>
        </patternFill>
      </fill>
      <alignment horizontal="general" vertical="bottom" textRotation="0" wrapText="1" indent="0" justifyLastLine="0" shrinkToFit="0" readingOrder="0"/>
      <border diagonalUp="0" diagonalDown="0">
        <left/>
        <right style="thin">
          <color auto="1"/>
        </right>
        <top/>
        <bottom style="thin">
          <color auto="1"/>
        </bottom>
        <vertical/>
        <horizontal/>
      </border>
    </dxf>
    <dxf>
      <font>
        <b val="0"/>
        <i val="0"/>
        <strike val="0"/>
        <condense val="0"/>
        <extend val="0"/>
        <outline val="0"/>
        <shadow val="0"/>
        <u val="none"/>
        <vertAlign val="baseline"/>
        <sz val="8"/>
        <color rgb="FF000000"/>
        <name val="Arial"/>
        <family val="2"/>
        <scheme val="none"/>
      </font>
      <fill>
        <patternFill patternType="solid">
          <fgColor rgb="FF000000"/>
          <bgColor rgb="FFFFFFFF"/>
        </patternFill>
      </fill>
      <alignment horizontal="general" vertical="bottom" textRotation="0" wrapText="1" indent="0" justifyLastLine="0" shrinkToFit="0" readingOrder="0"/>
      <border diagonalUp="0" diagonalDown="0">
        <left/>
        <right style="thin">
          <color auto="1"/>
        </right>
        <top/>
        <bottom style="thin">
          <color auto="1"/>
        </bottom>
        <vertical/>
        <horizontal/>
      </border>
    </dxf>
    <dxf>
      <font>
        <b val="0"/>
        <i val="0"/>
        <strike val="0"/>
        <condense val="0"/>
        <extend val="0"/>
        <outline val="0"/>
        <shadow val="0"/>
        <u val="none"/>
        <vertAlign val="baseline"/>
        <sz val="8"/>
        <color rgb="FF000000"/>
        <name val="Calibri"/>
        <family val="2"/>
        <scheme val="none"/>
      </font>
      <numFmt numFmtId="12" formatCode="&quot;R$&quot;\ #,##0.00;[Red]\-&quot;R$&quot;\ #,##0.00"/>
      <fill>
        <patternFill patternType="solid">
          <fgColor rgb="FF000000"/>
          <bgColor rgb="FFFFFFFF"/>
        </patternFill>
      </fill>
      <alignment horizontal="general" vertical="bottom" textRotation="0" wrapText="1" indent="0" justifyLastLine="0" shrinkToFit="0" readingOrder="0"/>
      <border diagonalUp="0" diagonalDown="0">
        <left/>
        <right style="thin">
          <color auto="1"/>
        </right>
        <top/>
        <bottom style="thin">
          <color auto="1"/>
        </bottom>
        <vertical/>
        <horizontal/>
      </border>
    </dxf>
    <dxf>
      <font>
        <b val="0"/>
        <i val="0"/>
        <strike val="0"/>
        <condense val="0"/>
        <extend val="0"/>
        <outline val="0"/>
        <shadow val="0"/>
        <u val="none"/>
        <vertAlign val="baseline"/>
        <sz val="8"/>
        <color rgb="FF000000"/>
        <name val="Calibri"/>
        <family val="2"/>
        <scheme val="none"/>
      </font>
      <numFmt numFmtId="12" formatCode="&quot;R$&quot;\ #,##0.00;[Red]\-&quot;R$&quot;\ #,##0.00"/>
      <fill>
        <patternFill patternType="solid">
          <fgColor rgb="FF000000"/>
          <bgColor rgb="FFFFFFFF"/>
        </patternFill>
      </fill>
      <alignment horizontal="general" vertical="bottom" textRotation="0" wrapText="1" indent="0" justifyLastLine="0" shrinkToFit="0" readingOrder="0"/>
      <border diagonalUp="0" diagonalDown="0">
        <left/>
        <right style="thin">
          <color auto="1"/>
        </right>
        <top/>
        <bottom style="thin">
          <color auto="1"/>
        </bottom>
        <vertical/>
        <horizontal/>
      </border>
    </dxf>
    <dxf>
      <font>
        <b val="0"/>
        <i val="0"/>
        <strike val="0"/>
        <condense val="0"/>
        <extend val="0"/>
        <outline val="0"/>
        <shadow val="0"/>
        <u val="none"/>
        <vertAlign val="baseline"/>
        <sz val="8"/>
        <color auto="1"/>
        <name val="Calibri"/>
        <family val="2"/>
        <scheme val="none"/>
      </font>
      <fill>
        <patternFill patternType="solid">
          <fgColor rgb="FF000000"/>
          <bgColor rgb="FFFFFFFF"/>
        </patternFill>
      </fill>
      <alignment horizontal="general" vertical="bottom" textRotation="0" wrapText="1" indent="0" justifyLastLine="0" shrinkToFit="0" readingOrder="0"/>
      <border diagonalUp="0" diagonalDown="0">
        <left/>
        <right style="thin">
          <color auto="1"/>
        </right>
        <top/>
        <bottom style="thin">
          <color auto="1"/>
        </bottom>
        <vertical/>
        <horizontal/>
      </border>
    </dxf>
    <dxf>
      <font>
        <b val="0"/>
        <i val="0"/>
        <strike val="0"/>
        <condense val="0"/>
        <extend val="0"/>
        <outline val="0"/>
        <shadow val="0"/>
        <u val="none"/>
        <vertAlign val="baseline"/>
        <sz val="8"/>
        <color rgb="FF000000"/>
        <name val="Calibri"/>
        <family val="2"/>
        <scheme val="none"/>
      </font>
      <fill>
        <patternFill patternType="solid">
          <fgColor rgb="FF000000"/>
          <bgColor rgb="FFFFFFFF"/>
        </patternFill>
      </fill>
      <alignment horizontal="general" vertical="bottom" textRotation="0" wrapText="1" indent="0" justifyLastLine="0" shrinkToFit="0" readingOrder="0"/>
      <border diagonalUp="0" diagonalDown="0">
        <left/>
        <right style="thin">
          <color auto="1"/>
        </right>
        <top/>
        <bottom style="thin">
          <color auto="1"/>
        </bottom>
        <vertical/>
        <horizontal/>
      </border>
    </dxf>
    <dxf>
      <font>
        <b val="0"/>
        <i val="0"/>
        <strike val="0"/>
        <condense val="0"/>
        <extend val="0"/>
        <outline val="0"/>
        <shadow val="0"/>
        <u val="none"/>
        <vertAlign val="baseline"/>
        <sz val="8"/>
        <color rgb="FF000000"/>
        <name val="Calibri"/>
        <family val="2"/>
        <scheme val="none"/>
      </font>
      <fill>
        <patternFill patternType="solid">
          <fgColor rgb="FF000000"/>
          <bgColor rgb="FFFFFFFF"/>
        </patternFill>
      </fill>
      <alignment horizontal="general" vertical="bottom" textRotation="0" wrapText="1" indent="0" justifyLastLine="0" shrinkToFit="0" readingOrder="0"/>
      <border diagonalUp="0" diagonalDown="0">
        <left/>
        <right style="thin">
          <color auto="1"/>
        </right>
        <top/>
        <bottom style="thin">
          <color auto="1"/>
        </bottom>
        <vertical/>
        <horizontal/>
      </border>
    </dxf>
    <dxf>
      <font>
        <b val="0"/>
        <i val="0"/>
        <strike val="0"/>
        <condense val="0"/>
        <extend val="0"/>
        <outline val="0"/>
        <shadow val="0"/>
        <u val="none"/>
        <vertAlign val="baseline"/>
        <sz val="8"/>
        <color rgb="FF000000"/>
        <name val="Calibri"/>
        <family val="2"/>
        <scheme val="none"/>
      </font>
      <numFmt numFmtId="0" formatCode="General"/>
      <fill>
        <patternFill patternType="solid">
          <fgColor rgb="FF000000"/>
          <bgColor rgb="FFFFFFFF"/>
        </patternFill>
      </fill>
      <alignment horizontal="general" vertical="bottom" textRotation="0" wrapText="1" indent="0" justifyLastLine="0" shrinkToFit="0" readingOrder="0"/>
      <border diagonalUp="0" diagonalDown="0">
        <left/>
        <right style="thin">
          <color auto="1"/>
        </right>
        <top/>
        <bottom style="thin">
          <color auto="1"/>
        </bottom>
        <vertical/>
        <horizontal/>
      </border>
    </dxf>
    <dxf>
      <font>
        <b val="0"/>
        <i val="0"/>
        <strike val="0"/>
        <condense val="0"/>
        <extend val="0"/>
        <outline val="0"/>
        <shadow val="0"/>
        <u val="none"/>
        <vertAlign val="baseline"/>
        <sz val="8"/>
        <color auto="1"/>
        <name val="Calibri"/>
        <family val="2"/>
        <scheme val="none"/>
      </font>
      <fill>
        <patternFill patternType="solid">
          <fgColor rgb="FF000000"/>
          <bgColor rgb="FFFFFFFF"/>
        </patternFill>
      </fill>
      <alignment horizontal="general" vertical="bottom" textRotation="0" wrapText="1" indent="0" justifyLastLine="0" shrinkToFit="0" readingOrder="0"/>
      <border diagonalUp="0" diagonalDown="0">
        <left/>
        <right style="thin">
          <color auto="1"/>
        </right>
        <top/>
        <bottom style="thin">
          <color auto="1"/>
        </bottom>
        <vertical/>
        <horizontal/>
      </border>
    </dxf>
    <dxf>
      <font>
        <b val="0"/>
        <i val="0"/>
        <strike val="0"/>
        <condense val="0"/>
        <extend val="0"/>
        <outline val="0"/>
        <shadow val="0"/>
        <u val="none"/>
        <vertAlign val="baseline"/>
        <sz val="8"/>
        <color rgb="FF000000"/>
        <name val="Calibri"/>
        <family val="2"/>
        <scheme val="none"/>
      </font>
      <fill>
        <patternFill patternType="solid">
          <fgColor rgb="FF000000"/>
          <bgColor rgb="FFFFFFFF"/>
        </patternFill>
      </fill>
      <alignment horizontal="general" vertical="bottom" textRotation="0" wrapText="1" indent="0" justifyLastLine="0" shrinkToFit="0" readingOrder="0"/>
      <border diagonalUp="0" diagonalDown="0">
        <left/>
        <right style="thin">
          <color auto="1"/>
        </right>
        <top/>
        <bottom style="thin">
          <color auto="1"/>
        </bottom>
        <vertical/>
        <horizontal/>
      </border>
    </dxf>
    <dxf>
      <font>
        <b val="0"/>
        <i val="0"/>
        <strike val="0"/>
        <condense val="0"/>
        <extend val="0"/>
        <outline val="0"/>
        <shadow val="0"/>
        <u val="none"/>
        <vertAlign val="baseline"/>
        <sz val="8"/>
        <color rgb="FF000000"/>
        <name val="Calibri"/>
        <family val="2"/>
        <scheme val="none"/>
      </font>
      <fill>
        <patternFill patternType="solid">
          <fgColor rgb="FF000000"/>
          <bgColor rgb="FFFFFFFF"/>
        </patternFill>
      </fill>
      <alignment horizontal="general" vertical="bottom" textRotation="0" wrapText="1" indent="0" justifyLastLine="0" shrinkToFit="0" readingOrder="0"/>
      <border diagonalUp="0" diagonalDown="0">
        <left/>
        <right style="thin">
          <color auto="1"/>
        </right>
        <top/>
        <bottom style="thin">
          <color auto="1"/>
        </bottom>
        <vertical/>
        <horizontal/>
      </border>
    </dxf>
    <dxf>
      <font>
        <b val="0"/>
        <i val="0"/>
        <strike val="0"/>
        <condense val="0"/>
        <extend val="0"/>
        <outline val="0"/>
        <shadow val="0"/>
        <u val="none"/>
        <vertAlign val="baseline"/>
        <sz val="8"/>
        <color rgb="FF000000"/>
        <name val="Calibri"/>
        <family val="2"/>
        <scheme val="none"/>
      </font>
      <fill>
        <patternFill patternType="solid">
          <fgColor rgb="FF000000"/>
          <bgColor rgb="FFFFFFFF"/>
        </patternFill>
      </fill>
      <alignment horizontal="general" vertical="bottom" textRotation="0" wrapText="1" indent="0" justifyLastLine="0" shrinkToFit="0" readingOrder="0"/>
      <border diagonalUp="0" diagonalDown="0">
        <left/>
        <right style="thin">
          <color auto="1"/>
        </right>
        <top/>
        <bottom style="thin">
          <color auto="1"/>
        </bottom>
        <vertical/>
        <horizontal/>
      </border>
    </dxf>
    <dxf>
      <font>
        <b val="0"/>
        <i val="0"/>
        <strike val="0"/>
        <condense val="0"/>
        <extend val="0"/>
        <outline val="0"/>
        <shadow val="0"/>
        <u val="none"/>
        <vertAlign val="baseline"/>
        <sz val="8"/>
        <color rgb="FF000000"/>
        <name val="Calibri"/>
        <family val="2"/>
        <scheme val="none"/>
      </font>
      <fill>
        <patternFill patternType="solid">
          <fgColor rgb="FF000000"/>
          <bgColor rgb="FFFFFFFF"/>
        </patternFill>
      </fill>
      <alignment horizontal="general" vertical="bottom" textRotation="0" wrapText="1" indent="0" justifyLastLine="0" shrinkToFit="0" readingOrder="0"/>
      <border diagonalUp="0" diagonalDown="0">
        <left style="double">
          <color indexed="64"/>
        </left>
        <right style="thin">
          <color indexed="64"/>
        </right>
        <top/>
        <bottom style="thin">
          <color indexed="64"/>
        </bottom>
        <vertical/>
        <horizontal/>
      </border>
    </dxf>
    <dxf>
      <font>
        <b val="0"/>
        <i val="0"/>
        <strike val="0"/>
        <condense val="0"/>
        <extend val="0"/>
        <outline val="0"/>
        <shadow val="0"/>
        <u val="none"/>
        <vertAlign val="baseline"/>
        <sz val="8"/>
        <color rgb="FF000000"/>
        <name val="Arial"/>
        <family val="2"/>
        <scheme val="none"/>
      </font>
      <numFmt numFmtId="167" formatCode="000"/>
      <fill>
        <patternFill patternType="solid">
          <fgColor indexed="64"/>
          <bgColor rgb="FFFFFFFF"/>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family val="2"/>
        <scheme val="minor"/>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ill>
        <patternFill patternType="solid">
          <fgColor indexed="64"/>
          <bgColor theme="5" tint="0.79998168889431442"/>
        </patternFill>
      </fill>
      <alignment horizontal="center" vertical="center" textRotation="0" wrapText="0" indent="0" justifyLastLine="0" shrinkToFit="0" readingOrder="0"/>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7C80"/>
        </patternFill>
      </fill>
    </dxf>
    <dxf>
      <fill>
        <patternFill>
          <bgColor rgb="FFFFFF99"/>
        </patternFill>
      </fill>
    </dxf>
    <dxf>
      <fill>
        <patternFill>
          <bgColor rgb="FFCCFFCC"/>
        </patternFill>
      </fill>
    </dxf>
    <dxf>
      <fill>
        <patternFill>
          <bgColor rgb="FFFFBE3B"/>
        </patternFill>
      </fill>
    </dxf>
    <dxf>
      <font>
        <color rgb="FF9C0006"/>
      </font>
      <fill>
        <patternFill>
          <bgColor rgb="FFFFC7CE"/>
        </patternFill>
      </fill>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8"/>
        <color auto="1"/>
        <name val="Arial"/>
        <family val="2"/>
        <scheme val="none"/>
      </font>
      <numFmt numFmtId="167" formatCode="000"/>
      <fill>
        <patternFill patternType="solid">
          <fgColor indexed="64"/>
          <bgColor rgb="FFFFFFFF"/>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family val="2"/>
        <scheme val="minor"/>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numFmt numFmtId="0" formatCode="General"/>
      <fill>
        <patternFill patternType="solid">
          <fgColor indexed="64"/>
          <bgColor theme="5"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i val="0"/>
        <strike val="0"/>
        <condense val="0"/>
        <extend val="0"/>
        <outline val="0"/>
        <shadow val="0"/>
        <u val="none"/>
        <vertAlign val="baseline"/>
        <sz val="10"/>
        <color rgb="FF000000"/>
        <name val="Arial"/>
        <family val="2"/>
        <scheme val="none"/>
      </font>
      <fill>
        <patternFill patternType="solid">
          <fgColor indexed="64"/>
          <bgColor rgb="FFFFFFFF"/>
        </patternFill>
      </fill>
      <alignment horizontal="general" vertical="center" textRotation="0" wrapText="1" indent="0" justifyLastLine="0" shrinkToFit="0" readingOrder="0"/>
      <border diagonalUp="0" diagonalDown="0" outline="0">
        <left style="thin">
          <color rgb="FF000000"/>
        </left>
        <right style="thin">
          <color rgb="FF000000"/>
        </right>
        <top/>
        <bottom/>
      </border>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7C80"/>
        </patternFill>
      </fill>
    </dxf>
    <dxf>
      <fill>
        <patternFill>
          <bgColor rgb="FFFFFF99"/>
        </patternFill>
      </fill>
    </dxf>
    <dxf>
      <fill>
        <patternFill>
          <bgColor rgb="FFCCFFCC"/>
        </patternFill>
      </fill>
    </dxf>
    <dxf>
      <fill>
        <patternFill>
          <bgColor rgb="FFFFBE3B"/>
        </patternFill>
      </fill>
    </dxf>
    <dxf>
      <fill>
        <patternFill>
          <bgColor rgb="FFCCFFCC"/>
        </patternFill>
      </fill>
    </dxf>
    <dxf>
      <fill>
        <patternFill>
          <bgColor rgb="FFCCFFCC"/>
        </patternFill>
      </fill>
    </dxf>
    <dxf>
      <fill>
        <patternFill>
          <bgColor rgb="FFFF0000"/>
        </patternFill>
      </fill>
    </dxf>
    <dxf>
      <fill>
        <patternFill>
          <bgColor rgb="FFFF7C80"/>
        </patternFill>
      </fill>
    </dxf>
    <dxf>
      <fill>
        <patternFill>
          <bgColor rgb="FFFFFF99"/>
        </patternFill>
      </fill>
    </dxf>
    <dxf>
      <fill>
        <patternFill>
          <bgColor rgb="FFCCFFCC"/>
        </patternFill>
      </fill>
    </dxf>
    <dxf>
      <fill>
        <patternFill>
          <bgColor rgb="FFFFBE3B"/>
        </patternFill>
      </fill>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8" tint="0.79998168889431442"/>
        </patternFill>
      </fill>
      <alignment horizontal="center" vertical="bottom" textRotation="0" wrapText="0" indent="0" justifyLastLine="0" shrinkToFit="0" readingOrder="0"/>
    </dxf>
    <dxf>
      <fill>
        <patternFill patternType="solid">
          <fgColor indexed="64"/>
          <bgColor theme="8" tint="0.79998168889431442"/>
        </patternFill>
      </fill>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4" formatCode="_-&quot;R$&quot;\ * #,##0.00_-;\-&quot;R$&quot;\ * #,##0.00_-;_-&quot;R$&quot;\ * &quot;-&quot;??_-;_-@_-"/>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168" formatCode="_-[$R$-416]\ * #,##0.00_-;\-[$R$-416]\ * #,##0.00_-;_-[$R$-416]\ * &quot;-&quot;??_-;_-@_-"/>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168" formatCode="_-[$R$-416]\ * #,##0.00_-;\-[$R$-416]\ * #,##0.00_-;_-[$R$-416]\ * &quot;-&quot;??_-;_-@_-"/>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0" formatCode="@"/>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0" formatCode="@"/>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0" formatCode="@"/>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0" formatCode="@"/>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bgColor auto="1"/>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FF0000"/>
        <name val="Arial"/>
        <family val="2"/>
        <scheme val="none"/>
      </font>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FF0000"/>
        <name val="Arial"/>
        <family val="2"/>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19" formatCode="dd/mm/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19" formatCode="dd/mm/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0" formatCode="General"/>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169" formatCode="dd/mm/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169" formatCode="dd/mm/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fill>
        <patternFill patternType="none">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fill>
        <patternFill patternType="none">
          <fgColor indexed="64"/>
          <bgColor indexed="6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168" formatCode="_-[$R$-416]\ * #,##0.00_-;\-[$R$-416]\ * #,##0.00_-;_-[$R$-416]\ * &quot;-&quot;??_-;_-@_-"/>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168" formatCode="_-[$R$-416]\ * #,##0.00_-;\-[$R$-416]\ * #,##0.00_-;_-[$R$-416]\ * &quot;-&quot;??_-;_-@_-"/>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168" formatCode="_-[$R$-416]\ * #,##0.00_-;\-[$R$-416]\ * #,##0.00_-;_-[$R$-416]\ * &quot;-&quot;??_-;_-@_-"/>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168" formatCode="_-[$R$-416]\ * #,##0.00_-;\-[$R$-416]\ * #,##0.00_-;_-[$R$-416]\ * &quot;-&quot;??_-;_-@_-"/>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166" formatCode="00"/>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166" formatCode="00"/>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166" formatCode="00"/>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165" formatCode="&quot;R$&quot;\ #,##0.00"/>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165" formatCode="&quot;R$&quot;\ #,##0.00"/>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bgColor auto="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0"/>
        <color auto="1"/>
        <name val="Arial"/>
        <family val="2"/>
        <scheme val="none"/>
      </font>
      <numFmt numFmtId="164" formatCode="0\ &quot;dias&quot;"/>
      <fill>
        <patternFill patternType="none">
          <bgColor auto="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0"/>
        <color auto="1"/>
        <name val="Arial"/>
        <family val="2"/>
        <scheme val="none"/>
      </font>
      <numFmt numFmtId="164" formatCode="0\ &quot;dias&quo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0"/>
        <color auto="1"/>
        <name val="Arial"/>
        <family val="2"/>
        <scheme val="none"/>
      </font>
      <numFmt numFmtId="0" formatCode="General"/>
      <fill>
        <patternFill patternType="none">
          <bgColor auto="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0"/>
        <color theme="1"/>
        <name val="Arial"/>
        <family val="2"/>
        <scheme val="none"/>
      </font>
      <numFmt numFmtId="0" formatCode="General"/>
      <fill>
        <patternFill patternType="none">
          <bgColor auto="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0"/>
        <color auto="1"/>
        <name val="Arial"/>
        <family val="2"/>
        <scheme val="none"/>
      </font>
      <numFmt numFmtId="30" formatCode="@"/>
      <fill>
        <patternFill patternType="none">
          <bgColor auto="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0"/>
        <color auto="1"/>
        <name val="Arial"/>
        <family val="2"/>
        <scheme val="none"/>
      </font>
      <numFmt numFmtId="30" formatCode="@"/>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0"/>
        <color auto="1"/>
        <name val="Arial"/>
        <family val="2"/>
        <scheme val="none"/>
      </font>
      <numFmt numFmtId="19" formatCode="dd/mm/yyyy"/>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19" formatCode="dd/mm/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bgColor auto="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0"/>
        <color auto="1"/>
        <name val="Arial"/>
        <family val="2"/>
        <scheme val="none"/>
      </font>
      <numFmt numFmtId="19" formatCode="dd/mm/yyyy"/>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19" formatCode="dd/mm/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Arial"/>
        <family val="2"/>
        <scheme val="none"/>
      </font>
      <numFmt numFmtId="0" formatCode="General"/>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0" formatCode="@"/>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0" formatCode="@"/>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0" formatCode="@"/>
      <fill>
        <patternFill patternType="none">
          <bgColor auto="1"/>
        </patternFill>
      </fill>
      <alignment horizontal="justify"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0" formatCode="@"/>
      <fill>
        <patternFill patternType="none">
          <fgColor indexed="64"/>
          <bgColor indexed="65"/>
        </patternFill>
      </fill>
      <alignment horizontal="justify"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0" formatCode="@"/>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0" formatCode="@"/>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0" formatCode="@"/>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0" formatCode="@"/>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family val="2"/>
        <scheme val="none"/>
      </font>
      <fill>
        <patternFill patternType="none">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1" indent="0" justifyLastLine="0" shrinkToFit="0" readingOrder="0"/>
      <protection locked="0" hidden="0"/>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EA586D"/>
        </patternFill>
      </fill>
    </dxf>
    <dxf>
      <fill>
        <patternFill>
          <bgColor rgb="FFFF0000"/>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EA586D"/>
        </patternFill>
      </fill>
    </dxf>
    <dxf>
      <fill>
        <patternFill>
          <bgColor rgb="FFFF0000"/>
        </patternFill>
      </fill>
    </dxf>
    <dxf>
      <fill>
        <patternFill>
          <bgColor rgb="FFFF0000"/>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0000"/>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0000"/>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0000"/>
        </patternFill>
      </fill>
    </dxf>
    <dxf>
      <fill>
        <patternFill>
          <bgColor rgb="FFFF0000"/>
        </patternFill>
      </fill>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CCFFCC"/>
        </patternFill>
      </fill>
    </dxf>
    <dxf>
      <fill>
        <patternFill>
          <bgColor rgb="FFFF0000"/>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FF8F8F"/>
        </patternFill>
      </fill>
    </dxf>
    <dxf>
      <fill>
        <patternFill>
          <bgColor rgb="FFFF0000"/>
        </patternFill>
      </fill>
    </dxf>
    <dxf>
      <fill>
        <patternFill>
          <bgColor theme="4" tint="0.39994506668294322"/>
        </patternFill>
      </fill>
    </dxf>
    <dxf>
      <fill>
        <patternFill>
          <bgColor theme="7" tint="0.59996337778862885"/>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theme="4" tint="0.39994506668294322"/>
        </patternFill>
      </fill>
    </dxf>
    <dxf>
      <fill>
        <patternFill>
          <bgColor theme="7" tint="0.59996337778862885"/>
        </patternFill>
      </fill>
    </dxf>
    <dxf>
      <fill>
        <patternFill>
          <bgColor theme="5" tint="0.39994506668294322"/>
        </patternFill>
      </fill>
    </dxf>
    <dxf>
      <fill>
        <patternFill>
          <bgColor rgb="FFCCFFCC"/>
        </patternFill>
      </fill>
    </dxf>
    <dxf>
      <fill>
        <patternFill>
          <bgColor theme="4" tint="0.39994506668294322"/>
        </patternFill>
      </fill>
    </dxf>
    <dxf>
      <fill>
        <patternFill>
          <bgColor theme="7" tint="0.59996337778862885"/>
        </patternFill>
      </fill>
    </dxf>
    <dxf>
      <fill>
        <patternFill>
          <bgColor theme="5" tint="0.39994506668294322"/>
        </patternFill>
      </fill>
    </dxf>
    <dxf>
      <fill>
        <patternFill>
          <bgColor rgb="FFCCFFCC"/>
        </patternFill>
      </fill>
    </dxf>
    <dxf>
      <fill>
        <patternFill>
          <bgColor theme="4" tint="0.39994506668294322"/>
        </patternFill>
      </fill>
    </dxf>
    <dxf>
      <fill>
        <patternFill>
          <bgColor theme="7" tint="0.59996337778862885"/>
        </patternFill>
      </fill>
    </dxf>
    <dxf>
      <fill>
        <patternFill>
          <bgColor theme="5" tint="0.39994506668294322"/>
        </patternFill>
      </fill>
    </dxf>
    <dxf>
      <fill>
        <patternFill>
          <bgColor rgb="FFCCFFCC"/>
        </patternFill>
      </fill>
    </dxf>
    <dxf>
      <fill>
        <patternFill>
          <bgColor theme="4" tint="0.39994506668294322"/>
        </patternFill>
      </fill>
    </dxf>
    <dxf>
      <fill>
        <patternFill>
          <bgColor theme="7" tint="0.59996337778862885"/>
        </patternFill>
      </fill>
    </dxf>
    <dxf>
      <fill>
        <patternFill>
          <bgColor theme="5" tint="0.39994506668294322"/>
        </patternFill>
      </fill>
    </dxf>
    <dxf>
      <fill>
        <patternFill>
          <bgColor rgb="FFCCFFCC"/>
        </patternFill>
      </fill>
    </dxf>
    <dxf>
      <fill>
        <patternFill>
          <bgColor theme="4" tint="0.39994506668294322"/>
        </patternFill>
      </fill>
    </dxf>
    <dxf>
      <fill>
        <patternFill>
          <bgColor theme="7" tint="0.59996337778862885"/>
        </patternFill>
      </fill>
    </dxf>
    <dxf>
      <fill>
        <patternFill>
          <bgColor theme="5" tint="0.39994506668294322"/>
        </patternFill>
      </fill>
    </dxf>
    <dxf>
      <fill>
        <patternFill>
          <bgColor rgb="FFCCFFCC"/>
        </patternFill>
      </fill>
    </dxf>
    <dxf>
      <fill>
        <patternFill>
          <bgColor theme="4" tint="0.39994506668294322"/>
        </patternFill>
      </fill>
    </dxf>
    <dxf>
      <fill>
        <patternFill>
          <bgColor theme="7" tint="0.59996337778862885"/>
        </patternFill>
      </fill>
    </dxf>
    <dxf>
      <fill>
        <patternFill>
          <bgColor theme="5" tint="0.39994506668294322"/>
        </patternFill>
      </fill>
    </dxf>
    <dxf>
      <fill>
        <patternFill>
          <bgColor rgb="FFCCFFCC"/>
        </patternFill>
      </fill>
    </dxf>
    <dxf>
      <fill>
        <patternFill>
          <bgColor theme="4" tint="0.39994506668294322"/>
        </patternFill>
      </fill>
    </dxf>
    <dxf>
      <fill>
        <patternFill>
          <bgColor theme="7" tint="0.59996337778862885"/>
        </patternFill>
      </fill>
    </dxf>
    <dxf>
      <fill>
        <patternFill>
          <bgColor theme="5" tint="0.39994506668294322"/>
        </patternFill>
      </fill>
    </dxf>
    <dxf>
      <fill>
        <patternFill>
          <bgColor rgb="FFCCFFCC"/>
        </patternFill>
      </fill>
    </dxf>
    <dxf>
      <fill>
        <patternFill>
          <bgColor theme="4" tint="0.39994506668294322"/>
        </patternFill>
      </fill>
    </dxf>
    <dxf>
      <fill>
        <patternFill>
          <bgColor theme="7" tint="0.59996337778862885"/>
        </patternFill>
      </fill>
    </dxf>
    <dxf>
      <fill>
        <patternFill>
          <bgColor theme="5" tint="0.39994506668294322"/>
        </patternFill>
      </fill>
    </dxf>
    <dxf>
      <fill>
        <patternFill>
          <bgColor rgb="FFCCFFCC"/>
        </patternFill>
      </fill>
    </dxf>
    <dxf>
      <fill>
        <patternFill>
          <bgColor theme="4" tint="0.39994506668294322"/>
        </patternFill>
      </fill>
    </dxf>
    <dxf>
      <fill>
        <patternFill>
          <bgColor theme="7" tint="0.59996337778862885"/>
        </patternFill>
      </fill>
    </dxf>
    <dxf>
      <fill>
        <patternFill>
          <bgColor theme="5" tint="0.39994506668294322"/>
        </patternFill>
      </fill>
    </dxf>
    <dxf>
      <fill>
        <patternFill>
          <bgColor rgb="FFCCFFCC"/>
        </patternFill>
      </fill>
    </dxf>
    <dxf>
      <fill>
        <patternFill>
          <bgColor theme="4" tint="0.39994506668294322"/>
        </patternFill>
      </fill>
    </dxf>
    <dxf>
      <fill>
        <patternFill>
          <bgColor theme="7" tint="0.59996337778862885"/>
        </patternFill>
      </fill>
    </dxf>
    <dxf>
      <fill>
        <patternFill>
          <bgColor theme="5" tint="0.39994506668294322"/>
        </patternFill>
      </fill>
    </dxf>
    <dxf>
      <fill>
        <patternFill>
          <bgColor rgb="FFCCFFCC"/>
        </patternFill>
      </fill>
    </dxf>
    <dxf>
      <fill>
        <patternFill>
          <bgColor theme="4" tint="0.39994506668294322"/>
        </patternFill>
      </fill>
    </dxf>
    <dxf>
      <fill>
        <patternFill>
          <bgColor theme="7" tint="0.59996337778862885"/>
        </patternFill>
      </fill>
    </dxf>
    <dxf>
      <fill>
        <patternFill>
          <bgColor theme="5" tint="0.39994506668294322"/>
        </patternFill>
      </fill>
    </dxf>
    <dxf>
      <fill>
        <patternFill>
          <bgColor rgb="FFCCFFCC"/>
        </patternFill>
      </fill>
    </dxf>
    <dxf>
      <fill>
        <patternFill>
          <bgColor theme="4" tint="0.39994506668294322"/>
        </patternFill>
      </fill>
    </dxf>
    <dxf>
      <fill>
        <patternFill>
          <bgColor theme="7" tint="0.59996337778862885"/>
        </patternFill>
      </fill>
    </dxf>
    <dxf>
      <fill>
        <patternFill>
          <bgColor theme="5" tint="0.39994506668294322"/>
        </patternFill>
      </fill>
    </dxf>
    <dxf>
      <fill>
        <patternFill>
          <bgColor rgb="FFCCFFCC"/>
        </patternFill>
      </fill>
    </dxf>
    <dxf>
      <fill>
        <patternFill>
          <bgColor theme="4" tint="0.39994506668294322"/>
        </patternFill>
      </fill>
    </dxf>
    <dxf>
      <fill>
        <patternFill>
          <bgColor theme="7" tint="0.59996337778862885"/>
        </patternFill>
      </fill>
    </dxf>
    <dxf>
      <fill>
        <patternFill>
          <bgColor theme="5" tint="0.39994506668294322"/>
        </patternFill>
      </fill>
    </dxf>
    <dxf>
      <fill>
        <patternFill>
          <bgColor rgb="FFCCFFCC"/>
        </patternFill>
      </fill>
    </dxf>
    <dxf>
      <fill>
        <patternFill>
          <bgColor theme="4" tint="0.39994506668294322"/>
        </patternFill>
      </fill>
    </dxf>
    <dxf>
      <fill>
        <patternFill>
          <bgColor theme="7" tint="0.59996337778862885"/>
        </patternFill>
      </fill>
    </dxf>
    <dxf>
      <fill>
        <patternFill>
          <bgColor theme="5" tint="0.39994506668294322"/>
        </patternFill>
      </fill>
    </dxf>
    <dxf>
      <fill>
        <patternFill>
          <bgColor rgb="FFCCFFCC"/>
        </patternFill>
      </fill>
    </dxf>
    <dxf>
      <fill>
        <patternFill>
          <bgColor theme="4" tint="0.39994506668294322"/>
        </patternFill>
      </fill>
    </dxf>
    <dxf>
      <fill>
        <patternFill>
          <bgColor theme="7" tint="0.59996337778862885"/>
        </patternFill>
      </fill>
    </dxf>
    <dxf>
      <fill>
        <patternFill>
          <bgColor theme="5" tint="0.39994506668294322"/>
        </patternFill>
      </fill>
    </dxf>
    <dxf>
      <fill>
        <patternFill>
          <bgColor rgb="FFCCFFCC"/>
        </patternFill>
      </fill>
    </dxf>
    <dxf>
      <fill>
        <patternFill>
          <bgColor theme="4" tint="0.39994506668294322"/>
        </patternFill>
      </fill>
    </dxf>
    <dxf>
      <fill>
        <patternFill>
          <bgColor theme="7" tint="0.59996337778862885"/>
        </patternFill>
      </fill>
    </dxf>
    <dxf>
      <fill>
        <patternFill>
          <bgColor theme="5" tint="0.39994506668294322"/>
        </patternFill>
      </fill>
    </dxf>
    <dxf>
      <fill>
        <patternFill>
          <bgColor rgb="FFCCFFCC"/>
        </patternFill>
      </fill>
    </dxf>
    <dxf>
      <fill>
        <patternFill>
          <bgColor theme="4" tint="0.39994506668294322"/>
        </patternFill>
      </fill>
    </dxf>
    <dxf>
      <fill>
        <patternFill>
          <bgColor theme="7" tint="0.59996337778862885"/>
        </patternFill>
      </fill>
    </dxf>
    <dxf>
      <fill>
        <patternFill>
          <bgColor theme="5" tint="0.39994506668294322"/>
        </patternFill>
      </fill>
    </dxf>
    <dxf>
      <fill>
        <patternFill>
          <bgColor rgb="FFFFFF99"/>
        </patternFill>
      </fill>
    </dxf>
    <dxf>
      <fill>
        <patternFill>
          <bgColor rgb="FF75BAFF"/>
        </patternFill>
      </fill>
    </dxf>
    <dxf>
      <fill>
        <patternFill>
          <bgColor rgb="FFFF7C80"/>
        </patternFill>
      </fill>
    </dxf>
    <dxf>
      <fill>
        <patternFill>
          <bgColor rgb="FFFF0000"/>
        </patternFill>
      </fill>
    </dxf>
    <dxf>
      <fill>
        <patternFill>
          <bgColor rgb="FFCCFFCC"/>
        </patternFill>
      </fill>
    </dxf>
    <dxf>
      <fill>
        <patternFill>
          <bgColor rgb="FFCCFFCC"/>
        </patternFill>
      </fill>
    </dxf>
    <dxf>
      <fill>
        <patternFill>
          <bgColor theme="4" tint="0.39994506668294322"/>
        </patternFill>
      </fill>
    </dxf>
    <dxf>
      <fill>
        <patternFill>
          <bgColor theme="7" tint="0.59996337778862885"/>
        </patternFill>
      </fill>
    </dxf>
    <dxf>
      <fill>
        <patternFill>
          <bgColor theme="5" tint="0.39994506668294322"/>
        </patternFill>
      </fill>
    </dxf>
    <dxf>
      <numFmt numFmtId="168" formatCode="_-[$R$-416]\ * #,##0.00_-;\-[$R$-416]\ * #,##0.00_-;_-[$R$-416]\ * &quot;-&quot;??_-;_-@_-"/>
    </dxf>
    <dxf>
      <alignment horizontal="center"/>
    </dxf>
    <dxf>
      <alignment horizontal="center"/>
    </dxf>
    <dxf>
      <alignment horizontal="center"/>
    </dxf>
    <dxf>
      <numFmt numFmtId="34" formatCode="_-&quot;R$&quot;\ * #,##0.00_-;\-&quot;R$&quot;\ * #,##0.00_-;_-&quot;R$&quot;\ * &quot;-&quot;??_-;_-@_-"/>
    </dxf>
    <dxf>
      <numFmt numFmtId="34" formatCode="_-&quot;R$&quot;\ * #,##0.00_-;\-&quot;R$&quot;\ * #,##0.00_-;_-&quot;R$&quot;\ * &quot;-&quot;??_-;_-@_-"/>
    </dxf>
    <dxf>
      <numFmt numFmtId="34" formatCode="_-&quot;R$&quot;\ * #,##0.00_-;\-&quot;R$&quot;\ * #,##0.00_-;_-&quot;R$&quot;\ * &quot;-&quot;??_-;_-@_-"/>
    </dxf>
    <dxf>
      <numFmt numFmtId="34" formatCode="_-&quot;R$&quot;\ * #,##0.00_-;\-&quot;R$&quot;\ * #,##0.00_-;_-&quot;R$&quot;\ * &quot;-&quot;??_-;_-@_-"/>
    </dxf>
    <dxf>
      <alignment horizontal="center"/>
    </dxf>
    <dxf>
      <alignment horizontal="center"/>
    </dxf>
    <dxf>
      <numFmt numFmtId="168" formatCode="_-[$R$-416]\ * #,##0.00_-;\-[$R$-416]\ * #,##0.00_-;_-[$R$-416]\ * &quot;-&quot;??_-;_-@_-"/>
    </dxf>
    <dxf>
      <alignment horizontal="left"/>
    </dxf>
    <dxf>
      <numFmt numFmtId="168" formatCode="_-[$R$-416]\ * #,##0.00_-;\-[$R$-416]\ * #,##0.00_-;_-[$R$-416]\ * &quot;-&quot;??_-;_-@_-"/>
    </dxf>
    <dxf>
      <numFmt numFmtId="168" formatCode="_-[$R$-416]\ * #,##0.00_-;\-[$R$-416]\ * #,##0.00_-;_-[$R$-416]\ * &quot;-&quot;??_-;_-@_-"/>
    </dxf>
    <dxf>
      <numFmt numFmtId="168" formatCode="_-[$R$-416]\ * #,##0.00_-;\-[$R$-416]\ * #,##0.00_-;_-[$R$-416]\ * &quot;-&quot;??_-;_-@_-"/>
    </dxf>
    <dxf>
      <numFmt numFmtId="168" formatCode="_-[$R$-416]\ * #,##0.00_-;\-[$R$-416]\ * #,##0.00_-;_-[$R$-416]\ * &quot;-&quot;??_-;_-@_-"/>
    </dxf>
    <dxf>
      <numFmt numFmtId="170" formatCode="_-* #,##0_-;\-* #,##0_-;_-* &quot;-&quot;??_-;_-@_-"/>
    </dxf>
    <dxf>
      <numFmt numFmtId="170" formatCode="_-* #,##0_-;\-* #,##0_-;_-* &quot;-&quot;??_-;_-@_-"/>
    </dxf>
    <dxf>
      <numFmt numFmtId="170" formatCode="_-* #,##0_-;\-* #,##0_-;_-* &quot;-&quot;??_-;_-@_-"/>
    </dxf>
    <dxf>
      <alignment horizontal="center"/>
    </dxf>
    <dxf>
      <alignment horizontal="center"/>
    </dxf>
    <dxf>
      <alignment wrapText="1"/>
    </dxf>
    <dxf>
      <alignment wrapText="1"/>
    </dxf>
    <dxf>
      <alignment horizontal="center"/>
    </dxf>
    <dxf>
      <alignment horizontal="center"/>
    </dxf>
    <dxf>
      <alignment horizontal="general"/>
    </dxf>
    <dxf>
      <alignment wrapText="1"/>
    </dxf>
    <dxf>
      <alignment wrapText="1"/>
    </dxf>
    <dxf>
      <numFmt numFmtId="170" formatCode="_-* #,##0_-;\-* #,##0_-;_-* &quot;-&quot;??_-;_-@_-"/>
    </dxf>
    <dxf>
      <alignment horizontal="center"/>
    </dxf>
    <dxf>
      <alignment vertical="center"/>
    </dxf>
    <dxf>
      <numFmt numFmtId="168" formatCode="_-[$R$-416]\ * #,##0.00_-;\-[$R$-416]\ * #,##0.00_-;_-[$R$-416]\ * &quot;-&quot;??_-;_-@_-"/>
    </dxf>
    <dxf>
      <numFmt numFmtId="168" formatCode="_-[$R$-416]\ * #,##0.00_-;\-[$R$-416]\ * #,##0.00_-;_-[$R$-416]\ * &quot;-&quot;??_-;_-@_-"/>
    </dxf>
    <dxf>
      <numFmt numFmtId="168" formatCode="_-[$R$-416]\ * #,##0.00_-;\-[$R$-416]\ * #,##0.00_-;_-[$R$-416]\ * &quot;-&quot;??_-;_-@_-"/>
    </dxf>
    <dxf>
      <numFmt numFmtId="168" formatCode="_-[$R$-416]\ * #,##0.00_-;\-[$R$-416]\ * #,##0.00_-;_-[$R$-416]\ * &quot;-&quot;??_-;_-@_-"/>
    </dxf>
    <dxf>
      <numFmt numFmtId="168" formatCode="_-[$R$-416]\ * #,##0.00_-;\-[$R$-416]\ * #,##0.00_-;_-[$R$-416]\ * &quot;-&quot;??_-;_-@_-"/>
    </dxf>
    <dxf>
      <numFmt numFmtId="168" formatCode="_-[$R$-416]\ * #,##0.00_-;\-[$R$-416]\ * #,##0.00_-;_-[$R$-416]\ * &quot;-&quot;??_-;_-@_-"/>
    </dxf>
    <dxf>
      <numFmt numFmtId="168" formatCode="_-[$R$-416]\ * #,##0.00_-;\-[$R$-416]\ * #,##0.00_-;_-[$R$-416]\ * &quot;-&quot;??_-;_-@_-"/>
    </dxf>
    <dxf>
      <numFmt numFmtId="168" formatCode="_-[$R$-416]\ * #,##0.00_-;\-[$R$-416]\ * #,##0.00_-;_-[$R$-416]\ * &quot;-&quot;??_-;_-@_-"/>
    </dxf>
    <dxf>
      <numFmt numFmtId="168" formatCode="_-[$R$-416]\ * #,##0.00_-;\-[$R$-416]\ * #,##0.00_-;_-[$R$-416]\ * &quot;-&quot;??_-;_-@_-"/>
    </dxf>
    <dxf>
      <numFmt numFmtId="168" formatCode="_-[$R$-416]\ * #,##0.00_-;\-[$R$-416]\ * #,##0.00_-;_-[$R$-416]\ * &quot;-&quot;??_-;_-@_-"/>
    </dxf>
    <dxf>
      <numFmt numFmtId="168" formatCode="_-[$R$-416]\ * #,##0.00_-;\-[$R$-416]\ * #,##0.00_-;_-[$R$-416]\ * &quot;-&quot;??_-;_-@_-"/>
    </dxf>
    <dxf>
      <alignment wrapText="1"/>
    </dxf>
    <dxf>
      <alignment wrapText="1"/>
    </dxf>
    <dxf>
      <alignment wrapText="1"/>
    </dxf>
    <dxf>
      <alignment wrapText="1"/>
    </dxf>
    <dxf>
      <alignment wrapText="1"/>
    </dxf>
    <dxf>
      <alignment wrapText="0"/>
    </dxf>
    <dxf>
      <alignment horizontal="center"/>
    </dxf>
    <dxf>
      <numFmt numFmtId="170" formatCode="_-* #,##0_-;\-* #,##0_-;_-* &quot;-&quot;??_-;_-@_-"/>
    </dxf>
  </dxfs>
  <tableStyles count="0" defaultTableStyle="TableStyleMedium2" defaultPivotStyle="PivotStyleLight16"/>
  <colors>
    <mruColors>
      <color rgb="FFEA586D"/>
      <color rgb="FFFFBE3B"/>
      <color rgb="FFCCFFCC"/>
      <color rgb="FF75BAFF"/>
      <color rgb="FFFFFF99"/>
      <color rgb="FFFF7C80"/>
      <color rgb="FFF4AF84"/>
      <color rgb="FFFF6565"/>
      <color rgb="FFFFFF66"/>
      <color rgb="FFFF79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[Contratos 2024.xlsm]Tabela dinâmica!Tabela dinâmica8</c:name>
    <c:fmtId val="0"/>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a:t>Contratos Estratégicos</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eparator>
</c:separator>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1"/>
          <c:showBubbleSize val="0"/>
          <c:separator>
</c:separator>
          <c:extLst>
            <c:ext xmlns:c15="http://schemas.microsoft.com/office/drawing/2012/chart" uri="{CE6537A1-D6FC-4f65-9D91-7224C49458BB}"/>
          </c:extLst>
        </c:dLbl>
      </c:pivotFmt>
    </c:pivotFmts>
    <c:plotArea>
      <c:layout/>
      <c:pieChart>
        <c:varyColors val="1"/>
        <c:ser>
          <c:idx val="0"/>
          <c:order val="0"/>
          <c:tx>
            <c:strRef>
              <c:f>'Tabela dinâmica'!$B$66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AF0-4CF5-A76C-396311B3C1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AF0-4CF5-A76C-396311B3C158}"/>
              </c:ext>
            </c:extLst>
          </c:dPt>
          <c:dLbls>
            <c:dLbl>
              <c:idx val="0"/>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DAF0-4CF5-A76C-396311B3C158}"/>
                </c:ext>
              </c:extLst>
            </c:dLbl>
            <c:dLbl>
              <c:idx val="1"/>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DAF0-4CF5-A76C-396311B3C15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'Tabela dinâmica'!$A$67:$A$69</c:f>
              <c:strCache>
                <c:ptCount val="2"/>
                <c:pt idx="0">
                  <c:v>Não</c:v>
                </c:pt>
                <c:pt idx="1">
                  <c:v>SIM</c:v>
                </c:pt>
              </c:strCache>
            </c:strRef>
          </c:cat>
          <c:val>
            <c:numRef>
              <c:f>'Tabela dinâmica'!$B$67:$B$69</c:f>
              <c:numCache>
                <c:formatCode>General</c:formatCode>
                <c:ptCount val="2"/>
                <c:pt idx="0">
                  <c:v>42</c:v>
                </c:pt>
                <c:pt idx="1">
                  <c:v>69</c:v>
                </c:pt>
              </c:numCache>
            </c:numRef>
          </c:val>
          <c:extLst>
            <c:ext xmlns:c16="http://schemas.microsoft.com/office/drawing/2014/chart" uri="{C3380CC4-5D6E-409C-BE32-E72D297353CC}">
              <c16:uniqueId val="{00000001-627D-43B6-870A-6B7CDD096272}"/>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85725</xdr:colOff>
      <xdr:row>62</xdr:row>
      <xdr:rowOff>161925</xdr:rowOff>
    </xdr:from>
    <xdr:to>
      <xdr:col>10</xdr:col>
      <xdr:colOff>847725</xdr:colOff>
      <xdr:row>81</xdr:row>
      <xdr:rowOff>47625</xdr:rowOff>
    </xdr:to>
    <xdr:graphicFrame macro="">
      <xdr:nvGraphicFramePr>
        <xdr:cNvPr id="4" name="Gráfico 1">
          <a:extLst>
            <a:ext uri="{FF2B5EF4-FFF2-40B4-BE49-F238E27FC236}">
              <a16:creationId xmlns:a16="http://schemas.microsoft.com/office/drawing/2014/main" id="{8D143AE5-35EE-9358-455D-35D8AFB11FFB}"/>
            </a:ext>
            <a:ext uri="{147F2762-F138-4A5C-976F-8EAC2B608ADB}">
              <a16:predDERef xmlns:a16="http://schemas.microsoft.com/office/drawing/2014/main" pred="{4CBF7605-6DFD-C810-9CCF-B102B3028E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Lorena Penin Bastos" id="{39811F19-3196-4AA8-BA34-8A1253C8C18E}" userId="S::lorena.bastos@tjpa.jus.br::937c9701-37c9-4653-a0cd-ed8d4a770d24"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orena Penin Bastos" refreshedDate="46076.527715393517" createdVersion="8" refreshedVersion="8" minRefreshableVersion="3" recordCount="856" xr:uid="{EFCBDAF4-6C2B-4F05-8AAF-B9C5B04CED92}">
  <cacheSource type="worksheet">
    <worksheetSource ref="A1:AO1048576" sheet="Contratos Vigentes"/>
  </cacheSource>
  <cacheFields count="41">
    <cacheField name="ARP ou CONTRATO" numFmtId="0">
      <sharedItems containsBlank="1"/>
    </cacheField>
    <cacheField name="Nº" numFmtId="49">
      <sharedItems containsBlank="1"/>
    </cacheField>
    <cacheField name="Ano" numFmtId="0">
      <sharedItems containsBlank="1" containsMixedTypes="1" containsNumber="1" containsInteger="1" minValue="2020" maxValue="2026" count="18">
        <n v="2025"/>
        <n v="2024"/>
        <n v="2023"/>
        <n v="2021"/>
        <n v="2022"/>
        <n v="2020"/>
        <s v="2016"/>
        <s v="2017"/>
        <s v="2008"/>
        <s v="2019"/>
        <s v="2014"/>
        <s v="2018"/>
        <s v="2013"/>
        <s v="2015"/>
        <s v="2006"/>
        <s v="2007"/>
        <n v="2026"/>
        <m/>
      </sharedItems>
    </cacheField>
    <cacheField name="NOME_CREDOR" numFmtId="0">
      <sharedItems containsBlank="1" longText="1"/>
    </cacheField>
    <cacheField name="CNPJ/CPF" numFmtId="0">
      <sharedItems containsBlank="1" longText="1"/>
    </cacheField>
    <cacheField name="OBJETO" numFmtId="0">
      <sharedItems containsBlank="1" longText="1"/>
    </cacheField>
    <cacheField name="NATUREZA DA CONTRATAÇÃO" numFmtId="0">
      <sharedItems containsBlank="1" count="16">
        <s v="Serviço de Terceiro"/>
        <s v="Obra e Serviço de Engenharia"/>
        <s v="Serviços de Terceiros"/>
        <s v="Material Permanente"/>
        <s v="Contrato de TIC"/>
        <s v="Terceirização"/>
        <s v="Material Permanente e Serviço de Terceiro"/>
        <s v="Material de Consumo"/>
        <s v="Outros"/>
        <s v="Material de Consumo e Serviço de Terceiro"/>
        <s v="Aluguel"/>
        <s v="Material de Consumo e Material Permanente"/>
        <s v="Alienação"/>
        <s v="Material de Consumo e Contrato de TIC"/>
        <s v="Contrato de TIC,  Material Permanente e Material de Consumo"/>
        <m/>
      </sharedItems>
    </cacheField>
    <cacheField name="FORMA DE CONTRATAÇÃO" numFmtId="0">
      <sharedItems containsBlank="1"/>
    </cacheField>
    <cacheField name="N° LICITAÇÃO/DISPENSA/INEXIGIBILIDADE" numFmtId="0">
      <sharedItems containsBlank="1"/>
    </cacheField>
    <cacheField name="INÍCIO" numFmtId="0">
      <sharedItems containsDate="1" containsBlank="1" containsMixedTypes="1" minDate="2006-06-01T00:00:00" maxDate="2026-01-27T00:00:00"/>
    </cacheField>
    <cacheField name="INICIO2" numFmtId="0">
      <sharedItems containsDate="1" containsBlank="1" containsMixedTypes="1" minDate="1900-01-04T01:51:04" maxDate="2026-01-23T00:00:00"/>
    </cacheField>
    <cacheField name="TÉRMINO" numFmtId="0">
      <sharedItems containsNonDate="0" containsDate="1" containsString="0" containsBlank="1" minDate="2016-12-14T00:00:00" maxDate="2050-01-02T00:00:00"/>
    </cacheField>
    <cacheField name="TERMINO2" numFmtId="49">
      <sharedItems containsBlank="1" containsMixedTypes="1" containsNumber="1" containsInteger="1" minValue="45855" maxValue="45855"/>
    </cacheField>
    <cacheField name="DIAS_CONTRATO" numFmtId="0">
      <sharedItems containsBlank="1" containsMixedTypes="1" containsNumber="1" containsInteger="1" minValue="-46048" maxValue="15150"/>
    </cacheField>
    <cacheField name="RESTANTE" numFmtId="0">
      <sharedItems containsBlank="1" containsMixedTypes="1" containsNumber="1" containsInteger="1" minValue="1" maxValue="8713"/>
    </cacheField>
    <cacheField name="PRAZO" numFmtId="164">
      <sharedItems containsBlank="1"/>
    </cacheField>
    <cacheField name="SITUAÇÃO" numFmtId="0">
      <sharedItems containsBlank="1" count="3">
        <s v="EXPIRADO"/>
        <s v="VIGENTE"/>
        <m/>
      </sharedItems>
    </cacheField>
    <cacheField name="VALOR GLOBAL INICIAL" numFmtId="0">
      <sharedItems containsString="0" containsBlank="1" containsNumber="1" minValue="0" maxValue="364479750"/>
    </cacheField>
    <cacheField name="TIPO DE CONTRATO" numFmtId="0">
      <sharedItems containsBlank="1"/>
    </cacheField>
    <cacheField name="QTD DE ADITIVOS" numFmtId="0">
      <sharedItems containsBlank="1" containsMixedTypes="1" containsNumber="1" containsInteger="1" minValue="0" maxValue="21"/>
    </cacheField>
    <cacheField name="SETOR DEMANDANTE" numFmtId="0">
      <sharedItems containsBlank="1"/>
    </cacheField>
    <cacheField name="PROTOCOLO " numFmtId="0">
      <sharedItems containsBlank="1" containsMixedTypes="1" containsNumber="1" containsInteger="1" minValue="9.3742120258140896E+16" maxValue="9.3742120258140896E+16"/>
    </cacheField>
    <cacheField name="VALOR EXECUTADO" numFmtId="0">
      <sharedItems containsBlank="1" containsMixedTypes="1" containsNumber="1" minValue="0" maxValue="909657.01"/>
    </cacheField>
    <cacheField name="VALOR GLOBAL ATUALIZADO" numFmtId="168">
      <sharedItems containsBlank="1" containsMixedTypes="1" containsNumber="1" minValue="116" maxValue="58575663.340000004"/>
    </cacheField>
    <cacheField name="ACOMPANHAMENTO" numFmtId="0">
      <sharedItems containsBlank="1" containsMixedTypes="1" containsNumber="1" containsInteger="1" minValue="8666" maxValue="59590" longText="1"/>
    </cacheField>
    <cacheField name="DATA RECEBIMENTO DO EXPEDIENTE" numFmtId="0">
      <sharedItems containsNonDate="0" containsDate="1" containsString="0" containsBlank="1" minDate="2022-11-18T00:00:00" maxDate="2026-02-10T00:00:00"/>
    </cacheField>
    <cacheField name="BASE LEGAL" numFmtId="0">
      <sharedItems containsBlank="1"/>
    </cacheField>
    <cacheField name="Data do orçamento estimado" numFmtId="0">
      <sharedItems containsDate="1" containsBlank="1" containsMixedTypes="1" minDate="2022-11-17T00:00:00" maxDate="2025-12-19T00:00:00"/>
    </cacheField>
    <cacheField name="Contratos Estratégicos" numFmtId="0">
      <sharedItems containsBlank="1" count="5">
        <m/>
        <s v="SIM"/>
        <s v="NÃO "/>
        <s v="Não"/>
        <s v="Sim " u="1"/>
      </sharedItems>
    </cacheField>
    <cacheField name="CONTROLE PRAZO PRORROGAÇÃO LEGAL" numFmtId="0">
      <sharedItems containsBlank="1"/>
    </cacheField>
    <cacheField name="VIGÊNCIA TRIMESTRAL" numFmtId="0">
      <sharedItems containsBlank="1"/>
    </cacheField>
    <cacheField name="PREVISÃO DE RECEBIMENTO DA PRORROGAÇÃO" numFmtId="0">
      <sharedItems containsDate="1" containsBlank="1" containsMixedTypes="1" minDate="1899-12-31T01:21:12" maxDate="2025-11-24T00:00:00"/>
    </cacheField>
    <cacheField name="PRORROGAÇÃO APRESENTADA NO PRAZO" numFmtId="0">
      <sharedItems containsBlank="1"/>
    </cacheField>
    <cacheField name="PRORROGAÇÃO" numFmtId="0">
      <sharedItems containsBlank="1"/>
    </cacheField>
    <cacheField name="OBSERVAÇÃO" numFmtId="0">
      <sharedItems containsBlank="1"/>
    </cacheField>
    <cacheField name="GESTOR DO CONTRATO" numFmtId="0">
      <sharedItems containsBlank="1"/>
    </cacheField>
    <cacheField name="FISCAL DEMANDANTE" numFmtId="0">
      <sharedItems containsBlank="1"/>
    </cacheField>
    <cacheField name="FISCAL TECNICO" numFmtId="0">
      <sharedItems containsBlank="1" longText="1"/>
    </cacheField>
    <cacheField name="GESTOR SUBSTITUTO" numFmtId="0">
      <sharedItems containsBlank="1"/>
    </cacheField>
    <cacheField name="FISCAL SUBSTITUTO" numFmtId="0">
      <sharedItems containsBlank="1"/>
    </cacheField>
    <cacheField name="Email Equipe de Gestão e Fiscalização" numFmtId="0">
      <sharedItems containsBlank="1" containsMixedTypes="1" containsNumber="1" containsInteger="1" minValue="0" maxValue="0"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orena Penin Bastos" refreshedDate="46076.52771678241" createdVersion="8" refreshedVersion="8" minRefreshableVersion="3" recordCount="855" xr:uid="{D0986790-6487-4014-A295-FB0713FA35EF}">
  <cacheSource type="worksheet">
    <worksheetSource name="CONTRATOS"/>
  </cacheSource>
  <cacheFields count="51">
    <cacheField name="ARP ou CONTRATO" numFmtId="0">
      <sharedItems/>
    </cacheField>
    <cacheField name="Nº" numFmtId="49">
      <sharedItems/>
    </cacheField>
    <cacheField name="Ano" numFmtId="0">
      <sharedItems containsMixedTypes="1" containsNumber="1" containsInteger="1" minValue="2020" maxValue="2026" count="17">
        <n v="2025"/>
        <n v="2024"/>
        <n v="2023"/>
        <n v="2021"/>
        <n v="2022"/>
        <n v="2020"/>
        <s v="2016"/>
        <s v="2017"/>
        <s v="2008"/>
        <s v="2019"/>
        <s v="2014"/>
        <s v="2018"/>
        <s v="2013"/>
        <s v="2015"/>
        <s v="2006"/>
        <s v="2007"/>
        <n v="2026"/>
      </sharedItems>
    </cacheField>
    <cacheField name="NOME_CREDOR" numFmtId="0">
      <sharedItems longText="1"/>
    </cacheField>
    <cacheField name="CNPJ/CPF" numFmtId="0">
      <sharedItems containsBlank="1" longText="1"/>
    </cacheField>
    <cacheField name="OBJETO" numFmtId="0">
      <sharedItems longText="1"/>
    </cacheField>
    <cacheField name="NATUREZA DA CONTRATAÇÃO" numFmtId="0">
      <sharedItems/>
    </cacheField>
    <cacheField name="FORMA DE CONTRATAÇÃO" numFmtId="0">
      <sharedItems containsBlank="1" count="24">
        <s v="Pregão Eletrônico"/>
        <s v="Concorrência"/>
        <s v="Dispensa de Licitação"/>
        <s v="Inexigibilidade de Licitação"/>
        <s v="Tomada de Preços"/>
        <s v="Inexigibilidade de Licitação "/>
        <s v="Adesão/Partícipe"/>
        <s v="Pregão Eletrônico "/>
        <s v="Pregão Presencial"/>
        <m/>
        <s v="Credenciamento"/>
        <s v="Convite"/>
        <s v=" Pregão Eletrônico" u="1"/>
        <s v=" Pregão Eletrônico " u="1"/>
        <s v="Tomada de Preços " u="1"/>
        <s v="Pregão Eletrônico  " u="1"/>
        <s v=" Inexigibilidade de Licitação" u="1"/>
        <s v="Dispensa de Licitação " u="1"/>
        <s v=" Inexigibilidade de Licitação " u="1"/>
        <s v=" Tomada de Preços" u="1"/>
        <s v="Concorrência " u="1"/>
        <s v=" Dispensa de Licitação" u="1"/>
        <s v=" Tomada de Preços  " u="1"/>
        <s v=" Pregão Eletrônico  " u="1"/>
      </sharedItems>
    </cacheField>
    <cacheField name="N° LICITAÇÃO/DISPENSA/INEXIGIBILIDADE" numFmtId="0">
      <sharedItems/>
    </cacheField>
    <cacheField name="INÍCIO" numFmtId="0">
      <sharedItems containsDate="1" containsBlank="1" containsMixedTypes="1" minDate="2006-06-01T00:00:00" maxDate="2026-01-27T00:00:00"/>
    </cacheField>
    <cacheField name="INICIO2" numFmtId="0">
      <sharedItems containsDate="1" containsBlank="1" containsMixedTypes="1" minDate="1900-01-04T01:51:04" maxDate="2026-01-23T00:00:00"/>
    </cacheField>
    <cacheField name="TÉRMINO" numFmtId="14">
      <sharedItems containsNonDate="0" containsDate="1" containsString="0" containsBlank="1" minDate="2016-12-14T00:00:00" maxDate="2050-01-02T00:00:00"/>
    </cacheField>
    <cacheField name="TERMINO2" numFmtId="49">
      <sharedItems containsBlank="1" containsMixedTypes="1" containsNumber="1" containsInteger="1" minValue="45855" maxValue="45855"/>
    </cacheField>
    <cacheField name="DIAS_CONTRATO" numFmtId="0">
      <sharedItems containsBlank="1" containsMixedTypes="1" containsNumber="1" containsInteger="1" minValue="-46048" maxValue="15150"/>
    </cacheField>
    <cacheField name="RESTANTE" numFmtId="0">
      <sharedItems containsMixedTypes="1" containsNumber="1" containsInteger="1" minValue="1" maxValue="8713"/>
    </cacheField>
    <cacheField name="PRAZO" numFmtId="164">
      <sharedItems/>
    </cacheField>
    <cacheField name="SITUAÇÃO" numFmtId="0">
      <sharedItems count="3">
        <s v="EXPIRADO"/>
        <s v="VIGENTE"/>
        <e v="#VALUE!" u="1"/>
      </sharedItems>
    </cacheField>
    <cacheField name="VALOR GLOBAL INICIAL" numFmtId="0">
      <sharedItems containsSemiMixedTypes="0" containsString="0" containsNumber="1" minValue="0" maxValue="364479750"/>
    </cacheField>
    <cacheField name="TIPO DE CONTRATO" numFmtId="0">
      <sharedItems containsBlank="1" count="6">
        <s v="Despesa"/>
        <s v="Sem custo"/>
        <s v="Receita"/>
        <s v="Doação"/>
        <m u="1"/>
        <s v="Despesas" u="1"/>
      </sharedItems>
    </cacheField>
    <cacheField name="QTD DE ADITIVOS" numFmtId="166">
      <sharedItems containsMixedTypes="1" containsNumber="1" containsInteger="1" minValue="0" maxValue="21"/>
    </cacheField>
    <cacheField name="SETOR DEMANDANTE" numFmtId="0">
      <sharedItems containsBlank="1" count="23">
        <s v="COMIL"/>
        <s v="SEENG"/>
        <s v="SEADM"/>
        <s v="SEGEP"/>
        <s v="SETIC"/>
        <s v="SEFIN"/>
        <s v="DECOM"/>
        <s v="EJ"/>
        <s v="DITAQ"/>
        <s v="FCI-BM"/>
        <s v="SEJUD"/>
        <s v="SEAD" u="1"/>
        <s v="SEA" u="1"/>
        <s v="SGP" u="1"/>
        <s v="SEPLAN" u="1"/>
        <s v="DCOM" u="1"/>
        <s v="EJPA" u="1"/>
        <m u="1"/>
        <s v="DTAQ" u="1"/>
        <s v="Fórum Cível" u="1"/>
        <s v="CERIMONIAL" u="1"/>
        <s v="SEJU" u="1"/>
        <s v="SECINFO" u="1"/>
      </sharedItems>
    </cacheField>
    <cacheField name="PROTOCOLO " numFmtId="0">
      <sharedItems containsBlank="1" containsMixedTypes="1" containsNumber="1" containsInteger="1" minValue="9.3742120258140896E+16" maxValue="9.3742120258140896E+16"/>
    </cacheField>
    <cacheField name="VALOR EXECUTADO" numFmtId="168">
      <sharedItems containsMixedTypes="1" containsNumber="1" minValue="0" maxValue="909657.01"/>
    </cacheField>
    <cacheField name="VALOR GLOBAL ATUALIZADO" numFmtId="168">
      <sharedItems containsMixedTypes="1" containsNumber="1" minValue="116" maxValue="58575663.340000004"/>
    </cacheField>
    <cacheField name="ACOMPANHAMENTO" numFmtId="0">
      <sharedItems containsBlank="1" containsMixedTypes="1" containsNumber="1" containsInteger="1" minValue="8666" maxValue="59590" longText="1"/>
    </cacheField>
    <cacheField name="DATA RECEBIMENTO DO EXPEDIENTE" numFmtId="0">
      <sharedItems containsNonDate="0" containsDate="1" containsString="0" containsBlank="1" minDate="2022-11-18T00:00:00" maxDate="2026-02-10T00:00:00"/>
    </cacheField>
    <cacheField name="BASE LEGAL" numFmtId="0">
      <sharedItems/>
    </cacheField>
    <cacheField name="Data do orçamento estimado" numFmtId="0">
      <sharedItems containsDate="1" containsBlank="1" containsMixedTypes="1" minDate="2022-11-17T00:00:00" maxDate="2025-12-19T00:00:00"/>
    </cacheField>
    <cacheField name="Contratos Estratégicos" numFmtId="0">
      <sharedItems containsBlank="1"/>
    </cacheField>
    <cacheField name="CONTROLE PRAZO PRORROGAÇÃO LEGAL" numFmtId="0">
      <sharedItems/>
    </cacheField>
    <cacheField name="VIGÊNCIA TRIMESTRAL" numFmtId="0">
      <sharedItems/>
    </cacheField>
    <cacheField name="PREVISÃO DE RECEBIMENTO DA PRORROGAÇÃO" numFmtId="0">
      <sharedItems containsDate="1" containsBlank="1" containsMixedTypes="1" minDate="1899-12-31T01:21:12" maxDate="2025-11-24T00:00:00"/>
    </cacheField>
    <cacheField name="PRORROGAÇÃO APRESENTADA NO PRAZO" numFmtId="0">
      <sharedItems/>
    </cacheField>
    <cacheField name="PRORROGAÇÃO" numFmtId="0">
      <sharedItems containsBlank="1"/>
    </cacheField>
    <cacheField name="OBSERVAÇÃO" numFmtId="0">
      <sharedItems containsBlank="1"/>
    </cacheField>
    <cacheField name="GESTOR DO CONTRATO" numFmtId="0">
      <sharedItems/>
    </cacheField>
    <cacheField name="FISCAL DEMANDANTE" numFmtId="0">
      <sharedItems/>
    </cacheField>
    <cacheField name="FISCAL TECNICO" numFmtId="0">
      <sharedItems longText="1"/>
    </cacheField>
    <cacheField name="GESTOR SUBSTITUTO" numFmtId="0">
      <sharedItems containsBlank="1"/>
    </cacheField>
    <cacheField name="FISCAL SUBSTITUTO" numFmtId="0">
      <sharedItems containsBlank="1"/>
    </cacheField>
    <cacheField name="Email Equipe de Gestão e Fiscalização" numFmtId="0">
      <sharedItems containsMixedTypes="1" containsNumber="1" containsInteger="1" minValue="0" maxValue="0" longText="1"/>
    </cacheField>
    <cacheField name="EXPIRA EM (DIAS)" numFmtId="0">
      <sharedItems containsSemiMixedTypes="0" containsString="0" containsNumber="1" containsInteger="1" minValue="-46076" maxValue="8713"/>
    </cacheField>
    <cacheField name="TRI2024" numFmtId="0">
      <sharedItems containsBlank="1" containsMixedTypes="1" containsNumber="1" containsInteger="1" minValue="1" maxValue="4"/>
    </cacheField>
    <cacheField name="FISCAL ADMINISTRATIVO" numFmtId="0">
      <sharedItems containsBlank="1"/>
    </cacheField>
    <cacheField name="PRAZO ORÇAMENTO ESTIMADO" numFmtId="0">
      <sharedItems/>
    </cacheField>
    <cacheField name="N°ANO" numFmtId="0">
      <sharedItems/>
    </cacheField>
    <cacheField name="Column42" numFmtId="0">
      <sharedItems containsNonDate="0" containsString="0" containsBlank="1"/>
    </cacheField>
    <cacheField name="FISCAL" numFmtId="0">
      <sharedItems/>
    </cacheField>
    <cacheField name="NOME DO FISCAL " numFmtId="49">
      <sharedItems longText="1"/>
    </cacheField>
    <cacheField name=" VALOR ACUMULADO EXECUTADO " numFmtId="168">
      <sharedItems containsMixedTypes="1" containsNumber="1" minValue="0" maxValue="54123126.420000002"/>
    </cacheField>
    <cacheField name="concatenado"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orena Penin Bastos" refreshedDate="46076.527718750003" createdVersion="8" refreshedVersion="8" minRefreshableVersion="3" recordCount="856" xr:uid="{FD846B03-11C4-4734-9A77-F21FF7D219C2}">
  <cacheSource type="worksheet">
    <worksheetSource ref="A1:AU1048576" sheet="Contratos Vigentes"/>
  </cacheSource>
  <cacheFields count="47">
    <cacheField name="ARP ou CONTRATO" numFmtId="0">
      <sharedItems containsBlank="1" count="4">
        <s v="ARP"/>
        <s v="CONTRATO"/>
        <m/>
        <s v="081/2024. " u="1"/>
      </sharedItems>
    </cacheField>
    <cacheField name="Nº" numFmtId="49">
      <sharedItems containsBlank="1"/>
    </cacheField>
    <cacheField name="Ano" numFmtId="0">
      <sharedItems containsBlank="1" containsMixedTypes="1" containsNumber="1" containsInteger="1" minValue="2020" maxValue="2026" count="18">
        <n v="2025"/>
        <n v="2024"/>
        <n v="2023"/>
        <n v="2021"/>
        <n v="2022"/>
        <n v="2020"/>
        <s v="2016"/>
        <s v="2017"/>
        <s v="2008"/>
        <s v="2019"/>
        <s v="2014"/>
        <s v="2018"/>
        <s v="2013"/>
        <s v="2015"/>
        <s v="2006"/>
        <s v="2007"/>
        <n v="2026"/>
        <m/>
      </sharedItems>
    </cacheField>
    <cacheField name="NOME_CREDOR" numFmtId="0">
      <sharedItems containsBlank="1" longText="1"/>
    </cacheField>
    <cacheField name="CNPJ/CPF" numFmtId="0">
      <sharedItems containsBlank="1" longText="1"/>
    </cacheField>
    <cacheField name="OBJETO" numFmtId="0">
      <sharedItems containsBlank="1" longText="1"/>
    </cacheField>
    <cacheField name="NATUREZA DA CONTRATAÇÃO" numFmtId="0">
      <sharedItems containsBlank="1"/>
    </cacheField>
    <cacheField name="FORMA DE CONTRATAÇÃO" numFmtId="0">
      <sharedItems containsBlank="1"/>
    </cacheField>
    <cacheField name="N° LICITAÇÃO/DISPENSA/INEXIGIBILIDADE" numFmtId="0">
      <sharedItems containsBlank="1"/>
    </cacheField>
    <cacheField name="INÍCIO" numFmtId="0">
      <sharedItems containsDate="1" containsBlank="1" containsMixedTypes="1" minDate="2006-06-01T00:00:00" maxDate="2026-01-27T00:00:00"/>
    </cacheField>
    <cacheField name="INICIO2" numFmtId="0">
      <sharedItems containsDate="1" containsBlank="1" containsMixedTypes="1" minDate="1900-01-04T01:51:04" maxDate="2026-01-23T00:00:00"/>
    </cacheField>
    <cacheField name="TÉRMINO" numFmtId="0">
      <sharedItems containsNonDate="0" containsDate="1" containsString="0" containsBlank="1" minDate="2016-12-14T00:00:00" maxDate="2050-01-02T00:00:00"/>
    </cacheField>
    <cacheField name="TERMINO2" numFmtId="49">
      <sharedItems containsBlank="1" containsMixedTypes="1" containsNumber="1" containsInteger="1" minValue="45855" maxValue="45855"/>
    </cacheField>
    <cacheField name="DIAS_CONTRATO" numFmtId="0">
      <sharedItems containsBlank="1" containsMixedTypes="1" containsNumber="1" containsInteger="1" minValue="-46048" maxValue="15150"/>
    </cacheField>
    <cacheField name="RESTANTE" numFmtId="0">
      <sharedItems containsBlank="1" containsMixedTypes="1" containsNumber="1" containsInteger="1" minValue="1" maxValue="8713"/>
    </cacheField>
    <cacheField name="PRAZO" numFmtId="164">
      <sharedItems containsBlank="1"/>
    </cacheField>
    <cacheField name="SITUAÇÃO" numFmtId="0">
      <sharedItems containsBlank="1" count="3">
        <s v="EXPIRADO"/>
        <s v="VIGENTE"/>
        <m/>
      </sharedItems>
    </cacheField>
    <cacheField name="VALOR GLOBAL INICIAL" numFmtId="0">
      <sharedItems containsString="0" containsBlank="1" containsNumber="1" minValue="0" maxValue="364479750"/>
    </cacheField>
    <cacheField name="TIPO DE CONTRATO" numFmtId="0">
      <sharedItems containsBlank="1" count="6">
        <s v="Despesa"/>
        <s v="Sem custo"/>
        <s v="Receita"/>
        <s v="Doação"/>
        <m/>
        <s v="Despesas" u="1"/>
      </sharedItems>
    </cacheField>
    <cacheField name="QTD DE ADITIVOS" numFmtId="0">
      <sharedItems containsBlank="1" containsMixedTypes="1" containsNumber="1" containsInteger="1" minValue="0" maxValue="21"/>
    </cacheField>
    <cacheField name="SETOR DEMANDANTE" numFmtId="0">
      <sharedItems containsBlank="1"/>
    </cacheField>
    <cacheField name="PROTOCOLO " numFmtId="0">
      <sharedItems containsBlank="1" containsMixedTypes="1" containsNumber="1" containsInteger="1" minValue="9.3742120258140896E+16" maxValue="9.3742120258140896E+16"/>
    </cacheField>
    <cacheField name="VALOR EXECUTADO" numFmtId="0">
      <sharedItems containsBlank="1" containsMixedTypes="1" containsNumber="1" minValue="0" maxValue="909657.01"/>
    </cacheField>
    <cacheField name="VALOR GLOBAL ATUALIZADO" numFmtId="168">
      <sharedItems containsBlank="1" containsMixedTypes="1" containsNumber="1" minValue="116" maxValue="58575663.340000004"/>
    </cacheField>
    <cacheField name="ACOMPANHAMENTO" numFmtId="0">
      <sharedItems containsBlank="1" containsMixedTypes="1" containsNumber="1" containsInteger="1" minValue="8666" maxValue="59590" longText="1"/>
    </cacheField>
    <cacheField name="DATA RECEBIMENTO DO EXPEDIENTE" numFmtId="0">
      <sharedItems containsNonDate="0" containsDate="1" containsString="0" containsBlank="1" minDate="2022-11-18T00:00:00" maxDate="2026-02-10T00:00:00"/>
    </cacheField>
    <cacheField name="BASE LEGAL" numFmtId="0">
      <sharedItems containsBlank="1"/>
    </cacheField>
    <cacheField name="Data do orçamento estimado" numFmtId="0">
      <sharedItems containsDate="1" containsBlank="1" containsMixedTypes="1" minDate="2022-11-17T00:00:00" maxDate="2025-12-19T00:00:00"/>
    </cacheField>
    <cacheField name="Contratos Estratégicos" numFmtId="0">
      <sharedItems containsBlank="1"/>
    </cacheField>
    <cacheField name="CONTROLE PRAZO PRORROGAÇÃO LEGAL" numFmtId="0">
      <sharedItems containsBlank="1"/>
    </cacheField>
    <cacheField name="VIGÊNCIA TRIMESTRAL" numFmtId="0">
      <sharedItems containsBlank="1" count="43">
        <s v="2026 - 1º Trimestre"/>
        <s v="2026 - 2º Trimestre"/>
        <s v="2027 - 1º Trimestre"/>
        <s v="2026 - 3º Trimestre"/>
        <s v="2026 - 4º Trimestre"/>
        <s v="2027 - 2º Trimestre"/>
        <s v="2027 - 3º Trimestre"/>
        <s v="2027 - 4º Trimestre"/>
        <s v="2028 - 1º Trimestre"/>
        <s v="2028 - 2º Trimestre"/>
        <s v="2028 - 3º Trimestre"/>
        <s v="2028 - 4º Trimestre"/>
        <s v="2029 - 1º Trimestre"/>
        <s v="2029 - 3º Trimestre"/>
        <s v="2029 - 4º Trimestre"/>
        <s v="2030 - 1º Trimestre"/>
        <s v="2030 - 2º Trimestre"/>
        <s v="2030 - 4º Trimestre"/>
        <s v="2034 - 4º Trimestre"/>
        <s v="2035 - 1º Trimestre"/>
        <s v="2044 - 4º Trimestre"/>
        <s v="2050 - 1º Trimestre"/>
        <s v="1900 - 1º Trimestre"/>
        <s v="2025 - 4º Trimestre"/>
        <s v="2025 - 3º Trimestre"/>
        <s v="2025 - 2º Trimestre"/>
        <s v="2025 - 1º Trimestre"/>
        <s v="2024 - 3º Trimestre"/>
        <s v="2024 - 1º Trimestre"/>
        <s v="2024 - 4º Trimestre"/>
        <s v="2022 - 2º Trimestre"/>
        <s v="2024 - 2º Trimestre"/>
        <s v="2023 - 4º Trimestre"/>
        <s v="2023 - 3º Trimestre"/>
        <s v="2023 - 1º Trimestre"/>
        <s v="2022 - 1º Trimestre"/>
        <s v="2022 - 3º Trimestre"/>
        <s v="2023 - 2º Trimestre"/>
        <s v="2021 - 3º Trimestre"/>
        <s v="2022 - 4º Trimestre"/>
        <s v="2021 - 4º Trimestre"/>
        <s v="2016 - 4º Trimestre"/>
        <m/>
      </sharedItems>
    </cacheField>
    <cacheField name="PREVISÃO DE RECEBIMENTO DA PRORROGAÇÃO" numFmtId="0">
      <sharedItems containsDate="1" containsBlank="1" containsMixedTypes="1" minDate="1899-12-31T01:21:12" maxDate="2025-11-24T00:00:00"/>
    </cacheField>
    <cacheField name="PRORROGAÇÃO APRESENTADA NO PRAZO" numFmtId="0">
      <sharedItems containsBlank="1"/>
    </cacheField>
    <cacheField name="PRORROGAÇÃO" numFmtId="0">
      <sharedItems containsBlank="1" count="5">
        <s v="NÃO "/>
        <s v="SIM"/>
        <s v="Sem informação"/>
        <m/>
        <s v="NÃO"/>
      </sharedItems>
    </cacheField>
    <cacheField name="OBSERVAÇÃO" numFmtId="0">
      <sharedItems containsBlank="1"/>
    </cacheField>
    <cacheField name="GESTOR DO CONTRATO" numFmtId="0">
      <sharedItems containsBlank="1"/>
    </cacheField>
    <cacheField name="FISCAL DEMANDANTE" numFmtId="0">
      <sharedItems containsBlank="1"/>
    </cacheField>
    <cacheField name="FISCAL TECNICO" numFmtId="0">
      <sharedItems containsBlank="1" longText="1"/>
    </cacheField>
    <cacheField name="GESTOR SUBSTITUTO" numFmtId="0">
      <sharedItems containsBlank="1"/>
    </cacheField>
    <cacheField name="FISCAL SUBSTITUTO" numFmtId="0">
      <sharedItems containsBlank="1"/>
    </cacheField>
    <cacheField name="Email Equipe de Gestão e Fiscalização" numFmtId="0">
      <sharedItems containsBlank="1" containsMixedTypes="1" containsNumber="1" containsInteger="1" minValue="0" maxValue="0" longText="1"/>
    </cacheField>
    <cacheField name="EXPIRA EM (DIAS)" numFmtId="0">
      <sharedItems containsString="0" containsBlank="1" containsNumber="1" containsInteger="1" minValue="-46076" maxValue="8713"/>
    </cacheField>
    <cacheField name="TRI2024" numFmtId="0">
      <sharedItems containsBlank="1" containsMixedTypes="1" containsNumber="1" containsInteger="1" minValue="1" maxValue="4"/>
    </cacheField>
    <cacheField name="FISCAL ADMINISTRATIVO" numFmtId="0">
      <sharedItems containsBlank="1"/>
    </cacheField>
    <cacheField name="PRAZO ORÇAMENTO ESTIMADO" numFmtId="0">
      <sharedItems containsBlank="1"/>
    </cacheField>
    <cacheField name="N°ANO" numFmtId="0">
      <sharedItems containsBlank="1"/>
    </cacheField>
    <cacheField name="Column42"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171.499682638889" createdVersion="8" refreshedVersion="8" minRefreshableVersion="3" recordCount="2136" xr:uid="{BE7C5FDD-5D00-49A8-8252-62E42C56DCFA}">
  <cacheSource type="worksheet">
    <worksheetSource ref="A1:F1048576" sheet="ARP execução"/>
  </cacheSource>
  <cacheFields count="6">
    <cacheField name="Concatenado" numFmtId="0">
      <sharedItems containsBlank="1" count="170">
        <s v="ARP031/2023"/>
        <s v="ARP011/2023"/>
        <s v="ARP030/2023"/>
        <s v="ARP014/2023"/>
        <s v="ARP009/2023"/>
        <s v="ARP015/2023"/>
        <s v="ARP018/2023"/>
        <s v="ARP020/2023"/>
        <s v="ARP024/2023"/>
        <s v="ARP017/2023"/>
        <s v="ARP021/2023"/>
        <s v="ARP012/2023"/>
        <s v="ARP012/2024"/>
        <s v="ARP005/2023"/>
        <s v="ARP016/2023"/>
        <s v="ARP013/2023"/>
        <s v="ARP026/2023"/>
        <s v="ARP007/2024"/>
        <s v="ARP015/2024"/>
        <s v="ARP003/2024"/>
        <s v="ARP002/2024"/>
        <s v="ARP005/2024"/>
        <s v="ARP018/2024"/>
        <s v="ARP019/2024"/>
        <s v="ARP004/2024"/>
        <s v="ARP008/2023"/>
        <s v="ARP006/2024"/>
        <s v="ARP014/2024"/>
        <s v="ARP020/2024"/>
        <s v="ARP008/2024"/>
        <s v="ARP025/2024"/>
        <s v="ARP022/2024"/>
        <s v="ARP006/2023"/>
        <s v="ARP026/2024"/>
        <s v="ARP024/2024"/>
        <s v="ARP001/2024"/>
        <s v="ARP023/2024"/>
        <s v="ARP029/2024"/>
        <s v="ARP028/2024"/>
        <s v="ARP007/2023"/>
        <s v="ARP025/2023"/>
        <s v="ARP027/2024"/>
        <s v="ARP021/2024"/>
        <s v="ARP009/2024"/>
        <s v="ARP038/2024"/>
        <s v="ARP034/2024"/>
        <s v="ARP037/2024"/>
        <s v="ARP035/2024"/>
        <s v="ARP030/2024"/>
        <s v="ARP010/2024"/>
        <s v="ARP040/2024"/>
        <s v="ARP039/2024"/>
        <s v="ARP063/2024"/>
        <s v="ARP060/2024"/>
        <s v="ARP051/2024"/>
        <s v="ARP061/2024"/>
        <s v="ARP050/2024"/>
        <s v="ARP043/2024"/>
        <s v="ARP044/2024"/>
        <s v="ARP048/2024"/>
        <s v="ARP059/2024"/>
        <s v="ARP045/2024"/>
        <s v="ARP058/2024"/>
        <s v="ARP049/2024"/>
        <s v="ARP055/2024"/>
        <s v="ARP056/2024"/>
        <s v="ARP042/2024"/>
        <s v="ARP046/2024"/>
        <s v="ARP054/2024"/>
        <s v="ARP047/2024"/>
        <s v="ARP053/2024"/>
        <s v="ARP033/2024"/>
        <s v="ARP011/2024"/>
        <s v="ARP062/2024"/>
        <s v="ARP019/2023"/>
        <s v="ARP065/2024"/>
        <s v="ARP067/2024"/>
        <s v="ARP066/2024"/>
        <s v="ARP070/2024"/>
        <s v="ARP069/2024"/>
        <s v="ARP064/2024"/>
        <s v="ARP076/2024"/>
        <s v="ARP071/2024"/>
        <s v="ARP068/2024"/>
        <s v="ARP075/2024"/>
        <s v="ARP077/2024"/>
        <s v="ARP072/2024"/>
        <s v="ARP078/2024"/>
        <s v="ARP074/2024"/>
        <s v="ARP073/2024"/>
        <s v="ARP080/2024"/>
        <s v="ARP082/2024"/>
        <s v="ARP041/2024"/>
        <s v="ARP009/2025"/>
        <s v="ARP002/2025"/>
        <s v="ARP004/2025"/>
        <s v="ARP003/2025"/>
        <s v="ARP007/2025"/>
        <s v="ARP005/2025"/>
        <s v="ARP083/2024"/>
        <s v="ARP001/2025"/>
        <s v="ARP027/2025"/>
        <s v="ARP026/2025"/>
        <s v="ARP025/2025"/>
        <s v="ARP024/2025"/>
        <s v="ARP022/2025"/>
        <s v="ARP028/2025"/>
        <s v="ARP023/2025"/>
        <s v="ARP029/2025"/>
        <s v="ARP010/2025"/>
        <s v="ARP015/2025"/>
        <s v="ARP014/2025"/>
        <s v="ARP013/2025"/>
        <s v="ARP020/2025"/>
        <s v="ARP021/2025"/>
        <s v="ARP019/2025"/>
        <s v="ARP012/2025"/>
        <s v="ARP016/2025"/>
        <s v="ARP017/2025"/>
        <s v="ARP018/2025"/>
        <s v="ARP011/2025"/>
        <s v="ARP030/2025"/>
        <s v="ARP031/2024"/>
        <s v="ARP052/2024"/>
        <s v="ARP006/2025"/>
        <s v="ARP031/2025"/>
        <s v="ARP032/2025"/>
        <s v="ARP033/2025"/>
        <s v="ARP034/2025"/>
        <s v="ARP008/2025"/>
        <s v="ARP035/2025"/>
        <s v="ARP040/2025"/>
        <s v="ARP041/2025"/>
        <s v="ARP081/2024"/>
        <s v="ARP045/2025"/>
        <s v="ARP048/2025"/>
        <s v="ARP051/2025"/>
        <s v="ARP055/2025"/>
        <s v="ARP046/2025"/>
        <s v="ARP049/2025"/>
        <s v="ARP054/2025"/>
        <s v="ARP050/2025"/>
        <s v="ARP052/2025"/>
        <s v="ARP053/2025"/>
        <s v="ARP044/2025"/>
        <s v="ARP042/2025"/>
        <s v="ARP058/2025"/>
        <s v="ARP036/2025"/>
        <s v="ARP038/2025"/>
        <s v="ARP039/2025"/>
        <s v="ARP037/2025"/>
        <s v="ARP060/2025"/>
        <s v="ARP043/2025"/>
        <s v="ARP047/2025"/>
        <s v="ARP059/2025"/>
        <s v="ARP057/2025"/>
        <s v="ARP056/2025"/>
        <s v="ARP001/2026"/>
        <s v="ARP002/2026"/>
        <s v="ARP003/2026"/>
        <s v="ARP004/2026"/>
        <s v="ARP005/2026"/>
        <s v="ARP006/2026"/>
        <s v="ARP007/2026"/>
        <s v="ARP008/2026"/>
        <s v="ARP009/2026"/>
        <s v="ARP010/2026"/>
        <s v="ARP011/2026"/>
        <s v="ARP012/2026"/>
        <m/>
      </sharedItems>
    </cacheField>
    <cacheField name="ATA" numFmtId="0">
      <sharedItems containsBlank="1"/>
    </cacheField>
    <cacheField name="exercicio fiananceiro" numFmtId="0">
      <sharedItems containsBlank="1" containsMixedTypes="1" containsNumber="1" containsInteger="1" minValue="2024" maxValue="2026" count="5">
        <n v="2024"/>
        <n v="2025"/>
        <s v="2026"/>
        <n v="2026"/>
        <m/>
      </sharedItems>
    </cacheField>
    <cacheField name="exercicioAta" numFmtId="0">
      <sharedItems containsBlank="1" containsMixedTypes="1" containsNumber="1" containsInteger="1" minValue="2025" maxValue="2026" count="6">
        <s v="2023"/>
        <s v="2024"/>
        <s v="2025"/>
        <n v="2025"/>
        <n v="2026"/>
        <m/>
      </sharedItems>
    </cacheField>
    <cacheField name="numeroAta" numFmtId="0">
      <sharedItems containsString="0" containsBlank="1" containsNumber="1" containsInteger="1" minValue="1" maxValue="83"/>
    </cacheField>
    <cacheField name="Valor Executado Ano" numFmtId="0">
      <sharedItems containsString="0" containsBlank="1" containsNumber="1" minValue="0" maxValue="8602165.519999999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6">
  <r>
    <s v="ARP"/>
    <s v="029"/>
    <x v="0"/>
    <s v="MARCOS ALEXANDRE HIROSHI KUSSUMATO"/>
    <s v="52.023.056/0001-65"/>
    <s v="Registro de Preços para eventual aquisição de equipamento Extintir de 6kg tipo pó ABC e Aquisição de Equipamento tipo CO2 de  6kg"/>
    <x v="0"/>
    <s v="Pregão Eletrônico"/>
    <s v="031/2024"/>
    <d v="2025-01-30T00:00:00"/>
    <s v="30/01/25"/>
    <d v="2026-01-30T00:00:00"/>
    <s v="30/01/26"/>
    <n v="365"/>
    <s v="EXPIRADO"/>
    <s v="EXPIRADO"/>
    <x v="0"/>
    <n v="60516.3"/>
    <s v="Despesa"/>
    <n v="0"/>
    <s v="COMIL"/>
    <s v="TJPA-PRO-2024/01044"/>
    <n v="0"/>
    <n v="60516.3"/>
    <s v="0001973-34.2026.8.14.0900 - não será prorrogado"/>
    <m/>
    <s v="Lei n° 14.133/21"/>
    <d v="2024-10-22T00:00:00"/>
    <x v="0"/>
    <s v="PRAZO LEGAL"/>
    <s v="2026 - 1º Trimestre"/>
    <d v="2025-12-01T00:00:00"/>
    <s v="Sem informação"/>
    <s v="NÃO "/>
    <m/>
    <s v="Willian Rogerio Souza da Silva"/>
    <s v="Sem indicação"/>
    <s v="Marcos Ramalho Junior"/>
    <s v="Marcos Ramalho Junior"/>
    <s v="Manasses de Souza Melo"/>
    <s v="william.silva@tjpa.jus.br;; marcos.ramalho@tjpa.jus.br; marcos.ramalho@tjpa.jus.br; manasses.melo@tjpa.jus.br;coordenadoria.contratos@tjpa.jus.br"/>
  </r>
  <r>
    <s v="CONTRATO"/>
    <s v="091"/>
    <x v="1"/>
    <s v="ATITUDE CONSTRUTORA EIRELI - EPP"/>
    <s v="03.478.057/0001-99"/>
    <s v="Conclusão da Construção do Fórum de Salinópolis"/>
    <x v="1"/>
    <s v="Concorrência"/>
    <s v="001/2024"/>
    <d v="2024-08-07T00:00:00"/>
    <s v="07/08/24"/>
    <d v="2026-02-08T00:00:00"/>
    <s v="08/02/26"/>
    <n v="550"/>
    <s v="EXPIRADO"/>
    <s v="EXPIRADO"/>
    <x v="0"/>
    <n v="2938182.84"/>
    <s v="Despesa"/>
    <n v="10"/>
    <s v="SEENG"/>
    <s v="PA-PRO-2024/0330"/>
    <n v="0"/>
    <n v="3587608.95"/>
    <s v="TJPA-MEM-2025/11142 - REAJUSTE ANUAL . DATA BASE ATUALIZADA NA PLANILHA / pedido de acrescimo TJPA-MEM-2025/12142-A - aguardar finalizar reajuste; instrução 0001021-89.2025.8.14.0900 - CT POR ESCOPO - NA PRESIDENCIA/ 0041056-91.2025.8.14.0900 cobrança - acompanhar pois será prorrogado a posterior. 0005730-36.2026.8.14.0900 segunda cobrança - nãos erá prorrogado"/>
    <m/>
    <s v="Lei n° 14.133/21"/>
    <d v="2025-01-15T00:00:00"/>
    <x v="1"/>
    <s v="PRAZO LEGAL"/>
    <s v="2026 - 1º Trimestre"/>
    <d v="2025-12-10T00:00:00"/>
    <s v="Sem informação"/>
    <s v="NÃO "/>
    <m/>
    <s v="Jose Luis Sarmento de Araujo"/>
    <s v="Sem indicação"/>
    <s v="Jose Luis Sarmento de Araujo"/>
    <s v="Gabriel Henrique da Silva Ventura"/>
    <s v="Gabriel Henrique da Silva Ventura"/>
    <s v="jose.araujo@tjpa.jus.br;; jose.araujo@tjpa.jus.br; gabriel.ventura@tjpa.jus.br; gabriel.ventura@tjpa.jus.br;coordenadoria.contratos@tjpa.jus.br"/>
  </r>
  <r>
    <s v="CONTRATO"/>
    <s v="014"/>
    <x v="1"/>
    <s v="EGSA TECNOLOGIA E INOVAÇÃO LTDA"/>
    <s v="26.773.117/0001-00"/>
    <s v="Contratação de empresa especializada para a implantação de solução de segurança e controle de acervo bibliográfico da Biblioteca Des. Antônio Koury."/>
    <x v="0"/>
    <s v="Pregão Eletrônico"/>
    <s v="058/2023"/>
    <d v="2024-02-09T00:00:00"/>
    <s v="09/02/24"/>
    <d v="2026-02-09T00:00:00"/>
    <s v="09/02/26"/>
    <n v="731"/>
    <s v="EXPIRADO"/>
    <s v="EXPIRADO"/>
    <x v="0"/>
    <n v="349900"/>
    <s v="Despesa"/>
    <n v="11"/>
    <s v="SEADM"/>
    <s v="TJPA-PRO-2024/00581"/>
    <n v="0"/>
    <n v="349900"/>
    <s v="0058836-44.2025.8.14.0900 - Não será prorrogado"/>
    <m/>
    <s v="Lei n° 8.666/93"/>
    <m/>
    <x v="2"/>
    <s v="PRAZO LEGAL"/>
    <s v="2026 - 1º Trimestre"/>
    <d v="2025-12-11T00:00:00"/>
    <s v="Sem informação"/>
    <s v="NÃO "/>
    <m/>
    <s v="Elaine Cristina Fernandes Ribeiro"/>
    <s v="Elaine Cristina Fernandes Ribeiro"/>
    <s v="Lanalucia dos Santos Soares Figueiredo"/>
    <s v="Sem Indicação"/>
    <s v="Sem Indicação"/>
    <s v="elaine.ribeiro@tjpa.jus.br;elaine.ribeiro@tjpa.jus.br; lanalucia.soares@tjpa.jus.br; ; ;coordenadoria.contratos@tjpa.jus.br"/>
  </r>
  <r>
    <s v="CONTRATO"/>
    <s v="066"/>
    <x v="0"/>
    <s v="ENGEAR CONSULTORIA LTDA"/>
    <s v="32.998.954/0001-21"/>
    <s v="Contratação da empresa especializada para a elaboração de Inventários de Emissões de Gases do Efeito Estufa (IGEE) referente ao ano de 2024 (janeiro/dezembro), abrangendo as 18 (dezoito) unidades do Tribunal de Justiça do Estado do Pará (TJPA) localizadas em Belém/PA, com vigência de 8 (oito) meses, a fim de atender às necessidades do Tribunal de Justiça do Estado do Pará, conforme as condições, quantidades e especificações técnicas descritas no Termo de Referência."/>
    <x v="2"/>
    <s v="Dispensa de Licitação"/>
    <s v="s/n"/>
    <d v="2025-06-18T00:00:00"/>
    <n v="46071"/>
    <d v="2026-02-18T00:00:00"/>
    <s v="SUPERIOR A 150 DIAS"/>
    <s v="VIGENTE"/>
    <s v="EXPIRADO"/>
    <s v="EXPIRADO"/>
    <x v="0"/>
    <n v="47600"/>
    <s v="Despesa"/>
    <n v="1"/>
    <s v="SEADM"/>
    <s v="0006046-83.2025.8.14.0900 "/>
    <n v="0"/>
    <n v="47600"/>
    <s v="0058867-64.2025.8.14.0900 cobrança - não será prorrogado"/>
    <m/>
    <s v="Lei n° 14.133/21"/>
    <d v="2025-05-16T00:00:00"/>
    <x v="2"/>
    <s v="PRAZO LEGAL"/>
    <s v="2026 - 1º Trimestre"/>
    <d v="2025-12-20T00:00:00"/>
    <s v="Sem informação"/>
    <s v="NÃO "/>
    <m/>
    <s v="Evelise de Oliveira Rodrigues_x000a_"/>
    <s v="Sem indicação"/>
    <s v="Evelise de Oliveira Rodrigues_x000a_"/>
    <s v="Terezinha de Jesus Monteiro Lobato"/>
    <s v="Terezinha de Jesus Monteiro Lobato"/>
    <s v="evelise.rodrigues@tjpa.jus.br;; evelise.rodrigues@tjpa.jus.br; terezinha.lobato@tjpa.jus.br; terezinha.lobato@tjpa.jus.br;coordenadoria.contratos@tjpa.jus.br"/>
  </r>
  <r>
    <s v="CONTRATO"/>
    <s v="090"/>
    <x v="0"/>
    <s v="CENTRO DE NEUROPSICOLOGIA ROSELMA FERNANDES LTDA"/>
    <s v="42.585.644/0001-39"/>
    <s v="Contratação de profissional especializado na prestação de serviços de 4 (quatro) avaliações com testagens e laudos periciais neuropsicológicos"/>
    <x v="0"/>
    <s v="Inexigibilidade de Licitação"/>
    <s v="049/2025"/>
    <d v="2025-08-18T00:00:00"/>
    <s v="18/08/25"/>
    <d v="2026-02-18T00:00:00"/>
    <s v="18/02/26"/>
    <n v="184"/>
    <s v="EXPIRADO"/>
    <s v="EXPIRADO"/>
    <x v="0"/>
    <n v="9200"/>
    <s v="Despesa"/>
    <n v="3"/>
    <s v="SEGEP"/>
    <s v="0002657-90.2025.8.14.0900"/>
    <n v="0"/>
    <n v="9200"/>
    <s v="0058870-19.2025.8.14.0900 cobrança"/>
    <m/>
    <s v="Lei n° 14.133/21"/>
    <d v="2025-03-13T00:00:00"/>
    <x v="0"/>
    <s v="PRAZO LEGAL"/>
    <s v="2026 - 1º Trimestre"/>
    <d v="2025-12-20T00:00:00"/>
    <s v="Sem informação"/>
    <s v="SIM"/>
    <m/>
    <s v="Hellen Geysa da Silva Miranda Brancalhão"/>
    <s v="Sem indicação"/>
    <s v="Elna Shinobu Yamada"/>
    <s v="Sem Indicação"/>
    <s v="Sem Indicação"/>
    <e v="#N/A"/>
  </r>
  <r>
    <s v="CONTRATO"/>
    <s v="017"/>
    <x v="1"/>
    <s v="FLORES E JARDINS LTDA "/>
    <s v="10.583.885/0001-52"/>
    <s v="Contratação de empresa especializada na prestação de serviços de jardinagem, conservação e manutenção de áreas verdes."/>
    <x v="0"/>
    <s v="Pregão Eletrônico"/>
    <s v="049/2023"/>
    <d v="2024-02-19T00:00:00"/>
    <s v="19/02/24"/>
    <d v="2026-05-19T00:00:00"/>
    <s v="19/05/26"/>
    <n v="820"/>
    <n v="85"/>
    <s v="INFERIOR A 90 DIAS"/>
    <x v="1"/>
    <n v="380000"/>
    <s v="Despesa"/>
    <n v="7"/>
    <s v="SEADM"/>
    <s v="TJPA-PRO-2024/00692"/>
    <n v="0"/>
    <n v="464721.93"/>
    <s v="empresa nao tem interesse em prorrogar 0020136-96.2025.8.14.0900 - agora será prorrogado 0003174-61.2026.8.14.0900"/>
    <m/>
    <s v="Lei n° 8.666/93"/>
    <m/>
    <x v="2"/>
    <s v="PRAZO LEGAL"/>
    <s v="2026 - 2º Trimestre"/>
    <d v="2026-03-20T00:00:00"/>
    <s v="Sem informação"/>
    <s v="Sem informação"/>
    <m/>
    <s v="Enio de Oliveira Reboucas"/>
    <s v="Helton Moura da Rocha"/>
    <s v="Randal Willams Ferreira de Castro"/>
    <s v="Sem Indicação"/>
    <s v="Jandiara Luzia Matos Pires "/>
    <e v="#N/A"/>
  </r>
  <r>
    <s v="ARP"/>
    <s v="038"/>
    <x v="1"/>
    <s v="ALLFLEX COMERCIO E SERVICOS DE MOBILIARIO LTDA"/>
    <s v="35.661.486/0001-93"/>
    <s v="Registro de preços para a eventual aquisição de cadeiras e longarinas"/>
    <x v="3"/>
    <s v="Pregão Eletrônico"/>
    <s v="001/2024"/>
    <d v="2024-05-27T00:00:00"/>
    <d v="2025-05-27T00:00:00"/>
    <d v="2026-02-19T00:00:00"/>
    <s v="19/02/26"/>
    <n v="633"/>
    <s v="EXPIRADO"/>
    <s v="EXPIRADO"/>
    <x v="0"/>
    <n v="2199305"/>
    <s v="Despesa"/>
    <n v="0"/>
    <s v="SEADM"/>
    <s v="TJPA-PRO-2024/02237"/>
    <n v="0"/>
    <n v="4611113.3"/>
    <s v="TJPA-MEM-2024/68988 - antecipação de prorrogação da Ata e concessão de reajuste, ja atualizei a data base - autorizado"/>
    <d v="2024-11-27T00:00:00"/>
    <s v="Lei n° 14.133/21"/>
    <d v="2024-02-05T00:00:00"/>
    <x v="2"/>
    <s v="PRAZO LEGAL"/>
    <s v="2026 - 1º Trimestre"/>
    <d v="2025-12-21T00:00:00"/>
    <s v="Dentro do prazo"/>
    <s v="NÃO "/>
    <m/>
    <s v="Joao Victor Ferreira Almeida"/>
    <s v="Claikson Mendonca Duarte "/>
    <s v="Paulo Alexandre Andrade de Oliveira"/>
    <s v="Sem Indicação"/>
    <s v="Sem Indicação"/>
    <e v="#N/A"/>
  </r>
  <r>
    <s v="CONTRATO"/>
    <s v="016"/>
    <x v="1"/>
    <s v="EDITORA FÓRUM "/>
    <s v="41.769.803/0001-92"/>
    <s v="Contratação anual da Biblioteca Digital Fórum de livros 11º Série(2023/2024)."/>
    <x v="0"/>
    <s v="Inexigibilidade de Licitação"/>
    <s v="001/2024"/>
    <d v="2024-02-19T00:00:00"/>
    <s v="19/02/24"/>
    <d v="2026-02-19T00:00:00"/>
    <s v="19/02/26"/>
    <n v="731"/>
    <s v="EXPIRADO"/>
    <s v="EXPIRADO"/>
    <x v="0"/>
    <n v="31992"/>
    <s v="Despesa"/>
    <n v="5"/>
    <s v="SEADM"/>
    <s v="TJPA-PRO-2024/00648"/>
    <n v="0"/>
    <n v="33431.08"/>
    <s v="Fiquei na duvida quanto ao reajuste, pois a clausula esta confusa - reajuste automático: TJPA-MEM-2024/65525 . Ja mudei a data base nesta planilha conforme a cláusula contratual. Ja atualizei para a proxima data base tbm // porrogação: TJPA-MEM-2024/69529/ 2ª anualidade: 0056970-98.2025.8.14.0900 data ajustada na planilha/ 0058877-11.2025.8.14.0900 cobrança. Não será prorrogado, nova contratação no 0026048-74.2025.8.14.0900."/>
    <m/>
    <s v="Lei n° 14.133/2021, art. 74, I"/>
    <d v="2025-08-01T00:00:00"/>
    <x v="2"/>
    <s v="PRAZO LEGAL"/>
    <s v="2026 - 1º Trimestre"/>
    <d v="2025-12-21T00:00:00"/>
    <s v="Sem informação"/>
    <s v="NÃO "/>
    <m/>
    <s v="Elaine Cristina Fernandes Ribeiro"/>
    <s v="Josiane de Oliveira Neves"/>
    <s v="Josiane de Oliveira Neves"/>
    <s v="Sem Indicação"/>
    <s v="Sem Indicação"/>
    <e v="#N/A"/>
  </r>
  <r>
    <s v="CONTRATO"/>
    <s v="012"/>
    <x v="2"/>
    <s v="J.M DA SILVA PEREIRA LTDA"/>
    <s v="11.625.663/0001-18"/>
    <s v="Contratação de serviços continuados para higienização e desinfecção de reservatórios de água em edifícios do TJPA na RMB."/>
    <x v="0"/>
    <s v="Pregão Eletrônico"/>
    <s v="002/2023"/>
    <d v="2023-02-24T00:00:00"/>
    <s v="24/02/23"/>
    <d v="2026-02-24T00:00:00"/>
    <s v="24/02/26"/>
    <n v="1096"/>
    <n v="1"/>
    <s v="INFERIOR A 30 DIAS"/>
    <x v="1"/>
    <n v="28400"/>
    <s v="Despesa"/>
    <n v="5"/>
    <s v="SEENG"/>
    <s v="TJPA-PRO-2023/00686"/>
    <n v="0"/>
    <n v="30547.77"/>
    <s v="TJPA-MEM-2024/66321/ 0046190-02.2025.8.14.0900 prorrogaçãoo"/>
    <m/>
    <s v="Lei n° 8.666/93"/>
    <m/>
    <x v="3"/>
    <s v="PRAZO LEGAL"/>
    <s v="2026 - 1º Trimestre"/>
    <d v="2025-12-26T00:00:00"/>
    <s v="Sem informação"/>
    <s v="SIM"/>
    <m/>
    <s v="Valter Mendes Ferreira Junior"/>
    <s v="Samantha Nahon Bittencourt"/>
    <s v="Samantha Nahon Bittencourt"/>
    <s v="Sem Indicação"/>
    <s v="Sem Indicação"/>
    <e v="#N/A"/>
  </r>
  <r>
    <s v="CONTRATO"/>
    <s v="094"/>
    <x v="1"/>
    <s v="CONSTRUTORA J&amp;L LTDA"/>
    <s v="49.087.577/0001-71"/>
    <s v="Contratação de empresa especializada para execução da obra de conclusão da construção do novo Fórum de Santo Antônio do Tauá, conforme condições e exigências estabelecidas neste instrumento e no Termo de Referência, Anexo I do edital."/>
    <x v="1"/>
    <s v="Concorrência"/>
    <s v="002/2024"/>
    <d v="2024-08-28T00:00:00"/>
    <s v="28/08/24"/>
    <d v="2026-02-28T00:00:00"/>
    <s v="28/02/26"/>
    <n v="549"/>
    <n v="5"/>
    <s v="INFERIOR A 30 DIAS"/>
    <x v="1"/>
    <n v="1510636.15"/>
    <s v="Despesa"/>
    <n v="4"/>
    <s v="SEENG"/>
    <s v="TJPA-PRO-2024/03488"/>
    <n v="0"/>
    <n v="1510636.15"/>
    <s v="mem-09662 - acrescimo e reajuste automatico - ainda ajustei na planilha. 0012579-58.2025.8.14.0900 - cobrança e instrução - contrao por escopo. Autorizada prorrogação por mais 6 meses. 0058891-92.2025.8.14.0900 cobrança"/>
    <m/>
    <s v="Lei n° 14.133/21"/>
    <d v="2025-01-15T00:00:00"/>
    <x v="1"/>
    <s v="PRAZO LEGAL"/>
    <s v="2026 - 1º Trimestre"/>
    <d v="2025-12-30T00:00:00"/>
    <s v="Sem informação"/>
    <s v="Sem informação"/>
    <m/>
    <s v="Jose Luis Sarmento de Araujo"/>
    <s v="Sem indicação"/>
    <s v="Marcelo Passos Calandrini Fernandes"/>
    <s v="Gabriel Henrique da Silva Ventura"/>
    <s v="Gabriel Henrique da Silva Ventura"/>
    <e v="#N/A"/>
  </r>
  <r>
    <s v="CONTRATO"/>
    <s v="090"/>
    <x v="3"/>
    <s v="OVERSEE TECNOLOGIA E SISTEMAS LTDA "/>
    <s v="04.071.307/0001-34"/>
    <s v="Contratação de empresa especializada na prestação de serviço especializado em transmissão e armazenamento de áudio e vídeo multiponto (Intranet/Internet), com fornecimento de equipamentos, softwares, técnicos de operação e suporte técnico."/>
    <x v="4"/>
    <s v="Pregão Eletrônico"/>
    <s v="062/2021"/>
    <d v="2022-03-01T00:00:00"/>
    <s v="01/03/22"/>
    <d v="2026-03-01T00:00:00"/>
    <s v="01/03/26"/>
    <n v="1461"/>
    <n v="6"/>
    <s v="INFERIOR A 30 DIAS"/>
    <x v="1"/>
    <n v="3626055"/>
    <s v="Despesa"/>
    <n v="7"/>
    <s v="SETIC"/>
    <s v="PA-PRO-2021/04266"/>
    <n v="0"/>
    <n v="4897479.1100000003"/>
    <s v="TJPA-MEM-2023/65331, instrução. pARA Nota Técnica / 0058900-54.2025.8.14.0900 cobrança; Arilson respondeu por email que não será prorrogado, em 22/12/25"/>
    <m/>
    <s v="Lei n° 8.666/93"/>
    <m/>
    <x v="1"/>
    <s v="PRAZO LEGAL"/>
    <s v="2026 - 1º Trimestre"/>
    <d v="2025-12-31T00:00:00"/>
    <s v="Sem informação"/>
    <s v="NÃO "/>
    <m/>
    <s v="Aline Santos Oliveira"/>
    <s v="Bruno Vieira dos Santos"/>
    <s v="Jonas da Silva Soares "/>
    <s v="Sem Indicação"/>
    <s v="Jonathas Serra de Miranda"/>
    <s v="aline.oliveira@tjpa.jus.br;bruno.vieira@tjpa.jus.br; jonas.soares@tjpa.jus.br; ; jonathas.miranda@tjpa.jus.br;coordenadoria.contratos@tjpa.jus.br"/>
  </r>
  <r>
    <s v="CONTRATO"/>
    <s v="010"/>
    <x v="1"/>
    <s v="AMAZON INFORMÁTICA LTDA"/>
    <s v="00.734.255/0001-88"/>
    <s v="Contratação de serviços técnicos especializados de organização,sustentação,desenvolvimento e execução continuada de serviços de suporte, manutenção e logística de equipamentos e infraestrutura,compreendendo as atividades de registro, análise, diagnóstico e atendimento de solicitações de usuários,suporte técnico remotoe/oupresencial de 1º,2º e 3º níveis,monitoramento e operação de serviços,gerenciamento de processos de TIC, execução de rotinas programadas e eventuais, suporte à implantação e funcionamento de sistemas institucionais,incluindo treinamento e orientação de usuários"/>
    <x v="0"/>
    <s v="Pregão Eletrônico"/>
    <s v="034/2023"/>
    <d v="2024-03-01T00:00:00"/>
    <s v="01/03/24"/>
    <d v="2026-03-01T00:00:00"/>
    <s v="01/03/26"/>
    <n v="730"/>
    <n v="6"/>
    <s v="INFERIOR A 30 DIAS"/>
    <x v="1"/>
    <n v="10340352"/>
    <s v="Despesa"/>
    <n v="6"/>
    <s v="SETIC"/>
    <s v="TJPA-PRO-2024/00537"/>
    <n v="0"/>
    <n v="10340352"/>
    <s v="0058905-76.2025.8.14.0900 cobrança"/>
    <d v="2026-01-26T00:00:00"/>
    <s v="Lei n° 8.666/93"/>
    <m/>
    <x v="1"/>
    <s v="PRAZO LEGAL"/>
    <s v="2026 - 1º Trimestre"/>
    <d v="2025-12-31T00:00:00"/>
    <s v="Fora do prazo"/>
    <s v="Sem informação"/>
    <m/>
    <s v="Arilson Galdino da Silva"/>
    <s v="Denison Leandro Serrao Soares"/>
    <s v="Fabio Venicius Ferreira dos Reis"/>
    <s v="Sem Indicação"/>
    <s v="Wanderson Benedito Souza da Costa"/>
    <s v="arilson.silva@tjpa.jus.br;denison.soares@tjpa.jus.br; fabio.reis@tjpa.jus.br; ; wanderson.costa@tjpa.jus.br;coordenadoria.contratos@tjpa.jus.br"/>
  </r>
  <r>
    <s v="CONTRATO"/>
    <s v="011"/>
    <x v="1"/>
    <s v="LANLINK SOLUÇÕES E COMERCIALIZAÇÃO EM INFORMÁTICA S/A"/>
    <s v="19.877.300/0001-81"/>
    <s v="Contratação de serviços técnicos especializados de organização, sustentação, desenvolvimento e execução continuada de serviços de suporte, manutenção e logística de equipamentos e infraestrutura."/>
    <x v="0"/>
    <s v="Pregão Eletrônico"/>
    <s v="034/2023"/>
    <d v="2024-03-01T00:00:00"/>
    <s v="01/03/24"/>
    <d v="2026-03-01T00:00:00"/>
    <s v="01/03/26"/>
    <n v="730"/>
    <n v="6"/>
    <s v="INFERIOR A 30 DIAS"/>
    <x v="1"/>
    <n v="29889960"/>
    <s v="Despesa"/>
    <n v="5"/>
    <s v="SETIC"/>
    <s v="TJPA-PRO-2024/00538"/>
    <n v="0"/>
    <n v="31898555.620000001"/>
    <s v="TJPA-EXT-2025/00950 reajuste / 0058906-61.2025.8.14.0900 cobrança / 0056487-68.2025.8.14.0900 porrogação"/>
    <m/>
    <s v="Lei n° 8.666/93"/>
    <m/>
    <x v="1"/>
    <s v="PRAZO LEGAL"/>
    <s v="2026 - 1º Trimestre"/>
    <d v="2025-12-31T00:00:00"/>
    <s v="Sem informação"/>
    <s v="SIM"/>
    <m/>
    <s v="Aline Santos Oliveira"/>
    <s v="Ramon Santos do Nascimento"/>
    <s v="Luciana Machado Silveira Mello"/>
    <s v="Sem Indicação"/>
    <s v="Sem Indicação"/>
    <s v="aline.oliveira@tjpa.jus.br;ramon.nascimento@tjpa.jus.br; luciana.mello@tjpa.jus.br; ; ;coordenadoria.contratos@tjpa.jus.br"/>
  </r>
  <r>
    <s v="CONTRATO"/>
    <s v="012"/>
    <x v="0"/>
    <s v="LOUZADA ENGENHARIA LTDA"/>
    <s v="10.698.156/0001-41"/>
    <s v="Contratação de empresa especializada para prestação de serviços de manutenção preditiva, preventiva e corretiva permanente com fornecimento de peças de reposição e de combustível, assim como manutenção nos sistemas de aterramento e de proteção contra descargas atmosféricas (SPDA) das subestações e grupos geradores instalados no Edifício Sede (Principal e Desembargadores) e no Prédio da Corregedoria - Anexo I"/>
    <x v="0"/>
    <s v="Pregão Eletrônico"/>
    <s v="028/2024"/>
    <d v="2025-03-03T00:00:00"/>
    <s v="03/03/25"/>
    <d v="2026-03-03T00:00:00"/>
    <s v="03/03/26"/>
    <n v="365"/>
    <n v="8"/>
    <s v="INFERIOR A 30 DIAS"/>
    <x v="1"/>
    <n v="211000"/>
    <s v="Despesa"/>
    <n v="5"/>
    <s v="SEENG"/>
    <s v="TJPA-PRO-2023/03713"/>
    <n v="0"/>
    <n v="283056.5"/>
    <s v="TJPA-MEM-2025/16997 reajuste e acréscimo/ 0050086-53.2025.8.14.0900 porrorgação"/>
    <m/>
    <s v="Lei n° 14.133/21"/>
    <d v="2025-04-08T00:00:00"/>
    <x v="0"/>
    <s v="PRAZO LEGAL"/>
    <s v="2026 - 1º Trimestre"/>
    <d v="2026-01-02T00:00:00"/>
    <s v="Sem informação"/>
    <s v="SIM"/>
    <m/>
    <s v="Claudio Ormindo Silva dos Santos"/>
    <s v="Sem indicação"/>
    <s v="Max Jorge Machado Santos"/>
    <s v="Antonio Fernandes dos Santos Sousa"/>
    <s v="Daniel Menezes Simas"/>
    <e v="#N/A"/>
  </r>
  <r>
    <s v="CONTRATO"/>
    <s v="021"/>
    <x v="1"/>
    <s v="CONTINENTAL SERVICE SERVIÇOS DE CONSTRUÇÃO LTDA"/>
    <s v="26.263.297/0001-71"/>
    <s v="Contratação de empresa especializada para reforma parcial do Fórum da Comarca de Santarém."/>
    <x v="0"/>
    <s v="Tomada de Preços"/>
    <s v="001/2023"/>
    <d v="2024-03-05T00:00:00"/>
    <d v="2025-03-05T00:00:00"/>
    <d v="2026-03-04T00:00:00"/>
    <s v="04/03/26"/>
    <n v="729"/>
    <n v="9"/>
    <s v="INFERIOR A 30 DIAS"/>
    <x v="1"/>
    <n v="1235766.71"/>
    <s v="Despesa"/>
    <n v="5"/>
    <s v="SEENG"/>
    <s v="TJPA-PRO-2024/00771"/>
    <n v="0"/>
    <n v="1682926.77"/>
    <s v="0058910-98.2025.8.14.0900 cobrança"/>
    <m/>
    <s v="Lei n° 8.666/93"/>
    <m/>
    <x v="1"/>
    <s v="PRAZO LEGAL"/>
    <s v="2026 - 1º Trimestre"/>
    <d v="2026-01-03T00:00:00"/>
    <s v="Sem informação"/>
    <s v="Sem informação"/>
    <m/>
    <s v="Jose Luis Sarmento de Araujo"/>
    <s v="Jose Luis Sarmento de Araujo"/>
    <s v="Gabriel Henrique da Silva Ventura"/>
    <s v="Sem Indicação"/>
    <s v="Sem Indicação"/>
    <e v="#N/A"/>
  </r>
  <r>
    <s v="CONTRATO"/>
    <s v="025"/>
    <x v="1"/>
    <s v="VOXDATA TELECOM - COM E SERV EM TELECOMUNICAÇÕES E  INFORMÁTICA LTDA"/>
    <s v="18.516.905/0001-84"/>
    <s v="Contratação de empresa especializada para a prestação de serviços de fornecimento de Robô de Bate Papo (Chatbot) para Automação de Atendimentos e Suporte a Ferramenta de Service Desk Glpi"/>
    <x v="0"/>
    <s v="Pregão Eletrônico"/>
    <s v="073/2023"/>
    <d v="2024-03-05T00:00:00"/>
    <s v="05/03/24"/>
    <d v="2026-03-05T00:00:00"/>
    <s v="05/03/26"/>
    <n v="730"/>
    <n v="10"/>
    <s v="INFERIOR A 30 DIAS"/>
    <x v="1"/>
    <n v="4656767.84"/>
    <s v="Despesa"/>
    <n v="5"/>
    <s v="SETIC"/>
    <s v="TJPA-PRO-2024/00962"/>
    <n v="0"/>
    <n v="4849228.87"/>
    <s v="0058914-38.2025.8.14.0900, cobrança; 0055683-03.2025.8.14.0900 prorrogação - na cotação"/>
    <m/>
    <s v="Lei n° 8.666/93"/>
    <m/>
    <x v="1"/>
    <s v="PRAZO LEGAL"/>
    <s v="2026 - 1º Trimestre"/>
    <d v="2026-01-04T00:00:00"/>
    <s v="Sem informação"/>
    <s v="SIM"/>
    <m/>
    <s v="Aline Santos Oliveira"/>
    <s v="Daniel Fontes Pereira"/>
    <s v="Paulo Emilio Correia Lima Paes Barreto"/>
    <s v="Sem Indicação"/>
    <s v="Sem Indicação"/>
    <s v="aline.oliveira@tjpa.jus.br;fontes.daniel@tjpa.jus.br; paulo.paes@tjpa.jus.br; ; ;coordenadoria.contratos@tjpa.jus.br"/>
  </r>
  <r>
    <s v="CONTRATO"/>
    <s v="026"/>
    <x v="1"/>
    <s v="GMF FROTAS LTDA"/>
    <s v="15.422.901/0001-49"/>
    <s v="Contratação de empresa especializada na prestação de serviço de locação de veículos automotores blindados e não blindados, visando atender as necessidades do TJPA.Consumo dos itens 2 e 3 da ARP nº 012.2024/tTJPA"/>
    <x v="0"/>
    <s v="Pregão Eletrônico"/>
    <s v="065/2023"/>
    <d v="2024-03-07T00:00:00"/>
    <s v="07/03/24"/>
    <d v="2027-03-07T00:00:00"/>
    <s v="07/03/27"/>
    <n v="1095"/>
    <n v="377"/>
    <s v="SUPERIOR A 150 DIAS"/>
    <x v="1"/>
    <n v="511188"/>
    <s v="Despesa"/>
    <n v="5"/>
    <s v="COMIL"/>
    <s v="TJPA-PRO-2024/01019"/>
    <n v="0"/>
    <n v="535561.14"/>
    <s v="TJPA-MEM-2025/00852, cobrança e tramitação / 0058918-75.2025.8.14.0900 cobrança/ 0059108-38.2025.8.14.0900 tramitação"/>
    <m/>
    <s v="Lei n° 8.666/93"/>
    <m/>
    <x v="1"/>
    <s v="PRAZO LEGAL"/>
    <s v="2027 - 1º Trimestre"/>
    <d v="2027-01-06T00:00:00"/>
    <s v="Sem informação"/>
    <s v="Sem informação"/>
    <m/>
    <s v="Willian Rogerio Souza da Silva"/>
    <s v="Renato Moraes da Cunha"/>
    <s v="Edson Santos de Souza"/>
    <s v="Sem Indicação"/>
    <s v="Sem Indicação"/>
    <s v="william.silva@tjpa.jus.br;renato.cunha@tjpa.jus.br; edson.souza@tjpa.jus.br; ; ;coordenadoria.contratos@tjpa.jus.br"/>
  </r>
  <r>
    <s v="CONTRATO"/>
    <s v="023"/>
    <x v="0"/>
    <s v="KARISTEN  COMERCIO  E SERVICOS MECANICOS E ELETRICOS LTDA"/>
    <s v="05.970.357/0001-16"/>
    <s v="Contratação de empresa especializada para prestação de serviços de manutenção  preditiva, preventiva e corretiva permanente com fornecimento de peças de reposição e de combustível, assim como manutenção nos sistemas de aterramento e de proteção contra descargas atmosféricas (SPDA) das subestações e grupos geradores instalados em diversos prédios do TJPA no interior"/>
    <x v="0"/>
    <s v="Pregão Eletrônico"/>
    <s v="040/2024"/>
    <d v="2025-03-07T00:00:00"/>
    <s v="07/03/25"/>
    <d v="2026-03-07T00:00:00"/>
    <s v="07/03/26"/>
    <n v="365"/>
    <n v="12"/>
    <s v="INFERIOR A 30 DIAS"/>
    <x v="1"/>
    <n v="202800"/>
    <s v="Despesa"/>
    <n v="5"/>
    <s v="SEENG"/>
    <s v="TJPA-PRO-2025/00770"/>
    <n v="0"/>
    <n v="202800"/>
    <s v="0056124-81.2025.8.14.0900 porrorgação"/>
    <m/>
    <s v="Lei n° 14.133/21"/>
    <d v="2025-08-23T00:00:00"/>
    <x v="0"/>
    <s v="PRAZO LEGAL"/>
    <s v="2026 - 1º Trimestre"/>
    <d v="2026-01-06T00:00:00"/>
    <s v="Sem informação"/>
    <s v="SIM"/>
    <m/>
    <s v="Claudio Ormindo Silva dos Santos"/>
    <s v="Sem indicação"/>
    <s v="Paulo Marcelo de Araújo Hildebrando"/>
    <s v="Antonio Fernandes dos Santos Sousa"/>
    <s v="Max Jorge Machado Santos"/>
    <s v="claudio.ormindo@tjpa.jus.br;; paulo.hildebrando@tjpa.jus.br; antonio.sousa2@tjpa.jus.br; max.machado@tjpa.jus.br;coordenadoria.contratos@tjpa.jus.br"/>
  </r>
  <r>
    <s v="CONTRATO"/>
    <s v="017"/>
    <x v="4"/>
    <s v="I9 SOLUTIONS - SOLUÇÕES COMERCIAIS E GESTÃO DE TRANSPORTE LTDA"/>
    <s v="11.735.329/0001-17"/>
    <s v="Contratação de empresa especializada na prestação de serviços de agenciamento/intermediação de transporte terrestre através de solução tecnológica que possibilite a requisição de veículo"/>
    <x v="0"/>
    <s v="Pregão Eletrônico"/>
    <s v="015/2022"/>
    <d v="2022-03-09T00:00:00"/>
    <s v="09/03/22"/>
    <d v="2026-03-09T00:00:00"/>
    <s v="09/03/26"/>
    <n v="1461"/>
    <n v="14"/>
    <s v="INFERIOR A 30 DIAS"/>
    <x v="1"/>
    <n v="473600"/>
    <s v="Despesa"/>
    <n v="4"/>
    <s v="SEADM"/>
    <s v="PA-PRO-2022/00857"/>
    <n v="0"/>
    <n v="536111.75"/>
    <s v="TJPA-MEM-2024/01841, COBRANÇA/TJPA-MEM-2023/69359, NA SEPLAN. TJPA-MEM-2025/00854, cobrança - TJPA-MEM-2024/71841 - tramitação / 0056554-33.2025.8.14.0900 tramitação"/>
    <d v="2024-01-02T00:00:00"/>
    <s v="Lei n° 8.666/93"/>
    <m/>
    <x v="3"/>
    <s v="PRAZO LEGAL"/>
    <s v="2026 - 1º Trimestre"/>
    <d v="2026-01-08T00:00:00"/>
    <s v="Dentro do prazo"/>
    <s v="SIM"/>
    <m/>
    <s v="Djalma Da Costa Martins"/>
    <s v="Moises Cristino de Oliveira"/>
    <s v="Moises Cristino de Oliveira"/>
    <s v="Sem Indicação"/>
    <s v="Helio da Silva Pinheiro"/>
    <s v="djalma.martins@tjpa.jus.br;moises.oliveira@tjpa.jus.br; moises.oliveira@tjpa.jus.br; ; helio.pinheiro@tjpa.jus.br;coordenadoria.contratos@tjpa.jus.br"/>
  </r>
  <r>
    <s v="CONTRATO"/>
    <s v="017"/>
    <x v="2"/>
    <s v="EDITORA REVISTA DOS TRIBUNAIS"/>
    <s v="60.501.293/0001-12"/>
    <s v="Contratação direta do produto Revista dos Tribunais Online, com acesso simultâneo para 200 usuários, por meio do Portal do TJPA, para todas as comarcas do Estado do PA"/>
    <x v="0"/>
    <s v="Inexigibilidade de Licitação"/>
    <s v="004/2023 (sem número no processo; 14.133)"/>
    <d v="2023-03-09T00:00:00"/>
    <s v="09/03/23"/>
    <d v="2026-03-09T00:00:00"/>
    <s v="09/03/26"/>
    <n v="1096"/>
    <n v="14"/>
    <s v="INFERIOR A 30 DIAS"/>
    <x v="1"/>
    <n v="88749.9"/>
    <s v="Despesa"/>
    <n v="4"/>
    <s v="SEADM"/>
    <s v="TJPA-PRO-2023/00892"/>
    <n v="0"/>
    <n v="96823.89"/>
    <s v="1ª anualidade no 1° TA /a segunda anualidade será concedida no TA de prorrogação, cubrança: TJPA-MEM-2025/00859 e tramitação - ATUALIZADOO ORÇLAMENTO ESTIMADO NA PLANILHA/ 0054094-73.2025.8.14.0900 porrogação"/>
    <d v="2024-01-09T00:00:00"/>
    <s v="Lei n° 14.133/2021, art. 74, I"/>
    <d v="2025-01-16T00:00:00"/>
    <x v="3"/>
    <s v="PRAZO LEGAL"/>
    <s v="2026 - 1º Trimestre"/>
    <d v="2026-01-08T00:00:00"/>
    <s v="Dentro do prazo"/>
    <s v="SIM"/>
    <m/>
    <s v="Elaine Cristina Fernandes Ribeiro"/>
    <s v="Josiane de Oliveira Neves"/>
    <s v="Josiane de Oliveira Neves"/>
    <s v="Sem Indicação"/>
    <s v="Sem Indicação"/>
    <s v="elaine.ribeiro@tjpa.jus.br;josiane.neves@tjpa.jus.br; josiane.neves@tjpa.jus.br; ; ;coordenadoria.contratos@tjpa.jus.br"/>
  </r>
  <r>
    <s v="CONTRATO"/>
    <s v="007"/>
    <x v="5"/>
    <s v="PREMIER SEGURANÇA ELETRÔNICA LTDA"/>
    <s v="05.814.441/0001-40"/>
    <s v="Contratação de serviços de monitoramento eletrônico (alarme eletrônico) 24h, sete dias por semana, com instalação e locação de equipamentos de alarme, incluindo manutenção e assistência técnica preventiva e corretiva dos equipamentos"/>
    <x v="0"/>
    <s v="Pregão Eletrônico"/>
    <s v="007/2020"/>
    <d v="2020-03-11T00:00:00"/>
    <s v="11/03/20"/>
    <d v="2026-03-11T00:00:00"/>
    <s v="11/03/26"/>
    <n v="2191"/>
    <n v="16"/>
    <s v="INFERIOR A 30 DIAS"/>
    <x v="1"/>
    <n v="1110048"/>
    <s v="Despesa"/>
    <n v="0"/>
    <s v="COMIL"/>
    <s v="PA-PRO-2020/00725"/>
    <n v="0"/>
    <n v="1371243"/>
    <s v="TJPA-MEM-2024/01842, cobrança / TJPA-MEM-2024/02778, instrução, na SEPLAN. TJPA-MEM-2025/00861, cobrança; não pode ser prorrogado"/>
    <m/>
    <s v="Lei n° 8.666/93"/>
    <m/>
    <x v="1"/>
    <s v="EMERGENCIAL"/>
    <s v="2026 - 1º Trimestre"/>
    <d v="2026-01-10T00:00:00"/>
    <s v="Sem informação"/>
    <s v="NÃO "/>
    <m/>
    <s v="Edson Santos de Souza"/>
    <s v="Erison Lima de Souza"/>
    <s v="Max Jorge Machado Santos"/>
    <s v="Sem Indicação"/>
    <s v="Sem Indicação"/>
    <s v="edson.souza@tjpa.jus.br;erison.souza@tjpa.jus.br; max.machado@tjpa.jus.br; ; ;coordenadoria.contratos@tjpa.jus.br"/>
  </r>
  <r>
    <s v="CONTRATO"/>
    <s v="096"/>
    <x v="1"/>
    <s v="ATITUDE CONSTRUTORA LTDA "/>
    <s v="03.478.057/0001-99"/>
    <s v="Obra de conclusão da construção do edifício anexo ao Fórum de Marituba"/>
    <x v="1"/>
    <s v="Concorrência"/>
    <s v="003/2024"/>
    <d v="2024-09-11T00:00:00"/>
    <s v="11/09/24"/>
    <d v="2026-03-11T00:00:00"/>
    <s v="11/03/26"/>
    <n v="546"/>
    <n v="16"/>
    <s v="INFERIOR A 30 DIAS"/>
    <x v="1"/>
    <n v="2088274"/>
    <s v="Despesa"/>
    <n v="0"/>
    <s v="SEENG"/>
    <s v="TJPA-PRO-2024/03712"/>
    <n v="0"/>
    <n v="2734430.33"/>
    <s v="TJPA-MEM-2025/14856 - REAJUSTE AUTOMÁTICO - JA AJUSTEI NA TABELA!; instrução 0002601-57.2025.8.14.0900. Cobrança 0006871-90.2026.8.14.0900"/>
    <m/>
    <s v="Lei n° 14.133/21"/>
    <d v="2025-01-15T00:00:00"/>
    <x v="1"/>
    <s v="PRAZO LEGAL"/>
    <s v="2026 - 1º Trimestre"/>
    <d v="2026-01-10T00:00:00"/>
    <s v="Sem informação"/>
    <s v="Sem informação"/>
    <m/>
    <s v="Jose Luis Sarmento de Araujo"/>
    <s v="Sem indicação"/>
    <s v="Gabriel Henrique da Silva Ventura"/>
    <s v="Selma Lidia Azevedo Lobato"/>
    <s v="Selma Lidia Azevedo Lobato"/>
    <s v="jose.araujo@tjpa.jus.br;; gabriel.ventura@tjpa.jus.br; selma.lobato@tjpa.jus.br; selma.lobato@tjpa.jus.br;coordenadoria.contratos@tjpa.jus.br"/>
  </r>
  <r>
    <s v="CONTRATO"/>
    <s v="024"/>
    <x v="0"/>
    <s v="J L MESQUITA SERVIÇOS DE TELECOMUNICAÇÃO LTDA"/>
    <s v="10.141.734/0001-44"/>
    <s v="Contratação para serviço de manutenção preventiva e corretiva das portas giratórias detectoras de metais, localizadas na região metropolitana e interior do Estado, com fornecimento de materiais de consumo"/>
    <x v="0"/>
    <s v="Pregão Eletrônico"/>
    <s v="002/2025"/>
    <d v="2025-03-11T00:00:00"/>
    <s v="11/03/25"/>
    <d v="2026-03-11T00:00:00"/>
    <s v="11/03/26"/>
    <n v="365"/>
    <n v="16"/>
    <s v="INFERIOR A 30 DIAS"/>
    <x v="1"/>
    <n v="282580"/>
    <s v="Despesa"/>
    <n v="7"/>
    <s v="SEENG"/>
    <s v="TJPA-PRO-2025/00812"/>
    <n v="19381.66"/>
    <n v="282580"/>
    <s v="0051983-19.2025.8.14.0900 - conceder o reajuste no TA de porrorgação (ainda falta atualizar a data na planilha). Com MIla"/>
    <d v="2025-11-25T00:00:00"/>
    <s v="Lei n° 14.133/21"/>
    <d v="2024-10-31T00:00:00"/>
    <x v="0"/>
    <s v="PRAZO LEGAL"/>
    <s v="2026 - 1º Trimestre"/>
    <d v="2026-01-10T00:00:00"/>
    <s v="Dentro do prazo"/>
    <s v="SIM"/>
    <m/>
    <s v="Claudio Ormindo Silva dos Santos"/>
    <s v="Sem indicação"/>
    <s v="Paulo Marcelo de Araújo Hildebrando"/>
    <s v="Antonio Fernandes dos Santos Sousa"/>
    <s v="Max Jorge Machado Santos"/>
    <s v="claudio.ormindo@tjpa.jus.br;; paulo.hildebrando@tjpa.jus.br; antonio.sousa2@tjpa.jus.br; max.machado@tjpa.jus.br;coordenadoria.contratos@tjpa.jus.br"/>
  </r>
  <r>
    <s v="CONTRATO"/>
    <s v="028"/>
    <x v="1"/>
    <s v="RMH ENGENHARIA LTDA"/>
    <s v="15.305.915/0001-82"/>
    <s v="Contratação de empresa especializada para execução da obra de reforma e ampliação do Fórum de Barcarena."/>
    <x v="1"/>
    <s v="Concorrência"/>
    <s v="002/2023"/>
    <d v="2024-03-12T00:00:00"/>
    <s v="12/03/24"/>
    <d v="2026-03-12T00:00:00"/>
    <s v="12/03/26"/>
    <n v="730"/>
    <n v="17"/>
    <s v="INFERIOR A 30 DIAS"/>
    <x v="1"/>
    <n v="4690052.97"/>
    <s v="Despesa"/>
    <n v="0"/>
    <s v="SEENG"/>
    <s v="TJPA-PRO-2024/01073"/>
    <n v="0"/>
    <n v="5190192.74"/>
    <s v="TJPA-EXT-2025/02781 - prorrogação do prazo de execução;TJPA-EXT-2025/02117 reajuste  instrução TJPA-MEM-2025/13940. Perguntei ao Fiscal Gabriel no Teams em 25/08 sobre a prorogação (Taiana) - 0024973-97.2025.8.14.0900 cobrança. NOva cobrança: 0006890-96.2026.8.14.0900"/>
    <m/>
    <s v="Lei n° 8.666/93"/>
    <m/>
    <x v="1"/>
    <s v="PRAZO LEGAL"/>
    <s v="2026 - 1º Trimestre"/>
    <d v="2026-01-11T00:00:00"/>
    <s v="Sem informação"/>
    <s v="Sem informação"/>
    <m/>
    <s v="Jose Luis Sarmento de Araujo"/>
    <s v="Sem indicação"/>
    <s v="Gabriel Henrique da Silva Ventura"/>
    <s v="Sem Indicação"/>
    <s v="Gabriel Henrique da Silva Ventura"/>
    <e v="#N/A"/>
  </r>
  <r>
    <s v="CONTRATO"/>
    <s v="008"/>
    <x v="3"/>
    <s v="RESOURCE AMERICANA LTDA"/>
    <s v="05.150.869/0001-36"/>
    <s v="Contratação de empresa especializada para o fornecimento de serviços de desenvolvimento e sustentação de sistemas de informação, de forma remota e presencial, de acordo com os padrões de desempenho e qualidade correspondentes à especialização exigida para o serviço, incluindo a sustentação de sistemas informatizados de alta criticidade, mantidos pelo Tribunal de Justiça do Estado do Pará."/>
    <x v="4"/>
    <s v="Pregão Eletrônico"/>
    <s v="007/2021"/>
    <d v="2021-03-12T00:00:00"/>
    <s v="12/03/21"/>
    <d v="2026-03-12T00:00:00"/>
    <s v="12/03/26"/>
    <n v="1826"/>
    <n v="17"/>
    <s v="INFERIOR A 30 DIAS"/>
    <x v="1"/>
    <n v="7760812.7999999998"/>
    <s v="Despesa"/>
    <n v="5"/>
    <s v="SETIC"/>
    <s v="PA-PRO-2021/00887"/>
    <n v="0"/>
    <n v="5641575.2699999996"/>
    <s v="TJPA-MEM-2024/01844, cobrança/ TJPA-PRO-2023/04830, instrução, na cotação. TJPA-MEM-2025/00863, cobrança // TJPA-MEM-2024/74559 - INSTRUÇÃO. 0006900-43.2026.8.14.0900 cobrança"/>
    <m/>
    <s v="Lei n° 8.666/93"/>
    <m/>
    <x v="1"/>
    <s v="EXCEPCIONAL"/>
    <s v="2026 - 1º Trimestre"/>
    <d v="2026-01-11T00:00:00"/>
    <s v="Sem informação"/>
    <s v="Sem informação"/>
    <m/>
    <s v="Alvaro Rogers Cardoso Alvao"/>
    <s v="Arthur Wadrin da Costa"/>
    <s v="Arthur Wadrin da Costa"/>
    <s v="Sem Indicação"/>
    <s v="Sergio Ricardo Pinto Moreira"/>
    <s v="alvaro.alvao@tjpa.jus.br;arthur.watrin@tjpa.jus.br; arthur.watrin@tjpa.jus.br; ; sergio.moreira@tjpa.jus.br;coordenadoria.contratos@tjpa.jus.br"/>
  </r>
  <r>
    <s v="CONTRATO"/>
    <s v="009"/>
    <x v="3"/>
    <s v="DRIVE A INFORMÁTICA LTDA"/>
    <s v="00.677.870/0003-61"/>
    <s v="Contratação de Solução de conectividade para Redes de Armazenamento, composta de Switches FC (Fibre Channel) e garantia por 60 meses, conforme condições, quantidades e exigências estabelecidas no termo de referência, Anexo I do edital."/>
    <x v="4"/>
    <s v="Pregão Eletrônico"/>
    <s v="008/2021"/>
    <d v="2021-03-17T00:00:00"/>
    <s v="17/03/21"/>
    <d v="2026-03-17T00:00:00"/>
    <s v="17/03/26"/>
    <n v="1826"/>
    <n v="22"/>
    <s v="INFERIOR A 30 DIAS"/>
    <x v="1"/>
    <n v="409000"/>
    <s v="Despesa"/>
    <n v="4"/>
    <s v="SETIC"/>
    <s v="PA-PRO-2021/00930"/>
    <n v="0"/>
    <n v="409000"/>
    <s v="Não será prorrogado, conforme e-mail infomrado por Arilson no dia 22/12/2025"/>
    <m/>
    <s v="Lei n° 8.666/93"/>
    <m/>
    <x v="1"/>
    <s v="EXCEPCIONAL"/>
    <s v="2026 - 1º Trimestre"/>
    <d v="2026-01-16T00:00:00"/>
    <s v="Sem informação"/>
    <s v="NÃO "/>
    <m/>
    <s v="Fabio Venicius Ferreira dos Reis"/>
    <s v="Arilson Galdino da Silva"/>
    <s v="Paulo Gleidson Risuenho Peinado"/>
    <s v="Arilson Galdino da Silva"/>
    <s v="Marcus Vinicius Barbosa e Silva"/>
    <s v="fabio.reis@tjpa.jus.br;arilson.silva@tjpa.jus.br; paulo.peinado@tjpa.jus.br; arilson.silva@tjpa.jus.br; marcus.silva@tjpa.jus.br;coordenadoria.contratos@tjpa.jus.br"/>
  </r>
  <r>
    <s v="CONTRATO"/>
    <s v="029"/>
    <x v="1"/>
    <s v="COIMBRA QUEIROZ LAVANDERIA LTDA"/>
    <s v="41.481.422/0001-03"/>
    <s v="Contratação de empresa especializada no serviço de Lavagem de Passagem de Roupa Comum, com finalidade de atender as necessidades do Tribunal de Justiça do Estado do Pará"/>
    <x v="0"/>
    <s v="Dispensa de Licitação"/>
    <s v="90005/2024"/>
    <d v="2024-03-18T00:00:00"/>
    <s v="18/03/24"/>
    <d v="2026-03-18T00:00:00"/>
    <s v="18/03/26"/>
    <n v="730"/>
    <n v="23"/>
    <s v="INFERIOR A 30 DIAS"/>
    <x v="1"/>
    <n v="42950.400000000001"/>
    <s v="Despesa"/>
    <n v="5"/>
    <s v="SEADM"/>
    <s v="TJPA-PRO-2024/01188"/>
    <n v="339.48"/>
    <n v="42950.400000000001"/>
    <s v="reajuste automático 1ª anualidade: TJPA-MEM-2025/00871 - ja atualizei para a segunda data base / prorrogação: TJPA-MEM-2024/73906-A/  0060532-18.2025.8.14.0900 prorogação "/>
    <d v="2026-01-21T00:00:00"/>
    <s v="Lei n° 14.133/21"/>
    <d v="2024-11-28T00:00:00"/>
    <x v="2"/>
    <s v="PRAZO LEGAL"/>
    <s v="2026 - 1º Trimestre"/>
    <d v="2026-01-17T00:00:00"/>
    <s v="Fora do prazo"/>
    <s v="Sem informação"/>
    <m/>
    <s v="Enio de Oliveira Reboucas"/>
    <s v="Jandiara Luzia Matos Pires "/>
    <s v="Augusto Lopes Matos"/>
    <s v="Sem Indicação"/>
    <s v="Randal Willams Ferreira de Castro"/>
    <s v="enio.reboucas@tjpa.jus.br;jandiara.pires@tjpa.jus.br; augusto.matos@tjpa.jus.br; ; randal.castro@tjpa.jus.br;coordenadoria.contratos@tjpa.jus.br"/>
  </r>
  <r>
    <s v="CONTRATO"/>
    <s v="102"/>
    <x v="0"/>
    <s v="SANEAR BRASIL CONSTRUÇÕES LTDA"/>
    <s v="18.284.403/0001-75"/>
    <s v="Contratação de empresa especializada para a execução de obra remanescente referente à construção do prédio anexo ao Fórum de Castanhal, de acordo com as especificações e obrigações descritas na CONCORRÊNCIA nº 004/TJPA/2022 e no projeto básico, documentos que originaram este instrumento contratual."/>
    <x v="1"/>
    <s v="Dispensa de Licitação"/>
    <s v="90033/2025"/>
    <d v="2025-09-25T00:00:00"/>
    <s v="25/09/25"/>
    <d v="2026-03-25T00:00:00"/>
    <s v="25/03/26"/>
    <n v="181"/>
    <n v="30"/>
    <s v="INFERIOR A 30 DIAS"/>
    <x v="1"/>
    <n v="1561433.35"/>
    <s v="Despesa"/>
    <n v="0"/>
    <s v="SEENG"/>
    <s v="0014305-67.2025.8.14.0900"/>
    <n v="0"/>
    <n v="1561433.35"/>
    <s v="Remanescente de obra"/>
    <m/>
    <s v="Lei n° 8.666/93"/>
    <m/>
    <x v="0"/>
    <s v="PRAZO LEGAL"/>
    <s v="2026 - 1º Trimestre"/>
    <d v="2026-01-24T00:00:00"/>
    <s v="Sem informação"/>
    <s v="Sem informação"/>
    <m/>
    <s v="Carlo Gustavo da Cunha Martins"/>
    <s v="Sem indicação"/>
    <s v="Marcelo Passos Calandrini Fernandes"/>
    <s v="Sem Indicação"/>
    <s v="Gabriel Henrique da Silva Ventura"/>
    <s v="carlo.martins@tjpa.jus.br;; marcelo.fernandes@tjpa.jus.br; ; gabriel.ventura@tjpa.jus.br;coordenadoria.contratos@tjpa.jus.br"/>
  </r>
  <r>
    <s v="ARP"/>
    <s v="044"/>
    <x v="1"/>
    <s v="DARLU INDÚSTRIA TÊXTIL LTDA"/>
    <s v="40.223.106/0001-79"/>
    <s v="Registro de preços para a eventual aquisição de eletrodomésticos, eletroportáteis e utensílios de escritório diversos"/>
    <x v="3"/>
    <s v="Pregão Eletrônico"/>
    <s v="007/2024"/>
    <d v="2024-07-29T00:00:00"/>
    <s v="29/07/24"/>
    <d v="2026-03-26T00:00:00"/>
    <s v="26/03/26"/>
    <n v="605"/>
    <n v="31"/>
    <s v="INFERIOR A 60 DIAS"/>
    <x v="1"/>
    <n v="7630.5"/>
    <s v="Despesa"/>
    <n v="0"/>
    <s v="SEADM"/>
    <s v="TJPA-PRO-2024/02881"/>
    <n v="0"/>
    <n v="15957"/>
    <s v="TJPA-MEM-2025/07154 - antecipação da vigência com reajuste - atualizei data do orç estimado - antecipação autorizada."/>
    <m/>
    <s v="Lei n° 14.133/21"/>
    <d v="2025-03-26T00:00:00"/>
    <x v="2"/>
    <s v="PRAZO LEGAL"/>
    <s v="2026 - 1º Trimestre"/>
    <d v="2026-01-25T00:00:00"/>
    <s v="Sem informação"/>
    <s v="NÃO "/>
    <m/>
    <s v="Joao Victor Ferreira Almeida"/>
    <s v="Sem indicação"/>
    <s v="Paulo Alexandre Andrade de Oliveira"/>
    <s v="Sem Indicação"/>
    <s v="Antonio Marcos Nunes de Carvalho"/>
    <s v="joao.vfalmeida@tjpa.jus.br;; paulo.alexandre@tjpa.jus.br; ; antonio.carvalho@tjpa.jus.br;coordenadoria.contratos@tjpa.jus.br"/>
  </r>
  <r>
    <s v="CONTRATO"/>
    <s v="056"/>
    <x v="4"/>
    <s v="CONSERP MANUTENÇÃO DE ELEVADORES LTDA"/>
    <s v="00.489.015/0001-65"/>
    <s v="Fornecimento com serviço de instalação e manutenção em garantia para plataformas de percurso vertical no Fórum Criminal e Casa Amarela II"/>
    <x v="0"/>
    <s v="Pregão Eletrônico"/>
    <s v="045/2022"/>
    <d v="2022-07-25T00:00:00"/>
    <s v="25/07/22"/>
    <d v="2026-03-26T00:00:00"/>
    <s v="26/03/26"/>
    <n v="1340"/>
    <n v="31"/>
    <s v="INFERIOR A 60 DIAS"/>
    <x v="1"/>
    <n v="188400"/>
    <s v="Despesa"/>
    <n v="21"/>
    <s v="SEENG"/>
    <s v="PA-PRO-2022/02768 "/>
    <n v="0"/>
    <n v="30857.09"/>
    <s v="TJPA-MEM-2025/03994, aguardandmo autorização/ 0005745-05.2026.8.14.0900 prorrogação"/>
    <d v="2026-01-28T00:00:00"/>
    <s v="Lei n° 8.666/93"/>
    <m/>
    <x v="3"/>
    <s v="PRAZO LEGAL"/>
    <s v="2026 - 1º Trimestre"/>
    <d v="2026-01-25T00:00:00"/>
    <s v="Fora do prazo"/>
    <s v="SIM"/>
    <m/>
    <s v="Valter Mendes Ferreira Junior"/>
    <s v="Edson Goncalves Ferreira"/>
    <s v="Edson Goncalves Ferreira"/>
    <s v="Sem Indicação"/>
    <s v="Sem Indicação"/>
    <s v="valter.junior@tjpa.jus.br;edson.ferreira@tjpa.jus.br; edson.ferreira@tjpa.jus.br; ; ;coordenadoria.contratos@tjpa.jus.br"/>
  </r>
  <r>
    <s v="CONTRATO"/>
    <s v="032"/>
    <x v="1"/>
    <s v="SILVA BRITTO – CALCULOS E CURSOS LTDA"/>
    <s v="19.065.210/0001-96"/>
    <s v="Contratação  direta  do  sistema  SOS  Cálculos  para uso  de servidores atuantes no Serviço de Contadoria, na modalidade de assinatura por usuário, com atualização de funcionalidades  para  atendimento  às  possíveis  mudanças  na  legislação  durante  a  vigência  contratual compreendendo ainda treinamento e disponibilização do módulo de cálculos judiciais para usuários externos"/>
    <x v="0"/>
    <s v="Inexigibilidade de Licitação"/>
    <s v="019/2024"/>
    <d v="2024-03-27T00:00:00"/>
    <s v="27/03/24"/>
    <d v="2026-03-27T00:00:00"/>
    <s v="27/03/26"/>
    <n v="730"/>
    <n v="32"/>
    <s v="INFERIOR A 60 DIAS"/>
    <x v="1"/>
    <n v="87000"/>
    <s v="Despesa"/>
    <n v="4"/>
    <s v="SETIC"/>
    <s v="TJPA-PRO-2024/01365"/>
    <n v="0"/>
    <n v="92985.600000000006"/>
    <s v="TJPA-MEM-2025/00875 - reajuste automatico primeira anualidade - uja atualizei a nova data base. Prorrogação: TJPA-MEM-2024/74865-A, apoio operacional --&gt; juntei o reajuste e a prorogação no mesmo siga para sair em TA devido à proximidade (sobreposição)/ 0060300-06.2025.8.14.0900 prorrogação."/>
    <d v="2025-12-26T00:00:00"/>
    <s v="Lei n° 14.133/2021, art. 74, I"/>
    <d v="2024-11-16T00:00:00"/>
    <x v="2"/>
    <s v="PRAZO LEGAL"/>
    <s v="2026 - 1º Trimestre"/>
    <d v="2026-01-26T00:00:00"/>
    <s v="Dentro do prazo"/>
    <s v="SIM"/>
    <m/>
    <s v="Alvaro Rogers Cardoso Alvao"/>
    <s v="Carlos Victor Coimbra da Conceição"/>
    <s v="Arthur Wadrin da Costa"/>
    <s v="Sem Indicação"/>
    <s v="Sem Indicação"/>
    <s v="alvaro.alvao@tjpa.jus.br;carlos.coimbra@tjpa.jus.br; arthur.watrin@tjpa.jus.br; ; ;coordenadoria.contratos@tjpa.jus.br"/>
  </r>
  <r>
    <s v="CONTRATO"/>
    <s v="025"/>
    <x v="2"/>
    <s v="3CORP  TECHNOLOGY  INFRAESTRUTURA  DE TELECOM LTDA"/>
    <s v="04.238.297/0001-89"/>
    <s v="Solução de Comunicação IP baseada em nuvem integrada ao Microsoft Teams, incluindo serviços técnicos especializados a serem executados de forma contínua,com capacidade para prover tráfego de voz entre as diversas unidades  judiciárias e administrativas do Tribunal  de  Justiça  do  Estado  do  Pará  e  opúblico externo"/>
    <x v="4"/>
    <s v="Pregão Eletrônico"/>
    <s v="038/2022"/>
    <d v="2023-03-29T00:00:00"/>
    <s v="29/03/23"/>
    <d v="2026-03-29T00:00:00"/>
    <s v="29/03/26"/>
    <n v="1096"/>
    <n v="34"/>
    <s v="INFERIOR A 60 DIAS"/>
    <x v="1"/>
    <n v="1036760"/>
    <s v="Despesa"/>
    <n v="5"/>
    <s v="SETIC"/>
    <s v="PA-PRO-2023/01065"/>
    <n v="0"/>
    <n v="1129199.4099999999"/>
    <s v="TJPA-MEM-2025/11750, cobrança / TJPA-MEM-2025/04631 - instrução - na assessoria contábil/ 0042621-90.2025.8.14.0900 acrescimo e prorrogação"/>
    <m/>
    <s v="Lei n° 8.666/93"/>
    <m/>
    <x v="1"/>
    <s v="PRAZO LEGAL"/>
    <s v="2026 - 1º Trimestre"/>
    <d v="2026-01-28T00:00:00"/>
    <s v="Sem informação"/>
    <s v="SIM"/>
    <m/>
    <s v="Wanderson Benedito Souza da Costa"/>
    <s v="Arilson Galdino da Silva"/>
    <s v="Marcia Valeria Amaral Lobato"/>
    <s v="Arilson Galdino da Silva"/>
    <s v="Simonne Soares Batista"/>
    <s v="wanderson.costa@tjpa.jus.br;arilson.silva@tjpa.jus.br; marcia.lobato@tjpa.jus.br; arilson.silva@tjpa.jus.br; simonne.batista@tjpa.jus.br;coordenadoria.contratos@tjpa.jus.br"/>
  </r>
  <r>
    <s v="CONTRATO"/>
    <s v="018"/>
    <x v="4"/>
    <s v="A C ALVES NOGUEIRA SERVIÇOS DE ALIMENTAÇÃO EIRELI"/>
    <s v="36.126.020/0001-50"/>
    <s v="Contratação de Empresa Especializada na Prestação de Serviços de Produção e Distribuição de Lanches."/>
    <x v="0"/>
    <s v="Pregão Eletrônico"/>
    <s v="012/2022"/>
    <d v="2022-04-01T00:00:00"/>
    <s v="01/04/22"/>
    <d v="2026-04-01T00:00:00"/>
    <s v="01/04/26"/>
    <n v="1461"/>
    <n v="37"/>
    <s v="INFERIOR A 60 DIAS"/>
    <x v="1"/>
    <n v="349935"/>
    <s v="Despesa"/>
    <n v="0"/>
    <s v="SEADM"/>
    <s v="PA-PRO-2022/00968"/>
    <n v="11811.74"/>
    <n v="473086.6"/>
    <s v="TJPA-MEM-2025/00752-A / 0000128-64.2026.8.14.0900 prorrogação"/>
    <m/>
    <s v="Lei n° 8.666/93"/>
    <m/>
    <x v="3"/>
    <s v="PRAZO LEGAL"/>
    <s v="2026 - 2º Trimestre"/>
    <d v="2026-01-31T00:00:00"/>
    <s v="Sem informação"/>
    <s v="SIM"/>
    <m/>
    <s v="Enio de Oliveira Reboucas"/>
    <s v="Augusto Lopes Matos"/>
    <s v="Helton Moura da Rocha"/>
    <s v="Sem Indicação"/>
    <s v="Jandiara Luzia Matos Pires "/>
    <s v="enio.reboucas@tjpa.jus.br;augusto.matos@tjpa.jus.br; helton.rocha@tjpa.jus.br; ; jandiara.pires@tjpa.jus.br;coordenadoria.contratos@tjpa.jus.br"/>
  </r>
  <r>
    <s v="CONTRATO"/>
    <s v="095"/>
    <x v="2"/>
    <s v="CONSERP MANUTENÇÃO DE ELEVADORES LTDA"/>
    <s v="00.489.015/0001-65"/>
    <s v="Contratação de empresa especializada para manutenção de 08 elevadores em prédios da RMB."/>
    <x v="0"/>
    <s v="Pregão Eletrônico"/>
    <s v="038/2023"/>
    <d v="2023-11-07T00:00:00"/>
    <s v="07/11/23"/>
    <d v="2026-04-01T00:00:00"/>
    <s v="01/04/26"/>
    <n v="876"/>
    <n v="37"/>
    <s v="INFERIOR A 60 DIAS"/>
    <x v="1"/>
    <n v="689800"/>
    <s v="Despesa"/>
    <n v="5"/>
    <s v="SEENG"/>
    <s v="TJPA-PRO-2023/04536"/>
    <n v="0"/>
    <n v="356405.91"/>
    <s v="TJPA-MEM-2024/35211, RE-RATIFICAÇÃO DO TERMINO DO PRAZO DE VIGÊNCIA/ TJPA-MEM-2025/06679 prorrogação/ 0005751-12.2026.8.14.0900 prorrogação"/>
    <d v="2026-01-29T00:00:00"/>
    <s v="Lei n° 8.666/93"/>
    <m/>
    <x v="3"/>
    <s v="PRAZO LEGAL"/>
    <s v="2026 - 2º Trimestre"/>
    <d v="2026-01-31T00:00:00"/>
    <s v="Dentro do prazo"/>
    <s v="Sem informação"/>
    <m/>
    <s v="Claudio Ormindo Silva dos Santos"/>
    <s v="Edson Goncalves Ferreira"/>
    <s v="Edson Goncalves Ferreira"/>
    <s v="Sem Indicação"/>
    <s v="Sem Indicação"/>
    <s v="claudio.ormindo@tjpa.jus.br;edson.ferreira@tjpa.jus.br; edson.ferreira@tjpa.jus.br; ; ;coordenadoria.contratos@tjpa.jus.br"/>
  </r>
  <r>
    <s v="CONTRATO"/>
    <s v="027"/>
    <x v="2"/>
    <s v="ARAÚJO ABREU ENGENHARIA NORTE LTDA"/>
    <s v="03.543.374/0001-41"/>
    <s v="Contratação de serviços de manutenção predial preventiva e corretiva, com mão de obra residente e fornecimento de equipamentos, ferramentas, EPI's, EPc's, materiais e peças."/>
    <x v="5"/>
    <s v="Pregão Eletrônico"/>
    <s v="007/2023"/>
    <d v="2023-04-02T00:00:00"/>
    <s v="02/04/23"/>
    <d v="2026-04-02T00:00:00"/>
    <s v="02/04/26"/>
    <n v="1096"/>
    <n v="38"/>
    <s v="INFERIOR A 60 DIAS"/>
    <x v="1"/>
    <n v="2850300"/>
    <s v="Despesa"/>
    <n v="6"/>
    <s v="SEENG"/>
    <s v="TJPA-PRO-2023/001147"/>
    <n v="0"/>
    <n v="3134033.05"/>
    <s v="prorrogação  0006809-50.2026.8.14.0900/ Prorrogação 0006809-50.2026.8.14.0900"/>
    <d v="2026-01-30T00:00:00"/>
    <s v="Lei n° 8.666/93"/>
    <m/>
    <x v="1"/>
    <s v="PRAZO LEGAL"/>
    <s v="2026 - 2º Trimestre"/>
    <d v="2026-02-01T00:00:00"/>
    <s v="Dentro do prazo"/>
    <s v="SIM"/>
    <m/>
    <s v="Valter Mendes Ferreira Junior"/>
    <s v="Carlos Alberto Magalhães Bremgartner"/>
    <s v="Francinaldo Pereira da Silva Barbosa"/>
    <s v="Sem Indicação"/>
    <s v="Sem Indicação"/>
    <s v="valter.junior@tjpa.jus.br;carlos.bremgartner@tjpa.jus.br; francinaldo.barbosa@tjpa.jus.br; ; ;coordenadoria.contratos@tjpa.jus.br"/>
  </r>
  <r>
    <s v="CONTRATO"/>
    <s v="062"/>
    <x v="4"/>
    <s v="CONSERP MANUTENÇÃO DE ELEVADORES LTDA"/>
    <s v="00.489.015/0001-65"/>
    <s v="Fornecimento de elevador, com serviço de instalação e manutenção em garantia para o novo Fórum de Altamira"/>
    <x v="0"/>
    <s v="Pregão Eletrônico"/>
    <s v="038/2022"/>
    <d v="2022-08-03T00:00:00"/>
    <s v="03/08/22"/>
    <d v="2026-04-03T00:00:00"/>
    <s v="03/04/26"/>
    <n v="1339"/>
    <n v="39"/>
    <s v="INFERIOR A 60 DIAS"/>
    <x v="1"/>
    <n v="306000"/>
    <s v="Despesa"/>
    <n v="6"/>
    <s v="SEENG"/>
    <s v="TJPA-PRO-2022/02914"/>
    <n v="0"/>
    <n v="47587.8"/>
    <s v="TJPA-MEM-2025/03989 - na assessoria jurídica/ 0005749-42.2026.8.14.0900 prorrogação"/>
    <d v="2026-01-29T00:00:00"/>
    <s v="Lei n° 8.666/93"/>
    <m/>
    <x v="3"/>
    <s v="PRAZO LEGAL"/>
    <s v="2026 - 2º Trimestre"/>
    <d v="2026-02-02T00:00:00"/>
    <s v="Dentro do prazo"/>
    <s v="SIM"/>
    <m/>
    <s v="Valter Mendes Ferreira Junior"/>
    <s v="Edson Goncalves Ferreira"/>
    <s v="Edson Goncalves Ferreira"/>
    <s v="Sem Indicação"/>
    <s v="Sem Indicação"/>
    <s v="valter.junior@tjpa.jus.br;edson.ferreira@tjpa.jus.br; edson.ferreira@tjpa.jus.br; ; ;coordenadoria.contratos@tjpa.jus.br"/>
  </r>
  <r>
    <s v="CONTRATO"/>
    <s v="022"/>
    <x v="1"/>
    <s v="LOGPRO SERVIÇOS ADMINISTRATIVOS PARA TERCEIROS LTDA"/>
    <s v="17.211.866/0001-44"/>
    <s v="Prestação de serviço de solução de pagamento por meio eletrônico que realize captura, roteamento, transmissão, processamento, compensação e liquidação de transações financeiras à vista e/ou parceladas, por meio de sistema e-commerce, realizadas com cartão de crédito e cartão de débito, sem ônus para o Tribunal de Justiça do Pará"/>
    <x v="0"/>
    <s v="Pregão Eletrônico"/>
    <s v="002/2024"/>
    <d v="2024-04-03T00:00:00"/>
    <s v="03/04/24"/>
    <d v="2026-04-03T00:00:00"/>
    <s v="03/04/26"/>
    <n v="730"/>
    <n v="39"/>
    <s v="INFERIOR A 60 DIAS"/>
    <x v="1"/>
    <n v="0"/>
    <s v="Sem custo"/>
    <n v="4"/>
    <s v="SEFIN"/>
    <s v="TJPA-PRO-2024/01420"/>
    <n v="0"/>
    <s v=" Taxa 6,32% "/>
    <s v="Taxa de 6,07% - reajuste TJPA-MEM-2025/18398 - data ja ajustada na planilha. 0005020-16.2026.8.14.0900 prorrogação"/>
    <d v="2026-01-28T00:00:00"/>
    <s v="Lei n° 14.133/21"/>
    <d v="2025-02-09T00:00:00"/>
    <x v="1"/>
    <s v="PRAZO LEGAL"/>
    <s v="2026 - 2º Trimestre"/>
    <d v="2026-02-02T00:00:00"/>
    <s v="Dentro do prazo"/>
    <s v="SIM"/>
    <m/>
    <s v="Miguel Lucivaldo Alves Santos"/>
    <s v="Sem indicação"/>
    <s v="Pablo Costa de Almada Moura"/>
    <s v="Mauricio Crispino Gomes"/>
    <s v="Alexander Richard Vinso"/>
    <s v="miguel.lasantos@tjpa.jus.br;; pablo.moura@tjpa.jus.br; mauricio.crispino@tjpa.jus.br; alexander.vinson@tjpa.jus.br;coordenadoria.contratos@tjpa.jus.br"/>
  </r>
  <r>
    <s v="CONTRATO"/>
    <s v="035"/>
    <x v="0"/>
    <s v="VENTOSUL SOLUÇOES TÉRMICAS LTDA"/>
    <s v="24.485.960/0001-57"/>
    <s v="serviços  de  manutenção  preventiva,  corretiva, desinstalação,  substituição  e  realocação  dos  equipamentos  de  ar-condicionado  tipo  expansão direta e VRF, splits (ou outro equipamento de outra classificação que vier a substituir estes) nos seguintes prédios: Fórum de Ananindeua (Rua Claudio Sanders, n 193); Ed. Des. Paulo Frota (Av. Tamandaré, 873) e; Secretaria de Gestão de Pessoas (Trav. Felix Roque, 264)."/>
    <x v="0"/>
    <s v="Pregão Eletrônico"/>
    <s v="003/2025"/>
    <d v="2025-04-03T00:00:00"/>
    <s v="03/04/25"/>
    <d v="2026-04-03T00:00:00"/>
    <s v="03/04/26"/>
    <n v="365"/>
    <n v="39"/>
    <s v="INFERIOR A 60 DIAS"/>
    <x v="1"/>
    <n v="465000"/>
    <s v="Despesa"/>
    <n v="4"/>
    <s v="SEENG"/>
    <s v="TJPA-PRO-2025/01028"/>
    <n v="29583.33"/>
    <n v="465000"/>
    <s v="Contrato teve garantia adiconal, atenção! 0060229-04.2025.8.14.0900 porrogação - pediro de acrecimo e prorrogação, alem de reajuste anual"/>
    <d v="2026-02-09T00:00:00"/>
    <s v="Lei n° 14.133/21"/>
    <d v="2024-11-18T00:00:00"/>
    <x v="0"/>
    <s v="PRAZO LEGAL"/>
    <s v="2026 - 2º Trimestre"/>
    <d v="2026-02-02T00:00:00"/>
    <s v="Fora do prazo"/>
    <s v="SIM"/>
    <m/>
    <s v="Antonio Fernandes dos Santos Sousa"/>
    <s v="Sem indicação"/>
    <s v="Claudio Ormindo Silva dos Santos"/>
    <s v="Sem Indicação"/>
    <s v="Sem Indicação"/>
    <e v="#N/A"/>
  </r>
  <r>
    <s v="ARP"/>
    <s v="051"/>
    <x v="1"/>
    <s v="J M F COMÉRCIO &amp; SERVIÇOS EIRELI-ME"/>
    <s v="11.036.136/0001-78"/>
    <s v="Registro de preços para a eventual aquisição de eletrodomésticos, eletroportáteis e utensílios de escritório diversos"/>
    <x v="3"/>
    <s v="Pregão Eletrônico"/>
    <s v="007/2024"/>
    <d v="2024-07-29T00:00:00"/>
    <s v="29/07/24"/>
    <d v="2026-04-04T00:00:00"/>
    <s v="04/04/26"/>
    <n v="614"/>
    <n v="40"/>
    <s v="INFERIOR A 60 DIAS"/>
    <x v="1"/>
    <n v="92700"/>
    <s v="Despesa"/>
    <n v="0"/>
    <s v="SEADM"/>
    <s v="TJPA-PRO-2024/02890"/>
    <n v="0"/>
    <n v="194778"/>
    <s v="TJPA-MEM-2025/07195 - ANTECI´PAÇÃO DA PRORROGAÇÃO DA ATA - JA COM REAJUSTE DOS ITENS - atualizei data do rç estimado"/>
    <m/>
    <s v="Lei n° 14.133/21"/>
    <d v="2025-03-26T00:00:00"/>
    <x v="2"/>
    <s v="PRAZO LEGAL"/>
    <s v="2026 - 2º Trimestre"/>
    <d v="2026-02-03T00:00:00"/>
    <s v="Sem informação"/>
    <s v="NÃO "/>
    <m/>
    <s v="Joao Victor Ferreira Almeida"/>
    <s v="Sem indicação"/>
    <s v="Paulo Alexandre Andrade de Oliveira"/>
    <s v="Claikson Mendonca Duarte "/>
    <s v="Antonio Marcos Nunes de Carvalho"/>
    <s v="joao.vfalmeida@tjpa.jus.br;; paulo.alexandre@tjpa.jus.br; claikson.duarte@tjpa.jus.br; antonio.carvalho@tjpa.jus.br;coordenadoria.contratos@tjpa.jus.br"/>
  </r>
  <r>
    <s v="CONTRATO"/>
    <s v="065"/>
    <x v="4"/>
    <s v="DAVID MOREIRA E CIA LTDA"/>
    <s v="03.564.152/0001-05"/>
    <s v="Fornecimento de equipamentos de refrigeração, com serviço de instalação e manutenção para o novo Fórum de Altamira"/>
    <x v="6"/>
    <s v="Pregão Eletrônico"/>
    <s v="043/2022"/>
    <d v="2022-08-04T00:00:00"/>
    <s v="04/08/22"/>
    <d v="2026-04-04T00:00:00"/>
    <s v="04/04/26"/>
    <n v="1339"/>
    <n v="40"/>
    <s v="INFERIOR A 60 DIAS"/>
    <x v="1"/>
    <n v="1128135.4099999999"/>
    <s v="Despesa"/>
    <n v="2"/>
    <s v="SEENG"/>
    <s v="PA-PRO-2022/02897"/>
    <n v="15847.57"/>
    <n v="200170.8"/>
    <s v="TJPA-MEM-2025/11756, cobrança / TJPA-MEM-2025/00775 tramitação"/>
    <m/>
    <s v="Lei n° 8.666/93"/>
    <m/>
    <x v="3"/>
    <s v="PRAZO LEGAL"/>
    <s v="2026 - 2º Trimestre"/>
    <d v="2026-02-03T00:00:00"/>
    <s v="Sem informação"/>
    <s v="Sem informação"/>
    <m/>
    <s v="Valter Mendes Ferreira Junior"/>
    <s v="Claudio Ormindo Silva dos Santos"/>
    <s v="Claudio Ormindo Silva dos Santos"/>
    <s v="Sem Indicação"/>
    <s v="Sem Indicação"/>
    <s v="valter.junior@tjpa.jus.br;claudio.ormindo@tjpa.jus.br; claudio.ormindo@tjpa.jus.br; ; ;coordenadoria.contratos@tjpa.jus.br"/>
  </r>
  <r>
    <s v="ARP"/>
    <s v="031"/>
    <x v="0"/>
    <s v="FHS LIVROS LTDA EPP"/>
    <s v="45.546.237/0001-00"/>
    <s v="FHS LIVROS LTDA EPP"/>
    <x v="3"/>
    <s v="Pregão Eletrônico"/>
    <s v="008/2025"/>
    <d v="2025-04-08T00:00:00"/>
    <s v="08/04/25"/>
    <d v="2026-04-08T00:00:00"/>
    <s v="08/04/26"/>
    <n v="365"/>
    <n v="44"/>
    <s v="INFERIOR A 60 DIAS"/>
    <x v="1"/>
    <n v="98143.5"/>
    <s v="Despesa"/>
    <n v="0"/>
    <s v="SEADM"/>
    <s v="TJPA-PRO-2025/01253"/>
    <n v="0"/>
    <n v="98143.5"/>
    <s v="desconto de 12% / cobrança 0001943-96.2026.8.14.0900/ porrogação 0005210-76.2026.8.14.0900 - reajustar na porrogação"/>
    <m/>
    <s v="Lei n° 14.133/21"/>
    <d v="2024-12-06T00:00:00"/>
    <x v="2"/>
    <s v="PRAZO LEGAL"/>
    <s v="2026 - 2º Trimestre"/>
    <d v="2026-02-07T00:00:00"/>
    <s v="Sem informação"/>
    <s v="SIM"/>
    <m/>
    <s v="Elaine Cristina Fernandes Ribeiro"/>
    <s v="Sem indicação"/>
    <s v="Lanalucia dos Santos Soares Figueiredo"/>
    <s v="Josiane de Oliveira Neves"/>
    <s v="Josiane de Oliveira Neves"/>
    <e v="#N/A"/>
  </r>
  <r>
    <s v="CONTRATO"/>
    <s v="106"/>
    <x v="1"/>
    <s v="FERNANDA F PONTIN LTDA"/>
    <s v="10.277.241/0001-36"/>
    <s v="Prestação  de  serviços  de  publicação,  por  centímetro  de  coluna,  de extratos  de editais deprocessos licitatórios do Tribunal de Justiça do Pará em jornal diário de grande circulação local,conforme descrição disposta no Termo de referência e na propostaapresentadapelacontratada"/>
    <x v="0"/>
    <s v="Dispensa de Licitação"/>
    <s v="90039/2024/TJPA"/>
    <d v="2024-10-09T00:00:00"/>
    <s v="09/10/24"/>
    <d v="2026-04-09T00:00:00"/>
    <s v="09/04/26"/>
    <n v="547"/>
    <n v="45"/>
    <s v="INFERIOR A 60 DIAS"/>
    <x v="1"/>
    <n v="8820"/>
    <s v="Despesa"/>
    <n v="2"/>
    <s v="DECOM"/>
    <s v="TJPA-PRO-2024/02878"/>
    <n v="2372.6799999999998"/>
    <n v="11605.79"/>
    <s v="TJPA-MEM-2025/05698 / 0020363-86.2025.8.14.0900 - segunda prorrogação, reajuste alcançado, conceder, data ajustada"/>
    <d v="2025-08-07T00:00:00"/>
    <s v="Lei n° 14.133/21"/>
    <d v="2025-08-14T00:00:00"/>
    <x v="1"/>
    <s v="PRAZO LEGAL"/>
    <s v="2026 - 2º Trimestre"/>
    <d v="2026-02-08T00:00:00"/>
    <s v="Dentro do prazo"/>
    <s v="Sem informação"/>
    <m/>
    <s v="Will Montenegro Teixeira"/>
    <s v="Sem indicação"/>
    <s v="Klaus Rhossard Seabra Guimarães "/>
    <s v="Sem Indicação"/>
    <s v="Sem Indicação"/>
    <s v="will.teixeira@tjpa.jus.br;klaus.guimaraes@tjpa.jus.br"/>
  </r>
  <r>
    <s v="ARP"/>
    <s v="056"/>
    <x v="1"/>
    <s v="SUL ÁGUA EQUIPAMENTOS LTDA"/>
    <s v="46.344.050/0001-97"/>
    <s v="Registro de preços para a eventual aquisição de eletrodomésticos, eletroportáteis e utensílios de escritório diversos"/>
    <x v="3"/>
    <s v="Pregão Eletrônico"/>
    <s v="007/2024"/>
    <d v="2024-07-29T00:00:00"/>
    <s v="29/07/24"/>
    <d v="2026-04-11T00:00:00"/>
    <s v="11/04/26"/>
    <n v="621"/>
    <n v="47"/>
    <s v="INFERIOR A 60 DIAS"/>
    <x v="1"/>
    <n v="8734"/>
    <s v="Despesa"/>
    <n v="0"/>
    <s v="SEADM"/>
    <s v="TJPA-PRO-2024/02895"/>
    <n v="0"/>
    <n v="8734"/>
    <s v="TJPA-MEM-2025/11824-A - antecipação da prororgação - ja ajustei a data do orçamento estimado na planilha - autorizada"/>
    <m/>
    <s v="Lei n° 14.133/21"/>
    <d v="2025-03-26T00:00:00"/>
    <x v="2"/>
    <s v="PRAZO LEGAL"/>
    <s v="2026 - 2º Trimestre"/>
    <d v="2026-02-10T00:00:00"/>
    <s v="Sem informação"/>
    <s v="NÃO "/>
    <m/>
    <s v="Joao Victor Ferreira Almeida"/>
    <s v="Sem indicação"/>
    <s v="Paulo Alexandre Andrade de Oliveira"/>
    <s v="Claikson Mendonca Duarte "/>
    <s v="Antonio Marcos Nunes de Carvalho"/>
    <e v="#N/A"/>
  </r>
  <r>
    <s v="CONTRATO"/>
    <s v="043"/>
    <x v="0"/>
    <s v="N P TECNOLOGIA E GESTÃO DE DADOS LTDA."/>
    <s v="07.797.967/0001-95"/>
    <s v="Contratação de 05 (cinco) licenças, com mais 04 (quatro) cortesias, de acesso ao serviço de pesquisa e comparação de preços praticados pela administração pública, disponibilizado por meio de sistema eletrônico integrado, com acesso via internet mediante login e senha de uso exclusivo e simultâneo. A solução será fornecida na modalidade períodica, com vigência de 12 (doze) meses, a fim de atender às necessidades do TJPA, conforme as condições, quantidades e especificações técnicas descritas no termo de referência."/>
    <x v="2"/>
    <s v="Inexigibilidade de Licitação "/>
    <s v="011/2025"/>
    <d v="2025-04-23T00:00:00"/>
    <n v="46135"/>
    <d v="2026-04-23T00:00:00"/>
    <s v="SUPERIOR A 150 DIAS"/>
    <n v="365"/>
    <n v="59"/>
    <s v="INFERIOR A 60 DIAS"/>
    <x v="1"/>
    <n v="61500"/>
    <s v="Despesa"/>
    <n v="1"/>
    <s v="SEADM"/>
    <s v="TJPA-PRO-2025/00256"/>
    <n v="0"/>
    <n v="61500"/>
    <s v="0006123-58.2026.8.14.0900 prorrogação"/>
    <m/>
    <s v="Lei n° 14.133/21"/>
    <d v="2025-03-10T00:00:00"/>
    <x v="2"/>
    <s v="PRAZO LEGAL"/>
    <s v="2026 - 2º Trimestre"/>
    <d v="2026-02-22T00:00:00"/>
    <s v="Sem informação"/>
    <s v="Sem informação"/>
    <m/>
    <s v="Rennan Rodrigues Santos"/>
    <s v="Afonso Teixeira Noura Neto"/>
    <s v="Brunna Ferreira da Silva"/>
    <s v="Sem Indicação"/>
    <s v="Sem Indicação"/>
    <e v="#N/A"/>
  </r>
  <r>
    <s v="CONTRATO"/>
    <s v="014"/>
    <x v="3"/>
    <s v="PRIME CONSULTORIA E ASSESSORIA EMPRESARIAL LTDA"/>
    <s v="05.340.639/0001-30"/>
    <s v="Contratação de empresa especializada em execução de serviços de gerenciamento de frota de veículos do Tribunal de Justiça do Estado do Pará (TJPA), conforme condições, quantidades e exigências estabelecidas no termo de referência, Anexo I do edital; Item 1 - manutenção preventiva de veículos."/>
    <x v="0"/>
    <s v="Pregão Eletrônico"/>
    <s v="002/2021"/>
    <d v="2021-05-01T00:00:00"/>
    <s v="01/05/21"/>
    <d v="2026-05-01T00:00:00"/>
    <s v="01/05/26"/>
    <n v="1826"/>
    <n v="67"/>
    <s v="INFERIOR A 90 DIAS"/>
    <x v="1"/>
    <n v="1241155.54"/>
    <s v="Despesa"/>
    <n v="2"/>
    <s v="SEADM"/>
    <s v="PA-PRO-2021/01094"/>
    <n v="36110.089999999997"/>
    <n v="1365271.09"/>
    <s v="MEM-2025/11087 - na div de compras"/>
    <m/>
    <s v="Lei n° 8.666/93"/>
    <m/>
    <x v="1"/>
    <s v="EXCEPCIONAL"/>
    <s v="2026 - 2º Trimestre"/>
    <m/>
    <s v="Sem informação"/>
    <s v="Sem informação"/>
    <m/>
    <s v="Djalma Da Costa Martins"/>
    <s v="Helio da Silva Pinheiro"/>
    <s v="Helio da Silva Pinheiro"/>
    <s v="Sem Indicação"/>
    <s v="Rafaela Martins Prazeres"/>
    <e v="#N/A"/>
  </r>
  <r>
    <s v="CONTRATO"/>
    <s v="015"/>
    <x v="3"/>
    <s v="TICKET SOLUÇÕES HDFGT S/A"/>
    <s v=" 03.506.307/0001-57"/>
    <s v="Contratação de empresa especializada em execução de serviços de gerenciamento de frota de veículos do Tribunal de Justiça do Estado do Pará (TJPA), conforme condições, quantidades e exigências estabelecidas no termo de referência, Anexo I do edital; Item 2 - fornecimento de combustível."/>
    <x v="0"/>
    <s v="Pregão Eletrônico"/>
    <s v="002/2021"/>
    <d v="2021-05-01T00:00:00"/>
    <s v="01/05/21"/>
    <d v="2026-05-01T00:00:00"/>
    <s v="01/05/26"/>
    <n v="1826"/>
    <n v="67"/>
    <s v="INFERIOR A 90 DIAS"/>
    <x v="1"/>
    <n v="1448926.91"/>
    <s v="Despesa"/>
    <n v="0"/>
    <s v="SEADM"/>
    <s v="PA-PRO-2021/01096"/>
    <n v="0"/>
    <n v="2393541.09"/>
    <s v="TJPA-MEM-2025/14395, COBRANÇA / TJPA-MEM-2025/08721 - tramitação - empresa noa quer assinar o termo aditivo com clausula de recsisão antecipada. 0008333-82.2026.8.14.0900 rescisão antecipada."/>
    <d v="2026-02-06T00:00:00"/>
    <s v="Lei n° 8.666/93"/>
    <m/>
    <x v="1"/>
    <s v="EXCEPCIONAL"/>
    <s v="2026 - 2º Trimestre"/>
    <d v="2026-03-02T00:00:00"/>
    <s v="Dentro do prazo"/>
    <s v="SIM"/>
    <m/>
    <s v="Djalma Da Costa Martins"/>
    <s v="Moises Cristino de Oliveira"/>
    <s v="Moises Cristino de Oliveira"/>
    <s v="Sem Indicação"/>
    <s v="Helio da Silva Pinheiro"/>
    <e v="#N/A"/>
  </r>
  <r>
    <s v="CONTRATO"/>
    <s v="017"/>
    <x v="3"/>
    <s v="CONSERP MANUTENÇÃO DE ELEVADORES LTDA"/>
    <s v="00.489.015/0001-65"/>
    <s v="Contratação de empresa especializada para a manutenção Preventiva e corretiva dos Elevadores e Plataformas de percurso vertical nos prédios da Região Metropolitana de Belém do TJPA"/>
    <x v="0"/>
    <s v="Pregão Eletrônico"/>
    <s v="019/2021"/>
    <d v="2021-05-03T00:00:00"/>
    <s v="03/05/21"/>
    <d v="2026-05-03T00:00:00"/>
    <s v="03/05/26"/>
    <n v="1826"/>
    <n v="69"/>
    <s v="INFERIOR A 90 DIAS"/>
    <x v="1"/>
    <n v="134650"/>
    <s v="Despesa"/>
    <n v="3"/>
    <s v="SEENG"/>
    <s v="PA-PRO-2021/01385"/>
    <n v="0"/>
    <n v="196549.15"/>
    <s v="TJPA-MEM-2025/14396, cobrança"/>
    <m/>
    <s v="Lei n° 8.666/93"/>
    <m/>
    <x v="3"/>
    <s v="EXCEPCIONAL"/>
    <s v="2026 - 2º Trimestre"/>
    <d v="2026-03-04T00:00:00"/>
    <s v="Sem informação"/>
    <s v="Sem informação"/>
    <m/>
    <s v="Antonio Maximiano de Sousa Martins Jr."/>
    <s v="Edson Goncalves Ferreira"/>
    <s v="Edson Goncalves Ferreira"/>
    <s v="Sem Indicação"/>
    <s v="Sem Indicação"/>
    <e v="#N/A"/>
  </r>
  <r>
    <s v="CONTRATO"/>
    <s v="111"/>
    <x v="1"/>
    <s v="LIZARD SERVIÇOS LTDA"/>
    <s v="30.536.715/0001-24"/>
    <s v="Contratação de empresa para fornecimento de veículos automotores tipo caminhão e furgão."/>
    <x v="3"/>
    <s v="Pregão Eletrônico"/>
    <s v="029/2024"/>
    <d v="2024-11-04T00:00:00"/>
    <s v="04/11/24"/>
    <d v="2026-05-04T00:00:00"/>
    <s v="04/05/26"/>
    <n v="546"/>
    <n v="70"/>
    <s v="INFERIOR A 90 DIAS"/>
    <x v="1"/>
    <n v="295000"/>
    <s v="Despesa"/>
    <n v="3"/>
    <s v="SEADM"/>
    <s v="TJPA-PRO-2024/04473"/>
    <n v="0"/>
    <n v="295000"/>
    <s v="sem clausula de reajuste"/>
    <m/>
    <s v="Lei n° 14.133/21"/>
    <m/>
    <x v="2"/>
    <s v="PRAZO LEGAL"/>
    <s v="2026 - 2º Trimestre"/>
    <d v="2026-03-05T00:00:00"/>
    <s v="Sem informação"/>
    <s v="Sem informação"/>
    <m/>
    <s v="Wanderson Alcides Sena Marques"/>
    <s v="Sem indicação"/>
    <s v="Moises Cristino de Oliveira"/>
    <s v="Sem Indicação"/>
    <s v="Enderson Clayson Gonçalves Silva"/>
    <e v="#N/A"/>
  </r>
  <r>
    <s v="CONTRATO"/>
    <s v="112"/>
    <x v="1"/>
    <s v="NOVO HORIZONTE COMÉRCIO E SERVIÇOS LTDA"/>
    <s v="51.552.005/0001-68"/>
    <s v="Contratação de empresa para fornecimento de veículos automotores tipo caminhão e furgão."/>
    <x v="3"/>
    <s v="Pregão Eletrônico"/>
    <s v="029/2024"/>
    <d v="2024-11-04T00:00:00"/>
    <s v="04/11/24"/>
    <d v="2026-05-04T00:00:00"/>
    <s v="04/05/26"/>
    <n v="546"/>
    <n v="70"/>
    <s v="INFERIOR A 90 DIAS"/>
    <x v="1"/>
    <n v="337000"/>
    <s v="Despesa"/>
    <n v="1"/>
    <s v="SEADM"/>
    <s v="TJPA-PRO-2024/04474"/>
    <n v="0"/>
    <n v="337000"/>
    <s v="sem clausula de reajuste"/>
    <m/>
    <s v="Lei n° 14.133/21"/>
    <m/>
    <x v="2"/>
    <s v="PRAZO LEGAL"/>
    <s v="2026 - 2º Trimestre"/>
    <d v="2026-03-05T00:00:00"/>
    <s v="Sem informação"/>
    <s v="Sem informação"/>
    <m/>
    <s v="Wanderson Alcides Sena Marques"/>
    <s v="Sem indicação"/>
    <s v="Moises Cristino de Oliveira"/>
    <s v="Sem Indicação"/>
    <s v="Enderson Clayson Gonçalves Silva"/>
    <e v="#N/A"/>
  </r>
  <r>
    <s v="CONTRATO"/>
    <s v="113"/>
    <x v="1"/>
    <s v="TRACTON COMÉRCIO DE TRATORES,  MÁQUINAS E EQUIPAMENTOS LTDA"/>
    <s v="55.367.606/0001-51"/>
    <s v="Contratação de empresa para fornecimento de veículos automotores tipo caminhão e furgão."/>
    <x v="3"/>
    <s v="Pregão Eletrônico"/>
    <s v="029/2024"/>
    <d v="2024-11-04T00:00:00"/>
    <s v="04/11/24"/>
    <d v="2026-05-04T00:00:00"/>
    <s v="04/05/26"/>
    <n v="546"/>
    <n v="70"/>
    <s v="INFERIOR A 90 DIAS"/>
    <x v="1"/>
    <n v="1129000"/>
    <s v="Despesa"/>
    <n v="1"/>
    <s v="SEADM"/>
    <s v="TJPA-PRO-2024/04476"/>
    <n v="0"/>
    <n v="1129000"/>
    <s v="sem clausula de reajuste"/>
    <m/>
    <s v="Lei n° 14.133/21"/>
    <m/>
    <x v="2"/>
    <s v="PRAZO LEGAL"/>
    <s v="2026 - 2º Trimestre"/>
    <d v="2026-03-05T00:00:00"/>
    <s v="Sem informação"/>
    <s v="Sem informação"/>
    <m/>
    <s v="Wanderson Alcides Sena Marques"/>
    <s v="Sem indicação"/>
    <s v="Moises Cristino de Oliveira"/>
    <s v="Sem Indicação"/>
    <s v="Enderson Clayson Gonçalves Silva"/>
    <e v="#N/A"/>
  </r>
  <r>
    <s v="ARP"/>
    <s v="078"/>
    <x v="1"/>
    <s v="MAIS GÁS INDÚSTRIA DE GASES LTDA"/>
    <s v="25.089.951/0001-00"/>
    <s v="Registro de Preços para atendimento eventual de recarga e serviço de manutenção de 2º e 3º nível de extintores de incêndio portáteis, visando atender a necessidade do Tribunal de Justiça do Estado do Pará"/>
    <x v="0"/>
    <s v="Pregão Eletrônico"/>
    <s v="031/2024"/>
    <d v="2024-11-05T00:00:00"/>
    <s v="05/11/24"/>
    <d v="2026-05-05T00:00:00"/>
    <s v="05/05/26"/>
    <n v="546"/>
    <n v="71"/>
    <s v="INFERIOR A 90 DIAS"/>
    <x v="1"/>
    <n v="81923.5"/>
    <s v="Despesa"/>
    <n v="0"/>
    <s v="COMIL"/>
    <s v="TJPA-PRO-2024/04514"/>
    <n v="0"/>
    <n v="163847"/>
    <s v="TJPA-MEM-2025/16776"/>
    <d v="2025-03-28T00:00:00"/>
    <s v="Lei n° 14.133/21"/>
    <d v="2024-08-27T00:00:00"/>
    <x v="2"/>
    <s v="PRAZO LEGAL"/>
    <s v="2026 - 2º Trimestre"/>
    <d v="2026-03-06T00:00:00"/>
    <s v="Dentro do prazo"/>
    <s v="NÃO "/>
    <m/>
    <s v="Willian Rogerio Souza da Silva"/>
    <s v="Sem indicação"/>
    <s v="Marcos Ramalho Junior"/>
    <s v="Marcos Ramalho Junior"/>
    <s v="Manasses de Souza Melo"/>
    <s v="william.silva@tjpa.jus.br; ; marcos.ramalho@tjpa.jus.br; marcos.ramalho@tjpa.jus.br; manasses.melo@tjpa.jus.br; coord.militar@tjpa.jus.br; cmtj@tjpa.jus.br; coordenadoria.contratos@tjpa.jus.br"/>
  </r>
  <r>
    <s v="ARP"/>
    <s v="067"/>
    <x v="1"/>
    <s v="NC COMERCIO, SERVICOS E LOCACAO DE MAQUINAS EEQUIPAMENTO LTDA"/>
    <s v="08.016.893/0001-75"/>
    <s v="Registro de Preços para eventual contratação de empresa para prestação de serviços de locação de veículos automotores blindados e não blindados, com seguro total e quilometragem livre, sem motorista e combustível, para atender a este Tribunal de Justiça"/>
    <x v="0"/>
    <s v="Pregão Eletrônico"/>
    <s v="016/2024"/>
    <d v="2024-09-12T00:00:00"/>
    <s v="12/09/24"/>
    <d v="2026-05-05T00:00:00"/>
    <s v="05/05/26"/>
    <n v="600"/>
    <n v="71"/>
    <s v="INFERIOR A 90 DIAS"/>
    <x v="1"/>
    <n v="398500"/>
    <s v="Despesa"/>
    <n v="0"/>
    <s v="COMIL"/>
    <s v="TJPA-PRO-2024/03753"/>
    <n v="0"/>
    <n v="797000"/>
    <s v="TJPA-MEM-2025/08598~; falta ajustar a data do orçamento estimado"/>
    <d v="2025-02-11T00:00:00"/>
    <s v="Lei n° 14.133/21"/>
    <d v="2024-06-28T00:00:00"/>
    <x v="1"/>
    <s v="PRAZO LEGAL"/>
    <s v="2026 - 2º Trimestre"/>
    <d v="2026-03-06T00:00:00"/>
    <s v="Dentro do prazo"/>
    <s v="NÃO "/>
    <m/>
    <s v="Renato Moraes da Cunha"/>
    <s v="Sem indicação"/>
    <s v="Jorge Luis Botelho Lobo"/>
    <s v="Sem Indicação"/>
    <s v="Sem Indicação"/>
    <s v="renato.cunha@tjpa.jus.br; ; jorge.lobo@tjpa.jus.br; ; ; coord.militar@tjpa.jus.br; cmtj@tjpa.jus.br; coordenadoria.contratos@tjpa.jus.br"/>
  </r>
  <r>
    <s v="CONTRATO"/>
    <s v="044"/>
    <x v="1"/>
    <s v="PAPEL E CANETA EXPRESS ONE LTDA"/>
    <s v="41.412.829/0001-89"/>
    <s v="Contratação de empresa especializada no serviço de confecção e entrega de carimbos, para atender as necessidades do Tribunal de Justiça do Estado do Pará- TJPA"/>
    <x v="0"/>
    <s v="Dispensa de Licitação"/>
    <s v="90007/2024"/>
    <d v="2024-05-08T00:00:00"/>
    <s v="08/05/24"/>
    <d v="2026-02-10T00:00:00"/>
    <s v="21/03/2026"/>
    <n v="643"/>
    <s v="EXPIRADO"/>
    <s v="EXPIRADO"/>
    <x v="0"/>
    <n v="13600"/>
    <s v="Despesa"/>
    <n v="4"/>
    <s v="SEADM"/>
    <s v="TJPA-PRO-2024/04708"/>
    <n v="0"/>
    <n v="14167.68"/>
    <s v="TJPA-MEM-2025/09905 - antecipação da prorrogação autorizada - data do orçamento estimado atualizada na planilh"/>
    <m/>
    <s v="Lei nº 14.133/2021, art. 75, II"/>
    <d v="2025-02-23T00:00:00"/>
    <x v="2"/>
    <s v="PRAZO LEGAL"/>
    <s v="2026 - 1º Trimestre"/>
    <d v="2025-12-12T00:00:00"/>
    <s v="Sem informação"/>
    <s v="Sem informação"/>
    <m/>
    <s v="Enio de Oliveira Reboucas"/>
    <s v="Randal Willams Ferreira de Castro"/>
    <s v="Jandiara Luzia Matos Pires "/>
    <s v="Sem Indicação"/>
    <s v="Augusto Lopes Matos"/>
    <e v="#N/A"/>
  </r>
  <r>
    <s v="CONTRATO"/>
    <s v="033"/>
    <x v="4"/>
    <s v="SERVIIR  SISTEMAS  E  SERVIÇOS DE TECNOLOGIA DA INFORMAÇÃO LTDA"/>
    <s v="35.479.406/0001-83"/>
    <s v="Contratação de pessoa jurídica especializada para prestação de serviços de tradução/interpretação de língua brasileira de sinais - libras e de audiodescrição"/>
    <x v="0"/>
    <s v="Pregão Eletrônico"/>
    <s v="017/2022"/>
    <d v="2022-05-09T00:00:00"/>
    <s v="09/05/22"/>
    <d v="2026-05-09T00:00:00"/>
    <s v="09/05/26"/>
    <n v="1461"/>
    <n v="75"/>
    <s v="INFERIOR A 90 DIAS"/>
    <x v="1"/>
    <n v="85000"/>
    <s v="Despesa"/>
    <n v="1"/>
    <s v="DECOM"/>
    <s v="PA-PRO-2022/01764 "/>
    <n v="0"/>
    <n v="119945.98"/>
    <s v="TJPA-MEM-2024/15798, COBRANÇA"/>
    <m/>
    <s v="Lei n° 8.666/93"/>
    <m/>
    <x v="1"/>
    <s v="PRAZO LEGAL"/>
    <s v="2026 - 2º Trimestre"/>
    <d v="2026-03-10T00:00:00"/>
    <s v="Sem informação"/>
    <s v="Sem informação"/>
    <m/>
    <s v="Nadime Sassim Dahas"/>
    <s v="Will Montenegro Teixeira"/>
    <s v="Antonio Carlos Sampaio Martins de Barros Junior"/>
    <s v="Sem Indicação"/>
    <s v="Sem Indicação"/>
    <e v="#N/A"/>
  </r>
  <r>
    <s v="ARP"/>
    <s v="034"/>
    <x v="1"/>
    <s v="PORTELA &amp; LIMA LTDA"/>
    <s v="07.506.786/0001-62"/>
    <s v="Registro de preços para aquisição de materiais e equipamentos de saúde para uso odontológico no Tribunal de Justiça do Estado do Pará"/>
    <x v="7"/>
    <s v="Pregão Eletrônico"/>
    <s v="003/2024"/>
    <d v="2024-05-13T00:00:00"/>
    <s v="13/05/24"/>
    <d v="2026-05-09T00:00:00"/>
    <s v="09/05/26"/>
    <n v="726"/>
    <n v="75"/>
    <s v="INFERIOR A 90 DIAS"/>
    <x v="1"/>
    <n v="28848.85"/>
    <s v="Despesa"/>
    <n v="0"/>
    <s v="SEGEP"/>
    <s v="TJPA-PRO-2024/01975"/>
    <n v="0"/>
    <n v="60328.644999999997"/>
    <s v="TJPA-MEM-2025/14903 URGENTE!! FAÇLTA ATAULIZAR ORÇ ESTIMADO"/>
    <m/>
    <s v="Lei nº 14.133/2021, art. 75, II"/>
    <d v="2024-02-20T00:00:00"/>
    <x v="2"/>
    <s v="PRAZO LEGAL"/>
    <s v="2026 - 2º Trimestre"/>
    <d v="2026-03-10T00:00:00"/>
    <s v="Sem informação"/>
    <s v="NÃO "/>
    <m/>
    <s v="Valeria Matos Bezerra"/>
    <s v="Sem indicação"/>
    <s v="Daniele Gaia Cardoso de Freitas"/>
    <s v="Jose Nazareno Rufino de Mattos"/>
    <s v="Danilo dos Santos Bayma Amorim"/>
    <e v="#N/A"/>
  </r>
  <r>
    <s v="ARP"/>
    <s v="037"/>
    <x v="1"/>
    <s v="VERSA DENTAL &amp; MED"/>
    <s v="42.703.783/0001-10"/>
    <s v="Registro de preços para aquisição de materiais e equipamentos de saúde para uso odontológico no Tribunal de Justiça do Estado do Pará"/>
    <x v="7"/>
    <s v="Pregão Eletrônico"/>
    <s v="003/2024"/>
    <d v="2024-05-13T00:00:00"/>
    <s v="13/05/24"/>
    <d v="2026-05-13T00:00:00"/>
    <s v="13/05/26"/>
    <n v="730"/>
    <n v="79"/>
    <s v="INFERIOR A 90 DIAS"/>
    <x v="1"/>
    <n v="278703.42"/>
    <s v="Despesa"/>
    <n v="0"/>
    <s v="SEGEP"/>
    <s v="TJPA-PRO-2024/01979"/>
    <n v="0"/>
    <n v="582823.93359999999"/>
    <s v="informado por email sobre o não interesse em prorrogar, em 14/03/2024 - TJPA-MEM-2025/14899 - porrogação ata"/>
    <d v="2025-03-19T00:00:00"/>
    <s v="Lei n° 14.133/21"/>
    <d v="2024-02-20T00:00:00"/>
    <x v="2"/>
    <s v="PRAZO LEGAL"/>
    <s v="2026 - 2º Trimestre"/>
    <d v="2026-03-14T00:00:00"/>
    <s v="Dentro do prazo"/>
    <s v="NÃO "/>
    <m/>
    <s v="Valeria Matos Bezerra"/>
    <s v="Sem indicação"/>
    <s v="Daniele Gaia Cardoso de Freitas"/>
    <s v="Jose Nazareno Rufino de Mattos"/>
    <s v="Danilo dos Santos Bayma Amorim"/>
    <e v="#N/A"/>
  </r>
  <r>
    <s v="CONTRATO"/>
    <s v="041"/>
    <x v="1"/>
    <s v="LUIS ARNALDO VIEIRA DA SILVA"/>
    <s v="13.375.095/0001-70"/>
    <s v="Contratação   de serviço   especializado   na manutenção  preventiva  e  corretiva  de  estantes  deslizantes,  com  eventual  fornecimento  de quaisquer  materiais  necessários  para  a  execução  dos  serviços"/>
    <x v="0"/>
    <s v="Dispensa de Licitação"/>
    <s v="001/2022"/>
    <d v="2022-05-17T00:00:00"/>
    <s v="17/05/22"/>
    <d v="2026-05-17T00:00:00"/>
    <s v="17/05/26"/>
    <n v="1461"/>
    <n v="83"/>
    <s v="INFERIOR A 90 DIAS"/>
    <x v="1"/>
    <n v="69000"/>
    <s v="Despesa"/>
    <n v="2"/>
    <s v="SEADM"/>
    <s v="PA-PRO-2023/02213"/>
    <n v="3312.04"/>
    <n v="38761"/>
    <s v="0007202-72.2026.8.14.0900 prorrogação"/>
    <d v="2026-01-29T00:00:00"/>
    <s v="Lei n° 8.666/93"/>
    <m/>
    <x v="3"/>
    <s v="PRAZO LEGAL"/>
    <s v="2026 - 2º Trimestre"/>
    <d v="2026-03-18T00:00:00"/>
    <s v="Dentro do prazo"/>
    <s v="Sem informação"/>
    <m/>
    <s v="Luana de Paula Gonçalves Alamar"/>
    <s v="Leila Maria Campos "/>
    <s v="Claikson Mendonca Duarte "/>
    <s v="Sem Indicação"/>
    <s v="Sem Indicação"/>
    <e v="#N/A"/>
  </r>
  <r>
    <s v="CONTRATO"/>
    <s v="030"/>
    <x v="4"/>
    <s v="_x000a_CS BRASIL FROTAS S.A._x000a_"/>
    <s v="27.595.780/0001-16"/>
    <s v="Contratação de empresa especializada na prestação de serviços de locação de veículos automotores com e sem condutor, no âmbito do tribunal de Justiça do Estado do Pará - TJPa"/>
    <x v="0"/>
    <s v="Pregão Eletrônico"/>
    <s v="016/2022"/>
    <d v="2022-05-17T00:00:00"/>
    <s v="17/05/22"/>
    <d v="2026-05-17T00:00:00"/>
    <s v="17/05/26"/>
    <n v="1461"/>
    <n v="83"/>
    <s v="INFERIOR A 90 DIAS"/>
    <x v="1"/>
    <n v="4041446.54"/>
    <s v="Despesa"/>
    <n v="3"/>
    <s v="SEADM"/>
    <s v="PA-PRO-2022/01654 "/>
    <n v="0"/>
    <n v="5696014.0899999999"/>
    <s v="TJPA-MEM-2024/20904, autoirzado. ATENÇÃO! Item 02 vigente até 14/09/2024"/>
    <m/>
    <s v="Lei n° 8.666/93"/>
    <m/>
    <x v="1"/>
    <s v="PRAZO LEGAL"/>
    <s v="2026 - 2º Trimestre"/>
    <d v="2026-03-18T00:00:00"/>
    <s v="Sem informação"/>
    <s v="Sem informação"/>
    <m/>
    <s v="Djalma Da Costa Martins"/>
    <s v="Moises Cristino de Oliveira"/>
    <s v="Moises Cristino de Oliveira"/>
    <s v="Sem Indicação"/>
    <s v="Rafaela Martins Prazeres"/>
    <e v="#N/A"/>
  </r>
  <r>
    <s v="CONTRATO"/>
    <s v="027"/>
    <x v="4"/>
    <s v="ATLANTA RENT A CAR EIRELI I"/>
    <s v="01.135.910/0001-44"/>
    <s v="Contratação de empresa especializada na prestação de serviços de locação de veículos automotores com e sem condutor, no âmbito do tribunal de Justiça do Estado do Pará - TJPa"/>
    <x v="0"/>
    <s v="Pregão Eletrônico"/>
    <s v="016/2022"/>
    <d v="2022-05-19T00:00:00"/>
    <s v="19/05/22"/>
    <d v="2026-05-19T00:00:00"/>
    <s v="19/05/26"/>
    <n v="1461"/>
    <n v="85"/>
    <s v="INFERIOR A 90 DIAS"/>
    <x v="1"/>
    <n v="6498999.5999999996"/>
    <s v="Despesa"/>
    <n v="3"/>
    <s v="SEADM"/>
    <s v="PA-PRO-2022/01650"/>
    <n v="0"/>
    <n v="9099049.25"/>
    <s v="TJPA-MEM-2024/13780, aguardamdo autirzação da Desa"/>
    <m/>
    <s v="Lei n° 8.666/93"/>
    <m/>
    <x v="1"/>
    <s v="PRAZO LEGAL"/>
    <s v="2026 - 2º Trimestre"/>
    <d v="2026-03-20T00:00:00"/>
    <s v="Sem informação"/>
    <s v="Sem informação"/>
    <m/>
    <s v="Djalma Da Costa Martins"/>
    <s v="Rafaela Martins Prazeres"/>
    <s v="Rafaela Martins Prazeres"/>
    <s v="Sem Indicação"/>
    <s v="Moises Cristino de Oliveira"/>
    <e v="#N/A"/>
  </r>
  <r>
    <s v="CONTRATO"/>
    <s v="034"/>
    <x v="4"/>
    <s v="EDITORA REVISTA DOS TRIBUNAIS LTDA"/>
    <s v="60.501.293/0001-12"/>
    <s v="Contratação direta da empresa Editora Revista dos Tribunais Ltda para assinatura anual paraacesso ao produto “Biblioteca Digital ProView”, com 100 acessos simultâneos, por meio do Portaldo TJPA, para todas as comarcas do Estado do Pará"/>
    <x v="0"/>
    <s v="Inexigibilidade de Licitação"/>
    <s v="027/2022"/>
    <d v="2022-05-19T00:00:00"/>
    <s v="19/05/22"/>
    <d v="2026-05-19T00:00:00"/>
    <s v="19/05/26"/>
    <n v="1461"/>
    <n v="85"/>
    <s v="INFERIOR A 90 DIAS"/>
    <x v="1"/>
    <n v="37400"/>
    <s v="Despesa"/>
    <n v="1"/>
    <s v="SEADM"/>
    <s v="PA-PRO-2022/01903"/>
    <n v="0"/>
    <n v="43227.58"/>
    <s v="TJPA-MEM-2025/12229"/>
    <m/>
    <s v="Lei n° 8.666/93"/>
    <m/>
    <x v="3"/>
    <s v="PRAZO LEGAL"/>
    <s v="2026 - 2º Trimestre"/>
    <d v="2026-03-20T00:00:00"/>
    <s v="Sem informação"/>
    <s v="Sem informação"/>
    <m/>
    <s v="Elaine Cristina Fernandes Ribeiro"/>
    <s v="Elaine Cristina Fernandes Ribeiro"/>
    <s v="Josiane de Oliveira Neves"/>
    <s v="Sem Indicação"/>
    <s v="Sem Indicação"/>
    <e v="#N/A"/>
  </r>
  <r>
    <s v="CONTRATO"/>
    <s v="038"/>
    <x v="4"/>
    <s v=" FACHINELI  COMUNICAÇÃO  LTDA"/>
    <s v="08.804.362/0001-47"/>
    <s v="Prestação  de  serviço  de  acesso  à  internet,  com  instalação  e  suporte  para  as  unidades  judiciárias  do  Tribunal  de  Justiça  do Estado do Par"/>
    <x v="4"/>
    <s v="Pregão Eletrônico"/>
    <s v="054/2021"/>
    <d v="2022-05-19T00:00:00"/>
    <s v="19/05/22"/>
    <d v="2026-05-19T00:00:00"/>
    <s v="19/05/26"/>
    <n v="1461"/>
    <n v="85"/>
    <s v="INFERIOR A 90 DIAS"/>
    <x v="1"/>
    <n v="50439.360000000001"/>
    <s v="Despesa"/>
    <n v="3"/>
    <s v="SETIC"/>
    <s v="PA-PRO-2022/01912"/>
    <n v="0"/>
    <n v="50439.360000000001"/>
    <m/>
    <m/>
    <s v="Lei n° 8.666/93"/>
    <m/>
    <x v="1"/>
    <s v="PRAZO LEGAL"/>
    <s v="2026 - 2º Trimestre"/>
    <d v="2026-03-20T00:00:00"/>
    <s v="Sem informação"/>
    <s v="Sem informação"/>
    <m/>
    <s v="Denison Leandro Serrao Soares"/>
    <s v="Arilson Galdino da Silva"/>
    <s v="Claudio Luis da Silva Cabral"/>
    <s v="Arilson Galdino da Silva"/>
    <s v="Bruno Botelho Cardoso"/>
    <s v="denison.soares@tjpa.jus.br;arilson.silva@tjpa.jus.br; claudio.cabral@tjpa.jus.br; arilson.silva@tjpa.jus.br; bruno.bcardoso@tjpa.jus.br;coordenadoria.contratos@tjpa.jus.br"/>
  </r>
  <r>
    <s v="CONTRATO"/>
    <s v="054"/>
    <x v="0"/>
    <s v="S D DA SILVA FERRAZ "/>
    <s v="19.775.637/0001-88"/>
    <s v="Prestação de serviço de manutenção preventiva e corretiva, com reposição de peças nos equipamentos odontológicos."/>
    <x v="0"/>
    <s v="Pregão Eletrônico"/>
    <s v="011/2025"/>
    <d v="2025-05-21T00:00:00"/>
    <s v="21/05/25"/>
    <d v="2026-05-21T00:00:00"/>
    <s v="21/05/26"/>
    <n v="365"/>
    <n v="87"/>
    <s v="INFERIOR A 90 DIAS"/>
    <x v="1"/>
    <n v="72230.8"/>
    <s v="Despesa"/>
    <n v="3"/>
    <s v="SEGEP"/>
    <s v="TJPA-PRO-2025/01773"/>
    <n v="3935"/>
    <n v="72230.8"/>
    <s v="0006894-36.2026.8.14.0900 prorrogação"/>
    <m/>
    <s v="Lei n° 14.133/21"/>
    <d v="2025-01-27T00:00:00"/>
    <x v="2"/>
    <s v="PRAZO LEGAL"/>
    <s v="2026 - 2º Trimestre"/>
    <d v="2026-03-22T00:00:00"/>
    <s v="Sem informação"/>
    <s v="Sem informação"/>
    <m/>
    <s v="Valeria Matos Bezerra"/>
    <s v="Amanda Maciel Machado Barros"/>
    <s v="Alexandro Teixeira de Arruda Furtado"/>
    <s v="Daniele Gaia Cardoso de Freitas"/>
    <s v="Ana Cássia de Souza Reis"/>
    <e v="#N/A"/>
  </r>
  <r>
    <s v="CONTRATO"/>
    <s v="018"/>
    <x v="3"/>
    <s v="ELEVADORES OK COMÉRCIO DE PEÇAS, COMPONENTES E SERVIÇOS DE_x000a_ELEVADORES LTDA – EPP"/>
    <s v="04.615.616/0001-28"/>
    <s v="Contratação de empresa especializada para a manutenção Preventiva e corretiva da Plataforma de percurso vertical no Fórum de Baião."/>
    <x v="0"/>
    <s v="Pregão Eletrônico"/>
    <s v="022/2021"/>
    <d v="2021-05-26T00:00:00"/>
    <s v="26/05/21"/>
    <d v="2026-05-26T00:00:00"/>
    <s v="26/05/26"/>
    <n v="1826"/>
    <n v="92"/>
    <s v="INFERIOR A 120 DIAS"/>
    <x v="1"/>
    <n v="15191.92"/>
    <s v="Despesa"/>
    <n v="1"/>
    <s v="SEENG"/>
    <s v="PA-PRO-2021/01626"/>
    <n v="0"/>
    <n v="18014.52"/>
    <s v="TJPA-MEM-2025/15729"/>
    <d v="2025-03-20T00:00:00"/>
    <s v="Lei n° 8.666/93"/>
    <m/>
    <x v="3"/>
    <s v="EXCEPCIONAL"/>
    <s v="2026 - 2º Trimestre"/>
    <d v="2026-03-27T00:00:00"/>
    <s v="Dentro do prazo"/>
    <s v="Sem informação"/>
    <m/>
    <s v="Valter Mendes Ferreira Junior"/>
    <s v="Edson Goncalves Ferreira"/>
    <s v="Edson Goncalves Ferreira"/>
    <s v="Sem Indicação"/>
    <s v="Daniel Menezes Simas"/>
    <e v="#N/A"/>
  </r>
  <r>
    <s v="ARP"/>
    <s v="060"/>
    <x v="1"/>
    <s v="INFORSHOP SUPRIMENTOS LTDA"/>
    <s v="56.215.9999/0013-84"/>
    <s v="Registro de preços para a eventual aquisição de insumos de impressão (toners e unidades de imagem)"/>
    <x v="7"/>
    <s v="Pregão Eletrônico"/>
    <s v="006/2024"/>
    <d v="2024-07-31T00:00:00"/>
    <s v="31/07/24"/>
    <d v="2026-05-26T00:00:00"/>
    <s v="26/05/26"/>
    <n v="664"/>
    <n v="92"/>
    <s v="INFERIOR A 120 DIAS"/>
    <x v="1"/>
    <n v="117100"/>
    <s v="Despesa"/>
    <n v="0"/>
    <s v="SEADM"/>
    <s v="TJPA-PRO-2024/02984"/>
    <n v="0"/>
    <n v="244879.22"/>
    <s v="TJPA-MEM-2025/20892 - falta atualizar a data do reajuste. "/>
    <d v="2025-04-11T00:00:00"/>
    <s v="Lei n° 14.133/21"/>
    <d v="2024-02-05T00:00:00"/>
    <x v="1"/>
    <s v="PRAZO LEGAL"/>
    <s v="2026 - 2º Trimestre"/>
    <d v="2026-03-27T00:00:00"/>
    <s v="Dentro do prazo"/>
    <s v="NÃO "/>
    <s v="coloquei como Não na prorrogação, considerando que houve a antecipação de prorrogação da vigência. "/>
    <s v="Joao Victor Ferreira Almeida"/>
    <s v="Sem indicação"/>
    <s v="Bruno Vieira dos Santos"/>
    <s v="Claikson Mendonca Duarte "/>
    <s v="Marcus Sergio Ferreira Neves"/>
    <e v="#N/A"/>
  </r>
  <r>
    <s v="CONTRATO"/>
    <s v="055"/>
    <x v="0"/>
    <s v="LOUZADA ENGENHARIA"/>
    <s v="10.698.156/0001-41"/>
    <s v="Prestação de serviços de manutenção preditiva, preventiva e corretiva permanente com fornecimento de peças de reposição e de combustível, assim como manutenção dos sistemas de aterramento e da proteção contra descarga atmosféricas (SPDA) das subestações e grupo geradores instalados em diversos prédios do TJPA na região metropolitana"/>
    <x v="0"/>
    <s v="Pregão Eletrônico"/>
    <s v="041/2024"/>
    <d v="2025-05-27T00:00:00"/>
    <s v="27/05/25"/>
    <d v="2026-05-27T00:00:00"/>
    <s v="27/05/26"/>
    <n v="365"/>
    <n v="93"/>
    <s v="INFERIOR A 120 DIAS"/>
    <x v="1"/>
    <n v="569800"/>
    <s v="Despesa"/>
    <n v="3"/>
    <s v="SEENG"/>
    <s v="TJPA-PRO-2025/01852"/>
    <n v="0"/>
    <n v="631857.35"/>
    <s v="Há garantia adicional! / 0056993-44.2025.8.14.0900 - reajsute automatico 1ª anualidade - ajustado na planilha"/>
    <m/>
    <s v="Lei n° 14.133/21"/>
    <d v="2025-07-08T00:00:00"/>
    <x v="2"/>
    <s v="PRAZO LEGAL"/>
    <s v="2026 - 2º Trimestre"/>
    <d v="2026-03-28T00:00:00"/>
    <s v="Sem informação"/>
    <s v="Sem informação"/>
    <m/>
    <s v="Claudio Ormindo Silva dos Santos"/>
    <s v="Sem indicação"/>
    <s v="Daniel Menezes Simas"/>
    <s v="Antonio Fernandes dos Santos Sousa"/>
    <s v="Paulo Marcelo de Araújo Hildebrando"/>
    <e v="#N/A"/>
  </r>
  <r>
    <s v="ARP"/>
    <s v="061"/>
    <x v="1"/>
    <s v="HR COMÉRCIO E SERVIÇOS EIRELLI"/>
    <s v="29.106.687/0001-26"/>
    <s v="Registro de preços para a eventual aquisição de insumos de impressão (toners e unidades de imagem)"/>
    <x v="7"/>
    <s v="Pregão Eletrônico"/>
    <s v="006/2024"/>
    <d v="2024-07-31T00:00:00"/>
    <s v="31/07/24"/>
    <d v="2026-05-27T00:00:00"/>
    <s v="27/05/26"/>
    <n v="665"/>
    <n v="93"/>
    <s v="INFERIOR A 120 DIAS"/>
    <x v="1"/>
    <n v="99645.56"/>
    <s v="Despesa"/>
    <n v="0"/>
    <s v="SEADM"/>
    <s v="TJPA-PRO-2024/02985"/>
    <n v="0"/>
    <n v="199291.12"/>
    <s v="TJPA-MEM-2025/16116 - antecipação de prorrogçã de ata - falta ajustar a data d reajuste"/>
    <m/>
    <s v="Lei n° 14.133/21"/>
    <d v="2024-02-05T00:00:00"/>
    <x v="1"/>
    <s v="PRAZO LEGAL"/>
    <s v="2026 - 2º Trimestre"/>
    <d v="2026-03-28T00:00:00"/>
    <s v="Sem informação"/>
    <s v="NÃO "/>
    <s v="coloquei como Não na prorrogação, considerando que houve a antecipação de prorrogação da vigência. "/>
    <s v="Joao Victor Ferreira Almeida"/>
    <s v="Sem indicação"/>
    <s v="Bruno Vieira dos Santos"/>
    <s v="Claikson Mendonca Duarte "/>
    <s v="Marcus Sergio Ferreira Neves"/>
    <e v="#N/A"/>
  </r>
  <r>
    <s v="CONTRATO"/>
    <s v="029"/>
    <x v="4"/>
    <s v="  NC  COMÉRCIO,  SERVIÇOS  E  LOCAÇÃO  DE  MÁQUINAS  E  EQUIPAMENTOS  EIRELI  "/>
    <s v="08.016.893/0001-75"/>
    <s v="Contratação de empresa especializada na prestação de serviços de locação de veículos automotores com e sem condutor, no âmbito do tribunal de Justiça do Estado do Pará - TJPa"/>
    <x v="0"/>
    <s v="Pregão Eletrônico"/>
    <s v="016/2022"/>
    <d v="2022-05-30T00:00:00"/>
    <s v="30/05/22"/>
    <d v="2026-05-30T00:00:00"/>
    <s v="30/05/26"/>
    <n v="1461"/>
    <n v="96"/>
    <s v="INFERIOR A 120 DIAS"/>
    <x v="1"/>
    <n v="2439831.04"/>
    <s v="Despesa"/>
    <n v="1"/>
    <s v="SEADM"/>
    <s v="PA-PRO-2022/01653 "/>
    <n v="0"/>
    <n v="1255812.94"/>
    <s v="TJPA-MEM-2024/24397, cobrança / TJPA-MEM-2024/19112, isntrução; acréscimo TJPA-MEM-2025/26651"/>
    <m/>
    <s v="Lei n° 8.666/93"/>
    <m/>
    <x v="1"/>
    <s v="PRAZO LEGAL"/>
    <s v="2026 - 2º Trimestre"/>
    <d v="2026-03-31T00:00:00"/>
    <s v="Sem informação"/>
    <s v="Sem informação"/>
    <m/>
    <s v="Djalma Da Costa Martins"/>
    <s v="Moises Cristino de Oliveira"/>
    <s v="Moises Cristino de Oliveira"/>
    <s v="Sem Indicação"/>
    <s v="Rafaela Martins Prazeres"/>
    <e v="#N/A"/>
  </r>
  <r>
    <s v="CONTRATO"/>
    <s v="036"/>
    <x v="4"/>
    <s v="GREEN4T SOLUÇÕES TI LTDA"/>
    <s v="03.698.620/0005-68"/>
    <s v="SERVIÇOS  DE  ASSISTÊNCIA  E  SUPORTE  TÉCNICOS  ÀS  INSTALAÇÕES  DO  DATACENTER  PRINCIPAL DO TJPA, COMPREENDENDO MANUTENÇÃO PREVENTIVA PROGRAMADA E CORRETIVA SOB DEMANDA, INCLUINDO PEÇAS, MATERIAIS, INSUMOS, EQUIPAMEN-TOS E REABASTECIMENTO DE COMBUSTÍVEL."/>
    <x v="0"/>
    <s v="Pregão Eletrônico"/>
    <s v="024/2022"/>
    <d v="2022-06-01T00:00:00"/>
    <s v="01/06/22"/>
    <d v="2026-06-01T00:00:00"/>
    <s v="01/06/26"/>
    <n v="1461"/>
    <n v="98"/>
    <s v="INFERIOR A 120 DIAS"/>
    <x v="1"/>
    <n v="3729998.4"/>
    <s v="Despesa"/>
    <n v="4"/>
    <s v="SETIC"/>
    <s v="PA-PRO-2022/01911"/>
    <n v="0"/>
    <n v="3729998.4"/>
    <m/>
    <m/>
    <s v="Lei n° 8.666/93"/>
    <m/>
    <x v="1"/>
    <s v="PRAZO LEGAL"/>
    <s v="2026 - 2º Trimestre"/>
    <d v="2026-04-02T00:00:00"/>
    <s v="Sem informação"/>
    <s v="Sem informação"/>
    <m/>
    <s v="Denison Leandro Serrao Soares"/>
    <s v="Arilson Galdino da Silva"/>
    <s v="Claudio Luis da Silva Cabral"/>
    <s v="Arilson Galdino da Silva"/>
    <s v="Cristiano Neri da Silva "/>
    <s v="denison.soares@tjpa.jus.br;arilson.silva@tjpa.jus.br; claudio.cabral@tjpa.jus.br; arilson.silva@tjpa.jus.br; cristiano.neri@tjpa.jus.br;coordenadoria.contratos@tjpa.jus.br"/>
  </r>
  <r>
    <s v="CONTRATO"/>
    <s v="044"/>
    <x v="4"/>
    <s v="BANCO DO ESTADO DO PARÁ - BANPARA"/>
    <s v="04.913.711/0001/08"/>
    <s v="Concessão administrativa onerosa de uso de espaço físico destinado exclusivamente à instalação de Postos de Atendimento Bancário (PA) nos seguintes prédios do Tribunal de Justiça do Estado do Pará: Edifício SEDE; Fórum Cível da Capital; Prédio do Fórum da Comarca de Ananindeua; Prédio do Fórum da Comarca de Santarém; Prédio do Fórum da Comarca de Marabá e Prédio do Fórum da Comarca de Redenção, pelo prazo de 12 (doze) meses"/>
    <x v="8"/>
    <s v="Pregão Eletrônico"/>
    <s v="020/2022"/>
    <d v="2022-06-02T00:00:00"/>
    <s v="02/06/22"/>
    <d v="2026-06-02T00:00:00"/>
    <s v="02/06/26"/>
    <n v="1461"/>
    <n v="99"/>
    <s v="INFERIOR A 120 DIAS"/>
    <x v="1"/>
    <n v="626136.84"/>
    <s v="Receita"/>
    <n v="3"/>
    <s v="SEADM"/>
    <s v="TJPA-PRO-2022/02103"/>
    <n v="0"/>
    <n v="679433.16"/>
    <s v="TJPA-MEM-2025/19632, cobrança / TJPA-MEM-2025/17857 - tramitação"/>
    <d v="2024-03-08T00:00:00"/>
    <s v="Lei n° 8.666/93"/>
    <m/>
    <x v="3"/>
    <s v="PRAZO LEGAL"/>
    <s v="2026 - 2º Trimestre"/>
    <m/>
    <s v="Fora do prazo"/>
    <s v="Sem informação"/>
    <m/>
    <s v="Adriana Coelho Lisboa"/>
    <s v="Jose Nasareno de Macedo Silva"/>
    <s v="Antonio Wilson Eutropio Azevedo de Souza"/>
    <s v="Sem Indicação"/>
    <s v="Kelle Katiúscia da Silva Auzier"/>
    <s v="adriana.guimaraes@tjpa.jus.br;nasareno.silva@tjpa.jus.br; antonio.souza@tjpa.jus.br; ; kelle.auzier@tjpa.jus.br;coordenadoria.contratos@tjpa.jus.br"/>
  </r>
  <r>
    <s v="CONTRATO"/>
    <s v="026"/>
    <x v="2"/>
    <s v="ACS  SERVICOS  TECNICOS  EM REFRIGERACAO EIRELI,"/>
    <s v="09.345.594/0001-47"/>
    <s v="Prestação  de  serviço  continuado de Manutenção  Preventiva  e  Corretiva  dos  Sistemas  de Refrigeração  nas  Edificações  que  abrigam  o  Fórum  Criminal  da  Capital, Prédios  Anexos II, III e IV (Varas da Infância e Juventude de Belém), e Fórum de Castanhal, com fornecimento de materiais de consumo (óleo lubrificante, gás refrigerante, tubos de cobre,  dentre outros) necessários  à  execução  dos  serviços,  pelo  período  de  12  meses,conforme  condições, quantidades e exigências estabelecidas no termo de referência, Anexo I deste edital. "/>
    <x v="0"/>
    <s v="Pregão Eletrônico"/>
    <s v="003/2023"/>
    <d v="2023-06-02T00:00:00"/>
    <s v="02/06/23"/>
    <d v="2026-06-02T00:00:00"/>
    <s v="02/06/26"/>
    <n v="1096"/>
    <n v="99"/>
    <s v="INFERIOR A 120 DIAS"/>
    <x v="1"/>
    <n v="434000"/>
    <s v="Despesa"/>
    <n v="0"/>
    <s v="SEENG"/>
    <s v="PA-PRO-2023/01100 "/>
    <n v="21090"/>
    <n v="469389.07"/>
    <s v="TJPA-MEM-2025/19638, COBRANÇA e instrução"/>
    <d v="2025-04-08T00:00:00"/>
    <s v="Lei n° 8.666/93"/>
    <m/>
    <x v="1"/>
    <s v="PRAZO LEGAL"/>
    <s v="2026 - 2º Trimestre"/>
    <d v="2026-04-03T00:00:00"/>
    <s v="Dentro do prazo"/>
    <s v="Sem informação"/>
    <m/>
    <s v="Valter Mendes Ferreira Junior"/>
    <s v="Claudio Ormindo Silva dos Santos"/>
    <s v="Claudio Ormindo Silva dos Santos"/>
    <s v="Sem Indicação"/>
    <s v="Frank Ferdinando Loureiro Da Silva"/>
    <s v="valter.junior@tjpa.jus.br;claudio.ormindo@tjpa.jus.br; claudio.ormindo@tjpa.jus.br; ; frank.silva@tjpa.jus.br;coordenadoria.contratos@tjpa.jus.br"/>
  </r>
  <r>
    <s v="CONTRATO"/>
    <s v="122"/>
    <x v="0"/>
    <s v="SDK SERVIÇO DE INFORMÁTICA LTDA"/>
    <s v="50.366.886/0001-60"/>
    <s v="Aquisição de tablets para atender às necessidades do Tribunal de Justiça do Pará, visando uso da Tecnologia da Informação como ferramenta para a otimização das atividades administrativas dos serviços prestados no Estado do Pará, nas condições estabelecidas no Termo de Referência"/>
    <x v="3"/>
    <s v="Adesão/Partícipe"/>
    <s v="030/2025"/>
    <d v="2025-12-04T00:00:00"/>
    <s v="04/12/25"/>
    <d v="2026-06-04T00:00:00"/>
    <s v="04/06/26"/>
    <n v="182"/>
    <n v="101"/>
    <s v="INFERIOR A 120 DIAS"/>
    <x v="1"/>
    <n v="279950"/>
    <s v="Despesa"/>
    <n v="0"/>
    <s v="SETIC"/>
    <s v="0051348-38.2025.8.14.0900"/>
    <n v="0"/>
    <n v="279950"/>
    <m/>
    <m/>
    <s v="Lei n° 14.133/21"/>
    <d v="2025-11-27T00:00:00"/>
    <x v="0"/>
    <s v="PRAZO LEGAL"/>
    <s v="2026 - 2º Trimestre"/>
    <d v="2026-04-05T00:00:00"/>
    <s v="Sem informação"/>
    <s v="Sem informação"/>
    <s v="Adesão à Ata de Registro de Preço nº 30/2025, oriunda do Pregão Eletrônico nº 90010/2025 do Instituto de Assistência Técnica e Extensão Rural - IATER"/>
    <s v="Andrey Diego da Silva Albuquerque"/>
    <s v="Sem indicação"/>
    <s v="Arilson Galdino da Silva"/>
    <s v="Sem Indicação"/>
    <s v="Sem Indicação"/>
    <s v="andrey.albuquerque@tjpa.jus.br;; arilson.silva@tjpa.jus.br; ; ;coordenadoria.contratos@tjpa.jus.br"/>
  </r>
  <r>
    <s v="CONTRATO"/>
    <s v="088"/>
    <x v="2"/>
    <s v="TORO ELEVADORES LTDA"/>
    <s v="36.654.449/0001-10"/>
    <s v="Contratação de empresa especializada para fornecimento, com serviço de instalação e manutenção em garantia (12 meses) de 02 elevadores de passageiros do prédio da nova escola judicial"/>
    <x v="9"/>
    <s v="Pregão Eletrônico"/>
    <s v="032/2023"/>
    <d v="2023-10-05T00:00:00"/>
    <s v="05/10/23"/>
    <d v="2026-06-05T00:00:00"/>
    <s v="05/06/26"/>
    <n v="974"/>
    <n v="102"/>
    <s v="INFERIOR A 120 DIAS"/>
    <x v="1"/>
    <n v="488800"/>
    <s v="Despesa"/>
    <n v="0"/>
    <s v="SEENG"/>
    <s v="TJPA-PRO-2023/04132"/>
    <n v="0"/>
    <n v="98522.46"/>
    <s v="TJPA-MEM-2025/19644, COBRANÇ/ TJPA-MEM-2025/19690 -INSTRUÇÃO"/>
    <d v="2025-04-08T00:00:00"/>
    <s v="Lei n° 8.666/93"/>
    <m/>
    <x v="3"/>
    <s v="PRAZO LEGAL"/>
    <s v="2026 - 2º Trimestre"/>
    <d v="2026-04-06T00:00:00"/>
    <s v="Dentro do prazo"/>
    <s v="Sem informação"/>
    <m/>
    <s v="Claudio Ormindo Silva dos Santos"/>
    <s v="Edson Goncalves Ferreira"/>
    <s v="Edson Goncalves Ferreira"/>
    <s v="Sem Indicação"/>
    <s v="Sem Indicação"/>
    <s v="claudio.ormindo@tjpa.jus.br;edson.ferreira@tjpa.jus.br; edson.ferreira@tjpa.jus.br; ; ;coordenadoria.contratos@tjpa.jus.br"/>
  </r>
  <r>
    <s v="CONTRATO"/>
    <s v="020"/>
    <x v="3"/>
    <s v="SICOOB - COIMPPA"/>
    <s v="84.156.470/0001-39"/>
    <s v="Instalação de auto atendimento - caixa eletrônico (Prédio sede) R$ 826,45 mensal"/>
    <x v="8"/>
    <s v="Dispensa de Licitação"/>
    <s v="s/n"/>
    <d v="2021-06-15T00:00:00"/>
    <s v="15/06/21"/>
    <d v="2026-06-15T00:00:00"/>
    <s v="15/06/26"/>
    <n v="1826"/>
    <n v="112"/>
    <s v="INFERIOR A 120 DIAS"/>
    <x v="1"/>
    <n v="49587"/>
    <s v="Receita"/>
    <n v="5"/>
    <s v="SEADM"/>
    <s v="PA-PRO-2021/01800"/>
    <n v="0"/>
    <n v="49587"/>
    <m/>
    <m/>
    <s v="Lei n° 8.666/93"/>
    <m/>
    <x v="3"/>
    <s v="EXCEPCIONAL"/>
    <s v="2026 - 2º Trimestre"/>
    <d v="2026-04-16T00:00:00"/>
    <s v="Sem informação"/>
    <s v="Sem informação"/>
    <m/>
    <s v="Adriana Coelho Lisboa"/>
    <s v="Jose Nasareno de Macedo Silva"/>
    <s v="Antonio Wilson Eutropio Azevedo de Souza"/>
    <s v="Sem Indicação"/>
    <s v="Kelle Katiúscia da Silva Auzier"/>
    <e v="#N/A"/>
  </r>
  <r>
    <s v="CONTRATO"/>
    <s v="060"/>
    <x v="1"/>
    <s v="OSM CONSULTORIA E SISTEMA LTDA"/>
    <s v="88.633.680/0002-02"/>
    <s v="Contratação de empresa especializada para para prestação de serviço contínuos, tecnicamente qualificados, de sustentação, mutenção evolutiva e treinamento para o sistema de gestão de pessoas MENTORH, o qual fora adquirido e customizado para as necessidades do TJPA."/>
    <x v="4"/>
    <s v="Inexigibilidade de Licitação"/>
    <s v="046/2024"/>
    <d v="2024-06-16T00:00:00"/>
    <s v="16/06/24"/>
    <d v="2026-06-16T00:00:00"/>
    <s v="16/06/26"/>
    <n v="730"/>
    <n v="113"/>
    <s v="INFERIOR A 120 DIAS"/>
    <x v="1"/>
    <n v="5098540"/>
    <s v="Despesa"/>
    <n v="3"/>
    <s v="SEADM"/>
    <s v="TJPA-PRO-2024/01504"/>
    <n v="0"/>
    <n v="5098540"/>
    <s v="0056998-66.2025.8.14.0900 reajuste 1ª anualidade - ja ajustado na planilha"/>
    <m/>
    <s v="Lei n° 14.133/2021, art. 74, I"/>
    <d v="2025-06-03T00:00:00"/>
    <x v="1"/>
    <s v="PRAZO LEGAL"/>
    <s v="2026 - 2º Trimestre"/>
    <d v="2026-04-17T00:00:00"/>
    <s v="Sem informação"/>
    <s v="Sem informação"/>
    <s v="Sérgio Pinto fiscal técnico substituto"/>
    <s v="Hellen Geysa da Silva Miranda Brancalhão"/>
    <s v="Juliete Maria Rosa de Souza"/>
    <s v="Arthur Wadrin da Costa"/>
    <s v="Sem Indicação"/>
    <s v="Nerylena Barros de Assunção"/>
    <s v="hellen.miranda@tjpa.jus.br;juliete.souza@tjpa.jus.br; arthur.watrin@tjpa.jus.br; ; nerylena.assuncao@tjpa.jus.br;coordenadoria.contratos@tjpa.jus.br"/>
  </r>
  <r>
    <s v="CONTRATO"/>
    <s v="049"/>
    <x v="1"/>
    <s v="T B FIGUEIREDO NUNES SERVIÇOS GERAIS"/>
    <s v="10.450.194/0001-80"/>
    <s v="Contratação de empresa especializada na prestação de serviços terceirizados de natureza continuada para apoio administrativo, para atender as necessidades do TJPA, na Capital e no Interior do Estado do Pará, pelo período de 24 meses."/>
    <x v="5"/>
    <s v="Pregão Eletrônico"/>
    <s v="061/2023"/>
    <d v="2024-06-17T00:00:00"/>
    <s v="17/06/24"/>
    <d v="2026-06-17T00:00:00"/>
    <s v="17/06/26"/>
    <n v="730"/>
    <n v="114"/>
    <s v="INFERIOR A 120 DIAS"/>
    <x v="1"/>
    <n v="15719937.26"/>
    <s v="Despesa"/>
    <n v="3"/>
    <s v="SEADM"/>
    <s v="TJPA-PRO-2024/02178"/>
    <n v="0"/>
    <n v="20804662.32"/>
    <s v="repactuação TJPA-EXT-2025/02418-A"/>
    <m/>
    <s v="Lei n° 8.666/93"/>
    <m/>
    <x v="1"/>
    <s v="PRAZO LEGAL"/>
    <s v="2026 - 2º Trimestre"/>
    <d v="2026-04-18T00:00:00"/>
    <s v="Sem informação"/>
    <s v="Sem informação"/>
    <m/>
    <s v="Enio de Oliveira Reboucas"/>
    <s v="Helton Moura da Rocha"/>
    <s v="Augusto Lopes Matos"/>
    <s v="Sem Indicação"/>
    <s v="Randal Willams Ferreira de Castro"/>
    <e v="#N/A"/>
  </r>
  <r>
    <s v="CONTRATO"/>
    <s v="050"/>
    <x v="1"/>
    <s v="AMAZÔNIA CLEAN LIMPEZA E CONSERVAÇÃO EM PRÉDIOS LTDA"/>
    <s v="10.587.618/0001-53"/>
    <s v="Contratação de Empresa Especializada na prestação de Serviços Terceirizados de natureza continuada para Limpeza, Conservação, Higienizaçao, Copeiragem e Suporte Operacional nas dependências do TJPA, compreederá, além dos postos de serviço, o fornecimento de uniformes , materiais e o emprego de equipamentos necessários à execução dos serviços, pelo período de 24 messes"/>
    <x v="5"/>
    <s v="Pregão Eletrônico"/>
    <s v="062/2023"/>
    <d v="2024-06-17T00:00:00"/>
    <s v="17/06/24"/>
    <d v="2026-06-17T00:00:00"/>
    <s v="17/06/26"/>
    <n v="730"/>
    <n v="114"/>
    <s v="INFERIOR A 120 DIAS"/>
    <x v="1"/>
    <n v="38792925.43"/>
    <s v="Despesa"/>
    <n v="3"/>
    <s v="SEADM"/>
    <s v="TJPA-PRO-2024/02181"/>
    <n v="0"/>
    <n v="48887787.759999998"/>
    <m/>
    <m/>
    <s v="Lei n° 8.666/93"/>
    <m/>
    <x v="1"/>
    <s v="PRAZO LEGAL"/>
    <s v="2026 - 2º Trimestre"/>
    <d v="2026-04-18T00:00:00"/>
    <s v="Sem informação"/>
    <s v="Sem informação"/>
    <m/>
    <s v="Enio de Oliveira Reboucas"/>
    <s v="Helton Moura da Rocha"/>
    <s v="Jandiara Luzia Matos Pires "/>
    <s v="Sem Indicação"/>
    <s v="Augusto Lopes Matos"/>
    <e v="#N/A"/>
  </r>
  <r>
    <s v="CONTRATO"/>
    <s v="061"/>
    <x v="1"/>
    <s v="AOVS SISTEMAS DE INFORMÁTICA S.A"/>
    <s v="05.555.382/0001-33"/>
    <s v="Contratação de empresa especilaizada em serviços de disponibilização de licenças de acesso à plataforma de cursos &quot; ALURA&quot;, na modalidade de Ensino a Distância(EAD), para a realização de capacitações."/>
    <x v="0"/>
    <s v="Inexigibilidade de Licitação"/>
    <s v="049/2024"/>
    <d v="2024-06-18T00:00:00"/>
    <s v="18/06/24"/>
    <d v="2026-06-19T00:00:00"/>
    <s v="19/06/26"/>
    <n v="731"/>
    <n v="116"/>
    <s v="INFERIOR A 120 DIAS"/>
    <x v="1"/>
    <n v="212250"/>
    <s v="Despesa"/>
    <n v="2"/>
    <s v="SETIC"/>
    <s v="TJPA-PRO-2024/00717"/>
    <n v="0"/>
    <n v="212250"/>
    <s v="instrução prorrogação TJPA-MEM-2025/18345 - na assessoria jurídica - aqui a empresa abriu mão do primeiro reajuste anual. Então ajustei a data para segunda anualidade verificar se ela tbm abrirá mão."/>
    <m/>
    <s v="Lei n° 14.133/2021, art. 74, III"/>
    <d v="2025-04-19T00:00:00"/>
    <x v="1"/>
    <s v="PRAZO LEGAL"/>
    <s v="2026 - 2º Trimestre"/>
    <d v="2026-04-20T00:00:00"/>
    <s v="Sem informação"/>
    <s v="Sem informação"/>
    <m/>
    <s v="Alvaro Rogers Cardoso Alvao"/>
    <s v="Sem indicação"/>
    <s v="Arthur Wadrin da Costa"/>
    <s v="Sergio Ricardo Pinto Moreira"/>
    <s v="Eloisa Cristina Alves Hasegawa"/>
    <s v="alvaro.alvao@tjpa.jus.br;; arthur.watrin@tjpa.jus.br; sergio.moreira@tjpa.jus.br; eloisa.hasegawa@tjpa.jus.br;coordenadoria.contratos@tjpa.jus.br"/>
  </r>
  <r>
    <s v="CONTRATO"/>
    <s v="068"/>
    <x v="0"/>
    <s v="NACIONAL CONSTRUÇÕES &amp; SERVIÇOS TÉCNICOS EIRELI - EPP"/>
    <s v="02.934.270/0001-03"/>
    <s v="Contratação de empresa especializada na execução de serviços comuns de engenharia, de forma continuada, sob demanda, sem dedicação exclusiva de mão de obra, sob regime de empreita por preço unitário com fornecimento de materiais, equipamentos e ferramentas, para atender às demandas existentes ou que venham a ocorrer em imóveis utilizados pelo TJPA ou de interesse deste, conforme condições, quantidades e exigências estabelecidas no termo de referência, Anexo I deste edital. "/>
    <x v="2"/>
    <s v="Pregão Eletrônico"/>
    <s v="009/2025"/>
    <d v="2025-06-26T00:00:00"/>
    <n v="46199"/>
    <d v="2026-06-26T00:00:00"/>
    <s v="SUPERIOR A 150 DIAS"/>
    <s v="VIGENTE"/>
    <n v="123"/>
    <s v="INFERIOR A 150 DIAS"/>
    <x v="1"/>
    <n v="3314610"/>
    <s v="Despesa"/>
    <n v="12"/>
    <s v="SEENG"/>
    <s v="0007382-25.2025.8.14.0900"/>
    <n v="0"/>
    <n v="3314610"/>
    <s v="0057004-73.2025.8.14.0900 reajsute primira anualkidade, jka ajustei a data na planilha"/>
    <m/>
    <s v="Lei n° 14.133/21"/>
    <d v="2025-12-01T00:00:00"/>
    <x v="2"/>
    <s v="PRAZO LEGAL"/>
    <s v="2026 - 2º Trimestre"/>
    <d v="2026-04-27T00:00:00"/>
    <s v="Sem informação"/>
    <s v="Sem informação"/>
    <m/>
    <s v="Claudio Ormindo Silva dos Santos"/>
    <s v="Antonio Fernandes dos Santos Sousa"/>
    <s v="Valter Mendes Ferreira Junior"/>
    <s v="Samantha Nahon Bittencourt"/>
    <s v="Sem indicação"/>
    <s v="claudio.ormindo@tjpa.jus.br;antonio.sousa2@tjpa.jus.br; valter.junior@tjpa.jus.br; samantha.nahon@tjpa.jus.br; ;coordenadoria.contratos@tjpa.jus.br"/>
  </r>
  <r>
    <s v="CONTRATO"/>
    <s v="067"/>
    <x v="0"/>
    <s v="SANEAR BRASIL CONSTRUÇÕES EIRELI"/>
    <s v="18.284.403/0001-75"/>
    <s v="Contratação de empresa especializada na execução de serviços comuns de engenharia, de forma continuada, sob demanda, sem dedicação exclusiva de mão de obra, sob regime de empreita por preço unitário com fornecimento de materiais, equipamentos e ferramentas para atender às demandas existentes ou que venham a ocorrer em imóveis utilizados pelo TJPA ou de interesse deste, conforme condições, quantitades e exigências estabelecidas no termo de referência, Anexo I deste edital. "/>
    <x v="2"/>
    <s v="Pregão Eletrônico"/>
    <s v="009/2025"/>
    <d v="2025-06-27T00:00:00"/>
    <n v="46200"/>
    <d v="2026-06-27T00:00:00"/>
    <s v="SUPERIOR A 150 DIAS"/>
    <s v="VIGENTE"/>
    <n v="124"/>
    <s v="INFERIOR A 150 DIAS"/>
    <x v="1"/>
    <n v="8392125"/>
    <s v="Despesa"/>
    <n v="2"/>
    <s v="SEENG"/>
    <s v="0008512-50.2025.8.14.0900"/>
    <n v="0"/>
    <n v="8392125"/>
    <m/>
    <m/>
    <s v="Lei n° 14.133/21"/>
    <d v="2024-01-01T00:00:00"/>
    <x v="2"/>
    <s v="PRAZO LEGAL"/>
    <s v="2026 - 2º Trimestre"/>
    <d v="2026-04-28T00:00:00"/>
    <s v="Sem informação"/>
    <s v="Sem informação"/>
    <m/>
    <s v="Claudio Ormindo Silva dos Santos"/>
    <s v="Sem indicação"/>
    <s v="Mariana Tripac Mileo Camara, Jose Ribeiro da Costa Filho, Antônio Silvaney Teixeira Duarte Junior, Arlen Gonçalves Martins, Valter Mendes Junior, Igor Alcolumbre Pinto, Max Jorge Machado Santos,  Paulo Marcelo de Araújo Hildebrando, Daniel Menezes Simas, Eliana Cristina dos Santos Farah, Augusto Almeida Macola e Armando Augusto Sá "/>
    <s v="Samantha Nahon Bittencourt"/>
    <s v="Antonio Fernandes dos Santos Sousa"/>
    <s v="claudio.ormindo@tjpa.jus.br;antonio.sousa2@tjpa.jus.br; valter.junior@tjpa.jus.br; samantha.nahon@tjpa.jus.br; ;coordenadoria.contratos@tjpa.jus.br; mariana.camara@tjpa.jus.br; jose.filho3@tjpa.jus.br; antonio.junior3@tjpa.jus.br; arlen.martins@tjpa.jus.br; valter.junior@tjpa.jus.br; igor.pinto@tjpa.jus.br; max.machado@tjpa.jus.br; paulo.hildebrando@tjpa.jus.br; daniel.simas@tjpa.jus.br; eliana.cristina@tjpa.jus.br; augusto.macola@tjpa.jus.br; armando.silva@tjpa.jus.br"/>
  </r>
  <r>
    <s v="CONTRATO"/>
    <s v="050"/>
    <x v="4"/>
    <s v="HEXCEL ELEVADORES LTDA"/>
    <s v="10.599.628/0001-09"/>
    <s v="Manutenção Preventiva e Corretiva de plataformas de percurso vertical durante o periodo de 12 meses, nos Fóruns de Marituba, Parauapebas, Juizado do Jurunas e Anexo II"/>
    <x v="0"/>
    <s v="Pregão Eletrônico"/>
    <s v="037/2022"/>
    <d v="2022-06-30T00:00:00"/>
    <s v="30/06/22"/>
    <d v="2026-06-30T00:00:00"/>
    <s v="30/06/26"/>
    <n v="1461"/>
    <n v="127"/>
    <s v="INFERIOR A 150 DIAS"/>
    <x v="1"/>
    <n v="36999.919999999998"/>
    <s v="Despesa"/>
    <n v="1"/>
    <s v="SEENG"/>
    <s v="PA-PRO-2022/02468"/>
    <n v="0"/>
    <n v="41174.57"/>
    <s v="TJPA-MEM-2024/18180; instrução TJPA-MEM-2025/24364"/>
    <m/>
    <s v="Lei n° 8.666/93"/>
    <m/>
    <x v="3"/>
    <s v="PRAZO LEGAL"/>
    <s v="2026 - 2º Trimestre"/>
    <d v="2026-05-01T00:00:00"/>
    <s v="Sem informação"/>
    <s v="Sem informação"/>
    <m/>
    <s v="Valter Mendes Ferreira Junior"/>
    <s v="Edson Goncalves Ferreira"/>
    <s v="Edson Goncalves Ferreira"/>
    <s v="Sem Indicação"/>
    <s v="Sem indicação"/>
    <s v="valter.junior@tjpa.jus.br;edson.ferreira@tjpa.jus.br; edson.ferreira@tjpa.jus.br; ; ;coordenadoria.contratos@tjpa.jus.br"/>
  </r>
  <r>
    <s v="CONTRATO"/>
    <s v="055"/>
    <x v="4"/>
    <s v="REVERSA  AMBIENTAL SERVIÇOS E COLETORA DE RESIDUOS EIRELI"/>
    <s v="27.208.498/0001-39"/>
    <s v="Contratação de Serviços de coleta  e destinação final de resíduos de serviços de saude"/>
    <x v="0"/>
    <s v="Pregão Eletrônico"/>
    <s v="039/2022"/>
    <d v="2022-07-07T00:00:00"/>
    <s v="07/07/22"/>
    <d v="2026-07-07T00:00:00"/>
    <s v="07/07/26"/>
    <n v="1461"/>
    <n v="134"/>
    <s v="INFERIOR A 150 DIAS"/>
    <x v="1"/>
    <n v="11000"/>
    <s v="Despesa"/>
    <n v="2"/>
    <s v="SEGEP"/>
    <s v="PA-PRO-2022/02575 "/>
    <n v="0"/>
    <n v="11959.36"/>
    <s v="TJPA-MEM-2023/24473, cobrança, apoio operacional / TJPA-MEM-2023/22913, instrução, na Divisão de Compra. Na assessoria jurídica. Autorizado. TJPA-MEM-2024/30079, COBRANÇA. TJPA-MEM-2024/20937 - tramitação; instrução TJPA-MEM-2025/22820 - voltou da assessoria ao fiscal, para atualizaçãoda scertidões - mandei mensagem pro Max cobrando o processo em 17/06"/>
    <d v="2024-04-16T00:00:00"/>
    <s v="Lei n° 8.666/93"/>
    <m/>
    <x v="3"/>
    <s v="PRAZO LEGAL"/>
    <s v="2026 - 3º Trimestre"/>
    <d v="2026-05-08T00:00:00"/>
    <s v="Dentro do prazo"/>
    <s v="Sem informação"/>
    <m/>
    <s v="Miguel Angelo Novo Simas"/>
    <s v="Madalena Freitas de Oliveira"/>
    <s v="Igor Alcolumbre Pinto"/>
    <s v="Sem Indicação"/>
    <s v="Kamilla de Mendonça Gondim Prince"/>
    <s v="miguel.simas@tjpa.jus.br;madalena.oliveira@tjpa.jus.br; igor.pinto@tjpa.jus.br; ; kamilla.gondim@tjpa.jus.br;coordenadoria.contratos@tjpa.jus.br"/>
  </r>
  <r>
    <s v="CONTRATO"/>
    <s v="062"/>
    <x v="1"/>
    <s v="FUNDAÇÃO GETÚLIO VARGAS"/>
    <s v="33.641.663/0001-44"/>
    <s v="Curso de pós-graduação Latu Sensu, especialização, na modalidade bleended (virtual síncrono e presencial), denominado MBA em Gestão Públic e Inovação no Poder Judiciário"/>
    <x v="0"/>
    <s v="Inexigibilidade de Licitação"/>
    <s v="052/2024"/>
    <d v="2024-07-11T00:00:00"/>
    <s v="11/07/24"/>
    <d v="2026-07-11T00:00:00"/>
    <s v="11/07/26"/>
    <n v="730"/>
    <n v="138"/>
    <s v="INFERIOR A 150 DIAS"/>
    <x v="1"/>
    <n v="864000"/>
    <s v="Despesa"/>
    <n v="2"/>
    <s v="EJ"/>
    <s v="TJPA-PRO-2023/03764"/>
    <n v="48000"/>
    <n v="864000"/>
    <m/>
    <m/>
    <s v="Lei n° 14.133/21"/>
    <d v="2025-05-29T00:00:00"/>
    <x v="1"/>
    <s v="PRAZO LEGAL"/>
    <s v="2026 - 3º Trimestre"/>
    <d v="2026-05-12T00:00:00"/>
    <s v="Sem informação"/>
    <s v="Sem informação"/>
    <m/>
    <s v="Jeferson Antonio Fernandes Bacelar"/>
    <s v="Jeferson Antonio Fernandes Bacelar"/>
    <s v="Adil Bahia da Silva Rezende"/>
    <s v="Synthia Maria Guimarães Angelim"/>
    <s v="Sem indicação"/>
    <s v="jeferson.bacelar@tjpa.jus.br;jeferson.bacelar@tjpa.jus.br; adil.bahia@tjpa.jus.br; synthia.angelim@tjpa.jus.br; ;coordenadoria.contratos@tjpa.jus.br"/>
  </r>
  <r>
    <s v="CONTRATO"/>
    <s v="057"/>
    <x v="4"/>
    <s v="POLO SEGURANÇA ESPECIALIZADA LTDA"/>
    <s v="02.650.833/0001-23"/>
    <s v="Prestação de serviço de vigilância e Segurança Armada, nas dependências e instalações do TJPA, localizadas  na  Capital  e  no  interior  do Estado  do  Pará"/>
    <x v="5"/>
    <s v="Pregão Eletrônico"/>
    <s v="019/2022"/>
    <d v="2022-07-13T00:00:00"/>
    <s v="13/07/22"/>
    <d v="2026-07-13T00:00:00"/>
    <s v="13/07/26"/>
    <n v="1461"/>
    <n v="140"/>
    <s v="INFERIOR A 150 DIAS"/>
    <x v="1"/>
    <n v="8223420.3600000003"/>
    <s v="Despesa"/>
    <n v="2"/>
    <s v="COMIL"/>
    <s v="PA-PRO-2022/02652"/>
    <n v="0"/>
    <n v="7972632.7199999997"/>
    <s v="TJPA-MEM-2024/19227; instrução TJPA-MEM-2025/26276; reajuste/repactuação TJPA-MEM-2024/30818. Prorrogação - TJPA-MEM-2025/26276 - na assesoria jurídica"/>
    <d v="2024-04-05T00:00:00"/>
    <s v="Lei n° 8.666/93"/>
    <m/>
    <x v="1"/>
    <s v="PRAZO LEGAL"/>
    <s v="2026 - 3º Trimestre"/>
    <d v="2026-05-14T00:00:00"/>
    <s v="Dentro do prazo"/>
    <s v="Sem informação"/>
    <m/>
    <s v="Willian Rogerio Souza da Silva"/>
    <s v="Roberto Sergio da Silva Castro"/>
    <s v="Marlon Silva Nascimento"/>
    <s v="Sem Indicação"/>
    <s v="Sem indicação"/>
    <s v="william.silva@tjpa.jus.br;roberto.castro@tjpa.jus.br; marlon.nascimento@tjpa.jus.br; ; ;coordenadoria.contratos@tjpa.jus.br"/>
  </r>
  <r>
    <s v="ARP"/>
    <s v="032"/>
    <x v="0"/>
    <s v="MAFRA TRANSPORTES DE CARGA LTDA"/>
    <s v="06.215.332/0001-70"/>
    <s v="Registro de Preços para a contratação de empresa especializada no transporte de cargas conforme condições estabelecidas no Termo de Referência – Anexo I do edital"/>
    <x v="0"/>
    <s v="Pregão Eletrônico"/>
    <s v="015/2025"/>
    <d v="2025-07-14T00:00:00"/>
    <n v="46217"/>
    <d v="2026-07-14T00:00:00"/>
    <s v="SUPERIOR A 150 DIAS"/>
    <s v="VIGENTE"/>
    <n v="141"/>
    <s v="INFERIOR A 150 DIAS"/>
    <x v="1"/>
    <n v="826950"/>
    <s v="Despesa"/>
    <n v="0"/>
    <s v="SEADM"/>
    <s v="0013093-11.2025"/>
    <n v="0"/>
    <n v="826950"/>
    <m/>
    <m/>
    <s v="Lei n° 14.133/21"/>
    <m/>
    <x v="2"/>
    <s v="PRAZO LEGAL"/>
    <s v="2026 - 3º Trimestre"/>
    <d v="2026-05-15T00:00:00"/>
    <s v="Sem informação"/>
    <s v="Sem informação"/>
    <m/>
    <s v="Joao Victor Ferreira Almeida"/>
    <s v="Sem indicação"/>
    <s v="Antonio Marcos Nunes de Carvalho"/>
    <s v="Thiago da Silva Soares"/>
    <s v="Mario Tasso Ribeiro Serra Junior"/>
    <s v="joao.vfalmeida@tjpa.jus.br;; antonio.carvalho@tjpa.jus.br; thiago.soares@tjpa.jus.br; mario.serra@tjpa.jus.br;coordenadoria.contratos@tjpa.jus.br"/>
  </r>
  <r>
    <s v="CONTRATO"/>
    <s v="080"/>
    <x v="0"/>
    <s v="BIOCROMA CLÍNICA DE EXAMES DE DNA LTDA"/>
    <s v="09.001.104/0001-95"/>
    <s v="Contratação de empresa especilizada para prestação, sob demanda, de serviços laboratoriais de análises genéticas, com a finalidade de realização de exames de DNA do tipo trio, duo, espólio (reconstrução genética com familiares vivos) e exames a partir de amostras obtidas por exumação cadavérica, para instrução de processos judiciais cíveis e criminais, no âmbito do Poder Judiciário do Estado do Pará, com validade jurídica, metodologia reconhecida e controle da cadeia de custódia. "/>
    <x v="2"/>
    <s v="Pregão Eletrônico"/>
    <s v="016/2025"/>
    <d v="2025-07-14T00:00:00"/>
    <n v="46217"/>
    <d v="2026-07-14T00:00:00"/>
    <s v="SUPERIOR A 150 DIAS"/>
    <s v="VIGENTE"/>
    <n v="141"/>
    <s v="INFERIOR A 150 DIAS"/>
    <x v="1"/>
    <n v="559595"/>
    <s v="Despesa"/>
    <n v="1"/>
    <s v="SEADM"/>
    <s v="0012364-82.2025.8.14.0900"/>
    <n v="0"/>
    <n v="559595"/>
    <m/>
    <m/>
    <s v="Lei n° 14.133/21"/>
    <d v="2025-06-09T00:00:00"/>
    <x v="1"/>
    <s v="PRAZO LEGAL"/>
    <s v="2026 - 3º Trimestre"/>
    <d v="2026-05-15T00:00:00"/>
    <s v="Sem informação"/>
    <s v="Sem informação"/>
    <m/>
    <s v="Charley Cardoso da Silva"/>
    <s v="Sem indicação"/>
    <s v="Leila Maria Lisboa da Silva"/>
    <s v="Maria Amelia Pessoa da Costa"/>
    <s v="Ana Patricia Ferreira Rameiro"/>
    <s v="amelia.costa@tjpa.jus.br;; leila.silva@tjpa.jus.br; amelia.costa@tjpa.jus.br; patricia.rameiro@tjpa.jus.br;coordenadoria.contratos@tjpa.jus.br"/>
  </r>
  <r>
    <s v="ARP"/>
    <s v="033"/>
    <x v="0"/>
    <s v="GRUPO ALBUQUERQUE SERVIÇOS E COMÉRCIO DE ALIMENTOS LTDA"/>
    <s v="41.175.056/0001-64"/>
    <s v="Registro de Preços para Aquisição de Equipamentos de Áudio e Vídeo para atender às necessidades do Tribunal de Justiça do Estado do Pará –TJPA, garantindo autonomia, disponibilidade e padronização na realização de Tribunais do Júri, eventos institucionais, palestras e demais atividades administrativas e judiciárias."/>
    <x v="3"/>
    <s v="Pregão Eletrônico"/>
    <s v="014/2025"/>
    <d v="2025-07-15T00:00:00"/>
    <n v="46218"/>
    <d v="2026-07-15T00:00:00"/>
    <s v="SUPERIOR A 150 DIAS"/>
    <s v="VIGENTE"/>
    <n v="142"/>
    <s v="INFERIOR A 150 DIAS"/>
    <x v="1"/>
    <n v="289804.09999999998"/>
    <s v="Despesa"/>
    <n v="0"/>
    <s v="SEADM"/>
    <s v="0013104-40.2025"/>
    <n v="0"/>
    <n v="289804.09999999998"/>
    <m/>
    <m/>
    <s v="Lei n° 14.133/21"/>
    <m/>
    <x v="2"/>
    <s v="PRAZO LEGAL"/>
    <s v="2026 - 3º Trimestre"/>
    <d v="2026-05-16T00:00:00"/>
    <s v="Sem informação"/>
    <s v="Sem informação"/>
    <m/>
    <s v="Joao Victor Ferreira Almeida"/>
    <s v="Sem indicação"/>
    <s v="Marcelo Farias das Chagas"/>
    <s v="Thiago da Silva Soares"/>
    <s v="Joao Victor Ferreira Almeida"/>
    <s v="joao.vfalmeida@tjpa.jus.br;; marcelo.chagas@tjpa.jus.br; thiago.soares@tjpa.jus.br; joao.vfalmeida@tjpa.jus.br;coordenadoria.contratos@tjpa.jus.br"/>
  </r>
  <r>
    <s v="ARP"/>
    <s v="034"/>
    <x v="0"/>
    <s v="ALESSANDRA B. TONIETTI INSTRUMENTOS MUSICAIS"/>
    <s v="18.047.657/0001-70"/>
    <s v="Registro de Preços para Aquisição de Equipamentos de Áudio e Vídeo para atender às necessidades do Tribunal de Justiça do Estado do Pará –TJPA, garantindo autonomia, disponibilidade e padronização na realização de Tribunais do Júri, eventos institucionais, palestras e demais atividades administrativas e judiciárias."/>
    <x v="3"/>
    <s v="Pregão Eletrônico"/>
    <s v="014/2025"/>
    <d v="2025-07-15T00:00:00"/>
    <n v="46218"/>
    <d v="2026-07-15T00:00:00"/>
    <s v="SUPERIOR A 150 DIAS"/>
    <s v="VIGENTE"/>
    <n v="142"/>
    <s v="INFERIOR A 150 DIAS"/>
    <x v="1"/>
    <n v="443479.5"/>
    <s v="Despesa"/>
    <n v="0"/>
    <s v="SEADM"/>
    <s v="0013109-62.2025"/>
    <n v="0"/>
    <n v="443479.5"/>
    <m/>
    <m/>
    <s v="Lei n° 14.133/21"/>
    <m/>
    <x v="2"/>
    <s v="PRAZO LEGAL"/>
    <s v="2026 - 3º Trimestre"/>
    <d v="2026-05-16T00:00:00"/>
    <s v="Sem informação"/>
    <s v="Sem informação"/>
    <m/>
    <s v="Joao Victor Ferreira Almeida"/>
    <s v="Sem indicação"/>
    <s v="Marcelo Farias das Chagas"/>
    <s v="Thiago da Silva Soares"/>
    <s v="Joao Victor Ferreira Almeida"/>
    <s v="joao.vfalmeida@tjpa.jus.br;; marcelo.chagas@tjpa.jus.br; thiago.soares@tjpa.jus.br; joao.vfalmeida@tjpa.jus.br;coordenadoria.contratos@tjpa.jus.br"/>
  </r>
  <r>
    <s v="CONTRATO"/>
    <s v="083"/>
    <x v="0"/>
    <s v="CONTRATOSGOV SISTEMAS LTDA"/>
    <s v="40.628.906/0001-70"/>
    <s v="Contratação de solução tecnológica especializada para a gestão informatizada do ciclo de vida dos contratos administrativos do tribunal de justiça do estado do pará — tjpa, incluindo licenciamento de uso de software em ambiente web (modelo saas — software como serviço), hospedagem, suporte técnico integral, atualizações contínuas, capacitação de multiplicadores e serviços correlatos, conforme as condições, quantidades e especificações técnicas descritas no Termo de Referência"/>
    <x v="2"/>
    <s v="Inexigibilidade de Licitação"/>
    <s v="041/2025"/>
    <d v="2025-07-17T00:00:00"/>
    <n v="46220"/>
    <d v="2026-07-17T00:00:00"/>
    <s v="SUPERIOR A 150 DIAS"/>
    <s v="VIGENTE"/>
    <n v="144"/>
    <s v="INFERIOR A 150 DIAS"/>
    <x v="1"/>
    <n v="94890"/>
    <s v="Despesa"/>
    <n v="2"/>
    <s v="SETIC"/>
    <s v="0001489-53.2025.8.14.0900 "/>
    <n v="0"/>
    <n v="94890"/>
    <m/>
    <m/>
    <s v="Lei n° 14.133/21"/>
    <m/>
    <x v="2"/>
    <s v="PRAZO LEGAL"/>
    <s v="2026 - 3º Trimestre"/>
    <d v="2026-05-18T00:00:00"/>
    <s v="Sem informação"/>
    <s v="Sem informação"/>
    <m/>
    <s v="Andrey Diego da Silva Albuquerque"/>
    <s v="Sem Indicação"/>
    <s v="Sergio Ricardo Pinto Moreira"/>
    <s v="Wellen de Paula Monteiro Amador"/>
    <s v="Eloisa Cristina Alves Hasegawa"/>
    <s v="andrey.albuquerque@tjpa.jus.br;; sergio.moreira@tjpa.jus.br; wellen.amador@tjpa.jus.br; eloisa.hasegawa@tjpa.jus.br;coordenadoria.contratos@tjpa.jus.br"/>
  </r>
  <r>
    <s v="CONTRATO"/>
    <s v="039"/>
    <x v="2"/>
    <s v="IOB - INFORMACOES OBJETIVAS E PUBLICACOES JURIDICAS LTDA"/>
    <s v="43.217.850.0001-59"/>
    <s v="Contratação de  assinatura  anual  das revistas  jurídicas da  Editora  IOB,  na  quantidade  e periodicidade previstas neste Termo de Referência."/>
    <x v="0"/>
    <s v="Inexigibilidade de Licitação"/>
    <s v="042/2023"/>
    <d v="2023-07-17T00:00:00"/>
    <s v="17/07/23"/>
    <d v="2026-07-18T00:00:00"/>
    <s v="18/07/26"/>
    <n v="1097"/>
    <n v="145"/>
    <s v="INFERIOR A 150 DIAS"/>
    <x v="1"/>
    <n v="8504.23"/>
    <s v="Despesa"/>
    <n v="2"/>
    <s v="SEADM"/>
    <s v="TJPA-PRO-2023/00788"/>
    <n v="0"/>
    <n v="9305.4699999999993"/>
    <s v="TJPA-MEM-2024/31724, cobrança / TJPA-MEM-2024/23122, isntrução - verificar se não tem reajuste instrução TJPA-MEM-2025/28422 - com jonas para parecer - reajuste concedido no 2° TA"/>
    <m/>
    <s v="Lei n° 14.133/2021, art. 74, I"/>
    <d v="2025-05-30T00:00:00"/>
    <x v="3"/>
    <s v="PRAZO LEGAL"/>
    <s v="2026 - 3º Trimestre"/>
    <d v="2026-05-19T00:00:00"/>
    <s v="Sem informação"/>
    <s v="Sem informação"/>
    <s v="Inexigibilidade de Licitação nº 42/2023, nos termos do art. 74, I, da Lei nº 14.133/2021."/>
    <s v="Elaine Cristina Fernandes Ribeiro"/>
    <s v="Elaine Cristina Fernandes Ribeiro"/>
    <s v="Lanalucia dos Santos Soares Figueiredo"/>
    <s v="Sem Indicação"/>
    <s v="Sem indicação"/>
    <s v="elaine.ribeiro@tjpa.jus.br;elaine.ribeiro@tjpa.jus.br; lanalucia.soares@tjpa.jus.br; ; ;coordenadoria.contratos@tjpa.jus.br"/>
  </r>
  <r>
    <s v="CONTRATO"/>
    <s v="030"/>
    <x v="3"/>
    <s v="SEA TELECOM LTDA"/>
    <s v="25.450.139/0001-68"/>
    <s v="Contratação para prestação de serviço de acesso à internet, com instalação e suporte para as unidades judiciárias do TJPA."/>
    <x v="4"/>
    <s v="Pregão Eletrônico"/>
    <s v="034/2021"/>
    <d v="2021-07-22T00:00:00"/>
    <s v="22/07/21"/>
    <d v="2026-07-22T00:00:00"/>
    <s v="22/07/26"/>
    <n v="1826"/>
    <n v="149"/>
    <s v="INFERIOR A 150 DIAS"/>
    <x v="1"/>
    <n v="158202"/>
    <s v="Despesa"/>
    <n v="3"/>
    <s v="SETIC"/>
    <s v="PA-PRO-2021/02229"/>
    <n v="0"/>
    <n v="41015.760000000002"/>
    <s v="instrução TJPA-MEM-2025/17010 - para ajuste da minuta"/>
    <m/>
    <s v="Lei n° 8.666/93"/>
    <m/>
    <x v="1"/>
    <s v="EXCEPCIONAL"/>
    <s v="2026 - 3º Trimestre"/>
    <d v="2026-05-23T00:00:00"/>
    <s v="Sem informação"/>
    <s v="Sem informação"/>
    <m/>
    <s v="Denison Leandro Serrao Soares"/>
    <s v="Arilson Galdino da Silva"/>
    <s v="Cristiano Neri da Silva "/>
    <s v="Arilson Galdino da Silva"/>
    <s v="Bruno Botelho Cardoso"/>
    <s v="denison.soares@tjpa.jus.br;arilson.silva@tjpa.jus.br; cristiano.neri@tjpa.jus.br; arilson.silva@tjpa.jus.br; bruno.bcardoso@tjpa.jus.br;coordenadoria.contratos@tjpa.jus.br"/>
  </r>
  <r>
    <s v="CONTRATO"/>
    <s v="031"/>
    <x v="3"/>
    <s v="M A V NETO SERVIÇOS DE COMUNICAÇÃO LTDA RIO CONECT"/>
    <s v="16.875.413/0001-50"/>
    <s v="Contratação para prestação de serviço de acesso à internet, com instalação e suporte para as unidades judiciárias do TJPA."/>
    <x v="4"/>
    <s v="Pregão Eletrônico"/>
    <s v="034/2021"/>
    <d v="2021-07-22T00:00:00"/>
    <s v="22/07/21"/>
    <d v="2026-07-22T00:00:00"/>
    <s v="22/07/26"/>
    <n v="1826"/>
    <n v="149"/>
    <s v="INFERIOR A 150 DIAS"/>
    <x v="1"/>
    <n v="289150"/>
    <s v="Despesa"/>
    <n v="0"/>
    <s v="SETIC"/>
    <s v="PA-PRO-2021/02230"/>
    <n v="0"/>
    <n v="75745.08"/>
    <s v="instrução TJPA-MEM-2025/17060 - para dotação orçamentária"/>
    <m/>
    <s v="Lei n° 8.666/93"/>
    <m/>
    <x v="1"/>
    <s v="EXCEPCIONAL"/>
    <s v="2026 - 3º Trimestre"/>
    <d v="2026-05-23T00:00:00"/>
    <s v="Sem informação"/>
    <s v="Sem informação"/>
    <m/>
    <s v="Denison Leandro Serrao Soares"/>
    <s v="Arilson Galdino da Silva"/>
    <s v="Bruno Botelho Cardoso"/>
    <s v="Arilson Galdino da Silva"/>
    <s v="Cristiano Neri da Silva "/>
    <s v="denison.soares@tjpa.jus.br;arilson.silva@tjpa.jus.br; bruno.bcardoso@tjpa.jus.br; arilson.silva@tjpa.jus.br; cristiano.neri@tjpa.jus.br;coordenadoria.contratos@tjpa.jus.br"/>
  </r>
  <r>
    <s v="CONTRATO"/>
    <s v="032"/>
    <x v="3"/>
    <s v="COELHO TECNOLOGIA"/>
    <s v="08.182.940/0001-50"/>
    <s v="Contratação para prestação de serviço de acesso à internet, com instalação e suporte para as unidades judiciárias do TJPA."/>
    <x v="4"/>
    <s v="Pregão Eletrônico"/>
    <s v="034/2021"/>
    <d v="2021-07-22T00:00:00"/>
    <d v="2025-07-22T00:00:00"/>
    <d v="2026-07-22T00:00:00"/>
    <s v="22/07/26"/>
    <n v="1826"/>
    <n v="149"/>
    <s v="INFERIOR A 150 DIAS"/>
    <x v="1"/>
    <n v="137561"/>
    <s v="Despesa"/>
    <n v="3"/>
    <s v="SETIC"/>
    <s v="PA-PRO-2021/02231"/>
    <n v="0"/>
    <n v="33921"/>
    <s v="instrução TJPA-MEM-2025/17103 - para orçamento_x000a_"/>
    <m/>
    <s v="Lei n° 8.666/93"/>
    <m/>
    <x v="1"/>
    <s v="EXCEPCIONAL"/>
    <s v="2026 - 3º Trimestre"/>
    <d v="2026-05-23T00:00:00"/>
    <s v="Sem informação"/>
    <s v="Sem informação"/>
    <m/>
    <s v="Denison Leandro Serrao Soares"/>
    <s v="Arilson Galdino da Silva"/>
    <s v="Bruno Botelho Cardoso"/>
    <s v="Erick Johny Maciel Bol"/>
    <s v="Cristiano Neri da Silva "/>
    <s v="denison.soares@tjpa.jus.br;arilson.silva@tjpa.jus.br; bruno.bcardoso@tjpa.jus.br; erick.bol@tjpa.jus.br; cristiano.neri@tjpa.jus.br;coordenadoria.contratos@tjpa.jus.br"/>
  </r>
  <r>
    <s v="CONTRATO"/>
    <s v="033"/>
    <x v="3"/>
    <s v="FACHINELI COMUNICAÇÃO LTDA"/>
    <s v="08.804.362/0001-47"/>
    <s v="Contratação para prestação de serviço de acesso à internet, com instalação e suporte para as unidades judiciárias do Tribunal de Justiça do Estado do Pará."/>
    <x v="4"/>
    <s v="Pregão Eletrônico "/>
    <s v="034/2021"/>
    <d v="2021-07-22T00:00:00"/>
    <s v="22/07/21"/>
    <d v="2026-07-22T00:00:00"/>
    <s v="22/07/26"/>
    <n v="1826"/>
    <n v="149"/>
    <s v="INFERIOR A 150 DIAS"/>
    <x v="1"/>
    <n v="241614"/>
    <s v="Despesa"/>
    <n v="0"/>
    <s v="SETIC"/>
    <s v="PA-PRO-2021/02232"/>
    <n v="0"/>
    <n v="76414.080000000002"/>
    <s v="instrução TJPA-MEM-2025/17081 - para validação da pesquisa de  mercado"/>
    <m/>
    <s v="Lei n° 8.666/93"/>
    <m/>
    <x v="1"/>
    <s v="EXCEPCIONAL"/>
    <s v="2026 - 3º Trimestre"/>
    <d v="2026-05-23T00:00:00"/>
    <s v="Sem informação"/>
    <s v="Sem informação"/>
    <m/>
    <s v="Denison Leandro Serrao Soares"/>
    <s v="Arilson Galdino da Silva"/>
    <s v="Claudio Luis da Silva Cabral"/>
    <s v="Erick Johny Maciel Bol"/>
    <s v="Bruno Botelho Cardoso"/>
    <s v="denison.soares@tjpa.jus.br;arilson.silva@tjpa.jus.br; claudio.cabral@tjpa.jus.br; erick.bol@tjpa.jus.br; bruno.bcardoso@tjpa.jus.br;coordenadoria.contratos@tjpa.jus.br"/>
  </r>
  <r>
    <s v="CONTRATO"/>
    <s v="036"/>
    <x v="3"/>
    <s v="ALLTECH - SOLUÇÕES EM TECNOLOGIA LTDA"/>
    <s v="21.547.011/0001-66"/>
    <s v="Contratação de empresa para fornecimento de subscrição de softwares de segurança, incluindo garantia, atualização de versão, suporte técnico por 24 meses."/>
    <x v="4"/>
    <s v="Adesão/Partícipe"/>
    <s v="004/2021"/>
    <d v="2021-07-22T00:00:00"/>
    <s v="22/07/21"/>
    <d v="2026-07-22T00:00:00"/>
    <s v="22/07/26"/>
    <n v="1826"/>
    <n v="149"/>
    <s v="INFERIOR A 150 DIAS"/>
    <x v="1"/>
    <n v="2574990"/>
    <s v="Despesa"/>
    <n v="0"/>
    <s v="SETIC"/>
    <s v="PA-PRO-2021/01602"/>
    <n v="0"/>
    <n v="1931497.61"/>
    <s v="TJPA-MEM-2023/24484, COBRANÇA, TJPA-MEM-2023/28427 instrução, apenas equipe foi nomeada, autorizado - CONTRATO DE FORNECIMENTO;0001294-68.2025.8.14.0900 prorrogação; 0003519-61.2025.8.14.0900"/>
    <d v="2025-06-11T00:00:00"/>
    <s v="Lei n° 8.666/93"/>
    <m/>
    <x v="3"/>
    <s v="EXCEPCIONAL"/>
    <s v="2026 - 3º Trimestre"/>
    <d v="2026-05-23T00:00:00"/>
    <s v="Dentro do prazo"/>
    <s v="Sem informação"/>
    <m/>
    <s v="Ronildo Jojji Matsuura"/>
    <s v="Arilson Galdino da Silva"/>
    <s v="Daniel Azevedo Ferreira "/>
    <s v="Arilson Galdino da Silva"/>
    <s v="Sem indicação"/>
    <s v="ronildo.matsuura@tjpa.jus.br;arilson.silva@tjpa.jus.br; daniel.ferreira@tjpa.jus.br; arilson.silva@tjpa.jus.br; ;coordenadoria.contratos@tjpa.jus.br"/>
  </r>
  <r>
    <s v="CONTRATO"/>
    <s v="083"/>
    <x v="1"/>
    <s v="TECH LEAD SERVICOS E _x000a_COMÉRCIO DE INFORMÁTICA LTDA"/>
    <s v="11.887.021/0002-78"/>
    <s v="Contratação de serviços de subscrições de software (cessão de uso, suporte técnico e atualização), bem como treinamentos oficiais e serviços especializados para manutenção de ambientes tecnológicos baseados na plataforma Red Hat"/>
    <x v="4"/>
    <s v="Pregão Eletrônico"/>
    <s v="066/2023"/>
    <d v="2024-08-02T00:00:00"/>
    <s v="02/08/24"/>
    <d v="2026-08-02T00:00:00"/>
    <s v="02/08/26"/>
    <n v="730"/>
    <n v="160"/>
    <s v="SUPERIOR A 150 DIAS"/>
    <x v="1"/>
    <n v="8084656"/>
    <s v="Despesa"/>
    <n v="0"/>
    <s v="SETIC"/>
    <s v=" PA-PRO-2023/00628"/>
    <n v="0"/>
    <n v="8084656"/>
    <m/>
    <m/>
    <s v="Lei n° 8.666/93"/>
    <m/>
    <x v="1"/>
    <s v="PRAZO LEGAL"/>
    <s v="2026 - 3º Trimestre"/>
    <d v="2026-06-03T00:00:00"/>
    <s v="Sem informação"/>
    <s v="Sem informação"/>
    <m/>
    <s v="Fabio Venicius Ferreira dos Reis"/>
    <s v="Arlene Cristina Silva Siqueira"/>
    <s v="Marcus Vinicius Barbosa e Silva"/>
    <s v="Arilson Galdino da Silva"/>
    <s v="Henrique Pacha Penna de Carvalho"/>
    <s v="fabio.reis@tjpa.jus.br;arlene.siqueira@tjpa.jus.br; marcus.silva@tjpa.jus.br; arilson.silva@tjpa.jus.br; henrique.carvalho@tjpa.jus.br;coordenadoria.contratos@tjpa.jus.br"/>
  </r>
  <r>
    <s v="ARP"/>
    <s v="066"/>
    <x v="1"/>
    <s v="MOREIRA GODOY COMÉRCIO E SERVIÇOS LTDA"/>
    <s v="15.534.401/0001-07"/>
    <s v="Registro de Preços para prestação de serviços de transfer e receptivo por empresa especializada para realização de eventos do Tribunal de Justiça do Estado do Pará"/>
    <x v="0"/>
    <s v="Pregão Eletrônico"/>
    <s v="010/2024"/>
    <d v="2024-08-05T00:00:00"/>
    <s v="05/08/24"/>
    <d v="2026-08-06T00:00:00"/>
    <s v="06/08/26"/>
    <n v="731"/>
    <n v="164"/>
    <s v="SUPERIOR A 150 DIAS"/>
    <x v="1"/>
    <n v="573506"/>
    <s v="Despesa"/>
    <n v="0"/>
    <s v="DECOM"/>
    <s v="TJPA-PRO-2024/03669"/>
    <n v="0"/>
    <n v="1747012"/>
    <s v="TJPA-MEM-2025/22404 Prorrogação ARP - autorizada"/>
    <d v="2025-04-22T00:00:00"/>
    <s v="Lei n° 14.133/21"/>
    <d v="2024-07-02T00:00:00"/>
    <x v="2"/>
    <s v="PRAZO LEGAL"/>
    <s v="2026 - 3º Trimestre"/>
    <d v="2026-06-07T00:00:00"/>
    <s v="Dentro do prazo"/>
    <s v="NÃO "/>
    <m/>
    <s v="Walter Antonio Santos Duarte"/>
    <s v="Sem indicação"/>
    <s v="Regina Celia Oliveira da Silva"/>
    <s v="Klaus Rhossard Seabra Guimarães "/>
    <s v="Anderson Clay Batista Pereira"/>
    <e v="#N/A"/>
  </r>
  <r>
    <s v="CONTRATO"/>
    <s v="090"/>
    <x v="1"/>
    <s v="TECH LEAD SERVIÇOS E COMÉRCIO DE INFORMÁTICA LTDA"/>
    <s v="11.887.021/0002-78"/>
    <s v="Contratação de serviços de subscrições de software (cessão de uso, suporte técnico e atualização), bem como treinamentos oficiais e serviços especializados para manutenção de ambientes tecnológicos baseados na plataforma Red Hat"/>
    <x v="4"/>
    <s v="Pregão Eletrônico"/>
    <s v="066/2023"/>
    <d v="2024-08-06T00:00:00"/>
    <s v="06/08/24"/>
    <d v="2026-08-06T00:00:00"/>
    <s v="06/08/26"/>
    <n v="730"/>
    <n v="164"/>
    <s v="SUPERIOR A 150 DIAS"/>
    <x v="1"/>
    <n v="1441398"/>
    <s v="Despesa"/>
    <n v="2"/>
    <s v="SETIC"/>
    <s v="PA-PRO-2023/00628"/>
    <n v="0"/>
    <n v="1441398"/>
    <s v="0012372-59.2025.8.14.0900 - COBRANÇA - ATENÇÃO! Arilson informou por email dia 16/07 que o processo de prorrogação é 0013995-61.2025.8.14.0900"/>
    <m/>
    <s v="Lei n° 8.666/93"/>
    <m/>
    <x v="1"/>
    <s v="PRAZO LEGAL"/>
    <s v="2026 - 3º Trimestre"/>
    <d v="2026-06-07T00:00:00"/>
    <s v="Sem informação"/>
    <s v="Sem informação"/>
    <m/>
    <s v="Fabio Venicius Ferreira dos Reis"/>
    <s v="Arilson Galdino da Silva"/>
    <s v="Marcus Vinicius Barbosa e Silva"/>
    <s v="Arilson Galdino da Silva"/>
    <s v="Henrique Pacha Penna de Carvalho"/>
    <s v="fabio.reis@tjpa.jus.br;arilson.silva@tjpa.jus.br; marcus.silva@tjpa.jus.br; arilson.silva@tjpa.jus.br; henrique.carvalho@tjpa.jus.br;coordenadoria.contratos@tjpa.jus.br"/>
  </r>
  <r>
    <s v="CONTRATO"/>
    <s v="088"/>
    <x v="0"/>
    <s v="SOLUTION ENGENHARIA E SUSTENTABILIDADE LTDA"/>
    <m/>
    <s v="Contratação de empresa especializada em saneamento e prestação de serviços continuados de manutenção corretiva e preventiva nas Estações de Tratamento de Efluentes do Fórum de Salinópolis, do Fórum de Santo Antônio do Tauá e do Centro de Tecnologia e Informação do TJPA."/>
    <x v="0"/>
    <s v="Pregão Eletrônico"/>
    <s v="013/2025"/>
    <d v="2025-08-07T00:00:00"/>
    <s v="07/08/25"/>
    <d v="2026-08-07T00:00:00"/>
    <s v="07/08/26"/>
    <n v="365"/>
    <n v="165"/>
    <s v="SUPERIOR A 150 DIAS"/>
    <x v="1"/>
    <n v="135200"/>
    <s v="Despesa"/>
    <n v="0"/>
    <s v="SEENG"/>
    <s v="0019698-70.2025.8.14.0900"/>
    <n v="0"/>
    <n v="135200"/>
    <m/>
    <m/>
    <s v="Lei n° 14.133/21"/>
    <m/>
    <x v="0"/>
    <s v="PRAZO LEGAL"/>
    <s v="2026 - 3º Trimestre"/>
    <d v="2026-06-08T00:00:00"/>
    <s v="Sem informação"/>
    <s v="Sem informação"/>
    <m/>
    <s v="Claudio Ormindo Silva dos Santos"/>
    <s v="Sem indicação"/>
    <s v="Samantha Nahon Bittencourt"/>
    <s v="Francinaldo Pereira da Silva Barbosa"/>
    <s v="Antonio Fernandes dos Santos Sousa"/>
    <e v="#N/A"/>
  </r>
  <r>
    <s v="CONTRATO"/>
    <s v="039"/>
    <x v="3"/>
    <s v="BRASOFTWARE INFORMÁTICA LTDA"/>
    <s v="57.142.978/0001-05"/>
    <s v="Aquisição de licenças de softwares"/>
    <x v="4"/>
    <s v="Adesão/Partícipe"/>
    <s v="001/2021"/>
    <d v="2021-08-11T00:00:00"/>
    <s v="11/08/21"/>
    <d v="2026-08-11T00:00:00"/>
    <s v="11/08/26"/>
    <n v="1826"/>
    <n v="169"/>
    <s v="SUPERIOR A 150 DIAS"/>
    <x v="1"/>
    <n v="71899.199999999997"/>
    <s v="Despesa"/>
    <n v="1"/>
    <s v="SETIC"/>
    <s v="PA-PRO-2021/01525"/>
    <n v="0"/>
    <n v="93524.4"/>
    <s v="TJPA-MEM-2024/35262, COBRANÇA / TJPA-MEM-2024/35262-B SEGUNDA VIA JA MANDEI PARA A PESQUISA DE MERCADO - TJPA-PRO-2024/02753, instrujção. Perquisa de mercado na outra via"/>
    <d v="2024-07-29T00:00:00"/>
    <s v="Lei n° 8.666/93"/>
    <m/>
    <x v="1"/>
    <s v="EXCEPCIONAL"/>
    <s v="2026 - 3º Trimestre"/>
    <d v="2026-06-12T00:00:00"/>
    <s v="Dentro do prazo"/>
    <s v="Sem informação"/>
    <m/>
    <s v="Aline Santos Oliveira"/>
    <s v="Aline Santos Oliveira"/>
    <s v="Diego Fonseca Silva"/>
    <s v="Paulo Roberto Lourinho dos Santos"/>
    <s v="Diego Fonseca Silva"/>
    <s v="aline.oliveira@tjpa.jus.br;aline.oliveira@tjpa.jus.br; diego.fsilva@tjpa.jus.br; paulo.lourinho@tjpa.jus.br; diego.fsilva@tjpa.jus.br;coordenadoria.contratos@tjpa.jus.br"/>
  </r>
  <r>
    <s v="CONTRATO"/>
    <s v="086"/>
    <x v="1"/>
    <s v="ELLUS ADMINISTRAÇÃO GERENCIAMENTO E SERVIÇOS LTDA-EPP"/>
    <s v="37.230.628/0001-93"/>
    <s v="Contratação de empresa especializada no serviço e aluguel de empilhadeira"/>
    <x v="10"/>
    <s v="Pregão Eletrônico"/>
    <s v="008/2024"/>
    <d v="2024-08-12T00:00:00"/>
    <s v="12/08/24"/>
    <d v="2026-08-12T00:00:00"/>
    <s v="12/08/26"/>
    <n v="730"/>
    <n v="170"/>
    <s v="SUPERIOR A 150 DIAS"/>
    <x v="1"/>
    <n v="59700"/>
    <s v="Despesa"/>
    <n v="2"/>
    <s v="SEADM"/>
    <s v="TJPA-PRO-2024/03027"/>
    <n v="10434.219999999999"/>
    <n v="62605.3"/>
    <s v="TJPA-MEM-2025/22174 - 1° REAJUSTE ANUAL - JA AJUSTEI A DATA NA PLANILHA; TJPA-MEM-2025/25090_x000a_prorrogação - em cotação"/>
    <m/>
    <s v="Lei n° 14.133/21"/>
    <d v="2025-03-22T00:00:00"/>
    <x v="2"/>
    <s v="PRAZO LEGAL"/>
    <s v="2026 - 3º Trimestre"/>
    <d v="2026-06-13T00:00:00"/>
    <s v="Sem informação"/>
    <s v="Sem informação"/>
    <m/>
    <s v="Joao Victor Ferreira Almeida"/>
    <s v="Sem indicação"/>
    <s v="Mario Jose Moreira Pinto"/>
    <s v="Sem Indicação"/>
    <s v="Sem indicação"/>
    <s v="joao.vfalmeida@tjpa.jus.br;; mario.pinto@tjpa.jus.br; ; ;coordenadoria.contratos@tjpa.jus.br"/>
  </r>
  <r>
    <s v="CONTRATO"/>
    <s v="092"/>
    <x v="1"/>
    <s v="YUSSEF MAUÉS GORAYEB"/>
    <s v="29.520539/0001-53"/>
    <s v="Aquisição de de gás liquefeito de petróleo - GLP (gás de cozinha), acondicionado em cilindro de P-13 - botijão 13kg"/>
    <x v="7"/>
    <s v="Pregão Eletrônico"/>
    <s v="017/2024"/>
    <d v="2024-08-13T00:00:00"/>
    <s v="13/08/24"/>
    <d v="2026-08-13T00:00:00"/>
    <s v="13/08/26"/>
    <n v="730"/>
    <n v="171"/>
    <s v="SUPERIOR A 150 DIAS"/>
    <x v="1"/>
    <n v="23100"/>
    <s v="Despesa"/>
    <n v="2"/>
    <s v="SEADM"/>
    <s v="TJPA-PRO-2024/03219"/>
    <n v="0"/>
    <n v="24296.68"/>
    <s v="TJPA-MEM-2025/23988 - reajuste concedido no 1° TA"/>
    <m/>
    <s v="Lei n° 14.133/21"/>
    <d v="2025-07-08T00:00:00"/>
    <x v="2"/>
    <s v="PRAZO LEGAL"/>
    <s v="2026 - 3º Trimestre"/>
    <d v="2026-06-14T00:00:00"/>
    <s v="Sem informação"/>
    <s v="Sem informação"/>
    <m/>
    <s v="Joao Victor Ferreira Almeida"/>
    <s v="Sem indicação"/>
    <s v="Thiago da Silva Soares"/>
    <s v="Claikson Mendonca Duarte "/>
    <s v="Claikson Mendonca Duarte "/>
    <s v="joao.vfalmeida@tjpa.jus.br;; thiago.soares@tjpa.jus.br; claikson.duarte@tjpa.jus.br; claikson.duarte@tjpa.jus.br;coordenadoria.contratos@tjpa.jus.br"/>
  </r>
  <r>
    <s v="CONTRATO"/>
    <s v="066"/>
    <x v="4"/>
    <s v="BRAZ E BRAZ S.A."/>
    <s v="10.251.429/0001-05"/>
    <s v="Locação de veículo automotor com condutor"/>
    <x v="0"/>
    <s v="Pregão Eletrônico"/>
    <s v="051/2022"/>
    <d v="2022-08-16T00:00:00"/>
    <s v="16/08/22"/>
    <d v="2026-08-16T00:00:00"/>
    <s v="16/08/26"/>
    <n v="1461"/>
    <n v="174"/>
    <s v="SUPERIOR A 150 DIAS"/>
    <x v="1"/>
    <n v="7177229.7599999998"/>
    <s v="Despesa"/>
    <n v="2"/>
    <s v="SEADM"/>
    <s v="PA-PRO-2022/03054"/>
    <n v="0"/>
    <n v="9430085.4299999997"/>
    <s v="MEM-2024/34764, cobrança, com áurea"/>
    <m/>
    <s v="Lei n° 8.666/93"/>
    <m/>
    <x v="1"/>
    <s v="PRAZO LEGAL"/>
    <s v="2026 - 3º Trimestre"/>
    <d v="2026-06-17T00:00:00"/>
    <s v="Sem informação"/>
    <s v="Sem informação"/>
    <m/>
    <s v="Djalma Da Costa Martins"/>
    <s v="Rafaela Martins Prazeres"/>
    <s v="Rafaela Martins Prazeres"/>
    <s v="Sem Indicação"/>
    <s v="Moises Cristino de Oliveira"/>
    <s v="djalma.martins@tjpa.jus.br;rafaela.prazeres@tjpa.jus.br; rafaela.prazeres@tjpa.jus.br; ; moises.oliveira@tjpa.jus.br;coordenadoria.contratos@tjpa.jus.br"/>
  </r>
  <r>
    <s v="ARP"/>
    <s v="065"/>
    <x v="1"/>
    <s v="GLOBAL EAGLE SERVIÇOS DE TELECOMUNICAÇÕES"/>
    <s v="09.354.828/0001-12"/>
    <s v="Registro de preços para a contratação de uma empresa especializada na eventual prestação de serviços de telecomunicações, para o fornecimento de circuito de acesso à internet via satélite banda larga com uso da rede de satélites interconnectados à Starlink em órbita terrestre baixa (LEO), incluindo equipamentos em comodato, serviço de instalação, suporte técnico, manutenção pelo período de 24 (vinte e quatro) meses e franquia de 2TB (dois terabyte). Lote 01 (itens 01 e 02)"/>
    <x v="6"/>
    <s v="Pregão Eletrônico"/>
    <s v="013/2024"/>
    <d v="2024-08-26T00:00:00"/>
    <s v="26/08/24"/>
    <d v="2026-08-26T00:00:00"/>
    <s v="26/08/26"/>
    <n v="730"/>
    <n v="184"/>
    <s v="SUPERIOR A 150 DIAS"/>
    <x v="1"/>
    <n v="10392400"/>
    <s v="Despesa"/>
    <n v="0"/>
    <s v="SETIC"/>
    <s v="TJPA-PRO-2024/03396"/>
    <n v="0"/>
    <n v="20784800"/>
    <s v="instrução TJPA-MEM-2025/28065 - empresa abriu mão do reajuste . Prorrogado 1x. Não pode mais ser prorrogada"/>
    <m/>
    <s v="Lei n° 14.133/21"/>
    <d v="2024-05-28T00:00:00"/>
    <x v="1"/>
    <s v="PRAZO LEGAL"/>
    <s v="2026 - 3º Trimestre"/>
    <d v="2026-06-27T00:00:00"/>
    <s v="Sem informação"/>
    <s v="NÃO "/>
    <m/>
    <s v="Denison Leandro Serrao Soares"/>
    <s v="Arilson Galdino da Silva"/>
    <s v="Claudio Luis da Silva Cabral"/>
    <s v="Arilson Galdino da Silva"/>
    <s v="Cristiano Neri da Silva "/>
    <s v="denison.soares@tjpa.jus.br;arilson.silva@tjpa.jus.br; claudio.cabral@tjpa.jus.br; arilson.silva@tjpa.jus.br; cristiano.neri@tjpa.jus.br;coordenadoria.contratos@tjpa.jus.br"/>
  </r>
  <r>
    <s v="ARP"/>
    <s v="035"/>
    <x v="0"/>
    <s v="ABM UTI MÓVEL E HOME CARE SS"/>
    <s v="36.765.205/0001-05"/>
    <s v="Registro de Preços para eventual locação de ambulâncias Tipo B (Ambulância de Suporte Básico) e Tipo D (Aquisição deAmbulância de Suporte Avançado) por 12 horas, sem limite de quilometragem, com combustível, incluindo a prestação de serviços de Médico (Tipo D), Enfermeiro (Tipo D), Técnico de Enfermagem (Tipo B) e condutor/socorrista, para tender ao Poder Judiciário na Região Metropolitana e interiores até 400 k da capital."/>
    <x v="0"/>
    <s v="Dispensa de Licitação"/>
    <s v="90004/2025"/>
    <d v="2025-08-26T00:00:00"/>
    <s v="26/08/25"/>
    <d v="2026-08-26T00:00:00"/>
    <s v="26/08/26"/>
    <n v="365"/>
    <n v="184"/>
    <s v="SUPERIOR A 150 DIAS"/>
    <x v="1"/>
    <n v="119748.7"/>
    <s v="Despesa"/>
    <n v="0"/>
    <s v="SETIC"/>
    <s v="TJPA-PRO-2024/01161"/>
    <n v="0"/>
    <n v="119748.7"/>
    <m/>
    <m/>
    <s v="Lei n° 14.133/21"/>
    <m/>
    <x v="0"/>
    <s v="PRAZO LEGAL"/>
    <s v="2026 - 3º Trimestre"/>
    <d v="2026-06-27T00:00:00"/>
    <s v="Sem informação"/>
    <s v="Sem informação"/>
    <m/>
    <s v="Camila Amado Soares"/>
    <s v="Sem indicação"/>
    <s v="Samanta Edrine do Rosário de Sousa "/>
    <s v="Sem Indicação"/>
    <s v="Sem indicação"/>
    <s v="camila.amado@tjpa.jus.br;; samanta.sousa@tjpa.jus.br; ; ;coordenadoria.contratos@tjpa.jus.br"/>
  </r>
  <r>
    <s v="CONTRATO"/>
    <s v="074"/>
    <x v="2"/>
    <s v="ORACLE DO BRASIL SISTEMAS LTDA"/>
    <s v="59.456.277/0001-76"/>
    <s v="Contratação direta da empresa especializada e exclusiva, na prestação de serviços de suporte técnico e atualização de licenças do software Oracle, cujo catser é o 5576"/>
    <x v="4"/>
    <s v="Inexigibilidade de Licitação"/>
    <s v="061/2023"/>
    <d v="2023-08-27T00:00:00"/>
    <s v="27/08/23"/>
    <d v="2026-08-26T00:00:00"/>
    <s v="26/08/26"/>
    <n v="1095"/>
    <n v="184"/>
    <s v="SUPERIOR A 150 DIAS"/>
    <x v="1"/>
    <n v="1554139.02"/>
    <s v="Despesa"/>
    <n v="2"/>
    <s v="SETIC"/>
    <s v="TJPA-PRO-2023/02362"/>
    <n v="0"/>
    <n v="1690522.51"/>
    <s v="pode ser prorrogado por até 10 anos; TJPA-MEM-2024/35339 REAJUSTE AUTOMÁTICO/ cobrança: TJPA-MEM-2024/35356 - TJPA-MEM-2024/29439, nstrução de prorrogação - ja ajustei na planilha a data do proximo reajuste; TJPA-MEM-2025/27326 prorrogação - assessoria jurídica -2° reajuste conmcedido no 2° TA, ajustei na planilha"/>
    <m/>
    <s v="Lei n° 14.133/2021, art. 74, I"/>
    <d v="2025-04-23T00:00:00"/>
    <x v="1"/>
    <s v="PRAZO LEGAL"/>
    <s v="2026 - 3º Trimestre"/>
    <d v="2026-06-27T00:00:00"/>
    <s v="Sem informação"/>
    <s v="Sem informação"/>
    <s v="Com base no artigo 74, inciso I, da Lei nº 14.133/2021"/>
    <s v="Murilo de Melo Silva"/>
    <s v="Arilson Galdino da Silva"/>
    <s v="Cristina Cardoso da Costa Serra"/>
    <s v="Arilson Galdino da Silva"/>
    <s v="Leonardo Junqueira da Silva Valente"/>
    <s v="murilo.silva@tjpa.jus.br;arilson.silva@tjpa.jus.br; cristina.serra@tjpa.jus.br; arilson.silva@tjpa.jus.br; leonardo.valente@tjpa.jus.br;coordenadoria.contratos@tjpa.jus.br"/>
  </r>
  <r>
    <s v="CONTRATO"/>
    <s v="070"/>
    <x v="2"/>
    <s v="BANCO DO ESTADO DO PARÁ - BANPARA"/>
    <s v="04.913.711/0001-08"/>
    <s v="Contratação de instituição financeira pública ou privada, nos termos da legislação em vigor, para prestação de serviços bancários de arrecadação de Tributos e demais recursos próprios e outros serviços auxiliares, pertencentes ao Tribunal de Justiça do Estado do Pará"/>
    <x v="0"/>
    <s v="Pregão Eletrônico"/>
    <s v="024/2023"/>
    <d v="2023-09-02T00:00:00"/>
    <s v="02/09/23"/>
    <d v="2026-09-02T00:00:00"/>
    <s v="02/09/26"/>
    <n v="1096"/>
    <n v="191"/>
    <s v="SUPERIOR A 150 DIAS"/>
    <x v="1"/>
    <n v="83673.850000000006"/>
    <s v="Despesa"/>
    <n v="8"/>
    <s v="SEFIN"/>
    <s v="TJPA-PRO-2023/03185"/>
    <n v="9356.75"/>
    <n v="104589.89"/>
    <s v="TJPA-MEM-2024/33751, na cotação; 0002711-56.2025.8.14.0900 prorrogação e acréscimo aguardando autorização do presidente"/>
    <d v="2025-06-23T00:00:00"/>
    <s v="Lei n° 8.666/93"/>
    <m/>
    <x v="3"/>
    <s v="PRAZO LEGAL"/>
    <s v="2026 - 3º Trimestre"/>
    <d v="2026-07-04T00:00:00"/>
    <s v="Dentro do prazo"/>
    <s v="Sem informação"/>
    <m/>
    <s v="Arthur Conrado de Melo Neto"/>
    <s v="Marilene da Cunha Farias Gomes"/>
    <s v="Nabia Cristina Melo Duailibe Barros"/>
    <s v="Sem Indicação"/>
    <s v="Sem indicação"/>
    <e v="#N/A"/>
  </r>
  <r>
    <s v="CONTRATO"/>
    <s v="094"/>
    <x v="0"/>
    <s v="ABIMAEL TORCATE DE SOUZA ME"/>
    <s v="42.840.532/0001-87"/>
    <s v="Prestação de serviços especializados de consultoria voltados a promover o aperfeiçoamento dos processos de trabalho, normativos e artefatos da fase de planejamento das contratações do Tribunal de Justiça do Estado do Pará, em consonância com o arcabouço estratégico institucional (missão, visão e valores) e as diretrizes do Conselho Nacional de Justiça"/>
    <x v="0"/>
    <s v="Inexigibilidade de Licitação"/>
    <s v="051/2025"/>
    <d v="2025-09-03T00:00:00"/>
    <s v="03/09/25"/>
    <d v="2026-09-03T00:00:00"/>
    <s v="03/09/26"/>
    <n v="365"/>
    <n v="192"/>
    <s v="SUPERIOR A 150 DIAS"/>
    <x v="1"/>
    <n v="428104"/>
    <s v="Despesa"/>
    <n v="1"/>
    <s v="SEADM"/>
    <s v="00199907-39.2025.84.0900"/>
    <n v="0"/>
    <n v="428140"/>
    <m/>
    <m/>
    <s v="Lei n° 14.133/21"/>
    <m/>
    <x v="0"/>
    <s v="PRAZO LEGAL"/>
    <s v="2026 - 3º Trimestre"/>
    <d v="2026-07-05T00:00:00"/>
    <s v="Sem informação"/>
    <s v="Sem informação"/>
    <m/>
    <s v="Deivison Pereira Cavalcante"/>
    <s v="Sem indicação"/>
    <s v="Lorena Penin Bastos Botelho"/>
    <s v="Rennan Rodrigues Santos"/>
    <s v="Helen Rose da Silva Saraiva Almeida"/>
    <e v="#N/A"/>
  </r>
  <r>
    <s v="CONTRATO"/>
    <s v="095"/>
    <x v="1"/>
    <s v="GLOBAL EAGLE SERVIÇOS DE TELECOMUNICAÇÕES LTDA"/>
    <s v="09.354.828/0001-12"/>
    <s v="Contratação de empresa especializada na prestação de serviços de telecomunicações, com acesso a circuito de acesso à internet via satélite banda larga e uso da rede de satélites interconectados à Starlink em órbita terrestre baixa (LEO), incluindo equipamentos em locação, serviço de instalação, suporte técnico e manutenção, conforme condições e exigências estabelecidas neste instrumento e no Termo de Referência, Anexo I do edital, devendo, a instalação de 100 (cem) antenas"/>
    <x v="4"/>
    <s v="Pregão Eletrônico"/>
    <s v="013/2024"/>
    <d v="2024-09-04T00:00:00"/>
    <s v="04/09/24"/>
    <d v="2026-09-04T00:00:00"/>
    <s v="04/09/26"/>
    <n v="730"/>
    <n v="193"/>
    <s v="SUPERIOR A 150 DIAS"/>
    <x v="1"/>
    <n v="5196200"/>
    <s v="Despesa"/>
    <n v="0"/>
    <s v="SETIC"/>
    <s v="TJPA-PRO-2024/03623"/>
    <n v="0"/>
    <n v="5196200"/>
    <m/>
    <m/>
    <s v="Lei n° 14.133/21"/>
    <d v="2024-05-25T00:00:00"/>
    <x v="1"/>
    <s v="PRAZO LEGAL"/>
    <s v="2026 - 3º Trimestre"/>
    <d v="2026-07-06T00:00:00"/>
    <s v="Sem informação"/>
    <s v="Sem informação"/>
    <m/>
    <s v="Denison Leandro Serrao Soares"/>
    <s v="Arilson Galdino da Silva"/>
    <s v="Claudio Luis da Silva Cabral"/>
    <s v="Arilson Galdino da Silva"/>
    <s v="Cristiano Neri da Silva "/>
    <s v="denison.soares@tjpa.jus.br;arilson.silva@tjpa.jus.br; claudio.cabral@tjpa.jus.br; arilson.silva@tjpa.jus.br; cristiano.neri@tjpa.jus.br;coordenadoria.contratos@tjpa.jus.br"/>
  </r>
  <r>
    <s v="CONTRATO"/>
    <s v="095"/>
    <x v="0"/>
    <s v="COMPANHIA DAS BANDEIRAS E ACESSORIOS LTDA"/>
    <s v="46.884.905/0001-72"/>
    <s v="Aquisição de Bandeiras: Nacional, do Estado do Pará, do Tribunal de Justiça do Estado do Pará e MERCOSUL"/>
    <x v="7"/>
    <s v="Pregão Eletrônico"/>
    <s v="018/2025"/>
    <d v="2025-09-08T00:00:00"/>
    <s v="08/09/25"/>
    <d v="2026-09-08T00:00:00"/>
    <s v="08/09/26"/>
    <n v="365"/>
    <n v="197"/>
    <s v="SUPERIOR A 150 DIAS"/>
    <x v="1"/>
    <n v="103896.5"/>
    <s v="Despesa"/>
    <n v="2"/>
    <s v="COMIL"/>
    <s v="0029048-82.2025.8.14.0900"/>
    <n v="0"/>
    <n v="103896.5"/>
    <m/>
    <m/>
    <s v="Lei n° 14.133/21"/>
    <m/>
    <x v="0"/>
    <s v="PRAZO LEGAL"/>
    <s v="2026 - 3º Trimestre"/>
    <d v="2026-07-10T00:00:00"/>
    <s v="Sem informação"/>
    <s v="Sem informação"/>
    <m/>
    <s v="Willian Rogerio Souza da Silva"/>
    <s v="Sem indicação"/>
    <s v="Neyla Freitas dos Santos"/>
    <s v="Albinesio da Silva Duarte"/>
    <s v="Leonardo Luidgi Segtowick da Silva Sovano"/>
    <s v="william.silva@tjpa.jus.br; ; neyla.santos@tjpa.jus.br; albinesio.duarte@tjpa.jus.br; leonardo.sovano@tjpa.jus.br; coord.militar@tjpa.jus.br; cmtj@tjpa.jus.br; coordenadoria.contratos@tjpa.jus.br"/>
  </r>
  <r>
    <s v="CONTRATO"/>
    <s v="097"/>
    <x v="1"/>
    <s v="FACHINELI COMUNICAÇÃO LTDA"/>
    <s v="08.804.362/0001-47"/>
    <s v="O objeto do presente Contrato é a contratação de empresa especializada na prestação de serviço de acesso à internet, via fibra óptica não dedicao, incluindo instalação, manutenção, suporte técnico e fornecimento de equpamentos em comodato pelo período de 24 meses."/>
    <x v="4"/>
    <s v="Pregão Eletrônico"/>
    <s v="011/2024"/>
    <d v="2024-09-12T00:00:00"/>
    <s v="12/09/24"/>
    <d v="2026-09-12T00:00:00"/>
    <s v="12/09/26"/>
    <n v="730"/>
    <n v="201"/>
    <s v="SUPERIOR A 150 DIAS"/>
    <x v="1"/>
    <n v="573703.72"/>
    <s v="Despesa"/>
    <n v="1"/>
    <s v="SETIC"/>
    <s v="TJPA-PRO-2024/03700"/>
    <n v="0"/>
    <n v="573703.72"/>
    <m/>
    <m/>
    <s v="Lei n° 14.133/21"/>
    <d v="2024-06-11T00:00:00"/>
    <x v="1"/>
    <s v="PRAZO LEGAL"/>
    <s v="2026 - 3º Trimestre"/>
    <d v="2026-07-14T00:00:00"/>
    <s v="Sem informação"/>
    <s v="Sem informação"/>
    <m/>
    <s v="Denison Leandro Serrao Soares"/>
    <s v="Arilson Galdino da Silva"/>
    <s v="Claudio Luis da Silva Cabral"/>
    <s v="Arilson Galdino da Silva"/>
    <s v="Bruno Botelho Cardoso"/>
    <s v="denison.soares@tjpa.jus.br;arilson.silva@tjpa.jus.br; claudio.cabral@tjpa.jus.br; arilson.silva@tjpa.jus.br; bruno.bcardoso@tjpa.jus.br;coordenadoria.contratos@tjpa.jus.br"/>
  </r>
  <r>
    <s v="ARP"/>
    <s v="036"/>
    <x v="0"/>
    <s v="FAGUNDES DISTRIBUIÇÃO LTDA"/>
    <s v="07.953.689/0001-18"/>
    <s v="Registro de Preços para aquisição de equipamentos tecnológicos para modernizar a infraestrutura do Poder Judiciário do Estado do Pará, com foco na implementação e aprimoramento dos projetos “Visita Virtual” e “Audiências Virtuais”. "/>
    <x v="3"/>
    <s v="Pregão Eletrônico"/>
    <s v="020/2025"/>
    <d v="2025-09-12T00:00:00"/>
    <s v="12/09/25"/>
    <d v="2026-09-12T00:00:00"/>
    <s v="12/09/26"/>
    <n v="365"/>
    <n v="201"/>
    <s v="SUPERIOR A 150 DIAS"/>
    <x v="1"/>
    <n v="2986000"/>
    <s v="Despesa"/>
    <n v="0"/>
    <s v="SETIC"/>
    <s v="0030640-64.2025.8.14.0900"/>
    <n v="0"/>
    <n v="2986000"/>
    <m/>
    <m/>
    <s v="Lei n° 14.133/21"/>
    <m/>
    <x v="0"/>
    <s v="PRAZO LEGAL"/>
    <s v="2026 - 3º Trimestre"/>
    <d v="2026-07-14T00:00:00"/>
    <s v="Sem informação"/>
    <s v="Sem informação"/>
    <m/>
    <s v="Aline Santos Oliveira"/>
    <s v="Daniel Fontes Pereira"/>
    <s v="Fabricio Jose Uchoa Correa"/>
    <s v="Sem Indicação"/>
    <s v="Sem indicação"/>
    <s v="aline.oliveira@tjpa.jus.br;fontes.daniel@tjpa.jus.br; fabricio.uchoa@tjpa.jus.br; ; ;coordenadoria.contratos@tjpa.jus.br"/>
  </r>
  <r>
    <s v="ARP"/>
    <s v="038"/>
    <x v="0"/>
    <s v="M.F. ALMEIDA LTDA-ME"/>
    <s v="15.838.111/0001-49"/>
    <s v="Registro de Preços para aquisição de equipamentos tecnológicos para modernizar a infraestrutura do Poder Judiciário do Estado do Pará, com foco na implementação e aprimoramento dos projetos “Visita Virtual” e “Audiências Virtuais”. "/>
    <x v="3"/>
    <s v="Pregão Eletrônico"/>
    <s v="020/2025"/>
    <d v="2025-09-12T00:00:00"/>
    <s v="12/09/25"/>
    <d v="2026-09-12T00:00:00"/>
    <s v="12/09/26"/>
    <n v="365"/>
    <n v="201"/>
    <s v="SUPERIOR A 150 DIAS"/>
    <x v="1"/>
    <n v="132600"/>
    <s v="Despesa"/>
    <n v="0"/>
    <s v="SETIC"/>
    <s v=" 0030643-19.2025.8.14.0900"/>
    <n v="0"/>
    <n v="132600"/>
    <m/>
    <m/>
    <s v="Lei n° 14.133/21"/>
    <m/>
    <x v="0"/>
    <s v="PRAZO LEGAL"/>
    <s v="2026 - 3º Trimestre"/>
    <d v="2026-07-14T00:00:00"/>
    <s v="Sem informação"/>
    <s v="Sem informação"/>
    <m/>
    <s v="Aline Santos Oliveira"/>
    <s v="Daniel Fontes Pereira"/>
    <s v="Fabricio Jose Uchoa Correa"/>
    <s v="Sem Indicação"/>
    <s v="Sem indicação"/>
    <s v="aline.oliveira@tjpa.jus.br;fontes.daniel@tjpa.jus.br; fabricio.uchoa@tjpa.jus.br; ; ;coordenadoria.contratos@tjpa.jus.br"/>
  </r>
  <r>
    <s v="ARP"/>
    <s v="039"/>
    <x v="0"/>
    <s v="WECOM COMÉRCIO, DISTRIBUIÇÃO E SERVIÇO EM TECNOLOGIA DA INFORMAÇÃO S/A"/>
    <s v="10.663.782/0006-07"/>
    <s v="Registro de Preços para aquisição de equipamentos tecnológicos para modernizar a infraestrutura do Poder Judiciário do Estado do Pará, com foco na implementação e aprimoramento dos projetos “Visita Virtual” e “Audiências Virtuais”. "/>
    <x v="3"/>
    <s v="Pregão Eletrônico"/>
    <s v="020/2025"/>
    <d v="2025-09-12T00:00:00"/>
    <s v="12/09/25"/>
    <d v="2026-09-12T00:00:00"/>
    <s v="12/09/26"/>
    <n v="365"/>
    <n v="201"/>
    <s v="SUPERIOR A 150 DIAS"/>
    <x v="1"/>
    <n v="6400000"/>
    <s v="Despesa"/>
    <n v="0"/>
    <s v="SETIC"/>
    <s v="0030645-86.2025.8.14.0900"/>
    <n v="0"/>
    <n v="6400000"/>
    <m/>
    <m/>
    <s v="Lei n° 14.133/21"/>
    <m/>
    <x v="0"/>
    <s v="PRAZO LEGAL"/>
    <s v="2026 - 3º Trimestre"/>
    <d v="2026-07-14T00:00:00"/>
    <s v="Sem informação"/>
    <s v="Sem informação"/>
    <m/>
    <s v="Aline Santos Oliveira"/>
    <s v="Daniel Fontes Pereira"/>
    <s v="Fabricio Jose Uchoa Correa"/>
    <s v="Sem Indicação"/>
    <s v="Sem indicação"/>
    <s v="aline.oliveira@tjpa.jus.br;fontes.daniel@tjpa.jus.br; fabricio.uchoa@tjpa.jus.br; ; ;coordenadoria.contratos@tjpa.jus.br"/>
  </r>
  <r>
    <s v="CONTRATO"/>
    <s v="098"/>
    <x v="1"/>
    <s v="ONLINE TELECOMUNICAÇÕES LTDA"/>
    <s v="26.158.902/0001-44"/>
    <s v="O objeto do presente Contrato é a contratação de empresa especializada na prestação de serviço de acesso à internet, via fibra óptica não dedicao, incluindo instalação, manutenção, suporte técnico e fornecimento de equpamentos em comodato pelo período de 24 meses"/>
    <x v="4"/>
    <s v="Pregão Eletrônico"/>
    <s v="011/2024"/>
    <d v="2024-09-12T00:00:00"/>
    <s v="12/09/24"/>
    <d v="2026-09-12T00:00:00"/>
    <s v="12/09/26"/>
    <n v="730"/>
    <n v="201"/>
    <s v="SUPERIOR A 150 DIAS"/>
    <x v="1"/>
    <n v="90997.3"/>
    <s v="Despesa"/>
    <n v="0"/>
    <s v="SETIC"/>
    <s v="TJPA-PRO-2024/03705"/>
    <n v="0"/>
    <n v="90997.3"/>
    <m/>
    <m/>
    <s v="Lei n° 14.133/21"/>
    <d v="2024-06-11T00:00:00"/>
    <x v="1"/>
    <s v="PRAZO LEGAL"/>
    <s v="2026 - 3º Trimestre"/>
    <d v="2026-07-14T00:00:00"/>
    <s v="Sem informação"/>
    <s v="Sem informação"/>
    <m/>
    <s v="Denison Leandro Serrao Soares"/>
    <s v="Bruno Botelho Cardoso"/>
    <s v="Cristiano Neri da Silva "/>
    <s v="Arilson Galdino da Silva"/>
    <s v="Claudio Luis da Silva Cabral"/>
    <s v="denison.soares@tjpa.jus.br;bruno.bcardoso@tjpa.jus.br; cristiano.neri@tjpa.jus.br; arilson.silva@tjpa.jus.br; claudio.cabral@tjpa.jus.br;coordenadoria.contratos@tjpa.jus.br"/>
  </r>
  <r>
    <s v="CONTRATO"/>
    <s v="100"/>
    <x v="1"/>
    <s v="BSB TIC SOLUÇÕES LTDA"/>
    <s v="04.202.019/0001-71"/>
    <s v="O objeto do presente Contrato é a contratação de empresa especializada na prestação de serviço de acesso à internet, via fibra óptica não dedicao, incluindo instalação, manutenção, suporte técnico e fornecimento de equpamentos em comodato pelo período de 24 meses."/>
    <x v="4"/>
    <s v="Pregão Eletrônico"/>
    <s v="011/2024"/>
    <d v="2024-09-12T00:00:00"/>
    <s v="12/09/24"/>
    <d v="2026-09-12T00:00:00"/>
    <s v="12/09/26"/>
    <n v="730"/>
    <n v="201"/>
    <s v="SUPERIOR A 150 DIAS"/>
    <x v="1"/>
    <n v="46944.07"/>
    <s v="Despesa"/>
    <n v="2"/>
    <s v="SETIC"/>
    <s v="TJPA-PRO-2024/03722"/>
    <n v="0"/>
    <n v="46944.07"/>
    <m/>
    <m/>
    <s v="Lei n° 14.133/21"/>
    <d v="2024-06-11T00:00:00"/>
    <x v="1"/>
    <s v="PRAZO LEGAL"/>
    <s v="2026 - 3º Trimestre"/>
    <d v="2026-07-14T00:00:00"/>
    <s v="Sem informação"/>
    <s v="Sem informação"/>
    <m/>
    <s v="Denison Leandro Serrao Soares"/>
    <s v="Fabio Venicius Ferreira dos Reis"/>
    <s v="Bruno Botelho Cardoso"/>
    <s v="Arilson Galdino da Silva"/>
    <s v="Claudio Luis da Silva Cabral"/>
    <s v="denison.soares@tjpa.jus.br;fabio.reis@tjpa.jus.br; bruno.bcardoso@tjpa.jus.br; arilson.silva@tjpa.jus.br; claudio.cabral@tjpa.jus.br;coordenadoria.contratos@tjpa.jus.br"/>
  </r>
  <r>
    <s v="CONTRATO"/>
    <s v="096"/>
    <x v="0"/>
    <s v="FUNDAÇÃO GETÚLIO VARGAS - FGV"/>
    <s v=" 33.641.663/0001-44"/>
    <s v="Contratação de empresa especializada na prestação de serviços de organização, planejameno e realização de Concurso Público destinado ao preenchimento de 30 (trinta) vagas e formação de cadastro de reserva para o cargo de Juiz de Direito Substituto do Tribunal de Justiça do Estado do Pará."/>
    <x v="0"/>
    <s v="Dispensa de Licitação"/>
    <s v="900026/2025"/>
    <d v="2025-09-12T00:00:00"/>
    <s v="12/09/25"/>
    <d v="2026-09-12T00:00:00"/>
    <s v="12/09/26"/>
    <n v="365"/>
    <n v="201"/>
    <s v="SUPERIOR A 150 DIAS"/>
    <x v="1"/>
    <n v="1266000"/>
    <s v="Despesa"/>
    <n v="1"/>
    <s v="SEGEP"/>
    <s v="TJPA-PRO-2024/02381"/>
    <n v="0"/>
    <n v="1299618"/>
    <m/>
    <m/>
    <s v="Lei n° 14.133/21"/>
    <m/>
    <x v="0"/>
    <s v="PRAZO LEGAL"/>
    <s v="2026 - 3º Trimestre"/>
    <d v="2026-07-14T00:00:00"/>
    <s v="Sem informação"/>
    <s v="Sem informação"/>
    <m/>
    <s v="Dr. Agenor Cassio Nascimento Correia Andrade"/>
    <s v="Sem indicação"/>
    <s v="Tayna Conceição Martins de Pina Mello"/>
    <s v="Sem Indicação"/>
    <s v="Orlando Cerdeira Bordallo Neto"/>
    <e v="#N/A"/>
  </r>
  <r>
    <s v="ARP"/>
    <s v="037"/>
    <x v="0"/>
    <s v="MICROSENS S.A"/>
    <s v="78.126.950/0011-26"/>
    <s v="Registro de Preços para aquisição de equipamentos tecnológicos para modernizar a infraestrutura do Poder Judiciário do Estado do Pará, com foco na implementação e aprimoramento dos projetos “Visita Virtual” e “Audiências Virtuais”. "/>
    <x v="3"/>
    <s v="Pregão Eletrônico"/>
    <s v="020/2025"/>
    <d v="2025-09-15T00:00:00"/>
    <s v="15/09/25"/>
    <d v="2026-09-15T00:00:00"/>
    <s v="15/09/26"/>
    <n v="365"/>
    <n v="204"/>
    <s v="SUPERIOR A 150 DIAS"/>
    <x v="1"/>
    <n v="697800"/>
    <s v="Despesa"/>
    <n v="0"/>
    <s v="SETIC"/>
    <s v="0030641-49.2025.8.14.0900"/>
    <n v="0"/>
    <n v="697800"/>
    <m/>
    <m/>
    <s v="Lei n° 14.133/21"/>
    <m/>
    <x v="0"/>
    <s v="PRAZO LEGAL"/>
    <s v="2026 - 3º Trimestre"/>
    <d v="2026-07-17T00:00:00"/>
    <s v="Sem informação"/>
    <s v="Sem informação"/>
    <m/>
    <s v="Aline Santos Oliveira"/>
    <s v="Daniel Fontes Pereira"/>
    <s v="Fabricio Jose Uchoa Correa"/>
    <s v="Sem Indicação"/>
    <s v="Sem indicação"/>
    <s v="aline.oliveira@tjpa.jus.br;fontes.daniel@tjpa.jus.br; fabricio.uchoa@tjpa.jus.br; ; ;coordenadoria.contratos@tjpa.jus.br"/>
  </r>
  <r>
    <s v="CONTRATO"/>
    <s v="071"/>
    <x v="4"/>
    <s v="HIDRO FRANCHISING LTDA"/>
    <s v="23.510.039/0001-54"/>
    <s v="Contratação de serviços para manutenção preventiva das Estações de Tratamento de Esgosto do edifício sede e do Fórum de  Mosqueiro"/>
    <x v="0"/>
    <s v="Pregão Eletrônico"/>
    <s v="054/2022"/>
    <d v="2022-09-15T00:00:00"/>
    <s v="15/09/22"/>
    <d v="2026-09-15T00:00:00"/>
    <s v="15/09/26"/>
    <n v="1461"/>
    <n v="204"/>
    <s v="SUPERIOR A 150 DIAS"/>
    <x v="1"/>
    <n v="91600"/>
    <s v="Despesa"/>
    <n v="1"/>
    <s v="SEENG"/>
    <s v="TJPA-PRO-2022/03374"/>
    <n v="0"/>
    <n v="130081.47"/>
    <s v="TJPA-MEM-2024/40547, COBRANÇA / criei segunda para seguir à pesquisa de mercado qp chegou fora do prazo/ 0024989-51.2025.8.14.0900 - cobrança/ tramitação 0031859-15.2025.8.14.0900"/>
    <m/>
    <s v="Lei n° 8.666/93"/>
    <m/>
    <x v="3"/>
    <s v="PRAZO LEGAL"/>
    <s v="2026 - 3º Trimestre"/>
    <m/>
    <s v="Sem informação"/>
    <s v="Sem informação"/>
    <m/>
    <s v="Valter Mendes Ferreira Junior"/>
    <s v="Francinaldo Pereira da Silva Barbosa"/>
    <s v="Francinaldo Pereira da Silva Barbosa"/>
    <s v="Sem Indicação"/>
    <s v="Sem indicação"/>
    <e v="#N/A"/>
  </r>
  <r>
    <s v="ARP"/>
    <s v="070"/>
    <x v="1"/>
    <s v="J M COVRE COMUNICAÇÃO E MARKETING LTDA"/>
    <s v="01.232.815/0001-69"/>
    <s v="Registro de Preços para eventuais aquisições elou locações de bens de decoração e estrutura para eventos"/>
    <x v="0"/>
    <s v="Pregão Eletrônico"/>
    <s v="020/2024"/>
    <d v="2024-09-20T00:00:00"/>
    <s v="20/09/24"/>
    <d v="2026-09-20T00:00:00"/>
    <s v="20/09/26"/>
    <n v="730"/>
    <n v="209"/>
    <s v="SUPERIOR A 150 DIAS"/>
    <x v="1"/>
    <n v="1784817"/>
    <s v="Despesa"/>
    <n v="0"/>
    <s v="DECOM"/>
    <s v="TJPA-PRO-2024/03889"/>
    <n v="0"/>
    <n v="3569634"/>
    <s v="prorrogação TJPA-MEM-2025/23472"/>
    <m/>
    <s v="Lei n° 14.133/21"/>
    <d v="2024-08-05T00:00:00"/>
    <x v="2"/>
    <s v="PRAZO LEGAL"/>
    <s v="2026 - 3º Trimestre"/>
    <d v="2026-07-22T00:00:00"/>
    <s v="Sem informação"/>
    <s v="NÃO "/>
    <m/>
    <s v="Walter Antonio Santos Duarte"/>
    <s v="Klaus Rhossard Seabra Guimarães "/>
    <s v="Regina Celia Oliveira da Silva"/>
    <s v="Sem Indicação"/>
    <s v="Anderson Clay Batista Pereira"/>
    <e v="#N/A"/>
  </r>
  <r>
    <s v="ARP"/>
    <s v="069"/>
    <x v="1"/>
    <s v="JEFFERSOM ESTRUTURAS PARA EVENTOS LTDA"/>
    <s v="03.746.510/0001-09"/>
    <s v="Registro de Preços para eventuais aquisições elou locações de bens de decoração e estrutura para eventos"/>
    <x v="0"/>
    <s v="Pregão Eletrônico"/>
    <s v="020/2024"/>
    <d v="2024-09-20T00:00:00"/>
    <s v="20/09/24"/>
    <d v="2026-09-20T00:00:00"/>
    <s v="20/09/26"/>
    <n v="730"/>
    <n v="209"/>
    <s v="SUPERIOR A 150 DIAS"/>
    <x v="1"/>
    <n v="1609000"/>
    <s v="Despesa"/>
    <n v="0"/>
    <s v="DECOM"/>
    <s v="TJPA-PRO-2024/03890"/>
    <n v="0"/>
    <n v="3218000"/>
    <s v="TJPA-MEM-2025/24953 prorrogação"/>
    <m/>
    <s v="Lei n° 14.133/21"/>
    <d v="2024-08-05T00:00:00"/>
    <x v="2"/>
    <s v="PRAZO LEGAL"/>
    <s v="2026 - 3º Trimestre"/>
    <d v="2026-07-22T00:00:00"/>
    <s v="Sem informação"/>
    <s v="NÃO "/>
    <m/>
    <s v="Walter Antonio Santos Duarte"/>
    <s v="Klaus Rhossard Seabra Guimarães "/>
    <s v="Regina Celia Oliveira da Silva"/>
    <s v="Sem Indicação"/>
    <s v="Anderson Clay Batista Pereira"/>
    <e v="#N/A"/>
  </r>
  <r>
    <s v="CONTRATO"/>
    <s v="101"/>
    <x v="1"/>
    <s v="C M DISTRIBUIDORA LTDA"/>
    <s v="50.939.843/0001-26"/>
    <s v="Contratação de empresa especilizada no fornecimento de gêneros alimentícios do tipo café e açúcar"/>
    <x v="7"/>
    <s v="Pregão Presencial"/>
    <s v="018/2024"/>
    <d v="2024-09-20T00:00:00"/>
    <s v="20/09/24"/>
    <d v="2026-09-20T00:00:00"/>
    <s v="20/09/26"/>
    <n v="730"/>
    <n v="209"/>
    <s v="SUPERIOR A 150 DIAS"/>
    <x v="1"/>
    <n v="187458"/>
    <s v="Despesa"/>
    <n v="0"/>
    <s v="SEADM"/>
    <s v="TJPA-PRO-2024/03845"/>
    <n v="120387.6"/>
    <n v="361162.8"/>
    <s v="instrução 0006852-21.2025.8.14.0900 - reajuste será concedido no TA da prorrogação, já ajustei na planilha a data da proxima anualidade"/>
    <d v="2025-06-24T00:00:00"/>
    <s v="Lei n° 14.133/21"/>
    <d v="2025-07-03T00:00:00"/>
    <x v="2"/>
    <s v="PRAZO LEGAL"/>
    <s v="2026 - 3º Trimestre"/>
    <d v="2026-07-22T00:00:00"/>
    <s v="Dentro do prazo"/>
    <s v="Sem informação"/>
    <m/>
    <s v="Joao Victor Ferreira Almeida"/>
    <s v="Sem indicação"/>
    <s v="Antonio Paulo Costa de Castro"/>
    <s v="Thiago da Silva Soares"/>
    <s v="Leandro Soares Costa Borges"/>
    <s v="joao.vfalmeida@tjpa.jus.br;antonio.castro@tjpa.jus.br;thiago.soares@tjpa.jus.br;leandro.borges@tjpa.jus.br"/>
  </r>
  <r>
    <s v="CONTRATO"/>
    <s v="102"/>
    <x v="1"/>
    <s v="JÚNIOR GÁS II LTDA"/>
    <s v="37.665.978/0001-82"/>
    <s v="Contratação de empresa especializada no fornecimento de gêneros alimentícios do tipo café e açúcar."/>
    <x v="7"/>
    <s v="Pregão Eletrônico"/>
    <s v="018/2024"/>
    <d v="2024-09-20T00:00:00"/>
    <s v="20/09/24"/>
    <d v="2026-09-20T00:00:00"/>
    <s v="20/09/26"/>
    <n v="730"/>
    <n v="209"/>
    <s v="SUPERIOR A 150 DIAS"/>
    <x v="1"/>
    <n v="34300.800000000003"/>
    <s v="Despesa"/>
    <n v="0"/>
    <s v="SEADM"/>
    <s v="TJPA-PRO-2024/03847"/>
    <n v="0"/>
    <n v="41990.400000000001"/>
    <s v="instrução 0003303-03.2025.8.14.0900 , reajuste será concedido no TA , ja ajustei a nova data base na planilha"/>
    <m/>
    <s v="Lei n° 14.133/21"/>
    <d v="2025-07-03T00:00:00"/>
    <x v="2"/>
    <s v="PRAZO LEGAL"/>
    <s v="2026 - 3º Trimestre"/>
    <d v="2026-07-22T00:00:00"/>
    <s v="Sem informação"/>
    <s v="Sem informação"/>
    <m/>
    <s v="Joao Victor Ferreira Almeida"/>
    <s v="Sem indicação"/>
    <s v="Antonio Paulo Costa de Castro"/>
    <s v="Thiago da Silva Soares"/>
    <s v="Leandro Soares Costa Borges"/>
    <s v="joao.vfalmeida@tjpa.jus.br;antonio.castro@tjpa.jus.br;thiago.soares@tjpa.jus.br;leandro.borges@tjpa.jus.br"/>
  </r>
  <r>
    <s v="ARP"/>
    <s v="040"/>
    <x v="0"/>
    <s v="IMPROVISU COMÉRCIO E REPRESENTAÇÃO LTDA"/>
    <s v="40.392.359/0001-76"/>
    <s v="Registro de Preços para eventual contratação do conjunto de medalhas: Alta Distinção, Ordem do Mérito Judiciário, Ermano do Couto, Bons Serviços 10, 20 e 30 anos, Mérito Funcional e Desembargadora Lydia, com itens que compõe as condecorações correspondentes: Medalha; Fita; Barreta; Roseta; Estojo, conforme condições estabelecidas no Termo de Referência – Anexo I do edital."/>
    <x v="7"/>
    <s v="Pregão Eletrônico"/>
    <s v="017/2025"/>
    <d v="2025-09-24T00:00:00"/>
    <s v="24/09/25"/>
    <d v="2026-09-24T00:00:00"/>
    <s v="24/09/26"/>
    <n v="365"/>
    <n v="213"/>
    <s v="SUPERIOR A 150 DIAS"/>
    <x v="1"/>
    <n v="440610"/>
    <s v="Despesa"/>
    <n v="0"/>
    <s v="DECOM"/>
    <s v="0032748-66.2025.8.14.0900"/>
    <n v="0"/>
    <n v="440610"/>
    <m/>
    <m/>
    <s v="Lei n° 14.133/21"/>
    <d v="2025-05-29T00:00:00"/>
    <x v="0"/>
    <s v="PRAZO LEGAL"/>
    <s v="2026 - 3º Trimestre"/>
    <d v="2026-07-26T00:00:00"/>
    <s v="Sem informação"/>
    <s v="Sem informação"/>
    <m/>
    <s v="Nadime Sassim Dahas"/>
    <s v="Sem indicação"/>
    <s v="Klaus Rhossard Seabra Guimarães "/>
    <s v="Klaus Rhossard Seabra Guimarães "/>
    <s v="Walter Antonio Santos Duarte"/>
    <s v="nadime.dahas@tjpa.jus.br;; klaus.guimaraes@tjpa.jus.br; klaus.guimaraes@tjpa.jus.br; walter.duarte@tjpa.jus.br;coordenadoria.contratos@tjpa.jus.br"/>
  </r>
  <r>
    <s v="CONTRATO"/>
    <s v="075"/>
    <x v="4"/>
    <s v="GREEN4T SOLUÇÕES TI S.A"/>
    <s v="03.698.620/0005-68"/>
    <s v="Contratação de empresa especializada para fornecimento e instalação, implantação e integração, em regime &quot;tum key&quot; ( a contratada fica obrigada a entregar a solução em condições de pleno funcionamento), Datacenter Container Modular Seguro Outdoor, para uso do Tribunal de Justiça do Pará."/>
    <x v="4"/>
    <s v="Adesão/Partícipe"/>
    <s v="108/2022"/>
    <d v="2022-09-26T00:00:00"/>
    <s v="26/09/22"/>
    <d v="2026-09-26T00:00:00"/>
    <s v="26/09/26"/>
    <n v="1461"/>
    <n v="215"/>
    <s v="SUPERIOR A 150 DIAS"/>
    <x v="1"/>
    <n v="6030000"/>
    <s v="Despesa"/>
    <n v="2"/>
    <s v="SETIC"/>
    <s v="PA-PRO-2022/03792"/>
    <n v="0"/>
    <n v="438878.76"/>
    <s v="0001642-86.2025.8.14.0900 - prorrogação"/>
    <m/>
    <s v="Lei n° 8.666/93"/>
    <m/>
    <x v="3"/>
    <s v="PRAZO LEGAL"/>
    <s v="2026 - 3º Trimestre"/>
    <d v="2026-07-28T00:00:00"/>
    <s v="Sem informação"/>
    <s v="Sem informação"/>
    <s v="Adesão à ARP n° 108/2022, oriunda do Pregão Eletrônico n° 039/2021 do Poder Judiciário do Mato Grosso."/>
    <s v="Denison Leandro Serrao Soares"/>
    <s v="Arilson Galdino da Silva"/>
    <s v="Claudio Luis da Silva Cabral"/>
    <s v="Arilson Galdino da Silva"/>
    <s v="Cristiano Neri da Silva "/>
    <s v="denison.soares@tjpa.jus.br;arilson.silva@tjpa.jus.br; claudio.cabral@tjpa.jus.br; arilson.silva@tjpa.jus.br; cristiano.neri@tjpa.jus.br;coordenadoria.contratos@tjpa.jus.br"/>
  </r>
  <r>
    <s v="CONTRATO"/>
    <s v="086"/>
    <x v="2"/>
    <s v="AGÊNCIA RADIOWEB DF PRODUÇÃO JORNALÍSTICA SOCIEDADE SIMPLES"/>
    <s v="07.402.383/0001-73"/>
    <s v="Contratação de empresa para prestação de serviços de webradiojornalismo no site do TJPA, com a manutenção de rádio on-line corporativa, tecnologia de transmissão on-line e ao vivo"/>
    <x v="0"/>
    <s v="Pregão Eletrônico"/>
    <s v="031/2023"/>
    <d v="2023-10-03T00:00:00"/>
    <s v="03/10/23"/>
    <d v="2026-10-03T00:00:00"/>
    <s v="03/10/26"/>
    <n v="1096"/>
    <n v="222"/>
    <s v="SUPERIOR A 150 DIAS"/>
    <x v="1"/>
    <n v="648000"/>
    <s v="Despesa"/>
    <n v="4"/>
    <s v="DECOM"/>
    <s v="TJPA-PRO-2023/04102"/>
    <n v="0"/>
    <n v="708893.65"/>
    <s v="TJPA-MEM-2024/40600, cobrança/ TJPA-MEM-2024/42633, instrução/ 0014639-04.2025.8.14.0900 - instrução"/>
    <m/>
    <s v="Lei n° 8.666/93"/>
    <m/>
    <x v="3"/>
    <s v="PRAZO LEGAL"/>
    <s v="2026 - 4º Trimestre"/>
    <d v="2026-08-04T00:00:00"/>
    <s v="Sem informação"/>
    <s v="Sem informação"/>
    <m/>
    <s v="Adil Bahia da Silva Rezende"/>
    <s v="Vanessa Vieira Monteiro"/>
    <s v="Regina Celia Oliveira da Silva"/>
    <s v="Sem Indicação"/>
    <s v="Sem indicação"/>
    <s v="adil.bahia@tjpa.jus.br;vanessa.monteiro@tjpa.jus.br;regina.silva@tjpa.jus.br;coordenadoria.contratos@tjpa.jus.br;coordenadoria.imprensa@tjpa.jus.br"/>
  </r>
  <r>
    <s v="CONTRATO"/>
    <s v="080"/>
    <x v="4"/>
    <s v="A C ALVES NOGUEIRA SERVIÇOS DE ALIMENTAÇÃO EIRELI"/>
    <s v="36.126.020/0001-50"/>
    <s v="Contratação de empresa especializada na prestação de serviços de produção e distribuição de refeições (quentinhas) para atender as necessidades do Tribunal de Justiça do Estado do Pará."/>
    <x v="0"/>
    <s v="Pregão Eletrônico"/>
    <s v="062/2022"/>
    <d v="2022-10-06T00:00:00"/>
    <s v="06/10/22"/>
    <d v="2026-10-06T00:00:00"/>
    <s v="06/10/26"/>
    <n v="1461"/>
    <n v="225"/>
    <s v="SUPERIOR A 150 DIAS"/>
    <x v="1"/>
    <n v="475600"/>
    <s v="Despesa"/>
    <n v="1"/>
    <s v="SEADM"/>
    <s v="PA-PRO-2022/03810"/>
    <n v="28576.799999999999"/>
    <n v="529263.54"/>
    <s v="TJPA-MEM-2023/38352, cobrança. No DPS ´para cotação. Autorizado - . TJPA-MEM-2024/40608, cobrança - o reajuste vai vir no termo aditivo / 0015407-27.2025.8.14.0900 prororgação"/>
    <d v="2025-08-07T00:00:00"/>
    <s v="Lei n° 8.666/93"/>
    <d v="2023-07-10T00:00:00"/>
    <x v="3"/>
    <s v="PRAZO LEGAL"/>
    <s v="2026 - 4º Trimestre"/>
    <d v="2026-08-07T00:00:00"/>
    <s v="Dentro do prazo"/>
    <s v="Sem informação"/>
    <m/>
    <s v="Enio de Oliveira Reboucas"/>
    <s v="Augusto Lopes Matos"/>
    <s v="Helton Moura da Rocha"/>
    <s v="Sem Indicação"/>
    <s v="Jandiara Luzia Matos Pires "/>
    <e v="#N/A"/>
  </r>
  <r>
    <s v="ARP"/>
    <s v="042"/>
    <x v="0"/>
    <s v="LIDER NOTEBOOKS COMÉRCIO E SERVIÇOS LTDA"/>
    <s v="12.477.490/0002-81"/>
    <s v="Registro de Preços para a aquisição de notebooks para modernização e expansão da infraestrutura de Tecnologia da Informação e Comunicação (TIC) do Tribunal de Justiça do Estado do Pará (TJPA)"/>
    <x v="3"/>
    <s v="Pregão Eletrônico"/>
    <s v="029/2025"/>
    <d v="2025-10-10T00:00:00"/>
    <s v="10/10/25"/>
    <d v="2026-10-10T00:00:00"/>
    <s v="10/10/26"/>
    <n v="365"/>
    <n v="229"/>
    <s v="SUPERIOR A 150 DIAS"/>
    <x v="1"/>
    <n v="27680000"/>
    <s v="Despesa"/>
    <n v="0"/>
    <s v="SETIC"/>
    <s v="0038876-05.2025.8.14.0900"/>
    <n v="0"/>
    <n v="27680000"/>
    <m/>
    <m/>
    <s v="Lei n° 14.133/21"/>
    <m/>
    <x v="0"/>
    <s v="PRAZO LEGAL"/>
    <s v="2026 - 4º Trimestre"/>
    <d v="2026-08-11T00:00:00"/>
    <s v="Sem informação"/>
    <s v="Sem informação"/>
    <m/>
    <s v="Aline Santos Oliveira"/>
    <s v="Sem indicação"/>
    <s v="Bruno Vieira dos Santos"/>
    <s v="Sem Indicação"/>
    <s v="Sem indicação"/>
    <s v="aline.oliveira@tjpa.jus.br;; bruno.vieira@tjpa.jus.br; ; ;coordenadoria.contratos@tjpa.jus.br"/>
  </r>
  <r>
    <s v="CONTRATO"/>
    <s v="015"/>
    <x v="1"/>
    <s v="ELEVATEX MANUTENÇÃO DE ELEVADORES LTDA"/>
    <s v="16.956.136/0001-00"/>
    <s v="Contratação de empresa especializada para fornecimento, com serviço de instalaçao e manutençao em garantia(12 meses) de 02 plataformas de percurso vertical."/>
    <x v="0"/>
    <s v="Pregão Eletrônico"/>
    <s v="069/2023"/>
    <d v="2024-02-15T00:00:00"/>
    <s v="15/02/24"/>
    <d v="2026-10-15T00:00:00"/>
    <s v="15/10/26"/>
    <n v="973"/>
    <n v="234"/>
    <s v="SUPERIOR A 150 DIAS"/>
    <x v="1"/>
    <n v="215000"/>
    <s v="Despesa"/>
    <n v="0"/>
    <s v="SEENG"/>
    <s v="TJPA-PRO-2024/00658"/>
    <n v="1700"/>
    <n v="60400"/>
    <s v="TJPA-MEM-2025/00697, cobrança -  A VIGÊNCIA DO CONTRATO ESTA ERRADA, SERÁ FEITA A RERRATIFICAÇÃO, JA AJUSTEI O TERMINO DE VIGÊNCIA. 0015613-41.2025.8.14.0900 - prorrogação"/>
    <m/>
    <s v="Lei n° 8.666/93"/>
    <m/>
    <x v="2"/>
    <s v="PRAZO LEGAL"/>
    <s v="2026 - 4º Trimestre"/>
    <d v="2026-08-16T00:00:00"/>
    <s v="Sem informação"/>
    <s v="Sem informação"/>
    <m/>
    <s v="Valter Mendes Ferreira Junior"/>
    <s v="Edson Goncalves Ferreira"/>
    <s v="Edson Goncalves Ferreira"/>
    <s v="Sem Indicação"/>
    <s v="Claudio Ormindo Silva dos Santos"/>
    <s v="valter.junior@tjpa.jus.br;edson.ferreira@tjpa.jus.br; edson.ferreira@tjpa.jus.br; ; claudio.ormindo@tjpa.jus.br;coordenadoria.contratos@tjpa.jus.br"/>
  </r>
  <r>
    <s v="CONTRATO"/>
    <s v="087"/>
    <x v="4"/>
    <s v="KARISTEN COMERCIO E SERVIÇOS MECANICOS E ELETRICOS LTDA "/>
    <s v="05.970.357/0001-16"/>
    <s v="Manutenção preditiva, Preventiva e Corretiva permanente com fornecimento de peças de reposição para subestação no Fórum da Comarca de Altamira, incluindo manutenção no sistema de aterramento e de proteção contra descargas atmosféricas (SPDA)."/>
    <x v="0"/>
    <s v="Pregão Eletrônico"/>
    <s v="061/2022"/>
    <d v="2022-10-17T00:00:00"/>
    <s v="17/10/22"/>
    <d v="2026-10-17T00:00:00"/>
    <s v="17/10/26"/>
    <n v="1461"/>
    <n v="236"/>
    <s v="SUPERIOR A 150 DIAS"/>
    <x v="1"/>
    <n v="68400"/>
    <s v="Despesa"/>
    <n v="0"/>
    <s v="SEENG"/>
    <s v="TJPA-PRO-2022/03992"/>
    <n v="0"/>
    <n v="74827.67"/>
    <s v="TJPA-MEM-2024/46885, cobrança / TJPA-MEM-2024/46938, instrução/ 0009834-08.2025.8.14.0900 - Prorrogação"/>
    <d v="2025-07-04T00:00:00"/>
    <s v="Lei n° 8.666/93"/>
    <m/>
    <x v="3"/>
    <s v="PRAZO LEGAL"/>
    <s v="2026 - 4º Trimestre"/>
    <d v="2026-08-18T00:00:00"/>
    <s v="Dentro do prazo"/>
    <s v="Sem informação"/>
    <m/>
    <s v="Valter Mendes Ferreira Junior"/>
    <s v="Paulo Marcelo de Araújo Hildebrando"/>
    <s v="Max Jorge Machado Santos"/>
    <s v="Sem Indicação"/>
    <s v="Paulo Marcelo de Araújo Hildebrando"/>
    <s v="valter.junior@tjpa.jus.br;paulo.hildebrando@tjpa.jus.br; max.machado@tjpa.jus.br; ; paulo.hildebrando@tjpa.jus.br;coordenadoria.contratos@tjpa.jus.br"/>
  </r>
  <r>
    <s v="ARP"/>
    <s v="041"/>
    <x v="0"/>
    <s v="REALIZZE COMÉRCIO E SERVIÇOS LTDA"/>
    <s v="08.678.489/0001-67"/>
    <s v="Registro de Preços para fornecimento, instalação e manutenção de portas, esquadrias e painéis de vidro para atender aos prédios do Poder Judiciário na Região Metropolitana de Belém."/>
    <x v="0"/>
    <s v="Pregão Eletrônico"/>
    <s v="025/2025"/>
    <d v="2025-10-17T00:00:00"/>
    <s v="17/10/25"/>
    <d v="2026-10-17T00:00:00"/>
    <s v="17/10/26"/>
    <n v="365"/>
    <n v="236"/>
    <s v="SUPERIOR A 150 DIAS"/>
    <x v="1"/>
    <n v="280490"/>
    <s v="Despesa"/>
    <n v="0"/>
    <s v="SEENG"/>
    <s v="0032559-88.2025.8.14.0900"/>
    <n v="0"/>
    <n v="280490"/>
    <m/>
    <m/>
    <s v="Lei n° 14.133/21"/>
    <d v="2025-06-17T00:00:00"/>
    <x v="0"/>
    <s v="PRAZO LEGAL"/>
    <s v="2026 - 4º Trimestre"/>
    <d v="2026-08-18T00:00:00"/>
    <s v="Sem informação"/>
    <s v="Sem informação"/>
    <m/>
    <s v="Claudio Ormindo Silva dos Santos"/>
    <s v="Sem indicação"/>
    <s v="Rita de Cássia Araújo Oliveira Barata"/>
    <s v="Claudia Sadeck Burlamaqui"/>
    <s v="Glaucia Regina Centeno Cordeiro de Campos"/>
    <s v="claudio.ormindo@tjpa.jus.br;; rita.oliveira@tjpa.jus.br; claudia.burlamaqui@tjpa.jus.br; glaucia.cordeiro@tjpa.jus.br;coordenadoria.contratos@tjpa.jus.br"/>
  </r>
  <r>
    <s v="ARP"/>
    <s v="047"/>
    <x v="0"/>
    <s v="EBA OFFICE COMÉRCIO DE MÁQUINAS PARA ESCRITÓRIO LTDA"/>
    <s v="09.015.414/0001-69"/>
    <s v="Registro de preços para eventual aquisição de lixeiras, equipamentos de refrigeração, mobiliário de apoio e utensílios de organização."/>
    <x v="3"/>
    <s v="Pregão Eletrônico"/>
    <s v="027/2025"/>
    <d v="2025-10-20T00:00:00"/>
    <s v="20/10/25"/>
    <d v="2026-10-20T00:00:00"/>
    <s v="20/10/26"/>
    <n v="365"/>
    <n v="239"/>
    <s v="SUPERIOR A 150 DIAS"/>
    <x v="1"/>
    <n v="11520"/>
    <s v="Despesa"/>
    <n v="0"/>
    <s v="SEADM"/>
    <s v="0042290-11.2025.8.14.0900"/>
    <s v="ARP não encontrada"/>
    <n v="11520"/>
    <m/>
    <m/>
    <s v="Lei n° 14.133/21"/>
    <d v="2025-07-08T00:00:00"/>
    <x v="0"/>
    <s v="PRAZO LEGAL"/>
    <s v="2026 - 4º Trimestre"/>
    <d v="2026-08-21T00:00:00"/>
    <s v="Sem informação"/>
    <s v="Sem informação"/>
    <m/>
    <s v="Joao Victor Ferreira Almeida"/>
    <s v="Sem indicação"/>
    <s v="Paulo Alexandre Andrade de Oliveira"/>
    <s v="Sem Indicação"/>
    <s v="Sem indicação"/>
    <s v="joao.vfalmeida@tjpa.jus.br;; paulo.alexandre@tjpa.jus.br; ; ;coordenadoria.contratos@tjpa.jus.br"/>
  </r>
  <r>
    <s v="ARP"/>
    <s v="045"/>
    <x v="0"/>
    <s v="CITY CLEAN COMÉRCIO DE EQUIPAMENTOS LTDA"/>
    <s v="48.256.518/0001-17"/>
    <s v="Registro de preços para eventual aquisição de lixeiras, equipamentos de refrigeração, mobiliário de apoio e utensílios de organização."/>
    <x v="3"/>
    <s v="Pregão Eletrônico"/>
    <s v="027/2025"/>
    <d v="2025-10-21T00:00:00"/>
    <s v="21/10/25"/>
    <d v="2026-10-21T00:00:00"/>
    <s v="21/10/26"/>
    <n v="365"/>
    <n v="240"/>
    <s v="SUPERIOR A 150 DIAS"/>
    <x v="1"/>
    <n v="17284.2"/>
    <s v="Despesa"/>
    <n v="0"/>
    <s v="SEADM"/>
    <s v="0041940-23.2025.8.14.0900"/>
    <n v="0"/>
    <n v="17284.2"/>
    <m/>
    <m/>
    <s v="Lei n° 14.133/21"/>
    <d v="2025-07-08T00:00:00"/>
    <x v="0"/>
    <s v="PRAZO LEGAL"/>
    <s v="2026 - 4º Trimestre"/>
    <d v="2026-08-22T00:00:00"/>
    <s v="Sem informação"/>
    <s v="Sem informação"/>
    <m/>
    <s v="Joao Victor Ferreira Almeida"/>
    <s v="Sem indicação"/>
    <s v="Paulo Alexandre Andrade de Oliveira"/>
    <s v="Sem Indicação"/>
    <s v="Sem indicação"/>
    <s v="joao.vfalmeida@tjpa.jus.br;; paulo.alexandre@tjpa.jus.br; ; ;coordenadoria.contratos@tjpa.jus.br"/>
  </r>
  <r>
    <s v="ARP"/>
    <s v="046"/>
    <x v="0"/>
    <s v="DISPLAY PAINÉIS ELETRÔNICOS LTDA"/>
    <s v="02.648.737/0001-40"/>
    <s v="Registro de preços para eventual aquisição de lixeiras, equipamentos de refrigeração, mobiliário de apoio e utensílios de organização."/>
    <x v="3"/>
    <s v="Pregão Eletrônico"/>
    <s v="027/2025"/>
    <d v="2025-10-21T00:00:00"/>
    <d v="2026-10-21T00:00:00"/>
    <d v="2026-10-21T00:00:00"/>
    <s v="21/10/26"/>
    <n v="365"/>
    <n v="240"/>
    <s v="SUPERIOR A 150 DIAS"/>
    <x v="1"/>
    <n v="4050"/>
    <s v="Despesa"/>
    <n v="0"/>
    <s v="SEADM"/>
    <s v="0042192-26.2025.8.14.0900"/>
    <n v="0"/>
    <n v="4050"/>
    <s v="0053519-65.2025.8.14.0900 antecipação da porrogação"/>
    <m/>
    <s v="Lei n° 14.133/21"/>
    <d v="2025-07-08T00:00:00"/>
    <x v="0"/>
    <s v="PRAZO LEGAL"/>
    <s v="2026 - 4º Trimestre"/>
    <d v="2026-08-22T00:00:00"/>
    <s v="Sem informação"/>
    <s v="Sem informação"/>
    <m/>
    <s v="Joao Victor Ferreira Almeida"/>
    <s v="Sem indicação"/>
    <s v="Paulo Alexandre Andrade de Oliveira"/>
    <s v="Sem Indicação"/>
    <s v="Sem indicação"/>
    <s v="joao.vfalmeida@tjpa.jus.br;; paulo.alexandre@tjpa.jus.br; ; ;coordenadoria.contratos@tjpa.jus.br"/>
  </r>
  <r>
    <s v="ARP"/>
    <s v="048"/>
    <x v="0"/>
    <s v="EDER JÚNIOR G. LOPES"/>
    <s v=" 15.579.052/0001-31"/>
    <s v="Registro de preços para eventual aquisição de lixeiras, equipamentos de refrigeração, mobiliário de apoio e utensílios de organização."/>
    <x v="3"/>
    <s v="Pregão Eletrônico"/>
    <s v="027/2025"/>
    <d v="2025-10-21T00:00:00"/>
    <s v="21/10/25"/>
    <d v="2026-10-21T00:00:00"/>
    <s v="21/10/26"/>
    <n v="365"/>
    <n v="240"/>
    <s v="SUPERIOR A 150 DIAS"/>
    <x v="1"/>
    <n v="14836"/>
    <s v="Despesa"/>
    <n v="0"/>
    <s v="SEADM"/>
    <s v="0042332-60.2025.8.14.0900"/>
    <n v="0"/>
    <n v="14836"/>
    <m/>
    <m/>
    <s v="Lei n° 14.133/21"/>
    <d v="2025-07-08T00:00:00"/>
    <x v="0"/>
    <s v="PRAZO LEGAL"/>
    <s v="2026 - 4º Trimestre"/>
    <d v="2026-08-22T00:00:00"/>
    <s v="Sem informação"/>
    <s v="Sem informação"/>
    <m/>
    <s v="Joao Victor Ferreira Almeida"/>
    <s v="Sem indicação"/>
    <s v="Paulo Alexandre Andrade de Oliveira"/>
    <s v="Sem Indicação"/>
    <s v="Sem indicação"/>
    <s v="joao.vfalmeida@tjpa.jus.br;; paulo.alexandre@tjpa.jus.br; ; ;coordenadoria.contratos@tjpa.jus.br"/>
  </r>
  <r>
    <s v="CONTRATO"/>
    <s v="107"/>
    <x v="0"/>
    <s v="ASSOCIAÇÃO PARANAENSE DE CULTURA - APC"/>
    <s v="76.659.820/0046-53"/>
    <s v="Prestação  dos  serviços  de  suporte  técnico,  atualização,  manutenção  corretiva  e  evolutiva,  e hospedagem  em  nuvem  do  sistema  Pergamum - Sistema  Integrado  de  Bibliotecas,  já  em  uso  no âmbito do Tribunal de Justiça do Estado do Pará (TJPA)"/>
    <x v="4"/>
    <s v="Inexigibilidade de Licitação"/>
    <s v="067/2025"/>
    <d v="2025-10-21T00:00:00"/>
    <s v="21/10/25"/>
    <d v="2026-10-21T00:00:00"/>
    <s v="21/10/26"/>
    <n v="365"/>
    <n v="240"/>
    <s v="SUPERIOR A 150 DIAS"/>
    <x v="1"/>
    <n v="36145.4"/>
    <s v="Despesa"/>
    <n v="0"/>
    <s v="SEADM"/>
    <s v="0040734-71.2025.8.14.0900"/>
    <n v="0"/>
    <n v="36145.4"/>
    <m/>
    <m/>
    <s v="Lei n° 14.133/21"/>
    <d v="2025-08-18T00:00:00"/>
    <x v="0"/>
    <s v="PRAZO LEGAL"/>
    <s v="2026 - 4º Trimestre"/>
    <d v="2026-08-22T00:00:00"/>
    <s v="Sem informação"/>
    <s v="Sem informação"/>
    <m/>
    <s v="Elaine Cristina Fernandes Ribeiro"/>
    <s v="Sem indicação"/>
    <s v="Arthur Wadrin da Costa"/>
    <s v="Lanalucia dos Santos Soares Figueiredo"/>
    <s v="Eloisa Cristina Alves Hasegawa"/>
    <s v="elaine.ribeiro@tjpa.jus.br;; arthur.watrin@tjpa.jus.br; lanalucia.soares@tjpa.jus.br; eloisa.hasegawa@tjpa.jus.br;coordenadoria.contratos@tjpa.jus.br"/>
  </r>
  <r>
    <s v="ARP"/>
    <s v="049"/>
    <x v="0"/>
    <s v="I G DOS SANTOS DE OLICEIRA EIRELI"/>
    <s v="27.363.204/0001-43"/>
    <s v="Registro de preços para eventual aquisição de lixeiras, equipamentos de refrigeração, mobiliário de apoio e utensílios de organização."/>
    <x v="3"/>
    <s v="Pregão Eletrônico"/>
    <s v="027/2025"/>
    <d v="2025-10-21T00:00:00"/>
    <s v="21/10/25"/>
    <d v="2026-10-21T00:00:00"/>
    <s v="21/10/26"/>
    <n v="365"/>
    <n v="240"/>
    <s v="SUPERIOR A 150 DIAS"/>
    <x v="1"/>
    <n v="8620"/>
    <s v="Despesa"/>
    <n v="0"/>
    <s v="SEADM"/>
    <s v="0042347-29.2025.8.14.0900"/>
    <n v="0"/>
    <n v="8620"/>
    <s v="0053594-07.2025.8.14.0900 - antecipação da prorrogação"/>
    <m/>
    <s v="Lei n° 14.133/21"/>
    <d v="2025-07-08T00:00:00"/>
    <x v="0"/>
    <s v="PRAZO LEGAL"/>
    <s v="2026 - 4º Trimestre"/>
    <d v="2026-08-22T00:00:00"/>
    <s v="Sem informação"/>
    <s v="Sem informação"/>
    <m/>
    <s v="Joao Victor Ferreira Almeida"/>
    <s v="Sem indicação"/>
    <s v="Paulo Alexandre Andrade de Oliveira"/>
    <s v="Sem Indicação"/>
    <s v="Sem indicação"/>
    <s v="joao.vfalmeida@tjpa.jus.br;; paulo.alexandre@tjpa.jus.br; ; ;coordenadoria.contratos@tjpa.jus.br"/>
  </r>
  <r>
    <s v="ARP"/>
    <s v="050"/>
    <x v="0"/>
    <s v="J B M H DISTRIBUIDORA DE EQUIPAMENTOS ELETRÔNICOS LTDA"/>
    <s v="30.632.729/0001-41"/>
    <s v="Registro de preços para eventual aquisição de lixeiras, equipamentos de refrigeração, mobiliário de apoio e utensílios de organização."/>
    <x v="3"/>
    <s v="Pregão Eletrônico"/>
    <s v="027/2025"/>
    <d v="2025-10-21T00:00:00"/>
    <s v="21/10/25"/>
    <d v="2026-10-21T00:00:00"/>
    <s v="21/10/26"/>
    <n v="365"/>
    <n v="240"/>
    <s v="SUPERIOR A 150 DIAS"/>
    <x v="1"/>
    <n v="20400"/>
    <s v="Despesa"/>
    <n v="0"/>
    <s v="SEADM"/>
    <s v="0042349-96.2025.8.14.0900"/>
    <n v="0"/>
    <n v="20400"/>
    <m/>
    <m/>
    <s v="Lei n° 14.133/21"/>
    <d v="2025-07-08T00:00:00"/>
    <x v="0"/>
    <s v="PRAZO LEGAL"/>
    <s v="2026 - 4º Trimestre"/>
    <d v="2026-08-22T00:00:00"/>
    <s v="Sem informação"/>
    <s v="Sem informação"/>
    <m/>
    <s v="Joao Victor Ferreira Almeida"/>
    <s v="Sem indicação"/>
    <s v="Paulo Alexandre Andrade de Oliveira"/>
    <s v="Sem Indicação"/>
    <s v="Sem indicação"/>
    <s v="joao.vfalmeida@tjpa.jus.br;; paulo.alexandre@tjpa.jus.br; ; ;coordenadoria.contratos@tjpa.jus.br"/>
  </r>
  <r>
    <s v="ARP"/>
    <s v="051"/>
    <x v="0"/>
    <s v="LICITASP DISTRIBUIDOR DE EQUIPAMENTOS SOCIEDADE UNIPESSOAL LTDA"/>
    <s v="48.277.417/0001-22"/>
    <s v="Registro de preços para eventual aquisição de lixeiras, equipamentos de refrigeração, mobiliário de apoio e utensílios de organização."/>
    <x v="3"/>
    <s v="Pregão Eletrônico"/>
    <s v="027/2025"/>
    <d v="2025-10-21T00:00:00"/>
    <s v="21/10/25"/>
    <d v="2026-10-21T00:00:00"/>
    <s v="21/10/26"/>
    <n v="365"/>
    <n v="240"/>
    <s v="SUPERIOR A 150 DIAS"/>
    <x v="1"/>
    <n v="117417.54"/>
    <s v="Despesa"/>
    <n v="0"/>
    <s v="SEADM"/>
    <s v=" 0042351-66.2025.8.14.0900"/>
    <n v="0"/>
    <n v="117417.54"/>
    <m/>
    <m/>
    <s v="Lei n° 14.133/21"/>
    <d v="2025-07-08T00:00:00"/>
    <x v="0"/>
    <s v="PRAZO LEGAL"/>
    <s v="2026 - 4º Trimestre"/>
    <d v="2026-08-22T00:00:00"/>
    <s v="Sem informação"/>
    <s v="Sem informação"/>
    <m/>
    <s v="Joao Victor Ferreira Almeida"/>
    <s v="Sem indicação"/>
    <s v="Paulo Alexandre Andrade de Oliveira"/>
    <s v="Sem Indicação"/>
    <s v="Sem indicação"/>
    <s v="joao.vfalmeida@tjpa.jus.br;; paulo.alexandre@tjpa.jus.br; ; ;coordenadoria.contratos@tjpa.jus.br"/>
  </r>
  <r>
    <s v="ARP"/>
    <s v="071"/>
    <x v="1"/>
    <s v="MYO2 SOLUÇÕES EM SAÚDE INDÚSTRIA LTDA"/>
    <s v="15.564.580/0001-17"/>
    <s v="Registro de Preços para eventual aquisição de Uniformes diversos, para atender as necessidades deste Tribunal de Justiça"/>
    <x v="0"/>
    <s v="Pregão Eletrônico"/>
    <s v="024/2024"/>
    <d v="2024-10-22T00:00:00"/>
    <s v="22/10/24"/>
    <d v="2026-10-22T00:00:00"/>
    <s v="22/10/26"/>
    <n v="730"/>
    <n v="241"/>
    <s v="SUPERIOR A 150 DIAS"/>
    <x v="1"/>
    <n v="137457.5"/>
    <s v="Despesa"/>
    <n v="0"/>
    <s v="SEADM"/>
    <s v="TJPA-PRO-2024/02272"/>
    <n v="4424.3999999999996"/>
    <n v="282270.57699999999"/>
    <s v="0014529-05.2025.8.14.0900 prororgação, chegou no prazo, reajuste será concedido na prorogação"/>
    <m/>
    <s v="Lei n° 14.133/21"/>
    <d v="2024-07-31T00:00:00"/>
    <x v="2"/>
    <s v="PRAZO LEGAL"/>
    <s v="2026 - 4º Trimestre"/>
    <d v="2026-08-23T00:00:00"/>
    <s v="Sem informação"/>
    <s v="NÃO "/>
    <m/>
    <s v="Enio de Oliveira Reboucas"/>
    <s v="Sem indicação"/>
    <s v="Jandiara Luzia Matos Pires "/>
    <s v="Jandiara Luzia Matos Pires "/>
    <s v="Augusto Lopes Matos"/>
    <s v="enio.reboucas@tjpa.jus.br;; jandiara.pires@tjpa.jus.br; jandiara.pires@tjpa.jus.br; augusto.matos@tjpa.jus.br;coordenadoria.contratos@tjpa.jus.br"/>
  </r>
  <r>
    <s v="ARP"/>
    <s v="053"/>
    <x v="0"/>
    <s v="PALLET RIO INDÚSTRIA E COMÉRCIO LTDA"/>
    <s v="37.104.931/0001-40"/>
    <s v="Registro de preços para eventual aquisição de lixeiras, equipamentos de refrigeração, mobiliário de apoio e utensílios de organização."/>
    <x v="3"/>
    <s v="Pregão Eletrônico"/>
    <s v="027/2025"/>
    <d v="2025-10-22T00:00:00"/>
    <s v="22/10/25"/>
    <d v="2026-10-22T00:00:00"/>
    <s v="22/10/26"/>
    <n v="365"/>
    <n v="241"/>
    <s v="SUPERIOR A 150 DIAS"/>
    <x v="1"/>
    <n v="2576"/>
    <s v="Despesa"/>
    <n v="0"/>
    <s v="SEADM"/>
    <s v="0042354-21.2025.8.14.0900"/>
    <n v="0"/>
    <n v="2576"/>
    <m/>
    <m/>
    <s v="Lei n° 14.133/21"/>
    <d v="2025-07-08T00:00:00"/>
    <x v="0"/>
    <s v="PRAZO LEGAL"/>
    <s v="2026 - 4º Trimestre"/>
    <d v="2026-08-23T00:00:00"/>
    <s v="Sem informação"/>
    <s v="Sem informação"/>
    <m/>
    <s v="Joao Victor Ferreira Almeida"/>
    <s v="Sem indicação"/>
    <s v="Paulo Alexandre Andrade de Oliveira"/>
    <s v="Sem Indicação"/>
    <s v="Sem indicação"/>
    <s v="joao.vfalmeida@tjpa.jus.br;; paulo.alexandre@tjpa.jus.br; ; ;coordenadoria.contratos@tjpa.jus.br"/>
  </r>
  <r>
    <s v="ARP"/>
    <s v="054"/>
    <x v="0"/>
    <s v="SYNERGO NEGÓCIOS LTDA"/>
    <s v=" 49.485.991/0001-39"/>
    <s v="Registro de preços para eventual aquisição de lixeiras, equipamentos de refrigeração, mobiliário de apoio e utensílios de organização."/>
    <x v="3"/>
    <s v="Pregão Eletrônico"/>
    <s v="027/2025"/>
    <d v="2025-10-22T00:00:00"/>
    <d v="2026-10-22T00:00:00"/>
    <d v="2026-10-22T00:00:00"/>
    <s v="22/10/26"/>
    <n v="365"/>
    <n v="241"/>
    <s v="SUPERIOR A 150 DIAS"/>
    <x v="1"/>
    <n v="47400.959999999999"/>
    <s v="Despesa"/>
    <n v="0"/>
    <s v="SEADM"/>
    <s v="0042361-13.2025.8.14.0900"/>
    <n v="0"/>
    <n v="47400.959999999999"/>
    <m/>
    <m/>
    <s v="Lei n° 14.133/21"/>
    <d v="2025-07-08T00:00:00"/>
    <x v="0"/>
    <s v="PRAZO LEGAL"/>
    <s v="2026 - 4º Trimestre"/>
    <d v="2026-08-23T00:00:00"/>
    <s v="Sem informação"/>
    <s v="Sem informação"/>
    <m/>
    <s v="Joao Victor Ferreira Almeida"/>
    <s v="Sem indicação"/>
    <s v="Paulo Alexandre Andrade de Oliveira"/>
    <s v="Sem Indicação"/>
    <s v="Sem indicação"/>
    <s v="joao.vfalmeida@tjpa.jus.br;; paulo.alexandre@tjpa.jus.br; ; ;coordenadoria.contratos@tjpa.jus.br"/>
  </r>
  <r>
    <s v="ARP"/>
    <s v="055"/>
    <x v="0"/>
    <s v="VALLE MÉDICA LTDA"/>
    <s v="02.257.228/0001-97"/>
    <s v="Registro de preços para eventual aquisição de lixeiras, equipamentos de refrigeração, mobiliário de apoio e utensílios de organização."/>
    <x v="3"/>
    <s v="Pregão Eletrônico"/>
    <s v="027/2025"/>
    <d v="2025-10-22T00:00:00"/>
    <s v="22/10/25"/>
    <d v="2026-10-22T00:00:00"/>
    <s v="22/10/26"/>
    <n v="365"/>
    <n v="241"/>
    <s v="SUPERIOR A 150 DIAS"/>
    <x v="1"/>
    <n v="18690"/>
    <s v="Despesa"/>
    <n v="0"/>
    <s v="SEADM"/>
    <s v="0042362-95.2025.8.14.0900 "/>
    <n v="0"/>
    <n v="18690"/>
    <s v="0000567-75.2026.8.14.0900 antecipação da prorrogação"/>
    <m/>
    <s v="Lei n° 14.133/21"/>
    <d v="2025-07-08T00:00:00"/>
    <x v="0"/>
    <s v="PRAZO LEGAL"/>
    <s v="2026 - 4º Trimestre"/>
    <d v="2026-08-23T00:00:00"/>
    <s v="Sem informação"/>
    <s v="Sem informação"/>
    <m/>
    <s v="Joao Victor Ferreira Almeida"/>
    <s v="Sem indicação"/>
    <s v="Paulo Alexandre Andrade de Oliveira"/>
    <s v="Sem Indicação"/>
    <s v="Sem indicação"/>
    <s v="joao.vfalmeida@tjpa.jus.br;; paulo.alexandre@tjpa.jus.br; ; ;coordenadoria.contratos@tjpa.jus.br"/>
  </r>
  <r>
    <s v="ARP"/>
    <s v="044"/>
    <x v="0"/>
    <s v="SOLFLEX COMÉRCIO E SERVIÇOS LTDA"/>
    <s v="47.417.971/0001-03"/>
    <s v="Registro de preços para o fornecimento, instalação e manutenção de persianas para atender aos prédios do Tribunal de Justiça do Pará."/>
    <x v="0"/>
    <s v="Pregão Eletrônico"/>
    <s v="026/2025"/>
    <d v="2025-10-23T00:00:00"/>
    <s v="23/10/25"/>
    <d v="2026-10-23T00:00:00"/>
    <s v="23/10/26"/>
    <n v="365"/>
    <n v="242"/>
    <s v="SUPERIOR A 150 DIAS"/>
    <x v="1"/>
    <n v="527300"/>
    <s v="Despesa"/>
    <n v="0"/>
    <s v="SEENG"/>
    <s v="0042712-83.2025.8.14.0900 "/>
    <n v="0"/>
    <n v="527300"/>
    <m/>
    <m/>
    <s v="Lei n° 14.133/21"/>
    <d v="2025-06-26T00:00:00"/>
    <x v="0"/>
    <s v="PRAZO LEGAL"/>
    <s v="2026 - 4º Trimestre"/>
    <d v="2026-08-24T00:00:00"/>
    <s v="Sem informação"/>
    <s v="Sem informação"/>
    <m/>
    <s v="Claudio Ormindo Silva dos Santos"/>
    <s v="Sem indicação"/>
    <s v="Rita de Cássia Araújo Oliveira Barata"/>
    <s v="Claudia Sadeck Burlamaqui"/>
    <s v="Glaucia Regina Centeno Cordeiro de Campos"/>
    <s v="claudio.ormindo@tjpa.jus.br;; rita.oliveira@tjpa.jus.br; claudia.burlamaqui@tjpa.jus.br; glaucia.cordeiro@tjpa.jus.br;coordenadoria.contratos@tjpa.jus.br"/>
  </r>
  <r>
    <s v="ARP"/>
    <s v="072"/>
    <x v="1"/>
    <s v="COMERCIAL PROMOSTORE CONFECÇÕES LTDA"/>
    <s v="32.624.131/0001-36"/>
    <s v="Registro de preços para eventual prestação de serviços gráficos, serviços de impressão e fornecimento de kits de produtos regionais com grafismos para atender os eventos e demais necessidades do TJPA"/>
    <x v="0"/>
    <s v="Pregão Eletrônico"/>
    <s v="025/2024"/>
    <d v="2024-10-24T00:00:00"/>
    <s v="24/10/24"/>
    <d v="2026-10-24T00:00:00"/>
    <s v="24/10/26"/>
    <n v="730"/>
    <n v="243"/>
    <s v="SUPERIOR A 150 DIAS"/>
    <x v="1"/>
    <n v="111120"/>
    <s v="Despesa"/>
    <n v="0"/>
    <s v="DECOM"/>
    <s v="TJPA-PRO-2024/04251"/>
    <n v="0"/>
    <n v="228046.4"/>
    <s v="TJPA-MEM-2025/24912 prorrogação, com Liane - aguardadno autoirzação do Presidnete"/>
    <d v="2025-05-05T00:00:00"/>
    <s v="Lei n° 14.133/21"/>
    <d v="2024-08-26T00:00:00"/>
    <x v="2"/>
    <s v="PRAZO LEGAL"/>
    <s v="2026 - 4º Trimestre"/>
    <d v="2026-08-25T00:00:00"/>
    <s v="Dentro do prazo"/>
    <s v="Sem informação"/>
    <m/>
    <s v="Walter Antonio Santos Duarte"/>
    <s v="Sem indicação"/>
    <s v="Regina Celia Oliveira da Silva"/>
    <s v="Klaus Rhossard Seabra Guimarães "/>
    <s v="Anderson Clay Batista Pereira"/>
    <s v="walter.duarte@tjpa.jus.br;; regina.silva@tjpa.jus.br; klaus.guimaraes@tjpa.jus.br; anderson.pereira@tjpa.jus.br;coordenadoria.contratos@tjpa.jus.br"/>
  </r>
  <r>
    <s v="ARP"/>
    <s v="074"/>
    <x v="1"/>
    <s v="GRAFICA E EDITORA SANTA CRUZ LTDA"/>
    <s v="02.373.761/0001-14"/>
    <s v="Registro de preços para eventual prestação de serviços gráficos, serviços de impressão e fornecimento de kits de produtos regionais com grafismos para atender os eventos e demais necessidades do TJPA. Lotes: 01, 02, 03, 05, 06 e 07."/>
    <x v="0"/>
    <s v="Pregão Eletrônico"/>
    <s v="025/2024"/>
    <d v="2024-10-24T00:00:00"/>
    <s v="24/10/24"/>
    <d v="2026-10-24T00:00:00"/>
    <s v="24/10/26"/>
    <n v="730"/>
    <n v="243"/>
    <s v="SUPERIOR A 150 DIAS"/>
    <x v="1"/>
    <n v="2389100"/>
    <s v="Despesa"/>
    <n v="0"/>
    <s v="DECOM"/>
    <s v="TJPA-PRO-2024/04253"/>
    <n v="103646.67"/>
    <n v="4903037.7640000004"/>
    <s v="prorrogação TJPA-MEM-2025/23486 - voltou com diligencias da assessoria jurídica. Reajuste será concedido no TA"/>
    <m/>
    <s v="Lei n° 14.133/21"/>
    <m/>
    <x v="2"/>
    <s v="PRAZO LEGAL"/>
    <s v="2026 - 4º Trimestre"/>
    <d v="2026-08-25T00:00:00"/>
    <s v="Sem informação"/>
    <s v="Sem informação"/>
    <m/>
    <s v="Walter Antonio Santos Duarte"/>
    <s v="Sem indicação"/>
    <s v="Regina Celia Oliveira da Silva"/>
    <s v="Klaus Rhossard Seabra Guimarães "/>
    <s v="Anderson Clay Batista Pereira"/>
    <e v="#N/A"/>
  </r>
  <r>
    <s v="ARP"/>
    <s v="052"/>
    <x v="0"/>
    <s v="MM DISTRIBUIDORA INDÚSTRIA E COMÉRCIO LTDA"/>
    <s v="46.924.137/0001-33"/>
    <s v="Registro de preços para eventual aquisição de lixeiras, equipamentos de refrigeração, mobiliário de apoio e utensílios de organização."/>
    <x v="3"/>
    <s v="Pregão Eletrônico"/>
    <s v="027/2025"/>
    <d v="2025-10-24T00:00:00"/>
    <s v="24/10/25"/>
    <d v="2026-10-24T00:00:00"/>
    <s v="24/10/26"/>
    <n v="365"/>
    <n v="243"/>
    <s v="SUPERIOR A 150 DIAS"/>
    <x v="1"/>
    <n v="5655.6"/>
    <s v="Despesa"/>
    <n v="0"/>
    <s v="SEADM"/>
    <s v="0042352-51.2025.8.14.0900"/>
    <n v="0"/>
    <n v="5655.6"/>
    <m/>
    <m/>
    <s v="Lei n° 14.133/21"/>
    <d v="2025-07-08T00:00:00"/>
    <x v="0"/>
    <s v="PRAZO LEGAL"/>
    <s v="2026 - 4º Trimestre"/>
    <d v="2026-08-25T00:00:00"/>
    <s v="Sem informação"/>
    <s v="Sem informação"/>
    <m/>
    <s v="Joao Victor Ferreira Almeida"/>
    <s v="Sem indicação"/>
    <s v="Paulo Alexandre Andrade de Oliveira"/>
    <s v="Sem Indicação"/>
    <s v="Sem indicação"/>
    <s v="joao.vfalmeida@tjpa.jus.br;; paulo.alexandre@tjpa.jus.br; ; ;coordenadoria.contratos@tjpa.jus.br"/>
  </r>
  <r>
    <s v="CONTRATO"/>
    <s v="093"/>
    <x v="2"/>
    <s v="TORO ELEVADORES LTDA"/>
    <s v="36.654.449/0001-10"/>
    <s v="Contratação de empresa especializada para o fornecimento, com serviço de instalação e manutenção em garantia de 12 meses de 06 elevadores de passageiros do prédio Sede do TJPA"/>
    <x v="9"/>
    <s v="Pregão Eletrônico"/>
    <s v="037/2023"/>
    <d v="2023-10-24T00:00:00"/>
    <s v="24/10/23"/>
    <d v="2026-10-24T00:00:00"/>
    <s v="24/10/26"/>
    <n v="1096"/>
    <n v="243"/>
    <s v="SUPERIOR A 150 DIAS"/>
    <x v="1"/>
    <n v="1464000"/>
    <s v="Despesa"/>
    <n v="1"/>
    <s v="SEENG"/>
    <s v="TJPA-PRO-2023/04332"/>
    <n v="0"/>
    <n v="212345.95"/>
    <s v="0013374-64.2025.8.14.0900, na pesquisa de mercado, com Luana, autorizado."/>
    <d v="2025-07-15T00:00:00"/>
    <s v="Lei n° 8.666/93"/>
    <m/>
    <x v="3"/>
    <s v="PRAZO LEGAL"/>
    <s v="2026 - 4º Trimestre"/>
    <d v="2026-08-25T00:00:00"/>
    <s v="Dentro do prazo"/>
    <s v="Sem informação"/>
    <m/>
    <s v="Valter Mendes Ferreira Junior"/>
    <s v="Edson Goncalves Ferreira"/>
    <s v="Edson Goncalves Ferreira"/>
    <s v="Sem Indicação"/>
    <s v="Sem indicação"/>
    <s v="valter.junior@tjpa.jus.br;edson.ferreira@tjpa.jus.br; edson.ferreira@tjpa.jus.br; ; ;coordenadoria.contratos@tjpa.jus.br"/>
  </r>
  <r>
    <s v="CONTRATO"/>
    <s v="109"/>
    <x v="1"/>
    <s v="HF TECNOLOGIA LTDA"/>
    <s v="08.545.186/0001-76"/>
    <s v="Aquisição de um Sistema Integrado de Gestão Administrativa e Pedagógica, incluindo um Ambiente Virtual de Aprendizagem (AVA), migração de dados legados, treinamentos e suporte técnico pelo período de 24 (vinte e quatro) meses"/>
    <x v="0"/>
    <s v="Pregão Eletrônico"/>
    <s v="019/2024"/>
    <d v="2024-10-25T00:00:00"/>
    <s v="25/10/24"/>
    <d v="2026-10-25T00:00:00"/>
    <s v="25/10/26"/>
    <n v="730"/>
    <n v="244"/>
    <s v="SUPERIOR A 150 DIAS"/>
    <x v="1"/>
    <n v="798000"/>
    <s v="Despesa"/>
    <n v="4"/>
    <s v="EJ"/>
    <s v="TJPA-PRO-2024/04208"/>
    <n v="0"/>
    <n v="1044451.28"/>
    <s v="reajuste será concedido no 1° TA - data já atualizada na tabela"/>
    <m/>
    <s v="Lei n° 14.133/21"/>
    <d v="2025-08-01T00:00:00"/>
    <x v="0"/>
    <s v="PRAZO LEGAL"/>
    <s v="2026 - 4º Trimestre"/>
    <d v="2026-08-26T00:00:00"/>
    <s v="Sem informação"/>
    <s v="Sem informação"/>
    <m/>
    <s v="Diego Baptista Leitão"/>
    <s v="Sem indicação"/>
    <s v="Darlene dos Reis Gonçalves Souza"/>
    <s v="Sem Indicação"/>
    <s v="Joao Marcelo de Sousa Siqueira"/>
    <e v="#N/A"/>
  </r>
  <r>
    <s v="CONTRATO"/>
    <s v="104"/>
    <x v="0"/>
    <s v="NORTE SERVIÇOS DE MÃO DE OBRA LTDA"/>
    <s v="14.991.257/0001-67"/>
    <s v="Contratação de serviços cotínuos de condução de veículos automotores e motocicletas com o fornecimento de uniformes e o emprego de equipamentos necessários à execução dos serviços, sob regime de dedicação exclusiva de mão de obra, com vistas a atender às necessidades operacionais e assegurar a continuidade das atividades institucionais do Tribunal de Jsutiça do Estado do Pará, abrangendo unidades localizadas na capital, região metropolitana e interior do Estado."/>
    <x v="5"/>
    <s v="Dispensa de Licitação"/>
    <s v="90028/2025"/>
    <d v="2025-10-25T00:00:00"/>
    <s v="25/10/25"/>
    <d v="2026-10-25T00:00:00"/>
    <s v="25/10/26"/>
    <n v="365"/>
    <n v="244"/>
    <s v="SUPERIOR A 150 DIAS"/>
    <x v="1"/>
    <n v="413217.8"/>
    <s v="Despesa"/>
    <n v="1"/>
    <s v="SEADM"/>
    <s v="0001200-23.2025.8.14.0900"/>
    <n v="0"/>
    <n v="4958613.5999999996"/>
    <s v="NÃO PODE PRORROGAR. CONTRATAÇÃO EMERGENCIAL."/>
    <m/>
    <s v="Lei n° 14.133/21"/>
    <m/>
    <x v="0"/>
    <s v="PRAZO LEGAL"/>
    <s v="2026 - 4º Trimestre"/>
    <d v="2026-08-26T00:00:00"/>
    <s v="Sem informação"/>
    <s v="Sem informação"/>
    <m/>
    <s v="Djalma Da Costa Martins"/>
    <s v="Sem indicação"/>
    <s v="Rafaela Martins Prazeres"/>
    <s v="Rafaela Martins Prazeres"/>
    <s v="Moises Cristino de Oliveira"/>
    <s v="djalma.martins@tjpa.jus.br;; rafaela.prazeres@tjpa.jus.br; rafaela.prazeres@tjpa.jus.br; moises.oliveira@tjpa.jus.br;coordenadoria.contratos@tjpa.jus.br"/>
  </r>
  <r>
    <s v="CONTRATO"/>
    <s v="073"/>
    <x v="4"/>
    <s v="EDITORA NEGÓCIOS PUBLICADOS DO BRASIL LTDA"/>
    <s v="06.132.270/0001-32"/>
    <s v="Contratação direta do Editora Negócios Públicos do Brasil Ltda, detentora exclusiva  da  ferramenta  sollicita,  para  o  acesso  a plataforma  eletrônica  de  pesquisa,  capacitação,  orientação  e atualização de informações na área de licitações e contratos administrativos"/>
    <x v="0"/>
    <s v="Inexigibilidade de Licitação"/>
    <s v="067/2022"/>
    <d v="2022-10-26T00:00:00"/>
    <s v="26/10/22"/>
    <d v="2026-10-26T00:00:00"/>
    <s v="26/10/26"/>
    <n v="1461"/>
    <n v="245"/>
    <s v="SUPERIOR A 150 DIAS"/>
    <x v="1"/>
    <n v="32000"/>
    <s v="Despesa"/>
    <n v="1"/>
    <s v="SEADM"/>
    <s v="TJPA-PRO-2022/04173"/>
    <n v="0"/>
    <n v="36176.120000000003"/>
    <s v="1ª anualidade concedida no 1° TA ;2ª anualidade cobcedida no 2° TA  - TJPA-MEM-2024/46904, cobrança / 3ª anualidade: 0025593-12.2025.8.14.0900 - data ja atualizada na planilha. 0031103-06.2025.8.14.0900 cobrança e tramitação - na assessoria juría jurídia"/>
    <m/>
    <s v="Lei n° 14.133/2021, art. 74, III"/>
    <d v="2025-06-13T00:00:00"/>
    <x v="3"/>
    <s v="PRAZO LEGAL"/>
    <s v="2026 - 4º Trimestre"/>
    <d v="2026-08-27T00:00:00"/>
    <s v="Sem informação"/>
    <s v="Sem informação"/>
    <m/>
    <s v="Rennan Rodrigues Santos"/>
    <s v="Sem indicação"/>
    <s v="Andreza de Lourdes Oliveira Cassiano"/>
    <s v="Sem Indicação"/>
    <s v="Sem indicação"/>
    <s v="rennan.santos@tjpa.jus.br;; andreza.cassiano@tjpa.jus.br; ; ;coordenadoria.contratos@tjpa.jus.br"/>
  </r>
  <r>
    <s v="CONTRATO"/>
    <s v="110"/>
    <x v="1"/>
    <s v="JN RASTREAMENTO LTDA"/>
    <s v="30.243.868/0001-83"/>
    <s v="Serviço de rastreamento e monitoramento veicular, via satélite por GPS/GSM/GPRS, compreendendo a instalação de módulos rastreadores em comodato, disponibilização  e licença de software de gerenciamento com acesso via web e os respectivos serviços de colocação da ferramenta de rastreamento, configuração, capacitação, suporte técnico e  garantia de 24 meses de  funcionamento para gestão de  frota do TJPA"/>
    <x v="0"/>
    <s v="Pregão Eletrônico"/>
    <s v="026/2024"/>
    <d v="2024-11-01T00:00:00"/>
    <s v="01/11/24"/>
    <d v="2026-11-01T00:00:00"/>
    <s v="01/11/26"/>
    <n v="730"/>
    <n v="251"/>
    <s v="SUPERIOR A 150 DIAS"/>
    <x v="1"/>
    <n v="154276.65"/>
    <s v="Despesa"/>
    <n v="0"/>
    <s v="SEADM"/>
    <s v="TJPA-PRO-2024/04231"/>
    <n v="0"/>
    <n v="154276.65"/>
    <m/>
    <m/>
    <s v="Lei n° 14.133/21"/>
    <d v="2024-07-04T00:00:00"/>
    <x v="0"/>
    <s v="PRAZO LEGAL"/>
    <s v="2026 - 4º Trimestre"/>
    <d v="2026-09-02T00:00:00"/>
    <s v="Sem informação"/>
    <s v="Sem informação"/>
    <m/>
    <s v="Wanderson Alcides Sena Marques"/>
    <s v="Sem indicação"/>
    <s v="Djalma Da Costa Martins"/>
    <s v="Rodrigo Augusto do Amaral Alcantara"/>
    <s v="Elias Caetano Amaral de Moraes"/>
    <e v="#N/A"/>
  </r>
  <r>
    <s v="ARP"/>
    <s v="058"/>
    <x v="0"/>
    <s v="DALVA AGUIAR NASCIMENTO ME"/>
    <s v="11.182.905/0001- 46"/>
    <s v="Registro de preços para eventual contratação de serviços de interpretação consecutiva e simultânea de idiomas, nas modalidades presencial e remota, com disponibilização de intérpretes humanos especializados, bem como contratação autônoma da infraestrutura técnica de apoio necessária, incluindo locação de cabines acústicas, rádios transmissores multicanal, fones de ouvido com fio e rádios com fones especiais para autoridades."/>
    <x v="0"/>
    <s v="Pregão Eletrônico"/>
    <s v="030/2025"/>
    <d v="2025-11-03T00:00:00"/>
    <s v="03/11/25"/>
    <d v="2026-11-03T00:00:00"/>
    <s v="03/11/26"/>
    <n v="365"/>
    <n v="253"/>
    <s v="SUPERIOR A 150 DIAS"/>
    <x v="1"/>
    <n v="1254750"/>
    <s v="Despesa"/>
    <n v="0"/>
    <s v="DECOM"/>
    <s v="0046140-73.2025.8.14.0900"/>
    <n v="0"/>
    <n v="1254750"/>
    <m/>
    <m/>
    <s v="Lei n° 14.133/21"/>
    <d v="2025-08-12T00:00:00"/>
    <x v="0"/>
    <s v="PRAZO LEGAL"/>
    <s v="2026 - 4º Trimestre"/>
    <d v="2026-09-04T00:00:00"/>
    <s v="Sem informação"/>
    <s v="Sem informação"/>
    <m/>
    <s v="Walter Antonio Santos Duarte"/>
    <s v="Sem indicação"/>
    <s v="Regina Celia Oliveira da Silva"/>
    <s v="Sem Indicação"/>
    <s v="Sem indicação"/>
    <s v="walter.duarte@tjpa.jus.br;; regina.silva@tjpa.jus.br; ; ;coordenadoria.contratos@tjpa.jus.br"/>
  </r>
  <r>
    <s v="CONTRATO"/>
    <s v="050"/>
    <x v="3"/>
    <s v="FACHINELI  COMUNICAÇÃO LTDA"/>
    <s v="08.804.362/0001-47"/>
    <s v="Contratação para prestação de serviço de acesso à internet, com instalação e suporte para as unidades judiciárias do Tribunal de Justiça do Estado do Pará"/>
    <x v="4"/>
    <s v="Pregão Eletrônico"/>
    <s v="054/2021"/>
    <d v="2021-11-03T00:00:00"/>
    <s v="03/11/21"/>
    <d v="2026-11-03T00:00:00"/>
    <s v="03/11/26"/>
    <n v="1826"/>
    <n v="253"/>
    <s v="SUPERIOR A 150 DIAS"/>
    <x v="1"/>
    <n v="666057.53"/>
    <s v="Despesa"/>
    <n v="1"/>
    <s v="SETIC"/>
    <s v="PA-PRO-2021/03662 "/>
    <n v="0"/>
    <n v="53808.99"/>
    <s v="TJPA-MEM-2025/17098 porrogação"/>
    <m/>
    <s v="Lei n° 8.666/93"/>
    <m/>
    <x v="1"/>
    <s v="EXCEPCIONAL"/>
    <s v="2026 - 4º Trimestre"/>
    <d v="2026-09-04T00:00:00"/>
    <s v="Sem informação"/>
    <s v="Sem informação"/>
    <m/>
    <s v="Denison Leandro Serrao Soares"/>
    <s v="Arilson Galdino da Silva"/>
    <s v="Claudio Luis da Silva Cabral"/>
    <s v="Arilson Galdino da Silva"/>
    <s v="Bruno Botelho Cardoso"/>
    <s v="denison.soares@tjpa.jus.br;arilson.silva@tjpa.jus.br; claudio.cabral@tjpa.jus.br; arilson.silva@tjpa.jus.br; bruno.bcardoso@tjpa.jus.br;coordenadoria.contratos@tjpa.jus.br"/>
  </r>
  <r>
    <s v="ARP"/>
    <s v="077"/>
    <x v="1"/>
    <s v="TREVO COMERCIO E SERVICO LTDA"/>
    <s v="10.956.940/0001-02"/>
    <s v="Registro de Preços para fornecimento e instalação de painéis em Divisória  Naval,  Paredes  em  Gesso  acartonado  e  forros  para  atender  aos  imóveis  até  400km  da  Capital pertencentes ao Poder Judiciário sob administração do Tribunal de Justiça do Estado do Pará"/>
    <x v="0"/>
    <s v="Pregão Eletrônico"/>
    <s v="014/2024"/>
    <d v="2024-11-05T00:00:00"/>
    <s v="05/11/24"/>
    <d v="2026-11-05T00:00:00"/>
    <s v="05/11/26"/>
    <n v="730"/>
    <n v="255"/>
    <s v="SUPERIOR A 150 DIAS"/>
    <x v="1"/>
    <n v="2084309.5"/>
    <s v="Despesa"/>
    <n v="0"/>
    <s v="SEENG"/>
    <s v="TJPA-PRO-2024/04483"/>
    <n v="0"/>
    <n v="4283875.4869999997"/>
    <s v="0027982-67.2025.8.14.0900 prorrogaçãpo em NT, reajuste será concediso no TA d eprorrogação"/>
    <d v="2025-09-04T00:00:00"/>
    <s v="Lei n° 14.133/21"/>
    <m/>
    <x v="2"/>
    <s v="PRAZO LEGAL"/>
    <s v="2026 - 4º Trimestre"/>
    <d v="2026-09-06T00:00:00"/>
    <s v="Dentro do prazo"/>
    <s v="Sem informação"/>
    <m/>
    <s v="Carlo Gustavo da Cunha Martins"/>
    <s v="Sem indicação"/>
    <s v="Glaucia Regina Centeno Cordeiro de Campos"/>
    <s v="Sem Indicação"/>
    <s v="Rita de Cássia Araújo Oliveira Barata"/>
    <s v="carlo.martins@tjpa.jus.br;; glaucia.cordeiro@tjpa.jus.br; ; rita.oliveira@tjpa.jus.br;coordenadoria.contratos@tjpa.jus.br"/>
  </r>
  <r>
    <s v="CONTRATO"/>
    <s v="112"/>
    <x v="0"/>
    <s v="LIDER NOTEBOOKS COMÉRCIO E SERVIÇOS LTDA"/>
    <s v="12.477.490/0002-81"/>
    <s v="Aquisição de 500 (quinhentos) notebooks para modernização e expansão da infraestrutura de Tecnologia da Informação e Comunicação (TIC) do Tribunal de Justiça do Estado do Pará (TJPA)"/>
    <x v="3"/>
    <s v="Pregão Eletrônico"/>
    <s v="029/2025"/>
    <d v="2025-11-05T00:00:00"/>
    <s v="05/11/25"/>
    <d v="2026-11-05T00:00:00"/>
    <s v="05/11/26"/>
    <n v="365"/>
    <n v="255"/>
    <s v="SUPERIOR A 150 DIAS"/>
    <x v="1"/>
    <n v="3460000"/>
    <s v="Despesa"/>
    <n v="8"/>
    <s v="SETIC"/>
    <s v="0041389-43.2025.8.14.0900"/>
    <n v="0"/>
    <n v="3460000"/>
    <s v="Contrato oriundo da ARP n° 042/2025/TJPA"/>
    <m/>
    <s v="Lei n° 14.133/21"/>
    <m/>
    <x v="0"/>
    <s v="PRAZO LEGAL"/>
    <s v="2026 - 4º Trimestre"/>
    <d v="2026-09-06T00:00:00"/>
    <s v="Sem informação"/>
    <s v="Sem informação"/>
    <m/>
    <s v="Aline Santos Oliveira"/>
    <s v="Sem indicação"/>
    <s v="Bruno Vieira dos Santos"/>
    <s v="Sem Indicação"/>
    <s v="Sem indicação"/>
    <s v="aline.oliveira@tjpa.jus.br;; bruno.vieira@tjpa.jus.br; ; ;coordenadoria.contratos@tjpa.jus.br"/>
  </r>
  <r>
    <s v="ARP"/>
    <s v="059"/>
    <x v="0"/>
    <s v="MDE SERVIÇOS E EVENTOS LTDA"/>
    <s v=" 08.973.746/0001-93"/>
    <s v="Registro de preços para eventual contratação de serviços de interpretação consecutiva e simultânea de idiomas, nas modalidades presencial e remota, com disponibilização de intérpretes humanos especializados, bem como contratação autônoma da infraestrutura técnica de apoio necessária, incluindo locação de cabines acústicas, rádios transmissores multicanal, fones de ouvido com fio e rádios com fones especiais para autoridades."/>
    <x v="0"/>
    <s v="Pregão Eletrônico"/>
    <s v="030/2025"/>
    <d v="2025-11-06T00:00:00"/>
    <s v="06/11/25"/>
    <d v="2026-11-06T00:00:00"/>
    <s v="06/11/26"/>
    <n v="365"/>
    <n v="256"/>
    <s v="SUPERIOR A 150 DIAS"/>
    <x v="1"/>
    <n v="316036.5"/>
    <s v="Despesa"/>
    <n v="0"/>
    <s v="DECOM"/>
    <s v=" 0046535-65.2025.8.14.0900"/>
    <s v="ARP não encontrada"/>
    <n v="316036.5"/>
    <m/>
    <m/>
    <s v="Lei n° 14.133/21"/>
    <d v="2025-08-12T00:00:00"/>
    <x v="0"/>
    <s v="PRAZO LEGAL"/>
    <s v="2026 - 4º Trimestre"/>
    <d v="2026-09-07T00:00:00"/>
    <s v="Sem informação"/>
    <s v="Sem informação"/>
    <m/>
    <s v="Walter Antonio Santos Duarte"/>
    <s v="Sem indicação"/>
    <s v="Regina Celia Oliveira da Silva"/>
    <s v="Sem Indicação"/>
    <s v="Sem indicação"/>
    <s v="walter.duarte@tjpa.jus.br;; regina.silva@tjpa.jus.br; ; ;coordenadoria.contratos@tjpa.jus.br"/>
  </r>
  <r>
    <s v="ARP"/>
    <s v="057"/>
    <x v="0"/>
    <s v="REALIZZE COMÉRCIO E SERVIÇOS LTDA"/>
    <s v="08.678.489/0001-67"/>
    <s v="Registro de Preços para contratação de empresa especializada no serviço de reforma/manutenção de mobiliário e equipamentos com fornecimento de peças/materiais, conforme condições estabelecidas no Termo de Referência "/>
    <x v="0"/>
    <s v="Pregão Eletrônico"/>
    <s v="024/2025"/>
    <d v="2025-11-10T00:00:00"/>
    <s v="10/11/25"/>
    <d v="2026-11-10T00:00:00"/>
    <s v="10/11/26"/>
    <n v="365"/>
    <n v="260"/>
    <s v="SUPERIOR A 150 DIAS"/>
    <x v="1"/>
    <n v="31922"/>
    <s v="Despesa"/>
    <n v="0"/>
    <s v="SEADM"/>
    <s v="0046495-83.2025.8.14.0900"/>
    <s v="ARP não encontrada"/>
    <n v="31922"/>
    <m/>
    <m/>
    <s v="Lei n° 14.133/21"/>
    <d v="2025-07-02T00:00:00"/>
    <x v="0"/>
    <s v="PRAZO LEGAL"/>
    <s v="2026 - 4º Trimestre"/>
    <d v="2026-09-11T00:00:00"/>
    <s v="Sem informação"/>
    <s v="Sem informação"/>
    <m/>
    <s v="Jose Nasareno de Macedo Silva"/>
    <s v="Sem indicação"/>
    <s v="Enderson Clayson Gonçalves Silva"/>
    <s v="Kelle Katiúscia da Silva Auzier"/>
    <s v="Antonio Wilson Eutropio Azevedo de Souza"/>
    <s v="nasareno.silva@tjpa.jus.br;; enderson.silva@tjpa.jus.br; kelle.auzier@tjpa.jus.br; antonio.souza@tjpa.jus.br;coordenadoria.contratos@tjpa.jus.br"/>
  </r>
  <r>
    <s v="ARP"/>
    <s v="043"/>
    <x v="0"/>
    <s v="INDÚSTRIA E COMÉRCIO DE ARTIGOS DE DECORAÇÃO LTDA"/>
    <s v="10.302.648/0001-76"/>
    <s v="Registro de preços para o fornecimento, instalação e manutenção de persianas para atender aos prédios do Tribunal de Justiça do Pará."/>
    <x v="0"/>
    <s v="Pregão Eletrônico"/>
    <s v="026/2025"/>
    <d v="2025-11-10T00:00:00"/>
    <s v="10/11/25"/>
    <d v="2026-11-10T00:00:00"/>
    <s v="10/11/26"/>
    <n v="365"/>
    <n v="260"/>
    <s v="SUPERIOR A 150 DIAS"/>
    <x v="1"/>
    <n v="361700"/>
    <s v="Despesa"/>
    <n v="0"/>
    <s v="SEENG"/>
    <s v="0042712-83.2025.8.14.0900"/>
    <n v="43557.18"/>
    <n v="361700"/>
    <m/>
    <m/>
    <s v="Lei n° 14.133/21"/>
    <d v="2025-06-26T00:00:00"/>
    <x v="0"/>
    <s v="PRAZO LEGAL"/>
    <s v="2026 - 4º Trimestre"/>
    <d v="2026-09-11T00:00:00"/>
    <s v="Sem informação"/>
    <s v="Sem informação"/>
    <m/>
    <s v="Claudio Ormindo Silva dos Santos"/>
    <s v="Sem indicação"/>
    <s v="Rita de Cássia Araújo Oliveira Barata"/>
    <s v="Claudia Sadeck Burlamaqui"/>
    <s v="Glaucia Regina Centeno Cordeiro de Campos"/>
    <s v="claudio.ormindo@tjpa.jus.br;; rita.oliveira@tjpa.jus.br; claudia.burlamaqui@tjpa.jus.br; glaucia.cordeiro@tjpa.jus.br;coordenadoria.contratos@tjpa.jus.br"/>
  </r>
  <r>
    <s v="ARP"/>
    <s v="056"/>
    <x v="0"/>
    <s v="ROCHA NORTH INDÚSTRIA E COMÉRCIO DE MÓVEIS LTDA"/>
    <s v="08.408.448/0001-50"/>
    <s v="Registro de Preços para contratação de empresa especializada no serviço de reforma/manutenção de mobiliário e equipamentos com fornecimento de peças/materiais, conforme condições estabelecidas no Termo de Referência "/>
    <x v="0"/>
    <s v="Pregão Eletrônico"/>
    <s v="024/2025"/>
    <d v="2025-11-10T00:00:00"/>
    <s v="10/11/25"/>
    <d v="2026-11-10T00:00:00"/>
    <s v="10/11/26"/>
    <n v="365"/>
    <n v="260"/>
    <s v="SUPERIOR A 150 DIAS"/>
    <x v="1"/>
    <n v="57220"/>
    <s v="Despesa"/>
    <n v="0"/>
    <s v="SEADM"/>
    <s v="0046492-31.2025.8.14.0900"/>
    <s v="ARP não encontrada"/>
    <n v="57220"/>
    <m/>
    <m/>
    <s v="Lei n° 14.133/21"/>
    <d v="2025-07-02T00:00:00"/>
    <x v="0"/>
    <s v="PRAZO LEGAL"/>
    <s v="2026 - 4º Trimestre"/>
    <d v="2026-09-11T00:00:00"/>
    <s v="Sem informação"/>
    <s v="Sem informação"/>
    <m/>
    <s v="Jose Nasareno de Macedo Silva"/>
    <s v="Sem indicação"/>
    <s v="Enderson Clayson Gonçalves Silva"/>
    <s v="Kelle Katiúscia da Silva Auzier"/>
    <s v="Antonio Wilson Eutropio Azevedo de Souza"/>
    <s v="nasareno.silva@tjpa.jus.br;; enderson.silva@tjpa.jus.br; kelle.auzier@tjpa.jus.br; antonio.souza@tjpa.jus.br;coordenadoria.contratos@tjpa.jus.br"/>
  </r>
  <r>
    <s v="CONTRATO"/>
    <s v="116"/>
    <x v="0"/>
    <s v="EDITORA FÓRUM"/>
    <s v="41.769.803/0001-92"/>
    <s v="Contratação direta de 50(cinquenta) vagas/inscrições e 07 (sete) cortesias em cursos de conhecimento jurídico na modalidade educação a distância (EAD), voltados à capacitação e ao aperfeiçoamento de magistrados e servidores do Tribunal de Justiça do Estado do Pará (TJPA). "/>
    <x v="0"/>
    <s v="Inexigibilidade de Licitação"/>
    <s v="074/2025"/>
    <d v="2025-11-10T00:00:00"/>
    <s v="10/11/25"/>
    <d v="2026-11-10T00:00:00"/>
    <s v="10/11/26"/>
    <n v="365"/>
    <n v="260"/>
    <s v="SUPERIOR A 150 DIAS"/>
    <x v="1"/>
    <n v="150800"/>
    <s v="Despesa"/>
    <n v="2"/>
    <s v="EJ"/>
    <s v="0033741-12.2025.8.14.0900"/>
    <n v="0"/>
    <n v="150800"/>
    <m/>
    <m/>
    <s v="Lei n° 14.133/21"/>
    <d v="2025-09-29T00:00:00"/>
    <x v="0"/>
    <s v="PRAZO LEGAL"/>
    <s v="2026 - 4º Trimestre"/>
    <d v="2026-09-11T00:00:00"/>
    <s v="Sem informação"/>
    <s v="Sem informação"/>
    <m/>
    <s v="Iracema de Souza Alcantara"/>
    <s v="Sem indicação"/>
    <s v="Lorena Magalhães Freire da Silva"/>
    <s v="Cilene Brito Anchieta"/>
    <s v="Thaiana Louise Bastos Bitencourt da Silva"/>
    <s v="iracema.alcantara@tjpa.jus.br;; lorena.silva@tjpa.jus.br; cilene.anchieta@tjpa.jus.br; thaiana.bitencourt@tjpa.jus.br;coordenadoria.contratos@tjpa.jus.br"/>
  </r>
  <r>
    <s v="ARP"/>
    <s v="080"/>
    <x v="1"/>
    <s v="CASCUDO POTIGUAR NEGOCIOS E SERVICOS LTDA"/>
    <s v="40.480.094/0001-68"/>
    <s v="Registro de preços para eventual contratação de empresa especializada no fornecimento, instalação e retirada de películas de proteção solar"/>
    <x v="0"/>
    <s v="Pregão Eletrônico"/>
    <s v="030/2024"/>
    <d v="2024-11-11T00:00:00"/>
    <s v="11/11/24"/>
    <d v="2026-11-11T00:00:00"/>
    <s v="11/11/26"/>
    <n v="730"/>
    <n v="261"/>
    <s v="SUPERIOR A 150 DIAS"/>
    <x v="1"/>
    <n v="90330"/>
    <s v="Despesa"/>
    <n v="0"/>
    <s v="SEENG"/>
    <s v="TJPA-PRO-2024/04642"/>
    <n v="0"/>
    <n v="180660"/>
    <s v="0044959-37.2025.8.14.0900"/>
    <m/>
    <s v="Lei n° 14.133/21"/>
    <m/>
    <x v="2"/>
    <s v="PRAZO LEGAL"/>
    <s v="2026 - 4º Trimestre"/>
    <d v="2026-09-12T00:00:00"/>
    <s v="Sem informação"/>
    <s v="NÃO "/>
    <m/>
    <s v="Rita de Cássia Araújo Oliveira Barata"/>
    <s v="Sem indicação"/>
    <s v="Rita de Cássia Araújo Oliveira Barata"/>
    <s v="Carlo Gustavo da Cunha Martins"/>
    <s v="Glaucia Regina Centeno Cordeiro de Campos"/>
    <e v="#N/A"/>
  </r>
  <r>
    <s v="CONTRATO"/>
    <s v="114"/>
    <x v="0"/>
    <s v="INFOX TECNOLOGIA DA INFORMAÇÃO LTDA"/>
    <s v="15.123.946/0001-12"/>
    <s v="Contratação direta e solução para a execução de serviços técnicos de sustentação, automação, customização, monitoramento e gerenciamento do sistema de Processo Judicial Eletrônico (PJe), compreendendo a manutenção corretiva, adaptativa e evolutiva da Solução, nos formatos on premise (local) e/ou em cloud (nuvem), para atender às necessidades do Tribunal de Justiça do Estado do Pará."/>
    <x v="4"/>
    <s v="Inexigibilidade de Licitação"/>
    <s v="071/2025"/>
    <d v="2025-11-14T00:00:00"/>
    <s v="14/11/25"/>
    <d v="2026-11-14T00:00:00"/>
    <s v="14/11/26"/>
    <n v="365"/>
    <n v="264"/>
    <s v="SUPERIOR A 150 DIAS"/>
    <x v="1"/>
    <n v="10809364.800000001"/>
    <s v="Despesa"/>
    <n v="0"/>
    <s v="SETIC"/>
    <s v="0022842-52.2025.8.14.0900"/>
    <n v="0"/>
    <n v="10809364.800000001"/>
    <m/>
    <m/>
    <s v="Lei n° 14.133/21"/>
    <d v="2025-10-16T00:00:00"/>
    <x v="0"/>
    <s v="PRAZO LEGAL"/>
    <s v="2026 - 4º Trimestre"/>
    <d v="2026-09-15T00:00:00"/>
    <s v="Sem informação"/>
    <s v="Sem informação"/>
    <m/>
    <s v="Diego Baptista Leitão"/>
    <s v="Andrey Diego da Silva Albuquerque"/>
    <s v="Alvaro Rogers Cardoso Alvao"/>
    <s v="Sem indicação"/>
    <s v="Sem indicação"/>
    <s v="diego.leitao@tjpa.jus.br;andrey.albuquerque@tjpa.jus.br; alvaro.alvao@tjpa.jus.br; ; ;coordenadoria.contratos@tjpa.jus.br"/>
  </r>
  <r>
    <s v="CONTRATO"/>
    <s v="117"/>
    <x v="1"/>
    <s v="FRANCINETE LACERDA MEDEIROS"/>
    <s v="797.XXX.XXX-04"/>
    <s v="Locação de Imóvel situado na Rua Padre José Anchieta, nº 431, Bairro Centro, Ipixuna/PA, com a finalidade de abrigar as instalações do Fórum da Comarca de Ipixuna."/>
    <x v="10"/>
    <s v="Inexigibilidade de Licitação"/>
    <s v="126/2024"/>
    <d v="2024-11-15T00:00:00"/>
    <s v="15/11/24"/>
    <d v="2026-11-15T00:00:00"/>
    <s v="15/11/26"/>
    <n v="730"/>
    <n v="265"/>
    <s v="SUPERIOR A 150 DIAS"/>
    <x v="1"/>
    <n v="77553.36"/>
    <s v="Despesa"/>
    <n v="0"/>
    <s v="SEADM"/>
    <s v="TJPA-PRO-2024/03457"/>
    <n v="0"/>
    <n v="81564.710000000006"/>
    <s v="0031153-32.2025.8.14.0900 - cobrança e instrução"/>
    <m/>
    <s v="Lei n° 14.133/21"/>
    <d v="2024-10-30T00:00:00"/>
    <x v="2"/>
    <s v="PRAZO LEGAL"/>
    <s v="2026 - 4º Trimestre"/>
    <d v="2026-09-16T00:00:00"/>
    <s v="Sem informação"/>
    <s v="Sem informação"/>
    <m/>
    <s v="Jose Nasareno de Macedo Silva"/>
    <s v="Kelle Katiúscia da Silva Auzier"/>
    <s v="Antonio Wilson Eutropio Azevedo de Souza"/>
    <s v="Kelle Katiúscia da Silva Auzier"/>
    <s v="Enderson Clayson Gonçalves Silva"/>
    <s v="nasareno.silva@tjpa.jus.br;kelle.auzier@tjpa.jus.br; antonio.souza@tjpa.jus.br; kelle.auzier@tjpa.jus.br; enderson.silva@tjpa.jus.br;coordenadoria.contratos@tjpa.jus.br"/>
  </r>
  <r>
    <s v="CONTRATO"/>
    <s v="115"/>
    <x v="0"/>
    <s v="NEW MOVEIS CORPORATIVO LTDA"/>
    <s v="46.475.822/0001-20"/>
    <s v="Aquisição de mobiliário para o Tribunal de Justiça do Pará, nas condições estabelecidas no Termo de Referência."/>
    <x v="3"/>
    <s v="Adesão/Partícipe"/>
    <s v="989/2024"/>
    <d v="2025-11-15T00:00:00"/>
    <s v="15/11/25"/>
    <d v="2026-11-15T00:00:00"/>
    <s v="15/11/26"/>
    <n v="365"/>
    <n v="265"/>
    <s v="SUPERIOR A 150 DIAS"/>
    <x v="1"/>
    <n v="947564.28"/>
    <s v="Despesa"/>
    <n v="1"/>
    <s v="SEADM"/>
    <s v="0023097-10.2025.8.14.0900"/>
    <n v="0"/>
    <n v="947564.28"/>
    <m/>
    <m/>
    <s v="Lei n° 14.133/21"/>
    <d v="2025-10-17T00:00:00"/>
    <x v="0"/>
    <s v="PRAZO LEGAL"/>
    <s v="2026 - 4º Trimestre"/>
    <d v="2026-09-16T00:00:00"/>
    <s v="Sem informação"/>
    <s v="Sem informação"/>
    <s v="adesão à Ata de Registro de Preços nº 00989/2024, decorrente do Pregão Eletrônico nº 90127/2024, firmado entre o Grupamento de Apoio de Belém (GAP-BE)"/>
    <s v="Joao Victor Ferreira Almeida"/>
    <s v="Sem indicação"/>
    <s v="Claudia Sadeck Burlamaqui"/>
    <s v="Thiago da Silva Soares"/>
    <s v="Rita de Cássia Araújo Oliveira Barata"/>
    <s v="joao.vfalmeida@tjpa.jus.br;; claudia.burlamaqui@tjpa.jus.br; thiago.soares@tjpa.jus.br; rita.oliveira@tjpa.jus.br;coordenadoria.contratos@tjpa.jus.br"/>
  </r>
  <r>
    <s v="ARP"/>
    <s v="081"/>
    <x v="1"/>
    <s v="NEW WORLD SOLAR LTDA"/>
    <s v="29.947.634/0001-38"/>
    <s v="Registro de preços para eventual contratação de instalação de sistemas de geração de energia solar fotovoltaica conectada à rede em edificações do TJPA"/>
    <x v="0"/>
    <s v="Pregão Eletrônico"/>
    <s v="022/2024"/>
    <d v="2024-11-22T00:00:00"/>
    <s v="22/11/24"/>
    <d v="2026-11-22T00:00:00"/>
    <s v="22/11/26"/>
    <n v="730"/>
    <n v="272"/>
    <s v="SUPERIOR A 150 DIAS"/>
    <x v="1"/>
    <n v="3914795.11"/>
    <s v="Despesa"/>
    <n v="0"/>
    <s v="SEENG"/>
    <s v="TJPA-PRO-2024/04748"/>
    <n v="0"/>
    <n v="8360674.6597999996"/>
    <s v="prorrogado e reajuste concedido na prorrogação/ 2° reajuste: 0002665-33.2026.8.14.0900"/>
    <m/>
    <s v="Lei n° 14.133/21"/>
    <m/>
    <x v="2"/>
    <s v="PRAZO LEGAL"/>
    <s v="2026 - 4º Trimestre"/>
    <d v="2026-09-23T00:00:00"/>
    <s v="Sem informação"/>
    <s v="NÃO "/>
    <m/>
    <s v="Claudio Ormindo Silva dos Santos"/>
    <s v="Sem indicação"/>
    <s v="Max Jorge Machado Santos"/>
    <s v="Antonio Fernandes dos Santos Sousa"/>
    <s v="Daniel Menezes Simas"/>
    <e v="#N/A"/>
  </r>
  <r>
    <s v="ARP"/>
    <s v="060"/>
    <x v="0"/>
    <s v="COMPWIRE INFORMATICA LTDA"/>
    <s v="01.181.242/0003-53"/>
    <s v="Registro de preços para eventual contratação de serviços de serviços de infraestrutura de virtualização e de consultoria técnica especializada, todos na forma de assinaturas, voltdas ao funcionamento dos ambientes de data center do Tribunal de Justiça do Estado do Pará."/>
    <x v="0"/>
    <s v="Pregão Eletrônico"/>
    <s v="032/2025"/>
    <d v="2025-11-27T00:00:00"/>
    <s v="27/11/25"/>
    <d v="2026-11-27T00:00:00"/>
    <s v="27/11/26"/>
    <n v="365"/>
    <n v="277"/>
    <s v="SUPERIOR A 150 DIAS"/>
    <x v="1"/>
    <n v="58575663.340000004"/>
    <s v="Despesa"/>
    <n v="0"/>
    <s v="SETIC"/>
    <s v="0003669-42.2025.8.14.0900"/>
    <n v="0"/>
    <n v="58575663.340000004"/>
    <m/>
    <m/>
    <s v="Lei n° 14.133/21"/>
    <d v="2025-09-24T00:00:00"/>
    <x v="0"/>
    <s v="PRAZO LEGAL"/>
    <s v="2026 - 4º Trimestre"/>
    <d v="2026-09-28T00:00:00"/>
    <s v="Sem informação"/>
    <s v="Sem informação"/>
    <m/>
    <s v="Fabio Venicius Ferreira dos Reis"/>
    <s v="Sem indicação"/>
    <s v="Henrique Pacha Penna de Carvalho"/>
    <s v="Sem indicação"/>
    <s v="Sem indicação"/>
    <s v="fabio.reis@tjpa.jus.br;; henrique.carvalho@tjpa.jus.br; ; ;coordenadoria.contratos@tjpa.jus.br"/>
  </r>
  <r>
    <s v="CONTRATO"/>
    <s v="118"/>
    <x v="0"/>
    <s v="UNITUM CONSULTORIA E ASSESSORIA ADMINISTRATIVA"/>
    <s v="49.527.883/0001-81"/>
    <s v="Contratação de Sistema de Planejamento e Gestão de Contratações Pública, incluindo implantação e licenciamento do Sistema Inteligente de Licitação – SILI no formato SaaS (Software as a Service), com serviço de suporte e manutenção, pelo período de 12 meses, para atender à necessidade do Tribunal de Justiça do Estado do Pará. conforme as especificações técnicas descritas no Termo de Referência."/>
    <x v="0"/>
    <s v="Inexigibilidade de Licitação"/>
    <s v="091/2025"/>
    <d v="2025-11-27T00:00:00"/>
    <s v="27/11/25"/>
    <d v="2026-11-27T00:00:00"/>
    <s v="27/11/26"/>
    <n v="365"/>
    <n v="277"/>
    <s v="SUPERIOR A 150 DIAS"/>
    <x v="1"/>
    <n v="92250"/>
    <s v="Despesa"/>
    <n v="0"/>
    <s v="SEADM"/>
    <s v="0056607-14.2025.8.14.0900"/>
    <n v="0"/>
    <n v="92250"/>
    <m/>
    <m/>
    <s v="Lei n° 14.133/21"/>
    <d v="2025-10-09T00:00:00"/>
    <x v="0"/>
    <s v="PRAZO LEGAL"/>
    <s v="2026 - 4º Trimestre"/>
    <d v="2026-09-28T00:00:00"/>
    <s v="Sem informação"/>
    <s v="Sem informação"/>
    <m/>
    <s v="Muiracatiara Miranda Chagas"/>
    <s v="Sem indicação"/>
    <s v="Thiago da Silva Soares"/>
    <s v="Sem indicação"/>
    <s v="Sem indicação"/>
    <s v="muiracatiara.chagas@tjpa.jus.br;; thiago.soares@tjpa.jus.br; ; ;coordenadoria.contratos@tjpa.jus.br"/>
  </r>
  <r>
    <s v="CONTRATO"/>
    <s v="105"/>
    <x v="2"/>
    <s v="MYO2 SOLUÇÕES EM SAÚDE INDÚSTRIA LTDA"/>
    <s v="15.564.580/0001-17"/>
    <s v="Contratação de empresa especializada na prestação de serviços de lavagem e passagem de roupas hospitalares utilizadas em serviços de saúde, para uso nos ambulatórios médicos e odontológicos do TJPA"/>
    <x v="0"/>
    <s v="Dispensa de Licitação"/>
    <s v="051/2023"/>
    <d v="2023-11-30T00:00:00"/>
    <s v="30/11/23"/>
    <d v="2026-11-30T00:00:00"/>
    <s v="30/11/26"/>
    <n v="1096"/>
    <n v="280"/>
    <s v="SUPERIOR A 150 DIAS"/>
    <x v="1"/>
    <n v="10620"/>
    <s v="Despesa"/>
    <n v="0"/>
    <s v="SEGEP"/>
    <s v="TJPA-PRO-2023/04858"/>
    <n v="0"/>
    <n v="11643.7"/>
    <s v="TJPA-MEM-2024/35368 - RESJUSTE ANUAL AUTOMÁTICO TJPA-MEM-2024/55507 - prorrogação / segundo reajuste automático: 0025620-92.2025.8.14.0900 - já ajustei a data na planilha. Cobrança: 0031448-69.2025.8.14.0900 e prorrogação"/>
    <d v="2025-10-03T00:00:00"/>
    <s v="Lei n° 14.133/21"/>
    <d v="2025-04-30T00:00:00"/>
    <x v="3"/>
    <s v="PRAZO LEGAL"/>
    <s v="2026 - 4º Trimestre"/>
    <d v="2026-10-01T00:00:00"/>
    <s v="Dentro do prazo"/>
    <s v="Sem informação"/>
    <m/>
    <s v="Samanta Edrine do Rosário de Sousa "/>
    <s v="Meirivaldo Caldas de Almeida"/>
    <s v="Kamilla de Mendonça Gondim Prince"/>
    <s v="Sem indicação"/>
    <s v="Sem indicação"/>
    <s v="samanta.sousa@tjpa.jus.br;meirivaldo.almeida@tjpa.jus.br; kamilla.gondim@tjpa.jus.br; ; ;coordenadoria.contratos@tjpa.jus.br"/>
  </r>
  <r>
    <s v="CONTRATO"/>
    <s v="075"/>
    <x v="3"/>
    <s v="IT PROTECT SERVIÇOS DE CONSULTORIA EM INFORMÁTICA EIRELI"/>
    <s v="23.378.923/0001-87"/>
    <s v="Aquisição de solução de gerenciamento de acesso privilegiado (Privileged Access Management – PAM), monitoramento e análise comportamental, com possibilidade de proteção, monitoramento, detecção e resposta a atividade de credencial privilegiada, armazenamento de senhas e mitigação de riscos através de gestão de identidade, com serviço de implantação e treinamento hands on. "/>
    <x v="4"/>
    <s v="Adesão/Partícipe"/>
    <s v="016/2020"/>
    <d v="2021-11-30T00:00:00"/>
    <s v="30/11/21"/>
    <d v="2026-11-30T00:00:00"/>
    <s v="30/11/26"/>
    <n v="1826"/>
    <n v="280"/>
    <s v="SUPERIOR A 150 DIAS"/>
    <x v="1"/>
    <n v="2385844.85"/>
    <s v="Despesa"/>
    <n v="1"/>
    <s v="SETIC"/>
    <s v="PA-PRO-2021/02824"/>
    <n v="0"/>
    <n v="2955555.02"/>
    <m/>
    <m/>
    <s v="Lei n° 8.666/93"/>
    <m/>
    <x v="1"/>
    <s v="EXCEPCIONAL"/>
    <s v="2026 - 4º Trimestre"/>
    <d v="2026-10-01T00:00:00"/>
    <s v="Sem informação"/>
    <s v="Sem informação"/>
    <m/>
    <s v="Ronildo Jojji Matsuura"/>
    <s v="Arilson Galdino da Silva"/>
    <s v="Daniel Fontes Pereira"/>
    <s v="Arilson Galdino da Silva"/>
    <s v="Sem indicação"/>
    <s v="ronildo.matsuura@tjpa.jus.br;arilson.silva@tjpa.jus.br; fontes.daniel@tjpa.jus.br; arilson.silva@tjpa.jus.br; ;coordenadoria.contratos@tjpa.jus.br"/>
  </r>
  <r>
    <s v="CONTRATO"/>
    <s v="124"/>
    <x v="1"/>
    <s v="JNILTON CHAVES E CARIMBOS LIMITADA"/>
    <s v="31.033.292/0001-92"/>
    <s v="Serviço  de  chaveiro  em  geral,  com  fornecimento  de  material  para confecção de chaves, conserto, substituição e abertura de fechaduras, com finalidade de  atender  as  demandas  do  Tribunal  de  Justiça  do  Estado  do  Pará –TJPA, compreendendo   o   fornecimento   da   mão   de   obra   e   o   emprego   de   todos   os equipamentos,  transporte,  ferramentas  e  EPIs  necessários  à  execução  dos  serviços"/>
    <x v="7"/>
    <s v="Pregão Eletrônico"/>
    <s v="037/2024"/>
    <d v="2024-12-04T00:00:00"/>
    <s v="04/12/24"/>
    <d v="2026-12-04T00:00:00"/>
    <s v="04/12/26"/>
    <n v="730"/>
    <n v="284"/>
    <s v="SUPERIOR A 150 DIAS"/>
    <x v="1"/>
    <n v="32995"/>
    <s v="Despesa"/>
    <n v="1"/>
    <s v="SEADM"/>
    <s v="TJPA-PRO-2024/04881"/>
    <n v="0"/>
    <n v="34662.660000000003"/>
    <s v="0025214-71.2025.8.14.0900 porrogação, o reajuste será concedido com a proirrogação, data ajustada na planilha"/>
    <m/>
    <s v="Lei n° 14.133/21"/>
    <d v="2025-09-06T00:00:00"/>
    <x v="2"/>
    <s v="PRAZO LEGAL"/>
    <s v="2026 - 4º Trimestre"/>
    <d v="2026-10-05T00:00:00"/>
    <s v="Sem informação"/>
    <s v="Sem informação"/>
    <m/>
    <s v="Enio de Oliveira Reboucas"/>
    <s v="Sem indicação"/>
    <s v="Randal Willams Ferreira de Castro"/>
    <s v="Randal Willams Ferreira de Castro"/>
    <s v="Augusto Lopes Matos"/>
    <s v="enio.reboucas@tjpa.jus.br;; randal.castro@tjpa.jus.br; randal.castro@tjpa.jus.br; augusto.matos@tjpa.jus.br;coordenadoria.contratos@tjpa.jus.br"/>
  </r>
  <r>
    <s v="CONTRATO"/>
    <s v="108"/>
    <x v="2"/>
    <s v="MAPDATA TECNOLOGIA INFORMACAO E COM.LTDA"/>
    <s v="66.582.784/0001-11"/>
    <s v="Contratação de Serviço de subscrição/assinatura de softwares, tipo single-user, pelo período de 3 anos, do pacote de softwares Autodesk Architecture Engineering and Construction Collection (AEC Collection) e do software Autodesk AutoCad LT, conforme condições, quantidades e exigências estabelecidas no termo de referência, Anexo I do edital."/>
    <x v="4"/>
    <s v="Pregão Eletrônico"/>
    <s v="052/2023"/>
    <d v="2023-12-06T00:00:00"/>
    <s v="06/12/23"/>
    <d v="2026-12-06T00:00:00"/>
    <s v="06/12/26"/>
    <n v="1096"/>
    <n v="286"/>
    <s v="SUPERIOR A 150 DIAS"/>
    <x v="1"/>
    <n v="555300"/>
    <s v="Despesa"/>
    <n v="1"/>
    <s v="SETIC"/>
    <s v="TJPA-PRO-2023/04915"/>
    <n v="0"/>
    <n v="555300"/>
    <m/>
    <m/>
    <s v="Lei n° 8.666/93"/>
    <m/>
    <x v="3"/>
    <s v="PRAZO LEGAL"/>
    <s v="2026 - 4º Trimestre"/>
    <d v="2026-10-07T00:00:00"/>
    <s v="Sem informação"/>
    <s v="Sem informação"/>
    <m/>
    <s v="Fabio Venicius Ferreira dos Reis"/>
    <s v="Arilson Galdino da Silva"/>
    <s v="Marcus Vinicius Barbosa e Silva"/>
    <s v="Arilson Galdino da Silva"/>
    <s v="Henrique Pacha Penna de Carvalho"/>
    <s v="fabio.reis@tjpa.jus.br;arilson.silva@tjpa.jus.br; marcus.silva@tjpa.jus.br; arilson.silva@tjpa.jus.br; henrique.carvalho@tjpa.jus.br;coordenadoria.contratos@tjpa.jus.br"/>
  </r>
  <r>
    <s v="CONTRATO"/>
    <s v="128"/>
    <x v="1"/>
    <s v="DAVID HERIVELTON SANTOS ZACARIAS"/>
    <s v="025.XXX.XXX-83"/>
    <s v="Serviço de regência de coral (maestro)para formação de coral da justiça."/>
    <x v="0"/>
    <s v="Dispensa de Licitação"/>
    <s v="55/2024"/>
    <s v="09/12/2024"/>
    <s v="09/12/24"/>
    <d v="2026-12-09T00:00:00"/>
    <s v="09/12/26"/>
    <n v="730"/>
    <n v="289"/>
    <s v="SUPERIOR A 150 DIAS"/>
    <x v="1"/>
    <n v="33240"/>
    <s v="Despesa"/>
    <n v="0"/>
    <s v="DECOM"/>
    <s v="TJPA-PRO-2024/04737"/>
    <n v="5540"/>
    <n v="33240"/>
    <s v="0041549-68.2025.8.14.0900 cobrança 0031168-98.2025.8.14.0900 tramitação"/>
    <m/>
    <s v="Lei n° 14.133/21"/>
    <d v="2024-12-05T00:00:00"/>
    <x v="2"/>
    <s v="PRAZO LEGAL"/>
    <s v="2026 - 4º Trimestre"/>
    <d v="2026-10-10T00:00:00"/>
    <s v="Sem informação"/>
    <s v="Sem informação"/>
    <m/>
    <s v="Walter Antonio Santos Duarte"/>
    <s v="Sem indicação"/>
    <s v="Regina Celia Oliveira da Silva"/>
    <s v="Klaus Rhossard Seabra Guimarães "/>
    <s v="Anderson Clay Batista Pereira"/>
    <s v="walter.duarte@tjpa.jus.br;; regina.silva@tjpa.jus.br; klaus.guimaraes@tjpa.jus.br; anderson.pereira@tjpa.jus.br;coordenadoria.contratos@tjpa.jus.br"/>
  </r>
  <r>
    <s v="CONTRATO"/>
    <s v="084"/>
    <x v="3"/>
    <s v="J. FECCHIO JUNIOR – VENTO SUL FACILITIES"/>
    <s v="24.485.960/0001-57"/>
    <s v="Manutenção preventiva e corretiva do Sistema de Refrigeração do tipo VRF instalado no Complexo Arquitetônico do Edifício Sede do TJPA,"/>
    <x v="0"/>
    <s v="Pregão Eletrônico"/>
    <s v="063/2021"/>
    <d v="2021-12-09T00:00:00"/>
    <s v="09/12/21"/>
    <d v="2026-12-09T00:00:00"/>
    <s v="09/12/26"/>
    <n v="1826"/>
    <n v="289"/>
    <s v="SUPERIOR A 150 DIAS"/>
    <x v="1"/>
    <n v="165000"/>
    <s v="Despesa"/>
    <n v="1"/>
    <s v="SEENG"/>
    <s v="PA-PRO-2021/04217"/>
    <n v="13514.85"/>
    <n v="198217.89"/>
    <s v="TJPA-MEM-2024/55268, COBRANÇA. APoio operacional. 0041561-82.2025.8.14.0900 cobrança / 0045412-32.2025.8.14.0900 porrogfaçãpo na poesquisa de mercado"/>
    <d v="2025-11-04T00:00:00"/>
    <s v="Lei n° 8.666/93"/>
    <m/>
    <x v="1"/>
    <s v="EXCEPCIONAL"/>
    <s v="2026 - 4º Trimestre"/>
    <d v="2026-10-10T00:00:00"/>
    <s v="Dentro do prazo"/>
    <s v="Sem informação"/>
    <m/>
    <s v="Valter Mendes Ferreira Junior"/>
    <s v="Frank Ferdinando Loureiro Da Silva"/>
    <s v="Frank Ferdinando Loureiro Da Silva"/>
    <s v="Sem indicação"/>
    <s v="Sem indicação"/>
    <s v="valter.junior@tjpa.jus.br;frank.silva@tjpa.jus.br; frank.silva@tjpa.jus.br; ; ;coordenadoria.contratos@tjpa.jus.br"/>
  </r>
  <r>
    <s v="CONTRATO"/>
    <s v="077"/>
    <x v="3"/>
    <s v="SIGMAFONE TELECOMUNICACOES LTDA."/>
    <s v="78.766.151/0001-42"/>
    <s v="Contratação  de  solução  de  gerenciamento  unificado  de ameaças  (UTM)   e   de  rede  WAN  definida  por  software  (SD-WAN)  composta  por  hardware,  software, licenciamento, suporte, implantação  e garantia de  60 meses para atender o Tribunal de Justiça do Estado do Pará."/>
    <x v="4"/>
    <s v="Adesão/Partícipe"/>
    <s v="040/2021"/>
    <d v="2021-12-10T00:00:00"/>
    <s v="10/12/21"/>
    <d v="2026-12-10T00:00:00"/>
    <s v="10/12/26"/>
    <n v="1826"/>
    <n v="290"/>
    <s v="SUPERIOR A 150 DIAS"/>
    <x v="1"/>
    <n v="2111782.38"/>
    <s v="Despesa"/>
    <n v="0"/>
    <s v="SETIC"/>
    <s v="PA-PRO-2021/02105"/>
    <n v="0"/>
    <n v="2616088.62"/>
    <m/>
    <m/>
    <s v="Lei n° 8.666/93"/>
    <m/>
    <x v="1"/>
    <s v="EXCEPCIONAL"/>
    <s v="2026 - 4º Trimestre"/>
    <d v="2026-10-11T00:00:00"/>
    <s v="Sem informação"/>
    <s v="Sem informação"/>
    <m/>
    <s v="Denison Leandro Serrao Soares"/>
    <s v="Arilson Galdino da Silva"/>
    <s v="Claudio Luis da Silva Cabral"/>
    <s v="Arilson Galdino da Silva"/>
    <s v="Cristiano Neri da Silva "/>
    <s v="denison.soares@tjpa.jus.br;arilson.silva@tjpa.jus.br; claudio.cabral@tjpa.jus.br; arilson.silva@tjpa.jus.br; cristiano.neri@tjpa.jus.br;coordenadoria.contratos@tjpa.jus.br"/>
  </r>
  <r>
    <s v="CONTRATO"/>
    <s v="086"/>
    <x v="3"/>
    <s v="LANLINK SOLUÇÕES E COMERCIALIZAÇÃO EM INFORMÁTICA S/A"/>
    <s v="19.877.285/0001-71"/>
    <s v="Aquisição de Servidores de Rede para aumento da capacidade de processamento de dados associados ao ambiente de virtualização utilizado pelo TJPA. "/>
    <x v="4"/>
    <s v="Adesão/Partícipe"/>
    <s v="006/2021"/>
    <d v="2021-12-10T00:00:00"/>
    <s v="10/12/21"/>
    <d v="2026-12-10T00:00:00"/>
    <s v="10/12/26"/>
    <n v="1826"/>
    <n v="290"/>
    <s v="SUPERIOR A 150 DIAS"/>
    <x v="1"/>
    <n v="627995.56000000006"/>
    <s v="Despesa"/>
    <n v="1"/>
    <s v="SETIC"/>
    <s v="PA-PRO-2021/02877"/>
    <n v="0"/>
    <n v="627995.56000000006"/>
    <s v="TJPA-MEM-2022/46413, COBRANÇ; PA-MEM-2022/51061, fora do prazo, aguardando autorização desa em 18/11. Autorizada prorrogação para cobrir garantia e assistencia"/>
    <m/>
    <s v="Lei n° 8.666/93"/>
    <m/>
    <x v="3"/>
    <s v="EXCEPCIONAL"/>
    <s v="2026 - 4º Trimestre"/>
    <d v="2026-10-11T00:00:00"/>
    <s v="Sem informação"/>
    <s v="Sem informação"/>
    <m/>
    <s v="Fabio Venicius Ferreira dos Reis"/>
    <s v="Arilson Galdino da Silva"/>
    <s v="Marcus Vinicius Barbosa e Silva"/>
    <s v="Arilson Galdino da Silva"/>
    <s v="Sandro Luiz de Oliveira Martins"/>
    <s v="fabio.reis@tjpa.jus.br;arilson.silva@tjpa.jus.br; marcus.silva@tjpa.jus.br; arilson.silva@tjpa.jus.br; sandro.martins@tjpa.jus.br;coordenadoria.contratos@tjpa.jus.br"/>
  </r>
  <r>
    <s v="CONTRATO"/>
    <s v="106"/>
    <x v="2"/>
    <s v="LANLINK SOLUÇÕES E COMERCIALIZAÇÃO EM INFORMÁTICA S/A"/>
    <s v="19.877.285/0002-52"/>
    <s v="Cessão de  uso  de  software  (Modalidade  EAS)  e serviços de licenciamento perpetuode software (Modalidade EA) da Microsoft.Consumo dos itens de 1 a 9 da ARP n.º 041/2022."/>
    <x v="4"/>
    <s v="Pregão Eletrônico"/>
    <s v="075/2022"/>
    <d v="2023-12-11T00:00:00"/>
    <s v="11/12/23"/>
    <d v="2026-12-11T00:00:00"/>
    <s v="11/12/26"/>
    <n v="1096"/>
    <n v="291"/>
    <s v="SUPERIOR A 150 DIAS"/>
    <x v="1"/>
    <n v="3135327.52"/>
    <s v="Despesa"/>
    <n v="0"/>
    <s v="SETIC"/>
    <s v="TJPA-PRO-2023/04862"/>
    <n v="0"/>
    <n v="3135327.52"/>
    <m/>
    <m/>
    <s v="Lei n° 8.666/93"/>
    <m/>
    <x v="1"/>
    <s v="PRAZO LEGAL"/>
    <s v="2026 - 4º Trimestre"/>
    <d v="2026-10-12T00:00:00"/>
    <s v="Sem informação"/>
    <s v="Sem informação"/>
    <s v="Contrato oriundo da consumação da ARP n° 041/2022, itens 01 a 09"/>
    <s v="Fabio Venicius Ferreira dos Reis"/>
    <s v="Arilson Galdino da Silva"/>
    <s v="Sandro Luiz de Oliveira Martins"/>
    <s v="Arilson Galdino da Silva"/>
    <s v="Marcus Vinicius Barbosa e Silva"/>
    <s v="fabio.reis@tjpa.jus.br;arilson.silva@tjpa.jus.br; sandro.martins@tjpa.jus.br; arilson.silva@tjpa.jus.br; marcus.silva@tjpa.jus.br;coordenadoria.contratos@tjpa.jus.br"/>
  </r>
  <r>
    <s v="ARP"/>
    <s v="026"/>
    <x v="0"/>
    <s v="MICROTÉCNICA INFORMÁTICA LTDA"/>
    <s v="01.590.728/0009-30"/>
    <s v="Registro de Preços para Aquisição de Equipamentos de Refrigeração"/>
    <x v="3"/>
    <s v="Pregão Eletrônico"/>
    <s v="042/2024"/>
    <d v="2025-01-23T00:00:00"/>
    <s v="23/01/25"/>
    <d v="2026-12-15T00:00:00"/>
    <s v="15/12/26"/>
    <n v="691"/>
    <n v="295"/>
    <s v="SUPERIOR A 150 DIAS"/>
    <x v="1"/>
    <n v="313546.2"/>
    <s v="Despesa"/>
    <n v="0"/>
    <s v="SEADM"/>
    <s v="TJPA-PRO-2025/00326"/>
    <n v="0"/>
    <n v="643310.16899999999"/>
    <s v="0042496-25.2025.8.14.0900 antecipação de prorrogação e reajuste, data ajustada na planilha"/>
    <d v="2025-11-28T00:00:00"/>
    <s v="Lei n° 14.133/21"/>
    <d v="2025-11-04T00:00:00"/>
    <x v="0"/>
    <s v="PRAZO LEGAL"/>
    <s v="2026 - 4º Trimestre"/>
    <d v="2026-10-16T00:00:00"/>
    <s v="Dentro do prazo"/>
    <s v="Sem informação"/>
    <m/>
    <s v="Joao Victor Ferreira Almeida"/>
    <s v="Sem indicação"/>
    <s v="Edson Goncalves Ferreira"/>
    <s v="Thiago da Silva Soares"/>
    <s v="Joao Victor Ferreira Almeida"/>
    <e v="#N/A"/>
  </r>
  <r>
    <s v="CONTRATO"/>
    <s v="123"/>
    <x v="1"/>
    <s v="EXTRA DISTRIBUIDORA DE ÁGUA LTDA"/>
    <s v="46.470.984/0001-75"/>
    <s v="Fornecimento de água mineral, sem gás, envasada em garrafões de 20 litros em regime do comodato."/>
    <x v="7"/>
    <s v="Pregão Eletrônico"/>
    <s v="034/2024"/>
    <d v="2024-12-16T00:00:00"/>
    <s v="16/12/24"/>
    <d v="2026-12-16T00:00:00"/>
    <s v="16/12/26"/>
    <n v="730"/>
    <n v="296"/>
    <s v="SUPERIOR A 150 DIAS"/>
    <x v="1"/>
    <n v="220500"/>
    <s v="Despesa"/>
    <n v="0"/>
    <s v="SEADM"/>
    <s v="TJPA-PRO-2024/04879"/>
    <n v="0"/>
    <n v="231905.08"/>
    <s v="0026009-77.2025.8.14.0900 porrogação e reajuste qatualizei a data na planilha"/>
    <m/>
    <s v="Lei n° 14.133/21"/>
    <d v="2025-10-01T00:00:00"/>
    <x v="2"/>
    <s v="PRAZO LEGAL"/>
    <s v="2026 - 4º Trimestre"/>
    <d v="2026-10-17T00:00:00"/>
    <s v="Sem informação"/>
    <s v="Sem informação"/>
    <m/>
    <s v="Enio de Oliveira Reboucas"/>
    <s v="Sem indicação"/>
    <s v="Randal Willams Ferreira de Castro"/>
    <s v="Randal Willams Ferreira de Castro"/>
    <s v="Augusto Lopes Matos"/>
    <s v="enio.reboucas@tjpa.jus.br;; randal.castro@tjpa.jus.br; randal.castro@tjpa.jus.br; augusto.matos@tjpa.jus.br;coordenadoria.contratos@tjpa.jus.br"/>
  </r>
  <r>
    <s v="CONTRATO"/>
    <s v="105"/>
    <x v="4"/>
    <s v="IGOR RUSEF ROSA LTDA"/>
    <s v="12.040.805/0001-48"/>
    <s v="Contratação de empresa especializada na prestação de serviços de locação de veículos automotores sem condutor, em caráter continuado, com quilometragem livre, para transporte de pessoas em serviço, materiais e documentos, no âmbito do Tribunal de Justiça do Estado do Pará – TJPA. "/>
    <x v="0"/>
    <s v="Pregão Eletrônico"/>
    <s v="077/2022"/>
    <d v="2022-12-29T00:00:00"/>
    <s v="29/12/22"/>
    <d v="2026-12-29T00:00:00"/>
    <s v="29/12/26"/>
    <n v="1461"/>
    <n v="309"/>
    <s v="SUPERIOR A 150 DIAS"/>
    <x v="1"/>
    <n v="1451952"/>
    <s v="Despesa"/>
    <n v="0"/>
    <s v="SEADM"/>
    <s v="PA-PRO-2022/04754 "/>
    <n v="0"/>
    <n v="1885898.25"/>
    <s v="TJPA-MEM-2024/60993"/>
    <m/>
    <s v="Lei n° 8.666/93"/>
    <m/>
    <x v="1"/>
    <s v="PRAZO LEGAL"/>
    <s v="2026 - 4º Trimestre"/>
    <d v="2026-10-30T00:00:00"/>
    <s v="Sem informação"/>
    <s v="Sem informação"/>
    <s v="Sem informação"/>
    <s v="Djalma Da Costa Martins"/>
    <s v="Moises Cristino de Oliveira"/>
    <s v="Moises Cristino de Oliveira"/>
    <s v="Sem indicação"/>
    <s v="Rafaela Martins Prazeres"/>
    <s v="djalma.martins@tjpa.jus.br;moises.oliveira@tjpa.jus.br; moises.oliveira@tjpa.jus.br; ; rafaela.prazeres@tjpa.jus.br;coordenadoria.contratos@tjpa.jus.br"/>
  </r>
  <r>
    <s v="CONTRATO"/>
    <s v="128"/>
    <x v="0"/>
    <s v="BELNOR COMERCIO LTDA"/>
    <s v="41.328.037/0001-20"/>
    <s v="Aquisição de equipamentos audiovisuais para uso do Departamento de Comunicação/Coordenadoria de Imprensa que tem o propósito de atender à capacidade técnica-operacional, conforme condições e exigências estabelecidas no Termo de Referência."/>
    <x v="7"/>
    <s v="Pregão Eletrônico"/>
    <s v="033/2025"/>
    <d v="2026-01-02T00:00:00"/>
    <s v="02/01/26"/>
    <d v="2027-01-02T00:00:00"/>
    <s v="02/01/27"/>
    <n v="365"/>
    <n v="313"/>
    <s v="SUPERIOR A 150 DIAS"/>
    <x v="1"/>
    <n v="6200"/>
    <s v="Despesa"/>
    <n v="2"/>
    <s v="DECOM"/>
    <s v="0057387-51.2025.8.14.0900"/>
    <n v="6200"/>
    <n v="6200"/>
    <m/>
    <m/>
    <s v="Lei n° 14.133/21"/>
    <d v="2025-08-26T00:00:00"/>
    <x v="0"/>
    <s v="PRAZO LEGAL"/>
    <s v="2027 - 1º Trimestre"/>
    <d v="2026-11-03T00:00:00"/>
    <s v="Sem informação"/>
    <m/>
    <m/>
    <s v="Erika de Fatima Miranda Nunes"/>
    <s v="Sem indicação"/>
    <s v="Klaus Rhossard Seabra Guimarães "/>
    <s v="Sem indicação"/>
    <s v="Sem indicação"/>
    <s v="erika.nunes@tjpa.jus.br;; klaus.guimaraes@tjpa.jus.br; ; ;coordenadoria.contratos@tjpa.jus.br"/>
  </r>
  <r>
    <s v="CONTRATO"/>
    <s v="001"/>
    <x v="2"/>
    <s v="LANLINK SOLUÇÕES E COMERCIALIZAÇÃO EM INFORMÁTICA S/A"/>
    <s v="19.877.285/0002-52"/>
    <s v="Cessão de uso de software (Modalidade EAS) e serviços de licenciamento perpetuo de software (Modalidade EA) da Microsoft."/>
    <x v="4"/>
    <s v="Pregão Eletrônico"/>
    <s v="075/2022"/>
    <d v="2023-01-05T00:00:00"/>
    <s v="05/01/23"/>
    <d v="2027-01-05T00:00:00"/>
    <s v="05/01/27"/>
    <n v="1461"/>
    <n v="316"/>
    <s v="SUPERIOR A 150 DIAS"/>
    <x v="1"/>
    <n v="32090728.170000002"/>
    <s v="Despesa"/>
    <n v="2"/>
    <s v="SETIC"/>
    <s v="TJPA-PRO-2023/00016"/>
    <n v="0"/>
    <n v="8131379.96"/>
    <s v="TJPA-MEM/2025/27649 acréscimo. 0032195-19.2025.8.14.0900 - porrogação"/>
    <m/>
    <s v="Lei n° 8.666/93"/>
    <m/>
    <x v="1"/>
    <s v="PRAZO LEGAL"/>
    <s v="2027 - 1º Trimestre"/>
    <d v="2026-11-06T00:00:00"/>
    <s v="Sem informação"/>
    <s v="Sem informação"/>
    <m/>
    <s v="Fabio Venicius Ferreira dos Reis"/>
    <s v="Arilson Galdino da Silva"/>
    <s v="Sandro Luiz de Oliveira Martins"/>
    <s v="Arilson Galdino da Silva"/>
    <s v="Marcus Vinicius Barbosa e Silva"/>
    <s v="fabio.reis@tjpa.jus.br;arilson.silva@tjpa.jus.br; sandro.martins@tjpa.jus.br; arilson.silva@tjpa.jus.br; marcus.silva@tjpa.jus.br;coordenadoria.contratos@tjpa.jus.br"/>
  </r>
  <r>
    <s v="CONTRATO"/>
    <s v="125"/>
    <x v="0"/>
    <s v="DRONE AIR COMERCIO E SERVICOS TECNOLOGICOS LTDA"/>
    <s v="0057348-54.2025.8.14.0900"/>
    <s v="Aquisição de equipamentos audiovisuais para uso do Departamento de Comunicação/Coordenadoria de Imprensa que tem o propósito de atender à capacidade técnica-operacional"/>
    <x v="7"/>
    <s v="Pregão Eletrônico"/>
    <s v="033/2025"/>
    <d v="2026-01-09T00:00:00"/>
    <s v="09/01/26"/>
    <d v="2027-01-09T00:00:00"/>
    <s v="09/01/27"/>
    <n v="365"/>
    <n v="320"/>
    <s v="SUPERIOR A 150 DIAS"/>
    <x v="1"/>
    <n v="34695.1"/>
    <s v="Despesa"/>
    <n v="0"/>
    <s v="DECOM"/>
    <s v="0057348-54.2025.8.14.0900"/>
    <n v="0"/>
    <n v="34695.1"/>
    <m/>
    <m/>
    <s v="Lei n° 14.133/21"/>
    <s v=" 26/08/2025"/>
    <x v="0"/>
    <s v="PRAZO LEGAL"/>
    <s v="2027 - 1º Trimestre"/>
    <d v="2026-11-10T00:00:00"/>
    <s v="Sem informação"/>
    <m/>
    <m/>
    <s v="Erika de Fatima Miranda Nunes"/>
    <s v="Sem indicação"/>
    <s v="Klaus Rhossard Seabra Guimarães "/>
    <s v="Sem indicação"/>
    <s v="Sem indicação"/>
    <s v="erika.nunes@tjpa.jus.br;; klaus.guimaraes@tjpa.jus.br; ; ;coordenadoria.contratos@tjpa.jus.br"/>
  </r>
  <r>
    <s v="CONTRATO"/>
    <s v="035"/>
    <x v="4"/>
    <s v="METALÚRGICA ASCURRA EIRELI"/>
    <s v="01.652.937/0001-04"/>
    <s v="CONTRATAÇÃO DE EMPRESA ESPECIALIZADA PARA A AQUISIÇÃO, INSTALAÇÃO E MANUTENÇÃO EM GARANTIA DAS PLATAFORMAS DE PERCURSO VERTICAL DURANTE O PERÍODO DE 20 MESES, NOS FÓRUNS DE BRAGANÇA, LOCALIZADO À AV. NAZARENO FERREIRA,  S/N,  BAIRRO  CENTRO,  CEP:  68.600-000,  BRAGANÇA-PA,  E  DE  NOVA  TIMBOTEUA, LOCALIZADO À AV. BARÃO DO RIO BRANCO, 2083, BAIRRO CENTRO, CEP: 68.730-000, NOVA TIMBOTEUA-PA"/>
    <x v="0"/>
    <s v="Dispensa de Licitação"/>
    <s v="004/2022"/>
    <d v="2022-05-11T00:00:00"/>
    <s v="11/05/22"/>
    <d v="2027-01-11T00:00:00"/>
    <s v="11/01/27"/>
    <n v="1706"/>
    <n v="322"/>
    <s v="SUPERIOR A 150 DIAS"/>
    <x v="1"/>
    <n v="208800"/>
    <s v="Despesa"/>
    <n v="1"/>
    <s v="SEENG"/>
    <s v="PA-PRO-2022/01795"/>
    <n v="0"/>
    <n v="44396.77"/>
    <s v="TJPA-MEM-2024/65150, cobrança e tramitação / 0055364-35.2025.8.14.0900 - cobrança / 0049032-52.2025.8.14.0900 tramitação"/>
    <m/>
    <s v="Lei n° 8.666/93"/>
    <m/>
    <x v="3"/>
    <s v="PRAZO LEGAL"/>
    <s v="2027 - 1º Trimestre"/>
    <d v="2026-11-12T00:00:00"/>
    <s v="Sem informação"/>
    <s v="Sem informação"/>
    <m/>
    <s v="Valter Mendes Ferreira Junior"/>
    <s v="Edson Goncalves Ferreira"/>
    <s v="Edson Goncalves Ferreira"/>
    <s v="Sem indicação"/>
    <s v="Sem indicação"/>
    <s v="valter.junior@tjpa.jus.br;edson.ferreira@tjpa.jus.br; edson.ferreira@tjpa.jus.br; ; ;coordenadoria.contratos@tjpa.jus.br"/>
  </r>
  <r>
    <s v="CONTRATO"/>
    <s v="002"/>
    <x v="4"/>
    <s v="CLARO  S/A"/>
    <s v="40.432.544/0001-47"/>
    <s v="Prestação  de  serviços  de telefonia  móvel  pessoal  (Serviço  Móvel  Pessoal -SMP),  incluindo  serviços  de mensagens, caixa postal e acesso a internet (mínimo de 40GB), nas modalidades local  e  longa  distancia  nacional, a  serem  executados  de  forma  contínua,  com fornecimento de aparelhos celulares em regime de comodato."/>
    <x v="4"/>
    <s v="Adesão/Partícipe"/>
    <s v="001/2021"/>
    <d v="2022-01-12T00:00:00"/>
    <s v="12/01/22"/>
    <d v="2027-01-12T00:00:00"/>
    <s v="12/01/27"/>
    <n v="1826"/>
    <n v="323"/>
    <s v="SUPERIOR A 150 DIAS"/>
    <x v="1"/>
    <n v="107822.39999999999"/>
    <s v="Despesa"/>
    <n v="2"/>
    <s v="SETIC"/>
    <s v="PA-PRO-2021/02823"/>
    <n v="0"/>
    <n v="132467.51999999999"/>
    <s v="TJPA-MEM-2024/65153, COBRANÇA / TJPA-MEM-2024/64076 - tramitação, pésuqisa de mercadp / 0031209-65.2025.8.14.0900 prorrogação"/>
    <d v="2024-12-02T00:00:00"/>
    <s v="Lei n° 8.666/93"/>
    <m/>
    <x v="1"/>
    <s v="EXCEPCIONAL"/>
    <s v="2027 - 1º Trimestre"/>
    <d v="2026-11-13T00:00:00"/>
    <s v="Dentro do prazo"/>
    <s v="Sem informação"/>
    <s v="Adesão ao item 01 da Ata de Registro de Preço n° 001/2021 da Secretaria de Planejamento e Administração do Estado do Pará – SEPLAD/PA"/>
    <s v="Wanderson Benedito Souza da Costa"/>
    <s v="Arilson Galdino da Silva"/>
    <s v="Simonne Soares Batista"/>
    <s v="Arilson Galdino da Silva"/>
    <s v="Marcia Valeria Amaral Lobato"/>
    <s v="wanderson.costa@tjpa.jus.br;arilson.silva@tjpa.jus.br; simonne.batista@tjpa.jus.br; arilson.silva@tjpa.jus.br; marcia.lobato@tjpa.jus.br;coordenadoria.contratos@tjpa.jus.br"/>
  </r>
  <r>
    <s v="CONTRATO"/>
    <s v="126"/>
    <x v="0"/>
    <s v="MARCOS HENRIQUE FERREIRA POUZO"/>
    <s v="50.849.171/0001-68"/>
    <s v="Aquisição de equipamentos audiovisuais para uso do Departamento de Comunicação/Coordenadoria de Imprensa que tem o propósito de atender à capacidade técnica-operacional"/>
    <x v="7"/>
    <s v="Pregão Eletrônico"/>
    <s v="033/2025"/>
    <d v="2026-01-12T00:00:00"/>
    <s v="12/01/26"/>
    <d v="2027-01-12T00:00:00"/>
    <s v="12/01/27"/>
    <n v="365"/>
    <n v="323"/>
    <s v="SUPERIOR A 150 DIAS"/>
    <x v="1"/>
    <n v="4600"/>
    <s v="Despesa"/>
    <n v="0"/>
    <s v="DECOM"/>
    <s v="0057363-23.2025.8.14.0900"/>
    <n v="0"/>
    <n v="4600"/>
    <m/>
    <m/>
    <s v="Lei n° 14.133/21"/>
    <s v=" 26/08/2025"/>
    <x v="0"/>
    <s v="PRAZO LEGAL"/>
    <s v="2027 - 1º Trimestre"/>
    <d v="2026-11-13T00:00:00"/>
    <s v="Sem informação"/>
    <m/>
    <m/>
    <s v="Erika de Fatima Miranda Nunes"/>
    <s v="Sem indicação"/>
    <s v="Klaus Rhossard Seabra Guimarães "/>
    <s v="Sem indicação"/>
    <s v="Sem indicação"/>
    <s v="erika.nunes@tjpa.jus.br;; klaus.guimaraes@tjpa.jus.br; ; ;coordenadoria.contratos@tjpa.jus.br"/>
  </r>
  <r>
    <s v="CONTRATO"/>
    <s v="124"/>
    <x v="0"/>
    <s v="G2B COMÉRCIO E REPRESENTAÇÕES LTDA"/>
    <s v="36.668.854/0001-98"/>
    <s v="Aquisição de equipamentos audiovisuais para uso do Departamento de Comunicação/Coordenadoria de Imprensa que tem o propósito de atender à capacidade técnica-operacional"/>
    <x v="7"/>
    <s v="Pregão Eletrônico"/>
    <s v="033/2025"/>
    <d v="2026-01-15T00:00:00"/>
    <s v="15/01/26"/>
    <d v="2027-01-15T00:00:00"/>
    <s v="15/01/27"/>
    <n v="365"/>
    <n v="326"/>
    <s v="SUPERIOR A 150 DIAS"/>
    <x v="1"/>
    <n v="430162"/>
    <s v="Despesa"/>
    <n v="0"/>
    <s v="DECOM"/>
    <s v=" 0057339-92.2025.8.14.0900"/>
    <n v="0"/>
    <n v="430162"/>
    <m/>
    <m/>
    <s v="Lei n° 14.133/21"/>
    <s v=" 26/08/2025"/>
    <x v="0"/>
    <s v="PRAZO LEGAL"/>
    <s v="2027 - 1º Trimestre"/>
    <d v="2026-11-16T00:00:00"/>
    <s v="Sem informação"/>
    <m/>
    <m/>
    <s v="Erika de Fatima Miranda Nunes"/>
    <s v="Sem indicação"/>
    <s v="Klaus Rhossard Seabra Guimarães "/>
    <s v="Sem indicação"/>
    <s v="Sem indicação"/>
    <s v="erika.nunes@tjpa.jus.br;; klaus.guimaraes@tjpa.jus.br; ; ;coordenadoria.contratos@tjpa.jus.br"/>
  </r>
  <r>
    <s v="CONTRATO"/>
    <s v="028"/>
    <x v="3"/>
    <s v="TIM S/A"/>
    <s v="02.421.421/0001-11"/>
    <s v="Serviço de tecnologia da informação e comunicação, de serviço de telefonia."/>
    <x v="4"/>
    <s v="Adesão/Partícipe"/>
    <s v="002/2021"/>
    <d v="2021-07-16T00:00:00"/>
    <s v="16/07/21"/>
    <d v="2027-01-16T00:00:00"/>
    <s v="16/01/27"/>
    <n v="2010"/>
    <n v="327"/>
    <s v="SUPERIOR A 150 DIAS"/>
    <x v="1"/>
    <n v="1267800"/>
    <s v="Despesa"/>
    <n v="1"/>
    <s v="SETIC"/>
    <s v="PA-PRO-2021/01765"/>
    <n v="0"/>
    <n v="1572375"/>
    <s v="TJPA-MEM-2023/61940, cobrança. TJPA-MEM-2023/50146, tramitação"/>
    <m/>
    <s v="Lei n° 8.666/93"/>
    <m/>
    <x v="1"/>
    <s v="EXCEPCIONAL"/>
    <s v="2027 - 1º Trimestre"/>
    <d v="2026-11-17T00:00:00"/>
    <s v="Sem informação"/>
    <s v="Sem informação"/>
    <m/>
    <s v="Wanderson Benedito Souza da Costa"/>
    <s v="Arilson Galdino da Silva"/>
    <s v="Simonne Soares Batista"/>
    <s v="Arilson Galdino da Silva"/>
    <s v="Marcia Valeria Amaral Lobato"/>
    <s v="wanderson.costa@tjpa.jus.br;arilson.silva@tjpa.jus.br; simonne.batista@tjpa.jus.br; arilson.silva@tjpa.jus.br; marcia.lobato@tjpa.jus.br;coordenadoria.contratos@tjpa.jus.br"/>
  </r>
  <r>
    <s v="ARP"/>
    <s v="013"/>
    <x v="0"/>
    <s v="P.R.B. QUINTO MATOS"/>
    <s v="31.405.857/0001-15"/>
    <s v="Registro de preços para eventual aquisição de materiais e equipamentos de Circuito Fechado de Televisão - CFTV"/>
    <x v="11"/>
    <s v="Pregão Eletrônico"/>
    <s v="023/2024"/>
    <d v="2025-01-22T00:00:00"/>
    <d v="2026-01-22T00:00:00"/>
    <d v="2027-01-22T00:00:00"/>
    <s v="22/01/27"/>
    <n v="730"/>
    <n v="333"/>
    <s v="SUPERIOR A 150 DIAS"/>
    <x v="1"/>
    <n v="7076.75"/>
    <s v="Despesa"/>
    <n v="0"/>
    <s v="COMIL"/>
    <s v="TJPA-PRO-2025/00181"/>
    <n v="0"/>
    <n v="14530.043"/>
    <s v="data do orçamento estimado. fazer rerratificação. olhar DES 2024-144008. porrogação 0058904-91.2025.8.14.0900 --&gt; não saimos com o reajyute --&gt; fazer o reajuste e a rerratificação no TA de porrogação."/>
    <d v="2025-12-19T00:00:00"/>
    <s v="Lei n° 14.133/21"/>
    <m/>
    <x v="0"/>
    <s v="PRAZO LEGAL"/>
    <s v="2027 - 1º Trimestre"/>
    <d v="2026-11-23T00:00:00"/>
    <s v="Dentro do prazo"/>
    <s v="SIM"/>
    <m/>
    <s v="Edson Santos de Souza"/>
    <s v="Sem indicação"/>
    <s v="Erison Lima de Souza"/>
    <s v="Sem indicação"/>
    <s v="Sem indicação"/>
    <s v="edson.souza@tjpa.jus.br;; erison.souza@tjpa.jus.br; ; ;coordenadoria.contratos@tjpa.jus.br"/>
  </r>
  <r>
    <s v="ARP"/>
    <s v="016"/>
    <x v="0"/>
    <s v="LUGATH COMÉRCIO LTDA"/>
    <s v="27.912.769/0001-32"/>
    <s v="Registro de preços para eventual aquisição de materiais e equipamentos de Circuito Fechado de Televisão - CFTV"/>
    <x v="11"/>
    <s v="Pregão Eletrônico"/>
    <s v="023/2024"/>
    <d v="2025-01-22T00:00:00"/>
    <s v="22/01/25"/>
    <d v="2027-01-22T00:00:00"/>
    <s v="22/01/27"/>
    <n v="730"/>
    <n v="333"/>
    <s v="SUPERIOR A 150 DIAS"/>
    <x v="1"/>
    <n v="23430"/>
    <s v="Despesa"/>
    <n v="0"/>
    <s v="COMIL"/>
    <s v="TJPA-PRO-2025/00184"/>
    <n v="0"/>
    <n v="49352.784"/>
    <s v="data do orçamento estimado. fazer rerratificação. olhar DES 2024-144008. apostilamento de reajuste e Termo de rerratificação: 0043984-15.2025.8.14.0900. Prorogação 0058939 "/>
    <m/>
    <s v="Lei n° 14.133/21"/>
    <m/>
    <x v="0"/>
    <s v="PRAZO LEGAL"/>
    <s v="2027 - 1º Trimestre"/>
    <d v="2026-11-23T00:00:00"/>
    <s v="Sem informação"/>
    <s v="SIM"/>
    <m/>
    <s v="Edson Santos de Souza"/>
    <s v="Sem indicação"/>
    <s v="Erison Lima de Souza"/>
    <s v="Sem indicação"/>
    <s v="Sem indicação"/>
    <s v="edson.souza@tjpa.jus.br;; erison.souza@tjpa.jus.br; ; ;coordenadoria.contratos@tjpa.jus.br"/>
  </r>
  <r>
    <s v="ARP"/>
    <s v="019"/>
    <x v="0"/>
    <s v="VINCITA COMÉRCIO DE IMPLEMENTOS AGRÍCOLAS LTDA - EPP"/>
    <s v="49.461.961/0001-92"/>
    <s v="Registro de preços para eventual aquisição de materiais e equipamentos de Circuito Fechado de Televisão - CFTV"/>
    <x v="11"/>
    <s v="Pregão Eletrônico"/>
    <s v="023/2024"/>
    <d v="2025-01-23T00:00:00"/>
    <s v="23/01/25"/>
    <d v="2027-01-23T00:00:00"/>
    <s v="23/01/27"/>
    <n v="730"/>
    <n v="334"/>
    <s v="SUPERIOR A 150 DIAS"/>
    <x v="1"/>
    <n v="29979.3"/>
    <s v="Despesa"/>
    <n v="0"/>
    <s v="COMIL"/>
    <s v="TJPA-PRO-2025/00187"/>
    <n v="0"/>
    <n v="31574.091"/>
    <n v="59590"/>
    <m/>
    <s v="Lei n° 14.133/21"/>
    <m/>
    <x v="0"/>
    <s v="PRAZO LEGAL"/>
    <s v="2027 - 1º Trimestre"/>
    <d v="2026-11-24T00:00:00"/>
    <s v="Sem informação"/>
    <s v="SIM"/>
    <m/>
    <s v="Edson Santos de Souza"/>
    <s v="Sem indicação"/>
    <s v="Erison Lima de Souza"/>
    <s v="Sem indicação"/>
    <s v="Sem indicação"/>
    <s v="edson.souza@tjpa.jus.br;; erison.souza@tjpa.jus.br; ; ;coordenadoria.contratos@tjpa.jus.br"/>
  </r>
  <r>
    <s v="ARP"/>
    <s v="017"/>
    <x v="0"/>
    <s v="I.R. COMÉRCIO E MATERIAIS ELÉTRICOS LTDA"/>
    <s v="33.149.502/0001-38"/>
    <s v="Registro de preços para eventual aquisição de materiais e equipamentos de Circuito Fechado de Televisão - CFTV"/>
    <x v="11"/>
    <s v="Pregão Eletrônico"/>
    <s v="023/2024"/>
    <d v="2026-01-23T00:00:00"/>
    <s v="23/01/26"/>
    <d v="2027-01-23T00:00:00"/>
    <s v="23/01/27"/>
    <n v="365"/>
    <n v="334"/>
    <s v="SUPERIOR A 150 DIAS"/>
    <x v="1"/>
    <n v="15471"/>
    <s v="Despesa"/>
    <n v="0"/>
    <s v="COMIL"/>
    <s v="TJPA-PRO-2025/00185"/>
    <n v="0"/>
    <n v="32588.004000000001"/>
    <s v="data do orçamento estimado. fazer rerratificação. olhar DES 2024-144008. Termo de rerratificação: 0043986-82.2025.8.14.0900 - DEPOIS SAIR COM O REAJUSTE . Porrogação 0058943-88.2025.8.14.0900"/>
    <m/>
    <s v="Lei n° 14.133/21"/>
    <m/>
    <x v="0"/>
    <s v="PRAZO LEGAL"/>
    <s v="2027 - 1º Trimestre"/>
    <d v="2026-11-24T00:00:00"/>
    <s v="Sem informação"/>
    <s v="SIM"/>
    <m/>
    <s v="Edson Santos de Souza"/>
    <s v="Sem indicação"/>
    <s v="Erison Lima de Souza"/>
    <s v="Sem indicação"/>
    <s v="Sem indicação"/>
    <s v="edson.souza@tjpa.jus.br;; erison.souza@tjpa.jus.br; ; ;coordenadoria.contratos@tjpa.jus.br"/>
  </r>
  <r>
    <s v="ARP"/>
    <s v="010"/>
    <x v="0"/>
    <s v="FOX ELETRÔNICA LTDA"/>
    <s v="19.721.072/0001-56"/>
    <s v="Registro de preços para eventual aquisição de materiais e equipamentos de Circuito Fechado de Televisão - CFTV"/>
    <x v="11"/>
    <s v="Pregão Eletrônico"/>
    <s v="023/2024"/>
    <d v="2025-01-23T00:00:00"/>
    <s v="23/01/25"/>
    <d v="2027-01-23T00:00:00"/>
    <s v="23/01/27"/>
    <n v="730"/>
    <n v="334"/>
    <s v="SUPERIOR A 150 DIAS"/>
    <x v="1"/>
    <n v="177198"/>
    <s v="Despesa"/>
    <n v="0"/>
    <s v="COMIL"/>
    <s v="TJPA-PRO-2025/00178"/>
    <n v="0"/>
    <n v="363822.31020000001"/>
    <s v="data do orçamento estimado. fazer rerratificação. olhar DES 2024-144008. Termo de rerratificação: 0042804-61.2025.8.14.0900 - DEPOIS SAIR COM O REAJUSTE "/>
    <m/>
    <s v="Lei n° 14.133/21"/>
    <m/>
    <x v="0"/>
    <s v="PRAZO LEGAL"/>
    <s v="2027 - 1º Trimestre"/>
    <d v="2026-11-24T00:00:00"/>
    <s v="Sem informação"/>
    <s v="SIM"/>
    <m/>
    <s v="Edson Santos de Souza"/>
    <s v="Sem indicação"/>
    <s v="Erison Lima de Souza"/>
    <s v="Sem indicação"/>
    <s v="Sem indicação"/>
    <s v="edson.souza@tjpa.jus.br;; erison.souza@tjpa.jus.br; ; ;coordenadoria.contratos@tjpa.jus.br"/>
  </r>
  <r>
    <s v="ARP"/>
    <s v="018"/>
    <x v="0"/>
    <s v="NORTE SOLUÇÕES COMERCIAIS LTDA"/>
    <s v="50.279.385/0001-46"/>
    <s v="Registro de preços para eventual aquisição de materiais e equipamentos de Circuito Fechado de Televisão - CFTV"/>
    <x v="11"/>
    <s v="Pregão Eletrônico"/>
    <s v="023/2024"/>
    <d v="2025-01-23T00:00:00"/>
    <s v="23/01/25"/>
    <d v="2027-01-23T00:00:00"/>
    <s v="23/01/27"/>
    <n v="730"/>
    <n v="334"/>
    <s v="SUPERIOR A 150 DIAS"/>
    <x v="1"/>
    <n v="2199.3000000000002"/>
    <s v="Despesa"/>
    <n v="0"/>
    <s v="COMIL"/>
    <s v="TJPA-PRO-2025/00186"/>
    <n v="0"/>
    <n v="4632.5879999999997"/>
    <s v="data do orçamento estimado. fazer rerratificação. olhar DES 2024-144008.  Apostilamento: reajuste e Termo de rerratificação: 0043966-91.2025.8.14.0900/ 0059377-77.2025.8.14.0900 porrorgação"/>
    <m/>
    <s v="Lei n° 14.133/21"/>
    <m/>
    <x v="0"/>
    <s v="PRAZO LEGAL"/>
    <s v="2027 - 1º Trimestre"/>
    <d v="2026-11-24T00:00:00"/>
    <s v="Sem informação"/>
    <s v="SIM"/>
    <m/>
    <s v="Edson Santos de Souza"/>
    <s v="Sem indicação"/>
    <s v="Erison Lima de Souza"/>
    <s v="Sem indicação"/>
    <s v="Sem indicação"/>
    <s v="edson.souza@tjpa.jus.br;; erison.souza@tjpa.jus.br; ; ;coordenadoria.contratos@tjpa.jus.br"/>
  </r>
  <r>
    <s v="ARP"/>
    <s v="025"/>
    <x v="0"/>
    <s v="ITÁLIA EMPREENDIMENTOS LTDA"/>
    <s v="28.889.651/0001-01"/>
    <s v="Registro de Preços para Aquisição de Equipamentos de Refrigeração"/>
    <x v="3"/>
    <s v="Pregão Eletrônico"/>
    <s v="042/2024"/>
    <d v="2025-01-23T00:00:00"/>
    <s v="23/01/25"/>
    <d v="2027-01-23T00:00:00"/>
    <s v="23/01/27"/>
    <n v="730"/>
    <n v="334"/>
    <s v="SUPERIOR A 150 DIAS"/>
    <x v="1"/>
    <n v="235816.2"/>
    <s v="Despesa"/>
    <n v="0"/>
    <s v="SEADM"/>
    <s v="TJPA-PRO-2025/00325"/>
    <n v="0"/>
    <n v="482670.50699999998"/>
    <s v="0041862-29.2025.8.14.0900 prorrgação - com assessora Liane"/>
    <m/>
    <s v="Lei n° 14.133/21"/>
    <d v="2024-11-04T00:00:00"/>
    <x v="0"/>
    <s v="PRAZO LEGAL"/>
    <s v="2027 - 1º Trimestre"/>
    <d v="2026-11-24T00:00:00"/>
    <s v="Sem informação"/>
    <s v="SIM"/>
    <m/>
    <s v="Joao Victor Ferreira Almeida"/>
    <s v="Sem indicação"/>
    <s v="Edson Goncalves Ferreira"/>
    <s v="Thiago da Silva Soares"/>
    <s v="Joao Victor Ferreira Almeida"/>
    <e v="#N/A"/>
  </r>
  <r>
    <s v="ARP"/>
    <s v="023"/>
    <x v="0"/>
    <s v="DI PRATA PRODUTOS LTDA"/>
    <s v="52.306.419/0001-70"/>
    <s v="Registro de Preços para Aquisição de Equipamentos de Refrigeração"/>
    <x v="3"/>
    <s v="Pregão Eletrônico"/>
    <s v="042/2024"/>
    <d v="2025-01-23T00:00:00"/>
    <s v="23/01/25"/>
    <d v="2027-01-23T00:00:00"/>
    <s v="23/01/27"/>
    <n v="730"/>
    <n v="334"/>
    <s v="SUPERIOR A 150 DIAS"/>
    <x v="1"/>
    <n v="250263.98"/>
    <s v="Despesa"/>
    <n v="0"/>
    <s v="SEADM"/>
    <s v="TJPA-PRO-2025/00321"/>
    <n v="0"/>
    <n v="512242.38250000001"/>
    <s v="0041846-75.2025.8.14.0900 prorrogação"/>
    <m/>
    <s v="Lei n° 14.133/21"/>
    <d v="2024-11-04T00:00:00"/>
    <x v="0"/>
    <s v="PRAZO LEGAL"/>
    <s v="2027 - 1º Trimestre"/>
    <d v="2026-11-24T00:00:00"/>
    <s v="Sem informação"/>
    <s v="Sem informação"/>
    <m/>
    <s v="Joao Victor Ferreira Almeida"/>
    <s v="Sem indicação"/>
    <s v="Edson Goncalves Ferreira"/>
    <s v="Thiago da Silva Soares"/>
    <s v="Joao Victor Ferreira Almeida"/>
    <e v="#N/A"/>
  </r>
  <r>
    <s v="ARP"/>
    <s v="027"/>
    <x v="0"/>
    <s v="ROKA ASSISTANCE COMÉRCIO E SERVIÇO LTDA"/>
    <s v="22.665.775/0001-19"/>
    <s v="Registro de Preços para Aquisição de Equipamentos de Refrigeração"/>
    <x v="3"/>
    <s v="Pregão Eletrônico"/>
    <s v="042/2024"/>
    <d v="2025-01-23T00:00:00"/>
    <s v="23/01/25"/>
    <d v="2027-01-23T00:00:00"/>
    <s v="23/01/27"/>
    <n v="730"/>
    <n v="334"/>
    <s v="SUPERIOR A 150 DIAS"/>
    <x v="1"/>
    <n v="409313.85"/>
    <s v="Despesa"/>
    <n v="0"/>
    <s v="SEADM"/>
    <s v="TJPA-PRO-2025/00327"/>
    <n v="0"/>
    <n v="837786.90449999995"/>
    <s v="0046652-56.2025.8.14.0900 prorogação"/>
    <m/>
    <s v="Lei n° 14.133/21"/>
    <d v="2024-11-04T00:00:00"/>
    <x v="0"/>
    <s v="PRAZO LEGAL"/>
    <s v="2027 - 1º Trimestre"/>
    <d v="2026-11-24T00:00:00"/>
    <s v="Sem informação"/>
    <s v="Sem informação"/>
    <m/>
    <s v="Joao Victor Ferreira Almeida"/>
    <s v="Sem indicação"/>
    <s v="Edson Goncalves Ferreira"/>
    <s v="Thiago da Silva Soares"/>
    <s v="Joao Victor Ferreira Almeida"/>
    <e v="#N/A"/>
  </r>
  <r>
    <s v="ARP"/>
    <s v="028"/>
    <x v="0"/>
    <s v="VENTISOL DA AMAZÔNIA IND. DE APARELHOS ELÉTRICOS LTDA"/>
    <s v="17.417.928/0001-79"/>
    <s v="Registro de Preços para Aquisição de Equipamentos de Refrigeração"/>
    <x v="3"/>
    <s v="Pregão Eletrônico"/>
    <s v="042/2024"/>
    <d v="2025-01-23T00:00:00"/>
    <s v="23/01/25"/>
    <d v="2027-01-23T00:00:00"/>
    <s v="23/01/27"/>
    <n v="730"/>
    <n v="334"/>
    <s v="SUPERIOR A 150 DIAS"/>
    <x v="1"/>
    <n v="365020"/>
    <s v="Despesa"/>
    <n v="0"/>
    <s v="SEADM"/>
    <s v="TJPA-PRO-2025/00328"/>
    <n v="0"/>
    <n v="747187.30200000003"/>
    <s v="0046676-84.2025.8.14.0900 porrogação"/>
    <m/>
    <s v="Lei n° 14.133/21"/>
    <d v="2024-11-04T00:00:00"/>
    <x v="0"/>
    <s v="PRAZO LEGAL"/>
    <s v="2027 - 1º Trimestre"/>
    <d v="2026-11-24T00:00:00"/>
    <s v="Sem informação"/>
    <s v="Sem informação"/>
    <m/>
    <s v="Joao Victor Ferreira Almeida"/>
    <s v="Sem indicação"/>
    <s v="Edson Goncalves Ferreira"/>
    <s v="Thiago da Silva Soares"/>
    <s v="Joao Victor Ferreira Almeida"/>
    <e v="#N/A"/>
  </r>
  <r>
    <s v="CONTRATO"/>
    <s v="005"/>
    <x v="6"/>
    <s v="AURORA EMPREENDIMENTOS, PARTICIPAÇÕES E ADMINISTRAÇÃO LTDA"/>
    <s v="08.689.524/0001-43"/>
    <s v="Locação de imóvel, situado na Avenida Pedro Miranda, nº 1593, Bairro da Pedreira, nesta cidade de Belém-PA, para abrigar a nova sede das Varas do Juizado do Idoso e do Meio Ambiente do TJPA"/>
    <x v="10"/>
    <s v="Dispensa de Licitação"/>
    <s v="003/2016"/>
    <d v="2016-01-25T00:00:00"/>
    <s v="25/01/16"/>
    <d v="2026-02-13T00:00:00"/>
    <s v="13/02/26"/>
    <n v="3672"/>
    <s v="EXPIRADO"/>
    <s v="EXPIRADO"/>
    <x v="0"/>
    <n v="690000"/>
    <s v="Despesa"/>
    <n v="1"/>
    <s v="SEADM"/>
    <s v="PA-PRO-2016/00306"/>
    <n v="0"/>
    <n v="2664000"/>
    <s v="TJPA-MEM-2023/61944, cobrança. TJPA-MEM-2023/56942, tramitação. AUtoirzada prorrogação por mais 3 anos. Rescisãop antecipada 0006886-59.2026.8.14.0900"/>
    <m/>
    <s v="Lei n° 8.666/93"/>
    <m/>
    <x v="3"/>
    <s v="EMERGENCIAL"/>
    <s v="2026 - 1º Trimestre"/>
    <d v="2025-12-15T00:00:00"/>
    <s v="Sem informação"/>
    <s v="Sem informação"/>
    <m/>
    <s v="Jose Nasareno de Macedo Silva"/>
    <s v="Jose Nasareno de Macedo Silva"/>
    <s v="Antonio Wilson Eutropio Azevedo de Souza"/>
    <s v="Sem indicação"/>
    <s v="Sheyla Mayara Miranda Melo"/>
    <s v="nasareno.silva@tjpa.jus.br;nasareno.silva@tjpa.jus.br; antonio.souza@tjpa.jus.br; ; sheyla.melo@tjpa.jus.br;coordenadoria.contratos@tjpa.jus.br"/>
  </r>
  <r>
    <s v="CONTRATO"/>
    <s v="007"/>
    <x v="2"/>
    <s v="POLIS INFORMÁTICA LTDA"/>
    <s v="00.125.392/0001-15"/>
    <s v="Contratação direta da empresa Pólis Informática Ltda para a prestação do serviço de manutenção de software do Sistema Informatizado de Gestão Administrativa Pública Integrada - GRP, incluindo customização, treinamento de usuários, suporte técnico, atualização e manutenção, que atenda às necessidades administrativas do Tribunal de Justiça do Estado do Pará. "/>
    <x v="0"/>
    <s v="Inexigibilidade de Licitação"/>
    <s v="002/2023"/>
    <d v="2023-01-26T00:00:00"/>
    <s v="26/01/23"/>
    <d v="2027-01-26T00:00:00"/>
    <s v="26/01/27"/>
    <n v="1461"/>
    <n v="337"/>
    <s v="SUPERIOR A 150 DIAS"/>
    <x v="1"/>
    <n v="3685900"/>
    <s v="Despesa"/>
    <n v="0"/>
    <s v="SEFIN"/>
    <s v=" PA-PRO-2023/00394"/>
    <n v="0"/>
    <n v="4586131.9000000004"/>
    <s v="TJPA-MEM-2024/66724, COBRANÇA - na NT"/>
    <m/>
    <s v="Lei n° 8.666/93"/>
    <m/>
    <x v="1"/>
    <s v="PRAZO LEGAL"/>
    <s v="2027 - 1º Trimestre"/>
    <d v="2026-11-27T00:00:00"/>
    <s v="Sem informação"/>
    <s v="Sem informação"/>
    <m/>
    <s v="Miguel Lucivaldo Alves Santos"/>
    <s v="Anailton Paulo de Alencar"/>
    <s v="Sergio Ricardo Pinto Moreira"/>
    <s v="Sem indicação"/>
    <s v="Sem indicação"/>
    <s v="miguel.lasantos@tjpa.jus.br;anailton.alencar@tjpa.jus.br; sergio.moreira@tjpa.jus.br; ; ;coordenadoria.contratos@tjpa.jus.br"/>
  </r>
  <r>
    <s v="ARP"/>
    <s v="014"/>
    <x v="0"/>
    <s v="MAX QUALITY COMÉRCIO LTDA"/>
    <s v="42.810.782/0001-74"/>
    <s v="Registro de preços para eventual aquisição de materiais e equipamentos de Circuito Fechado de Televisão - CFTV"/>
    <x v="11"/>
    <s v="Pregão Eletrônico"/>
    <s v="023/2024"/>
    <d v="2025-01-30T00:00:00"/>
    <s v="30/01/25"/>
    <d v="2027-01-30T00:00:00"/>
    <s v="30/01/27"/>
    <n v="730"/>
    <n v="341"/>
    <s v="SUPERIOR A 150 DIAS"/>
    <x v="1"/>
    <n v="9631.7800000000007"/>
    <s v="Despesa"/>
    <n v="0"/>
    <s v="COMIL"/>
    <s v="TJPA-PRO-2025/00182"/>
    <n v="0"/>
    <n v="20288.308400000002"/>
    <s v="data do orçamento estimado. fazer rerratificação. olhar DES 2024-144008. apostilamwntop de reajuste e rerratificação rerratificação: 0043976-38.2025.8.14.0900 . Prorrogação 0058932-59.2025.8.14.0900"/>
    <d v="2025-12-18T00:00:00"/>
    <s v="Lei n° 14.133/21"/>
    <m/>
    <x v="0"/>
    <s v="PRAZO LEGAL"/>
    <s v="2027 - 1º Trimestre"/>
    <d v="2026-12-01T00:00:00"/>
    <s v="Dentro do prazo"/>
    <s v="SIM"/>
    <m/>
    <s v="Edson Santos de Souza"/>
    <s v="Sem indicação"/>
    <s v="Erison Lima de Souza"/>
    <s v="Sem indicação"/>
    <s v="Sem indicação"/>
    <s v="edson.souza@tjpa.jus.br;; erison.souza@tjpa.jus.br; ; ;coordenadoria.contratos@tjpa.jus.br"/>
  </r>
  <r>
    <s v="ARP"/>
    <s v="030"/>
    <x v="0"/>
    <s v="COMATEL COMÉRCIO DE MATERIAL LTDA"/>
    <s v="04.510.069/0001-16"/>
    <s v="Registro de Preços para eventual aquisição de materiais e equipamentos diversos para manutenção predial dos edifícios do TJPA"/>
    <x v="7"/>
    <s v="Pregão Eletrônico"/>
    <s v="001/2025"/>
    <d v="2025-02-07T00:00:00"/>
    <s v="07/02/25"/>
    <d v="2027-02-07T00:00:00"/>
    <s v="07/02/27"/>
    <n v="730"/>
    <n v="349"/>
    <s v="SUPERIOR A 150 DIAS"/>
    <x v="1"/>
    <n v="0"/>
    <s v="Despesa"/>
    <n v="0"/>
    <s v="SEENG"/>
    <s v="TJPA-PRO-2025/00503"/>
    <n v="0"/>
    <n v="3015939.319875"/>
    <s v="0044620-78.2025.8.14.0900"/>
    <m/>
    <s v="Lei n° 14.133/21"/>
    <d v="2024-10-02T00:00:00"/>
    <x v="0"/>
    <s v="PRAZO LEGAL"/>
    <s v="2027 - 1º Trimestre"/>
    <d v="2026-12-09T00:00:00"/>
    <s v="Sem informação"/>
    <s v="Sem informação"/>
    <m/>
    <s v="Samantha Nahon Bittencourt"/>
    <s v="Sem indicação"/>
    <s v="Samantha Nahon Bittencourt"/>
    <s v="Antonio Fernandes dos Santos Sousa"/>
    <s v="Augusto de Almeida Macola"/>
    <s v="samantha.nahon@tjpa.jus.br;; samantha.nahon@tjpa.jus.br; antonio.sousa2@tjpa.jus.br; augusto.macola@tjpa.jus.br;coordenadoria.contratos@tjpa.jus.br"/>
  </r>
  <r>
    <s v="CONTRATO"/>
    <s v="020"/>
    <x v="1"/>
    <s v="PRINT SOLUTION SERVIÇOS DE PROCESSAMENTO DE DOCUMENTOSLTDA"/>
    <s v="07.928.901/0001-97"/>
    <s v="Contratação de empresa especializada na prestação de serviço de outsourcing de impressão, com fornecimento de equipamentos, suprimentos, manutenção e mão de obra para a Região Metropolitana de Belém (RMB)"/>
    <x v="0"/>
    <s v="Pregão Eletrônico"/>
    <s v="053/2023"/>
    <d v="2024-02-20T00:00:00"/>
    <s v="20/02/24"/>
    <d v="2027-02-20T00:00:00"/>
    <s v="20/02/27"/>
    <n v="1096"/>
    <n v="362"/>
    <s v="SUPERIOR A 150 DIAS"/>
    <x v="1"/>
    <n v="5111100"/>
    <s v="Despesa"/>
    <n v="0"/>
    <s v="SETIC"/>
    <s v="TJPA-PRO-2024/00726"/>
    <n v="0"/>
    <n v="5389200"/>
    <m/>
    <m/>
    <s v="Lei n° 8.666/93"/>
    <m/>
    <x v="1"/>
    <s v="PRAZO LEGAL"/>
    <s v="2027 - 1º Trimestre"/>
    <d v="2026-12-22T00:00:00"/>
    <s v="Sem informação"/>
    <s v="Sem informação"/>
    <m/>
    <s v="Aline Santos Oliveira"/>
    <s v="Ramon Santos do Nascimento"/>
    <s v="Marcus Sergio Ferreira Neves"/>
    <s v="Sem indicação"/>
    <s v="Sem indicação"/>
    <s v="aline.oliveira@tjpa.jus.br;ramon.nascimento@tjpa.jus.br; marcus.neves@tjpa.jus.br; ; ;coordenadoria.contratos@tjpa.jus.br"/>
  </r>
  <r>
    <s v="CONTRATO"/>
    <s v="011"/>
    <x v="4"/>
    <s v="A C ALVES NOGUEIRA SERVIÇOS DE ALIMENTAÇÃO EIRELI"/>
    <s v="36.126.020/0001-50"/>
    <s v="Concessão Administrativa de Espaço Público para prestação de serviços de restaurante e lanchonete nas instalações do prédio Sede - Lauro Sodré"/>
    <x v="8"/>
    <s v="Pregão Eletrônico"/>
    <s v="007/2022"/>
    <d v="2022-02-21T00:00:00"/>
    <s v="21/02/22"/>
    <d v="2027-02-22T00:00:00"/>
    <s v="22/02/27"/>
    <n v="1827"/>
    <n v="364"/>
    <s v="SUPERIOR A 150 DIAS"/>
    <x v="1"/>
    <n v="67636.960000000006"/>
    <s v="Receita"/>
    <n v="0"/>
    <s v="SEADM"/>
    <s v="PA-PRO-2022/00643"/>
    <n v="0"/>
    <n v="76960.639999999999"/>
    <s v="TJPA-MEM-2023/67045, chegou no prazo. Na assessoria jurpidica. Autorizado / TJPA-MEM-2024/72141 / 0056068-48.2025.8.14.0900 porrogação"/>
    <m/>
    <s v="Lei n° 8.666/93"/>
    <m/>
    <x v="3"/>
    <s v="EXCEPCIONAL"/>
    <s v="2027 - 1º Trimestre"/>
    <d v="2026-12-24T00:00:00"/>
    <s v="Sem informação"/>
    <s v="SIM"/>
    <m/>
    <s v="Enio de Oliveira Reboucas"/>
    <s v="Augusto Lopes Matos"/>
    <s v="Helio da Silva Pinheiro"/>
    <s v="Sem indicação"/>
    <s v="Jandiara Luzia Matos Pires "/>
    <e v="#N/A"/>
  </r>
  <r>
    <s v="CONTRATO"/>
    <s v="025"/>
    <x v="0"/>
    <s v="J L MESQUITA SERVIÇOS DE TELECOMUNICAÇÃO LTDA"/>
    <s v="10.141.734/0001-44"/>
    <s v="Aquisição de Porta Giratórias Detectora de Metais, com Serviços de Instalação (ativação e Teste), Substituição de Relocação, Treinamento e Assistência Técnica com reposição integral de peças durante o prazo de garantia, para os prédios dos fóruns das comarcas de Marabá, Santarém, Paragominas, Altamira, Redenção, Igarapé-Miri, Mocajuba, Fórum Distrital e Juizado Especial de Icoaraci"/>
    <x v="6"/>
    <s v="Pregão Eletrônico"/>
    <s v="035/2024"/>
    <d v="2025-03-11T00:00:00"/>
    <s v="11/03/25"/>
    <d v="2027-03-11T00:00:00"/>
    <s v="11/03/27"/>
    <n v="730"/>
    <n v="381"/>
    <s v="SUPERIOR A 150 DIAS"/>
    <x v="1"/>
    <n v="379674"/>
    <s v="Despesa"/>
    <n v="0"/>
    <s v="SEENG"/>
    <s v="TJPA-PRO-2025/00872"/>
    <n v="0"/>
    <n v="379674"/>
    <m/>
    <m/>
    <s v="Lei n° 14.133/21"/>
    <d v="2024-09-18T00:00:00"/>
    <x v="0"/>
    <s v="PRAZO LEGAL"/>
    <s v="2027 - 1º Trimestre"/>
    <d v="2027-01-10T00:00:00"/>
    <s v="Sem informação"/>
    <s v="Sem informação"/>
    <m/>
    <s v="Claudio Ormindo Silva dos Santos"/>
    <s v="Sem indicação"/>
    <s v="Paulo Marcelo de Araújo Hildebrando"/>
    <s v="Antonio Fernandes dos Santos Sousa"/>
    <s v="Daniel Menezes Simas"/>
    <e v="#N/A"/>
  </r>
  <r>
    <s v="CONTRATO"/>
    <s v="034"/>
    <x v="0"/>
    <s v="MUNICÍPIO DE CANAÃ DOS CARAJÁS"/>
    <s v="01.613.321/0001-24"/>
    <s v="Cessão provisória de uso do imóvel localizado na Avenida Ipanema, s/n,  esquina com a Rua João de Souza Pinheiro, QD 47A, Bairro Centro, Canaã dos Carajás –Pará."/>
    <x v="8"/>
    <s v="Dispensa de Licitação"/>
    <s v="s/n"/>
    <d v="2025-03-23T00:00:00"/>
    <s v="23/03/25"/>
    <d v="2027-03-23T00:00:00"/>
    <s v="23/03/27"/>
    <n v="730"/>
    <n v="393"/>
    <s v="SUPERIOR A 150 DIAS"/>
    <x v="1"/>
    <n v="0"/>
    <s v="Sem custo"/>
    <n v="0"/>
    <s v="SEADM"/>
    <s v="TJPA-PRO-2025/01006"/>
    <n v="0"/>
    <s v=" Sem valor "/>
    <s v="sem clausula de reajuste"/>
    <m/>
    <s v="Lei n° 14.133/21"/>
    <m/>
    <x v="0"/>
    <s v="PRAZO LEGAL"/>
    <s v="2027 - 1º Trimestre"/>
    <d v="2027-01-22T00:00:00"/>
    <s v="Sem informação"/>
    <s v="Sem informação"/>
    <m/>
    <s v="Jose Nasareno de Macedo Silva"/>
    <s v="Jose Nasareno de Macedo Silva"/>
    <s v="Sem indicação"/>
    <s v="Sem indicação"/>
    <s v="Sem indicação"/>
    <e v="#N/A"/>
  </r>
  <r>
    <s v="CONTRATO"/>
    <s v="038"/>
    <x v="0"/>
    <s v="INSTITUTO DE ESTUDOS SUPERIORES DO EXTREMO SUL - IESES"/>
    <s v="01.249.290/0001-74"/>
    <s v="Contratação de serviços especializados de planejamento, organização e execução de concurso público de provas e títulos para a outorga de delegações de tabelionatos e de registros pelo Poder Judiciário do Estado do Pará, para o preenchimento de cerca de 80 (oitenta) serventias vagas"/>
    <x v="0"/>
    <s v="Dispensa de Licitação"/>
    <s v="001/2025"/>
    <d v="2025-03-26T00:00:00"/>
    <s v="26/03/25"/>
    <d v="2027-03-26T00:00:00"/>
    <s v="26/03/27"/>
    <n v="730"/>
    <n v="396"/>
    <s v="SUPERIOR A 150 DIAS"/>
    <x v="1"/>
    <n v="1630675"/>
    <s v="Despesa"/>
    <n v="1"/>
    <s v="SEGEP"/>
    <s v="TJPA-PRO-2025/01063"/>
    <n v="0"/>
    <n v="1630765"/>
    <m/>
    <m/>
    <s v="Lei n° 14.133/21"/>
    <d v="2025-02-03T00:00:00"/>
    <x v="0"/>
    <s v="PRAZO LEGAL"/>
    <s v="2027 - 1º Trimestre"/>
    <d v="2027-01-25T00:00:00"/>
    <s v="Sem informação"/>
    <s v="Sem informação"/>
    <m/>
    <s v="Lucio Barreto Guerreiro"/>
    <s v="Sem indicação"/>
    <s v="Manuel Bellarmino da Costa Neto"/>
    <s v="Sem indicação"/>
    <s v="Sem indicação"/>
    <e v="#N/A"/>
  </r>
  <r>
    <s v="CONTRATO"/>
    <s v="020"/>
    <x v="4"/>
    <s v="BANCO DO ESTADO DO PARÁ - BANPARA"/>
    <s v="04.913.711/0001-08"/>
    <s v="Contratação direta do banco do estado do Pará s.a.  para  administrar  o  sistema  financeiro  da  conta  única  de  depósitos  judiciais  do  Poder  judiciário  estadual"/>
    <x v="0"/>
    <s v="Inexigibilidade de Licitação"/>
    <s v="018/2022"/>
    <d v="2022-04-07T00:00:00"/>
    <s v="07/04/22"/>
    <d v="2027-04-07T00:00:00"/>
    <s v="07/04/27"/>
    <n v="1826"/>
    <n v="408"/>
    <s v="SUPERIOR A 150 DIAS"/>
    <x v="1"/>
    <n v="420000"/>
    <s v="Despesa"/>
    <n v="1"/>
    <s v="SEFIN"/>
    <s v="PA-PRO-2022/01165"/>
    <n v="0"/>
    <n v="955911.18"/>
    <s v="TJPA-PRO-2024/00379 prorrogação"/>
    <m/>
    <s v="Lei n° 8.666/93"/>
    <m/>
    <x v="3"/>
    <s v="EXCEPCIONAL"/>
    <s v="2027 - 2º Trimestre"/>
    <d v="2027-02-06T00:00:00"/>
    <s v="Sem informação"/>
    <s v="Sem informação"/>
    <m/>
    <s v="Alex Mota de Souza"/>
    <s v="Alex Mota de Souza"/>
    <s v="Gisele de Cassia Sousa Furtado"/>
    <s v="Sem indicação"/>
    <s v="Sem indicação"/>
    <e v="#N/A"/>
  </r>
  <r>
    <s v="CONTRATO"/>
    <s v="063"/>
    <x v="0"/>
    <s v="MTNSAT BRASIL LTDA"/>
    <s v="09.354.828/0001-12"/>
    <s v="Contratação de empresa especializada na prestação de serviços de telecomunicações, com acesso a circuito de acesso à internet via satélite banda larga e uso da rede de satélites interconectados à Starlink em órbita terrestre baixa (LEO), incluindo equipamentos em locação, serviço de instalação, suporte técnico e manutenção, conforme condições e exigências estabelecidas neste instrumento e no Termo de Referência, Anexo I do edital. Consumo do Lote 1, itens 1 e 2 da ARP n.° 065/2024."/>
    <x v="2"/>
    <s v="Pregão Eletrônico"/>
    <s v="013/2024"/>
    <d v="2025-06-10T00:00:00"/>
    <n v="46548"/>
    <d v="2027-06-10T00:00:00"/>
    <s v="SUPERIOR A 150 DIAS"/>
    <s v="VIGENTE"/>
    <n v="472"/>
    <s v="SUPERIOR A 150 DIAS"/>
    <x v="1"/>
    <n v="2227790"/>
    <s v="Despesa"/>
    <n v="0"/>
    <s v="SETIC"/>
    <s v="0003427-832025.8.14.0900"/>
    <n v="0"/>
    <n v="2277790"/>
    <m/>
    <m/>
    <s v="Lei n° 14.133/21"/>
    <m/>
    <x v="2"/>
    <s v="PRAZO LEGAL"/>
    <s v="2027 - 2º Trimestre"/>
    <d v="2027-04-11T00:00:00"/>
    <s v="Sem informação"/>
    <m/>
    <m/>
    <s v="Fabio Venicius Ferreira dos Reis"/>
    <s v="Claudio Luis da Silva Cabral"/>
    <s v="Fabio Venicius Ferreira dos Reis"/>
    <s v="Erick Johny Maciel Bol"/>
    <s v="Sem indicação"/>
    <s v="fabio.reis@tjpa.jus.br;claudio.cabral@tjpa.jus.br; fabio.reis@tjpa.jus.br; erick.bol@tjpa.jus.br; ;coordenadoria.contratos@tjpa.jus.br"/>
  </r>
  <r>
    <s v="CONTRATO"/>
    <s v="065"/>
    <x v="0"/>
    <s v="CENTRO BRASILEIRO DE PESQUISA EM AVALIAÇÃO E SELEÇÃO E DE PROMOÇÃO DE EVENTOS (CEBRASPE)"/>
    <s v="18.284.407/0001-53"/>
    <s v="Contratação de empresa especializada na prestação de serviços de organização, planejamento e realização de Concurso Público destinado à Seleção de candidatos para provimento de 50 (cinquenta) cargos efetivos vagos de nível superior e cadastro de reservado TJPA, conforme condições e exigências estabelecidas neste instrumento, e no Aviso de Dispensa de Licitação n.° 90.013/2024, e Termo de Referência, Anexo I do contrato e na proposta de prestação de serviço."/>
    <x v="2"/>
    <s v="Dispensa de Licitação"/>
    <s v="90.013/2024"/>
    <d v="2025-06-13T00:00:00"/>
    <n v="46551"/>
    <d v="2027-06-13T00:00:00"/>
    <s v="SUPERIOR A 150 DIAS"/>
    <s v="VIGENTE"/>
    <n v="475"/>
    <s v="SUPERIOR A 150 DIAS"/>
    <x v="1"/>
    <n v="3649490.06"/>
    <s v="Despesa"/>
    <n v="0"/>
    <s v="SEGEP"/>
    <s v="TJPA-PRO-2024/03711"/>
    <n v="0"/>
    <n v="3649490.06"/>
    <m/>
    <m/>
    <s v="Lei n° 14.133/21"/>
    <d v="2025-05-30T00:00:00"/>
    <x v="2"/>
    <s v="PRAZO LEGAL"/>
    <s v="2027 - 2º Trimestre"/>
    <d v="2027-04-14T00:00:00"/>
    <s v="Sem informação"/>
    <m/>
    <m/>
    <s v="Hellen Geysa da Silva Miranda Brancalhão"/>
    <s v="Sem indicação"/>
    <s v="Loise Luiz Ferreira"/>
    <s v="Francisco de Oliveira Campos Filho"/>
    <s v="Luis Fernando Gomes Lima"/>
    <s v="hellen.miranda@tjpa.jus.br;; loise.ferreira@tjpa.jus.br; francisco.campos@tjpa.jus.br; luis.lima@tjpa.jus.br;coordenadoria.contratos@tjpa.jus.br"/>
  </r>
  <r>
    <s v="CONTRATO"/>
    <s v="043"/>
    <x v="4"/>
    <s v=" C2A SERVIÇOS EM TECNOLOGIADA INFORMÁTICA   EIRELI"/>
    <s v="08.672.139/0001-93"/>
    <s v="Prestação de  serviço  de  outsourcing  de  impressão,  com  fornecimento  de  equipamentos,  suprimentos,manutenção e mão de obra para o prédio Sede do TJPA, Fórum Cível, Fórum Criminal e seus anexos adjacentes."/>
    <x v="0"/>
    <s v="Pregão Eletrônico"/>
    <s v="025/2022"/>
    <d v="2022-06-20T00:00:00"/>
    <s v="20/06/22"/>
    <d v="2027-06-20T00:00:00"/>
    <s v="20/06/27"/>
    <n v="1826"/>
    <n v="482"/>
    <s v="SUPERIOR A 150 DIAS"/>
    <x v="1"/>
    <n v="4698450"/>
    <s v="Despesa"/>
    <n v="0"/>
    <s v="SETIC"/>
    <s v="PA-PRO-2022/02097"/>
    <n v="0"/>
    <n v="4278422.87"/>
    <s v="pulicar artefatos da prorrogação no portal da transparencias; renovação:  TJPA-MEM-2025/16431 - autorizado"/>
    <m/>
    <s v="Lei n° 8.666/93"/>
    <m/>
    <x v="1"/>
    <s v="EXCEPCIONAL"/>
    <s v="2027 - 2º Trimestre"/>
    <d v="2027-04-21T00:00:00"/>
    <s v="Sem informação"/>
    <s v="SIM"/>
    <m/>
    <s v="Aline Santos Oliveira"/>
    <s v="Aline Santos Oliveira"/>
    <s v="Marcus Sergio Ferreira Neves"/>
    <s v="Sem indicação"/>
    <s v="Diego Fonseca Silva"/>
    <s v="aline.oliveira@tjpa.jus.br;aline.oliveira@tjpa.jus.br; marcus.neves@tjpa.jus.br; ; diego.fsilva@tjpa.jus.br;coordenadoria.contratos@tjpa.jus.br"/>
  </r>
  <r>
    <s v="CONTRATO"/>
    <s v="115"/>
    <x v="2"/>
    <s v="DEJAIR QUARELLA"/>
    <s v="239.xxx.xxx-34"/>
    <s v="Locação do imóvel que será utilizado para  abrigar o Arquivo Geral de Santarém, localizado à Avenida Presidente Vargas, n.º 3967, bairro da Liberdade, na cidade de Santarém, Estado do Pará, medindo1.022m²."/>
    <x v="10"/>
    <s v="Dispensa de Licitação"/>
    <s v="070/2023"/>
    <d v="2024-07-01T00:00:00"/>
    <s v="01/07/24"/>
    <d v="2027-07-01T00:00:00"/>
    <s v="01/07/27"/>
    <n v="1095"/>
    <n v="493"/>
    <s v="SUPERIOR A 150 DIAS"/>
    <x v="1"/>
    <n v="612000"/>
    <s v="Despesa"/>
    <n v="0"/>
    <s v="SEADM"/>
    <s v="TJPA-PRO-2023/05004"/>
    <n v="18111.43"/>
    <n v="652011.57999999996"/>
    <s v="prazo inicial contados do recebimento do imóvel"/>
    <m/>
    <s v="Lei n° 8.666/93"/>
    <m/>
    <x v="2"/>
    <s v="PRAZO LEGAL"/>
    <s v="2027 - 3º Trimestre"/>
    <d v="2027-05-02T00:00:00"/>
    <s v="Sem informação"/>
    <s v="Sem informação"/>
    <m/>
    <s v="Jose Nasareno de Macedo Silva"/>
    <s v="Jose Nasareno de Macedo Silva"/>
    <s v="Karina Flavia Mendonça Reis Soares"/>
    <s v="Sem indicação"/>
    <s v="Sem indicação"/>
    <s v="nasareno.silva@tjpa.jus.br;nasareno.silva@tjpa.jus.br; karina.reis@tjpa.jus.br; ; ;coordenadoria.contratos@tjpa.jus.br"/>
  </r>
  <r>
    <s v="CONTRATO"/>
    <s v="039"/>
    <x v="4"/>
    <s v="KENTA INFORMÁTICA S.A"/>
    <s v="01.276.330/0001-77"/>
    <s v="Prestação de suporte técnico e atualização de_x000a_versões para o software “DRS Audiências”,"/>
    <x v="4"/>
    <s v="Inexigibilidade de Licitação"/>
    <s v="033/2022"/>
    <d v="2022-07-15T00:00:00"/>
    <s v="15/07/22"/>
    <d v="2027-07-15T00:00:00"/>
    <s v="15/07/27"/>
    <n v="1826"/>
    <n v="507"/>
    <s v="SUPERIOR A 150 DIAS"/>
    <x v="1"/>
    <n v="3651000"/>
    <s v="Despesa"/>
    <n v="0"/>
    <s v="SETIC"/>
    <s v=" PA-PRO-2021/02869"/>
    <n v="0"/>
    <n v="3651000"/>
    <m/>
    <m/>
    <s v="Lei n° 8.666/93"/>
    <m/>
    <x v="1"/>
    <s v="EXCEPCIONAL"/>
    <s v="2027 - 3º Trimestre"/>
    <d v="2027-05-16T00:00:00"/>
    <s v="Sem informação"/>
    <s v="Sem informação"/>
    <m/>
    <s v="Aline Santos Oliveira"/>
    <s v="Daniel Fontes Pereira"/>
    <s v="Luis Carlos Bitencourt Ramos"/>
    <s v="Sem indicação"/>
    <s v="Marcelo Farias das Chagas"/>
    <s v="aline.oliveira@tjpa.jus.br;fontes.daniel@tjpa.jus.br; luis.ramos@tjpa.jus.br; ; marcelo.chagas@tjpa.jus.br;coordenadoria.contratos@tjpa.jus.br"/>
  </r>
  <r>
    <s v="CONTRATO"/>
    <s v="086"/>
    <x v="0"/>
    <s v="MEGA TELEINFORMATICA"/>
    <s v="11.408.142/0001-09"/>
    <s v="Prestação de serviços de conexões dedicadas de internet, via fibra óptica, incluindo instalação, manutenção, suporte técnico, serviço anti DDOS e fornecimento de equipamentos em comodato para trânsito do Sistema Autônomo do TJPA."/>
    <x v="0"/>
    <s v="Pregão Eletrônico"/>
    <s v="005/2025"/>
    <d v="2025-08-01T00:00:00"/>
    <m/>
    <d v="2027-08-01T00:00:00"/>
    <m/>
    <m/>
    <n v="524"/>
    <s v="SUPERIOR A 150 DIAS"/>
    <x v="1"/>
    <n v="495000"/>
    <s v="Despesa"/>
    <n v="0"/>
    <s v="SETIC"/>
    <s v="0018650-76.2025.8.14.0009"/>
    <n v="0"/>
    <n v="495000"/>
    <m/>
    <m/>
    <s v="Lei n° 14.133/21"/>
    <m/>
    <x v="0"/>
    <s v="PRAZO LEGAL"/>
    <s v="2027 - 3º Trimestre"/>
    <d v="2027-06-02T00:00:00"/>
    <s v="Sem informação"/>
    <m/>
    <m/>
    <s v="Fabio Venicius Ferreira dos Reis"/>
    <s v="Sem indicação"/>
    <s v="Bruno Botelho Cardoso"/>
    <s v="Erick Johny Maciel Bol"/>
    <s v="Claudio Luis da Silva Cabral"/>
    <s v="fabio.reis@tjpa.jus.br;; bruno.bcardoso@tjpa.jus.br; erick.bol@tjpa.jus.br; claudio.cabral@tjpa.jus.br;coordenadoria.contratos@tjpa.jus.br"/>
  </r>
  <r>
    <s v="CONTRATO"/>
    <s v="087"/>
    <x v="0"/>
    <s v="SITELBRA SISTEMA DE TELECOMUNICACOES DO BRASIL LTDA"/>
    <s v="18.182.577/0001-27"/>
    <s v="Prestação de serviços de conexões dedicadas de internet, via fibra óptica, incluindo instalação, manutenção, suporte técnico, serviço anti DDOS e fornecimento de equipamentos em comodato para trânsito do Sistema Autônomo do TJPA."/>
    <x v="0"/>
    <s v="Pregão Eletrônico"/>
    <s v="005/2025"/>
    <d v="2025-08-01T00:00:00"/>
    <s v="01/08/25"/>
    <d v="2027-08-01T00:00:00"/>
    <s v="01/08/27"/>
    <n v="730"/>
    <n v="524"/>
    <s v="SUPERIOR A 150 DIAS"/>
    <x v="1"/>
    <n v="670256.31999999995"/>
    <s v="Despesa"/>
    <n v="1"/>
    <s v="SETIC"/>
    <s v="0018715-71.2025.8.14.0009"/>
    <n v="0"/>
    <n v="670256.31999999995"/>
    <m/>
    <m/>
    <s v="Lei n° 14.133/21"/>
    <m/>
    <x v="0"/>
    <s v="PRAZO LEGAL"/>
    <s v="2027 - 3º Trimestre"/>
    <d v="2027-06-02T00:00:00"/>
    <s v="Sem informação"/>
    <m/>
    <m/>
    <s v="Fabio Venicius Ferreira dos Reis"/>
    <s v="Sem indicação"/>
    <s v="Bruno Botelho Cardoso"/>
    <s v="Erick Johny Maciel Bol"/>
    <s v="Claudio Luis da Silva Cabral"/>
    <s v="fabio.reis@tjpa.jus.br;; bruno.bcardoso@tjpa.jus.br; erick.bol@tjpa.jus.br; claudio.cabral@tjpa.jus.br;coordenadoria.contratos@tjpa.jus.br"/>
  </r>
  <r>
    <s v="CONTRATO"/>
    <s v="104"/>
    <x v="1"/>
    <s v="MAURO NELSON CARDOSO"/>
    <s v="261.XXX.XXX-68"/>
    <s v="Locação de imóvel situado à Rodovia Augusto Meira Filho, KM 17, S/N, Santa Bárbara-PA, para abrigar as instalações da sede do Juizado Especial de Santa Barbara."/>
    <x v="10"/>
    <s v="Inexigibilidade de Licitação"/>
    <s v="100/2024"/>
    <d v="2024-10-03T00:00:00"/>
    <s v="03/10/24"/>
    <d v="2027-10-03T00:00:00"/>
    <s v="03/10/27"/>
    <n v="1095"/>
    <n v="587"/>
    <s v="SUPERIOR A 150 DIAS"/>
    <x v="1"/>
    <n v="43440"/>
    <s v="Despesa"/>
    <n v="0"/>
    <s v="SEADM"/>
    <s v="TJPA-PRO-2024/02642"/>
    <n v="0"/>
    <n v="91337.38"/>
    <s v="0025144-54.2025.8.14.0900 cobrança/ TJPA-MEM-2025/20820 tramitação"/>
    <m/>
    <s v="Lei n° 14.133/21"/>
    <d v="2024-09-20T00:00:00"/>
    <x v="2"/>
    <s v="PRAZO LEGAL"/>
    <s v="2027 - 4º Trimestre"/>
    <d v="2027-08-04T00:00:00"/>
    <s v="Sem informação"/>
    <s v="Sem informação"/>
    <m/>
    <s v="Jose Nasareno de Macedo Silva"/>
    <s v="Jose Nasareno de Macedo Silva"/>
    <s v="Antonio Wilson Eutropio Azevedo de Souza"/>
    <s v="Kelle Katiúscia da Silva Auzier"/>
    <s v="Karina Flávia Mendonça Reis Soares"/>
    <s v="nasareno.silva@tjpa.jus.br;kelle.auzier@tjpa.jus.br;antonio.souza@tjpa.jus.br;karina.reis@tjpa.jus.br"/>
  </r>
  <r>
    <s v="CONTRATO"/>
    <s v="103"/>
    <x v="0"/>
    <s v="GALVÃO COMUNICAÇÃO LTDA"/>
    <s v="09.322.903/0001-63"/>
    <s v="Contratação de agência de propaganda para prestação de serviços de publicidade"/>
    <x v="0"/>
    <s v="Concorrência"/>
    <s v="001/2025"/>
    <d v="2025-10-01T00:00:00"/>
    <s v="01/10/25"/>
    <d v="2027-10-10T00:00:00"/>
    <s v="10/10/27"/>
    <n v="739"/>
    <n v="594"/>
    <s v="SUPERIOR A 150 DIAS"/>
    <x v="1"/>
    <n v="3600000"/>
    <s v="Despesa"/>
    <n v="0"/>
    <s v="DECOM"/>
    <s v="0007644-72.2025.8.14.0900"/>
    <n v="92450.2"/>
    <n v="3600000"/>
    <m/>
    <m/>
    <s v="Lei n° 14.133/21"/>
    <m/>
    <x v="0"/>
    <s v="PRAZO LEGAL"/>
    <s v="2027 - 4º Trimestre"/>
    <d v="2027-08-11T00:00:00"/>
    <s v="Sem informação"/>
    <m/>
    <m/>
    <s v="Regina Celia Oliveira da Silva"/>
    <s v="Sem indicação"/>
    <s v="Klaus Rhossard Seabra Guimarães "/>
    <s v="Newton Ricardo Lima de Oliveira"/>
    <s v="Airton Edson Paulo Pereira do Nascimento"/>
    <s v="regina.silva@tjpa.jus.br;; klaus.guimaraes@tjpa.jus.br; newton.oliveira@tjpa.jus.br; airton.nascimento@tjpa.jus.br;coordenadoria.contratos@tjpa.jus.br"/>
  </r>
  <r>
    <s v="CONTRATO"/>
    <s v="098"/>
    <x v="0"/>
    <s v="MUNICIPIO DE OURÉM"/>
    <s v=" 05.149.133/0001-48"/>
    <s v="Termo de Cessão Provisória tem por objeto formalizar a transferência da posse direta à CESSIONÁRIA de um imóvel situado à Tv. Dr Lauro Sodré, Bairro: Centro, Ourém/PA, correspondente a residência oficial do Juiz da Comarca"/>
    <x v="8"/>
    <m/>
    <s v="s/n"/>
    <d v="2025-10-16T00:00:00"/>
    <s v="16/10/25"/>
    <d v="2027-10-16T00:00:00"/>
    <s v="16/10/27"/>
    <n v="730"/>
    <n v="600"/>
    <s v="SUPERIOR A 150 DIAS"/>
    <x v="1"/>
    <n v="0"/>
    <s v="Sem custo"/>
    <n v="0"/>
    <s v="SEADM"/>
    <s v="0024341-71.2025.8.14.0900"/>
    <n v="0"/>
    <s v=" Sem valor "/>
    <m/>
    <m/>
    <s v="Lei n° 14.133/21"/>
    <m/>
    <x v="0"/>
    <s v="PRAZO LEGAL"/>
    <s v="2027 - 4º Trimestre"/>
    <d v="2027-08-17T00:00:00"/>
    <s v="Sem informação"/>
    <m/>
    <m/>
    <s v="Antonio Wilson Eutropio Azevedo de Souza"/>
    <s v="Sem indicação"/>
    <s v="Antonio Wilson Eutropio Azevedo de Souza"/>
    <s v="Sem indicação"/>
    <s v="Sem indicação"/>
    <s v="antonio.souza@tjpa.jus.br;; antonio.souza@tjpa.jus.br; ; ;coordenadoria.contratos@tjpa.jus.br"/>
  </r>
  <r>
    <s v="CONTRATO"/>
    <s v="082"/>
    <x v="4"/>
    <s v="IT PROTECT SERVIÇOS DE CONSULTORIA EM INFORMÁTICA EIRELI"/>
    <s v="23.378.923/0001-87"/>
    <s v="Aquisição de soluções que auxilie na prevenção e limitação da extensão de ataques vibernéticos, através do gerenciamento de vulnerabilidades, baseada em risco, dos ativos de tecnologia da informação, com análise continua e adaptável de riscos e confiança, a fim de manter a confiabilidade, a disponibilidade e a integridade das informações."/>
    <x v="4"/>
    <s v="Adesão/Partícipe"/>
    <s v="005/2022"/>
    <d v="2022-11-08T00:00:00"/>
    <s v="08/11/22"/>
    <d v="2027-11-08T00:00:00"/>
    <s v="08/11/27"/>
    <n v="1826"/>
    <n v="623"/>
    <s v="SUPERIOR A 150 DIAS"/>
    <x v="1"/>
    <n v="3434575"/>
    <s v="Despesa"/>
    <n v="0"/>
    <s v="SETIC"/>
    <s v="_x000a_PA-PRO-2022/01776"/>
    <n v="0"/>
    <n v="3434575"/>
    <m/>
    <m/>
    <s v="Lei n° 8.666/93"/>
    <m/>
    <x v="1"/>
    <s v="EXCEPCIONAL"/>
    <s v="2027 - 4º Trimestre"/>
    <d v="2027-09-09T00:00:00"/>
    <s v="Sem informação"/>
    <s v="Sem informação"/>
    <s v="Adesão à Ata de Registro de Preços 005/2022, oriunda do Pregão Eletrônico n.º 004/2022 do Tribunal Regional do Trabalho da 8ª Região"/>
    <s v="Ronildo Jojji Matsuura"/>
    <s v="Arilson Galdino da Silva"/>
    <s v="Daniel Azevedo Ferreira "/>
    <s v="Arilson Galdino da Silva"/>
    <s v="Sem indicação"/>
    <s v="ronildo.matsuura@tjpa.jus.br;arilson.silva@tjpa.jus.br; daniel.ferreira@tjpa.jus.br; arilson.silva@tjpa.jus.br; ;coordenadoria.contratos@tjpa.jus.br"/>
  </r>
  <r>
    <s v="CONTRATO"/>
    <s v="123"/>
    <x v="0"/>
    <s v="WELLZ GYMPASS SAÚDE EMOCIONAL LTDA"/>
    <s v="18.669.595/0001-38"/>
    <s v="Contratação de Serviços de Saúde Física, Mental e Bem-Estar Integral fornecidos por meio de plataforma(s) digital(is) para os(as) magistrados(as) e servidores(as) ativos(as) e aposentados(as) do Tribunal de Justiça do Estado do Pará – TJPA"/>
    <x v="0"/>
    <s v="Pregão Eletrônico"/>
    <s v="034/2025"/>
    <d v="2025-12-11T00:00:00"/>
    <s v="11/12/25"/>
    <d v="2027-12-11T00:00:00"/>
    <s v="11/12/27"/>
    <n v="730"/>
    <n v="656"/>
    <s v="SUPERIOR A 150 DIAS"/>
    <x v="1"/>
    <n v="11499660"/>
    <s v="Despesa"/>
    <n v="0"/>
    <s v="SEGEP"/>
    <s v="0057182-22.2025.8.14.0900"/>
    <n v="0"/>
    <n v="11499660"/>
    <m/>
    <m/>
    <s v="Lei n° 14.133/21"/>
    <d v="2025-11-04T00:00:00"/>
    <x v="0"/>
    <s v="PRAZO LEGAL"/>
    <s v="2027 - 4º Trimestre"/>
    <d v="2027-10-12T00:00:00"/>
    <s v="Sem informação"/>
    <m/>
    <m/>
    <s v="Vitor Marcelo Melo Moraes"/>
    <s v="Sem indicação"/>
    <s v="Alexandre Rodrigues Ramos"/>
    <s v="Kamilla de Mendonça Gondim Prince"/>
    <s v="Massoud Tufi Salim Filho"/>
    <s v="vitor.moraes@tjpa.jus.br;; alexandre.ramos@tjpa.jus.br; kamilla.gondim@tjpa.jus.br; massoud.filho@tjpa.jus.br;coordenadoria.contratos@tjpa.jus.br"/>
  </r>
  <r>
    <s v="CONTRATO"/>
    <s v="002"/>
    <x v="2"/>
    <s v="DRIVE A INFORMÁTICA LTDA"/>
    <s v="00.677.870/0003-61"/>
    <s v="Solução para o aumento da capacidade das redes de armazamento do Tribunal de Justiça do Estado do Pará, conforme condições, quantidades e exigências estabelecidas no termo de refer~encia, anwxo I deste edital."/>
    <x v="4"/>
    <s v="Pregão Eletrônico"/>
    <s v="080/2022"/>
    <d v="2023-01-06T00:00:00"/>
    <s v="06/01/23"/>
    <d v="2028-01-06T00:00:00"/>
    <s v="06/01/28"/>
    <n v="1826"/>
    <n v="682"/>
    <s v="SUPERIOR A 150 DIAS"/>
    <x v="1"/>
    <n v="922500"/>
    <s v="Despesa"/>
    <n v="1"/>
    <s v="SETIC"/>
    <s v="TJPA-PRO-2022/00023"/>
    <n v="0"/>
    <n v="922500"/>
    <m/>
    <m/>
    <s v="Lei n° 8.666/93"/>
    <m/>
    <x v="3"/>
    <s v="EXCEPCIONAL"/>
    <s v="2028 - 1º Trimestre"/>
    <d v="2027-11-07T00:00:00"/>
    <s v="Sem informação"/>
    <s v="Sem informação"/>
    <m/>
    <s v="Fabio Venicius Ferreira dos Reis"/>
    <s v="Arilson Galdino da Silva"/>
    <s v="Marcus Vinicius Barbosa e Silva"/>
    <s v="Arilson Galdino da Silva"/>
    <s v="Jorge Andre Silva Abdon"/>
    <s v="fabio.reis@tjpa.jus.br;arilson.silva@tjpa.jus.br; marcus.silva@tjpa.jus.br; arilson.silva@tjpa.jus.br; jorge.abdon@tjpa.jus.br;coordenadoria.contratos@tjpa.jus.br"/>
  </r>
  <r>
    <s v="CONTRATO"/>
    <s v="111"/>
    <x v="2"/>
    <s v="MERU VIAGENS LTDA"/>
    <s v="09.215.207/0001-58"/>
    <s v="Prestação de serviços de assessoramento, reserva, emissão, remarcação e cancelamento de passagens aéreas, nacionais e internacionais, emissão de seguro de assistência em viagem internacional, de assentos especiais e outras atividades correlatas indissociáveis do serviço prestado, por meio do atendimento remoto, para o Tribunal de Justiça do estado do Pará"/>
    <x v="0"/>
    <s v="Pregão Eletrônico"/>
    <s v="047/2023"/>
    <d v="2024-01-10T00:00:00"/>
    <s v="10/01/24"/>
    <d v="2028-01-11T00:00:00"/>
    <s v="11/01/28"/>
    <n v="1462"/>
    <n v="687"/>
    <s v="SUPERIOR A 150 DIAS"/>
    <x v="1"/>
    <n v="4235345.8"/>
    <s v="Despesa"/>
    <n v="0"/>
    <s v="SEFIN"/>
    <s v="TJPA-PRO-2023/04990"/>
    <n v="66652.02"/>
    <n v="5294182.25"/>
    <s v="0011437-19.2025.8.14.0900 prorrogação"/>
    <m/>
    <s v="Lei n° 8.666/93"/>
    <m/>
    <x v="1"/>
    <s v="PRAZO LEGAL"/>
    <s v="2028 - 1º Trimestre"/>
    <d v="2027-11-12T00:00:00"/>
    <s v="Sem informação"/>
    <s v="Sem informação"/>
    <m/>
    <s v="Raquel de Souza Filgueira"/>
    <s v="Anderson Clay Batista Pereira"/>
    <s v="Anderson Clay Batista Pereira"/>
    <s v="Sem indicação"/>
    <s v="Sem indicação"/>
    <s v="raquel.filgueira@tjpa.jus.br;anderson.pereira@tjpa.jus.br; anderson.pereira@tjpa.jus.br; ; ;coordenadoria.contratos@tjpa.jus.br"/>
  </r>
  <r>
    <s v="CONTRATO"/>
    <s v="110"/>
    <x v="2"/>
    <s v="O NINA RIBEIRO LTDA - EPP"/>
    <s v="04.072.575/0001-70"/>
    <s v="Serviços de Sonorização com gravação de áudio, manutenção preventiva e corretiva dos equipamentos utilizados na prestação de serviços, com eventual consultoria técnica e fornecimento de equipamentos e periféricos (suprimentos e peças assessórias) dentro das dependências do TJPA e em eventos externos, para atender as necessidades do Tribunal de Justiça do Estado do Pará – TJPA, pelo período de 24 (vinte e quatro) meses"/>
    <x v="0"/>
    <s v="Pregão Eletrônico"/>
    <s v="051/2023"/>
    <d v="2024-01-11T00:00:00"/>
    <s v="11/01/24"/>
    <d v="2028-01-11T00:00:00"/>
    <s v="11/01/28"/>
    <n v="1461"/>
    <n v="687"/>
    <s v="SUPERIOR A 150 DIAS"/>
    <x v="1"/>
    <n v="3150000"/>
    <s v="Despesa"/>
    <n v="0"/>
    <s v="SEADM"/>
    <s v="TJPA-PRO-2023/04952"/>
    <n v="0"/>
    <n v="3291442.56"/>
    <s v="0038161-60.2025.8.14.0900 porrogação"/>
    <m/>
    <s v="Lei n° 8.666/93"/>
    <m/>
    <x v="3"/>
    <s v="PRAZO LEGAL"/>
    <s v="2028 - 1º Trimestre"/>
    <d v="2027-11-12T00:00:00"/>
    <s v="Sem informação"/>
    <s v="Sem informação"/>
    <m/>
    <s v="Enio de Oliveira Reboucas"/>
    <s v="Jandiara Luzia Matos Pires "/>
    <s v="Helton Moura da Rocha"/>
    <s v="Sem indicação"/>
    <s v="Randal Willams Ferreira de Castro"/>
    <s v="enio.reboucas@tjpa.jus.br;jandiara.pires@tjpa.jus.br; helton.rocha@tjpa.jus.br; ; randal.castro@tjpa.jus.br;coordenadoria.contratos@tjpa.jus.br"/>
  </r>
  <r>
    <s v="CONTRATO"/>
    <s v="016"/>
    <x v="0"/>
    <s v="LINA MARIA FREITAS DA COSTA DA SILVA"/>
    <s v="XXX.XXX.XXX-XX"/>
    <s v="Locação de imóvel não residencial urbano, situado na Av. Central S/N, Bairro: Centro, Magalhães Barata, Pará. CEP nº 68.722-970, que será utilizado para abrigar o Termo Judiciário de Magalhães Barata/Pa"/>
    <x v="10"/>
    <s v="Inexigibilidade de Licitação"/>
    <s v="002/2025"/>
    <d v="2025-02-20T00:00:00"/>
    <s v="20/02/25"/>
    <d v="2028-02-20T00:00:00"/>
    <s v="20/02/28"/>
    <n v="1095"/>
    <n v="727"/>
    <s v="SUPERIOR A 150 DIAS"/>
    <x v="1"/>
    <n v="209700.69"/>
    <s v="Despesa"/>
    <n v="0"/>
    <s v="SEADM"/>
    <s v="TJPA-PRO-2025/00422"/>
    <n v="5825.02"/>
    <n v="209700.72"/>
    <m/>
    <m/>
    <s v="Lei n° 14.133/21"/>
    <d v="2025-01-15T00:00:00"/>
    <x v="0"/>
    <s v="PRAZO LEGAL"/>
    <s v="2028 - 1º Trimestre"/>
    <d v="2027-12-22T00:00:00"/>
    <s v="Sem informação"/>
    <s v="Sem informação"/>
    <m/>
    <s v="Jose Nasareno de Macedo Silva"/>
    <s v="Sem indicação"/>
    <s v="Antonio Wilson Eutropio Azevedo de Souza"/>
    <s v="Kelle Katiúscia da Silva Auzier"/>
    <s v="Enderson Clayson Gonçalves Silva"/>
    <e v="#N/A"/>
  </r>
  <r>
    <s v="CONTRATO"/>
    <s v="017"/>
    <x v="0"/>
    <s v="FM CUNHA OUTSOURCING, TRADUÇÃO E SOFTWARE LTDA"/>
    <s v="55.913.458/0001-23"/>
    <s v="Contratação de uma empresa especializada na prestação de serviços relacionados à disponibilização de licenças de software Adobe Creative Cloud, CorelDRAW Graphics Suite e Adobe Acrobat Pro DC for Teams Team"/>
    <x v="4"/>
    <s v="Pregão Eletrônico"/>
    <s v="004/2025"/>
    <d v="2025-02-21T00:00:00"/>
    <s v="21/02/25"/>
    <d v="2028-02-21T00:00:00"/>
    <s v="21/02/28"/>
    <n v="1095"/>
    <n v="728"/>
    <s v="SUPERIOR A 150 DIAS"/>
    <x v="1"/>
    <n v="16000"/>
    <s v="Despesa"/>
    <n v="0"/>
    <s v="SETIC"/>
    <s v="TJPA-PRO-2025/00674"/>
    <n v="0"/>
    <n v="16000"/>
    <m/>
    <m/>
    <s v="Lei n° 14.133/21"/>
    <d v="2024-10-21T00:00:00"/>
    <x v="0"/>
    <s v="PRAZO LEGAL"/>
    <s v="2028 - 1º Trimestre"/>
    <d v="2027-12-23T00:00:00"/>
    <s v="Sem informação"/>
    <s v="Sem informação"/>
    <m/>
    <s v="Ramon Santos do Nascimento"/>
    <s v="Sem indicação"/>
    <s v="Diego Fonseca Silva"/>
    <s v="Diego Fonseca Silva"/>
    <s v="Yan Yuri Ferreira Lima"/>
    <s v="ramon.nascimento@tjpa.jus.br;; diego.fsilva@tjpa.jus.br; diego.fsilva@tjpa.jus.br; yan.lima@tjpa.jus.br;coordenadoria.contratos@tjpa.jus.br"/>
  </r>
  <r>
    <s v="CONTRATO"/>
    <s v="018"/>
    <x v="0"/>
    <s v="MAPDATA TECNOLOGIA, INFORMÁTICA E COMÉRCIO LTDA"/>
    <s v="66.582.784/0001-11"/>
    <s v="Contratação de uma empresa especializada na prestação de serviços relacionados à disponibilização de licenças de software Adobe Creative Cloud, CorelDRAW Graphics Suite e Adobe Acrobat Pro DC for Teams Team"/>
    <x v="4"/>
    <s v="Pregão Eletrônico"/>
    <s v="004/2025"/>
    <d v="2025-02-21T00:00:00"/>
    <s v="21/02/25"/>
    <d v="2028-02-21T00:00:00"/>
    <s v="21/02/28"/>
    <n v="1095"/>
    <n v="728"/>
    <s v="SUPERIOR A 150 DIAS"/>
    <x v="1"/>
    <n v="374426"/>
    <s v="Despesa"/>
    <n v="0"/>
    <s v="SETIC"/>
    <s v="TJPA-PRO-2025/00673"/>
    <n v="0"/>
    <n v="433818"/>
    <m/>
    <m/>
    <s v="Lei n° 14.133/21"/>
    <d v="2024-10-21T00:00:00"/>
    <x v="0"/>
    <s v="PRAZO LEGAL"/>
    <s v="2028 - 1º Trimestre"/>
    <d v="2027-12-23T00:00:00"/>
    <s v="Sem informação"/>
    <s v="Sem informação"/>
    <m/>
    <s v="Ramon Santos do Nascimento"/>
    <s v="Sem indicação"/>
    <s v="Diego Fonseca Silva"/>
    <s v="Diego Fonseca Silva"/>
    <s v="Yan Yuri Ferreira Lima"/>
    <s v="ramon.nascimento@tjpa.jus.br;; diego.fsilva@tjpa.jus.br; diego.fsilva@tjpa.jus.br; yan.lima@tjpa.jus.br;coordenadoria.contratos@tjpa.jus.br"/>
  </r>
  <r>
    <s v="CONTRATO"/>
    <s v="093"/>
    <x v="0"/>
    <s v="PLANETA CONSTRUÇÕES CIVIS E COMÉRCIO E SERVIÇOS DE INFORMÁTICA E CONDICIONADORES DE AR LTDA EPP"/>
    <s v="20.345.162/00001-79"/>
    <s v="Contratação de empresa especializada para fornecimento, com serviço de desinstalação de equipamento antigo, instalação de equipamento novo e manutenção em garantia do sistema de refrigeração tipo VRF"/>
    <x v="0"/>
    <s v="Pregão Eletrônico"/>
    <s v="039/2024"/>
    <d v="2025-08-28T00:00:00"/>
    <s v="28/08/25"/>
    <d v="2028-02-28T00:00:00"/>
    <s v="28/02/28"/>
    <n v="914"/>
    <n v="735"/>
    <s v="SUPERIOR A 150 DIAS"/>
    <x v="1"/>
    <n v="6160285.79"/>
    <s v="Despesa"/>
    <n v="0"/>
    <s v="SEENG"/>
    <s v="0001656-70.2025.8.14.0900"/>
    <n v="34000"/>
    <n v="6380285.8399999999"/>
    <m/>
    <m/>
    <s v="Lei n° 14.133/21"/>
    <m/>
    <x v="0"/>
    <s v="PRAZO LEGAL"/>
    <s v="2028 - 1º Trimestre"/>
    <d v="2027-12-30T00:00:00"/>
    <s v="Sem informação"/>
    <m/>
    <m/>
    <s v="Antonio Fernandes dos Santos Sousa"/>
    <s v="Sem indicação"/>
    <s v="Claudio Ormindo Silva dos Santos"/>
    <s v="Sem indicação"/>
    <s v="Frank Ferdinando Loureiro Da Silva"/>
    <e v="#N/A"/>
  </r>
  <r>
    <s v="CONTRATO"/>
    <s v="032"/>
    <x v="0"/>
    <s v="ADIBENS ADMINISTRAÇÃO E INCORPORAÇÃO DE BENS IMÓVEIS LTDA"/>
    <s v="06.105.070/0001-90"/>
    <s v="Locação de imóvel não residencial urbano, situado na Rodovia BR 316, Km 6,5. Bairro: Levilândia, Cidade de Ananindeua, Pará, para abrigar o Arquivo da Capital do TJPA/Pa"/>
    <x v="10"/>
    <s v="Inexigibilidade de Licitação"/>
    <s v="005/2025"/>
    <d v="2025-03-22T00:00:00"/>
    <s v="22/03/25"/>
    <d v="2028-03-22T00:00:00"/>
    <s v="22/03/28"/>
    <n v="1096"/>
    <n v="758"/>
    <s v="SUPERIOR A 150 DIAS"/>
    <x v="1"/>
    <n v="2741255.64"/>
    <s v="Despesa"/>
    <n v="0"/>
    <s v="SEADM"/>
    <s v="TJPA-PRO-2025/00959"/>
    <n v="76145.990000000005"/>
    <n v="2741255.64"/>
    <m/>
    <m/>
    <s v="Lei n° 14.133/21"/>
    <d v="2025-03-07T00:00:00"/>
    <x v="0"/>
    <s v="PRAZO LEGAL"/>
    <s v="2028 - 1º Trimestre"/>
    <d v="2028-01-22T00:00:00"/>
    <s v="Sem informação"/>
    <s v="Sem informação"/>
    <m/>
    <s v="Jose Nasareno de Macedo Silva"/>
    <s v="Sem indicação"/>
    <s v="Antonio Wilson Eutropio Azevedo de Souza"/>
    <s v="Kelle Katiúscia da Silva Auzier"/>
    <s v="Enderson Clayson Gonçalves Silva"/>
    <e v="#N/A"/>
  </r>
  <r>
    <s v="CONTRATO"/>
    <s v="036"/>
    <x v="0"/>
    <s v="C2A SERVIÇOS DE TECNOLOGIA "/>
    <s v="08.672.139/0001-93"/>
    <s v="Prestação de serviço de outsourcing de impressão, consistindo na reprodução de documentos monocromáticos, na modalidade franquia mensal de páginas mais excedente com fornecimento de equipamentos, treinamento, suprimentos, manutenção e mão de obra para atender às Comarcas do Interior do Estado do Pará. "/>
    <x v="4"/>
    <s v="Pregão Eletrônico"/>
    <s v="043/2024"/>
    <d v="2025-04-07T00:00:00"/>
    <s v="07/04/25"/>
    <d v="2028-04-07T00:00:00"/>
    <s v="07/04/28"/>
    <n v="1096"/>
    <n v="774"/>
    <s v="SUPERIOR A 150 DIAS"/>
    <x v="1"/>
    <n v="13018320"/>
    <s v="Despesa"/>
    <n v="0"/>
    <s v="SETIC"/>
    <s v="TJPA-PRO-2025/01034 "/>
    <n v="0"/>
    <n v="13018320"/>
    <m/>
    <m/>
    <s v="Lei n° 14.133/21"/>
    <d v="2024-08-07T00:00:00"/>
    <x v="1"/>
    <s v="PRAZO LEGAL"/>
    <s v="2028 - 2º Trimestre"/>
    <d v="2028-02-07T00:00:00"/>
    <s v="Sem informação"/>
    <m/>
    <m/>
    <s v="Ramon Santos do Nascimento"/>
    <s v="Sem indicação"/>
    <s v="Marcus Sergio Ferreira Neves"/>
    <s v="Diego Fonseca Silva"/>
    <s v="Fabricio Jose Uchoa Correa"/>
    <s v="ramon.nascimento@tjpa.jus.br;; marcus.neves@tjpa.jus.br; diego.fsilva@tjpa.jus.br; fabricio.uchoa@tjpa.jus.br;coordenadoria.contratos@tjpa.jus.br"/>
  </r>
  <r>
    <s v="CONTRATO"/>
    <s v="001"/>
    <x v="7"/>
    <s v="MUNICIPIO DE REDENÇÃO"/>
    <s v="04.144.168/0001-21"/>
    <s v="Termo de Cessão Provisória tem por objeto formalizar a transferência da posse direta à CESSIONÁRIA de um terreno urbano localizado na Rua Bahia, bairro Novo Horizonte (antigo fórum da Comarca de Redenção), "/>
    <x v="8"/>
    <s v="Dispensa de Licitação"/>
    <s v="s/n"/>
    <d v="2017-09-18T00:00:00"/>
    <s v="18/09/17"/>
    <d v="2028-04-17T00:00:00"/>
    <s v="17/04/28"/>
    <n v="3864"/>
    <n v="784"/>
    <s v="SUPERIOR A 150 DIAS"/>
    <x v="1"/>
    <n v="0"/>
    <s v="Sem custo"/>
    <n v="0"/>
    <s v="SEADM"/>
    <s v="PA-PRO-2017/03538"/>
    <n v="0"/>
    <s v="Sem valor"/>
    <m/>
    <m/>
    <s v="Lei n° 8.666/93"/>
    <m/>
    <x v="3"/>
    <s v="EMERGENCIAL"/>
    <s v="2028 - 2º Trimestre"/>
    <d v="2028-02-17T00:00:00"/>
    <s v="Sem informação"/>
    <s v="Sem informação"/>
    <m/>
    <s v="Jose Nasareno de Macedo Silva"/>
    <s v="Sem indicação"/>
    <s v="Sem indicação"/>
    <s v="Sem indicação"/>
    <s v="Sem indicação"/>
    <s v="nasareno.silva@tjpa.jus.br;; ; ; ;coordenadoria.contratos@tjpa.jus.br"/>
  </r>
  <r>
    <s v="CONTRATO"/>
    <s v="029"/>
    <x v="2"/>
    <s v="IT PROTECT SERVIÇOS DE CONSULTORIA EM INFORMÁTICA EIRELI"/>
    <s v="23.378.923/0001-87"/>
    <s v="Aquisição de solução que auxilie na prevenção e limitação da extensão de ataques cibernéticos, através do gerenciamento de vulnerabilidade, baseada em riso, dos ativos de tecnologia da informação, com análise contínua e adaptável de riscos e confiança, a fim de manter a confidencialidade, a disponibilidade e aintegridade das informações."/>
    <x v="4"/>
    <s v="Adesão/Partícipe"/>
    <s v="005/2022"/>
    <d v="2023-04-19T00:00:00"/>
    <s v="19/04/23"/>
    <d v="2028-04-19T00:00:00"/>
    <s v="19/04/28"/>
    <n v="1827"/>
    <n v="786"/>
    <s v="SUPERIOR A 150 DIAS"/>
    <x v="1"/>
    <n v="8899853"/>
    <s v="Despesa"/>
    <n v="0"/>
    <s v="SETIC"/>
    <s v="TJPA-PRO-2023/00933"/>
    <n v="0"/>
    <n v="11116091"/>
    <m/>
    <m/>
    <s v="Lei n° 8.666/93"/>
    <m/>
    <x v="1"/>
    <s v="EXCEPCIONAL"/>
    <s v="2028 - 2º Trimestre"/>
    <d v="2028-02-19T00:00:00"/>
    <s v="Sem informação"/>
    <s v="Sem informação"/>
    <s v=" Adesão à Ata de Registro de Preços 005/2022 do Tribunal Regional do Trabalho da 08º Região"/>
    <s v="Ronildo Jojji Matsuura"/>
    <s v="Arilson Galdino da Silva"/>
    <s v="Daniel Azevedo Ferreira "/>
    <s v="Arilson Galdino da Silva"/>
    <s v="Sem indicação"/>
    <s v="ronildo.matsuura@tjpa.jus.br;arilson.silva@tjpa.jus.br; daniel.ferreira@tjpa.jus.br; arilson.silva@tjpa.jus.br; ;coordenadoria.contratos@tjpa.jus.br"/>
  </r>
  <r>
    <s v="CONTRATO"/>
    <s v="038"/>
    <x v="2"/>
    <s v="BANCO DO ESTADO DO PARÁ - BANPARA"/>
    <s v="04.913.711/0001-08"/>
    <s v="Contratação de instituição bancária oficial para administração, em regime de exclusividade, do Sistema Financeiro das Contas Especiais de Precatórios - SIPREC"/>
    <x v="0"/>
    <s v="Inexigibilidade de Licitação"/>
    <s v="020/2023"/>
    <d v="2023-05-21T00:00:00"/>
    <s v="21/05/23"/>
    <d v="2028-05-21T00:00:00"/>
    <s v="21/05/28"/>
    <n v="1827"/>
    <n v="818"/>
    <s v="SUPERIOR A 150 DIAS"/>
    <x v="1"/>
    <n v="337500"/>
    <s v="Despesa"/>
    <n v="0"/>
    <s v="SEFIN"/>
    <s v="TJPA-PRO-2023/02096"/>
    <n v="0"/>
    <n v="337500"/>
    <s v="Inexigibilidade n° 020/2023, com base no art. 25 da Lei 8.666"/>
    <m/>
    <s v="Lei n° 8.666/93"/>
    <m/>
    <x v="3"/>
    <s v="EXCEPCIONAL"/>
    <s v="2028 - 2º Trimestre"/>
    <d v="2028-03-22T00:00:00"/>
    <s v="Sem informação"/>
    <s v="Sem informação"/>
    <m/>
    <s v="Alex Mota de Souza"/>
    <s v="Alex Mota de Souza"/>
    <s v="Laercio de Souza Gonçalves Júnior"/>
    <s v="Sem indicação"/>
    <s v="Sem indicação"/>
    <s v="alex.souza@tjpa.jus.br;alex.souza@tjpa.jus.br; laercio.junior@tjpa.jus.br; ; ;coordenadoria.contratos@tjpa.jus.br"/>
  </r>
  <r>
    <s v="CONTRATO"/>
    <s v="085"/>
    <x v="0"/>
    <s v="RYBENÁ TECNOLOGIAS ASSISTIVAS LTDA"/>
    <s v="34.745.708/0001-93"/>
    <s v="Licença de software para acessibilidade em portal web, com serviço de suporte e manutenção, pelo período de 36 meses, para atender à necessidade do Tribunal de Justiça do Estado do Pará."/>
    <x v="4"/>
    <s v="Inexigibilidade de Licitação"/>
    <s v="044/2025"/>
    <d v="2025-07-30T00:00:00"/>
    <n v="46964"/>
    <d v="2028-07-30T00:00:00"/>
    <s v="SUPERIOR A 150 DIAS"/>
    <s v="VIGENTE"/>
    <n v="888"/>
    <s v="SUPERIOR A 150 DIAS"/>
    <x v="1"/>
    <n v="62694"/>
    <s v="Despesa"/>
    <n v="0"/>
    <s v="SETIC"/>
    <s v="0004848-11.2025.8.14.0009"/>
    <n v="0"/>
    <n v="62694"/>
    <m/>
    <m/>
    <s v="Lei n° 14.133/21"/>
    <m/>
    <x v="2"/>
    <s v="PRAZO LEGAL"/>
    <s v="2028 - 3º Trimestre"/>
    <d v="2028-05-31T00:00:00"/>
    <s v="Sem informação"/>
    <m/>
    <m/>
    <s v="Marilia Paulo Teles"/>
    <s v="Sem indicação"/>
    <s v="Arthur Wadrin da Costa"/>
    <s v="Sem indicação"/>
    <s v="Sem indicação"/>
    <s v="marilia.teles@tjpa.jus.br;; arthur.watrin@tjpa.jus.br; ; ;coordenadoria.contratos@tjpa.jus.br"/>
  </r>
  <r>
    <s v="CONTRATO"/>
    <s v="100"/>
    <x v="0"/>
    <s v="VEHLOR LTDA"/>
    <s v=" 32.495.373/0001-77"/>
    <s v="Contratação de agente de Integração para gestão do Programa de Estágio"/>
    <x v="0"/>
    <s v="Pregão Eletrônico"/>
    <s v="022/2025"/>
    <d v="2025-11-01T00:00:00"/>
    <s v="01/11/25"/>
    <d v="2028-11-01T00:00:00"/>
    <s v="01/11/28"/>
    <n v="1096"/>
    <n v="982"/>
    <s v="SUPERIOR A 150 DIAS"/>
    <x v="1"/>
    <n v="249958.8"/>
    <s v="Despesa"/>
    <n v="0"/>
    <s v="SEGEP"/>
    <s v="0033126-22.2025.8.14.0900"/>
    <n v="0"/>
    <n v="249958.8"/>
    <m/>
    <m/>
    <s v="Lei n° 14.133/21"/>
    <m/>
    <x v="0"/>
    <s v="PRAZO LEGAL"/>
    <s v="2028 - 4º Trimestre"/>
    <d v="2028-09-02T00:00:00"/>
    <s v="Sem informação"/>
    <m/>
    <m/>
    <s v="Flavia Queiroz Monteiro"/>
    <s v="Sem indicação"/>
    <s v="Fabio Cristino da Silva Pereira"/>
    <s v="Jean Karlo Quintela de Souza"/>
    <s v="Fabiola Bestene de Oliveira"/>
    <s v="flavia.monteiro@tjpa.jus.br;; fabio.pereira@tjpa.jus.br; jean.ssantos@tjpa.jus.br; fabiola.oliveira@tjpa.jus.br;coordenadoria.contratos@tjpa.jus.br"/>
  </r>
  <r>
    <s v="CONTRATO"/>
    <s v="116"/>
    <x v="1"/>
    <s v="IVONE LOBATO PONTES"/>
    <s v="919.XXX.XXX-00"/>
    <s v="Locação de imóvel situado na Av. Maximino Porpino da Silva, n° 1350 B, bairro Centro, CEP 66.743-000, Castanhal-PA, que será utilizado como depósito para armazenamento de objeto durante a construção do novo Fórum de Castanhal "/>
    <x v="10"/>
    <s v="Inexigibilidade de Licitação"/>
    <s v="119/2024"/>
    <d v="2024-11-02T00:00:00"/>
    <s v="02/11/24"/>
    <d v="2028-11-02T00:00:00"/>
    <s v="02/11/28"/>
    <n v="1461"/>
    <n v="983"/>
    <s v="SUPERIOR A 150 DIAS"/>
    <x v="1"/>
    <n v="191917.08"/>
    <s v="Despesa"/>
    <n v="0"/>
    <s v="SEADM"/>
    <s v="TJPA-PRO-2024/04254"/>
    <n v="16820.310000000001"/>
    <n v="605531.22"/>
    <s v="0031153-32.2025.8.14.0900 prororgação"/>
    <m/>
    <s v="Lei n° 14.133/21"/>
    <d v="2024-10-11T00:00:00"/>
    <x v="2"/>
    <s v="PRAZO LEGAL"/>
    <s v="2028 - 4º Trimestre"/>
    <d v="2028-09-03T00:00:00"/>
    <s v="Sem informação"/>
    <s v="Sem informação"/>
    <m/>
    <s v="Jose Nasareno de Macedo Silva"/>
    <s v="Kelle Katiúscia da Silva Auzier"/>
    <s v="Antonio Wilson Eutropio Azevedo de Souza"/>
    <s v="Kelle Katiúscia da Silva Auzier"/>
    <s v="Enderson Clayson Gonçalves Silva"/>
    <s v="nasareno.silva@tjpa.jus.br;kelle.auzier@tjpa.jus.br; antonio.souza@tjpa.jus.br; kelle.auzier@tjpa.jus.br; enderson.silva@tjpa.jus.br;coordenadoria.contratos@tjpa.jus.br"/>
  </r>
  <r>
    <s v="CONTRATO"/>
    <s v="131"/>
    <x v="1"/>
    <s v="COIMBRA IMÓVEIS LTDA"/>
    <s v="02.875.140/0001-39"/>
    <s v="Locação de imóvel situado na Av. Marechal Rondon, nº 3135, Bairro: Caranazal, Santarém/PA. CEP: 68.040-070 que será utilizado para abrigar o Juizado Especial de relação de Consumo de Santarém"/>
    <x v="10"/>
    <s v="Inexigibilidade de Licitação"/>
    <s v="131/2024"/>
    <d v="2024-12-21T00:00:00"/>
    <s v="21/12/24"/>
    <d v="2028-12-21T00:00:00"/>
    <s v="21/12/28"/>
    <n v="1461"/>
    <n v="1032"/>
    <s v="SUPERIOR A 150 DIAS"/>
    <x v="1"/>
    <n v="115117.11"/>
    <s v="Despesa"/>
    <n v="0"/>
    <s v="SEADM"/>
    <s v="TJPA-PRO-2024/04978"/>
    <n v="0"/>
    <n v="355099.16"/>
    <s v="0041573-96.2025.8.14.0900 cobrança; 015628-10.2025.8.14.0900 instrução concessão de reajuste no TA, ja ajustei na planilha"/>
    <m/>
    <s v="Lei n° 14.133/21"/>
    <d v="2025-10-29T00:00:00"/>
    <x v="2"/>
    <s v="PRAZO LEGAL"/>
    <s v="2028 - 4º Trimestre"/>
    <d v="2028-10-22T00:00:00"/>
    <s v="Sem informação"/>
    <s v="Sem informação"/>
    <m/>
    <s v="Jose Nasareno de Macedo Silva"/>
    <s v="Sem indicação"/>
    <s v="Antonio Wilson Eutropio Azevedo de Souza"/>
    <s v="Kelle Katiúscia da Silva Auzier"/>
    <s v="Enderson Clayson Gonçalves Silva"/>
    <s v="nasareno.silva@tjpa.jus.br;; antonio.souza@tjpa.jus.br; kelle.auzier@tjpa.jus.br; enderson.silva@tjpa.jus.br;coordenadoria.contratos@tjpa.jus.br"/>
  </r>
  <r>
    <s v="CONTRATO"/>
    <s v="133"/>
    <x v="1"/>
    <s v="K V PEREIRA IMÓVEIS LTDA"/>
    <s v="04.413.554/0001-71"/>
    <s v="Locação de imóvel situado na Avenida Mendonça Furtado, n.º 3570, bairro: Liberdade, CEP: 68. 0400-50, Município de Santarém/PA, que será utilizado para abrigar o Depósito de Bens e Objetos Apreendidos da Comarca de Santarém."/>
    <x v="10"/>
    <s v="Inexigibilidade de Licitação"/>
    <s v="132/2024"/>
    <d v="2024-01-14T00:00:00"/>
    <s v="14/01/24"/>
    <d v="2029-01-14T00:00:00"/>
    <s v="14/01/29"/>
    <n v="1827"/>
    <n v="1056"/>
    <s v="SUPERIOR A 150 DIAS"/>
    <x v="1"/>
    <n v="125711.28"/>
    <s v="Despesa"/>
    <n v="0"/>
    <s v="SEADM"/>
    <s v="TJPA-PRO-2024/04931"/>
    <n v="0"/>
    <n v="125711.28"/>
    <s v="0041754-97.2025.8.14.0900"/>
    <m/>
    <s v="Lei n° 14.133/21"/>
    <d v="2024-12-09T00:00:00"/>
    <x v="2"/>
    <s v="EXCEPCIONAL"/>
    <s v="2029 - 1º Trimestre"/>
    <d v="2028-11-15T00:00:00"/>
    <s v="Sem informação"/>
    <s v="Sem informação"/>
    <m/>
    <s v="Jose Nasareno de Macedo Silva"/>
    <s v="Sem indicação"/>
    <s v="Antonio Wilson Eutropio Azevedo de Souza"/>
    <s v="Kelle Katiúscia da Silva Auzier"/>
    <s v="Enderson Clayson Gonçalves Silva"/>
    <s v="nasareno.silva@tjpa.jus.br;; antonio.souza@tjpa.jus.br; kelle.auzier@tjpa.jus.br; enderson.silva@tjpa.jus.br;coordenadoria.contratos@tjpa.jus.br"/>
  </r>
  <r>
    <s v="CONTRATO"/>
    <s v="009"/>
    <x v="0"/>
    <s v="COIMBRA IMÓVEIS LTDA"/>
    <s v="02.875.140-0001-39"/>
    <s v="Locação de imóvel não residencial urbano, situado na Travessa Silvino Pinto, nº. 604-A e nº.604-B, Bairro Santa Clara, Santarém/PA, CEP 68.020-840, que será utilizado para abrigar o Juizado Especial Cível de Santarém/PA"/>
    <x v="10"/>
    <s v="Inexigibilidade de Licitação"/>
    <s v="001/2025"/>
    <d v="2025-02-02T00:00:00"/>
    <s v="02/02/25"/>
    <d v="2029-02-01T00:00:00"/>
    <s v="01/02/29"/>
    <n v="1460"/>
    <n v="1074"/>
    <s v="SUPERIOR A 150 DIAS"/>
    <x v="1"/>
    <n v="123790.93"/>
    <s v="Despesa"/>
    <n v="0"/>
    <s v="SEADM"/>
    <s v="TJPA-PRO-2025/00410"/>
    <n v="0"/>
    <n v="123790.93"/>
    <s v="0058822-60.2025.8.14.0900 - cobrança / 0041755-82.2025.8.14.0900 tramitação"/>
    <m/>
    <s v="Lei n° 14.133/21"/>
    <d v="2025-01-10T00:00:00"/>
    <x v="0"/>
    <s v="PRAZO LEGAL"/>
    <s v="2029 - 1º Trimestre"/>
    <d v="2028-12-03T00:00:00"/>
    <s v="Sem informação"/>
    <s v="Sem informação"/>
    <m/>
    <s v="Jose Nasareno de Macedo Silva"/>
    <s v="Sem indicação"/>
    <s v="Antonio Wilson Eutropio Azevedo de Souza"/>
    <s v="Kelle Katiúscia da Silva Auzier"/>
    <s v="Enderson Clayson Gonçalves Silva"/>
    <s v="nasareno.silva@tjpa.jus.br;; antonio.souza@tjpa.jus.br; kelle.auzier@tjpa.jus.br; enderson.silva@tjpa.jus.br;coordenadoria.contratos@tjpa.jus.br"/>
  </r>
  <r>
    <s v="CONTRATO"/>
    <s v="114"/>
    <x v="2"/>
    <s v="NORTE HOTELARIA S/A"/>
    <s v="05.441.787/0001-40"/>
    <s v="Locação do imóvel que será utilizado para a instalação de 4 (quatro) Turmas Recursais dos Juizados Especiais do LOCATÁRIO, o imóvel está localizado à Av. Governador José Malcher,485, Bairro de Nazaré – nesta Capital, Estado do Pará. "/>
    <x v="10"/>
    <s v="Dispensa de Licitação"/>
    <s v="071/2023"/>
    <d v="2024-08-30T00:00:00"/>
    <s v="30/08/24"/>
    <d v="2029-08-30T00:00:00"/>
    <s v="30/08/29"/>
    <n v="1826"/>
    <n v="1284"/>
    <s v="SUPERIOR A 150 DIAS"/>
    <x v="1"/>
    <n v="8128638.5999999996"/>
    <s v="Despesa"/>
    <n v="0"/>
    <s v="SEADM"/>
    <s v="TJPA-PRO-2023/05003"/>
    <n v="0"/>
    <n v="8128638.5999999996"/>
    <s v="Ajuste do prazo de vig~encia: TJPA-MEM-2024/50267 prazo inicial após a entrega da reforma, a contar da emissão do alvará pela Secretaria Municipal de Urbanismo"/>
    <m/>
    <s v="Lei n° 8.666/93"/>
    <m/>
    <x v="1"/>
    <s v="EXCEPCIONAL"/>
    <s v="2029 - 3º Trimestre"/>
    <d v="2029-07-01T00:00:00"/>
    <s v="Sem informação"/>
    <s v="Sem informação"/>
    <m/>
    <s v="Jose Nasareno de Macedo Silva"/>
    <s v="Jose Nasareno de Macedo Silva"/>
    <s v="Antonio Wilson Eutropio Azevedo de Souza"/>
    <s v="Sem indicação"/>
    <s v="Sem indicação"/>
    <s v="nasareno.silva@tjpa.jus.br;nasareno.silva@tjpa.jus.br; antonio.souza@tjpa.jus.br; ; ;coordenadoria.contratos@tjpa.jus.br"/>
  </r>
  <r>
    <s v="CONTRATO"/>
    <s v="099"/>
    <x v="1"/>
    <s v="UNIMED BELÉM COOPERATIVA DE TRABALHO MÉDICO"/>
    <s v="04.201.372/0001-37"/>
    <s v="Contratação de pessoa jurídica de direito privado para operar plano de saúde, na modalidade plano Empresarial Coletivo, que possua atuação e abrangência   nacional,   destinado   à   prestação   de   serviços   de   saúde estabelecidos pela Agência Nacional de Saúde (ANS), tais como: assistência médica, ambulatorial, hospitalar e auxiliares de diagnóstico e terapia, com obstetrícia,  fisioterapia,  psicologia,  fonoaudiologia,  terapia  ocupacional, farmacêutica, dentre outros constantes no Rol de Procedimentos e Eventos em Saúde da Agência Nacional de Saúde (ANS / MS)"/>
    <x v="0"/>
    <s v="Pregão Eletrônico"/>
    <s v="015/2024"/>
    <d v="2024-09-12T00:00:00"/>
    <s v="12/09/24"/>
    <d v="2029-09-12T00:00:00"/>
    <s v="12/09/29"/>
    <n v="1826"/>
    <n v="1297"/>
    <s v="SUPERIOR A 150 DIAS"/>
    <x v="1"/>
    <n v="364479750"/>
    <s v="Despesa"/>
    <n v="0"/>
    <s v="SEGEP"/>
    <s v="TJPA-PRO-2024/09708"/>
    <n v="0"/>
    <s v="#################"/>
    <s v="0022600-93.2025.8.14.0900 - REAJUSTE PRIMEIRA ANUALIDADE - ja ajustei aqui na planilha a nova data base"/>
    <m/>
    <s v="Lei n° 14.133/21"/>
    <d v="2025-07-08T00:00:00"/>
    <x v="1"/>
    <s v="EXCEPCIONAL"/>
    <s v="2029 - 3º Trimestre"/>
    <d v="2029-07-14T00:00:00"/>
    <s v="Sem informação"/>
    <s v="Sem informação"/>
    <m/>
    <s v="Camila Amado Soares"/>
    <s v="Ana Lucia Monteiro de Sousa"/>
    <s v="Simone de Sousa Britto"/>
    <s v="Sem indicação"/>
    <s v="Ana Cássia de Souza Reis"/>
    <s v="camila.amado@tjpa.jus.br;lucia.souza@tjpa.jus.br; simone.sbritto@tjpa.jus.br; ; ana.reis@tjpa.jus.br;coordenadoria.contratos@tjpa.jus.br"/>
  </r>
  <r>
    <s v="CONTRATO"/>
    <s v="120"/>
    <x v="0"/>
    <s v="EMPRESA DE TECNOLOGIA DA INFORMAÇÃO E COMUNICAÇÃO DO ESTADO DO PARÁ - PRODEPA"/>
    <s v="05.059.613/0001-18"/>
    <s v="Contratação de empresa pública especializada em tecnologia da informação e comunicação para o fornecimento de solução de rede privada de dados, incluindo serviços de TIC, gerenciamento proativo, manutenção, suporte técnico e licenças de uso de sistemas governamentais, com abrangência em todas as unidades judiciárias e administrativas do Estado do Pará."/>
    <x v="4"/>
    <s v="Dispensa de Licitação"/>
    <s v="90.042/2025"/>
    <d v="2025-12-10T00:00:00"/>
    <s v="10/12/25"/>
    <d v="2029-12-10T00:00:00"/>
    <s v="10/12/29"/>
    <n v="1461"/>
    <n v="1386"/>
    <s v="SUPERIOR A 150 DIAS"/>
    <x v="1"/>
    <n v="18246484.16"/>
    <s v="Despesa"/>
    <n v="0"/>
    <s v="SETIC"/>
    <s v="0055656-20.2025.8.14.0900"/>
    <n v="0"/>
    <n v="18246484.16"/>
    <m/>
    <m/>
    <s v="Lei n° 14.133/21"/>
    <d v="2025-11-19T00:00:00"/>
    <x v="0"/>
    <s v="PRAZO LEGAL"/>
    <s v="2029 - 4º Trimestre"/>
    <d v="2029-10-11T00:00:00"/>
    <s v="Sem informação"/>
    <m/>
    <m/>
    <s v="Arilson Galdino da Silva"/>
    <s v="Murilo de Melo Silva"/>
    <s v="Denison Leandro Serrao Soares"/>
    <s v="Sem indicação"/>
    <s v="Sem indicação"/>
    <s v="arilson.silva@tjpa.jus.br;murilo.silva@tjpa.jus.br; denison.soares@tjpa.jus.br; ; ;coordenadoria.contratos@tjpa.jus.br"/>
  </r>
  <r>
    <s v="CONTRATO"/>
    <s v="005"/>
    <x v="5"/>
    <s v="EMATER – EMPRESA DE ASSISTÊNCIA TÉCNICA E EXRENSÃO RURAL DO ESTADO DO PARÁ"/>
    <s v="05.402.797/0001-77"/>
    <s v="Termo de Cessão Provisória tem por objeto formalizar a transferência da posse direta à CESSIONÁRIA de um imóvel situado à Av. Alameda Secundária, s/n, entre Rua Presidente Médice e Visconde de Souza Franco, s/n, Bairro Centro, no Município de São Caetano de Odivelas"/>
    <x v="8"/>
    <s v="Dispensa de Licitação"/>
    <s v="s/n"/>
    <d v="2020-02-14T00:00:00"/>
    <s v="14/02/20"/>
    <d v="2030-02-14T00:00:00"/>
    <s v="14/02/30"/>
    <n v="3653"/>
    <n v="1452"/>
    <s v="SUPERIOR A 150 DIAS"/>
    <x v="1"/>
    <n v="0"/>
    <s v="Sem custo"/>
    <n v="0"/>
    <s v="SEADM"/>
    <s v="PA-PRO-2020/00644"/>
    <n v="0"/>
    <s v="Sem valor"/>
    <m/>
    <m/>
    <s v="Lei n° 8.666/93"/>
    <m/>
    <x v="3"/>
    <s v="EMERGENCIAL"/>
    <s v="2030 - 1º Trimestre"/>
    <d v="2029-12-16T00:00:00"/>
    <s v="Sem informação"/>
    <s v="Sem informação"/>
    <m/>
    <s v="Jose Nasareno de Macedo Silva"/>
    <s v="Jose Nasareno de Macedo Silva"/>
    <s v="Karina Flavia Mendonça Reis Soares"/>
    <s v="Sem indicação"/>
    <s v="Sem indicação"/>
    <s v="nasareno.silva@tjpa.jus.br;nasareno.silva@tjpa.jus.br; karina.reis@tjpa.jus.br; ; ;coordenadoria.contratos@tjpa.jus.br"/>
  </r>
  <r>
    <s v="CONTRATO"/>
    <s v="010"/>
    <x v="5"/>
    <s v="DEFENSORIA PÚBLICA DO ESTADO DO PARÁ"/>
    <s v="34.639.526/0001-38"/>
    <s v="Termo de Cessão Provisória - objeto formalizar a transferência da posse direta à cessionária de um imóvel situado Av. Manfredo Barata, nº 788, bairro Aeroporto Velho, no Município de Itaituba/PA, com área total de 360m², para fins de utilização dentro do interesse público"/>
    <x v="8"/>
    <s v="Dispensa de Licitação"/>
    <s v="s/n"/>
    <d v="2020-04-08T00:00:00"/>
    <s v="08/04/20"/>
    <d v="2030-04-08T00:00:00"/>
    <s v="08/04/30"/>
    <n v="3652"/>
    <n v="1505"/>
    <s v="SUPERIOR A 150 DIAS"/>
    <x v="1"/>
    <n v="0"/>
    <s v="Sem custo"/>
    <n v="0"/>
    <s v="SEADM"/>
    <s v="PA-PRO-2020/01076"/>
    <n v="0"/>
    <s v="Sem valor"/>
    <m/>
    <m/>
    <s v="Lei n° 8.666/93"/>
    <m/>
    <x v="3"/>
    <s v="EMERGENCIAL"/>
    <s v="2030 - 2º Trimestre"/>
    <d v="2030-02-07T00:00:00"/>
    <s v="Sem informação"/>
    <s v="Sem informação"/>
    <m/>
    <s v="Jose Nasareno de Macedo Silva"/>
    <s v="Jose Nasareno de Macedo Silva"/>
    <s v="Karina Flavia Mendonça Reis Soares"/>
    <s v="Sem indicação"/>
    <s v="Sem indicação"/>
    <s v="nasareno.silva@tjpa.jus.br;nasareno.silva@tjpa.jus.br; karina.reis@tjpa.jus.br; ; ;coordenadoria.contratos@tjpa.jus.br"/>
  </r>
  <r>
    <s v="CONTRATO"/>
    <s v="048"/>
    <x v="0"/>
    <s v="MINISTÉRIO PÚBLICO DO PARÁ"/>
    <s v="05.054.960/0001-58"/>
    <s v="Termo de cessão provisória, a título gratuito, do direito de uso de imóvel pertencente ao  TJPA, localizado no Município de Garrafão do Norte,"/>
    <x v="8"/>
    <s v="Dispensa de Licitação"/>
    <s v="s/n"/>
    <d v="2025-05-09T00:00:00"/>
    <s v="09/05/25"/>
    <d v="2030-05-09T00:00:00"/>
    <s v="09/05/30"/>
    <n v="1826"/>
    <n v="1536"/>
    <s v="SUPERIOR A 150 DIAS"/>
    <x v="1"/>
    <n v="0"/>
    <s v="Sem custo"/>
    <n v="0"/>
    <s v="SEADM"/>
    <s v="TJPA-MEM-2024/16278"/>
    <n v="0"/>
    <s v=" Sem valor "/>
    <s v="sem clausula de reajuste"/>
    <m/>
    <s v="Lei n° 14.133/21"/>
    <m/>
    <x v="2"/>
    <s v="EXCEPCIONAL"/>
    <s v="2030 - 2º Trimestre"/>
    <d v="2030-03-10T00:00:00"/>
    <s v="Sem informação"/>
    <m/>
    <m/>
    <s v="Jose Nasareno de Macedo Silva"/>
    <s v="Jose Nasareno de Macedo Silva"/>
    <s v="Karina Flavia Mendonça Reis Soares"/>
    <s v="Sem indicação"/>
    <s v="Sem indicação"/>
    <e v="#N/A"/>
  </r>
  <r>
    <s v="CONTRATO"/>
    <s v="021"/>
    <x v="3"/>
    <s v=" Ordem dos Advogados do Brasil - OAB-PA"/>
    <s v="05.070.008/0001-48"/>
    <s v="Permissão de uso da área de estacionamento rotativo para uso exclusivo pela OAB-PA, dentro do estacionamento público do prédio-sede do TJPA, correspondendo a 14 vagas, com controle de acesso por cancela automática e supervisão de manobrista."/>
    <x v="8"/>
    <s v="Dispensa de Licitação"/>
    <s v="s/n"/>
    <d v="2021-06-25T00:00:00"/>
    <s v="25/06/21"/>
    <d v="2030-06-25T00:00:00"/>
    <s v="25/06/30"/>
    <n v="3287"/>
    <n v="1583"/>
    <s v="SUPERIOR A 150 DIAS"/>
    <x v="1"/>
    <n v="0"/>
    <s v="Despesa"/>
    <n v="0"/>
    <s v="SEADM"/>
    <s v="PA-MEM-2020/28793"/>
    <n v="0"/>
    <s v="Sem valor"/>
    <s v="TJPA-MEM-2023/18009, cobrança, TJPA-MEM-2023/16780 tramitação, ainda no setor demandante. Autorzado; INSTRUÇÃO MEM-2025/18048 - autorizado"/>
    <m/>
    <s v="Lei n° 8.666/93"/>
    <m/>
    <x v="3"/>
    <s v="EMERGENCIAL"/>
    <s v="2030 - 2º Trimestre"/>
    <d v="2030-04-26T00:00:00"/>
    <s v="Sem informação"/>
    <s v="SIM"/>
    <m/>
    <s v="Adriana Coelho Lisboa"/>
    <s v="Jose Nasareno de Macedo Silva"/>
    <s v="Antonio Wilson Eutropio Azevedo de Souza"/>
    <s v="Sem indicação"/>
    <s v="Kelle Katiúscia da Silva Auzier"/>
    <e v="#N/A"/>
  </r>
  <r>
    <s v="CONTRATO"/>
    <s v="101"/>
    <x v="0"/>
    <s v="BRAZ &amp; BRAZ S.A"/>
    <s v="10.251.429/0001-05"/>
    <s v="Contratação de empresa especializada na prestação de serviços de transporte com locação de veículos e mão de obra sob regime dedicação exclusiva par atender às necessidades de transporte dos 40 desembargadores do Tribunal de Justiça do Estado do Pará, com o objetivo de garantir a eficiência e segurança no desempenho para a realização de atividades jurisdicionais e administrativas."/>
    <x v="5"/>
    <s v="Pregão Eletrônico"/>
    <s v="023/2025"/>
    <d v="2025-11-30T00:00:00"/>
    <s v="30/11/25"/>
    <d v="2030-11-30T00:00:00"/>
    <s v="30/11/30"/>
    <n v="1826"/>
    <n v="1741"/>
    <s v="SUPERIOR A 150 DIAS"/>
    <x v="1"/>
    <n v="32635880"/>
    <s v="Despesa"/>
    <n v="0"/>
    <s v="SEADM"/>
    <s v="0036620-89.2025.8.14.0900"/>
    <n v="0"/>
    <n v="32635880"/>
    <m/>
    <m/>
    <s v="Lei n° 14.133/21"/>
    <d v="2025-04-28T00:00:00"/>
    <x v="0"/>
    <s v="EXCEPCIONAL"/>
    <s v="2030 - 4º Trimestre"/>
    <d v="2030-10-01T00:00:00"/>
    <s v="Sem informação"/>
    <m/>
    <m/>
    <s v="Djalma Da Costa Martins"/>
    <s v="Sem indicação"/>
    <s v="Daniele Gaia Cardoso de Freitas"/>
    <s v="Sem indicação"/>
    <s v="Sem indicação"/>
    <s v="djalma.martins@tjpa.jus.br;; daniele.cardoso@tjpa.jus.br; ; ;coordenadoria.contratos@tjpa.jus.br"/>
  </r>
  <r>
    <s v="CONTRATO"/>
    <s v="107"/>
    <x v="1"/>
    <s v="MUNICIPIO DE XINGUARA"/>
    <s v="04.441.150/0001-20"/>
    <s v="Cessão de uso do imóvel localizado às Av. Xingu, s/n, Xinguara-PA, para instalação e funcionamento da sua Secretaria Municipal de Meio Ambiente, Saneamento e Turismo e se fundamenta no benefício coletivo decorrente do desempenho da sua atividade pública."/>
    <x v="8"/>
    <s v="Dispensa de Licitação"/>
    <s v="s/n"/>
    <d v="2024-10-25T00:00:00"/>
    <s v="25/10/24"/>
    <d v="2034-10-25T00:00:00"/>
    <s v="25/10/34"/>
    <n v="3652"/>
    <n v="3166"/>
    <s v="SUPERIOR A 150 DIAS"/>
    <x v="1"/>
    <n v="0"/>
    <s v="Sem custo"/>
    <n v="0"/>
    <s v="SEADM"/>
    <s v="TJPA-PRO-2024/04086"/>
    <n v="0"/>
    <s v="Sem valor"/>
    <s v="sem clausula de reajuste"/>
    <m/>
    <s v="Lei n° 14.133/21"/>
    <m/>
    <x v="0"/>
    <s v="EMERGENCIAL"/>
    <s v="2034 - 4º Trimestre"/>
    <d v="2034-08-26T00:00:00"/>
    <s v="Sem informação"/>
    <s v="Sem informação"/>
    <m/>
    <s v="Jose Nasareno de Macedo Silva"/>
    <s v="Jose Nasareno de Macedo Silva"/>
    <s v="Karina Flavia Mendonça Reis Soares"/>
    <s v="Sem indicação"/>
    <s v="Sem indicação"/>
    <e v="#N/A"/>
  </r>
  <r>
    <s v="CONTRATO"/>
    <s v="031"/>
    <x v="0"/>
    <s v="ORDEM DOS ADVOGADOS DO BRASIL – SEÇÃO PARÁ"/>
    <s v="05.070.008/0001-48"/>
    <s v="Cessão de uso de bem imóvel caracterizado por um terreno urbano situado no loteamento Residencial Park dos Burutis, constituido pela quadra 22, área de 900m², junto a parte remanescente que fora doada pelo Município de Redenção ao TJPA, onde encontra-se instalada a sede da subseção da OAB/Redenção"/>
    <x v="8"/>
    <s v="Dispensa de Licitação"/>
    <s v="s/n"/>
    <d v="2025-03-18T00:00:00"/>
    <s v="18/03/25"/>
    <d v="2035-03-18T00:00:00"/>
    <s v="18/03/35"/>
    <n v="3652"/>
    <n v="3310"/>
    <s v="SUPERIOR A 150 DIAS"/>
    <x v="1"/>
    <n v="0"/>
    <s v="Sem custo"/>
    <n v="0"/>
    <s v="SEADM"/>
    <s v="TJPA-PRO-2025/00938"/>
    <n v="0"/>
    <s v=" Sem valor "/>
    <s v="sem cláusula de reajuste"/>
    <m/>
    <s v="Lei n° 14.133/21"/>
    <m/>
    <x v="0"/>
    <s v="EMERGENCIAL"/>
    <s v="2035 - 1º Trimestre"/>
    <d v="2035-01-17T00:00:00"/>
    <s v="Sem informação"/>
    <s v="Sem informação"/>
    <m/>
    <s v="Jose Nasareno de Macedo Silva"/>
    <s v="Jose Nasareno de Macedo Silva"/>
    <s v="Sem indicação"/>
    <s v="Sem indicação"/>
    <s v="Sem indicação"/>
    <e v="#N/A"/>
  </r>
  <r>
    <s v="CONTRATO"/>
    <s v="132"/>
    <x v="1"/>
    <s v="MINISTÉRIO PÚBLICO DO ESTADO DO PARÁ"/>
    <s v="05.054.960/0001-58"/>
    <s v="Cessão de uso de bom imóvel caracterizado por uma edificação de _x000a_aproximadamente 72 m² em terreno de 380 m² de área total, localizado à Avenida José Gama Malcher, s/n, no Município de Tomé-Açu/PA, onde funcionou a residência oficial do Juiz de Direito da referida Comarca."/>
    <x v="8"/>
    <s v="Dispensa de Licitação"/>
    <s v="s/n"/>
    <d v="2024-12-23T00:00:00"/>
    <s v="23/12/24"/>
    <d v="2044-12-23T00:00:00"/>
    <s v="23/12/44"/>
    <n v="7305"/>
    <n v="6878"/>
    <s v="SUPERIOR A 150 DIAS"/>
    <x v="1"/>
    <n v="0"/>
    <s v="Sem custo"/>
    <n v="0"/>
    <s v="SEADM"/>
    <s v="TJPA-PRO-2024/04981"/>
    <n v="0"/>
    <s v="Sem valor"/>
    <s v="sem clausula de reajuste"/>
    <m/>
    <s v="Lei n° 14.133/21"/>
    <m/>
    <x v="2"/>
    <s v="EMERGENCIAL"/>
    <s v="2044 - 4º Trimestre"/>
    <d v="2044-10-24T00:00:00"/>
    <s v="Sem informação"/>
    <s v="Sem informação"/>
    <m/>
    <s v="Jose Nasareno de Macedo Silva"/>
    <s v="Jose Nasareno de Macedo Silva"/>
    <s v="Karina Flavia Mendonça Reis Soares"/>
    <s v="Sem indicação"/>
    <s v="Sem indicação"/>
    <e v="#N/A"/>
  </r>
  <r>
    <s v="CONTRATO"/>
    <s v="044"/>
    <x v="8"/>
    <s v="POLÍCIA MILITAR"/>
    <s v="05.054.994/0001-42"/>
    <s v="Cessão de uso de computadores"/>
    <x v="12"/>
    <s v="Dispensa de Licitação"/>
    <s v="s/n"/>
    <d v="2008-07-10T00:00:00"/>
    <s v="10/07/08"/>
    <d v="2050-01-01T00:00:00"/>
    <s v="01/01/50"/>
    <n v="15150"/>
    <n v="8713"/>
    <s v="SUPERIOR A 150 DIAS"/>
    <x v="1"/>
    <n v="0"/>
    <s v="Sem custo"/>
    <n v="0"/>
    <s v="SEADM"/>
    <s v="2008001028381"/>
    <s v="Contrato não encontrado"/>
    <s v="Contrato não encontrado"/>
    <m/>
    <m/>
    <s v="Lei n° 8.666/93"/>
    <m/>
    <x v="3"/>
    <s v="EMERGENCIAL"/>
    <s v="2050 - 1º Trimestre"/>
    <d v="2049-11-02T00:00:00"/>
    <s v="Sem informação"/>
    <s v="Sem informação"/>
    <m/>
    <s v="Enio de Oliveira Reboucas"/>
    <s v="Jose Nasareno de Macedo Silva"/>
    <s v="Sheyla Mayara Miranda Melo"/>
    <s v="Sem indicação"/>
    <s v="Sem indicação"/>
    <s v="enio.reboucas@tjpa.jus.br;nasareno.silva@tjpa.jus.br; sheyla.melo@tjpa.jus.br; ; ;coordenadoria.contratos@tjpa.jus.br"/>
  </r>
  <r>
    <s v="CONTRATO"/>
    <s v="005"/>
    <x v="7"/>
    <s v="BANCO DO ESTADO DO PARÁ - BANPARA"/>
    <s v="04.913.711/0001-08"/>
    <s v="Termo de cessão remunerada de uso- Pontos de Atendimento Eletrônico"/>
    <x v="8"/>
    <s v="Dispensa de Licitação"/>
    <s v="s/n"/>
    <d v="2017-01-20T00:00:00"/>
    <s v="20/01/17"/>
    <m/>
    <s v="00/01/00"/>
    <n v="-42755"/>
    <s v="-"/>
    <s v="SUPERIOR A 150 DIAS"/>
    <x v="1"/>
    <n v="20774.400000000001"/>
    <s v="Receita"/>
    <n v="0"/>
    <s v="SEADM"/>
    <s v="PA-PRO-2017/00302"/>
    <n v="0"/>
    <n v="27415.200000000001"/>
    <s v="Valor referente a 5 postos. Contrato de prazo inderteminado"/>
    <m/>
    <s v="Lei n° 8.666/93"/>
    <m/>
    <x v="3"/>
    <s v="PRAZO LEGAL"/>
    <s v="1900 - 1º Trimestre"/>
    <m/>
    <s v="Sem informação"/>
    <s v="Sem informação"/>
    <m/>
    <s v="Jose Nasareno de Macedo Silva"/>
    <s v="Sem indicação"/>
    <s v="Sem indicação"/>
    <s v="Sem indicação"/>
    <s v="Sem indicação"/>
    <e v="#N/A"/>
  </r>
  <r>
    <s v="CONTRATO"/>
    <s v="701"/>
    <x v="0"/>
    <s v="EMPRESA BRASILEIRA DE CORREIOS E TELÉGRAFOS"/>
    <s v="34.028.316/0018-51"/>
    <s v="Contratação de produtos e serviços por meio de Pacote de Serviços, mediante adesão ao Termo de Condições Comerciais, que permite a compra de produtos e utilização dos diversos serviços exclusivos dos Correios por meio dos canais de atendimento disponibilizados"/>
    <x v="0"/>
    <s v="Inexigibilidade de Licitação"/>
    <s v="031/2025"/>
    <m/>
    <s v="00/01/00"/>
    <m/>
    <s v="00/01/00"/>
    <n v="0"/>
    <s v="-"/>
    <s v="SUPERIOR A 150 DIAS"/>
    <x v="1"/>
    <n v="3194196.41"/>
    <s v="Despesa"/>
    <n v="0"/>
    <s v="SEADM"/>
    <s v="TJPA-PRO-2025/01618"/>
    <n v="290159.49"/>
    <n v="3194196.41"/>
    <m/>
    <m/>
    <s v="Lei n° 14.133/21"/>
    <m/>
    <x v="0"/>
    <s v="PRAZO LEGAL"/>
    <s v="1900 - 1º Trimestre"/>
    <n v="-60"/>
    <s v="Sem informação"/>
    <m/>
    <m/>
    <s v="Alvaro Quaresma de Araujo Neto"/>
    <s v="Sem indicação"/>
    <s v="Luiz Antônico Cabral da Rocha"/>
    <s v="Sem indicação"/>
    <s v="Joao Victor Ferreira Almeida"/>
    <s v="alvaro.neto@tjpa.jus.br;; luiz.cabral@tjpa.jus.br; ; joao.vfalmeida@tjpa.jus.br;coordenadoria.contratos@tjpa.jus.br"/>
  </r>
  <r>
    <s v="CONTRATO"/>
    <s v="700"/>
    <x v="0"/>
    <s v="JACUNDA AMBIENTAL"/>
    <s v="32.086.315/0001-90"/>
    <s v="Prestação de serviços de fornecimento de água potável e esgoto destinado a atender as necessidades do TJPA"/>
    <x v="0"/>
    <s v="Inexigibilidade de Licitação"/>
    <s v="094/2024"/>
    <m/>
    <s v="00/01/00"/>
    <m/>
    <s v="00/01/00"/>
    <n v="0"/>
    <s v="-"/>
    <s v="SUPERIOR A 150 DIAS"/>
    <x v="1"/>
    <n v="960"/>
    <s v="Despesa"/>
    <n v="0"/>
    <s v="SEADM"/>
    <s v="TJPA-PRO-2023/00101"/>
    <n v="0"/>
    <n v="1189.08"/>
    <m/>
    <m/>
    <s v="Lei n° 14.133/21"/>
    <m/>
    <x v="0"/>
    <s v="PRAZO LEGAL"/>
    <s v="1900 - 1º Trimestre"/>
    <n v="-60"/>
    <s v="Sem informação"/>
    <m/>
    <m/>
    <s v="Adriana Coelho Lisboa"/>
    <s v="Enio de Oliveira Reboucas"/>
    <s v="Gabriel Lamego Pereira"/>
    <s v="Sem indicação"/>
    <s v="Sem indicação"/>
    <s v="adriana.guimaraes@tjpa.jus.br;enio.reboucas@tjpa.jus.br; gabriel.pereira@tjpa.jus.br; ; ;coordenadoria.contratos@tjpa.jus.br"/>
  </r>
  <r>
    <s v="CONTRATO"/>
    <s v="1099946464"/>
    <x v="0"/>
    <s v="EQUATORIAL PARÁ"/>
    <s v="04.567.897/0001-90"/>
    <s v="Regular condições, procedimentos, direitos e obrigações das partes em relação ao uso do Sistema de Distribuição, bem como regular a compra e venda de energia elétrica no Ambiente de Contratação Regulada - ACR"/>
    <x v="0"/>
    <s v="Inexigibilidade de Licitação"/>
    <s v="101/2024"/>
    <m/>
    <s v="00/01/00"/>
    <m/>
    <s v="00/01/00"/>
    <n v="0"/>
    <s v="-"/>
    <s v="SUPERIOR A 150 DIAS"/>
    <x v="1"/>
    <n v="14400000"/>
    <s v="Despesa"/>
    <n v="0"/>
    <s v="SEADM"/>
    <s v="TJPA-PRO-2023/00101"/>
    <n v="909657.01"/>
    <n v="14400000"/>
    <m/>
    <m/>
    <s v="Lei n° 14.133/21"/>
    <m/>
    <x v="0"/>
    <s v="PRAZO LEGAL"/>
    <s v="1900 - 1º Trimestre"/>
    <n v="-60"/>
    <s v="Sem informação"/>
    <m/>
    <m/>
    <s v="Adriana Coelho Lisboa"/>
    <s v="Enio de Oliveira Reboucas"/>
    <s v="Gabriel Lamego Pereira"/>
    <s v="Sem indicação"/>
    <s v="Sem indicação"/>
    <s v="adriana.guimaraes@tjpa.jus.br;enio.reboucas@tjpa.jus.br; gabriel.pereira@tjpa.jus.br; ; ;coordenadoria.contratos@tjpa.jus.br"/>
  </r>
  <r>
    <s v="CONTRATO"/>
    <s v="129"/>
    <x v="0"/>
    <s v="AURORA EMPREENDIMENTOS, PARTICIPAÇÕES E ADMINISTRAÇÃO LTDA"/>
    <s v="08.689.524/0001-43"/>
    <s v="Locação de imóvel não residencial, situado na Avenida Pedro Miranda, nº 1593, bairro da Pedreira, Belém/PA, destinado à instalação dos Núcleos Operacionais da Central Integrada de Processamento Judicial Eletrônico – CIPREJ, mediante execução de adaptações sob o modelo Built to Suit (BTS), conforme condições e exigências estabelecidas neste instrumento e no termo de referência."/>
    <x v="10"/>
    <s v="Inexigibilidade de Licitação"/>
    <s v="097/2025"/>
    <m/>
    <s v="00/01/00"/>
    <m/>
    <s v="00/01/00"/>
    <n v="0"/>
    <s v="-"/>
    <s v="SUPERIOR A 150 DIAS"/>
    <x v="1"/>
    <n v="7140566.29"/>
    <s v="Despesa"/>
    <n v="0"/>
    <s v="SEADM"/>
    <s v="0049636-13.2025.8.14.0900"/>
    <n v="0"/>
    <n v="7140566.29"/>
    <m/>
    <m/>
    <s v="Lei n° 14.133/21"/>
    <d v="2025-12-18T00:00:00"/>
    <x v="0"/>
    <s v="PRAZO LEGAL"/>
    <s v="1900 - 1º Trimestre"/>
    <n v="-60"/>
    <s v="Sem informação"/>
    <m/>
    <m/>
    <s v="Jose Nasareno de Macedo Silva"/>
    <s v="Sem indicação"/>
    <s v="Marcelo Passos Calandrini Fernandes e Antonio Wilson Eutrópio Azevedo de Souza"/>
    <s v="Kelle Katiúscia da Silva Auzier"/>
    <s v="Selma Lidia Azevedo Lobato e Karina Flávia Mendonça Reis Soares"/>
    <s v="nasareno.silva@tjpa.jus.br;; marcelo.fernandes@tjpa.jus.br;antonio.souza@tjpa.jus.br; kelle.auzier@tjpa.jus.br; selma.lobato@tjpa.jus.br;karina.reis@tjpa.jus.br;coordenadoria.contratos@tjpa.jus.br"/>
  </r>
  <r>
    <s v="CONTRATO"/>
    <s v="127"/>
    <x v="0"/>
    <s v="KNERD DISTRIBUIDORA LTDA"/>
    <m/>
    <s v="Aquisição de equipamentos audiovisuais para uso do Departamento de Comunicação/Coordenadoria de Imprensa que tem o propósito de atender à capacidade técnica-operacional"/>
    <x v="7"/>
    <s v="Pregão Eletrônico"/>
    <s v="033/2025"/>
    <m/>
    <s v="00/01/00"/>
    <m/>
    <s v="00/01/00"/>
    <n v="0"/>
    <s v="-"/>
    <s v="SUPERIOR A 150 DIAS"/>
    <x v="1"/>
    <n v="965.07"/>
    <s v="Despesa"/>
    <n v="0"/>
    <s v="DECOM"/>
    <s v="0057373-67.2025.8.14.0900"/>
    <n v="0"/>
    <n v="965.07"/>
    <m/>
    <m/>
    <s v="Lei n° 14.133/21"/>
    <s v=" 26/08/2025"/>
    <x v="0"/>
    <s v="PRAZO LEGAL"/>
    <s v="1900 - 1º Trimestre"/>
    <n v="-60"/>
    <s v="Sem informação"/>
    <m/>
    <m/>
    <s v="Erika de Fatima Miranda Nunes"/>
    <s v="Sem indicação"/>
    <s v="Klaus Rhossard Seabra Guimarães "/>
    <s v="Sem indicação"/>
    <s v="Sem indicação"/>
    <s v="erika.nunes@tjpa.jus.br;; klaus.guimaraes@tjpa.jus.br; ; ;coordenadoria.contratos@tjpa.jus.br"/>
  </r>
  <r>
    <s v="ARP"/>
    <s v="064"/>
    <x v="1"/>
    <s v="M.C. XERFAN RECEPÇÕES-ME"/>
    <s v="05.332.940/0001-00"/>
    <s v="Registro de preços para a contratação de uma empresa especializada na eventual prestação de serviços de BUFFET"/>
    <x v="0"/>
    <s v="Pregão Eletrônico"/>
    <s v="009/2024"/>
    <d v="2024-08-02T00:00:00"/>
    <s v="02/08/24"/>
    <d v="2026-08-02T00:00:00"/>
    <s v="02/08/26"/>
    <n v="730"/>
    <s v="381 dias"/>
    <s v="SUPERIOR A 150 DIAS"/>
    <x v="1"/>
    <n v="580243"/>
    <s v="Despesa"/>
    <n v="0"/>
    <s v="DECOM"/>
    <s v="TJPA-PRO-2024/03086"/>
    <n v="0"/>
    <n v="1209872.952"/>
    <s v="TJPA-MEM-2025/22413 prorrogação ARP - orçamento; já houve a prorrogação de 12m. não pode mais prorrogar"/>
    <d v="2025-04-22T00:00:00"/>
    <s v="Lei n° 14.133/21"/>
    <d v="2024-06-20T00:00:00"/>
    <x v="2"/>
    <s v="PRAZO LEGAL"/>
    <s v="2026 - 3º Trimestre"/>
    <d v="2026-06-03T00:00:00"/>
    <s v="Dentro do prazo"/>
    <s v="NÃO "/>
    <m/>
    <s v="Walter Antonio Santos Duarte"/>
    <s v="Sem indicação"/>
    <s v="Regina Celia Oliveira da Silva"/>
    <s v="Klaus Rhossard Seabra Guimarães "/>
    <s v="Anderson Clay Batista Pereira"/>
    <e v="#N/A"/>
  </r>
  <r>
    <s v="ARP"/>
    <s v="011"/>
    <x v="0"/>
    <s v="VG VIRTUAL COMÉRCIO ELETRÔNICO LTDA"/>
    <s v="41.010.629/0001-08"/>
    <s v="Registro de preços para eventual aquisição de materiais e equipamentos de Circuito Fechado de Televisão - CFTV"/>
    <x v="11"/>
    <s v="Pregão Eletrônico"/>
    <s v="023/2024"/>
    <d v="2025-01-23T00:00:00"/>
    <s v="23/01/25"/>
    <d v="2026-01-23T00:00:00"/>
    <s v="23/01/26"/>
    <n v="365"/>
    <s v="EXPIRADO"/>
    <s v="EXPIRADO"/>
    <x v="0"/>
    <n v="548066.25"/>
    <s v="Despesa"/>
    <n v="0"/>
    <s v="COMIL"/>
    <s v="TJPA-PRO-2025/00179"/>
    <n v="0"/>
    <n v="577221.35849999997"/>
    <s v="data do orçamento estimado. fazer rerratificação. olhar DES 2024-144008. Termo de rerratificação e reajuste: 0043820-50.2025.8.14.0900 "/>
    <m/>
    <s v="Lei n° 14.133/21"/>
    <m/>
    <x v="0"/>
    <s v="PRAZO LEGAL"/>
    <s v="2026 - 1º Trimestre"/>
    <d v="2025-11-24T00:00:00"/>
    <s v="Sem informação"/>
    <s v="NÃO "/>
    <m/>
    <s v="Edson Santos de Souza"/>
    <s v="Sem indicação"/>
    <s v="Erison Lima de Souza"/>
    <s v="Sem indicação"/>
    <s v="Sem indicação"/>
    <s v="edson.souza@tjpa.jus.br;; erison.souza@tjpa.jus.br; ; ;coordenadoria.contratos@tjpa.jus.br"/>
  </r>
  <r>
    <s v="ARP"/>
    <s v="022"/>
    <x v="0"/>
    <s v="BELMICRO TECNOLOGIA S.A"/>
    <s v="71.052.559/0001-03"/>
    <s v="Registro de Preços para Aquisição de Equipamentos de Refrigeração"/>
    <x v="3"/>
    <s v="Pregão Eletrônico"/>
    <s v="042/2024"/>
    <d v="2025-01-23T00:00:00"/>
    <s v="23/01/25"/>
    <d v="2026-01-23T00:00:00"/>
    <s v="23/01/26"/>
    <n v="365"/>
    <s v="EXPIRADO"/>
    <s v="EXPIRADO"/>
    <x v="0"/>
    <n v="1066954.3500000001"/>
    <s v="Despesa"/>
    <n v="0"/>
    <s v="SEADM"/>
    <s v="TJPA-PRO-2025/00319"/>
    <n v="0"/>
    <n v="1066954.3500000001"/>
    <m/>
    <m/>
    <s v="Lei n° 14.133/21"/>
    <d v="2024-11-04T00:00:00"/>
    <x v="0"/>
    <s v="PRAZO LEGAL"/>
    <s v="2026 - 1º Trimestre"/>
    <d v="2025-11-24T00:00:00"/>
    <s v="Sem informação"/>
    <s v="NÃO "/>
    <m/>
    <s v="Joao Victor Ferreira Almeida"/>
    <s v="Sem indicação"/>
    <s v="Edson Goncalves Ferreira"/>
    <s v="Thiago da Silva Soares"/>
    <s v="Joao Victor Ferreira Almeida"/>
    <e v="#N/A"/>
  </r>
  <r>
    <s v="ARP"/>
    <s v="024"/>
    <x v="0"/>
    <s v="IMPÉRIO COMÉRCIO LTDA"/>
    <s v="50.899.054/0001-09"/>
    <s v="Registro de Preços para Aquisição de Equipamentos de Refrigeração"/>
    <x v="3"/>
    <s v="Pregão Eletrônico"/>
    <s v="042/2024"/>
    <d v="2025-01-23T00:00:00"/>
    <s v="23/01/25"/>
    <d v="2026-01-23T00:00:00"/>
    <s v="23/01/26"/>
    <n v="365"/>
    <s v="EXPIRADO"/>
    <s v="EXPIRADO"/>
    <x v="0"/>
    <n v="1447471.61"/>
    <s v="Despesa"/>
    <n v="0"/>
    <s v="SEADM"/>
    <s v="TJPA-PRO-2025/00324"/>
    <n v="0"/>
    <n v="1447471.6"/>
    <m/>
    <m/>
    <s v="Lei n° 14.133/21"/>
    <d v="2024-11-04T00:00:00"/>
    <x v="0"/>
    <s v="PRAZO LEGAL"/>
    <s v="2026 - 1º Trimestre"/>
    <d v="2025-11-24T00:00:00"/>
    <s v="Sem informação"/>
    <s v="NÃO "/>
    <m/>
    <s v="Joao Victor Ferreira Almeida"/>
    <s v="Sem indicação"/>
    <s v="Edson Goncalves Ferreira"/>
    <s v="Thiago da Silva Soares"/>
    <s v="Joao Victor Ferreira Almeida"/>
    <e v="#N/A"/>
  </r>
  <r>
    <s v="CONTRATO"/>
    <s v="015"/>
    <x v="5"/>
    <s v="HOTEL SAGRES LTDA"/>
    <s v="26.774.413/0001-17"/>
    <s v="Contratação de empresa especializada na prestação de hospedagem, na Categoria Turística e/ou 3 ou 4 estrelas, devidamente qualificada para receber e acomodar, Autoridades, Magistrados e/ou Palestrantes, assim como Jurados, Testemunhas e Oficiais de Justiça, na Região Metropolitana de Belém"/>
    <x v="0"/>
    <s v="Dispensa de Licitação"/>
    <s v="003/2020"/>
    <d v="2020-06-24T00:00:00"/>
    <s v="24/06/20"/>
    <d v="2026-01-24T00:00:00"/>
    <s v="24/01/26"/>
    <n v="2040"/>
    <s v="EXPIRADO"/>
    <s v="EXPIRADO"/>
    <x v="0"/>
    <n v="51585"/>
    <s v="Despesa"/>
    <n v="0"/>
    <s v="SEADM"/>
    <s v="PA-PRO-2020/01433"/>
    <n v="0"/>
    <n v="39739.949999999997"/>
    <s v="TJPA-MEM-2024/58985 - não será prorrogado, conforme via C. NOva contratação TJPA-PRO-2024/04365 - SERA PRORROGADO! AGUARDANDO RETORNO AUGUSTO/ 0058818-23.2025.8.14.0900 cobrança - não será prorrogado, nova contrtaação 0020284-10.2025.8.14.0900]"/>
    <m/>
    <s v="Lei n° 8.666/93"/>
    <m/>
    <x v="1"/>
    <s v="EXCEPCIONAL"/>
    <s v="2026 - 1º Trimestre"/>
    <d v="2025-11-25T00:00:00"/>
    <s v="Sem informação"/>
    <s v="NÃO "/>
    <m/>
    <s v="Enio de Oliveira Reboucas"/>
    <s v="Jandiara Luzia Matos Pires "/>
    <s v="Randal Willams Ferreira de Castro"/>
    <s v="Sem indicação"/>
    <s v="Helton Moura da Rocha"/>
    <e v="#N/A"/>
  </r>
  <r>
    <s v="ARP"/>
    <s v="020"/>
    <x v="0"/>
    <s v="STAR NETWORKS COMÉRCIO ELETRO ELETRÔNICOS LTDA"/>
    <s v="11.420.095/0001-19"/>
    <s v="Registro de preços para eventual aquisição de materiais e equipamentos de Circuito Fechado de Televisão - CFTV"/>
    <x v="11"/>
    <s v="Pregão Eletrônico"/>
    <s v="023/2024"/>
    <d v="2025-01-27T00:00:00"/>
    <s v="27/01/25"/>
    <d v="2026-01-27T00:00:00"/>
    <s v="27/01/26"/>
    <n v="365"/>
    <s v="EXPIRADO"/>
    <s v="EXPIRADO"/>
    <x v="0"/>
    <n v="11470"/>
    <s v="Despesa"/>
    <n v="0"/>
    <s v="COMIL"/>
    <s v="TJPA-PRO-2025/00188"/>
    <n v="0"/>
    <n v="12080.166999999999"/>
    <s v="data do orçamento estimado. fazer rerratificação. olhar DES 2024-144008. Termo de rerratificação E REAJUSTE: 0043998-96.2025.8.14.0900 "/>
    <m/>
    <s v="Lei n° 14.133/21"/>
    <m/>
    <x v="0"/>
    <s v="PRAZO LEGAL"/>
    <s v="2026 - 1º Trimestre"/>
    <d v="2025-11-28T00:00:00"/>
    <s v="Sem informação"/>
    <s v="NÃO "/>
    <m/>
    <s v="Edson Santos de Souza"/>
    <s v="Sem indicação"/>
    <s v="Erison Lima de Souza"/>
    <s v="Sem indicação"/>
    <s v="Sem indicação"/>
    <s v="edson.souza@tjpa.jus.br;; erison.souza@tjpa.jus.br; ; ;coordenadoria.contratos@tjpa.jus.br"/>
  </r>
  <r>
    <s v="ARP"/>
    <s v="021"/>
    <x v="0"/>
    <s v="META COMÉRCIO DE FERRAGENS E FERRAMENTAS LTDA"/>
    <s v="27.518.373/0001-05"/>
    <s v="Registro de preços para eventual aquisição de materiais e equipamentos de Circuito Fechado de Televisão - CFTV"/>
    <x v="11"/>
    <s v="Pregão Eletrônico"/>
    <s v="023/2024"/>
    <d v="2025-01-27T00:00:00"/>
    <s v="27/01/25"/>
    <d v="2026-01-27T00:00:00"/>
    <s v="27/01/26"/>
    <n v="365"/>
    <s v="EXPIRADO"/>
    <s v="EXPIRADO"/>
    <x v="0"/>
    <n v="3311.6"/>
    <s v="Despesa"/>
    <n v="0"/>
    <s v="COMIL"/>
    <s v="TJPA-PRO-2025/00189"/>
    <n v="0"/>
    <n v="3487.7640000000001"/>
    <s v="data do orçamento estimado. fazer rerratificação. olhar DES 2024-144008. Termo de rerratificação E REAJUSTE: 0044012-80.2025.8.14.0900 "/>
    <m/>
    <s v="Lei n° 14.133/21"/>
    <m/>
    <x v="0"/>
    <s v="PRAZO LEGAL"/>
    <s v="2026 - 1º Trimestre"/>
    <d v="2025-11-28T00:00:00"/>
    <s v="Sem informação"/>
    <s v="NÃO "/>
    <m/>
    <s v="Edson Santos de Souza"/>
    <s v="Sem indicação"/>
    <s v="Erison Lima de Souza"/>
    <s v="Sem indicação"/>
    <s v="Sem indicação"/>
    <s v="edson.souza@tjpa.jus.br;; erison.souza@tjpa.jus.br; ; ;coordenadoria.contratos@tjpa.jus.br"/>
  </r>
  <r>
    <s v="ARP"/>
    <s v="082"/>
    <x v="1"/>
    <s v="H DE F PIRES SERVIÇOS LTDA"/>
    <s v="18.655.861/0001-73"/>
    <s v="Registro de preços para eventual contratação de empresa especializada no fornecimento, instalação e recuperação de peças de comunicação visual e tátil,"/>
    <x v="0"/>
    <s v="Pregão Eletrônico"/>
    <s v="033/2024"/>
    <d v="2024-12-04T00:00:00"/>
    <s v="04/12/24"/>
    <d v="2025-12-04T00:00:00"/>
    <s v="04/12/25"/>
    <n v="365"/>
    <s v="EXPIRADO"/>
    <s v="EXPIRADO"/>
    <x v="0"/>
    <n v="460670.3"/>
    <s v="Despesa"/>
    <n v="0"/>
    <s v="SEENG"/>
    <s v="TJPA-PRO-2024/04880"/>
    <n v="0"/>
    <n v="473791.87660000002"/>
    <s v="0042767-34.2025.8.14.0900 reajuste, planilha ajustada. 0048820-31.2025.8.14.0900 urgente"/>
    <d v="2025-11-13T00:00:00"/>
    <s v="Lei n° 14.133/21"/>
    <m/>
    <x v="2"/>
    <s v="PRAZO LEGAL"/>
    <s v="2025 - 4º Trimestre"/>
    <d v="2025-10-05T00:00:00"/>
    <s v="Fora do prazo"/>
    <s v="Sem informação"/>
    <m/>
    <s v="Carlo Gustavo da Cunha Martins"/>
    <s v="Sem indicação"/>
    <s v="Glaucia Regina Centeno Cordeiro de Campos"/>
    <s v="Fabricio Nogueira Rodrigues"/>
    <s v="Rita de Cássia Araújo Oliveira Barata"/>
    <e v="#N/A"/>
  </r>
  <r>
    <s v="CONTRATO"/>
    <s v="082"/>
    <x v="3"/>
    <s v="CATA VENTO REFRIGERAÇÃO E SERVIÇOS GERAIS LTDA "/>
    <s v="03.534.028/0001-05"/>
    <s v="Manutenção  preventiva  e  corretiva  do  Sistema  de  Refrigeração  do  tipo  VRF  instalado  no Complexo  Arquitetônico  do  Edifício  Sede  do  TJPA"/>
    <x v="0"/>
    <s v="Pregão Eletrônico"/>
    <s v="063/2021"/>
    <d v="2021-12-09T00:00:00"/>
    <s v="09/12/21"/>
    <d v="2025-12-09T00:00:00"/>
    <s v="09/12/25"/>
    <n v="1461"/>
    <s v="EXPIRADO"/>
    <s v="EXPIRADO"/>
    <x v="0"/>
    <n v="345999.92"/>
    <s v="Despesa"/>
    <n v="0"/>
    <s v="SEENG"/>
    <s v="PA-PRO-2021/04209"/>
    <n v="0"/>
    <n v="395501.66"/>
    <s v="TJPA-MEM-2024/55266, COBRANÇA. APoio oiperacional. 0041557-45.2025.8.14.0900 cobrança - não será prorrogado "/>
    <m/>
    <s v="Lei n° 8.666/93"/>
    <m/>
    <x v="1"/>
    <s v="PRAZO LEGAL"/>
    <s v="2025 - 4º Trimestre"/>
    <d v="2025-10-10T00:00:00"/>
    <s v="Sem informação"/>
    <s v="NÃO "/>
    <m/>
    <s v="Valter Mendes Ferreira Junior"/>
    <s v="Frank Ferdinando Loureiro Da Silva"/>
    <s v="Frank Ferdinando Loureiro Da Silva"/>
    <s v="Sem indicação"/>
    <s v="Sem indicação"/>
    <e v="#N/A"/>
  </r>
  <r>
    <s v="CONTRATO"/>
    <s v="130"/>
    <x v="1"/>
    <s v="INSTITUTO AOCP"/>
    <s v="12.667.012/0001-53"/>
    <s v="Contratação de instituição especializada em planejar, organizar e realizar concursos públicos com reconhecida capacidade técnica e vasta experiência em processos seletivos, para seleção e preenchimento de 50 (cinquenta) vagas e cadastro de reserva de residentes jurídicos no âmbito de TJPA"/>
    <x v="0"/>
    <s v="Dispensa de Licitação"/>
    <s v="053/2024"/>
    <d v="2024-12-19T00:00:00"/>
    <s v="19/12/24"/>
    <d v="2025-12-19T00:00:00"/>
    <s v="19/12/25"/>
    <n v="365"/>
    <s v="EXPIRADO"/>
    <s v="EXPIRADO"/>
    <x v="0"/>
    <n v="240000"/>
    <s v="Despesa"/>
    <n v="0"/>
    <s v="SEGEP"/>
    <s v="TJPA-PRO-2024/04979"/>
    <n v="0"/>
    <n v="240000"/>
    <s v="0041565-22.2025.8.14.0900 COBRANÇA - não será porrogado"/>
    <m/>
    <s v="Lei n° 14.133/21"/>
    <d v="2024-12-06T00:00:00"/>
    <x v="1"/>
    <s v="PRAZO LEGAL"/>
    <s v="2025 - 4º Trimestre"/>
    <d v="2025-10-20T00:00:00"/>
    <s v="Sem informação"/>
    <s v="NÃO "/>
    <m/>
    <s v="Flavia Queiroz Monteiro"/>
    <s v="Sem indicação"/>
    <s v="Jean Karlo Quintela de Souza"/>
    <s v="Jean Karlo Quintela de Souza"/>
    <s v="Ana Cristina Nunes do Nascimento"/>
    <s v="flavia.monteiro@tjpa.jus.br;; jean.ssantos@tjpa.jus.br; jean.ssantos@tjpa.jus.br; ana.nascimento@tjpa.jus.br;coordenadoria.contratos@tjpa.jus.br"/>
  </r>
  <r>
    <s v="ARP"/>
    <s v="083"/>
    <x v="1"/>
    <s v="NOVIDADES CABANO COMERCIO DE ARTIGOS DE PAPELARIA "/>
    <s v="05.194.705/0001-00"/>
    <s v="Registro de Preços para eventual Aquisição de resmas de papel A4"/>
    <x v="0"/>
    <s v="Pregão Eletrônico"/>
    <s v="038/2024"/>
    <d v="2024-12-27T00:00:00"/>
    <s v="27/12/24"/>
    <d v="2025-12-27T00:00:00"/>
    <s v="27/12/25"/>
    <n v="365"/>
    <s v="EXPIRADO"/>
    <s v="EXPIRADO"/>
    <x v="0"/>
    <n v="349284"/>
    <s v="Despesa"/>
    <n v="0"/>
    <s v="SEADM"/>
    <s v="TJPA-PRO-2024/04988"/>
    <n v="0"/>
    <n v="349284"/>
    <s v="0003182-72.2025.8.14.0900 instrução, reajuste sera concedido naprororgação - empresa desistiu da prorrogação"/>
    <m/>
    <s v="Lei n° 14.133/21"/>
    <d v="2025-10-08T00:00:00"/>
    <x v="2"/>
    <s v="PRAZO LEGAL"/>
    <s v="2025 - 4º Trimestre"/>
    <d v="2025-10-28T00:00:00"/>
    <s v="Sem informação"/>
    <s v="Sem informação"/>
    <m/>
    <s v="Joao Victor Ferreira Almeida"/>
    <s v="Sem indicação"/>
    <s v="Mario Jose Moreira Pinto"/>
    <s v="Thiago da Silva Soares"/>
    <s v="Rubem Pereira Santos"/>
    <e v="#N/A"/>
  </r>
  <r>
    <s v="CONTRATO"/>
    <s v="113"/>
    <x v="2"/>
    <s v="RMH ENGENHARIA LTDA"/>
    <s v="15.305.915/0001-82"/>
    <s v="Obra de ampliação de reforma do Fórum de Tailândia"/>
    <x v="1"/>
    <s v="Concorrência"/>
    <s v="004/2023"/>
    <d v="2023-12-28T00:00:00"/>
    <s v="28/12/23"/>
    <d v="2025-12-28T00:00:00"/>
    <s v="28/12/25"/>
    <n v="731"/>
    <s v="EXPIRADO"/>
    <s v="EXPIRADO"/>
    <x v="0"/>
    <n v="3346442.93"/>
    <s v="Despesa"/>
    <n v="1"/>
    <s v="SEENG"/>
    <s v="PA-PRO-2023/05001"/>
    <n v="0"/>
    <n v="3570233.94"/>
    <s v="0042311-84.2025.8.14.0900 cobrança não será necessário prorrogar"/>
    <m/>
    <s v="Lei n° 8.666/93"/>
    <m/>
    <x v="3"/>
    <s v="PRAZO LEGAL"/>
    <s v="2025 - 4º Trimestre"/>
    <d v="2025-10-29T00:00:00"/>
    <s v="Sem informação"/>
    <s v="NÃO "/>
    <m/>
    <s v="Jose Luis Sarmento de Araujo"/>
    <s v="Sem indicação"/>
    <s v="Gabriel Henrique da Silva Ventura"/>
    <s v="Sem indicação"/>
    <s v="Marcelo Passos Calandrini Fernandes"/>
    <s v="jose.araujo@tjpa.jus.br;; gabriel.ventura@tjpa.jus.br; ; marcelo.fernandes@tjpa.jus.br;coordenadoria.contratos@tjpa.jus.br"/>
  </r>
  <r>
    <s v="ARP"/>
    <s v="001"/>
    <x v="0"/>
    <s v="APOLO COMERCIAL LTDA"/>
    <s v="02.567.637/0001-90"/>
    <s v="Registro de preços para aquisição de materiais de expediente diversos"/>
    <x v="7"/>
    <s v="Pregão Eletrônico"/>
    <s v="032/2024"/>
    <d v="2025-01-07T00:00:00"/>
    <s v="07/01/25"/>
    <d v="2026-01-07T00:00:00"/>
    <s v="07/01/26"/>
    <n v="365"/>
    <s v="EXPIRADO"/>
    <s v="EXPIRADO"/>
    <x v="0"/>
    <n v="73211.48"/>
    <s v="Despesa"/>
    <n v="0"/>
    <s v="SEADM"/>
    <s v="TJPA-PRO-2025/00012"/>
    <n v="0"/>
    <n v="76967.415999999997"/>
    <s v="0042779-48.2025.8.14.0900 reajuste"/>
    <m/>
    <s v="Lei n° 14.133/21"/>
    <d v="2025-09-18T00:00:00"/>
    <x v="0"/>
    <s v="PRAZO LEGAL"/>
    <s v="2026 - 1º Trimestre"/>
    <d v="2025-11-08T00:00:00"/>
    <s v="Sem informação"/>
    <s v="NÃO "/>
    <m/>
    <s v="Joao Victor Ferreira Almeida"/>
    <s v="Sem indicação"/>
    <s v="Thiago da Silva Soares"/>
    <s v="Claikson Mendonca Duarte "/>
    <s v="Claikson Mendonca Duarte "/>
    <e v="#N/A"/>
  </r>
  <r>
    <s v="ARP"/>
    <s v="003"/>
    <x v="0"/>
    <s v="VOLT MATERIAIS ELETRICOS LTDA"/>
    <s v="26.507.653-0001-55"/>
    <s v="Registro de preços para aquisição de materiais de expediente diversos"/>
    <x v="7"/>
    <s v="Pregão Eletrônico"/>
    <s v="032/2024"/>
    <d v="2025-01-07T00:00:00"/>
    <s v="07/01/25"/>
    <d v="2026-01-07T00:00:00"/>
    <s v="07/01/26"/>
    <n v="365"/>
    <s v="EXPIRADO"/>
    <s v="EXPIRADO"/>
    <x v="0"/>
    <n v="21302"/>
    <s v="Despesa"/>
    <n v="0"/>
    <s v="SEADM"/>
    <s v="TJPA-PRO-2025/00015"/>
    <n v="0"/>
    <n v="21302"/>
    <s v="0042792-18.2025.8.14.0900 reajuste"/>
    <m/>
    <s v="Lei n° 14.133/21"/>
    <d v="2025-09-18T00:00:00"/>
    <x v="0"/>
    <s v="PRAZO LEGAL"/>
    <s v="2026 - 1º Trimestre"/>
    <d v="2025-11-08T00:00:00"/>
    <s v="Sem informação"/>
    <s v="NÃO "/>
    <m/>
    <s v="Joao Victor Ferreira Almeida"/>
    <s v="Sem indicação"/>
    <s v="Thiago da Silva Soares"/>
    <s v="Claikson Mendonca Duarte "/>
    <s v="Claikson Mendonca Duarte "/>
    <e v="#N/A"/>
  </r>
  <r>
    <s v="ARP"/>
    <s v="009"/>
    <x v="0"/>
    <s v="SERVLIDER - SERVICOS DE LIMPEZA E CONSERVACAO LTDA"/>
    <s v="11.619.685/0001-75"/>
    <s v="Registro de preços para aquisição de materiais de expediente diversos"/>
    <x v="7"/>
    <s v="Pregão Eletrônico"/>
    <s v="032/2024"/>
    <d v="2025-01-07T00:00:00"/>
    <s v="07/01/25"/>
    <d v="2026-01-07T00:00:00"/>
    <s v="07/01/26"/>
    <n v="365"/>
    <s v="EXPIRADO"/>
    <s v="EXPIRADO"/>
    <x v="0"/>
    <n v="6000"/>
    <s v="Despesa"/>
    <n v="0"/>
    <s v="SEADM"/>
    <s v="TJPA-PRO-2025/00021"/>
    <n v="0"/>
    <n v="6000"/>
    <s v="0042782-03.2025.8.14.0900 reajuste"/>
    <m/>
    <s v="Lei n° 14.133/21"/>
    <d v="2025-09-18T00:00:00"/>
    <x v="0"/>
    <s v="PRAZO LEGAL"/>
    <s v="2026 - 1º Trimestre"/>
    <d v="2025-11-08T00:00:00"/>
    <s v="Sem informação"/>
    <s v="NÃO "/>
    <m/>
    <s v="Joao Victor Ferreira Almeida"/>
    <s v="Sem indicação"/>
    <s v="Thiago da Silva Soares"/>
    <s v="Claikson Mendonca Duarte "/>
    <s v="Claikson Mendonca Duarte "/>
    <e v="#N/A"/>
  </r>
  <r>
    <s v="ARP"/>
    <s v="005"/>
    <x v="0"/>
    <s v="CIRURGICA BIOMEDICA LTDA"/>
    <s v="11.215.901/0001-17"/>
    <s v="Registro de preços para aquisição de materiais de expediente diversos"/>
    <x v="7"/>
    <s v="Pregão Eletrônico"/>
    <s v="032/2024"/>
    <d v="2025-01-08T00:00:00"/>
    <s v="08/01/25"/>
    <d v="2026-01-08T00:00:00"/>
    <s v="08/01/26"/>
    <n v="365"/>
    <s v="EXPIRADO"/>
    <s v="EXPIRADO"/>
    <x v="0"/>
    <n v="7312.5"/>
    <s v="Despesa"/>
    <n v="0"/>
    <s v="SEADM"/>
    <s v="TJPA-PRO-2025/00017"/>
    <n v="0"/>
    <n v="7687.683"/>
    <s v="0042781-18.2025.8.14.0900 reajuste"/>
    <m/>
    <s v="Lei n° 14.133/21"/>
    <d v="2025-09-18T00:00:00"/>
    <x v="0"/>
    <s v="PRAZO LEGAL"/>
    <s v="2026 - 1º Trimestre"/>
    <d v="2025-11-09T00:00:00"/>
    <s v="Sem informação"/>
    <s v="NÃO "/>
    <m/>
    <s v="Joao Victor Ferreira Almeida"/>
    <s v="Sem indicação"/>
    <s v="Thiago da Silva Soares"/>
    <s v="Claikson Mendonca Duarte "/>
    <s v="Claikson Mendonca Duarte "/>
    <e v="#N/A"/>
  </r>
  <r>
    <s v="ARP"/>
    <s v="008"/>
    <x v="0"/>
    <s v="INLABEL SOLUCOES EM ROTULOS ADESIVOS LTDA"/>
    <s v="20.772.716/0001-14"/>
    <s v="Registro de preços para aquisição de materiais de expediente diversos"/>
    <x v="7"/>
    <s v="Pregão Eletrônico"/>
    <s v="032/2024"/>
    <d v="2025-01-08T00:00:00"/>
    <s v="08/01/25"/>
    <d v="2026-01-08T00:00:00"/>
    <s v="08/01/26"/>
    <n v="365"/>
    <s v="EXPIRADO"/>
    <s v="EXPIRADO"/>
    <x v="0"/>
    <n v="5070"/>
    <s v="Despesa"/>
    <n v="0"/>
    <s v="SEADM"/>
    <s v="TJPA-PRO-2025/00020"/>
    <n v="0"/>
    <n v="5330.1"/>
    <s v="0042786-40.2025.8.14.0900 reajusyte"/>
    <m/>
    <s v="Lei n° 14.133/21"/>
    <d v="2025-09-18T00:00:00"/>
    <x v="0"/>
    <s v="PRAZO LEGAL"/>
    <s v="2026 - 1º Trimestre"/>
    <d v="2025-11-09T00:00:00"/>
    <s v="Sem informação"/>
    <s v="NÃO "/>
    <m/>
    <s v="Joao Victor Ferreira Almeida"/>
    <s v="Sem indicação"/>
    <s v="Thiago da Silva Soares"/>
    <s v="Claikson Mendonca Duarte "/>
    <s v="Claikson Mendonca Duarte "/>
    <e v="#N/A"/>
  </r>
  <r>
    <s v="ARP"/>
    <s v="068"/>
    <x v="1"/>
    <s v="PIMENTEL TURISMO E TRANSPORTES LTDA"/>
    <s v="07.612.370/0001-29"/>
    <s v="Registro de Preços para eventual contratação de empresa para prestação de serviços de locação de veículos automotores blindados e não blindados, com seguro total e quilometragem livre, sem motorista e combustível, para atender a este Tribunal de Justiça"/>
    <x v="0"/>
    <s v="Pregão Eletrônico"/>
    <s v="016/2024"/>
    <d v="2024-09-12T00:00:00"/>
    <s v="12/09/24"/>
    <d v="2025-09-12T00:00:00"/>
    <s v="12/09/25"/>
    <n v="365"/>
    <s v="EXPIRADO"/>
    <s v="EXPIRADO"/>
    <x v="0"/>
    <n v="344650"/>
    <s v="Despesa"/>
    <n v="0"/>
    <s v="COMIL"/>
    <s v="TJPA-PRO-2024/03754"/>
    <n v="0"/>
    <n v="344650"/>
    <m/>
    <m/>
    <s v="Lei n° 14.133/21"/>
    <d v="2024-06-28T00:00:00"/>
    <x v="1"/>
    <s v="PRAZO LEGAL"/>
    <s v="2025 - 3º Trimestre"/>
    <d v="2025-07-14T00:00:00"/>
    <s v="Sem informação"/>
    <s v="NÃO "/>
    <s v="informado por e-mail que não será prorrogada"/>
    <s v="Renato Moraes da Cunha"/>
    <s v="Sem indicação"/>
    <s v="Jorge Luis Botelho Lobo"/>
    <s v="Sem indicação"/>
    <s v="Sem indicação"/>
    <s v="renato.cunha@tjpa.jus.br; ; jorge.lobo@tjpa.jus.br; ; ; coord.militar@tjpa.jus.br; cmtj@tjpa.jus.br; coordenadoria.contratos@tjpa.jus.br"/>
  </r>
  <r>
    <s v="CONTRATO"/>
    <s v="077"/>
    <x v="2"/>
    <s v="ASSOCIAÇÃO PARANAENSE DE CULTURA -APC"/>
    <s v="76.659.820/0001-51"/>
    <s v="Contratação de solução de tecnologia da informação e comunicação de suporte técnico, atualização e manutenção de sistema Pergamum - Sistema Integrado de Bibliotecas"/>
    <x v="0"/>
    <s v="Inexigibilidade de Licitação"/>
    <s v="004/2023"/>
    <d v="2023-09-26T00:00:00"/>
    <s v="26/09/23"/>
    <d v="2025-09-26T00:00:00"/>
    <s v="26/09/25"/>
    <n v="731"/>
    <s v="EXPIRADO"/>
    <s v="EXPIRADO"/>
    <x v="0"/>
    <n v="36128.400000000001"/>
    <s v="Despesa"/>
    <n v="0"/>
    <s v="SEADM"/>
    <s v="TJPA-PRO-2023/02082"/>
    <n v="0"/>
    <n v="40108.92"/>
    <s v="TJPA-MEM-2024/36946 - reajuste da primieira anualidade - será de 25/07/2023 a 25/07/2024. Segunda anualidade - no processo de prorrogação, já ajustado na planilha em 28/05/2025 - cobrança: 0024997-28.2025.8.14.0900 - CONTRATO NÃO SERÁ PRORROGADO, PORÉM O SEGUNDO REAJUSTE DEVERÁ SER CONCEDIDO - tramitado neste mesmo expediente "/>
    <m/>
    <s v="Lei n° 14.133/2021, art. 74, I"/>
    <d v="2025-07-25T00:00:00"/>
    <x v="3"/>
    <s v="PRAZO LEGAL"/>
    <s v="2025 - 3º Trimestre"/>
    <d v="2025-07-28T00:00:00"/>
    <s v="Sem informação"/>
    <s v="NÃO "/>
    <m/>
    <s v="Elaine Cristina Fernandes Ribeiro"/>
    <s v="Lanalucia dos Santos Soares Figueiredo"/>
    <s v="Lanalucia dos Santos Soares Figueiredo"/>
    <s v="Sem indicação"/>
    <s v="Sem indicação"/>
    <s v="elaine.ribeiro@tjpa.jus.br; lanalucia.soares@tjpa.jus.br; coordenadoria.contratos@tjpa.jus.br"/>
  </r>
  <r>
    <s v="CONTRATO"/>
    <s v="112"/>
    <x v="2"/>
    <s v="DAWCA CONSTRUÇÕES E SERVIÇOS ME"/>
    <s v="20.342.633/0001-95"/>
    <s v="Reforma de imóvel para funcionamento da nova sede da Escola Judicial do Tribunal de Justiça do Estado do Pará"/>
    <x v="1"/>
    <s v="Concorrência"/>
    <s v="003/2023"/>
    <d v="2023-12-26T00:00:00"/>
    <s v="26/12/23"/>
    <d v="2025-09-27T00:00:00"/>
    <s v="27/09/25"/>
    <n v="641"/>
    <s v="EXPIRADO"/>
    <s v="EXPIRADO"/>
    <x v="0"/>
    <n v="4393139.76"/>
    <s v="Despesa"/>
    <n v="0"/>
    <s v="SEENG"/>
    <s v="PA-PRO-2023/04996 "/>
    <n v="0"/>
    <n v="6197076.75"/>
    <s v="tramitação TJPA-MEM-2025/01986/ 0025132-40.2025.8.14.0900 cobrança - não será prorogado"/>
    <m/>
    <s v="Lei n° 8.666/93"/>
    <m/>
    <x v="1"/>
    <s v="PRAZO LEGAL"/>
    <s v="2025 - 3º Trimestre"/>
    <d v="2025-07-29T00:00:00"/>
    <s v="Sem informação"/>
    <s v="NÃO "/>
    <m/>
    <s v="Jose Luis Sarmento de Araujo"/>
    <s v="Sem indicação"/>
    <s v="Jose Luis Sarmento de Araujo"/>
    <s v="Sem indicação"/>
    <s v="Gabriel Henrique da Silva Ventura"/>
    <s v="jose.araujo@tjpa.jus.br; gabriel.ventura@tjpa.jus.br; coordenadoria.contratos@tjpa.jus.br"/>
  </r>
  <r>
    <s v="CONTRATO"/>
    <s v="103"/>
    <x v="1"/>
    <s v="CLEAR TECNOLOGIA  DA  INFORMAÇÃO LTDA"/>
    <s v="30.088.923/0001-0"/>
    <s v="Contratação de empresa para fornecimento da infraestrutura de backup, contendo software/serviços, licenças e equipamentos de proteção de dados, objetivando a expansão da infraestrutura de TIC do Tribunal de Justiça do Estado do Pará, de acordo com as condições estabelecidas no Termo de Referência anexo"/>
    <x v="4"/>
    <s v="Adesão/Partícipe"/>
    <s v="166/2023"/>
    <d v="2024-10-01T00:00:00"/>
    <s v="01/10/24"/>
    <d v="2025-10-01T00:00:00"/>
    <s v="01/10/25"/>
    <n v="365"/>
    <s v="EXPIRADO"/>
    <s v="EXPIRADO"/>
    <x v="0"/>
    <n v="3065963"/>
    <s v="Despesa"/>
    <n v="0"/>
    <s v="SETIC"/>
    <s v="TJPA-PRO-2024/03983"/>
    <n v="0"/>
    <n v="3065963"/>
    <s v="0025138-47.2025.8.14.0900 cobrança - não há necessidade de prorrogação"/>
    <m/>
    <s v="Lei n° 8.666/93"/>
    <m/>
    <x v="1"/>
    <s v="PRAZO LEGAL"/>
    <s v="2025 - 4º Trimestre"/>
    <d v="2025-08-02T00:00:00"/>
    <s v="Sem informação"/>
    <s v="NÃO "/>
    <s v="Adesão à ARP n° 166/2023, oriundo do Pregão Eletrônico n° 086/2023, do TJAC"/>
    <s v="Fabio Venicius Ferreira dos Reis"/>
    <s v="Arilson Galdino da Silva"/>
    <s v="Sandro Luiz de Oliveira Martins"/>
    <s v="Arilson Galdino da Silva"/>
    <s v="Paulo Gleidson Risuenho Peinado"/>
    <s v="fabio.reis@tjpa.jus.br;arilson.silva@tjpa.jus.br; sandro.martins@tjpa.jus.br; arilson.silva@tjpa.jus.br; paulo.peinado@tjpa.jus.br;coordenadoria.contratos@tjpa.jus.br"/>
  </r>
  <r>
    <s v="CONTRATO"/>
    <s v="093"/>
    <x v="1"/>
    <s v="I G FRANQUIAS LTDA"/>
    <s v="28.650.924/0001-52"/>
    <s v="Contratação de 46 (Quarenta e seis) inscrições para os militares da Coordenadoria Militar do Tribunal de Justiça do Estado do Pará no curso de “inglês” como preparação para a COP 30"/>
    <x v="0"/>
    <s v="Inexigibilidade de Licitação"/>
    <s v="s/n"/>
    <d v="2024-08-20T00:00:00"/>
    <s v="20/08/24"/>
    <d v="2025-10-05T00:00:00"/>
    <s v="05/10/25"/>
    <n v="411"/>
    <s v="EXPIRADO"/>
    <s v="EXPIRADO"/>
    <x v="0"/>
    <n v="55200"/>
    <s v="Despesa"/>
    <n v="0"/>
    <s v="EJ"/>
    <s v="TJPA-PRO-2024/02474"/>
    <n v="0"/>
    <n v="55200"/>
    <s v="TJPA-MEM-2024/74134, contra5to por escopo 14133, chegou fora do prazo - Contrato por escoipo que ja teve uma prororgação. / TJPA-MEM-2025/18158 - 2ª prorrogação por escopo"/>
    <m/>
    <s v="Lei n° 14.133/21"/>
    <d v="2024-06-12T00:00:00"/>
    <x v="2"/>
    <s v="PRAZO LEGAL"/>
    <s v="2025 - 4º Trimestre"/>
    <d v="2025-08-06T00:00:00"/>
    <s v="Sem informação"/>
    <s v="Sem informação"/>
    <m/>
    <s v="Jeferson Antonio Fernandes Bacelar"/>
    <s v="Sem indicação"/>
    <s v="Jessica Emanuelle de Oliveira Marques"/>
    <s v="Sem indicação"/>
    <s v="Sem indicação"/>
    <s v="jeferson.bacelar@tjpa.jus.br;jessica.marques@tjpa.jus.br"/>
  </r>
  <r>
    <s v="CONTRATO"/>
    <s v="003"/>
    <x v="4"/>
    <s v="COMPWIRE INFORMÁTICA LTDA"/>
    <s v="01.181.242/0002-72"/>
    <s v="Fornecimento de solução de redes de computadores, para atender ambientes de interconexão de rede Metropolitana e demais unidades remotas do Tribunal de Justiça do Estado do Pará, com fornecimento de equipamentos, garantia de 60 (sessenta) meses, serviços de instalação, de configuração e de treinamento"/>
    <x v="4"/>
    <s v="Adesão/Partícipe"/>
    <s v="001/2020"/>
    <d v="2022-01-12T00:00:00"/>
    <s v="12/01/22"/>
    <d v="2025-10-13T00:00:00"/>
    <s v="13/10/25"/>
    <n v="1370"/>
    <s v="EXPIRADO"/>
    <s v="EXPIRADO"/>
    <x v="0"/>
    <n v="4444928.2300000004"/>
    <s v="Despesa"/>
    <n v="0"/>
    <s v="SETIC"/>
    <s v="PA-PRO-2022/00049"/>
    <n v="0"/>
    <n v="4444928.2300000004"/>
    <s v="NOVA COBRANÇA: PA-MEM-2022/36355 / MEM-45689. 0030978-38.2025.8.14.0900 cobrança"/>
    <m/>
    <s v="Lei n° 8.666/93"/>
    <m/>
    <x v="1"/>
    <s v="PRAZO LEGAL"/>
    <s v="2025 - 4º Trimestre"/>
    <d v="2025-08-14T00:00:00"/>
    <s v="Sem informação"/>
    <s v="Sem informação"/>
    <s v="ADESÃO à ATA DE REGISTRO DE PREÇO Nº 0001/2021, que tem como órgão gerenciador o INSTITUTO DE TECNOLOGIA DA INFORMAÇÃO E COMUNICAÇÃO DO ESTADO DO ESPÍRITO SANTO. Pregão Eletrônico 001/2020"/>
    <s v="Denison Leandro Serrao Soares"/>
    <s v="Arilson Galdino da Silva"/>
    <s v="Bruno Botelho Cardoso"/>
    <s v="Arilson Galdino da Silva"/>
    <s v="Cristiano Neri da Silva "/>
    <s v="denison.soares@tjpa.jus.br;arilson.silva@tjpa.jus.br; bruno.bcardoso@tjpa.jus.br; arilson.silva@tjpa.jus.br; cristiano.neri@tjpa.jus.br;coordenadoria.contratos@tjpa.jus.br"/>
  </r>
  <r>
    <s v="CONTRATO"/>
    <s v="089"/>
    <x v="2"/>
    <s v="LP23 LTDA - DESENVOLVE ENGENHARIA"/>
    <s v="27.048.456/0001-88"/>
    <s v="Serviço de Locação de Container para coleta, transporte e destino de entulho"/>
    <x v="0"/>
    <s v="Dispensa de Licitação"/>
    <s v="048/2023"/>
    <d v="2023-10-17T00:00:00"/>
    <s v="17/10/23"/>
    <d v="2025-10-17T00:00:00"/>
    <s v="17/10/25"/>
    <n v="731"/>
    <s v="EXPIRADO"/>
    <s v="EXPIRADO"/>
    <x v="0"/>
    <n v="6831"/>
    <s v="Despesa"/>
    <n v="0"/>
    <s v="SEADM"/>
    <s v="TJPA-PRO-2023/04236"/>
    <n v="0"/>
    <n v="7082.93"/>
    <s v="TJPA-MEM-2024/35363 - REAJUSTE ANUALIDADE / TJPA-MEM-2024/46895, COBRANÇA e instrução/ 2ª anualidade apostilamento: 0025197-35.2025.8.14.0900 - ja mudei na planilha / cobrança prorrogação: 0025212-04.2025.8.14.0900 - não será prorrogado"/>
    <m/>
    <s v="Lei nº 14.133/2021, art. 75, II"/>
    <d v="2025-05-24T00:00:00"/>
    <x v="3"/>
    <s v="PRAZO LEGAL"/>
    <s v="2025 - 4º Trimestre"/>
    <d v="2025-08-18T00:00:00"/>
    <s v="Sem informação"/>
    <s v="NÃO "/>
    <m/>
    <s v="Enio de Oliveira Reboucas"/>
    <s v="Augusto Lopes Matos"/>
    <s v="Randal Willams Ferreira de Castro"/>
    <s v="Sem indicação"/>
    <s v="Helton Moura da Rocha"/>
    <s v="enio.reboucas@tjpa.jus.br;augusto.matos@tjpa.jus.br; randal.castro@tjpa.jus.br; ; helton.rocha@tjpa.jus.br;coordenadoria.contratos@tjpa.jus.br"/>
  </r>
  <r>
    <s v="ARP"/>
    <s v="007"/>
    <x v="0"/>
    <s v="BELPARA COMERCIAL LTDA"/>
    <s v="05.903.157/0001-40"/>
    <s v="Registro de preços para aquisição de materiais de expediente diversos"/>
    <x v="7"/>
    <s v="Pregão Eletrônico"/>
    <s v="032/2024"/>
    <d v="2025-01-09T00:00:00"/>
    <s v="09/01/25"/>
    <d v="2026-01-09T00:00:00"/>
    <s v="09/01/26"/>
    <n v="365"/>
    <s v="EXPIRADO"/>
    <s v="EXPIRADO"/>
    <x v="0"/>
    <n v="658200"/>
    <s v="Despesa"/>
    <n v="0"/>
    <s v="SEADM"/>
    <s v="TJPA-PRO-2025/00019"/>
    <n v="0"/>
    <n v="691969.17"/>
    <s v="0042790-77.2025.8.14.0900 reajuste"/>
    <m/>
    <s v="Lei n° 14.133/21"/>
    <d v="2025-09-18T00:00:00"/>
    <x v="0"/>
    <s v="PRAZO LEGAL"/>
    <s v="2026 - 1º Trimestre"/>
    <d v="2025-11-10T00:00:00"/>
    <s v="Sem informação"/>
    <s v="NÃO "/>
    <m/>
    <s v="Joao Victor Ferreira Almeida"/>
    <s v="Sem indicação"/>
    <s v="Thiago da Silva Soares"/>
    <s v="Claikson Mendonca Duarte "/>
    <s v="Claikson Mendonca Duarte "/>
    <e v="#N/A"/>
  </r>
  <r>
    <s v="ARP"/>
    <s v="073"/>
    <x v="1"/>
    <s v="GRÁFICA PRODATA LTDA"/>
    <s v="28.141.384/0001-81"/>
    <s v="Registro de preços para eventual prestação de serviços gráficos, serviços de impressão e fornecimento de kits de produtos regionais com grafismos para atender os eventos e demais necessidades do TJPA. Lote: 04"/>
    <x v="0"/>
    <s v="Pregão Eletrônico"/>
    <s v="025/2024"/>
    <d v="2024-10-24T00:00:00"/>
    <s v="24/10/24"/>
    <d v="2025-10-24T00:00:00"/>
    <s v="24/10/25"/>
    <n v="365"/>
    <s v="EXPIRADO"/>
    <s v="EXPIRADO"/>
    <x v="0"/>
    <n v="702500"/>
    <s v="Despesa"/>
    <n v="0"/>
    <s v="DECOM"/>
    <s v="TJPA-PRO-2024/04252"/>
    <n v="0"/>
    <n v="702540"/>
    <m/>
    <m/>
    <s v="Lei n° 14.133/21"/>
    <m/>
    <x v="2"/>
    <s v="PRAZO LEGAL"/>
    <s v="2025 - 4º Trimestre"/>
    <d v="2025-08-25T00:00:00"/>
    <s v="Sem informação"/>
    <s v="Sem informação"/>
    <m/>
    <s v="Walter Antonio Santos Duarte"/>
    <s v="Sem indicação"/>
    <s v="Regina Celia Oliveira da Silva"/>
    <s v="Klaus Rhossard Seabra Guimarães "/>
    <s v="Anderson Clay Batista Pereira"/>
    <e v="#N/A"/>
  </r>
  <r>
    <s v="ARP"/>
    <s v="075"/>
    <x v="1"/>
    <s v="SAADTECH LTDA"/>
    <s v="37.667.342/0001-13"/>
    <s v="Registro de Preços para a aquisição futura de expansão de solução de hiperconvergência, em conjunto com os respectivos serviços de implantação, instalação, configuação, integração, suporte técnico, transferência de conhecimento e assitência técnica/manutenção preventiva."/>
    <x v="4"/>
    <s v="Pregão Eletrônico"/>
    <s v="027/2024"/>
    <d v="2024-10-31T00:00:00"/>
    <s v="31/10/24"/>
    <d v="2025-10-31T00:00:00"/>
    <s v="31/10/25"/>
    <n v="365"/>
    <s v="EXPIRADO"/>
    <s v="EXPIRADO"/>
    <x v="0"/>
    <n v="3255600"/>
    <s v="Despesa"/>
    <n v="0"/>
    <s v="SETIC"/>
    <s v="TJPA-PRO-2024/04430"/>
    <n v="0"/>
    <n v="3225600"/>
    <s v="Não será prorrogada conforme e-mail do fiscal em 16/09/2025"/>
    <m/>
    <s v="Lei n° 14.133/21"/>
    <m/>
    <x v="2"/>
    <s v="PRAZO LEGAL"/>
    <s v="2025 - 4º Trimestre"/>
    <d v="2025-09-01T00:00:00"/>
    <s v="Sem informação"/>
    <s v="NÃO "/>
    <m/>
    <s v="Fabio Venicius Ferreira dos Reis"/>
    <s v="Arilson Galdino da Silva"/>
    <s v="Paulo Gleidson Risuenho Peinado"/>
    <s v="Arilson Galdino da Silva"/>
    <s v="Marcus Vinicius Barbosa e Silva"/>
    <s v="fabio.reis@tjpa.jus.br;arilson.silva@tjpa.jus.br; paulo.peinado@tjpa.jus.br; arilson.silva@tjpa.jus.br; marcus.silva@tjpa.jus.br;coordenadoria.contratos@tjpa.jus.br"/>
  </r>
  <r>
    <s v="CONTRATO"/>
    <s v="114"/>
    <x v="1"/>
    <s v="CLM SOFTWARE COMÉRCIO IMPORTAÇÃO E EXPORTAÇÃO LTDA."/>
    <s v="02.092.332/0003-3"/>
    <s v="Fornecimento de solução de hiperconvergência, em conjunto com os respectivos serviços de implantação, instalação, configuração, integração, suporte técnico, tranferência de conhecimento e assistência técnica/manutenção preventiva, conforme condições e exigências estabelecidas neste instrumento, na Ata de Registro de Preços e no Termo de Referência, Anexo I do Edital"/>
    <x v="4"/>
    <s v="Pregão Eletrônico"/>
    <s v="027/2024"/>
    <d v="2024-11-05T00:00:00"/>
    <s v="05/11/24"/>
    <d v="2025-11-05T00:00:00"/>
    <s v="05/11/25"/>
    <n v="365"/>
    <s v="EXPIRADO"/>
    <s v="EXPIRADO"/>
    <x v="0"/>
    <n v="12242130"/>
    <s v="Despesa"/>
    <n v="0"/>
    <s v="SETIC"/>
    <s v="TJPA-MEM-2024/64692"/>
    <n v="0"/>
    <n v="12886066.039999999"/>
    <s v="TJPA-MEM-2024/64692 / 0025578-43.2025.8.14.0900 - REAJUSTE AUTOMÁTICO - ja ajustado na tabela. 0025582-80.2025.8.14.0900 - cobrança - Não será prorrogado, conforme informado no Despacho 0000133877"/>
    <m/>
    <s v="Lei n° 14.133/21"/>
    <d v="2025-06-17T00:00:00"/>
    <x v="1"/>
    <s v="PRAZO LEGAL"/>
    <s v="2025 - 4º Trimestre"/>
    <d v="2025-09-06T00:00:00"/>
    <s v="Sem informação"/>
    <s v="NÃO "/>
    <m/>
    <s v="Fabio Venicius Ferreira dos Reis"/>
    <s v="Arilson Galdino da Silva"/>
    <s v="Paulo Gleidson Risuenho Peinado"/>
    <s v="Arilson Galdino da Silva"/>
    <s v="Marcus Vinicius Barbosa e Silva"/>
    <s v="fabio.reis@tjpa.jus.br;arilson.silva@tjpa.jus.br; paulo.peinado@tjpa.jus.br; arilson.silva@tjpa.jus.br; marcus.silva@tjpa.jus.br;coordenadoria.contratos@tjpa.jus.br"/>
  </r>
  <r>
    <s v="CONTRATO"/>
    <s v="115"/>
    <x v="1"/>
    <s v="SAADTECH LTDA"/>
    <s v="37.867.342/0001-13"/>
    <s v="Contratação de empresa especializada no fornecimento de solução de hiperconvergência, em conjunto com os respectivos serviços de implantação, instalação, configuração, integração, suporte técnico, transferência de conhecimento e assistência técnica/manutenção preventiva"/>
    <x v="3"/>
    <s v="Pregão Eletrônico"/>
    <s v="027/2024"/>
    <d v="2024-11-05T00:00:00"/>
    <s v="05/11/24"/>
    <d v="2025-11-05T00:00:00"/>
    <s v="05/11/25"/>
    <n v="365"/>
    <s v="EXPIRADO"/>
    <s v="EXPIRADO"/>
    <x v="0"/>
    <n v="268800"/>
    <s v="Despesa"/>
    <n v="0"/>
    <s v="SETIC"/>
    <s v="TJPA-PRO-2024/04555"/>
    <n v="0"/>
    <n v="282938.88"/>
    <s v="Fiscal Arilson informou por e-mail dia 29/07 quanto à não necessidade de prorrogação / 0025608-78.2025.8.14.0900 - reajuste anual automatico, data já ajustada na tabela"/>
    <m/>
    <s v="Lei n° 14.133/21"/>
    <d v="2025-06-17T00:00:00"/>
    <x v="1"/>
    <s v="PRAZO LEGAL"/>
    <s v="2025 - 4º Trimestre"/>
    <d v="2025-09-06T00:00:00"/>
    <s v="Sem informação"/>
    <s v="NÃO "/>
    <m/>
    <s v="Fabio Venicius Ferreira dos Reis"/>
    <s v="Arilson Galdino da Silva"/>
    <s v="Paulo Gleidson Risuenho Peinado"/>
    <s v="Arilson Galdino da Silva"/>
    <s v="Marcus Vinicius Barbosa e Silva"/>
    <s v="fabio.reis@tjpa.jus.br;arilson.silva@tjpa.jus.br; paulo.peinado@tjpa.jus.br; arilson.silva@tjpa.jus.br; marcus.silva@tjpa.jus.br;coordenadoria.contratos@tjpa.jus.br"/>
  </r>
  <r>
    <s v="CONTRATO"/>
    <s v="090"/>
    <x v="4"/>
    <s v="DECISION SERVIÇO DE TECNOLOGIA DA INFORMAÇÃO LTDA"/>
    <s v="03.535.902/0001-10"/>
    <s v="Aquisição/contratação de solução de gerenciamento lógico para sustentação do parque tecnológico virtualizado em tecnologia Vmware, icluindo licenças, suporte, atualizações, treinamento e créditos para execução de serviços especializados, com a finalidade de atender às necessidades do TJPA."/>
    <x v="4"/>
    <s v="Adesão/Partícipe"/>
    <s v="007/2022"/>
    <d v="2022-11-21T00:00:00"/>
    <s v="21/11/22"/>
    <d v="2025-11-21T00:00:00"/>
    <s v="21/11/25"/>
    <n v="1096"/>
    <s v="EXPIRADO"/>
    <s v="EXPIRADO"/>
    <x v="0"/>
    <n v="1375000"/>
    <s v="Despesa"/>
    <n v="0"/>
    <s v="SETIC"/>
    <s v="PA-PRO-2022/04319"/>
    <n v="0"/>
    <n v="1375000"/>
    <s v="Não há interesse na prorrogação, conforme e-mail do fiscal Arilson em 29/07/2025"/>
    <m/>
    <s v="Lei n° 8.666/93"/>
    <m/>
    <x v="3"/>
    <s v="PRAZO LEGAL"/>
    <s v="2025 - 4º Trimestre"/>
    <d v="2025-09-22T00:00:00"/>
    <s v="Sem informação"/>
    <s v="NÃO "/>
    <s v="Adesão à ARP n° 007/2022, oriunda do Pregão Eletrônico n° 067/2021 do Poder Judiciário de Goias."/>
    <s v="Fabio Venicius Ferreira dos Reis"/>
    <s v="Arilson Galdino da Silva"/>
    <s v="Marcus Vinicius Barbosa e Silva"/>
    <s v="Arilson Galdino da Silva"/>
    <s v="Paulo Gleidson Risuenho Peinado"/>
    <s v="fabio.reis@tjpa.jus.br;arilson.silva@tjpa.jus.br; marcus.silva@tjpa.jus.br; arilson.silva@tjpa.jus.br; paulo.peinado@tjpa.jus.br;coordenadoria.contratos@tjpa.jus.br"/>
  </r>
  <r>
    <s v="CONTRATO"/>
    <s v="091"/>
    <x v="4"/>
    <s v="SYSTECH SISTEMAS E TECNOLOGIA EM INFORMÁTICA LTDA"/>
    <s v="03.263.975/0001-09"/>
    <s v="Aquisição/contratação de solução de gerenciamento lógico para sustentação do parque tecnológico virtuslizado em tecnologia vmware, icluindo licenças, suporte, atualizações, treinamento e créditos para execução de serviços especializados, com a finalidade de atender às necessidades do TJPA."/>
    <x v="4"/>
    <s v="Adesão/Partícipe"/>
    <s v="007/2022"/>
    <d v="2022-11-21T00:00:00"/>
    <s v="21/11/22"/>
    <d v="2025-11-21T00:00:00"/>
    <s v="21/11/25"/>
    <n v="1096"/>
    <s v="EXPIRADO"/>
    <s v="EXPIRADO"/>
    <x v="0"/>
    <n v="1190984"/>
    <s v="Despesa"/>
    <n v="0"/>
    <s v="SETIC"/>
    <s v="PA-PRO-2022/04328"/>
    <n v="0"/>
    <n v="1190984"/>
    <s v="Não há interesse na prorrogação, conforme e-mail do fiscal Arilson em 29/07/2025"/>
    <m/>
    <s v="Lei n° 8.666/93"/>
    <m/>
    <x v="3"/>
    <s v="PRAZO LEGAL"/>
    <s v="2025 - 4º Trimestre"/>
    <d v="2025-09-22T00:00:00"/>
    <s v="Sem informação"/>
    <s v="NÃO "/>
    <s v="Adesão à ARP n° 007/2022, oriunda do Pregão Eletrônico n° 067/2021 do Poder Judiciário de Goias."/>
    <s v="Fabio Venicius Ferreira dos Reis"/>
    <s v="Arilson Galdino da Silva"/>
    <s v="Marcus Vinicius Barbosa e Silva"/>
    <s v="Arilson Galdino da Silva"/>
    <s v="Paulo Gleidson Risuenho Peinado"/>
    <s v="fabio.reis@tjpa.jus.br;arilson.silva@tjpa.jus.br; marcus.silva@tjpa.jus.br; arilson.silva@tjpa.jus.br; paulo.peinado@tjpa.jus.br;coordenadoria.contratos@tjpa.jus.br"/>
  </r>
  <r>
    <s v="CONTRATO"/>
    <s v="040"/>
    <x v="5"/>
    <s v="EMPRESA DE TECNOLOGIA DA INFORMAÇÃO E COMUNICAÇÃO DO ESTADO DO_x000a_PARÁ - PRODEPA"/>
    <s v="05.059.613/0001-18"/>
    <s v="Prestação de serviço de Tecnologia da Informação e Comunicação, incluindo o fornecimento da solução de rede privada de dados, o gerenciamento proativo, manutenção, suporte técnico e licenças de uso de sistemas globais para atendimento das unidades judiciárias no Estado do Pará, com o intuito de proporcionar maior celeridade de segurança na transmissão das informações entre as unidades judiciárias."/>
    <x v="4"/>
    <s v="Dispensa de Licitação"/>
    <s v="021/2020"/>
    <d v="2020-12-01T00:00:00"/>
    <s v="01/12/20"/>
    <d v="2025-12-01T00:00:00"/>
    <s v="01/12/25"/>
    <n v="1826"/>
    <s v="EXPIRADO"/>
    <s v="EXPIRADO"/>
    <x v="0"/>
    <n v="12786582.880000001"/>
    <s v="Despesa"/>
    <n v="0"/>
    <s v="SETIC"/>
    <s v="PA-PRO-2020/01399"/>
    <n v="0"/>
    <n v="3404914.16"/>
    <s v="TJPA-MEM-2024/52557, COBRANÇA / prorrogfação: TJPA-PRO-2024/01826/ 0041077-67.2025.8.14.0900 coibrança"/>
    <m/>
    <s v="Lei n° 8.666/93"/>
    <m/>
    <x v="1"/>
    <s v="EXCEPCIONAL"/>
    <s v="2025 - 4º Trimestre"/>
    <d v="2025-10-02T00:00:00"/>
    <s v="Sem informação"/>
    <s v="Sem informação"/>
    <m/>
    <s v="Denison Leandro Serrao Soares"/>
    <s v="Arilson Galdino da Silva"/>
    <s v="Claudio Luis da Silva Cabral"/>
    <s v="Arilson Galdino da Silva"/>
    <s v="Cristiano Neri da Silva "/>
    <s v="denison.soares@tjpa.jus.br;arilson.silva@tjpa.jus.br; claudio.cabral@tjpa.jus.br; arilson.silva@tjpa.jus.br; cristiano.neri@tjpa.jus.br;coordenadoria.contratos@tjpa.jus.br"/>
  </r>
  <r>
    <s v="CONTRATO"/>
    <s v="006"/>
    <x v="4"/>
    <s v="CIEE - CENTRO DE INTEGRAÇÃO EMPRESA ESCOLA "/>
    <s v="61.600.839/0001-55"/>
    <s v="Contratação de pessoa jurídica especializada na prestação de serviços de agente de integração de estágio"/>
    <x v="0"/>
    <s v="Pregão Eletrônico"/>
    <s v="073/2021"/>
    <d v="2022-01-25T00:00:00"/>
    <s v="25/01/22"/>
    <d v="2025-10-31T00:00:00"/>
    <s v="31/10/25"/>
    <n v="1375"/>
    <s v="EXPIRADO"/>
    <s v="EXPIRADO"/>
    <x v="0"/>
    <n v="84078"/>
    <s v="Despesa"/>
    <n v="0"/>
    <s v="SEGEP"/>
    <s v="PA-PRO-2022/00336"/>
    <n v="0"/>
    <n v="17500.68"/>
    <s v="TJPA-MEM-2024/65512, COBRANÇA e tramitação, na assessoria jurpidica/ COBRANÇA: 0003840-96.2025.8.14.0900 (SEI). Rescisão antecipada do contrato: 0033126-22.2025.8.14.0900/ 0033706-52.2025.8.14.0900 autororizada"/>
    <m/>
    <s v="Lei n° 8.666/93"/>
    <m/>
    <x v="1"/>
    <s v="PRAZO LEGAL"/>
    <s v="2025 - 4º Trimestre"/>
    <d v="2025-09-01T00:00:00"/>
    <s v="Sem informação"/>
    <s v="Sem informação"/>
    <m/>
    <s v="Valeria da Silva Pinheiro"/>
    <s v="Patricia Veríssimo Portela"/>
    <s v="Antonio Carlos Sampaio Martins de Barros Junior"/>
    <s v="Sem indicação"/>
    <s v="Sem indicação"/>
    <e v="#N/A"/>
  </r>
  <r>
    <s v="CONTRATO"/>
    <s v="004"/>
    <x v="3"/>
    <s v="CRIART SERVIÇOS DE TERCEIRIZAÇÃO DE MÃO DE OBRA LTDA"/>
    <s v=" 07.783.832/0001-70"/>
    <s v="Contratação de Pessoa Jurídica especializada na prestação de serviços de condução de veículos, conforme condições, quantidades e exigências estabelecidas no termo de referência, Anexo I do edital, cujos termos integram o presente instrumento (Cotratação de motorista e motociclistas)"/>
    <x v="5"/>
    <s v="Pregão Eletrônico"/>
    <s v="064/2020"/>
    <d v="2021-02-26T00:00:00"/>
    <s v="26/02/21"/>
    <d v="2025-10-24T00:00:00"/>
    <s v="24/10/25"/>
    <n v="1701"/>
    <s v="EXPIRADO"/>
    <s v="EXPIRADO"/>
    <x v="0"/>
    <n v="6158683.7599999998"/>
    <s v="Despesa"/>
    <n v="0"/>
    <s v="SEADM"/>
    <s v="PA-PRO-2021/00084"/>
    <n v="0"/>
    <n v="4071801.12"/>
    <s v="TJPA-MEM-2024/60891. 0035930-60.2025.8.14.0900 - rescisão antecipada autorizada"/>
    <m/>
    <s v="Lei n° 8.666/93"/>
    <m/>
    <x v="1"/>
    <s v="PRAZO LEGAL"/>
    <s v="2025 - 4º Trimestre"/>
    <d v="2025-08-25T00:00:00"/>
    <s v="Sem informação"/>
    <s v="Sem informação"/>
    <m/>
    <s v="Djalma Da Costa Martins"/>
    <s v="Rafaela Martins Prazeres"/>
    <s v="Rafaela Martins Prazeres"/>
    <s v="Sem indicação"/>
    <s v="Moises Cristino de Oliveira"/>
    <e v="#N/A"/>
  </r>
  <r>
    <s v="CONTRATO"/>
    <s v="045"/>
    <x v="9"/>
    <s v="CIENTEC ASSISTÊNCIA TÉCNICA DE EQUIPAMENTOS MÉDICOS HOSPITALARES - EIRELI"/>
    <s v="10.404.667/0001-03"/>
    <s v="Contratação de empresa especializada na prestação de serviços de manutenção preventiva e corretiva, com reposição de peças "/>
    <x v="0"/>
    <s v="Pregão Eletrônico"/>
    <s v="057/2019"/>
    <d v="2019-10-31T00:00:00"/>
    <s v="31/10/19"/>
    <d v="2025-06-30T00:00:00"/>
    <s v="30/06/25"/>
    <n v="2069"/>
    <s v="EXPIRADO"/>
    <s v="EXPIRADO"/>
    <x v="0"/>
    <n v="39000"/>
    <s v="Despesa"/>
    <n v="0"/>
    <s v="SEGEP"/>
    <s v="PA-PRO-2019/04695"/>
    <n v="0"/>
    <n v="28897.11"/>
    <s v="TJPA-MEM-2024/63281 EXCEPCIONAL, MAIS 6 MESES, COM CLAUSULA DE RESCISÃO ANTECIPADA. NOVO CERTAME TJPA-PRO-2024/02629; CERTAME HOMOLOGADO."/>
    <d v="2024-10-31T00:00:00"/>
    <s v="Lei n° 8.666/93"/>
    <m/>
    <x v="3"/>
    <s v="EXCEPCIONAL"/>
    <s v="2025 - 2º Trimestre"/>
    <d v="2025-05-01T00:00:00"/>
    <s v="Dentro do prazo"/>
    <s v="NÃO "/>
    <m/>
    <s v="Jose Nazareno Rufino de Mattos"/>
    <s v="Sem indicação"/>
    <s v="Sem indicação"/>
    <s v="Mário Jorge Correia dos Santos"/>
    <s v="Sem indicação"/>
    <s v="jose.mattos@tjpa.jus.br;;;mario.santos@tjpa.jus.br;;coordenadoria.contratos@tjpa.jus.br"/>
  </r>
  <r>
    <s v="CONTRATO"/>
    <s v="065"/>
    <x v="1"/>
    <s v="RDK DEGRAVAÇÕES E EVENTOS LTDA"/>
    <s v="15.333.845/0001-76"/>
    <s v="Contratação de empresa especializada em serviços de transcrição de áudio por meio de estenotipia computadorizada via sistema TAC - Transcrição Assistida por Computador - sob demanda, para transcrição de sessões de julgamentos, audiências, reuniões, discursos, oitivas e transcrições em geral, para entregar em até 72 (setenta e duas) horas, com sofTwere de controle, em platarforma ASP 100 WEB. "/>
    <x v="0"/>
    <s v="Dispensa de Licitação"/>
    <s v="90014/2024"/>
    <d v="2024-07-01T00:00:00"/>
    <s v="01/07/24"/>
    <d v="2025-07-01T00:00:00"/>
    <s v="01/07/25"/>
    <n v="365"/>
    <s v="EXPIRADO"/>
    <s v="EXPIRADO"/>
    <x v="0"/>
    <n v="56000"/>
    <s v="Despesa"/>
    <n v="0"/>
    <s v="DITAQ"/>
    <s v="TJPA -PRO-2024/02608"/>
    <n v="0"/>
    <n v="56000"/>
    <s v="informado sobre o não interesse em prorrogar no dia 17/03/25, por email enviado por Crsitina Passarelli Pimental"/>
    <m/>
    <s v="Lei n° 14.133/21"/>
    <d v="2024-06-03T00:00:00"/>
    <x v="2"/>
    <s v="PRAZO LEGAL"/>
    <s v="2025 - 3º Trimestre"/>
    <d v="2025-05-02T00:00:00"/>
    <s v="Sem informação"/>
    <s v="NÃO "/>
    <m/>
    <s v="Jonas Pedroso Liborio Vieira"/>
    <s v="Sem indicação"/>
    <s v="Pollyana Pires"/>
    <s v="Cristina Passarelli Pimentel"/>
    <s v="Sem indicação"/>
    <s v="jonas.vieira@tjpa.jus.br; pollyana.pires@tjpa.jus.br; cristina.pimentel@tjpa.jus.br; coordenadoria.contratos@tjpa.jus.br"/>
  </r>
  <r>
    <s v="CONTRATO"/>
    <s v="061"/>
    <x v="4"/>
    <s v="COMDADOS COMERCIO E SERVIÇOS ELETRONICOS LTDA"/>
    <s v="34.203.752/0001-71"/>
    <s v="Fornecimento de equipamentos de rede local, contemplando manutenção e o serviço opcional  de instalação, com garantia de 36 (trinta e seis) meses"/>
    <x v="4"/>
    <s v="Adesão/Partícipe"/>
    <s v="167/2021"/>
    <d v="2022-07-20T00:00:00"/>
    <s v="20/07/22"/>
    <d v="2025-07-20T00:00:00"/>
    <s v="20/07/25"/>
    <n v="1096"/>
    <s v="EXPIRADO"/>
    <s v="EXPIRADO"/>
    <x v="0"/>
    <n v="10407400"/>
    <s v="Despesa"/>
    <n v="0"/>
    <s v="SETIC"/>
    <s v="PA-PRO-2022/00514"/>
    <n v="0"/>
    <n v="13009250"/>
    <s v="perguntei pro andrey sobre a prorrogação via teams, em 18/06. Andrey informou que não será prorrogado"/>
    <m/>
    <s v="Lei n° 8.666/93"/>
    <m/>
    <x v="1"/>
    <s v="PRAZO LEGAL"/>
    <s v="2025 - 3º Trimestre"/>
    <d v="2025-05-21T00:00:00"/>
    <s v="Sem informação"/>
    <s v="NÃO "/>
    <s v="Adesão ao Pregão Eletrônico nº 167/2021 da Secretaria da Administração - SAEB do Governo da Bahia. Não existe número da ARP"/>
    <s v="Denison Leandro Serrao Soares"/>
    <s v="Arilson Galdino da Silva"/>
    <s v="Claudio Luis da Silva Cabral"/>
    <s v="Arilson Galdino da Silva"/>
    <s v="Bruno Botelho Cardoso"/>
    <s v="denison.soares@tjpa.jus.br;arilson.silva@tjpa.jus.br; claudio.cabral@tjpa.jus.br; arilson.silva@tjpa.jus.br; bruno.bcardoso@tjpa.jus.br;coordenadoria.contratos@tjpa.jus.br"/>
  </r>
  <r>
    <s v="CONTRATO"/>
    <s v="034"/>
    <x v="3"/>
    <s v="R&amp;B SERVIÇOS DE TELECOMUNICAÇÕES LTDA"/>
    <s v="19.151.627/0001-71"/>
    <s v="Contratação para prestação de serviço de acesso à internet, com instalação e suporte para as unidades judiciárias do TJPA."/>
    <x v="4"/>
    <s v="Pregão Eletrônico"/>
    <s v="034/2021"/>
    <d v="2021-07-22T00:00:00"/>
    <d v="2025-07-22T00:00:00"/>
    <d v="2025-07-22T00:00:00"/>
    <s v="22/07/25"/>
    <n v="1461"/>
    <s v="EXPIRADO"/>
    <s v="EXPIRADO"/>
    <x v="0"/>
    <n v="44050"/>
    <s v="Despesa"/>
    <n v="0"/>
    <s v="SETIC"/>
    <s v="PA-PRO-2021/02233"/>
    <n v="0"/>
    <n v="44050"/>
    <s v="instrução TJPA-MEM-2025/17087; informado no despacho TJPA-DES-2025/100177 que não será renovado "/>
    <m/>
    <s v="Lei n° 8.666/93"/>
    <m/>
    <x v="1"/>
    <s v="PRAZO LEGAL"/>
    <s v="2025 - 3º Trimestre"/>
    <d v="2025-05-23T00:00:00"/>
    <s v="Sem informação"/>
    <s v="NÃO "/>
    <m/>
    <s v="Denison Leandro Serrao Soares"/>
    <s v="Arilson Galdino da Silva"/>
    <s v="Claudio Luis da Silva Cabral"/>
    <s v="Erick Johny Maciel Bol"/>
    <s v="Bruno Botelho Cardoso"/>
    <s v="denison.soares@tjpa.jus.br;arilson.silva@tjpa.jus.br; claudio.cabral@tjpa.jus.br; erick.bol@tjpa.jus.br; bruno.bcardoso@tjpa.jus.br;coordenadoria.contratos@tjpa.jus.br"/>
  </r>
  <r>
    <s v="CONTRATO"/>
    <s v="081"/>
    <x v="1"/>
    <s v="ALLFLEX COMERCIO E SERVICOS DE MOBILIARIO LTDA"/>
    <s v="35.661.486/0001-93"/>
    <s v="Aquisição de móveis e afins por meio de contrato de fornecimento, sob o critério de menor preço por lote"/>
    <x v="3"/>
    <s v="Pregão Eletrônico"/>
    <s v="004/2024"/>
    <d v="2024-07-23T00:00:00"/>
    <s v="23/07/24"/>
    <d v="2025-07-23T00:00:00"/>
    <s v="23/07/25"/>
    <n v="365"/>
    <s v="EXPIRADO"/>
    <s v="EXPIRADO"/>
    <x v="0"/>
    <n v="313825.01"/>
    <s v="Despesa"/>
    <n v="0"/>
    <s v="SEADM"/>
    <s v="TJPA-PRO-2024/02928"/>
    <n v="0"/>
    <n v="392032.02"/>
    <s v="não será prorrogado. informado por email dia 27/05; TJPA-MEM-2025/23294_x000a_alteração quantitativa"/>
    <m/>
    <s v="Lei n° 14.133/21"/>
    <d v="2024-04-22T00:00:00"/>
    <x v="2"/>
    <s v="PRAZO LEGAL"/>
    <s v="2025 - 3º Trimestre"/>
    <d v="2025-05-24T00:00:00"/>
    <s v="Sem informação"/>
    <s v="NÃO "/>
    <m/>
    <s v="Joao Victor Ferreira Almeida"/>
    <s v="Sem indicação"/>
    <s v="Barbara Suely Dantas de Sousa Barros"/>
    <s v="Sem indicação"/>
    <s v="Sem indicação"/>
    <s v="joao.vfalmeida@tjpa.jus.br;barbara.barros@tjpa.jus.br;coordenadoria.contratos@tjpa.jus.br"/>
  </r>
  <r>
    <s v="CONTRATO"/>
    <s v="082"/>
    <x v="1"/>
    <s v="RD MÓVEIS LTDA."/>
    <s v="00.707.468/0001-10"/>
    <s v="Aquisição de móveis e afins por meio de contrato de fornecimento, sob o critério de menor preço por lote"/>
    <x v="3"/>
    <s v="Pregão Eletrônico"/>
    <s v="004/2024"/>
    <d v="2024-07-23T00:00:00"/>
    <s v="23/07/24"/>
    <d v="2025-07-23T00:00:00"/>
    <s v="23/07/25"/>
    <n v="365"/>
    <s v="EXPIRADO"/>
    <s v="EXPIRADO"/>
    <x v="0"/>
    <n v="133753.20000000001"/>
    <s v="Despesa"/>
    <n v="0"/>
    <s v="SEADM"/>
    <s v="TJPA-PRO-2024/02946"/>
    <n v="0"/>
    <n v="166787.54"/>
    <s v="não será prorrogado. informado por email dia 27/05"/>
    <m/>
    <s v="Lei n° 14.133/21"/>
    <d v="2024-04-22T00:00:00"/>
    <x v="2"/>
    <s v="PRAZO LEGAL"/>
    <s v="2025 - 3º Trimestre"/>
    <d v="2025-05-24T00:00:00"/>
    <s v="Sem informação"/>
    <s v="NÃO "/>
    <m/>
    <s v="Joao Victor Ferreira Almeida"/>
    <s v="Claikson Mendonca Duarte "/>
    <s v="Barbara Suely Dantas de Sousa Barros"/>
    <s v="Sem indicação"/>
    <s v="Sem indicação"/>
    <s v="joao.vfalmeida@tjpa.jus.br;claikson.duarte@tjpa.jus.br;barbara.barros@tjpa.jus.br"/>
  </r>
  <r>
    <s v="CONTRATO"/>
    <s v="084"/>
    <x v="1"/>
    <s v="A.N.D. CAPELLI LTDA"/>
    <s v="45.874.714/0001-67"/>
    <s v="Aquisição de móveis e afins por meio de contrato de fornecimento, sob o critério de menor preço por lote."/>
    <x v="3"/>
    <s v="Pregão Eletrônico"/>
    <s v="004/2024"/>
    <d v="2024-07-25T00:00:00"/>
    <s v="25/07/24"/>
    <d v="2025-07-25T00:00:00"/>
    <s v="25/07/25"/>
    <n v="365"/>
    <s v="EXPIRADO"/>
    <s v="EXPIRADO"/>
    <x v="0"/>
    <n v="376637"/>
    <s v="Despesa"/>
    <n v="1"/>
    <s v="SEADM"/>
    <s v="TJPA-PRO-2024/02959"/>
    <n v="0"/>
    <n v="376637"/>
    <s v="não será prorrogado. informado por email dia 27/05"/>
    <m/>
    <s v="Lei n° 14.133/21"/>
    <d v="2024-04-22T00:00:00"/>
    <x v="2"/>
    <s v="PRAZO LEGAL"/>
    <s v="2025 - 3º Trimestre"/>
    <d v="2025-05-26T00:00:00"/>
    <s v="Sem informação"/>
    <s v="NÃO "/>
    <m/>
    <s v="Joao Victor Ferreira Almeida"/>
    <s v="Claikson Mendonca Duarte "/>
    <s v="Barbara Suely Dantas de Sousa Barros"/>
    <s v="Sem indicação"/>
    <s v="Sem indicação"/>
    <s v="joao.vfalmeida@tjpa.jus.br;claikson.duarte@tjpa.jus.br;barbara.barros@tjpa.jus.br"/>
  </r>
  <r>
    <s v="CONTRATO"/>
    <s v="085"/>
    <x v="1"/>
    <s v="TECNO2000 INDÚSTRIA E COMÉRCIO LTDA."/>
    <s v="21.306.287/0001-52"/>
    <s v="Aquisição de móveis e afins por meio de contrato de fornecimento, sob o critério de menor preço por lote."/>
    <x v="3"/>
    <s v="Pregão Eletrônico"/>
    <s v="004/2024"/>
    <d v="2024-07-25T00:00:00"/>
    <s v="25/07/24"/>
    <d v="2025-07-25T00:00:00"/>
    <s v="25/07/25"/>
    <n v="365"/>
    <s v="EXPIRADO"/>
    <s v="EXPIRADO"/>
    <x v="0"/>
    <n v="459160"/>
    <s v="Despesa"/>
    <n v="0"/>
    <s v="SEADM"/>
    <s v="TJPA-PRO-2024/02960"/>
    <n v="0"/>
    <n v="572920"/>
    <s v="não será prorrogado. informado por email dia 27/05"/>
    <m/>
    <s v="Lei n° 14.133/21"/>
    <d v="2024-04-22T00:00:00"/>
    <x v="2"/>
    <s v="PRAZO LEGAL"/>
    <s v="2025 - 3º Trimestre"/>
    <d v="2025-05-26T00:00:00"/>
    <s v="Sem informação"/>
    <s v="NÃO "/>
    <m/>
    <s v="Joao Victor Ferreira Almeida"/>
    <s v="Claikson Mendonca Duarte "/>
    <s v="Barbara Suely Dantas de Sousa Barros"/>
    <s v="Sem indicação"/>
    <s v="Sem indicação"/>
    <s v="joao.vfalmeida@tjpa.jus.br;claikson.duarte@tjpa.jus.br;barbara.barros@tjpa.jus.br"/>
  </r>
  <r>
    <s v="ARP"/>
    <s v="041"/>
    <x v="1"/>
    <s v="ARGON ASSESSORIA COMÉRCIO E DISTRIBUIÇÃO LTDA"/>
    <s v="47.208.443/0001-36"/>
    <s v="Registro de preços para aquisição de eletrodomésticos, eletroportáteis e utensílios de escritório diversos"/>
    <x v="3"/>
    <s v="Pregão Eletrônico"/>
    <s v="007/2024"/>
    <d v="2024-07-29T00:00:00"/>
    <s v="29/07/24"/>
    <d v="2025-07-29T00:00:00"/>
    <s v="29/07/25"/>
    <n v="365"/>
    <s v="EXPIRADO"/>
    <s v="EXPIRADO"/>
    <x v="0"/>
    <n v="9600"/>
    <s v="Despesa"/>
    <n v="0"/>
    <s v="SEADM"/>
    <s v="TJPA-PRO-2024/00782"/>
    <n v="0"/>
    <n v="9600"/>
    <s v="nova contratação TJPA-PRO-2025/01227"/>
    <m/>
    <s v="Lei n° 14.133/21"/>
    <d v="2024-03-26T00:00:00"/>
    <x v="2"/>
    <s v="PRAZO LEGAL"/>
    <s v="2025 - 3º Trimestre"/>
    <d v="2025-05-30T00:00:00"/>
    <s v="Sem informação"/>
    <s v="NÃO "/>
    <m/>
    <s v="Joao Victor Ferreira Almeida"/>
    <s v="Sem indicação"/>
    <s v="Claikson Mendonca Duarte "/>
    <s v="Claikson Mendonca Duarte "/>
    <s v="Joao Victor Ferreira Almeida"/>
    <s v="joao.vfalmeida@tjpa.jus.br;claikson.duarte@tjpa.jus.br;"/>
  </r>
  <r>
    <s v="ARP"/>
    <s v="042"/>
    <x v="1"/>
    <s v="JBMH DISTRIBUIDORA DE EQUIPAMENTOS ELETRÔNICOS EIRELI"/>
    <s v="30.632.729/0001-41"/>
    <s v="Registro de Preços para Aquisição de eletrodomésticos, eletroportáteis e utensílios de escritório diversos - Item 1 - Refrigerador tipo geladeira"/>
    <x v="3"/>
    <s v="Pregão Eletrônico"/>
    <s v="007/2024"/>
    <d v="2024-07-29T00:00:00"/>
    <s v="29/07/24"/>
    <d v="2025-07-29T00:00:00"/>
    <s v="29/07/25"/>
    <n v="365"/>
    <s v="EXPIRADO"/>
    <s v="EXPIRADO"/>
    <x v="0"/>
    <n v="60000"/>
    <s v="Despesa"/>
    <n v="0"/>
    <s v="SEADM"/>
    <s v="TJPA-PRO-2024/2873"/>
    <n v="0"/>
    <n v="60000"/>
    <s v="TJPA-MEM-2025/10769 - ja atualizei a data do orçamento estimado na planilha; nova contratação TJPA-PRO-2025/01227"/>
    <m/>
    <s v="Lei n° 14.133/21"/>
    <d v="2025-03-26T00:00:00"/>
    <x v="2"/>
    <s v="PRAZO LEGAL"/>
    <s v="2025 - 3º Trimestre"/>
    <d v="2025-05-30T00:00:00"/>
    <s v="Sem informação"/>
    <s v="NÃO "/>
    <m/>
    <s v="Joao Victor Ferreira Almeida"/>
    <s v="Sem indicação"/>
    <s v="Paulo Alexandre Andrade de Oliveira"/>
    <s v="Sem Indicação"/>
    <s v="Sem indicação"/>
    <s v="joao.vfalmeida@tjpa.jus.br;paulo.alexandre@tjpa.jus.br;coordenadoria.contratos@tjpa.jus.br"/>
  </r>
  <r>
    <s v="ARP"/>
    <s v="043"/>
    <x v="1"/>
    <s v="BT COMÉRCIO INTELIGENTE LTDA"/>
    <s v="45.329.312/0001-81"/>
    <s v="Registro de preços para a eventual aquisição de eletrodomésticos, eletroportáteis e utensílios de escritório diversos"/>
    <x v="3"/>
    <s v="Pregão Eletrônico"/>
    <s v="007/2024"/>
    <d v="2024-07-29T00:00:00"/>
    <s v="29/07/24"/>
    <d v="2025-07-29T00:00:00"/>
    <s v="29/07/25"/>
    <n v="365"/>
    <s v="EXPIRADO"/>
    <s v="EXPIRADO"/>
    <x v="0"/>
    <n v="22800"/>
    <s v="Despesa"/>
    <n v="0"/>
    <s v="SEADM"/>
    <s v="TJPA-PRO-2024/02881"/>
    <n v="0"/>
    <n v="22800"/>
    <s v="nova contratação TJPA-PRO-2025/01227"/>
    <m/>
    <s v="Lei n° 14.133/21"/>
    <d v="2024-03-26T00:00:00"/>
    <x v="2"/>
    <s v="PRAZO LEGAL"/>
    <s v="2025 - 3º Trimestre"/>
    <d v="2025-05-30T00:00:00"/>
    <s v="Sem informação"/>
    <s v="NÃO "/>
    <m/>
    <s v="Joao Victor Ferreira Almeida"/>
    <s v="Sem indicação"/>
    <s v="Claikson Mendonca Duarte "/>
    <s v="Claikson Mendonca Duarte "/>
    <s v="Joao Victor Ferreira Almeida"/>
    <s v="joao.vfalmeida@tjpa.jus.br;claikson.duarte@tjpa.jus.br;"/>
  </r>
  <r>
    <s v="ARP"/>
    <s v="045"/>
    <x v="1"/>
    <s v="EASYTECH SECURITY COMÉRCIO DE ELETRÔNICOS LTDA"/>
    <s v="48.924.825/0001-29"/>
    <s v="Registro de preços para a eventual aquisição de eletrodomésticos, eletroportáteis e utensílios de escritório diversos"/>
    <x v="3"/>
    <s v="Pregão Eletrônico"/>
    <s v="007/2024"/>
    <d v="2024-07-29T00:00:00"/>
    <s v="29/07/24"/>
    <d v="2025-07-29T00:00:00"/>
    <s v="29/07/25"/>
    <n v="365"/>
    <s v="EXPIRADO"/>
    <s v="EXPIRADO"/>
    <x v="0"/>
    <n v="5205.2"/>
    <s v="Despesa"/>
    <n v="0"/>
    <s v="SEADM"/>
    <s v="TJPA-PRO-2024/02882"/>
    <n v="0"/>
    <n v="5205.2"/>
    <s v="nova contratação TJPA-PRO-2025/01227"/>
    <m/>
    <s v="Lei n° 14.133/21"/>
    <d v="2024-03-26T00:00:00"/>
    <x v="2"/>
    <s v="PRAZO LEGAL"/>
    <s v="2025 - 3º Trimestre"/>
    <d v="2025-05-30T00:00:00"/>
    <s v="Sem informação"/>
    <s v="NÃO "/>
    <m/>
    <s v="Joao Victor Ferreira Almeida"/>
    <s v="Sem indicação"/>
    <s v="Claikson Mendonca Duarte "/>
    <s v="Claikson Mendonca Duarte "/>
    <s v="Joao Victor Ferreira Almeida"/>
    <s v="joao.vfalmeida@tjpa.jus.br;claikson.duarte@tjpa.jus.br;"/>
  </r>
  <r>
    <s v="ARP"/>
    <s v="046"/>
    <x v="1"/>
    <s v="E-COMMAX NEGÓCIOS PÚBLICOS ELETRÔNICOS LTDA"/>
    <s v="16.974.298/0001-70"/>
    <s v="Registro de preços para a eventual aquisição de eletrodomésticos, eletroportáteis e utensílios de escritório diversos"/>
    <x v="3"/>
    <s v="Pregão Eletrônico"/>
    <s v="007/2024"/>
    <d v="2024-07-29T00:00:00"/>
    <s v="29/07/24"/>
    <d v="2025-07-29T00:00:00"/>
    <s v="29/07/25"/>
    <n v="365"/>
    <s v="EXPIRADO"/>
    <s v="EXPIRADO"/>
    <x v="0"/>
    <n v="3440"/>
    <s v="Despesa"/>
    <n v="0"/>
    <s v="SEADM"/>
    <s v="TJPA-PRO-2024/02883"/>
    <n v="0"/>
    <n v="3440"/>
    <s v="nova contratação TJPA-PRO-2025/01227"/>
    <m/>
    <s v="Lei n° 14.133/21"/>
    <d v="2024-03-26T00:00:00"/>
    <x v="2"/>
    <s v="PRAZO LEGAL"/>
    <s v="2025 - 3º Trimestre"/>
    <d v="2025-05-30T00:00:00"/>
    <s v="Sem informação"/>
    <s v="NÃO "/>
    <m/>
    <s v="Joao Victor Ferreira Almeida"/>
    <s v="Sem indicação"/>
    <s v="Paulo Alexandre Andrade de Oliveira"/>
    <s v="Claikson Mendonca Duarte "/>
    <s v="Antonio Marcos Nunes de Carvalho"/>
    <s v="joao.vfalmeida@tjpa.jus.br; paulo.alexandre@tjpa.jus.br; claikson.duarte@tjpa.jus.br; antonio.carvalho@tjpa.jus.br; coordenadoria.contratos@tjpa.jus.br"/>
  </r>
  <r>
    <s v="ARP"/>
    <s v="076"/>
    <x v="1"/>
    <s v="CLM SOFTWARE COMÉRCIO IMPORTAÇÃO E EXPORTAÇÃO LTDA"/>
    <s v="02.092.332/0003-3"/>
    <s v="Registro de Preços para a aquisição futura de expansão de solução de hiperconvergência, em conjunto com os respectivos serviços de implantação, instalação, configuação, integração, suporte técnico, transferência de conhecimento e assitência técnica/manutenção preventiva."/>
    <x v="4"/>
    <s v="Pregão Eletrônico"/>
    <s v="027/2024"/>
    <d v="2024-10-31T00:00:00"/>
    <s v="31/10/24"/>
    <d v="2025-10-31T00:00:00"/>
    <s v="31/10/25"/>
    <n v="365"/>
    <s v="EXPIRADO"/>
    <s v="EXPIRADO"/>
    <x v="0"/>
    <n v="73594610"/>
    <s v="Despesa"/>
    <n v="0"/>
    <s v="SETIC"/>
    <s v="TJPA-PRO-2024/04433"/>
    <n v="0"/>
    <n v="30450260"/>
    <m/>
    <m/>
    <s v="Lei n° 14.133/21"/>
    <m/>
    <x v="2"/>
    <s v="PRAZO LEGAL"/>
    <s v="2025 - 4º Trimestre"/>
    <d v="2025-09-01T00:00:00"/>
    <s v="Sem informação"/>
    <s v="Sem informação"/>
    <m/>
    <s v="Fabio Venicius Ferreira dos Reis"/>
    <s v="Arilson Galdino da Silva"/>
    <s v="Paulo Gleidson Risuenho Peinado"/>
    <s v="Arilson Galdino da Silva"/>
    <s v="Marcus Vinicius Barbosa e Silva"/>
    <s v="fabio.reis@tjpa.jus.br;arilson.silva@tjpa.jus.br; paulo.peinado@tjpa.jus.br; arilson.silva@tjpa.jus.br; marcus.silva@tjpa.jus.br;coordenadoria.contratos@tjpa.jus.br"/>
  </r>
  <r>
    <s v="ARP"/>
    <s v="048"/>
    <x v="1"/>
    <s v="FRONT COMERCIAL LTDA"/>
    <s v="47.731.740/0001-00"/>
    <s v="Registro de preços para a eventual aquisição de eletrodomésticos, eletroportáteis e utensílios de escritório diversos"/>
    <x v="3"/>
    <s v="Pregão Eletrônico"/>
    <s v="007/2024"/>
    <d v="2024-07-29T00:00:00"/>
    <s v="29/07/24"/>
    <d v="2025-07-29T00:00:00"/>
    <s v="29/07/25"/>
    <n v="365"/>
    <s v="EXPIRADO"/>
    <s v="EXPIRADO"/>
    <x v="0"/>
    <n v="35173.4"/>
    <s v="Despesa"/>
    <n v="0"/>
    <s v="SEADM"/>
    <s v="TJPA-PRO-2024/02887"/>
    <n v="0"/>
    <n v="35173.4"/>
    <s v="nova contratação TJPA-PRO-2025/01227"/>
    <m/>
    <s v="Lei n° 14.133/21"/>
    <d v="2024-03-26T00:00:00"/>
    <x v="2"/>
    <s v="PRAZO LEGAL"/>
    <s v="2025 - 3º Trimestre"/>
    <d v="2025-05-30T00:00:00"/>
    <s v="Sem informação"/>
    <s v="NÃO "/>
    <m/>
    <s v="Joao Victor Ferreira Almeida"/>
    <s v="Sem indicação"/>
    <s v="Paulo Alexandre Andrade de Oliveira"/>
    <s v="Claikson Mendonca Duarte "/>
    <s v="Antonio Marcos Nunes de Carvalho"/>
    <s v="joao.vfalmeida@tjpa.jus.br; paulo.alexandre@tjpa.jus.br; claikson.duarte@tjpa.jus.br; antonio.carvalho@tjpa.jus.br; coordenadoria.contratos@tjpa.jus.br"/>
  </r>
  <r>
    <s v="ARP"/>
    <s v="049"/>
    <x v="1"/>
    <s v="GP COMÉRCIO LIMPEZA E SERVIÇOS LTDA"/>
    <s v="04.375.274/0001-16"/>
    <s v="Registro de preços para a eventual aquisição de eletrodomésticos, eletroportáteis e utensílios de escritório diversos"/>
    <x v="3"/>
    <s v="Pregão Eletrônico"/>
    <s v="007/2024"/>
    <d v="2024-07-29T00:00:00"/>
    <s v="29/07/24"/>
    <d v="2025-07-29T00:00:00"/>
    <s v="29/07/25"/>
    <n v="365"/>
    <s v="EXPIRADO"/>
    <s v="EXPIRADO"/>
    <x v="0"/>
    <n v="8179"/>
    <s v="Despesa"/>
    <n v="0"/>
    <s v="SEADM"/>
    <s v="TJPA-PRO-2024/02888"/>
    <n v="0"/>
    <n v="8179"/>
    <s v="nova contratação TJPA-PRO-2025/01227"/>
    <m/>
    <s v="Lei n° 14.133/21"/>
    <d v="2024-03-26T00:00:00"/>
    <x v="2"/>
    <s v="PRAZO LEGAL"/>
    <s v="2025 - 3º Trimestre"/>
    <d v="2025-05-30T00:00:00"/>
    <s v="Sem informação"/>
    <s v="NÃO "/>
    <m/>
    <s v="Joao Victor Ferreira Almeida"/>
    <s v="Sem indicação"/>
    <s v="Paulo Alexandre Andrade de Oliveira"/>
    <s v="Claikson Mendonca Duarte "/>
    <s v="Antonio Marcos Nunes de Carvalho"/>
    <s v="joao.vfalmeida@tjpa.jus.br; paulo.alexandre@tjpa.jus.br; claikson.duarte@tjpa.jus.br; antonio.carvalho@tjpa.jus.br; coordenadoria.contratos@tjpa.jus.br"/>
  </r>
  <r>
    <s v="ARP"/>
    <s v="050"/>
    <x v="1"/>
    <s v="INOVAWAY TECNOLOGIA LTDA"/>
    <s v="43.951.445/0001-60"/>
    <s v="Registro de preços para a eventual aquisição de eletrodomésticos, eletroportáteis e utensílios de escritório diversos"/>
    <x v="3"/>
    <s v="Pregão Eletrônico"/>
    <s v="007/2024"/>
    <d v="2024-07-29T00:00:00"/>
    <s v="29/07/24"/>
    <d v="2025-07-29T00:00:00"/>
    <s v="29/07/25"/>
    <n v="365"/>
    <s v="EXPIRADO"/>
    <s v="EXPIRADO"/>
    <x v="0"/>
    <n v="20080"/>
    <s v="Despesa"/>
    <n v="0"/>
    <s v="SEADM"/>
    <s v="TJPA-PRO-2024/02889"/>
    <n v="0"/>
    <n v="20080"/>
    <s v="nova contratação TJPA-PRO-2025/01227"/>
    <m/>
    <s v="Lei n° 14.133/21"/>
    <d v="2024-03-26T00:00:00"/>
    <x v="2"/>
    <s v="PRAZO LEGAL"/>
    <s v="2025 - 3º Trimestre"/>
    <d v="2025-05-30T00:00:00"/>
    <s v="Sem informação"/>
    <s v="NÃO "/>
    <m/>
    <s v="Joao Victor Ferreira Almeida"/>
    <s v="Sem indicação"/>
    <s v="Paulo Alexandre Andrade de Oliveira"/>
    <s v="Claikson Mendonca Duarte "/>
    <s v="Antonio Marcos Nunes de Carvalho"/>
    <s v="joao.vfalmeida@tjpa.jus.br; paulo.alexandre@tjpa.jus.br; claikson.duarte@tjpa.jus.br; antonio.carvalho@tjpa.jus.br; coordenadoria.contratos@tjpa.jus.br"/>
  </r>
  <r>
    <s v="ARP"/>
    <s v="052"/>
    <x v="1"/>
    <s v="ONE COMERCIAL LTDA"/>
    <s v="14.517.717/0001-51"/>
    <s v="Registro de preços para a eventual aquisição de eletrodomésticos, eletroportáteis e utensílios de escritório diversos"/>
    <x v="3"/>
    <s v="Pregão Eletrônico"/>
    <s v="007/2024"/>
    <d v="2024-07-29T00:00:00"/>
    <s v="29/07/24"/>
    <d v="2025-07-29T00:00:00"/>
    <s v="29/07/25"/>
    <n v="365"/>
    <s v="EXPIRADO"/>
    <s v="EXPIRADO"/>
    <x v="0"/>
    <n v="411"/>
    <s v="Despesa"/>
    <n v="0"/>
    <s v="SEADM"/>
    <s v="TJPA-PRO-2024/02891"/>
    <n v="0"/>
    <n v="411"/>
    <s v="nova contratação TJPA-PRO-2025/01227"/>
    <m/>
    <s v="Lei n° 14.133/21"/>
    <d v="2024-03-26T00:00:00"/>
    <x v="2"/>
    <s v="PRAZO LEGAL"/>
    <s v="2025 - 3º Trimestre"/>
    <d v="2025-05-30T00:00:00"/>
    <s v="Sem informação"/>
    <s v="NÃO "/>
    <m/>
    <s v="Joao Victor Ferreira Almeida"/>
    <s v="Sem indicação"/>
    <s v="Paulo Alexandre Andrade de Oliveira"/>
    <s v="Claikson Mendonca Duarte "/>
    <s v="Antonio Marcos Nunes de Carvalho"/>
    <s v="joao.vfalmeida@tjpa.jus.br; paulo.alexandre@tjpa.jus.br; claikson.duarte@tjpa.jus.br; antonio.carvalho@tjpa.jus.br; coordenadoria.contratos@tjpa.jus.br"/>
  </r>
  <r>
    <s v="ARP"/>
    <s v="053"/>
    <x v="1"/>
    <s v="PLÁCIDO E PLÁCIDO LTDA-EPP"/>
    <s v="18.023.458/0001-21"/>
    <s v="Registro de preços para a eventual aquisição de eletrodomésticos, eletroportáteis e utensílios de escritório diversos"/>
    <x v="3"/>
    <s v="Pregão Eletrônico"/>
    <s v="007/2024"/>
    <d v="2024-07-29T00:00:00"/>
    <s v="29/07/24"/>
    <d v="2025-07-29T00:00:00"/>
    <s v="29/07/25"/>
    <n v="365"/>
    <s v="EXPIRADO"/>
    <s v="EXPIRADO"/>
    <x v="0"/>
    <n v="3080"/>
    <s v="Despesa"/>
    <n v="0"/>
    <s v="SEADM"/>
    <s v="TJPA-PRO-2024/02892"/>
    <n v="0"/>
    <n v="3080"/>
    <s v="nova contratação TJPA-PRO-2025/01227"/>
    <m/>
    <s v="Lei n° 14.133/21"/>
    <d v="2024-03-26T00:00:00"/>
    <x v="2"/>
    <s v="PRAZO LEGAL"/>
    <s v="2025 - 3º Trimestre"/>
    <d v="2025-05-30T00:00:00"/>
    <s v="Sem informação"/>
    <s v="NÃO "/>
    <m/>
    <s v="Joao Victor Ferreira Almeida"/>
    <s v="Sem indicação"/>
    <s v="Paulo Alexandre Andrade de Oliveira"/>
    <s v="Claikson Mendonca Duarte "/>
    <s v="Antonio Marcos Nunes de Carvalho"/>
    <s v="joao.vfalmeida@tjpa.jus.br; paulo.alexandre@tjpa.jus.br; claikson.duarte@tjpa.jus.br; antonio.carvalho@tjpa.jus.br; coordenadoria.contratos@tjpa.jus.br"/>
  </r>
  <r>
    <s v="ARP"/>
    <s v="055"/>
    <x v="1"/>
    <s v="RMX GESTÃO EMPRESARIAL LTDA"/>
    <s v="53.591.009/0001-80"/>
    <s v="Registro de preços para a eventual aquisição de eletrodomésticos, eletroportáteis e utensílios de escritório diversos"/>
    <x v="3"/>
    <s v="Pregão Eletrônico"/>
    <s v="007/2024"/>
    <d v="2024-07-29T00:00:00"/>
    <s v="29/07/24"/>
    <d v="2025-07-29T00:00:00"/>
    <s v="29/07/25"/>
    <n v="365"/>
    <s v="EXPIRADO"/>
    <s v="EXPIRADO"/>
    <x v="0"/>
    <n v="63420"/>
    <s v="Despesa"/>
    <n v="0"/>
    <s v="SEADM"/>
    <s v="TJPA-PRO-2024/02894"/>
    <n v="0"/>
    <n v="63420"/>
    <s v="nova contratação TJPA-PRO-2025/01227"/>
    <m/>
    <s v="Lei n° 14.133/21"/>
    <d v="2024-03-26T00:00:00"/>
    <x v="2"/>
    <s v="PRAZO LEGAL"/>
    <s v="2025 - 3º Trimestre"/>
    <d v="2025-05-30T00:00:00"/>
    <s v="Sem informação"/>
    <s v="NÃO "/>
    <m/>
    <s v="Joao Victor Ferreira Almeida"/>
    <s v="Sem indicação"/>
    <s v="Paulo Alexandre Andrade de Oliveira"/>
    <s v="Claikson Mendonca Duarte "/>
    <s v="Antonio Marcos Nunes de Carvalho"/>
    <s v="joao.vfalmeida@tjpa.jus.br; paulo.alexandre@tjpa.jus.br; claikson.duarte@tjpa.jus.br; antonio.carvalho@tjpa.jus.br; coordenadoria.contratos@tjpa.jus.br"/>
  </r>
  <r>
    <s v="ARP"/>
    <s v="062"/>
    <x v="1"/>
    <s v="CERTIMINAS CERTIFICAÇÃO DIGITAL LTDA"/>
    <s v="26.306.021/0001-23"/>
    <s v="Registro de preços para a contratação de uma empresa especializada na prestação de serviços relacionados à emissão de Certificados Digitais ICP-Brasil A3 AC-JUS, para magistrados e e-CPF com API de Consulta, A1 e-CNPJ, Intranet SSL Wildcard do tipo A1 e SSL Wildcard para servidores web (externo) A1"/>
    <x v="7"/>
    <s v="Pregão Eletrônico"/>
    <s v="012/2024"/>
    <d v="2024-07-29T00:00:00"/>
    <s v="29/07/24"/>
    <d v="2025-07-29T00:00:00"/>
    <s v="29/07/25"/>
    <n v="365"/>
    <s v="EXPIRADO"/>
    <s v="EXPIRADO"/>
    <x v="0"/>
    <n v="281285"/>
    <s v="Despesa"/>
    <n v="0"/>
    <s v="SETIC"/>
    <s v="TJPA-PRO-2024/03015"/>
    <n v="0"/>
    <n v="281285"/>
    <m/>
    <m/>
    <s v="Lei n° 14.133/21"/>
    <d v="2024-06-12T00:00:00"/>
    <x v="2"/>
    <s v="PRAZO LEGAL"/>
    <s v="2025 - 3º Trimestre"/>
    <d v="2025-05-30T00:00:00"/>
    <s v="Sem informação"/>
    <s v="Sem informação"/>
    <m/>
    <s v="Ramon Santos do Nascimento"/>
    <s v="Yan Yuri Ferreira Lima"/>
    <s v="Yan Yuri Ferreira Lima"/>
    <s v="Sem indicação"/>
    <s v="Sem indicação"/>
    <s v="yan.lima@tjpa.jus.br; ramon.nascimento@tjpa.jus.br; coordenadoria.contratos@tjpa.jus.br"/>
  </r>
  <r>
    <s v="ARP"/>
    <s v="063"/>
    <x v="1"/>
    <s v="X. DIGITAL BRASIL SEGURANÇA DA INFORMAÇÃO LTDA"/>
    <s v="38.597.881/0001-42"/>
    <s v="Registro de preços para a contratação de uma empresa especializada na prestação de serviços relacionados à emissão de Certificados Digitais ICP-Brasil A3 AC-JUS, para magistrados e e-CPF com API de Consulta, A1 e-CNPJ, Intranet SSL Wildcard do tipo A1 e SSL Wildcard para servidores web (externo) A1"/>
    <x v="7"/>
    <s v="Pregão Eletrônico"/>
    <s v="012/2024"/>
    <d v="2024-07-29T00:00:00"/>
    <s v="29/07/24"/>
    <d v="2025-07-29T00:00:00"/>
    <s v="29/07/25"/>
    <n v="365"/>
    <s v="EXPIRADO"/>
    <s v="EXPIRADO"/>
    <x v="0"/>
    <n v="5832.33"/>
    <s v="Despesa"/>
    <n v="0"/>
    <s v="SETIC"/>
    <s v="TJPA-PRO-2024/03019"/>
    <n v="0"/>
    <n v="5832.33"/>
    <m/>
    <m/>
    <s v="Lei n° 14.133/21"/>
    <d v="2024-06-12T00:00:00"/>
    <x v="2"/>
    <s v="PRAZO LEGAL"/>
    <s v="2025 - 3º Trimestre"/>
    <d v="2025-05-30T00:00:00"/>
    <s v="Sem informação"/>
    <s v="Sem informação"/>
    <m/>
    <s v="Ramon Santos do Nascimento"/>
    <s v="Yan Yuri Ferreira Lima"/>
    <s v="Yan Yuri Ferreira Lima"/>
    <s v="Sem indicação"/>
    <s v="Sem indicação"/>
    <s v="yan.lima@tjpa.jus.br; ramon.nascimento@tjpa.jus.br; coordenadoria.contratos@tjpa.jus.br"/>
  </r>
  <r>
    <s v="CONTRATO"/>
    <s v="018"/>
    <x v="5"/>
    <s v="LENOVO CNPJ/MF 26.543.789/001/10"/>
    <s v="26.543.789/0001-10"/>
    <s v="fornecimento de Servidores de Rede do tipo Blade /Rack Milestone / Rack BriefCam"/>
    <x v="4"/>
    <s v="Adesão/Partícipe"/>
    <s v="062/2019"/>
    <d v="2020-07-31T00:00:00"/>
    <s v="31/07/20"/>
    <d v="2025-07-31T00:00:00"/>
    <s v="31/07/25"/>
    <n v="1826"/>
    <s v="EXPIRADO"/>
    <s v="EXPIRADO"/>
    <x v="0"/>
    <n v="2069766.64"/>
    <s v="Despesa"/>
    <n v="0"/>
    <s v="SETIC"/>
    <s v="PA-PRO-2020/01381"/>
    <n v="0"/>
    <n v="2069766.64"/>
    <s v="Contrato de fornecimento"/>
    <m/>
    <s v="Lei n° 8.666/93"/>
    <m/>
    <x v="3"/>
    <s v="EXCEPCIONAL"/>
    <s v="2025 - 3º Trimestre"/>
    <d v="2025-06-01T00:00:00"/>
    <s v="Sem informação"/>
    <s v="Sem informação"/>
    <m/>
    <s v="Fabio Venicius Ferreira dos Reis"/>
    <s v="Arilson Galdino da Silva"/>
    <s v="Sandro Luiz de Oliveira Martins"/>
    <s v="Arilson Galdino da Silva"/>
    <s v="Marcus Vinicius Barbosa e Silva"/>
    <s v="fabio.reis@tjpa.jus.br arilson.silva@tjpa.jus.br;sandro.martins@tjpa.jus.br; marcus.silva@tjpa.jus.br; coordenadoria.contratos@tjpa.jus.br"/>
  </r>
  <r>
    <s v="ARP"/>
    <s v="054"/>
    <x v="1"/>
    <s v="R JUAREZ DE ALMEIDA-ME"/>
    <s v="27.996.382/0001-01"/>
    <s v="Registro de Preços para aquisição de eletrodomésticos, eletroportáteis e utensílios de escritório diversos - Item 8 - Fragmentadora de papel"/>
    <x v="3"/>
    <s v="Pregão Eletrônico"/>
    <s v="007/2024"/>
    <d v="2024-07-31T00:00:00"/>
    <s v="31/07/24"/>
    <d v="2025-07-31T00:00:00"/>
    <s v="31/07/25"/>
    <n v="365"/>
    <s v="EXPIRADO"/>
    <s v="EXPIRADO"/>
    <x v="0"/>
    <n v="37400"/>
    <s v="Despesa"/>
    <n v="0"/>
    <s v="SEADM"/>
    <s v="TJPA-PRO-2024/2893"/>
    <n v="0"/>
    <n v="37400"/>
    <s v="nova contratação TJPA-PRO-2025/01227"/>
    <m/>
    <s v="Lei n° 14.133/21"/>
    <d v="2024-03-26T00:00:00"/>
    <x v="2"/>
    <s v="PRAZO LEGAL"/>
    <s v="2025 - 3º Trimestre"/>
    <d v="2025-06-01T00:00:00"/>
    <s v="Sem informação"/>
    <s v="NÃO "/>
    <m/>
    <s v="Joao Victor Ferreira Almeida"/>
    <s v="Sem indicação"/>
    <s v="Paulo Alexandre Andrade de Oliveira"/>
    <s v="Sem indicação"/>
    <s v="Sem indicação"/>
    <s v="joao.vfalmeida@tjpa.jus.br;paulo.alexandre@tjpa.jus.br;coordenadoria.contratos@tjpa.jus.br"/>
  </r>
  <r>
    <s v="ARP"/>
    <s v="047"/>
    <x v="1"/>
    <s v="ELEVATE UTILIDADES LTDA"/>
    <s v="52.996.455/001-02"/>
    <s v="Registro de preços para a eventual aquisição de eletrodomésticos, eletroportáteis e utensílios de escritório diversos"/>
    <x v="3"/>
    <s v="Pregão Eletrônico"/>
    <s v="007/2024"/>
    <d v="2024-07-29T00:00:00"/>
    <s v="29/07/24"/>
    <d v="2025-07-29T00:00:00"/>
    <s v="29/07/25"/>
    <n v="365"/>
    <s v="EXPIRADO"/>
    <s v="EXPIRADO"/>
    <x v="0"/>
    <n v="62077"/>
    <s v="Despesa"/>
    <n v="0"/>
    <s v="SEADM"/>
    <s v="TJPA-PRO-2024/02885"/>
    <n v="0"/>
    <n v="62077"/>
    <s v="nova contratação TJPA-PRO-2025/01227"/>
    <m/>
    <s v="Lei n° 14.133/21"/>
    <d v="2024-03-26T00:00:00"/>
    <x v="2"/>
    <s v="PRAZO LEGAL"/>
    <s v="2025 - 3º Trimestre"/>
    <d v="2025-05-30T00:00:00"/>
    <s v="Sem informação"/>
    <s v="NÃO "/>
    <m/>
    <s v="Joao Victor Ferreira Almeida"/>
    <s v="Sem indicação"/>
    <s v="Paulo Alexandre Andrade de Oliveira"/>
    <s v="Claikson Mendonca Duarte "/>
    <s v="Antonio Marcos Nunes de Carvalho"/>
    <s v="joao.vfalmeida@tjpa.jus.br; paulo.alexandre@tjpa.jus.br; claikson.duarte@tjpa.jus.br; antonio.carvalho@tjpa.jus.br; coordenadoria.contratos@tjpa.jus.br"/>
  </r>
  <r>
    <s v="ARP"/>
    <s v="058"/>
    <x v="1"/>
    <s v="N C DISTRIBUIDORA DE PRODUTOS E SERVIÇOS LTDA"/>
    <s v="23.496.174/0001-92"/>
    <s v="Registro de Preços para aquisição de insumos de impressão (Toners e Unidades de imagem)"/>
    <x v="7"/>
    <s v="Pregão Eletrônico"/>
    <s v="006/2024"/>
    <d v="2024-07-31T00:00:00"/>
    <s v="31/07/24"/>
    <d v="2025-07-31T00:00:00"/>
    <s v="31/07/25"/>
    <n v="365"/>
    <s v="EXPIRADO"/>
    <s v="EXPIRADO"/>
    <x v="0"/>
    <n v="100959.6"/>
    <s v="Despesa"/>
    <n v="0"/>
    <s v="SEADM"/>
    <s v="TJPA-PRO-2024/2982"/>
    <n v="0"/>
    <n v="100959.6"/>
    <s v="joão informou ia teams que não será prorrogado"/>
    <m/>
    <s v="Lei n° 14.133/21"/>
    <d v="2024-02-05T00:00:00"/>
    <x v="1"/>
    <s v="PRAZO LEGAL"/>
    <s v="2025 - 3º Trimestre"/>
    <d v="2025-06-01T00:00:00"/>
    <s v="Sem informação"/>
    <s v="NÃO "/>
    <m/>
    <s v="Joao Victor Ferreira Almeida"/>
    <s v="Sem indicação"/>
    <s v="Bruno Vieira dos Santos"/>
    <s v="Claikson Mendonca Duarte "/>
    <s v="Marcus Sergio Ferreira Neves"/>
    <s v="joao.vfalmeida@tjpa.jus.br;bruno.vieira@tjpa.jus.br;claikson.duarte@tjpa.jus.br;marcus.neves@tjpa.jus.br"/>
  </r>
  <r>
    <s v="ARP"/>
    <s v="059"/>
    <x v="1"/>
    <s v="LUANDA COMÉRCIO DE SUPRIMENTOS PARA INFORMÁTICA LTDA"/>
    <s v="10.742.589/0001-57"/>
    <s v="Registro de preços para a eventual aquisição de insumos de impressão (toners e unidades de imagem)"/>
    <x v="7"/>
    <s v="Pregão Eletrônico"/>
    <s v="006/2024"/>
    <d v="2024-07-31T00:00:00"/>
    <s v="31/07/24"/>
    <d v="2025-07-31T00:00:00"/>
    <s v="31/07/25"/>
    <n v="365"/>
    <s v="EXPIRADO"/>
    <s v="EXPIRADO"/>
    <x v="0"/>
    <n v="12000"/>
    <s v="Despesa"/>
    <n v="0"/>
    <s v="SEADM"/>
    <s v="TJPA-PRO-2024/02983"/>
    <n v="0"/>
    <n v="12000"/>
    <s v="joão informou ia teams que não será prorrogado"/>
    <m/>
    <s v="Lei n° 14.133/21"/>
    <d v="2024-02-05T00:00:00"/>
    <x v="1"/>
    <s v="PRAZO LEGAL"/>
    <s v="2025 - 3º Trimestre"/>
    <d v="2025-06-01T00:00:00"/>
    <s v="Sem informação"/>
    <s v="NÃO "/>
    <m/>
    <s v="Joao Victor Ferreira Almeida"/>
    <s v="Sem indicação"/>
    <s v="Bruno Vieira dos Santos"/>
    <s v="Claikson Mendonca Duarte "/>
    <s v="Marcus Sergio Ferreira Neves"/>
    <e v="#N/A"/>
  </r>
  <r>
    <s v="CONTRATO"/>
    <s v="063"/>
    <x v="4"/>
    <s v="KARISTEN COMERCIO E SERVIÇOS MECANICOS E ELETRICOS LTDA "/>
    <s v="05.970.357/0001-16"/>
    <s v="Manutenção Preditiva, Preventiva e Corretiva permanente com fornecimento de peças de reposição para subestação e grupo gerador instalado do edificio Sede-Anexo II, com manutenção no sistema de aterramento e no sistema de proteção contra descargas atmosféricas."/>
    <x v="0"/>
    <s v="Pregão Eletrônico"/>
    <s v="042/2022"/>
    <d v="2022-08-03T00:00:00"/>
    <s v="03/08/22"/>
    <d v="2025-08-03T00:00:00"/>
    <s v="03/08/25"/>
    <n v="1096"/>
    <s v="EXPIRADO"/>
    <s v="EXPIRADO"/>
    <x v="0"/>
    <n v="89000"/>
    <s v="Despesa"/>
    <n v="0"/>
    <s v="SEENG"/>
    <s v="TJPA-PRO-2022/02898"/>
    <n v="0"/>
    <n v="89000"/>
    <s v="TJPA-MEM-2024/31802, Cobrança e tramitação, para assinatura / cobrança: 0004079-03.2025.8.14.0900 -não será prorrogado."/>
    <m/>
    <s v="Lei n° 8.666/93"/>
    <m/>
    <x v="3"/>
    <s v="PRAZO LEGAL"/>
    <s v="2025 - 3º Trimestre"/>
    <d v="2025-06-04T00:00:00"/>
    <s v="Sem informação"/>
    <s v="Sem informação"/>
    <m/>
    <s v="Valter Mendes Ferreira Júnior"/>
    <s v="Daniel Menezes Simas"/>
    <s v="Daniel Menezes Simas"/>
    <s v="Sem indicação"/>
    <s v="Paulo Marcelo de Araújo Hildebrando"/>
    <s v="valter.junior@tjpa.jus.br;daniel.simas@tjpa.jus.br;daniel.simas@tjpa.jus.br;;paulo.hildebrando@tjpa.jus.br;coordenadoria.contratos@tjpa.jus.br"/>
  </r>
  <r>
    <s v="ARP"/>
    <s v="057"/>
    <x v="1"/>
    <s v="CARISA INFORMAÇÕES E VENDAS LTDA ME"/>
    <s v="09.211.866/0001-16"/>
    <s v="Registro de Preços para aquisição de insumos de impressão (Toners e Unidades de imagem)"/>
    <x v="7"/>
    <s v="Pregão Eletrônico"/>
    <s v="006/2024"/>
    <d v="2024-07-31T00:00:00"/>
    <s v="31/07/24"/>
    <d v="2025-07-31T00:00:00"/>
    <s v="31/07/25"/>
    <n v="365"/>
    <s v="EXPIRADO"/>
    <s v="EXPIRADO"/>
    <x v="0"/>
    <n v="2685.89"/>
    <s v="Despesa"/>
    <n v="0"/>
    <s v="SEADM"/>
    <s v="TJPA-PRO-2024/2981"/>
    <s v="ARP não encontrada"/>
    <n v="2685.89"/>
    <s v="joão informou ia teams que não será prorrogado"/>
    <m/>
    <s v="Lei n° 14.133/21"/>
    <d v="2024-02-05T00:00:00"/>
    <x v="1"/>
    <s v="PRAZO LEGAL"/>
    <s v="2025 - 3º Trimestre"/>
    <d v="2025-06-01T00:00:00"/>
    <s v="Sem informação"/>
    <s v="NÃO "/>
    <m/>
    <s v="Joao Victor Ferreira Almeida"/>
    <s v="Sem indicação"/>
    <s v="Bruno Vieira dos Santos"/>
    <s v="Claikson Mendonca Duarte "/>
    <s v="Marcus Sergio Ferreira Neves"/>
    <s v="joao.vfalmeida@tjpa.jus.br;bruno.vieira@tjpa.jus.br;claikson.duarte@tjpa.jus.br;marcus.neves@tjpa.jus.br"/>
  </r>
  <r>
    <s v="CONTRATO"/>
    <s v="088"/>
    <x v="1"/>
    <s v="SENSORIAL DETECTORES DE SEGURANÇA LTDA"/>
    <s v="09.054.830/0001-76"/>
    <s v="Contratação de empresa especializada no fornecimento com instalação de equipamentos detectores de metais para atender as necessidades das instalações prediais do Tribunal de Justiça - Portas Giratórias"/>
    <x v="0"/>
    <s v="Pregão Eletrônico"/>
    <s v="075/2023"/>
    <d v="2024-08-14T00:00:00"/>
    <s v="14/08/24"/>
    <d v="2025-08-14T00:00:00"/>
    <s v="14/08/25"/>
    <n v="365"/>
    <s v="EXPIRADO"/>
    <s v="EXPIRADO"/>
    <x v="0"/>
    <n v="992250"/>
    <s v="Despesa"/>
    <n v="0"/>
    <s v="COMIL"/>
    <s v="PA-PRO-2023/02526"/>
    <n v="0"/>
    <n v="992250"/>
    <s v="Ct. de fornecimento. 0012423-70.2025.8.14.0900 cobrança"/>
    <m/>
    <s v="Lei n° 8.666/93"/>
    <m/>
    <x v="2"/>
    <s v="PRAZO LEGAL"/>
    <s v="2025 - 3º Trimestre"/>
    <d v="2025-06-15T00:00:00"/>
    <s v="Sem informação"/>
    <s v="Sem informação"/>
    <m/>
    <s v="Willian Rogerio Souza da Silva"/>
    <s v="Edson Santos de Souza"/>
    <s v="Paulo Marcelo de Araújo Hildebrando"/>
    <m/>
    <m/>
    <s v="willian.silva@tjpa.jus.br;edson.souza@tjpa.jus.br;paulo.hildebrando@tjpa.jus.br"/>
  </r>
  <r>
    <s v="CONTRATO"/>
    <s v="089"/>
    <x v="1"/>
    <s v="ASAE SERVIÇOS ELÉTRICOS LTDA"/>
    <s v="45.502.808/0001-05"/>
    <s v="Contratação de empresa especializada no fornecimento com instalação de equipamentos detectores de metais para atender as necessidades das instalações prediais do Tribunal de Justiça - 150 equipamentos portátéis"/>
    <x v="0"/>
    <s v="Pregão Eletrônico"/>
    <s v="075/2023"/>
    <d v="2024-08-14T00:00:00"/>
    <s v="14/08/24"/>
    <d v="2025-08-14T00:00:00"/>
    <s v="14/08/25"/>
    <n v="365"/>
    <s v="EXPIRADO"/>
    <s v="EXPIRADO"/>
    <x v="0"/>
    <n v="26298"/>
    <s v="Despesa"/>
    <n v="0"/>
    <s v="COMIL"/>
    <s v="PA-PRO-2023/02526"/>
    <n v="0"/>
    <n v="26298"/>
    <s v="Ct. de fornecimento - 0012430-62.2025.8.14.0900 cobrança"/>
    <m/>
    <s v="Lei n° 8.666/93"/>
    <m/>
    <x v="2"/>
    <s v="PRAZO LEGAL"/>
    <s v="2025 - 3º Trimestre"/>
    <d v="2025-06-15T00:00:00"/>
    <s v="Sem informação"/>
    <s v="Sem informação"/>
    <m/>
    <s v="Willian Rogerio Souza da Silva"/>
    <s v="Edson Santos de Souza"/>
    <s v="Paulo Marcelo de Araújo Hildebrando"/>
    <m/>
    <m/>
    <s v="willian.silva@tjpa.jus.br;edson.souza@tjpa.jus.br;paulo.hildebrando@tjpa.jus.br"/>
  </r>
  <r>
    <s v="CONTRATO"/>
    <s v="108"/>
    <x v="1"/>
    <s v="EDITORA FÓRUM LTDA"/>
    <s v="41.769.803/0001-92"/>
    <s v="Contratação 90 (noventa) vagas para participação de servidores nos cursos que integram o PROGRAMA DE CAPACITAÇÃO, ofertado pela CONTRATADA, com temas importantes para a melhoria no desempenho de servidores na execução de suas atividades no TJPA"/>
    <x v="0"/>
    <s v="Inexigibilidade de Licitação"/>
    <s v="102/2024"/>
    <d v="2024-10-15T00:00:00"/>
    <s v="15/10/24"/>
    <d v="2025-08-15T00:00:00"/>
    <s v="15/08/25"/>
    <n v="304"/>
    <s v="EXPIRADO"/>
    <s v="EXPIRADO"/>
    <x v="0"/>
    <n v="215700"/>
    <s v="Despesa"/>
    <n v="0"/>
    <s v="EJ"/>
    <s v="TJPA-PRO-2024/01661"/>
    <n v="0"/>
    <n v="215700"/>
    <s v="Verificar se é ct por escopo - 0012452-23.2025.8.14.0900 - cobrança"/>
    <m/>
    <s v="Lei n° 14.133/21"/>
    <d v="2024-08-16T00:00:00"/>
    <x v="2"/>
    <s v="PRAZO LEGAL"/>
    <s v="2025 - 3º Trimestre"/>
    <d v="2025-06-16T00:00:00"/>
    <s v="Sem informação"/>
    <s v="Sem informação"/>
    <m/>
    <s v="Jeferson Antonio Fernandes Bacelar"/>
    <s v="Sem indicação"/>
    <s v="Lorena Magalhães Freire da Silva"/>
    <s v="Paulo Victor Ramos Corrêa"/>
    <s v="Luciana Maria Santos Moura Assad"/>
    <s v="jeferson.bacelar@tjpa.jus.br;lorena.silva@tjpa.jus.br;paulo.correa@tjpa.jus.br;luciana.assad@tjpa.jus.br"/>
  </r>
  <r>
    <s v="CONTRATO"/>
    <s v="087"/>
    <x v="1"/>
    <s v="3D PROJETOS E ASSESSORIA EM INFORMÁTICA LTDA"/>
    <s v="07.766.048/0001-54"/>
    <s v="Contratação de empresa especializada no fornecimento com instalação de equipamentos detectores de metais para atender as necessidades das instalações prediais do Tribunal de Justiça - 63 Nobreaks"/>
    <x v="0"/>
    <s v="Pregão Eletrônico"/>
    <s v="075/2023"/>
    <d v="2024-08-14T00:00:00"/>
    <s v="14/08/24"/>
    <d v="2025-08-14T00:00:00"/>
    <s v="14/08/25"/>
    <n v="365"/>
    <s v="EXPIRADO"/>
    <s v="EXPIRADO"/>
    <x v="0"/>
    <n v="30146.13"/>
    <s v="Despesa"/>
    <n v="0"/>
    <s v="COMIL"/>
    <s v="PA-PRO-2023/02526"/>
    <n v="0"/>
    <n v="30146.13"/>
    <s v="Ct. de fornecimento - 0012402-94.2025.8.14.0900 cobrança"/>
    <m/>
    <s v="Lei n° 8.666/93"/>
    <m/>
    <x v="2"/>
    <s v="PRAZO LEGAL"/>
    <s v="2025 - 3º Trimestre"/>
    <d v="2025-06-15T00:00:00"/>
    <s v="Sem informação"/>
    <s v="Sem informação"/>
    <m/>
    <s v="Willian Rogerio Souza da Silva"/>
    <s v="Edson Santos de Souza"/>
    <s v="Paulo Marcelo de Araújo Hildebrando"/>
    <m/>
    <m/>
    <s v="willian.silva@tjpa.jus.br;edson.souza@tjpa.jus.br;paulo.hildebrando@tjpa.jus.br"/>
  </r>
  <r>
    <s v="CONTRATO"/>
    <s v="022"/>
    <x v="2"/>
    <s v="DAWCA  CONSTRUÇÕES  E  SERVIÇOS  LTDA"/>
    <s v="20.342.633/0001-95"/>
    <s v="Contratação de empresa especializada para construção do prédio anexo ao Fórum de  Castanhal,"/>
    <x v="1"/>
    <s v="Concorrência"/>
    <s v="004/2022"/>
    <d v="2023-03-21T00:00:00"/>
    <s v="21/03/23"/>
    <d v="2025-08-12T00:00:00"/>
    <s v="12/08/25"/>
    <n v="875"/>
    <s v="EXPIRADO"/>
    <s v="EXPIRADO"/>
    <x v="0"/>
    <n v="6034117.46"/>
    <s v="Despesa"/>
    <n v="0"/>
    <s v="SEENG"/>
    <s v="TJPA-PRO-2023/01055 "/>
    <n v="0"/>
    <n v="7262878.1299999999"/>
    <s v="TJPA-MEM-2025/01973, autorizado.0024992-06.2025.8.14.0900 cobrança. 0013767-86.2025.8.14.0900 - rescisão unilateral"/>
    <m/>
    <s v="Lei n° 8.666/93"/>
    <m/>
    <x v="3"/>
    <s v="PRAZO LEGAL"/>
    <s v="2025 - 3º Trimestre"/>
    <d v="2025-06-13T00:00:00"/>
    <s v="Sem informação"/>
    <s v="Sem informação"/>
    <m/>
    <s v="Jose Luis Sarmento de Araujo"/>
    <s v="Sem indicação"/>
    <s v="Marcelo Passos Calandrini Fernandes"/>
    <s v="Sem indicação"/>
    <s v="Jose Luis Sarmento de Araujo"/>
    <s v="jose.araujo@tjpa.jus.br;;marcelo.fernandes@tjpa.jus.br;;jose.araujo@tjpa.jus.br;coordenadoria.contratos@tjpa.jus.br"/>
  </r>
  <r>
    <s v="CONTRATO"/>
    <s v="001"/>
    <x v="10"/>
    <s v="ORDEM DOS ADVOGADOS DO BRASIL – SEÇÃO PARÁ"/>
    <s v="05.070.008/0001-48"/>
    <s v="Transferência da posse direta à CESSIONÁRIA, de um terreno urbano,  doada pelo Município de Redenção – PA, ao TJPA"/>
    <x v="8"/>
    <s v="Dispensa de Licitação"/>
    <s v="s/n"/>
    <d v="2014-06-18T00:00:00"/>
    <s v="18/06/14"/>
    <d v="2025-06-18T00:00:00"/>
    <s v="18/06/25"/>
    <n v="4018"/>
    <s v="EXPIRADO"/>
    <s v="EXPIRADO"/>
    <x v="0"/>
    <n v="0"/>
    <s v="Despesa"/>
    <n v="0"/>
    <s v="SEADM"/>
    <s v="PA-PRO-2014/00026"/>
    <n v="0"/>
    <s v="Sem valor"/>
    <s v="TJPA-MEM-2024/11006, será prorrogado por 12 meses, processo na DBP. NÃO; instrução NOVO TERMO MEM-2025/15562; novo termo formalizado 31/2025"/>
    <d v="2024-03-13T00:00:00"/>
    <s v="Lei n° 8.666/93"/>
    <m/>
    <x v="3"/>
    <s v="EMERGENCIAL"/>
    <s v="2025 - 2º Trimestre"/>
    <d v="2025-04-19T00:00:00"/>
    <s v="Dentro do prazo"/>
    <s v="NÃO "/>
    <m/>
    <s v="Adriana Coelho Lisboa"/>
    <s v="Jose Nasareno de Macedo Silva"/>
    <s v="Antonio Wilson Eutropio Azevedo de Souza"/>
    <s v="Sem indicação"/>
    <s v="Karina Flavia Mendonça Reis Soares"/>
    <e v="#N/A"/>
  </r>
  <r>
    <s v="ARP"/>
    <s v="039"/>
    <x v="1"/>
    <s v="MICROSENS S/A"/>
    <s v="78.126.950/0011-26"/>
    <s v="Registro de Preço para aquisição de televisores - Item 2 - Smart TV 85'"/>
    <x v="3"/>
    <s v="Pregão Eletrônico"/>
    <s v="005/2024"/>
    <d v="2024-06-18T00:00:00"/>
    <m/>
    <d v="2025-06-18T00:00:00"/>
    <s v="18/06/25"/>
    <n v="365"/>
    <s v="EXPIRADO"/>
    <s v="EXPIRADO"/>
    <x v="0"/>
    <n v="198900"/>
    <s v="Despesa"/>
    <n v="0"/>
    <s v="SEADM"/>
    <s v="TJPA-PRO-2024/02249"/>
    <n v="0"/>
    <n v="198900"/>
    <s v="não será prorrogado"/>
    <m/>
    <s v="Lei n° 14.133/21"/>
    <d v="2024-02-06T00:00:00"/>
    <x v="2"/>
    <s v="PRAZO LEGAL"/>
    <s v="2025 - 2º Trimestre"/>
    <d v="2025-04-19T00:00:00"/>
    <s v="Sem informação"/>
    <s v="NÃO "/>
    <m/>
    <s v="Joao Victor Ferreira Almeida"/>
    <s v="Claikson Mendonca Duarte "/>
    <s v="Paulo Alexandre Andrade de Oliveira"/>
    <s v="Sem indicação"/>
    <s v="Sem indicação"/>
    <s v="joao.vfalmeida@tjpa.jus.br;claikson.duarte@tjpa.jus.br;paulo.alexandre@tjpa.jus.br;coordenadoria.contratos@tjpa.jus.br"/>
  </r>
  <r>
    <s v="CONTRATO"/>
    <s v="022"/>
    <x v="9"/>
    <s v="DNA VIDA EXAMES DE PATERNIDADE E IMUNIZAÇÕES LTDA"/>
    <s v="10.814.997/0001-77"/>
    <s v="Contratação de empresa especializada na prestação de serviços de exames laboratoriais, para comprovação de paternidade e maternidade pela análise de DNA, através do método de coleta de sangue ou saliva, dos tipos trio, duo, espólio, com e sem coleta, e do tipo espólio a partir de material biológico proveniente de exumação cadavérica"/>
    <x v="0"/>
    <s v="Pregão Eletrônico"/>
    <s v="027/2019"/>
    <d v="2019-06-19T00:00:00"/>
    <s v="19/06/19"/>
    <d v="2025-06-19T00:00:00"/>
    <s v="19/06/25"/>
    <n v="2192"/>
    <s v="EXPIRADO"/>
    <s v="EXPIRADO"/>
    <x v="0"/>
    <n v="615548.85"/>
    <s v="Despesa"/>
    <n v="0"/>
    <s v="FCI-BM"/>
    <s v="PA-PRO-2019/02814"/>
    <n v="0"/>
    <n v="677953.55"/>
    <s v="TJPA-MEM-2024/24411, COBRANÇA. vAI ENTRAR NO EXCEPCIONAL / TJPA-MEM-2024/24411-B segunda via ja enviei para pesquisa de mercado. Pedi apoio oepracional para ligar para Fiscal em 24/05; NOVA CONTRTAÇÃO EM ANDAMENTO "/>
    <m/>
    <s v="Lei n° 8.666/93"/>
    <m/>
    <x v="1"/>
    <s v="EMERGENCIAL"/>
    <s v="2025 - 2º Trimestre"/>
    <d v="2025-04-20T00:00:00"/>
    <s v="Sem informação"/>
    <s v="NÃO "/>
    <m/>
    <s v="Sem indicação"/>
    <s v="Sem indicação"/>
    <s v="Leila Maria Lisboa da Silva"/>
    <s v="Sem indicação"/>
    <s v="Sem indicação"/>
    <s v="leila.silva@tjpa.jus.br;;;coordenadoria.contratos@tjpa.jus.br"/>
  </r>
  <r>
    <s v="CONTRATO"/>
    <s v="035"/>
    <x v="9"/>
    <s v="KARISTEN COMERCIO E SERVIÇOS MECANICOS E ELETRICOS LTDA "/>
    <s v="05.970.357/0001-16"/>
    <s v="Contratação de empresa especializada para prestação de serviço de Manutenção Preditiva, Preventiva e Corretiva permanente com fornecimento de peças de reposição para as SUBESTAÇÕES e GRUPOS GERADORES instalados nas dependências do TRIBUNAL DE JUSTIÇA DO ESTADO DO PARÁ. (Juizado Paulo Frota; Ananindeua; icoaraci)"/>
    <x v="0"/>
    <s v="Pregão Eletrônico"/>
    <s v="031/2019"/>
    <d v="2019-09-01T00:00:00"/>
    <s v="01/09/19"/>
    <d v="2025-06-01T00:00:00"/>
    <s v="01/06/25"/>
    <n v="2100"/>
    <s v="EXPIRADO"/>
    <s v="EXPIRADO"/>
    <x v="0"/>
    <n v="162499.92000000001"/>
    <s v="Despesa"/>
    <n v="0"/>
    <s v="SEENG"/>
    <s v="PA-PRO-2019/03595"/>
    <n v="0"/>
    <n v="228119.92"/>
    <s v="TJPA-MEM-2024/36479, instrução, na cotação; rescisão antecipada TJPA-MEM-2025/26985"/>
    <m/>
    <s v="Lei n° 8.666/93"/>
    <m/>
    <x v="3"/>
    <s v="EXCEPCIONAL"/>
    <s v="2025 - 2º Trimestre"/>
    <d v="2025-04-02T00:00:00"/>
    <s v="Sem informação"/>
    <s v="Sem informação"/>
    <m/>
    <s v="Antonio Fernandes dos Santos Sousa"/>
    <s v="Daniel Menezes Simas"/>
    <s v="Sem indicação"/>
    <s v="Sem indicação"/>
    <s v="Paulo Marcelo de Araújo Hildebrando"/>
    <s v="paulo.hildebrando@tjpa.jus.br; daniel.simas@tjpa.jus.br; antonio.sousa2@tjpa.jus.br; coordenadoria.contratos@tjpa.jus.br"/>
  </r>
  <r>
    <s v="CONTRATO"/>
    <s v="039"/>
    <x v="9"/>
    <s v="V DE JESUS BURITI SERVIÇOS DE REFRIGERAÇÃO - ME"/>
    <s v="17.230.719/0001-11"/>
    <s v="Manutenção preventiva e corretiva, de desinstalação, substituição e realocação dos equipamentos de ar-condicionado tipo expansão direta e VRF, splits (ou outro equipamento de outra classificação que vier a substituir estes) instalados no prédio da SGP, localizado na Trav. Félix Roque, 264, bairro Cidade Velha, Belém – PA."/>
    <x v="0"/>
    <s v="Pregão Eletrônico"/>
    <s v="040/2019"/>
    <d v="2019-09-16T00:00:00"/>
    <s v="16/09/19"/>
    <d v="2025-04-15T00:00:00"/>
    <s v="15/04/25"/>
    <n v="2038"/>
    <s v="EXPIRADO"/>
    <s v="EXPIRADO"/>
    <x v="0"/>
    <n v="57997"/>
    <s v="Despesa"/>
    <n v="0"/>
    <s v="SEENG"/>
    <s v="PA-PRO-2019/04111"/>
    <n v="0"/>
    <n v="70586.12"/>
    <s v="TJPA-MEM-2024/29574, COBRANÇA, VA ENTRAR EM excepcional; rescindido TJPA-MEM-2025/21127 "/>
    <m/>
    <s v="Lei n° 8.666/93"/>
    <m/>
    <x v="3"/>
    <s v="EXCEPCIONAL"/>
    <s v="2025 - 2º Trimestre"/>
    <d v="2025-02-14T00:00:00"/>
    <s v="Sem informação"/>
    <s v="NÃO "/>
    <m/>
    <s v="Antonio Fernandes dos Santos Sousa"/>
    <s v="Sem indicação"/>
    <s v="Edson Goncalves Ferreira"/>
    <s v="Sem indicação"/>
    <s v="Daniel Menezes Simas"/>
    <s v="antonio.sousa2@tjpa.jus.br;;edson.ferreira@tjpa.jus.br;;daniel.simas@tjpa.jus.br;coordenadoria.contratos@tjpa.jus.br"/>
  </r>
  <r>
    <s v="CONTRATO"/>
    <s v="070"/>
    <x v="4"/>
    <s v="XP ON CONSULTORIA LTDA"/>
    <s v="23.518.065/0001-29"/>
    <s v="Aquisição de equipamentos de video conferência, codec e serviço de integração"/>
    <x v="3"/>
    <s v="Pregão Eletrônico"/>
    <s v="044/2022"/>
    <d v="2022-08-22T00:00:00"/>
    <s v="22/08/22"/>
    <d v="2025-08-22T00:00:00"/>
    <s v="22/08/25"/>
    <n v="1096"/>
    <s v="EXPIRADO"/>
    <s v="EXPIRADO"/>
    <x v="0"/>
    <n v="1881000"/>
    <s v="Despesa"/>
    <n v="0"/>
    <s v="SETIC"/>
    <s v="TJPA-PRO-2022/03138"/>
    <n v="0"/>
    <n v="2255000"/>
    <s v="TJPA-MEM-2023/31695, COBRANÇA. TJPA-MEM-2023/30870, tramitação, serviço de cotação pediu diligências para a SECINFO/ 0012464-37.2025.8.14.0900 - cobrança - não precisa mais ser prorrogado"/>
    <m/>
    <s v="Lei n° 8.666/93"/>
    <m/>
    <x v="3"/>
    <s v="PRAZO LEGAL"/>
    <s v="2025 - 3º Trimestre"/>
    <d v="2025-06-23T00:00:00"/>
    <s v="Sem informação"/>
    <s v="Sem informação"/>
    <m/>
    <s v="Aline Santos Oliveira"/>
    <s v="Daniel Fontes Pereira"/>
    <s v="Marcelo Farias das Chagas"/>
    <s v="Ramon Santos do Nascimento"/>
    <s v="Paulo Emilio Correia Lima Paes Barreto"/>
    <s v="aline.oliveira@tjpa.jus.br;fontes.daniel@tjpa.jus.br; marcelo.chagas@tjpa.jus.br; ramon.nascimento@tjpa.jus.br; paulo.paes@tjpa.jus.br;coordenadoria.contratos@tjpa.jus.br"/>
  </r>
  <r>
    <s v="ARP"/>
    <s v="040"/>
    <x v="1"/>
    <s v="REPREMIG - REPRESENTAÇÃO E COMÉRCIO DE MINAS GERAIS LTDA"/>
    <s v="65.149.197/0002-51"/>
    <s v="Registro de Preço para aquisição de televisores - Item 1 - Smart TV 75'"/>
    <x v="3"/>
    <s v="Pregão Eletrônico"/>
    <s v="005/2024"/>
    <d v="2024-05-29T00:00:00"/>
    <s v="29/05/24"/>
    <d v="2025-05-29T00:00:00"/>
    <s v="29/05/25"/>
    <n v="365"/>
    <s v="EXPIRADO"/>
    <s v="EXPIRADO"/>
    <x v="0"/>
    <n v="110370"/>
    <s v="Despesa"/>
    <n v="0"/>
    <s v="SEADM"/>
    <s v="TJPA-PRO-2024/02250"/>
    <n v="0"/>
    <n v="110370"/>
    <m/>
    <m/>
    <s v="Lei n° 14.133/21"/>
    <d v="2024-02-06T00:00:00"/>
    <x v="2"/>
    <s v="PRAZO LEGAL"/>
    <s v="2025 - 2º Trimestre"/>
    <d v="2025-03-30T00:00:00"/>
    <s v="Sem informação"/>
    <s v="NÃO "/>
    <m/>
    <s v="Joao Victor Ferreira Almeida"/>
    <s v="Claikson Mendonca Duarte "/>
    <s v="Paulo Alexandre Andrade de Oliveira"/>
    <s v="Sem indicação"/>
    <s v="Sem indicação"/>
    <s v="joao.vfalmeida@tjpa.jus.br;claikson.duarte@tjpa.jus.br;paulo.alexandre@tjpa.jus.br;coordenadoria.contratos@tjpa.jus.br"/>
  </r>
  <r>
    <s v="ARP"/>
    <s v="030"/>
    <x v="1"/>
    <s v="BETANIAMED COMERCIAL LTDA"/>
    <s v="09.560.267/0001- 08"/>
    <s v="Registro de preços para aquisição de materiais e equipamentos de saúde para uso odontológico no Tribunal de Justiça do Estado do Pará"/>
    <x v="7"/>
    <s v="Pregão Eletrônico"/>
    <s v="003/2024"/>
    <d v="2024-05-13T00:00:00"/>
    <s v="13/05/24"/>
    <d v="2025-05-13T00:00:00"/>
    <s v="13/05/25"/>
    <n v="365"/>
    <s v="EXPIRADO"/>
    <s v="EXPIRADO"/>
    <x v="0"/>
    <n v="14300"/>
    <s v="Despesa"/>
    <n v="0"/>
    <s v="SEGEP"/>
    <s v="TJPA-PRO-2024/01968"/>
    <n v="0"/>
    <n v="14300"/>
    <s v="não será prorrogado, conforme informado por email em 17/03/2025.Valeria Matos Bezerra"/>
    <m/>
    <s v="Lei n° 14.133/21"/>
    <d v="2024-02-20T00:00:00"/>
    <x v="2"/>
    <s v="PRAZO LEGAL"/>
    <s v="2025 - 2º Trimestre"/>
    <d v="2025-03-14T00:00:00"/>
    <s v="Sem informação"/>
    <s v="NÃO "/>
    <m/>
    <s v="Valeria Matos Bezerra"/>
    <s v="Sem indicação"/>
    <s v="Daniele Gaia Cardoso de Freitas"/>
    <s v="Jose Nazareno Rufino de Mattos"/>
    <s v="Danilo dos Santos Bayma Amorim"/>
    <s v="valeria.bezerra@tjpa.jus.br; jose.mattos@tjpa.jus.br; danilo.amorim@tjpa.jus.br; coordenadoria.contratos@tjpa.jus.br"/>
  </r>
  <r>
    <s v="ARP"/>
    <s v="031"/>
    <x v="1"/>
    <s v="CABANA MAGAZINE LTDA"/>
    <s v="51.621.518/0001-83"/>
    <s v="Registro de preços para aquisição de materiais e equipamentos de saúde para uso odontológico no Tribunal de Justiça do Estado do Pará"/>
    <x v="7"/>
    <s v="Pregão Eletrônico"/>
    <s v="003/2024"/>
    <d v="2024-05-13T00:00:00"/>
    <s v="13/05/24"/>
    <d v="2025-05-13T00:00:00"/>
    <s v="13/05/25"/>
    <n v="365"/>
    <s v="EXPIRADO"/>
    <s v="EXPIRADO"/>
    <x v="0"/>
    <n v="747.75"/>
    <s v="Despesa"/>
    <n v="0"/>
    <s v="SEGEP"/>
    <s v="TJPA-PRO-2024/01970"/>
    <n v="0"/>
    <n v="747.75"/>
    <s v="não será prorrogado, conforme informado por email em 17/03/2025.Valeria Matos Bezerra"/>
    <m/>
    <s v="Lei n° 14.133/21"/>
    <d v="2024-02-20T00:00:00"/>
    <x v="2"/>
    <s v="PRAZO LEGAL"/>
    <s v="2025 - 2º Trimestre"/>
    <d v="2025-03-14T00:00:00"/>
    <s v="Sem informação"/>
    <s v="NÃO "/>
    <m/>
    <s v="Valeria Matos Bezerra"/>
    <s v="Sem indicação"/>
    <s v="Daniele Gaia Cardoso de Freitas"/>
    <s v="Jose Nazareno Rufino de Mattos"/>
    <s v="Danilo dos Santos Bayma Amorim"/>
    <s v="valeria.bezerra@tjpa.jus.br; jose.mattos@tjpa.jus.br; danilo.amorim@tjpa.jus.br; coordenadoria.contratos@tjpa.jus.br"/>
  </r>
  <r>
    <s v="ARP"/>
    <s v="032"/>
    <x v="1"/>
    <s v="ELIETE S. DINIZ COMERCIO E SERV. ODONTOLÓGICO"/>
    <s v="19.283.539/0001-23"/>
    <s v="Registro de preços para aquisição de materiais e equipamentos de saúde para uso odontológico no Tribunal de Justiça do Estado do Pará"/>
    <x v="7"/>
    <s v="Pregão Eletrônico"/>
    <s v="003/2024"/>
    <d v="2024-05-13T00:00:00"/>
    <s v="13/05/24"/>
    <d v="2025-05-13T00:00:00"/>
    <s v="13/05/25"/>
    <n v="365"/>
    <s v="EXPIRADO"/>
    <s v="EXPIRADO"/>
    <x v="0"/>
    <n v="4316.1499999999996"/>
    <s v="Despesa"/>
    <n v="0"/>
    <s v="SEGEP"/>
    <s v="TJPA-PRO-2024/01972"/>
    <s v="ARP não encontrada"/>
    <n v="4316.1499999999996"/>
    <s v="não será prorrogado, conforme informado por email em 17/03/2025.Valeria Matos Bezerra"/>
    <m/>
    <s v="Lei n° 14.133/21"/>
    <d v="2024-02-20T00:00:00"/>
    <x v="2"/>
    <s v="PRAZO LEGAL"/>
    <s v="2025 - 2º Trimestre"/>
    <d v="2025-03-14T00:00:00"/>
    <s v="Sem informação"/>
    <s v="NÃO"/>
    <m/>
    <s v="Valeria Matos Bezerra"/>
    <s v="Sem indicação"/>
    <s v="Daniele Gaia Cardoso de Freitas"/>
    <s v="Jose Nazareno Rufino de Mattos"/>
    <s v="Danilo dos Santos Bayma Amorim"/>
    <s v="valeria.bezerra@tjpa.jus.br; jose.mattos@tjpa.jus.br; danilo.amorim@tjpa.jus.br; coordenadoria.contratos@tjpa.jus.br"/>
  </r>
  <r>
    <s v="ARP"/>
    <s v="033"/>
    <x v="1"/>
    <s v="MM COMÉRCIO DE PRODUTOS E EQUIPAMENTOS LTDA"/>
    <s v="33.609.404/0001-36"/>
    <s v="Registro de preços para aquisição de materiais e equipamentos de saúde para uso odontológico no Tribunal de Justiça do Estado do Pará"/>
    <x v="7"/>
    <s v="Pregão Eletrônico"/>
    <s v="003/2024"/>
    <d v="2024-05-13T00:00:00"/>
    <s v="13/05/24"/>
    <d v="2025-05-13T00:00:00"/>
    <s v="13/05/25"/>
    <n v="365"/>
    <s v="EXPIRADO"/>
    <s v="EXPIRADO"/>
    <x v="0"/>
    <n v="9452.5499999999993"/>
    <s v="Despesa"/>
    <n v="0"/>
    <s v="SEGEP"/>
    <s v="TJPA-PRO-2024/01974"/>
    <n v="0"/>
    <n v="9452.5499999999993"/>
    <s v="não será prorrogado, conforme informado por email em 17/03/2025.Valeria Matos Bezerra"/>
    <m/>
    <s v="Lei n° 14.133/21"/>
    <d v="2024-02-20T00:00:00"/>
    <x v="2"/>
    <s v="PRAZO LEGAL"/>
    <s v="2025 - 2º Trimestre"/>
    <d v="2025-03-14T00:00:00"/>
    <s v="Sem informação"/>
    <s v="NÃO"/>
    <m/>
    <s v="Valeria Matos Bezerra"/>
    <s v="Sem indicação"/>
    <s v="Daniele Gaia Cardoso de Freitas"/>
    <s v="Jose Nazareno Rufino de Mattos"/>
    <s v="Danilo dos Santos Bayma Amorim"/>
    <s v="valeria.bezerra@tjpa.jus.br; jose.mattos@tjpa.jus.br; danilo.amorim@tjpa.jus.br; coordenadoria.contratos@tjpa.jus.br"/>
  </r>
  <r>
    <s v="ARP"/>
    <s v="035"/>
    <x v="1"/>
    <s v="REDNOV FERRAMENTAS LTDA"/>
    <s v="45.769.285/0001-68"/>
    <s v="Registro de preços para aquisição de materiais e equipamentos de saúde para uso odontológico no Tribunal de Justiça do Estado do Pará"/>
    <x v="7"/>
    <s v="Pregão Eletrônico"/>
    <s v="003/2024"/>
    <d v="2024-05-13T00:00:00"/>
    <s v="13/05/24"/>
    <d v="2025-05-13T00:00:00"/>
    <s v="13/05/25"/>
    <n v="365"/>
    <s v="EXPIRADO"/>
    <s v="EXPIRADO"/>
    <x v="0"/>
    <n v="598.5"/>
    <s v="Despesa"/>
    <n v="0"/>
    <s v="SEGEP"/>
    <s v="TJPA-PRO-2024/01977"/>
    <n v="0"/>
    <n v="598.5"/>
    <s v="não será prorrogado, conforme informado por email em 17/03/2025.Valeria Matos Bezerra"/>
    <m/>
    <s v="Lei n° 14.133/21"/>
    <d v="2024-02-20T00:00:00"/>
    <x v="2"/>
    <s v="PRAZO LEGAL"/>
    <s v="2025 - 2º Trimestre"/>
    <d v="2025-03-14T00:00:00"/>
    <s v="Sem informação"/>
    <s v="NÃO "/>
    <m/>
    <s v="Valeria Matos Bezerra"/>
    <s v="Sem indicação"/>
    <s v="Daniele Gaia Cardoso de Freitas"/>
    <s v="Jose Nazareno Rufino de Mattos"/>
    <s v="Danilo dos Santos Bayma Amorim"/>
    <s v="valeria.bezerra@tjpa.jus.br; jose.mattos@tjpa.jus.br; danilo.amorim@tjpa.jus.br; coordenadoria.contratos@tjpa.jus.br"/>
  </r>
  <r>
    <s v="ARP"/>
    <s v="036"/>
    <x v="1"/>
    <s v="ROSANGELA VENTURA PINTO "/>
    <s v="51.230.979/0001-25"/>
    <s v="Registro de preços para aquisição de materiais e equipamentos de saúde para uso odontológico no Tribunal de Justiça do Estado do Pará"/>
    <x v="7"/>
    <s v="Pregão Eletrônico"/>
    <s v="003/2024"/>
    <d v="2024-05-13T00:00:00"/>
    <s v="13/05/24"/>
    <d v="2025-05-13T00:00:00"/>
    <s v="13/05/25"/>
    <n v="365"/>
    <s v="EXPIRADO"/>
    <s v="EXPIRADO"/>
    <x v="0"/>
    <n v="300"/>
    <s v="Despesa"/>
    <n v="0"/>
    <s v="SEGEP"/>
    <s v="TJPA-PRO-2024/01978"/>
    <s v="ARP não encontrada"/>
    <n v="300"/>
    <s v="não será prorrogado, conforme informado por email em 17/03/2025.Valeria Matos Bezerra"/>
    <m/>
    <s v="Lei n° 14.133/21"/>
    <d v="2024-02-20T00:00:00"/>
    <x v="2"/>
    <s v="PRAZO LEGAL"/>
    <s v="2025 - 2º Trimestre"/>
    <d v="2025-03-14T00:00:00"/>
    <s v="Sem informação"/>
    <s v="NÃO "/>
    <m/>
    <s v="Valeria Matos Bezerra"/>
    <s v="Sem indicação"/>
    <s v="Daniele Gaia Cardoso de Freitas"/>
    <s v="Jose Nazareno Rufino de Mattos"/>
    <s v="Danilo dos Santos Bayma Amorim"/>
    <s v="valeria.bezerra@tjpa.jus.br; jose.mattos@tjpa.jus.br; danilo.amorim@tjpa.jus.br; coordenadoria.contratos@tjpa.jus.br"/>
  </r>
  <r>
    <s v="CONTRATO"/>
    <s v="014"/>
    <x v="5"/>
    <s v="CORREIOS"/>
    <s v="34.028.316/0018-51"/>
    <s v="MULTIPLOS - Pacote de Serviços dos CORREIOS mediante adesão ao Termo de Condições Comerciais e Anexos, quando contratados serviços específicos, que permite a compra de produtos e utilização dos diversos serviços dos CORREIOS por meio dos canais de atendimento disponibilizados"/>
    <x v="0"/>
    <s v="Dispensa de Licitação"/>
    <s v="002/2020"/>
    <d v="2020-05-27T00:00:00"/>
    <s v="27/05/20"/>
    <d v="2025-05-27T00:00:00"/>
    <s v="27/05/25"/>
    <n v="1826"/>
    <s v="EXPIRADO"/>
    <s v="EXPIRADO"/>
    <x v="0"/>
    <n v="4837901.16"/>
    <s v="Despesa"/>
    <s v="00"/>
    <s v="SEADM"/>
    <s v="PA-PRO-2020/01157"/>
    <n v="0"/>
    <n v="4837901.16"/>
    <s v="e-mail àlvaro de 06/12/2021: ao se prorrogar esse Contrato, automaticamente o CONVÊNIO 14/2020 será prorrogado. Instrução: PA-MEM-2022/08112. Autorizado em 20/04/2022. TJPA-MEM-2023/10601, cobrança. Secretário já se cadatsrou no SEI e eles já mandaram o formaulário para prorrogar o contrato, aguardando retorno do Alvaro para prosseguir junto ao SEI. Aguardando autorização da Desa, autorizado. TJPA-MEM-2024/13620 - n~]ao poderá mais ser prorrogado, Alvaro está elaborando novo."/>
    <m/>
    <s v="Lei n° 8.666/93"/>
    <m/>
    <x v="3"/>
    <s v="EXCEPCIONAL"/>
    <s v="2025 - 2º Trimestre"/>
    <d v="2025-03-28T00:00:00"/>
    <s v="Sem informação"/>
    <s v="Sem informação"/>
    <m/>
    <s v="Alvaro Quaresma de Araujo Neto"/>
    <s v="Alvaro Quaresma de Araujo Neto"/>
    <s v="Luiz Antônico Cabral da Rocha"/>
    <s v="Sem indicação"/>
    <s v="Sem indicação"/>
    <s v="alvaro.neto@tjpa.jus.br;luiz.cabral@tjpa.jus.br;;;coordenadoria.contratos@tjpa.jus.br"/>
  </r>
  <r>
    <s v="ARP"/>
    <s v="013"/>
    <x v="1"/>
    <s v="CS BRASIL FROTAS AS"/>
    <s v="27.595.780/0001-16"/>
    <s v="Registro de Preços para eventual contratação de empresa especializada na prestação de serviço de locação de veículos automotores blindados e não blindados"/>
    <x v="0"/>
    <s v="Pregão Eletrônico"/>
    <s v="065/2023"/>
    <d v="2024-02-28T00:00:00"/>
    <s v="28/02/24"/>
    <d v="2025-02-28T00:00:00"/>
    <s v="28/02/25"/>
    <n v="366"/>
    <s v="EXPIRADO"/>
    <s v="EXPIRADO"/>
    <x v="0"/>
    <n v="521136"/>
    <s v="Despesa"/>
    <n v="0"/>
    <s v="COMIL"/>
    <s v="TJPA-PRO-2024/00723"/>
    <s v="ARP não encontrada"/>
    <n v="521136"/>
    <m/>
    <m/>
    <s v="Lei n° 8.666/93"/>
    <m/>
    <x v="1"/>
    <s v="PRAZO LEGAL"/>
    <s v="2025 - 1º Trimestre"/>
    <d v="2024-12-30T00:00:00"/>
    <s v="Sem informação"/>
    <s v="NÃO"/>
    <m/>
    <s v="Willian Rogerio Souza da Silva"/>
    <s v="Renato Moraes da Cunha"/>
    <s v="Edson Santos de Souza"/>
    <s v="Sem indicação"/>
    <s v="Sem indicação"/>
    <s v="william.souza@tjpa.jus.br; renato.cunha@tjpa.jus.br; edson.souza@tjpa.jus.br; coordenadoria.contratos@tjpa.jus.br"/>
  </r>
  <r>
    <s v="CONTRATO"/>
    <s v="014"/>
    <x v="4"/>
    <s v="UNIVERSIDADE FEDERAL DO ESTADO DO PARÁ - UFPA E A FUNDAÇÃO DE AMPARO E DESENVOLVIMENTO DA PESQUISA - FADESP"/>
    <s v="34.621.748/0001-23 / 05.572.870/0001-59 "/>
    <s v="Contratação de instituição especializada em desenvolvimento humano e tecnologia de gestão de pessoas, para implementação e execução do projeto “Gestão Por Competência” como meio para o desenvolvimento institucional do Tribunal de Justiça do Estado do Pará."/>
    <x v="0"/>
    <s v="Inexigibilidade de Licitação"/>
    <s v="006/2022"/>
    <d v="2022-09-01T00:00:00"/>
    <s v="01/09/22"/>
    <d v="2025-03-01T00:00:00"/>
    <s v="01/03/25"/>
    <n v="912"/>
    <s v="EXPIRADO"/>
    <s v="EXPIRADO"/>
    <x v="0"/>
    <n v="488400"/>
    <s v="Despesa"/>
    <s v="00"/>
    <s v="SEGEP"/>
    <s v="TJPA-PRO-2021/00819"/>
    <n v="0"/>
    <n v="488400"/>
    <s v="TJPA-MEM-2024/52559, COBRANÇA, com áurea. Autorizado. Em 14/02 perguntei para Jean sobre necessidade de nova prorrogação "/>
    <m/>
    <s v="Lei n° 8.666/93"/>
    <m/>
    <x v="1"/>
    <s v="PRAZO LEGAL"/>
    <s v="2025 - 1º Trimestre"/>
    <d v="2024-12-31T00:00:00"/>
    <s v="Sem informação"/>
    <s v="Sem informação"/>
    <m/>
    <s v="Jean Karlo Quintela de Souza"/>
    <s v="Jean Karlo Quintela de Souza"/>
    <s v="Flavia Queiroz Monteiro"/>
    <s v="Sem indicação"/>
    <s v="Sem indicação"/>
    <s v="jean.souza@tjpa.jus.br;jean.souza@tjpa.jus.br;flavia.monteiro@tjpa.jus.br;;;coordenadoria.contratos@tjpa.jus.br"/>
  </r>
  <r>
    <s v="CONTRATO"/>
    <s v="004"/>
    <x v="2"/>
    <s v="EFL SILVA MANUTENÇÃO DE NOBREAKS E GERADORES"/>
    <s v="24.798.024/0001-04"/>
    <s v="Contratação de empresa especializada para prestação de serviços de manutenção preditiva, preventiva e corretiva permanente com fornecimento de peças de reposição para substações e grupos geradores instalados no Edifício Sede, Fórum Cívil e Anexo I, com manutenção nos sistemas de aterramento e de proteção contra descargas atmosféricas, do TJPA."/>
    <x v="0"/>
    <s v="Pregão Eletrônico"/>
    <s v="079/2022"/>
    <d v="2023-03-02T00:00:00"/>
    <s v="02/03/23"/>
    <d v="2025-03-02T00:00:00"/>
    <s v="02/03/25"/>
    <n v="731"/>
    <s v="EXPIRADO"/>
    <s v="EXPIRADO"/>
    <x v="0"/>
    <n v="150000"/>
    <s v="Despesa"/>
    <s v="00"/>
    <s v="SEENG"/>
    <s v="PA-PRO-2023/00253"/>
    <n v="0"/>
    <n v="150000"/>
    <s v="TJPA-MEM-2023/66849, instrução. TJPA-MEM-2025/00829-A, cobrança - não será prorrogado"/>
    <d v="2023-12-12T00:00:00"/>
    <s v="Lei n° 8.666/93"/>
    <m/>
    <x v="3"/>
    <s v="PRAZO LEGAL"/>
    <s v="2025 - 1º Trimestre"/>
    <d v="2025-01-01T00:00:00"/>
    <s v="Dentro do prazo"/>
    <s v="NÃO "/>
    <m/>
    <s v="Antonio Fernandes dos Santos Sousa"/>
    <s v="Max Jorge Machado Santos"/>
    <s v="Max Jorge Machado Santos"/>
    <s v="Sem indicação"/>
    <s v="Daniel Menezes Simas"/>
    <s v="antonio.sousa2@tjpa.jus.br;max.machado@tjpa.jus.br;max.machado@tjpa.jus.br;;daniel.simas@tjpa.jus.br;coordenadoria.contratos@tjpa.jus.br"/>
  </r>
  <r>
    <s v="ARP"/>
    <s v="014"/>
    <x v="1"/>
    <s v="C M DOS S CAMELLO COMÉRCIO EQUIPAMENTOS ELETRÔNICOS"/>
    <s v="22.352.565/0001-70"/>
    <s v="Registro de Preços para aquisição de peças e componentes para aparelhos de refrigeração instalados nas edificações do TJPA"/>
    <x v="7"/>
    <s v="Pregão Eletrônico"/>
    <s v="060/2023"/>
    <d v="2024-03-07T00:00:00"/>
    <s v="07/03/24"/>
    <d v="2025-03-07T00:00:00"/>
    <s v="07/03/25"/>
    <n v="365"/>
    <s v="EXPIRADO"/>
    <s v="EXPIRADO"/>
    <x v="0"/>
    <n v="228982.45"/>
    <s v="Despesa"/>
    <n v="0"/>
    <s v="SEENG"/>
    <s v="TJPA-PRO-2024/01028"/>
    <n v="0"/>
    <n v="228982.45"/>
    <m/>
    <m/>
    <s v="Lei n° 8.666/93"/>
    <m/>
    <x v="1"/>
    <s v="PRAZO LEGAL"/>
    <s v="2025 - 1º Trimestre"/>
    <d v="2025-01-06T00:00:00"/>
    <s v="Sem informação"/>
    <s v="NÃO"/>
    <m/>
    <s v="Claudio Ormindo Silva dos Santos"/>
    <s v="Samantha Nahon Bittencourt"/>
    <s v="Antonio Fernandes dos Santos Sousa"/>
    <s v="Sem indicação"/>
    <s v="Sem indicação"/>
    <s v="claudio.ormindo@tjpa.jus.br; samantha.nahon@tjpa.jus.br;coordenadoria.contratos@tjpa.jus.br; antonio.sousa2@tjpa.jus.br"/>
  </r>
  <r>
    <s v="ARP"/>
    <s v="015"/>
    <x v="1"/>
    <s v="J B M H DISTRIBUIDORA DE EQUIPAMENTOS ELETRONICOS EIRELI"/>
    <s v="30.632.729/0001-41"/>
    <s v="Registro de Preços para aquisição de peças e componentes para aparelhos de refrigeração instalados nas edificações do TJPA"/>
    <x v="7"/>
    <s v="Pregão Eletrônico"/>
    <s v="060/2023"/>
    <d v="2024-03-07T00:00:00"/>
    <s v="07/03/24"/>
    <d v="2025-03-07T00:00:00"/>
    <s v="07/03/25"/>
    <n v="365"/>
    <s v="EXPIRADO"/>
    <s v="EXPIRADO"/>
    <x v="0"/>
    <n v="177365.2"/>
    <s v="Despesa"/>
    <n v="0"/>
    <s v="SEENG"/>
    <s v="TJPA-PRO-2024/01030"/>
    <n v="0"/>
    <n v="177365.2"/>
    <m/>
    <m/>
    <s v="Lei n° 8.666/93"/>
    <m/>
    <x v="1"/>
    <s v="PRAZO LEGAL"/>
    <s v="2025 - 1º Trimestre"/>
    <d v="2025-01-06T00:00:00"/>
    <s v="Sem informação"/>
    <s v="NÃO"/>
    <m/>
    <s v="Claudio Ormindo Silva dos Santos"/>
    <s v="Samantha Nahon Bittencourt"/>
    <s v="Antonio Fernandes dos Santos Sousa"/>
    <s v="Sem indicação"/>
    <s v="Sem indicação"/>
    <s v="claudio.ormindo@tjpa.jus.br; samantha.nahon@tjpa.jus.br;coordenadoria.contratos@tjpa.jus.br; antonio.sousa2@tjpa.jus.br"/>
  </r>
  <r>
    <s v="ARP"/>
    <s v="016"/>
    <x v="1"/>
    <s v="J2R AUTOMAÇÃO LTDA - EIRELI"/>
    <s v="30.247.600/0001-10"/>
    <s v="Registro de Preços para aquisição de peças e componentes para aparelhos de refrigeração instalados nas edificações do TJPA"/>
    <x v="7"/>
    <s v="Pregão Eletrônico"/>
    <s v="060/2023"/>
    <d v="2024-03-07T00:00:00"/>
    <s v="07/03/24"/>
    <d v="2025-03-07T00:00:00"/>
    <s v="07/03/25"/>
    <n v="365"/>
    <s v="EXPIRADO"/>
    <s v="EXPIRADO"/>
    <x v="0"/>
    <n v="18084.7"/>
    <s v="Despesa"/>
    <n v="0"/>
    <s v="SEENG"/>
    <s v="TJPA-PRO-2024/01032"/>
    <s v="ARP não encontrada"/>
    <n v="18084.7"/>
    <m/>
    <m/>
    <s v="Lei n° 8.666/93"/>
    <m/>
    <x v="1"/>
    <s v="PRAZO LEGAL"/>
    <s v="2025 - 1º Trimestre"/>
    <d v="2025-01-06T00:00:00"/>
    <s v="Sem informação"/>
    <s v="NÃO"/>
    <m/>
    <s v="Claudio Ormindo Silva dos Santos"/>
    <s v="Samantha Nahon Bittencourt"/>
    <s v="Antonio Fernandes dos Santos Sousa"/>
    <s v="Sem indicação"/>
    <s v="Sem indicação"/>
    <s v="claudio.ormindo@tjpa.jus.br; samantha.nahon@tjpa.jus.br;coordenadoria.contratos@tjpa.jus.br; antonio.sousa2@tjpa.jus.br"/>
  </r>
  <r>
    <s v="CONTRATO"/>
    <s v="074"/>
    <x v="4"/>
    <s v="POLO ENGENHARIA COM LTDA"/>
    <s v="03.202.674/0001-67"/>
    <s v="Serviço de manutenção preditiva, preventiva e corretiva permanente com fornecimento de peças de reposição para subestações e grupos geradores instalados nos prédios do fórum criminal, anexo II, Anexo São João, Secretaria de Gestão de Pessoas e Fórum de Tomé-Açu do TJPA"/>
    <x v="0"/>
    <s v="Pregão Eletrônico"/>
    <s v="058/2022"/>
    <d v="2022-09-24T00:00:00"/>
    <s v="24/09/22"/>
    <d v="2025-06-01T00:00:00"/>
    <s v="01/06/25"/>
    <n v="981"/>
    <s v="EXPIRADO"/>
    <s v="EXPIRADO"/>
    <x v="0"/>
    <n v="250000"/>
    <s v="Despesa"/>
    <s v="00"/>
    <s v="SEENG"/>
    <s v="PA-PRO-2022/03694"/>
    <n v="0"/>
    <n v="250000"/>
    <s v="TJPA-MEM-2024/40566, COBRANÇA; TJPA-MEM-2025/26986 rescisão"/>
    <m/>
    <s v="Lei n° 8.666/93"/>
    <m/>
    <x v="3"/>
    <s v="PRAZO LEGAL"/>
    <s v="2025 - 2º Trimestre"/>
    <d v="2025-04-02T00:00:00"/>
    <s v="Sem informação"/>
    <s v="Sem informação"/>
    <m/>
    <s v="Valter Mendes Ferreira Júnior"/>
    <s v="Daniel Menezes Simas"/>
    <s v="Daniel Menezes Simas"/>
    <s v="Sem indicação"/>
    <s v="Paulo Marcelo de Araújo Hildebrando"/>
    <s v="valter.junior@tjpa.jus.br;daniel.simas@tjpa.jus.br;daniel.simas@tjpa.jus.br;;paulo.hildebrando@tjpa.jus.br;coordenadoria.contratos@tjpa.jus.br"/>
  </r>
  <r>
    <s v="ARP"/>
    <s v="018"/>
    <x v="1"/>
    <s v="J LEMOS DE CARVALHO"/>
    <s v="12.294.602/0001-88"/>
    <s v="Registro de Preços para eventual aquisição de mobiliário de aço e de mdf"/>
    <x v="3"/>
    <s v="Pregão Eletrônico"/>
    <s v="076/2023"/>
    <d v="2024-03-11T00:00:00"/>
    <s v="11/03/24"/>
    <d v="2025-03-11T00:00:00"/>
    <s v="11/03/25"/>
    <n v="365"/>
    <s v="EXPIRADO"/>
    <s v="EXPIRADO"/>
    <x v="0"/>
    <n v="1426050"/>
    <s v="Despesa"/>
    <n v="0"/>
    <s v="SEADM"/>
    <s v="TJPA-PRO-2024/01075"/>
    <n v="0"/>
    <n v="1426050"/>
    <m/>
    <m/>
    <s v="Lei n° 8.666/93"/>
    <m/>
    <x v="2"/>
    <s v="PRAZO LEGAL"/>
    <s v="2025 - 1º Trimestre"/>
    <d v="2025-01-10T00:00:00"/>
    <s v="Sem informação"/>
    <s v="NÃO"/>
    <m/>
    <s v="Joao Victor Ferreira Almeida"/>
    <s v="Claikson Mendonca Duarte "/>
    <s v="Paulo Alexandre Andrade de Oliveira"/>
    <s v="Sem indicação"/>
    <s v="Sem indicação"/>
    <s v="claikson.duarte@tjpa.jus.br;joaovfalmeida@tjpa.jus.br;paulo.alexandre@tjpa.jus.br;coordenadoria.contratos@tjpa.jus.br"/>
  </r>
  <r>
    <s v="ARP"/>
    <s v="019"/>
    <x v="1"/>
    <s v="SA GONDOLAS DE AÇO LTDA"/>
    <s v="09.177.776/0001-56"/>
    <s v="Registro de Preços para eventual aquisição de mobiliário de aço e de mdf"/>
    <x v="3"/>
    <s v="Pregão Eletrônico"/>
    <s v="076/2023"/>
    <d v="2024-03-11T00:00:00"/>
    <s v="11/03/24"/>
    <d v="2025-03-11T00:00:00"/>
    <s v="11/03/25"/>
    <n v="365"/>
    <s v="EXPIRADO"/>
    <s v="EXPIRADO"/>
    <x v="0"/>
    <n v="352490"/>
    <s v="Despesa"/>
    <n v="0"/>
    <s v="SEADM"/>
    <s v="TJPA-PRO-2024/01078"/>
    <n v="0"/>
    <n v="352490"/>
    <m/>
    <m/>
    <s v="Lei n° 8.666/93"/>
    <m/>
    <x v="2"/>
    <s v="PRAZO LEGAL"/>
    <s v="2025 - 1º Trimestre"/>
    <d v="2025-01-10T00:00:00"/>
    <s v="Sem informação"/>
    <s v="NÃO"/>
    <m/>
    <s v="Joao Victor Ferreira Almeida"/>
    <s v="Claikson Mendonca Duarte "/>
    <s v="Paulo Alexandre Andrade de Oliveira"/>
    <s v="Sem indicação"/>
    <s v="Sem indicação"/>
    <s v="claikson.duarte@tjpa.jus.br;joaovfalmeida@tjpa.jus.br;paulo.alexandre@tjpa.jus.br;coordenadoria.contratos@tjpa.jus.br"/>
  </r>
  <r>
    <s v="ARP"/>
    <s v="020"/>
    <x v="1"/>
    <s v="L CARVALHO COMERCIO E SERVIÇOS LTDA"/>
    <s v="20.991.432/0001-19"/>
    <s v="Registro de Preços para eventual aquisição de mobiliário de aço e de mdf"/>
    <x v="3"/>
    <s v="Pregão Eletrônico"/>
    <s v="076/2023"/>
    <d v="2024-03-11T00:00:00"/>
    <s v="11/03/24"/>
    <d v="2025-03-11T00:00:00"/>
    <s v="11/03/25"/>
    <n v="365"/>
    <s v="EXPIRADO"/>
    <s v="EXPIRADO"/>
    <x v="0"/>
    <n v="13970"/>
    <s v="Despesa"/>
    <n v="0"/>
    <s v="SEADM"/>
    <s v="TJPA-PRO-2024/01075"/>
    <n v="0"/>
    <n v="13970"/>
    <m/>
    <m/>
    <s v="Lei n° 8.666/93"/>
    <m/>
    <x v="2"/>
    <s v="PRAZO LEGAL"/>
    <s v="2025 - 1º Trimestre"/>
    <d v="2025-01-10T00:00:00"/>
    <s v="Sem informação"/>
    <s v="NÃO"/>
    <m/>
    <s v="Joao Victor Ferreira Almeida"/>
    <s v="Claikson Mendonca Duarte "/>
    <s v="Paulo Alexandre Andrade de Oliveira"/>
    <s v="Sem indicação"/>
    <s v="Sem indicação"/>
    <s v="claikson.duarte@tjpa.jus.br;joaovfalmeida@tjpa.jus.br;paulo.alexandre@tjpa.jus.br;coordenadoria.contratos@tjpa.jus.br"/>
  </r>
  <r>
    <s v="ARP"/>
    <s v="021"/>
    <x v="1"/>
    <s v="J B M H DISTRIBUIDORA DE EQUIPAMENTOS ELETRÔNICOS EIRELI "/>
    <s v="30.632.729/0001-41"/>
    <s v="Registro de Preços para eventual aquisição de mobiliário de aço e de mdf"/>
    <x v="3"/>
    <s v="Pregão Eletrônico"/>
    <s v="076/2023"/>
    <d v="2024-03-11T00:00:00"/>
    <s v="11/03/24"/>
    <d v="2025-03-11T00:00:00"/>
    <s v="11/03/25"/>
    <n v="365"/>
    <s v="EXPIRADO"/>
    <s v="EXPIRADO"/>
    <x v="0"/>
    <n v="4200"/>
    <s v="Despesa"/>
    <n v="0"/>
    <s v="SEADM"/>
    <s v="TJPA-PRO-2024/01074"/>
    <n v="0"/>
    <n v="4200"/>
    <m/>
    <m/>
    <s v="Lei n° 8.666/93"/>
    <m/>
    <x v="2"/>
    <s v="PRAZO LEGAL"/>
    <s v="2025 - 1º Trimestre"/>
    <d v="2025-01-10T00:00:00"/>
    <s v="Sem informação"/>
    <s v="NÃO"/>
    <m/>
    <s v="Joao Victor Ferreira Almeida"/>
    <s v="Claikson Mendonca Duarte "/>
    <s v="Paulo Alexandre Andrade de Oliveira"/>
    <s v="Sem indicação"/>
    <s v="Sem indicação"/>
    <s v="claikson.duarte@tjpa.jus.br;joaovfalmeida@tjpa.jus.br;paulo.alexandre@tjpa.jus.br;coordenadoria.contratos@tjpa.jus.br"/>
  </r>
  <r>
    <s v="ARP"/>
    <s v="022"/>
    <x v="1"/>
    <s v="TREVO - FORNECIMENTO, MANUTENÇÃO E INSTALAÇÃO DE PORTAS, ESQUADRIAS E PAINÉIS DE VIDRO"/>
    <s v="10.956.940/0001-02"/>
    <s v="Registro de Preços para contratação de empresa especializada no fornecimento, manutenção e instalação de portas, esquadrias e painéis de vidro, com fornecimento de material, para atender aos prédios do Poder Judiciário na Região Metropolitana de Belém"/>
    <x v="3"/>
    <s v="Pregão Eletrônico"/>
    <s v="070/2023"/>
    <d v="2024-03-13T00:00:00"/>
    <s v="13/03/24"/>
    <d v="2025-03-13T00:00:00"/>
    <s v="13/03/25"/>
    <n v="365"/>
    <s v="EXPIRADO"/>
    <s v="EXPIRADO"/>
    <x v="0"/>
    <n v="123020"/>
    <s v="Despesa"/>
    <n v="0"/>
    <s v="SEADM"/>
    <s v="TJPA-PRO-2024/01134"/>
    <n v="0"/>
    <n v="123020"/>
    <m/>
    <m/>
    <s v="Lei n° 8.666/93"/>
    <m/>
    <x v="2"/>
    <s v="PRAZO LEGAL"/>
    <s v="2025 - 1º Trimestre"/>
    <d v="2025-01-12T00:00:00"/>
    <s v="Sem informação"/>
    <s v="NÃO"/>
    <m/>
    <s v="Fabricio Nogueira Rodrigues"/>
    <s v="Rita de Cássia Araújo Oliveira Barata"/>
    <s v="Glaucia Regina Centeno Cordeiro de Campos"/>
    <s v="Sem indicação"/>
    <s v="Sem indicação"/>
    <s v="fabricio.rodrigues@tjpa.jus.br; rita.oliveira@tjpa.jus.br; glaucia.cordeiro@tjpa.jus.br; coordenadoria.contratos@tjpa.jus.br"/>
  </r>
  <r>
    <s v="ARP"/>
    <s v="023"/>
    <x v="1"/>
    <s v="AGUIA IMPORTAÇÃO E COMÉRCIO DE PNEUMÁTICOS LTDA"/>
    <s v="30.823.167/0001-13"/>
    <s v="Registro de preços para aquisição de pneumáticos novos, sem uso anterior"/>
    <x v="7"/>
    <s v="Pregão Eletrônico"/>
    <s v="057/2023"/>
    <d v="2024-03-20T00:00:00"/>
    <s v="20/03/24"/>
    <d v="2025-03-20T00:00:00"/>
    <s v="20/03/25"/>
    <n v="365"/>
    <s v="EXPIRADO"/>
    <s v="EXPIRADO"/>
    <x v="0"/>
    <n v="10782"/>
    <s v="Despesa"/>
    <n v="0"/>
    <s v="SEADM"/>
    <s v="TJPA-PRO-2024/01247"/>
    <n v="0"/>
    <n v="10782"/>
    <m/>
    <m/>
    <s v="Lei n° 8.666/93"/>
    <m/>
    <x v="2"/>
    <s v="PRAZO LEGAL"/>
    <s v="2025 - 1º Trimestre"/>
    <d v="2025-01-19T00:00:00"/>
    <s v="Sem informação"/>
    <s v="NÃO"/>
    <m/>
    <s v="Adriana Coelho Lisboa"/>
    <s v="Wanderson Alcides Sena Marques"/>
    <s v="Helio da Silva Pinheiro"/>
    <s v="Sem indicação"/>
    <s v="Sem indicação"/>
    <s v="adriana.guimaraes@tjpa.jus.br; wanderaon.marques@tjp.jus.br; helio.pinheiro@tjpa.jus.br; coordenadoria.contratos@tjpa.jus.br"/>
  </r>
  <r>
    <s v="ARP"/>
    <s v="024"/>
    <x v="1"/>
    <s v="ATENAS DISTRIBUIDORA DE PNEUMÁTICO E TINTAS LTDA"/>
    <s v="51.890.698/0001-07"/>
    <s v="Registro de preços para aquisição de pneumáticos novos, sem uso anterior"/>
    <x v="7"/>
    <s v="Pregão Eletrônico"/>
    <s v="057/2023"/>
    <d v="2024-03-20T00:00:00"/>
    <s v="20/03/24"/>
    <d v="2025-03-20T00:00:00"/>
    <s v="20/03/25"/>
    <n v="365"/>
    <s v="EXPIRADO"/>
    <s v="EXPIRADO"/>
    <x v="0"/>
    <n v="44177.91"/>
    <s v="Despesa"/>
    <n v="0"/>
    <s v="SEADM"/>
    <s v="TJPA-PRO-2024/01248"/>
    <n v="0"/>
    <n v="44177.91"/>
    <m/>
    <m/>
    <s v="Lei n° 8.666/93"/>
    <m/>
    <x v="2"/>
    <s v="PRAZO LEGAL"/>
    <s v="2025 - 1º Trimestre"/>
    <d v="2025-01-19T00:00:00"/>
    <s v="Sem informação"/>
    <s v="NÃO"/>
    <m/>
    <s v="Adriana Coelho Lisboa"/>
    <s v="Wanderson Alcides Sena Marques"/>
    <s v="Helio da Silva Pinheiro"/>
    <s v="Sem indicação"/>
    <s v="Sem indicação"/>
    <s v="adriana.guimaraes@tjpa.jus.br; wanderaon.marques@tjp.jus.br; helio.pinheiro@tjpa.jus.br; coordenadoria.contratos@tjpa.jus.br"/>
  </r>
  <r>
    <s v="ARP"/>
    <s v="025"/>
    <x v="1"/>
    <s v="AUTOLUK COMÉRCIO DE PNEUMATICOS E PEÇAS LTDA"/>
    <s v="20.063.556/0001-34"/>
    <s v="Registro de preços para aquisição de pneumáticos novos, sem uso anterior"/>
    <x v="7"/>
    <s v="Pregão Eletrônico"/>
    <s v="057/2023"/>
    <d v="2024-03-20T00:00:00"/>
    <s v="20/03/24"/>
    <d v="2025-03-20T00:00:00"/>
    <s v="20/03/25"/>
    <n v="365"/>
    <s v="EXPIRADO"/>
    <s v="EXPIRADO"/>
    <x v="0"/>
    <n v="43135.4"/>
    <s v="Despesa"/>
    <n v="0"/>
    <s v="SEADM"/>
    <s v="TJPA-PRO-2024/01249"/>
    <n v="0"/>
    <n v="43135.4"/>
    <m/>
    <m/>
    <s v="Lei n° 8.666/93"/>
    <m/>
    <x v="2"/>
    <s v="PRAZO LEGAL"/>
    <s v="2025 - 1º Trimestre"/>
    <d v="2025-01-19T00:00:00"/>
    <s v="Sem informação"/>
    <s v="NÃO"/>
    <m/>
    <s v="Adriana Coelho Lisboa"/>
    <s v="Wanderson Alcides Sena Marques"/>
    <s v="Helio da Silva Pinheiro"/>
    <s v="Sem indicação"/>
    <s v="Sem indicação"/>
    <s v="adriana.guimaraes@tjpa.jus.br; wanderaon.marques@tjp.jus.br; helio.pinheiro@tjpa.jus.br; coordenadoria.contratos@tjpa.jus.br"/>
  </r>
  <r>
    <s v="ARP"/>
    <s v="026"/>
    <x v="1"/>
    <s v="INOVARE COMÉRCIO E SERVIÇOS LTDA"/>
    <s v="51.564.827/0001-69"/>
    <s v="Registro de preços para aquisição de pneumáticos novos, sem uso anterior"/>
    <x v="7"/>
    <s v="Pregão Eletrônico"/>
    <s v="057/2023"/>
    <d v="2024-03-20T00:00:00"/>
    <s v="20/03/24"/>
    <d v="2025-03-20T00:00:00"/>
    <s v="20/03/25"/>
    <n v="365"/>
    <s v="EXPIRADO"/>
    <s v="EXPIRADO"/>
    <x v="0"/>
    <n v="58931.199999999997"/>
    <s v="Despesa"/>
    <n v="0"/>
    <s v="SEADM"/>
    <s v="TJPA-PRO-2024/01250"/>
    <n v="0"/>
    <n v="72131.199999999997"/>
    <m/>
    <m/>
    <s v="Lei n° 8.666/93"/>
    <m/>
    <x v="2"/>
    <s v="PRAZO LEGAL"/>
    <s v="2025 - 1º Trimestre"/>
    <d v="2025-01-19T00:00:00"/>
    <s v="Sem informação"/>
    <s v="NÃO"/>
    <m/>
    <s v="Adriana Coelho Lisboa"/>
    <s v="Wanderson Alcides Sena Marques"/>
    <s v="Helio da Silva Pinheiro"/>
    <s v="Sem indicação"/>
    <s v="Sem indicação"/>
    <s v="adriana.guimaraes@tjpa.jus.br; wanderaon.marques@tjp.jus.br; helio.pinheiro@tjpa.jus.br; coordenadoria.contratos@tjpa.jus.br"/>
  </r>
  <r>
    <s v="CONTRATO"/>
    <s v="019"/>
    <x v="11"/>
    <s v="ADIBENS – ADMINISTRAÇÃO E INCORPORAÇÃO DE BENS IMÓVEIS LTDA"/>
    <s v="06.105.070/0001-90"/>
    <s v="Locação de imóvel, situado na Rodovia BR 316, Km 6,5 no bairro Levilândia, Município de Ananindeua, com os seguintes dados físicos: 10.885 m² de área total, sendo 4.539m² de área coberta; 534m² de mezanino; 1.512 m² de estacionamento dianteiro e 4.300m² de estacionamento traseiro para a implementação do Projeto de Modernização e Gestão Documental, com a regionalização do Arquivo do Tribunal"/>
    <x v="10"/>
    <s v="Dispensa de Licitação"/>
    <s v="003/2018"/>
    <d v="2018-03-21T00:00:00"/>
    <s v="21/03/18"/>
    <d v="2025-03-21T00:00:00"/>
    <s v="21/03/25"/>
    <n v="2557"/>
    <s v="EXPIRADO"/>
    <s v="EXPIRADO"/>
    <x v="0"/>
    <n v="612000"/>
    <s v="Despesa"/>
    <s v="00"/>
    <s v="SEADM"/>
    <s v="PA-PRO-2018/00921"/>
    <n v="0"/>
    <n v="871651.07"/>
    <s v="Não poderá ser prorrogado"/>
    <m/>
    <s v="Lei n° 8.666/93"/>
    <m/>
    <x v="3"/>
    <s v="EMERGENCIAL"/>
    <s v="2025 - 1º Trimestre"/>
    <d v="2025-01-20T00:00:00"/>
    <s v="Sem informação"/>
    <s v="Sem informação"/>
    <m/>
    <s v="Jose Nasareno de Macedo Silva"/>
    <s v="Jose Nasareno de Macedo Silva"/>
    <s v="Antonio Wilson Eutropio Azevedo de Souza"/>
    <s v="Sem indicação"/>
    <s v="Sheyla Mayara Miranda Melo"/>
    <s v="nasareno.silva@tjpa.jus.br;antonio.souza@tjpa.jus.br;;sheyla.melo@tjpa.jus.br;coordenadoria.contratos@tjpa.jus.br"/>
  </r>
  <r>
    <s v="ARP"/>
    <s v="017"/>
    <x v="1"/>
    <s v="LUMEN SUPRIMENTAL E LOCAÇÕES LTDA"/>
    <s v="34.777.255/0001-87"/>
    <s v="Registro de Preços para aquisição de peças e componentes para aparelhos de refrigeração instalados nas edificações do TJPA"/>
    <x v="7"/>
    <s v="Pregão Eletrônico"/>
    <s v="060/2023"/>
    <d v="2024-03-07T00:00:00"/>
    <s v="07/03/24"/>
    <d v="2025-03-07T00:00:00"/>
    <s v="07/03/25"/>
    <n v="365"/>
    <s v="EXPIRADO"/>
    <s v="EXPIRADO"/>
    <x v="0"/>
    <n v="3306.8"/>
    <s v="Despesa"/>
    <n v="0"/>
    <s v="SEENG"/>
    <s v="TJPA-PRO-2024/01033"/>
    <s v="ARP não encontrada"/>
    <n v="3306.8"/>
    <m/>
    <m/>
    <s v="Lei n° 8.666/93"/>
    <m/>
    <x v="1"/>
    <s v="PRAZO LEGAL"/>
    <s v="2025 - 1º Trimestre"/>
    <d v="2025-01-06T00:00:00"/>
    <s v="Sem informação"/>
    <s v="NÃO"/>
    <m/>
    <s v="Claudio Ormindo Silva dos Santos"/>
    <s v="Samantha Nahon Bittencourt"/>
    <s v="Antonio Fernandes dos Santos Sousa"/>
    <s v="Sem indicação"/>
    <s v="Sem indicação"/>
    <s v="claudio.ormindo@tjpa.jus.br; samantha.nahon@tjpa.jus.br;coordenadoria.contratos@tjpa.jus.br; antonio.sousa2@tjpa.jus.br"/>
  </r>
  <r>
    <s v="CONTRATO"/>
    <s v="033"/>
    <x v="1"/>
    <s v="SEAL TELECOM COMÉRCIO E SERVIÇOS DE TELECOMUNICAÇÕES LTDA"/>
    <s v="58.619.404/0008-14"/>
    <s v="Contratação de empresa especializada no fornecimento de solução para a modernização de equipamentos do TJPA, compreendendo o fornecimento de sistema multimídia digital e instalçao completa."/>
    <x v="13"/>
    <s v="Adesão/Partícipe"/>
    <s v="037/2023"/>
    <d v="2024-03-28T00:00:00"/>
    <s v="28/03/24"/>
    <d v="2025-03-28T00:00:00"/>
    <s v="28/03/25"/>
    <n v="365"/>
    <s v="EXPIRADO"/>
    <s v="EXPIRADO"/>
    <x v="0"/>
    <n v="7743068.6299999999"/>
    <s v="Despesa"/>
    <s v="00"/>
    <s v="SETIC"/>
    <s v="TJPA-PRO-2024/00336"/>
    <n v="0"/>
    <n v="7743068.6299999999"/>
    <s v="contrato de material de consumo, oriundo de adesão. pode ser prorrogado apenas se houver atraso na entrega. Coloquei como NÃO na prorrogação. Lorena"/>
    <m/>
    <s v="Lei n° 8.666/93"/>
    <m/>
    <x v="1"/>
    <s v="PRAZO LEGAL"/>
    <s v="2025 - 1º Trimestre"/>
    <d v="2025-01-27T00:00:00"/>
    <s v="Sem informação"/>
    <s v="NÃO"/>
    <s v="Adesão à ARP nº 037.2023 do Tribunal de Contas de Santa Catarina"/>
    <s v="Aline Santos Oliveira"/>
    <s v="Daniel Fontes Pereira"/>
    <s v="Jonas da Silva Soares "/>
    <s v="Bruno Vieira dos Santos"/>
    <s v="Marcelo Farias das Chagas"/>
    <s v="aline.oliveira@tjpa.jus.br;fontes.daniel@tjpa.jus.br; jonas.soares@tjpa.jus.br; bruno.vieira@tjpa.jus.br; marcelo.chagas@tjpa.jus.br;coordenadoria.contratos@tjpa.jus.br"/>
  </r>
  <r>
    <s v="CONTRATO"/>
    <s v="041"/>
    <x v="9"/>
    <s v="CONSERP MANUTENÇÃO DE ELEVADORES LTDA"/>
    <s v="00.489.015/0001-65"/>
    <s v="Contratação de empresa especializada em manutenção preventiva e corretiva, de Plataformas de percurso vertical no Fórum de Santarém "/>
    <x v="0"/>
    <s v="Pregão Eletrônico"/>
    <s v="048/2019"/>
    <d v="2019-10-07T00:00:00"/>
    <s v="07/10/19"/>
    <d v="2025-04-07T00:00:00"/>
    <s v="07/04/25"/>
    <n v="2009"/>
    <s v="EXPIRADO"/>
    <s v="EXPIRADO"/>
    <x v="0"/>
    <n v="71280"/>
    <s v="Despesa"/>
    <s v="00"/>
    <s v="SEENG"/>
    <s v="PA-PRO-2019/04382"/>
    <n v="0"/>
    <n v="45640"/>
    <s v="TJPA-MEM-2024/40160, vai enyrar em excepcional, pediram 6 meses - saou uma errata prorrogando por mais 6 meses no IOEPA&lt; mas nao no termo aditivo. TJPA-MEM-2025/11759 - COBRANÇA - NÃO SERÁ PRORROGADO"/>
    <m/>
    <s v="Lei n° 8.666/93"/>
    <m/>
    <x v="3"/>
    <s v="EXCEPCIONAL"/>
    <s v="2025 - 2º Trimestre"/>
    <d v="2025-02-06T00:00:00"/>
    <s v="Sem informação"/>
    <s v="NÃO "/>
    <m/>
    <s v="Antonio Fernandes dos Santos Sousa"/>
    <s v="Sem indicação"/>
    <s v="Edson Goncalves Ferreira"/>
    <s v="Sem indicação"/>
    <s v="Paulo Marcelo de Araújo Hildebrando"/>
    <s v="antonio.sousa2@tjpa.jus.br;;edson.ferreira@tjpa.jus.br;;paulo.hildebrando@tjpa.jus.br;coordenadoria.contratos@tjpa.jus.br"/>
  </r>
  <r>
    <s v="CONTRATO"/>
    <s v="017"/>
    <x v="9"/>
    <s v="WIRNA CAMPOS CARDOSO"/>
    <s v="810.xxx.xxx-15"/>
    <s v="Credenciamento de leiloeiros oficiais para a prestação de serviços de alienação de bens móveis e imóveis de propriedade da TJPA, de propriedade do Tribunal de Justiça do Estado do Pará'"/>
    <x v="8"/>
    <s v="Credenciamento"/>
    <s v="001/2019"/>
    <d v="2019-04-08T00:00:00"/>
    <s v="08/04/19"/>
    <d v="2025-04-08T00:00:00"/>
    <s v="08/04/25"/>
    <n v="2192"/>
    <s v="EXPIRADO"/>
    <s v="EXPIRADO"/>
    <x v="0"/>
    <n v="0"/>
    <s v="Despesa"/>
    <s v="00"/>
    <s v="SEADM"/>
    <s v="PA-PRO-2019/01542"/>
    <n v="0"/>
    <s v="Sem valor"/>
    <s v="TJPA-MEM-2023/56951, vai entrar em excepcional - N PODE MAIS SER PRORROGADO,M EXCEPCIONAL DA POR 12 MESES NO 5° ta"/>
    <m/>
    <s v="Lei n° 8.666/93"/>
    <m/>
    <x v="3"/>
    <s v="EMERGENCIAL"/>
    <s v="2025 - 2º Trimestre"/>
    <d v="2025-02-07T00:00:00"/>
    <s v="Sem informação"/>
    <s v="NÃO "/>
    <m/>
    <s v="Adriana Coelho Lisboa"/>
    <s v="Jose Nasareno de Macedo Silva"/>
    <s v="Antonio Wilson Eutropio Azevedo de Souza"/>
    <s v="Sem indicação"/>
    <s v="Sheyla Mayara Miranda Melo"/>
    <s v="adriana.guimaraes@tjpa.jus.br;nasareno.silva@tjpa.jus.br;antonio.souza@tjpa.jus.br;;sheyla.melo@tjpa.jus.br;coordenadoria.contratos@tjpa.jus.br"/>
  </r>
  <r>
    <s v="ARP"/>
    <s v="028"/>
    <x v="1"/>
    <s v="CR OBRAS DA CONSTRUCAO LTDA"/>
    <s v="01.756.239/0001-59"/>
    <s v="Registro de Preços para eventual prestação de serviços comuns de engenharia com fornecimento de mão de obra, materiais e equipamentos para atender as necessidades de manutenção predial corretiva dos edifícios ocupados pelo TJPA"/>
    <x v="0"/>
    <s v="Pregão Eletrônico"/>
    <s v="074/2023"/>
    <d v="2024-04-11T00:00:00"/>
    <s v="11/04/24"/>
    <d v="2025-04-11T00:00:00"/>
    <s v="11/04/25"/>
    <n v="365"/>
    <s v="EXPIRADO"/>
    <s v="EXPIRADO"/>
    <x v="0"/>
    <n v="34597368.229999997"/>
    <s v="Despesa"/>
    <n v="0"/>
    <s v="SEENG"/>
    <s v="TJPA-PRO-2024/01522"/>
    <n v="0"/>
    <n v="34597368.2368"/>
    <m/>
    <m/>
    <s v="Lei n° 8.666/93"/>
    <m/>
    <x v="1"/>
    <s v="PRAZO LEGAL"/>
    <s v="2025 - 2º Trimestre"/>
    <d v="2025-02-10T00:00:00"/>
    <s v="Sem informação"/>
    <s v="NÃO"/>
    <m/>
    <s v="Valter Mendes Ferreira Júnior"/>
    <s v="Samantha Nahon Bittencourt"/>
    <s v="Mariana Tripac Mileo Camara. Jose Ribeiro da Costa Filho, Antônio Silvaney Teixeira Duarte Junior, Arlen Gonçalves Martins, Valter Mendes Junior, Igor Alcolumbre Pinto, Max Jorge Machado Santos,  Paulo Marcelo de Araújo Hildebrando, Daniel Menezes Simas "/>
    <s v="Sem indicação"/>
    <s v="Sem indicação"/>
    <s v="valter.junior@tjpa.jus.br; samantha.nahon@tjpa.jus.br; mariana.camara@tipa.jus.br_x000a_jose.filho3@tipa.jus.br_x000a_antonio.junior3@tipa.jus.br_x000a_arlen.martins@tipa.jus.br_x000a_valter.junior@tipa.jus.br_x000a_igor.pinto@tipa.jus.br_x000a_max.santos@tipa.ius.br_x000a_paulo.hildebrando@tipa.jus.br_x000a_daniel.simas@tipa.ius.br; coordenadoria.contratos@tjpa.jus.br"/>
  </r>
  <r>
    <s v="ARP"/>
    <s v="029"/>
    <x v="1"/>
    <s v="SUP SERVIÇOS DE CONSTRUÇÕES E MANUTENÇÃO LTDA"/>
    <s v="04.465.383/0001-24"/>
    <s v="Registro de Preços para eventual prestação de serviços comuns de engenharia com fornecimento de mão de obra, materiais e equipamentos para atender as necessidades de manutenção predial corretiva dos edifícios ocupados pelo TJPA"/>
    <x v="0"/>
    <s v="Pregão Eletrônico"/>
    <s v="074/2023"/>
    <d v="2024-04-11T00:00:00"/>
    <s v="11/04/24"/>
    <d v="2025-04-11T00:00:00"/>
    <s v="11/04/25"/>
    <n v="365"/>
    <s v="EXPIRADO"/>
    <s v="EXPIRADO"/>
    <x v="0"/>
    <n v="28531122.059999999"/>
    <s v="Despesa"/>
    <n v="0"/>
    <s v="SEENG"/>
    <s v="TJPA-PRO-2024/01523"/>
    <n v="0"/>
    <n v="28531222.062199999"/>
    <m/>
    <m/>
    <s v="Lei n° 8.666/93"/>
    <m/>
    <x v="1"/>
    <s v="PRAZO LEGAL"/>
    <s v="2025 - 2º Trimestre"/>
    <d v="2025-02-10T00:00:00"/>
    <s v="Sem informação"/>
    <s v="NÃO"/>
    <m/>
    <s v="Valter Mendes Ferreira Júnior"/>
    <s v="Samantha Nahon Bittencourt"/>
    <s v="Mariana Tripac Mileo Camara. Jose Ribeiro da Costa Filho, Antônio Silvaney Teixeira Duarte Junior, Arlen Gonçalves Martins, Valter Mendes Junior, Igor Alcolumbre Pinto, Max Jorge Machado Santos,  Paulo Marcelo de Araújo Hildebrando, Daniel Menezes Simas "/>
    <s v="Sem indicação"/>
    <s v="Sem indicação"/>
    <s v="valter.junior@tjpa.jus.br; samantha.nahon@tjpa.jus.br; mariana.camara@tipa.jus.br_x000a_jose.filho3@tipa.jus.br_x000a_antonio.junior3@tipa.jus.br_x000a_arlen.martins@tipa.jus.br_x000a_valter.junior@tipa.jus.br_x000a_igor.pinto@tipa.jus.br_x000a_max.santos@tipa.ius.br_x000a_paulo.hildebrando@tipa.jus.br_x000a_daniel.simas@tipa.ius.br; coordenadoria.contratos@tjpa.jus.br"/>
  </r>
  <r>
    <s v="CONTRATO"/>
    <s v="011"/>
    <x v="5"/>
    <s v="NP Capacitação e Soluções Tecnológicas_x000a_Ltda"/>
    <s v="07.797.967/0001-95"/>
    <s v="Fornecimento de pontos de acesso ao BANCO DE DADOS ONLINE, referente a 4 (quatro) licenças de uso do sistema de cotação online nacional &quot;Banco de Preços&quot;."/>
    <x v="0"/>
    <s v="Inexigibilidade de Licitação"/>
    <s v="005/2020"/>
    <d v="2020-04-22T00:00:00"/>
    <s v="22/04/20"/>
    <d v="2025-04-22T00:00:00"/>
    <s v="22/04/25"/>
    <n v="1826"/>
    <s v="EXPIRADO"/>
    <s v="EXPIRADO"/>
    <x v="0"/>
    <n v="34800"/>
    <s v="Despesa"/>
    <s v="00"/>
    <s v="SEADM"/>
    <s v="PA-PRO-2020/00671"/>
    <n v="0"/>
    <n v="50744.57"/>
    <s v="TJPA-MEM-2024/02406 - getsor Rennan infomou no dia 26/02 que o ct nao será prorrogado, será feito novo"/>
    <m/>
    <s v="Lei n° 8.666/93"/>
    <m/>
    <x v="3"/>
    <s v="EXCEPCIONAL"/>
    <s v="2025 - 2º Trimestre"/>
    <d v="2025-02-21T00:00:00"/>
    <s v="Sem informação"/>
    <s v="NÃO "/>
    <m/>
    <s v="Rennan Rodrigues Santos"/>
    <s v="Afonso Teixeira Noura Neto"/>
    <s v="Afonso Teixeira Noura Neto"/>
    <s v="Sem indicação"/>
    <s v="Sem indicação"/>
    <s v="rennan.santos@tjpa.jus.br;afonso.teixeira@tjpa.jus.br; afonso.teixeira@tjpa.jus.br; coordenadoria.contratos@tjpa.jus.br"/>
  </r>
  <r>
    <s v="CONTRATO"/>
    <s v="019"/>
    <x v="3"/>
    <s v="CONSTRUMEC, CONST. E INST. ELÉTRICAS,_x000a_MECÂNICAS E HIDRAULICAS LTDA"/>
    <s v="17.947.832/0001-12"/>
    <s v="Contratação de empresa especializada na prestação de serviços de manutenção preventiva e corretiva, de desinstalação, substituição e realocação dos equipamentos de ar condicionado tipo expansão direta e VRF, Splits (ou outro equipamento de outra classificação que vier a substituir estes) instalados no Bloco 02 e 03 do Fórum da Comarca de Ananindeua, localizado na Rua Cláudio Sanders, Nº 193, Bairro Centro, Ananindeua - Pará, e no Edifício Desembargador Paulo Frota, localizado à Avenida Tamandaré nº 873, Cidade Velha, BelémPará, com fornecimento e reposição de quaisquer componentes e/ou peças, novas e originais do fabricante do equipamento, assim como, dos materiais de consumo (óleo lubrificante, gás refrigerante, dentre outros) necessários à execução dos serviços"/>
    <x v="0"/>
    <s v="Pregão Eletrônico"/>
    <s v="057/2021"/>
    <d v="2021-06-09T00:00:00"/>
    <s v="09/06/21"/>
    <d v="2025-04-15T00:00:00"/>
    <s v="15/04/25"/>
    <n v="1406"/>
    <s v="EXPIRADO"/>
    <s v="EXPIRADO"/>
    <x v="0"/>
    <n v="220999.92"/>
    <s v="Despesa"/>
    <s v="00"/>
    <s v="SEENG"/>
    <s v="PA-PRO-2021/01748"/>
    <n v="0"/>
    <n v="281876.88"/>
    <s v="TJPA-MEM-2025/19649, COBRANÇA - não será prorrogado - rescisão antecipada TJPA-MEM-2025/20681"/>
    <m/>
    <s v="Lei n° 8.666/93"/>
    <m/>
    <x v="3"/>
    <s v="PRAZO LEGAL"/>
    <s v="2025 - 2º Trimestre"/>
    <d v="2025-02-14T00:00:00"/>
    <s v="Sem informação"/>
    <s v="NÃO "/>
    <m/>
    <s v="Antonio Maximiano de Sousa Martins Jr."/>
    <s v="Edson Goncalves Ferreira"/>
    <s v="Edson Goncalves Ferreira"/>
    <s v="Sem indicação"/>
    <s v="Sem indicação"/>
    <s v="antonio.martins@tjpa.jus.br;edson.ferreira@tjpa.jus.br;edson.ferreira@tjpa.jus.br;;;coordenadoria.contratos@tjpa.jus.br"/>
  </r>
  <r>
    <s v="CONTRATO"/>
    <s v="003"/>
    <x v="1"/>
    <s v="DENTECK LTDA"/>
    <s v="11.319.557/0003-78"/>
    <s v="Contratação de empresa especializada no fornecimento de equipamentos de refrigeração - SPLIT e ACJ ( sem instalaçao), afim se serem utilizadas na climatização ambiental das unidades administrativas e judiciárias desta Egrégia Corte."/>
    <x v="0"/>
    <s v="Pregão Eletrônico"/>
    <s v="054/2023"/>
    <d v="2024-01-15T00:00:00"/>
    <s v="15/01/24"/>
    <d v="2025-01-15T00:00:00"/>
    <s v="15/01/25"/>
    <n v="366"/>
    <s v="EXPIRADO"/>
    <s v="EXPIRADO"/>
    <x v="0"/>
    <n v="87500"/>
    <s v="Despesa"/>
    <s v="00"/>
    <s v="SEADM"/>
    <s v="TJPA-PRO-2024/00247"/>
    <n v="0"/>
    <n v="87500"/>
    <s v="contrato de fornecimento 8666"/>
    <m/>
    <s v="Lei n° 8.666/93"/>
    <m/>
    <x v="1"/>
    <s v="PRAZO LEGAL"/>
    <s v="2025 - 1º Trimestre"/>
    <d v="2024-11-16T00:00:00"/>
    <s v="Sem informação"/>
    <s v="NÃO"/>
    <m/>
    <s v="João Victor Ferreira Almeida"/>
    <s v="Leandro Soares Costa Borges"/>
    <s v="Edson Goçalves ferreira"/>
    <s v="Sem Indicação"/>
    <s v="Sem Indicação"/>
    <s v="joao.vfalmeida@tjpa.jus.br;leandro.borges@tjpa.jus.br;edson.ferreira@tjpa.jus.br;coordenadoria.contratos@tjpa.jus.br"/>
  </r>
  <r>
    <s v="CONTRATO"/>
    <s v="005"/>
    <x v="1"/>
    <s v="MICROTÉCNICA INFORMÁTICA LTDA"/>
    <s v="01.590.728/0002-64"/>
    <s v="Contratação de empresa especializada no fornecimento de equipamentos de refrigeração - SPLIT e ACJ ( sem instalaçao), afim se serem utilizadas na climatização ambiental das unidades administrativas e judiciárias desta Egrégia Corte."/>
    <x v="0"/>
    <s v="Pregão Eletrônico"/>
    <s v="054/2023"/>
    <d v="2024-01-15T00:00:00"/>
    <s v="15/01/24"/>
    <d v="2025-01-15T00:00:00"/>
    <s v="15/01/25"/>
    <n v="366"/>
    <s v="EXPIRADO"/>
    <s v="EXPIRADO"/>
    <x v="0"/>
    <n v="1129256.23"/>
    <s v="Despesa"/>
    <s v="00"/>
    <s v="SEADM"/>
    <s v="TJPA-PRO-2024/00249"/>
    <n v="0"/>
    <n v="1129256.23"/>
    <s v="contrato de fornecimento 8666"/>
    <m/>
    <s v="Lei n° 8.666/93"/>
    <m/>
    <x v="1"/>
    <s v="PRAZO LEGAL"/>
    <s v="2025 - 1º Trimestre"/>
    <d v="2024-11-16T00:00:00"/>
    <s v="Sem informação"/>
    <s v="NÃO"/>
    <m/>
    <s v="João Victor Ferreira Almeida"/>
    <s v="Leandro Soares Costa Borges"/>
    <s v="Edson Goçalves ferreira"/>
    <s v="Sem Indicação"/>
    <s v="Sem Indicação"/>
    <s v="joao.vfalmeida@tjpa.jus.br;leandro.borges@tjpa.jus.br;edson.ferreira@tjpa.jus.br;coordenadoria.contratos@tjpa.jus.br"/>
  </r>
  <r>
    <s v="CONTRATO"/>
    <s v="004"/>
    <x v="1"/>
    <s v="LEAR COMÉRCIO E SERVIÇOS DE AR CONDICIONADO LTDA"/>
    <s v="45.567.668/0001-53"/>
    <s v="Contratação de empresa especializada no fornecimento de equipamentos de refrigeração - SPLIT e ACJ ( sem instalaçao), afim se serem utilizadas na climatização ambiental das unidades administrativas e judiciárias desta Egrégia Corte."/>
    <x v="0"/>
    <s v="Pregão Eletrônico"/>
    <s v="054/2023"/>
    <d v="2024-01-15T00:00:00"/>
    <s v="15/01/24"/>
    <d v="2025-01-15T00:00:00"/>
    <s v="15/01/25"/>
    <n v="366"/>
    <s v="EXPIRADO"/>
    <s v="EXPIRADO"/>
    <x v="0"/>
    <n v="254362.06"/>
    <s v="Despesa"/>
    <s v="00"/>
    <s v="SEADM"/>
    <s v="TJPA-PRO-2024/00248"/>
    <n v="0"/>
    <n v="254362.06"/>
    <s v="contrato de fornecimento 8666"/>
    <m/>
    <s v="Lei n° 8.666/93"/>
    <m/>
    <x v="1"/>
    <s v="PRAZO LEGAL"/>
    <s v="2025 - 1º Trimestre"/>
    <d v="2024-11-16T00:00:00"/>
    <s v="Sem informação"/>
    <s v="NÃO"/>
    <m/>
    <s v="João Victor Ferreira Almeida"/>
    <s v="Leandro Soares Costa Borges"/>
    <s v="Edson Goçalves ferreira"/>
    <s v="Sem Indicação"/>
    <s v="Sem Indicação"/>
    <s v="joao.vfalmeida@tjpa.jus.br;leandro.borges@tjpa.jus.br;edson.ferreira@tjpa.jus.br;coordenadoria.contratos@tjpa.jus.br"/>
  </r>
  <r>
    <s v="CONTRATO"/>
    <s v="008"/>
    <x v="1"/>
    <s v="GOEMANN COMERCI"/>
    <s v="01.522.898/0001-20"/>
    <s v="Contratação de empresa especializada de coletes balísticos dissimulados, nivel ll, que atendam a norma reguladora NIJ Standart, 0101.04, oferecendo proteção contra projeteis de armas de fogo."/>
    <x v="0"/>
    <s v="Pregão Eletrônico"/>
    <s v="050/2023"/>
    <d v="2024-01-15T00:00:00"/>
    <s v="15/01/24"/>
    <d v="2025-01-15T00:00:00"/>
    <s v="15/01/25"/>
    <n v="366"/>
    <s v="EXPIRADO"/>
    <s v="EXPIRADO"/>
    <x v="0"/>
    <n v="298550"/>
    <s v="Despesa"/>
    <s v="00"/>
    <s v="COMIL"/>
    <s v="TJPA-PRO-2023/00697"/>
    <n v="0"/>
    <n v="298550"/>
    <s v="Contrato de aquisição"/>
    <m/>
    <s v="Lei n° 8.666/93"/>
    <m/>
    <x v="2"/>
    <s v="PRAZO LEGAL"/>
    <s v="2025 - 1º Trimestre"/>
    <d v="2024-11-16T00:00:00"/>
    <s v="Sem informação"/>
    <s v="Sem informação"/>
    <m/>
    <s v="Renato Moraes da Cunha"/>
    <s v="Roberto Sergio da S. Castro"/>
    <s v="Jorge Luiz Botelho Lobo"/>
    <s v="Sem Indicação"/>
    <s v="Sem Indicação"/>
    <s v="renato.cunha@tjpa.jus.br;roberto.castro@tjpa.jus.br;jorge.lobo@tjpa.jus.br"/>
  </r>
  <r>
    <s v="ARP"/>
    <s v="027"/>
    <x v="1"/>
    <s v="CENTRA MOVEIS S/A"/>
    <s v="25.071.568/0001-24"/>
    <s v="Registro de Preço para Fornecimento e Instalação de Divisória Piso Teto para Atender ao Prédio da Corregedoria Geral de Justiça Pertencente ao Poder Judiciário"/>
    <x v="6"/>
    <s v="Pregão Eletrônico"/>
    <s v="068/2023"/>
    <d v="2024-03-27T00:00:00"/>
    <s v="27/03/24"/>
    <d v="2025-03-27T00:00:00"/>
    <s v="27/03/25"/>
    <n v="365"/>
    <s v="EXPIRADO"/>
    <s v="EXPIRADO"/>
    <x v="0"/>
    <n v="917430.5"/>
    <s v="Despesa"/>
    <n v="0"/>
    <s v="SEENG"/>
    <s v="TJPA-PRO-2024/01368"/>
    <n v="0"/>
    <n v="917430.5"/>
    <m/>
    <m/>
    <s v="Lei n° 8.666/93"/>
    <m/>
    <x v="2"/>
    <s v="PRAZO LEGAL"/>
    <s v="2025 - 1º Trimestre"/>
    <d v="2025-01-26T00:00:00"/>
    <s v="Sem informação"/>
    <s v="NÃO"/>
    <m/>
    <s v="Carlo Gustavo da Cunha Martins"/>
    <s v="Rita de Cássia Araújo Oliveira Barata"/>
    <s v="Glaucia Regina Centeno Cordeiro de Campos"/>
    <s v="Sem indicação"/>
    <s v="Sem indicação"/>
    <s v="carlo.matins@tjpa.jus.br; rita.oliveira@tjpa.jus.br; glaucia.cordeiro@tjpa.jus.br;coordenadoria.contratos@tjpa.jus.br"/>
  </r>
  <r>
    <s v="CONTRATO"/>
    <s v="002"/>
    <x v="9"/>
    <s v="TELEMAR NORTE LESTE S/A – EM RECUPERAÇÃO JUDICIAL"/>
    <s v="33.000.118/0001-79"/>
    <s v="Prestação de serviços de conexões dedicadas com à internet para trânsito do Sistema Autônomo do TJPA, pelo período de 24 (vinte e quatro meses)"/>
    <x v="4"/>
    <s v="Pregão Eletrônico"/>
    <s v="069/2018"/>
    <d v="2019-01-15T00:00:00"/>
    <s v="15/01/19"/>
    <d v="2025-01-15T00:00:00"/>
    <s v="15/01/25"/>
    <n v="2192"/>
    <s v="EXPIRADO"/>
    <s v="EXPIRADO"/>
    <x v="0"/>
    <n v="290000"/>
    <s v="Despesa"/>
    <s v="00"/>
    <s v="SETIC"/>
    <s v="PA-PRO-2019/00010"/>
    <n v="0"/>
    <n v="206952.94"/>
    <s v="TJPA-MEM-2023/61935, COBRANÇA. TJPA-MEM-2023/57211, tramitação - NÃO PODE MAIS SER PRORROGADO, JA FOI EXECUTADA A PRORROGAÇÃO EXCEPCIONAL"/>
    <m/>
    <s v="Lei n° 8.666/93"/>
    <m/>
    <x v="1"/>
    <s v="EMERGENCIAL"/>
    <s v="2025 - 1º Trimestre"/>
    <d v="2024-11-16T00:00:00"/>
    <s v="Sem informação"/>
    <s v="NÃO"/>
    <m/>
    <s v="Erick Johny Maciel Bol"/>
    <s v="Erick Johny Maciel Bol"/>
    <s v="Davison Guimaraes Araujo da Silva "/>
    <s v="Fabio Venicius Ferreira dos Reis"/>
    <s v="Bruno Botelho Cardoso"/>
    <s v="erick.bol@tjpa.jus.br;erick.bol@tjpa.jus.br;davison.silva@tjpa.jus.br;fabio.reis@tjpa.jus.br;bruno.bcardoso@tjpa.jus.br;coordenadoria.contratos@tjpa.jus.br"/>
  </r>
  <r>
    <s v="CONTRATO"/>
    <s v="003"/>
    <x v="9"/>
    <s v="CLARO  S/A"/>
    <s v="40.432.544/0001-47"/>
    <s v="Prestação de serviços de conexões dedicadas com à internet para trânsito do Sistema Autônomo do TJPA, pelo período de 24 (vinte e quatro meses),"/>
    <x v="4"/>
    <s v="Pregão Eletrônico"/>
    <s v="069/2018"/>
    <d v="2019-01-15T00:00:00"/>
    <s v="15/01/19"/>
    <d v="2025-01-15T00:00:00"/>
    <s v="15/01/25"/>
    <n v="2192"/>
    <s v="EXPIRADO"/>
    <s v="EXPIRADO"/>
    <x v="0"/>
    <n v="259499.76"/>
    <s v="Despesa"/>
    <s v="00"/>
    <s v="SETIC"/>
    <s v="PA-PRO-2019/00012"/>
    <n v="0"/>
    <n v="181770.12"/>
    <s v="nÃO PODERÁ SER PRORROGADO, JA FOI EXECUTADA TODA A PRORROGAÇÃO EXCEPCINAL"/>
    <m/>
    <s v="Lei n° 8.666/93"/>
    <m/>
    <x v="1"/>
    <s v="EMERGENCIAL"/>
    <s v="2025 - 1º Trimestre"/>
    <d v="2024-11-16T00:00:00"/>
    <s v="Sem informação"/>
    <s v="NÃO"/>
    <m/>
    <s v="Erick Johny Maciel Bol"/>
    <s v="Erick Johny Maciel Bol"/>
    <s v="Davison Guimaraes Araujo da Silva "/>
    <s v="Fabio Venicius Ferreira dos Reis"/>
    <s v="Cristiano Neri da Silva "/>
    <s v="erick.bol@tjpa.jus.br;erick.bol@tjpa.jus.br;davison.silva@tjpa.jus.br;fabio.reis@tjpa.jus.br;cristiano.neri@tjpa.jus.br;coordenadoria.contratos@tjpa.jus.br"/>
  </r>
  <r>
    <s v="CONTRATO"/>
    <s v="006"/>
    <x v="1"/>
    <s v="REDNOV"/>
    <s v="45.769.285/0001-68"/>
    <s v="Contratação de empresa especializada no fornecimento de equipamentos de refrigeração - SPLIT e ACL (sem instalação)."/>
    <x v="0"/>
    <s v="Pregão Eletrônico"/>
    <s v="054/2023"/>
    <d v="2024-01-15T00:00:00"/>
    <s v="15/01/24"/>
    <d v="2025-01-15T00:00:00"/>
    <s v="15/01/25"/>
    <n v="366"/>
    <s v="EXPIRADO"/>
    <s v="EXPIRADO"/>
    <x v="0"/>
    <n v="94082.1"/>
    <s v="Despesa"/>
    <s v="00"/>
    <s v="SEADM"/>
    <s v="TJPA-PRO-2023/03960"/>
    <n v="0"/>
    <n v="94082.1"/>
    <s v="Informado sobre a não prorrogação, via e-mail, em 02/10. Lorena"/>
    <m/>
    <s v="Lei n° 8.666/93"/>
    <m/>
    <x v="1"/>
    <s v="PRAZO LEGAL"/>
    <s v="2025 - 1º Trimestre"/>
    <d v="2024-11-16T00:00:00"/>
    <s v="Sem informação"/>
    <s v="NÃO"/>
    <m/>
    <s v="João Victor Ferreira Almeida"/>
    <s v="Leandro Soares Costa Borges"/>
    <s v="Edson Gonçalves ferreira"/>
    <s v="Sem Indicação"/>
    <s v="Sem Indicação"/>
    <s v="joao.vfalmeida@tjpa.jus.br;leandro.borges@tjpa.jus.br;edson.ferreira@tjpa.jus.br"/>
  </r>
  <r>
    <s v="CONTRATO"/>
    <s v="082"/>
    <x v="11"/>
    <s v="KARISTEN COMERCIO E SERVIÇOS MECANICOS E ELETRICOS LTDA "/>
    <s v="05.970.357/0001-16"/>
    <s v="Prestação de serviço de Manutenção Preditiva, Preventiva e Corretiva com fornecimento de peças de reposição para as SUBESTAÇÕES instaladas nas dependências dos FÓRUNS DAS COMARCAS DE CASTANHAL E REDENÇÃO"/>
    <x v="0"/>
    <s v="Pregão Eletrônico"/>
    <s v="071/2018"/>
    <d v="2019-01-24T00:00:00"/>
    <s v="24/01/19"/>
    <d v="2025-01-24T00:00:00"/>
    <s v="24/01/25"/>
    <n v="2192"/>
    <s v="EXPIRADO"/>
    <s v="EXPIRADO"/>
    <x v="0"/>
    <n v="140000"/>
    <s v="Despesa"/>
    <s v="00"/>
    <s v="SEENG"/>
    <s v="PA-PRO-2018/06044"/>
    <n v="0"/>
    <n v="165000"/>
    <s v="não poder4á sr prorrogado, período excepcional executado"/>
    <m/>
    <s v="Lei n° 8.666/93"/>
    <m/>
    <x v="3"/>
    <s v="EMERGENCIAL"/>
    <s v="2025 - 1º Trimestre"/>
    <d v="2024-11-25T00:00:00"/>
    <s v="Sem informação"/>
    <s v="NÃO"/>
    <m/>
    <s v="Paulo Marcelo de Araújo Hildebrando"/>
    <s v="Sem indicação"/>
    <s v="Daniel Menezes Simas"/>
    <s v="Sem indicação"/>
    <s v="Max Jorge Machado Santos"/>
    <s v="paulo.hildebrando@tjpa.jus.br;;daniel.simas@tjpa.jus.br;;max.machado@tjpa.jus.br;coordenadoria.contratos@tjpa.jus.br"/>
  </r>
  <r>
    <s v="CONTRATO"/>
    <s v="004"/>
    <x v="5"/>
    <s v="MARY JANE MOREIRA OLIVEIRA"/>
    <s v="414.xxx.xxx-15"/>
    <s v="Termo de Cessão Provisória tem por objeto formalizar a transferência da posse direta à CESSIONÁRIA de um imóvel situado à Av. Borges Leal, nº 04, esquina com a Av. Barão do Rio Branco e Trav. 15 de Agosto, Bairro Santa Clara, Distrito da Grande Área da Aldeia, Santarém/PA"/>
    <x v="8"/>
    <s v="Dispensa de Licitação"/>
    <s v="s/n"/>
    <d v="2020-01-28T00:00:00"/>
    <s v="28/01/20"/>
    <d v="2025-01-28T00:00:00"/>
    <s v="28/01/25"/>
    <n v="1827"/>
    <s v="EXPIRADO"/>
    <s v="EXPIRADO"/>
    <x v="0"/>
    <n v="0"/>
    <s v="Despesa"/>
    <s v="00"/>
    <s v="SEADM"/>
    <s v="PA-PRO-2020/00386"/>
    <n v="0"/>
    <s v="Sem valor"/>
    <s v="TJPA-MEM-2024/65508, cobrança - NÃO SERÁ PRORROGADO"/>
    <m/>
    <s v="Lei n° 8.666/93"/>
    <m/>
    <x v="3"/>
    <s v="EXCEPCIONAL"/>
    <s v="2025 - 1º Trimestre"/>
    <d v="2024-11-29T00:00:00"/>
    <s v="Sem informação"/>
    <s v="NÃO "/>
    <m/>
    <s v="Jose Nasareno de Macedo Silva"/>
    <s v="Sem indicação"/>
    <s v="Sem indicação"/>
    <s v="Sem indicação"/>
    <s v="Sem indicação"/>
    <s v="nasareno.silva@tjpa.jus.br"/>
  </r>
  <r>
    <s v="ARP"/>
    <s v="001"/>
    <x v="1"/>
    <s v="ALZOTEC INFOMÁTICA LTDA"/>
    <s v="17.775.469/0001-03"/>
    <s v="Registro de preço para eventual aquisição de equipamentos  para modernização e expansão da infraestrutura de Tecnologia da Informação e Comunicação do Tribunal de Justiça, conforme condições, quantidades e exigências estabelecidas no termo de referência, Anexo I do edital. "/>
    <x v="3"/>
    <s v="Pregão Eletrônico"/>
    <s v="044/2023"/>
    <d v="2024-01-30T00:00:00"/>
    <s v="30/01/24"/>
    <d v="2025-01-30T00:00:00"/>
    <s v="30/01/25"/>
    <n v="366"/>
    <s v="EXPIRADO"/>
    <s v="EXPIRADO"/>
    <x v="0"/>
    <n v="2800"/>
    <s v="Despesa"/>
    <n v="0"/>
    <s v="SETIC"/>
    <s v="TJPA-PRO-2024/00445"/>
    <n v="0"/>
    <n v="2800"/>
    <m/>
    <m/>
    <s v="Lei n° 8.666/93"/>
    <m/>
    <x v="1"/>
    <s v="PRAZO LEGAL"/>
    <s v="2025 - 1º Trimestre"/>
    <d v="2024-12-01T00:00:00"/>
    <s v="Sem informação"/>
    <s v="NÃO"/>
    <m/>
    <s v="Ramon Santos do Nascimento"/>
    <s v="Bruno Vieira dos Santos"/>
    <s v="Bruno Vieira dos Santos"/>
    <s v="Sem indicação"/>
    <s v="Sem indicação"/>
    <s v="ramon.nascimento@tjpa.jus.br;bruno.vieira@tjpa.jus.br; coordenadoria.contratos@tjpa.jus.br"/>
  </r>
  <r>
    <s v="ARP"/>
    <s v="002"/>
    <x v="1"/>
    <s v="C DO VALE LOPES"/>
    <s v="28.521.211/0001-99"/>
    <s v="Registro de preço para eventual aquisição de equipamentos  para modernização e expansão da infraestrutura de Tecnologia da Informação e Comunicação do Tribunal de Justiça, conforme condições, quantidades e exigências estabelecidas no termo de referência, Anexo I do edital. "/>
    <x v="3"/>
    <s v="Pregão Eletrônico"/>
    <s v="044/2023"/>
    <d v="2024-01-30T00:00:00"/>
    <s v="30/01/24"/>
    <d v="2025-01-30T00:00:00"/>
    <s v="30/01/25"/>
    <n v="366"/>
    <s v="EXPIRADO"/>
    <s v="EXPIRADO"/>
    <x v="0"/>
    <n v="8000"/>
    <s v="Despesa"/>
    <n v="0"/>
    <s v="SETIC"/>
    <s v="TJPA-PRO-2024/00446"/>
    <n v="0"/>
    <n v="8000"/>
    <m/>
    <m/>
    <s v="Lei n° 8.666/93"/>
    <m/>
    <x v="1"/>
    <s v="PRAZO LEGAL"/>
    <s v="2025 - 1º Trimestre"/>
    <d v="2024-12-01T00:00:00"/>
    <s v="Sem informação"/>
    <s v="NÃO"/>
    <m/>
    <s v="Ramon Santos do Nascimento"/>
    <s v="Bruno Vieira dos Santos"/>
    <s v="Bruno Vieira dos Santos"/>
    <s v="Sem indicação"/>
    <s v="Sem indicação"/>
    <s v="ramon.nascimento@tjpa.jus.br;bruno.vieira@tjpa.jus.br; coordenadoria.contratos@tjpa.jus.br"/>
  </r>
  <r>
    <s v="ARP"/>
    <s v="003"/>
    <x v="1"/>
    <s v="J B M DISTRIBUIDORA DE EQUIPAMENTOS EIRELI"/>
    <s v="30.632.729/0001-41"/>
    <s v="Registro de preço para eventual aquisição de equipamentos  para modernização e expansão da infraestrutura de Tecnologia da Informação e Comunicação do Tribunal de Justiça, conforme condições, quantidades e exigências estabelecidas no termo de referência, Anexo I do edital. "/>
    <x v="3"/>
    <s v="Pregão Eletrônico"/>
    <s v="044/2023"/>
    <d v="2024-01-30T00:00:00"/>
    <s v="30/01/24"/>
    <d v="2025-01-30T00:00:00"/>
    <s v="30/01/25"/>
    <n v="366"/>
    <s v="EXPIRADO"/>
    <s v="EXPIRADO"/>
    <x v="0"/>
    <n v="76500"/>
    <s v="Despesa"/>
    <n v="0"/>
    <s v="SETIC"/>
    <s v="TJPA-PRO-2024/00460"/>
    <n v="0"/>
    <n v="76500"/>
    <m/>
    <m/>
    <s v="Lei n° 8.666/93"/>
    <m/>
    <x v="1"/>
    <s v="PRAZO LEGAL"/>
    <s v="2025 - 1º Trimestre"/>
    <d v="2024-12-01T00:00:00"/>
    <s v="Sem informação"/>
    <s v="NÃO"/>
    <m/>
    <s v="Ramon Santos do Nascimento"/>
    <s v="Bruno Vieira dos Santos"/>
    <s v="Bruno Vieira dos Santos"/>
    <s v="Sem indicação"/>
    <s v="Sem indicação"/>
    <s v="ramon.nascimento@tjpa.jus.br;bruno.vieira@tjpa.jus.br; coordenadoria.contratos@tjpa.jus.br"/>
  </r>
  <r>
    <s v="ARP"/>
    <s v="004"/>
    <x v="1"/>
    <s v="MICROTÉCNICA INFORMÁTICA LTDA"/>
    <s v="01.590.728/0009-30"/>
    <s v="Registro de Preço para eventual aquisição de equipamentos para a modernização e expansão da infraestrutura deTecnologia  da Informação e Comunicação do Tribunal de Justiça do Estado do Pará, conforme condições ,quantidades e exigência estabelecidas no termo de referência, Anexo I do edital."/>
    <x v="3"/>
    <s v="Pregão Eletrônico"/>
    <s v="044/2023"/>
    <d v="2024-01-30T00:00:00"/>
    <s v="30/01/24"/>
    <d v="2025-01-30T00:00:00"/>
    <s v="30/01/25"/>
    <n v="366"/>
    <s v="EXPIRADO"/>
    <s v="EXPIRADO"/>
    <x v="0"/>
    <n v="65484"/>
    <s v="Despesa"/>
    <n v="0"/>
    <s v="SETIC"/>
    <s v="TJPA-PRO-2024/00447"/>
    <n v="0"/>
    <n v="65484"/>
    <m/>
    <m/>
    <s v="Lei n° 8.666/93"/>
    <m/>
    <x v="1"/>
    <s v="PRAZO LEGAL"/>
    <s v="2025 - 1º Trimestre"/>
    <d v="2024-12-01T00:00:00"/>
    <s v="Sem informação"/>
    <s v="NÃO"/>
    <m/>
    <s v="Ramon Santos do Nascimento"/>
    <s v="Daniel Fontes Pereira"/>
    <s v="Daniel Fontes Pereira"/>
    <s v="Sem indicação"/>
    <s v="Sem indicação"/>
    <s v="ramon.nascimento@tjpa.jus.br;fontes.daniel@tjpa.jus.br; coordenadoria.contratos@tjpa.jus.br"/>
  </r>
  <r>
    <s v="ARP"/>
    <s v="005"/>
    <x v="1"/>
    <s v="PROMONT MONTAGEM DE EQUIPAMENTOS ELETRÔNICOS LTDA"/>
    <s v="19.847.355/0001-49"/>
    <s v="Registro de Preço para eventual aquisição de equipamentos para a modernização e expansão da infraestrutura deTecnologia  da Informação e Comunicação do Tribunal de Justiça do Estado do Pará, conforme condições ,quantidades e exigência estabelecidas no termo de referência, Anexo I do edital."/>
    <x v="3"/>
    <s v="Pregão Eletrônico"/>
    <s v="044/2023"/>
    <d v="2024-01-30T00:00:00"/>
    <s v="30/01/24"/>
    <d v="2025-01-30T00:00:00"/>
    <s v="30/01/25"/>
    <n v="366"/>
    <s v="EXPIRADO"/>
    <s v="EXPIRADO"/>
    <x v="0"/>
    <n v="374060"/>
    <s v="Despesa"/>
    <n v="0"/>
    <s v="SETIC"/>
    <s v="TJPA-PRO-2024/00448"/>
    <n v="0"/>
    <n v="374060"/>
    <m/>
    <m/>
    <s v="Lei n° 8.666/93"/>
    <m/>
    <x v="1"/>
    <s v="PRAZO LEGAL"/>
    <s v="2025 - 1º Trimestre"/>
    <d v="2024-12-01T00:00:00"/>
    <s v="Sem informação"/>
    <s v="NÃO"/>
    <m/>
    <s v="Ramon Santos do Nascimento"/>
    <s v="Fabio Venicius Ferreira dos Reis"/>
    <s v="Fabio Venicius Ferreira dos Reis"/>
    <s v="Sem indicação"/>
    <s v="Sem indicação"/>
    <s v="ramon.nascimento@tjpa.jus.br;fabio.reis@tjpa.jus.br;coordenadoria.contratos@tjpa.jus.br"/>
  </r>
  <r>
    <s v="ARP"/>
    <s v="006"/>
    <x v="1"/>
    <s v="R JUARES DE ALMEIDA ME"/>
    <s v="27.996.382/0001-01"/>
    <s v="Registro de Preço para eventual aquisição de equipamentos para a modernização e expansão da infraestrutura deTecnologia  da Informação e Comunicação do Tribunal de Justiça do Estado do Pará, conforme condições ,quantidades e exigência estabelecidas no termo de referência, Anexo I do edital."/>
    <x v="3"/>
    <s v="Pregão Eletrônico"/>
    <s v="044/2023"/>
    <d v="2024-01-30T00:00:00"/>
    <s v="30/01/24"/>
    <d v="2025-01-30T00:00:00"/>
    <s v="30/01/25"/>
    <n v="366"/>
    <s v="EXPIRADO"/>
    <s v="EXPIRADO"/>
    <x v="0"/>
    <n v="633500"/>
    <s v="Despesa"/>
    <n v="0"/>
    <s v="SETIC"/>
    <s v="TJPA-PRO-2024/00449"/>
    <n v="0"/>
    <n v="633500"/>
    <m/>
    <m/>
    <s v="Lei n° 8.666/93"/>
    <m/>
    <x v="1"/>
    <s v="PRAZO LEGAL"/>
    <s v="2025 - 1º Trimestre"/>
    <d v="2024-12-01T00:00:00"/>
    <s v="Sem informação"/>
    <s v="NÃO"/>
    <m/>
    <s v="Ramon Santos do Nascimento"/>
    <s v="Daniel Fontes Pereira"/>
    <s v="Daniel Fontes Pereira"/>
    <s v="Sem indicação"/>
    <s v="Sem indicação"/>
    <s v="ramon.nascimento@tjpa.jus.br;fontes.daniel@tjpa.jus.br; coordenadoria.contratos@tjpa.jus.br"/>
  </r>
  <r>
    <s v="CONTRATO"/>
    <s v="007"/>
    <x v="1"/>
    <s v="SUPERAR LTDA"/>
    <s v="13.482.516/0001-61"/>
    <s v="Contratação especializada no fornecimento de equipamentos de refrigeração - SPLIT e ACJ."/>
    <x v="0"/>
    <s v="Pregão Eletrônico"/>
    <s v="054/2023"/>
    <d v="2024-01-15T00:00:00"/>
    <s v="15/01/24"/>
    <d v="2025-01-15T00:00:00"/>
    <s v="15/01/25"/>
    <n v="366"/>
    <s v="EXPIRADO"/>
    <s v="EXPIRADO"/>
    <x v="0"/>
    <n v="94762.47"/>
    <s v="Despesa"/>
    <s v="00"/>
    <s v="SEADM"/>
    <s v="TJPA-PRO-2023/03960"/>
    <n v="0"/>
    <n v="94762.47"/>
    <s v="Informado por email sobr a não prorrogação, em 02/10. Lorena"/>
    <m/>
    <s v="Lei n° 8.666/93"/>
    <m/>
    <x v="1"/>
    <s v="PRAZO LEGAL"/>
    <s v="2025 - 1º Trimestre"/>
    <d v="2024-11-16T00:00:00"/>
    <s v="Sem informação"/>
    <s v="NÃO"/>
    <m/>
    <s v="João Victor Ferreira Almeida"/>
    <s v="Leandro Soares Costa Borges"/>
    <s v="Edson Gonçalves ferreira"/>
    <s v="Sem Indicação"/>
    <s v="Sem Indicação"/>
    <s v="joao.vfalmeida@tjpa.jus.br;leandro.borges@tjpa.jus.br;edson.ferreira@tjpa.jus.br"/>
  </r>
  <r>
    <s v="ARP"/>
    <s v="008"/>
    <x v="1"/>
    <s v="XP ON CONSULTORIA LTDA"/>
    <s v="23.518.065/0001-29"/>
    <s v="Registro de Preços para eventual aquisição de equipamentos para a modernização e expansão da insfraestrutura de Tecnologia da Informação e Comunicação do Tribunal de Justiça do Estado do Pará, conforme condições, quantidades e exigências estabelecidas no termo de referência, Anexo I do edital"/>
    <x v="3"/>
    <s v="Pregão Eletrônico"/>
    <s v="044/2023"/>
    <d v="2024-01-30T00:00:00"/>
    <s v="30/01/24"/>
    <d v="2025-01-30T00:00:00"/>
    <s v="30/01/25"/>
    <n v="366"/>
    <s v="EXPIRADO"/>
    <s v="EXPIRADO"/>
    <x v="0"/>
    <n v="6720682"/>
    <s v="Despesa"/>
    <n v="0"/>
    <s v="SETIC"/>
    <s v="TJPA-PRO-2024/00451"/>
    <n v="0"/>
    <n v="2681838"/>
    <m/>
    <m/>
    <s v="Lei n° 8.666/93"/>
    <m/>
    <x v="1"/>
    <s v="PRAZO LEGAL"/>
    <s v="2025 - 1º Trimestre"/>
    <d v="2024-12-01T00:00:00"/>
    <s v="Sem informação"/>
    <s v="NÃO"/>
    <m/>
    <s v="Ramon Santos do Nascimento"/>
    <s v="Daniel Fontes Pereira"/>
    <s v="Daniel Fontes Pereira"/>
    <s v="Sem indicação"/>
    <s v="Sem indicação"/>
    <s v="ramon.nascimento@tjpa.jus.br;fontes.daniel@tjpa.jus.br; coordenadoria.contratos@tjpa.jus.br"/>
  </r>
  <r>
    <s v="CONTRATO"/>
    <s v="008"/>
    <x v="9"/>
    <s v="COIMBRA IMÓVEIS LTDA"/>
    <s v="02.875.140/0001-39"/>
    <s v="Locação de Imóvel Santarem/PA - Juizado Especial"/>
    <x v="10"/>
    <s v="Dispensa de Licitação"/>
    <s v="001/2019"/>
    <d v="2019-02-01T00:00:00"/>
    <s v="01/02/19"/>
    <d v="2025-02-01T00:00:00"/>
    <s v="01/02/25"/>
    <n v="2192"/>
    <s v="EXPIRADO"/>
    <s v="EXPIRADO"/>
    <x v="0"/>
    <n v="84000"/>
    <s v="Despesa"/>
    <s v="00"/>
    <s v="SEADM"/>
    <s v="PA-PRO-2019/00743"/>
    <n v="0"/>
    <n v="117237.36"/>
    <s v="TJPA-MEM-2024/65516, IMPOSSIBILIDADE DE PRORROGAÇÃO"/>
    <m/>
    <s v="Lei n° 8.666/93"/>
    <m/>
    <x v="3"/>
    <s v="EMERGENCIAL"/>
    <s v="2025 - 1º Trimestre"/>
    <d v="2024-12-03T00:00:00"/>
    <s v="Sem informação"/>
    <s v="Sem informação"/>
    <m/>
    <s v="Jose Nasareno de Macedo Silva"/>
    <s v="Jose Nasareno de Macedo Silva"/>
    <s v="Antonio Wilson Eutropio Azevedo de Souza"/>
    <s v="Sem indicação"/>
    <s v="Karina Flávia Mendonca Reis Soares"/>
    <s v="nasareno.silva@tjpa.jus.br;antonio.souza@tjpa.jus.br;;karina.reis@tjpa.jus.br;coordenadoria.contratos@tjpa.jus.br"/>
  </r>
  <r>
    <s v="ARP"/>
    <s v="009"/>
    <x v="1"/>
    <s v="CARLOS NAVARRO &amp; CIA. LTDA"/>
    <s v="05.881.752/0001-22"/>
    <s v="Registro de preço para fornecimento, instalação e manutenção de persianas para atender aos prédios do TJPA"/>
    <x v="0"/>
    <s v="Pregão Eletrônico"/>
    <s v="071/2023"/>
    <d v="2024-02-01T00:00:00"/>
    <s v="01/02/24"/>
    <d v="2025-02-01T00:00:00"/>
    <s v="01/02/25"/>
    <n v="366"/>
    <s v="EXPIRADO"/>
    <s v="EXPIRADO"/>
    <x v="0"/>
    <n v="394887"/>
    <s v="Despesa"/>
    <n v="0"/>
    <s v="SEENG"/>
    <s v="TJPA-PRO-2024/00515"/>
    <n v="0"/>
    <n v="394887"/>
    <m/>
    <m/>
    <s v="Lei n° 8.666/93"/>
    <m/>
    <x v="2"/>
    <s v="PRAZO LEGAL"/>
    <s v="2025 - 1º Trimestre"/>
    <d v="2024-12-03T00:00:00"/>
    <s v="Sem informação"/>
    <s v="NÃO"/>
    <m/>
    <s v="Carlo Gustavo da Cunha Martins"/>
    <s v="Rita de Cássia Araújo Oliveira Barata"/>
    <s v="Glaucia Regina Centeno Cordeiro de Campos"/>
    <s v="Sem indicação"/>
    <s v="Sem indicação"/>
    <s v="carlo.matins@tjpa.jus.br; rita.oliveira@tjpa.jus.br; glaucia.cordeiro@tjpa.jus.br;coordenadoria.contratos@tjpa.jus.br"/>
  </r>
  <r>
    <s v="ARP"/>
    <s v="010"/>
    <x v="1"/>
    <s v="ÊXITO DISTRIBUIDORA E COMÉRCIO DE LIVROS LTDA"/>
    <s v="08.065.700/0001/76"/>
    <s v="Registro de preços para aquisição de livros para atender as necessidades do Tribunal de Justiça do Estado do Pará."/>
    <x v="3"/>
    <s v="Pregão Eletrônico"/>
    <s v="067/2023"/>
    <d v="2024-02-02T00:00:00"/>
    <s v="02/02/24"/>
    <d v="2025-02-02T00:00:00"/>
    <s v="02/02/25"/>
    <n v="366"/>
    <s v="EXPIRADO"/>
    <s v="EXPIRADO"/>
    <x v="0"/>
    <n v="100119.5"/>
    <s v="Despesa"/>
    <n v="0"/>
    <s v="SEADM"/>
    <s v="TJPA-PRO-2024/00519"/>
    <n v="0"/>
    <n v="62504"/>
    <m/>
    <m/>
    <s v="Lei n° 8.666/93"/>
    <m/>
    <x v="2"/>
    <s v="PRAZO LEGAL"/>
    <s v="2025 - 1º Trimestre"/>
    <d v="2024-12-04T00:00:00"/>
    <s v="Sem informação"/>
    <s v="NÃO"/>
    <m/>
    <s v="Elaine Cristina Fernandes Ribeiro"/>
    <s v="Elaine Cristina Fernandes Ribeiro"/>
    <s v="Elaine Cristina Fernandes Ribeiro"/>
    <s v="Sem indicação"/>
    <s v="Sem indicação"/>
    <s v="elaine.ribeiro@tjpa.jus.br; coordenadoria.contratos@tjpa.jus.br"/>
  </r>
  <r>
    <s v="ARP"/>
    <s v="011"/>
    <x v="1"/>
    <s v="TECH LEAD SERVIÇOS E COMERCIO DE INFORMÁTICA LTDA"/>
    <s v="11.887.021/0002-78"/>
    <s v="Registro de Preços para eventual contratação de serviços de subscrição de sofware (cessão de uso, suporte técnico e atualização), bem como treinamenmtos oficiais e serviços especializados para manutenção de ambientes tecológicos baseados na plataforma Red Hat, conforme condições, quantidades e exigência estabelecidas no termo de referência, ANEXO I do edital."/>
    <x v="3"/>
    <s v="Pregão Eletrônico"/>
    <s v="066/2023"/>
    <d v="2024-02-02T00:00:00"/>
    <s v="02/02/24"/>
    <d v="2025-02-02T00:00:00"/>
    <s v="02/02/25"/>
    <n v="366"/>
    <s v="EXPIRADO"/>
    <s v="EXPIRADO"/>
    <x v="0"/>
    <n v="33088540"/>
    <s v="Despesa"/>
    <n v="0"/>
    <s v="SETIC"/>
    <s v="TJPA-PRO-2024/00529"/>
    <n v="0"/>
    <n v="33088540"/>
    <m/>
    <m/>
    <s v="Lei n° 8.666/93"/>
    <m/>
    <x v="1"/>
    <s v="PRAZO LEGAL"/>
    <s v="2025 - 1º Trimestre"/>
    <d v="2024-12-04T00:00:00"/>
    <s v="Sem informação"/>
    <s v="NÃO"/>
    <m/>
    <s v="Erick Johny Maciel Bol"/>
    <s v="Erick Johny Maciel Bol"/>
    <s v="Marcus Vinicius Barbosa e Silva"/>
    <s v="Sem indicação"/>
    <s v="Sem indicação"/>
    <s v="erick.bol@tjpa.jus.br; marcus.silva@tjpa.jus.br; coordenadoria.contratos@tjpa.jus.br"/>
  </r>
  <r>
    <s v="CONTRATO"/>
    <s v="093"/>
    <x v="4"/>
    <s v="SAFE ELETRÔNICA E CONSTRUÇÕES LTDA"/>
    <s v="04.342.428/0001-73"/>
    <s v="Aquisição de portas giratórias detectores de metais, com serviços de instalação (ativação e teste), relocação e substituição, treinamento e assitência, com reposição integral de peças durante o período de gartantia (24) meses, para o edifício Sede do TJPA, Fórunes Criminal e Civel da Capital, Fórum de Ananindeua e Juizado Especial da Tamandaré, Incluindo desistalação das portas giratórias a serem substituídas."/>
    <x v="3"/>
    <s v="Pregão Eletrônico"/>
    <s v="064/2022"/>
    <d v="2022-11-11T00:00:00"/>
    <s v="11/11/22"/>
    <d v="2025-02-11T00:00:00"/>
    <s v="11/02/25"/>
    <n v="823"/>
    <s v="EXPIRADO"/>
    <s v="EXPIRADO"/>
    <x v="0"/>
    <n v="199800"/>
    <s v="Despesa"/>
    <s v="00"/>
    <s v="SEADM"/>
    <s v="PA-PRO-2022/04322"/>
    <n v="0"/>
    <n v="199800"/>
    <s v="TJPA-MEM-2025/00695, cobrança - não será prorrogado - nova contratação  TJPA-PRO-2024/03433 "/>
    <m/>
    <s v="Lei n° 8.666/93"/>
    <m/>
    <x v="3"/>
    <s v="PRAZO LEGAL"/>
    <s v="2025 - 1º Trimestre"/>
    <d v="2024-12-13T00:00:00"/>
    <s v="Sem informação"/>
    <s v="NÃO "/>
    <m/>
    <s v="Valter Mendes Ferreira Júnior"/>
    <s v="Paulo Marcelo de Araújo Hildebrando"/>
    <s v="Daniel Menezes Simas"/>
    <s v="Sem indicação"/>
    <s v="Sem indicação"/>
    <s v="valter.junior@tjpa.jus.br;paulo.hildebrando@tjpa.jus.br;daniel.simas@tjpa.jus.br;;;coordenadoria.contratos@tjpa.jus.br"/>
  </r>
  <r>
    <s v="CONTRATO"/>
    <s v="058"/>
    <x v="4"/>
    <s v="CCM SERVIÇOS DE ENGENHARIA LTDA"/>
    <s v="15.758.378/0001-26"/>
    <s v="Execução da reforma e ampliação do Fórum de Oriximiná"/>
    <x v="1"/>
    <s v="Concorrência"/>
    <s v="003/2022"/>
    <d v="2022-07-14T00:00:00"/>
    <s v="14/07/22"/>
    <d v="2025-02-14T00:00:00"/>
    <s v="14/02/25"/>
    <n v="946"/>
    <s v="EXPIRADO"/>
    <s v="EXPIRADO"/>
    <x v="0"/>
    <n v="2619181.5499999998"/>
    <s v="Despesa"/>
    <s v="00"/>
    <s v="SEENG"/>
    <s v="PA-PRO-2022/02658"/>
    <n v="0"/>
    <n v="2619181.5499999998"/>
    <s v="TJPA-MEM-2024/08792, cobrança. TJPA-MEM-2025/00693, COBRANÇA - NÃO PRECISARÁ MAIS SER PRORROGADO"/>
    <m/>
    <s v="Lei n° 8.666/93"/>
    <m/>
    <x v="3"/>
    <s v="PRAZO LEGAL"/>
    <s v="2025 - 1º Trimestre"/>
    <m/>
    <s v="Sem informação"/>
    <s v="NÃO "/>
    <m/>
    <s v="Jose Luis Sarmento de Araujo"/>
    <s v="Sem indicação"/>
    <s v="Gabriel Henrique da Silva Ventura"/>
    <s v="Sem indicação"/>
    <s v="Jose Luis Sarmento de Araujo"/>
    <s v="jose.araujo@tjpa.jus.br;gabriel.ventura@tjpa.jus.br;jose.araujo@tjpa.jus.br;coordenadoria.contratos@tjpa.jus.br"/>
  </r>
  <r>
    <s v="CONTRATO"/>
    <s v="054"/>
    <x v="9"/>
    <s v="J L MESQUITA SERVIÇOS DE TELECOMUNICAÇÃO LTDA/EPP,  CNPJ sob o nº. 10.141.734/0001-44"/>
    <s v="10.141.734/0001-44"/>
    <s v="Contratação de empresa especializada na prestação de serviços de manutenção preventiva e corretiva, de desinstalação, substituição e relocação das portas giratórias detectoras de metais (PGDM), instaladas em prédios pertencentes ao Tribunal de Justiça do Estado do Pará, localizados tanto na capital como no interior do Estado, com fornecimento materiais de consumo (lubrificante, graxa, dentre outros), necessários à execução dos serviços."/>
    <x v="0"/>
    <s v="Dispensa de Licitação"/>
    <s v="008/2019"/>
    <d v="2020-02-15T00:00:00"/>
    <s v="15/02/20"/>
    <d v="2025-02-15T00:00:00"/>
    <s v="15/02/25"/>
    <n v="1827"/>
    <s v="EXPIRADO"/>
    <s v="EXPIRADO"/>
    <x v="0"/>
    <n v="231600"/>
    <s v="Despesa"/>
    <s v="00"/>
    <s v="SEENG"/>
    <s v="PA-PRO-2019/05118"/>
    <n v="0"/>
    <n v="227980.17"/>
    <s v="TJPA-MEM-2023/54261. vai entrar em expecepcional. TJPA-MEM-2025/00701, COBRANÇA - NÃO SERÁ PRORROGADO, NOVA CONTRATAÇÃO -  TJPA-PRO-2024/03433 "/>
    <d v="2023-10-11T00:00:00"/>
    <s v="Lei n° 8.666/93"/>
    <m/>
    <x v="3"/>
    <s v="EXCEPCIONAL"/>
    <s v="2025 - 1º Trimestre"/>
    <d v="2024-12-17T00:00:00"/>
    <s v="Dentro do prazo"/>
    <s v="NÃO "/>
    <m/>
    <s v="Paulo Marcelo de Araújo Hildebrando"/>
    <s v="Daniel Menezes Simas"/>
    <s v="Paulo Marcelo de Araújo Hildebrando"/>
    <s v="Sem indicação"/>
    <s v="Edson Goncalves Ferreira"/>
    <s v="paulo.hildebrando@tjpa.jus.br;;daniel.simas@tjpa.jus.br; edson.ferreira@tjpa.jus.br; coordenadoria.contratos@tjpa.jus.br"/>
  </r>
  <r>
    <s v="CONTRATO"/>
    <s v="072"/>
    <x v="2"/>
    <s v="CACTUS CONSTRUÇÕES INDÚSTRIA E INCORPORAÇÕES LTDA"/>
    <s v="83.317.529/0001-60"/>
    <s v="Contratação de empresa especializada para construção do novo fórum da comarca de Concórdia do Pará"/>
    <x v="1"/>
    <s v="Concorrência"/>
    <s v="001/2023"/>
    <d v="2023-08-17T00:00:00"/>
    <s v="17/08/23"/>
    <d v="2025-02-17T00:00:00"/>
    <s v="17/02/25"/>
    <n v="550"/>
    <s v="EXPIRADO"/>
    <s v="EXPIRADO"/>
    <x v="0"/>
    <n v="1897376.96"/>
    <s v="Despesa"/>
    <s v="00"/>
    <s v="SEENG"/>
    <s v="TJPA-PRO-2023/03261"/>
    <n v="0"/>
    <n v="2072946.13"/>
    <s v="TJPA-MEM-2025/00705, cobrança - não será prorrogado"/>
    <m/>
    <s v="Lei n° 8.666/93"/>
    <m/>
    <x v="3"/>
    <s v="PRAZO LEGAL"/>
    <s v="2025 - 1º Trimestre"/>
    <d v="2024-12-19T00:00:00"/>
    <s v="Sem informação"/>
    <s v="Sem informação"/>
    <m/>
    <s v="Jose Luis Sarmento de Araujo"/>
    <s v="Sem indicação"/>
    <s v="Marcelo Passos Calandrini Fernandes"/>
    <s v="Sem indicação"/>
    <s v="Gabriel Henrique da Silva Ventura"/>
    <s v="jose.araujo@tjpa.jus.br;;marcelo.fernandes@tjpa.jus.br;;gabriel.ventura@tjpa.jus.br;coordenadoria.contratos@tjpa.jus.br"/>
  </r>
  <r>
    <s v="CONTRATO"/>
    <s v="009"/>
    <x v="11"/>
    <s v="LINA MARIA FREITAS DA COSTA DA SILVA"/>
    <s v="428.xxx.xxx-87"/>
    <s v="Locação de imóvel em Magalhães Barata"/>
    <x v="10"/>
    <s v="Dispensa de Licitação"/>
    <s v="002/2018"/>
    <d v="2018-02-19T00:00:00"/>
    <s v="19/02/18"/>
    <d v="2025-02-19T00:00:00"/>
    <s v="19/02/25"/>
    <n v="2557"/>
    <s v="EXPIRADO"/>
    <s v="EXPIRADO"/>
    <x v="0"/>
    <n v="24000"/>
    <s v="Despesa"/>
    <s v="00"/>
    <s v="SEADM"/>
    <s v="PA-PRO-2018/00462"/>
    <n v="0"/>
    <n v="28283.59"/>
    <s v="Impossibilidade de prororgação TJPA-MEM-2025/00711"/>
    <m/>
    <s v="Lei n° 8.666/93"/>
    <m/>
    <x v="3"/>
    <s v="EMERGENCIAL"/>
    <s v="2025 - 1º Trimestre"/>
    <d v="2024-12-21T00:00:00"/>
    <s v="Sem informação"/>
    <s v="NÃO "/>
    <m/>
    <s v="Jose Nasareno de Macedo Silva"/>
    <s v="Jose Nasareno de Macedo Silva"/>
    <s v="Antonio Wilson Eutropio Azevedo de Souza"/>
    <s v="Sem indicação"/>
    <s v="Karina Flávia Mendonca Reis Soares"/>
    <s v="nasareno.silva@tjpa.jus.br;antonio.souza@tjpa.jus.br;;karina.reis@tjpa.jus.br;coordenadoria.contratos@tjpa.jus.br"/>
  </r>
  <r>
    <s v="ARP"/>
    <s v="012"/>
    <x v="1"/>
    <s v="GMF FROTAS LTDA"/>
    <s v="15.422.901/0001-49"/>
    <s v="Registro de Preços para eventual contratação de empresa especializada na prestação de serviço de locação de veículos automotores blindados e não blindados"/>
    <x v="0"/>
    <s v="Pregão Eletrônico"/>
    <s v="065/2023"/>
    <d v="2024-02-20T00:00:00"/>
    <s v="20/02/24"/>
    <d v="2025-02-20T00:00:00"/>
    <s v="20/02/25"/>
    <n v="366"/>
    <s v="EXPIRADO"/>
    <s v="EXPIRADO"/>
    <x v="0"/>
    <n v="511188"/>
    <s v="Despesa"/>
    <n v="0"/>
    <s v="COMIL"/>
    <s v="TJPA-PRO-2024/00716"/>
    <n v="0"/>
    <n v="511188"/>
    <m/>
    <m/>
    <s v="Lei n° 8.666/93"/>
    <m/>
    <x v="1"/>
    <s v="PRAZO LEGAL"/>
    <s v="2025 - 1º Trimestre"/>
    <d v="2024-12-22T00:00:00"/>
    <s v="Sem informação"/>
    <s v="NÃO"/>
    <m/>
    <s v="Willian Rogerio Souza da Silva"/>
    <s v="Renato Moraes da Cunha"/>
    <s v="Edson Santos de Souza"/>
    <s v="Sem indicação"/>
    <s v="Sem indicação"/>
    <s v="william.souza@tjpa.jus.br; renato.cunha@tjpa.jus.br; edson.souza@tjpa.jus.br; coordenadoria.contratos@tjpa.jus.br"/>
  </r>
  <r>
    <s v="CONTRATO"/>
    <s v="004"/>
    <x v="9"/>
    <s v="METALÚRGICA ASCURRA EIRELI"/>
    <s v="01.652.937/0001-04"/>
    <s v="Contratação de empresa especializada para aquisição e instalação de plataformas de percurso vertical para os fóruns de Óbidos e Parauapebas (prédio anexo), com serviço de conservação/manutenção em garantia"/>
    <x v="0"/>
    <s v="Pregão Eletrônico"/>
    <s v="003/2019"/>
    <d v="2019-01-18T00:00:00"/>
    <s v="18/01/19"/>
    <d v="2025-01-18T00:00:00"/>
    <s v="18/01/25"/>
    <n v="2192"/>
    <s v="EXPIRADO"/>
    <s v="EXPIRADO"/>
    <x v="0"/>
    <n v="157017"/>
    <s v="Despesa"/>
    <s v="00"/>
    <s v="SEENG"/>
    <s v="PA-PRO-2019/00535"/>
    <n v="0"/>
    <n v="6179.28"/>
    <s v="TJPA-MEM-2024/27433"/>
    <d v="2024-05-17T00:00:00"/>
    <s v="Lei n° 8.666/93"/>
    <m/>
    <x v="3"/>
    <s v="EMERGENCIAL"/>
    <s v="2025 - 1º Trimestre"/>
    <d v="2024-11-19T00:00:00"/>
    <s v="Dentro do prazo"/>
    <s v="Sem informação"/>
    <m/>
    <s v="Jose Luis Sarmento de Araujo"/>
    <s v="Paulo Marcelo de Araújo Hildebrando"/>
    <s v="Edson Goncalves Ferreira"/>
    <s v="Sem indicação"/>
    <s v="Sem indicação"/>
    <s v="jose.araujo@tjpa.jus.br;paulo.hildebrando@tjpa.jus.br;edson.ferreira@tjpa.jus.br;;;coordenadoria.contratos@tjpa.jus.br"/>
  </r>
  <r>
    <s v="CONTRATO"/>
    <s v="048"/>
    <x v="1"/>
    <s v="GREEN TREINAMENTO LTDA"/>
    <s v="59.941.708/0001-90"/>
    <s v="Contratação do serviço de formação continuada, por meio dos cursos: ISO 20.000 Fundamentos, Dashboards -Power BIDesktop Essentials, MD-102: Microsoft365 Endpoint, MS-700: Managing Microsoft Teams, PL-900: Power Platform Fundamentals Administrator, PL-100: Power Platform App Maker, PL-200:Power Platform Functional Consultant, PL-400: Power Platform Developer, PL-500: MS Power Automate RPA Developer, PL-600: Power Platform Solution Architect na modalidade online, com controle e acompanhamento da Escola Judicial do Poder Judiciário do Estado do Pará, para o aperfeiçoamento de servidores e servidoras lotados na Secretaria de Informática do Poder Judiciário do Pará, conforme especificações constantes em Termo de Referência, o qual adere a este documento para todos os fins."/>
    <x v="0"/>
    <s v="Inexigibilidade de Licitação"/>
    <s v="048/2024"/>
    <d v="2024-05-13T00:00:00"/>
    <s v="13/05/24"/>
    <d v="2024-09-13T00:00:00"/>
    <s v="13/09/24"/>
    <n v="123"/>
    <s v="EXPIRADO"/>
    <s v="EXPIRADO"/>
    <x v="0"/>
    <n v="120000"/>
    <s v="Despesa"/>
    <s v="00"/>
    <s v="SETIC"/>
    <s v="PA-PRO-2024/01123"/>
    <s v="Contrato não encontrado"/>
    <s v="Contrato não encontrado"/>
    <m/>
    <m/>
    <s v="Lei n° 14.133/2021, art. 74, III"/>
    <d v="2024-03-19T00:00:00"/>
    <x v="2"/>
    <s v="PRAZO LEGAL"/>
    <s v="2024 - 3º Trimestre"/>
    <d v="2024-07-15T00:00:00"/>
    <s v="Sem informação"/>
    <s v="Sem informação"/>
    <m/>
    <s v="Jeferson Antonio Fernandes Bacelar"/>
    <s v="Sem indicação"/>
    <s v="Lorena Magalhães Freire da Silva"/>
    <s v="Sem indicação"/>
    <s v="Sem indicação"/>
    <s v="jeferson.bacelar@tjpa.jus.br;lorena.silva@tjpa.jus.br;;;coordenadoria.contratos@tjpa.jus.br"/>
  </r>
  <r>
    <s v="CONTRATO"/>
    <s v="018"/>
    <x v="1"/>
    <s v="ARENITO CONSERVAÇÃO PATRIMONIAL EIRELI"/>
    <s v="79.705.182/0001-56"/>
    <s v="Contratação de empresa especializada na prestação de serviços de jardinagem, conservação e manutenção de áreas verdes."/>
    <x v="0"/>
    <s v="Pregão Eletrônico"/>
    <s v="049/2023"/>
    <d v="2024-02-19T00:00:00"/>
    <s v="19/02/24"/>
    <d v="2025-02-20T00:00:00"/>
    <s v="20/02/25"/>
    <n v="367"/>
    <s v="EXPIRADO"/>
    <s v="EXPIRADO"/>
    <x v="0"/>
    <n v="79980"/>
    <s v="Despesa"/>
    <s v="00"/>
    <s v="SEADM"/>
    <s v="TJPA-PRO-2024/00693"/>
    <n v="0"/>
    <n v="79980"/>
    <s v="TJPA-MEM-2025/07248 - rescisão antecipada unilateral autorizada"/>
    <m/>
    <s v="Lei n° 8.666/93"/>
    <m/>
    <x v="2"/>
    <s v="PRAZO LEGAL"/>
    <s v="2025 - 1º Trimestre"/>
    <d v="2024-12-22T00:00:00"/>
    <s v="Sem informação"/>
    <s v="Sem informação"/>
    <m/>
    <s v="Enio de Oliveira Reboucas"/>
    <s v="Jandiara Luzia Matos Pires "/>
    <s v="Augusto Lopes Matos"/>
    <s v="Sem Indicação"/>
    <s v="Randal Willams Ferreira de Castro"/>
    <e v="#N/A"/>
  </r>
  <r>
    <s v="CONTRATO"/>
    <s v="020"/>
    <x v="2"/>
    <s v="ALLTECH - SOLUÇÕES EM TECNOLOGIA LTDA"/>
    <s v="21.547.011/0001-66"/>
    <s v="Aquisição  de  Análise,  Detecção  e  Resposta  a Ameaças e Incidentes  de  Segurança  Cibernética,  com  garantia,  suporte  e  atualização  pelo  período  de  36meses"/>
    <x v="4"/>
    <s v="Adesão/Partícipe"/>
    <s v="007/2021"/>
    <d v="2023-03-15T00:00:00"/>
    <s v="15/03/23"/>
    <d v="2024-03-15T00:00:00"/>
    <s v="15/03/24"/>
    <n v="366"/>
    <s v="EXPIRADO"/>
    <s v="EXPIRADO"/>
    <x v="0"/>
    <n v="2330033"/>
    <s v="Despesa"/>
    <s v="00"/>
    <s v="SETIC"/>
    <s v="PA-PRO-2023/00984"/>
    <s v="Contrato não encontrado"/>
    <s v="Contrato não encontrado"/>
    <m/>
    <m/>
    <s v="Lei n° 8.666/93"/>
    <m/>
    <x v="1"/>
    <s v="PRAZO LEGAL"/>
    <s v="2024 - 1º Trimestre"/>
    <d v="2024-01-15T00:00:00"/>
    <s v="Sem informação"/>
    <s v="Sem informação"/>
    <s v="Adesão à Ata de Registro de Preços 07/2021 oriunda do Pregão Eletrônico 09/2021 da Secretaria de Estado de Administração e Previdência do Estado do Piau"/>
    <s v="Marcus Vinicius Barbosa e Silva"/>
    <s v="Marcus Vinicius Barbosa e Silva"/>
    <s v="Thiago do Rosário de Castro"/>
    <s v="Erick Johny Maciel Bol"/>
    <s v="Daniel Azevedo Ferreira "/>
    <s v="marcus.silva@tjpa.jus.br; thiago.rosario@tjpa.jus.br; erick.bol@tjpa.jus.br; coordenadoria.contratos@tjpa.jus.br; daniel.ferreira@tjpa.jus.br"/>
  </r>
  <r>
    <s v="CONTRATO"/>
    <s v="075"/>
    <x v="12"/>
    <s v="VALDELÚCIA DE SOUZA MARQUES"/>
    <s v="258.xxx.xxx-00"/>
    <s v="Locação galpão para funcionamento do arquivo de Santarém"/>
    <x v="10"/>
    <s v="Dispensa de Licitação"/>
    <s v="019/2013"/>
    <d v="2013-12-05T00:00:00"/>
    <s v="05/12/13"/>
    <d v="2024-12-06T00:00:00"/>
    <s v="06/12/24"/>
    <n v="4019"/>
    <s v="EXPIRADO"/>
    <s v="EXPIRADO"/>
    <x v="0"/>
    <n v="72000"/>
    <s v="Despesa"/>
    <s v="00"/>
    <s v="SEADM"/>
    <s v="PA-PRO-2013/00359"/>
    <s v="Contrato não encontrado"/>
    <s v="Contrato não encontrado"/>
    <s v="Impossibilidade de prorrogação TJPA-MEM-2024/46925"/>
    <m/>
    <s v="Lei n° 8.666/93"/>
    <m/>
    <x v="3"/>
    <s v="EMERGENCIAL"/>
    <s v="2024 - 4º Trimestre"/>
    <d v="2024-10-07T00:00:00"/>
    <s v="Sem informação"/>
    <s v="NÃO"/>
    <m/>
    <s v="Jose Nasareno de Macedo Silva"/>
    <s v="Jose Nasareno de Macedo Silva"/>
    <s v="Antonio Wilson Eutropio Azevedo de Souza"/>
    <s v="Sem indicação"/>
    <s v="Sheyla Mayara Miranda Melo"/>
    <s v="nasareno.silva@tjpa.jus.br;antonio.souza@tjpa.jus.br;;sheyla.melo@tjpa.jus.br;coordenadoria.contratos@tjpa.jus.br"/>
  </r>
  <r>
    <s v="CONTRATO"/>
    <s v="070"/>
    <x v="3"/>
    <s v="K2 IT LTDA"/>
    <s v="27.778.168/0001-89"/>
    <s v="Aquisição e contratação de empresa especializada no fornecimento de equipamentos (elementos de hardware e software) e serviços em equipamentos de rede para renovação e ampliação tecnológica dos equipamentos de LAN / WIFI. "/>
    <x v="4"/>
    <s v="Adesão/Partícipe"/>
    <s v="001/2021"/>
    <d v="2021-12-09T00:00:00"/>
    <s v="09/12/21"/>
    <d v="2024-12-09T00:00:00"/>
    <s v="09/12/24"/>
    <n v="1096"/>
    <s v="EXPIRADO"/>
    <s v="EXPIRADO"/>
    <x v="0"/>
    <n v="511732"/>
    <s v="Despesa"/>
    <s v="00"/>
    <s v="SETIC"/>
    <s v="PA-PRO-2021/02180"/>
    <s v="Contrato não encontrado"/>
    <s v="Contrato não encontrado"/>
    <s v="TJPA-MEM-2024/62292, cobrança, pedi apoio ao Roniel - não será prorrogado"/>
    <m/>
    <s v="Lei n° 8.666/93"/>
    <m/>
    <x v="3"/>
    <s v="PRAZO LEGAL"/>
    <s v="2024 - 4º Trimestre"/>
    <d v="2024-10-10T00:00:00"/>
    <s v="Sem informação"/>
    <s v="NÃO"/>
    <m/>
    <s v="Fabio Venicius Ferreira dos Reis"/>
    <s v="Erick Johny Maciel Bol"/>
    <s v="Denison Leandro Serrao Soares"/>
    <s v="Erick Johny Maciel Bol"/>
    <s v="Claudio Luis da Silva Cabral"/>
    <s v="fabio.reis@tjpa.jus.br;erick.bol@tjpa.jus.br;denison.soares@tjpa.jus.br;erick.bol@tjpa.jus.br;claudio.cabral@tjpa.jus.br;coordenadoria.contratos@tjpa.jus.br"/>
  </r>
  <r>
    <s v="CONTRATO"/>
    <s v="101"/>
    <x v="4"/>
    <s v="HERON HENRIQUE S. BRITO"/>
    <s v="29.515.982/0001-36"/>
    <s v="Contratação de empresa especializada no fornecimento de Água MIneral Natural sem gás Evasada em garrafão de 20L (vinte) Litros, incluindo serviçoc de entrega nas instalações do TJPA, localizadas na Capital e na Região Metropolitana."/>
    <x v="0"/>
    <s v="Adesão/Partícipe"/>
    <s v="012/2022"/>
    <d v="2022-12-13T00:00:00"/>
    <s v="13/12/22"/>
    <d v="2024-12-13T00:00:00"/>
    <s v="13/12/24"/>
    <n v="731"/>
    <s v="EXPIRADO"/>
    <s v="EXPIRADO"/>
    <x v="0"/>
    <n v="240300"/>
    <s v="Despesa"/>
    <s v="00"/>
    <s v="SEADM"/>
    <s v="PA-PRO-2022/03983"/>
    <s v="Contrato não encontrado"/>
    <s v="Contrato não encontrado"/>
    <s v="TJPA-MEM-2023/44502, autorizado / TJPA-MEM-2024/62299 Cobrança / novo processo licitatório TJPA-PRO-2024/03442"/>
    <m/>
    <s v="Lei n° 8.666/93"/>
    <m/>
    <x v="3"/>
    <s v="PRAZO LEGAL"/>
    <s v="2024 - 4º Trimestre"/>
    <d v="2024-10-14T00:00:00"/>
    <s v="Sem informação"/>
    <s v="Sem informação"/>
    <s v="Adesão à ATA SRP n.º 12/2022 - DPE, da Defensoria Pública do Estado do Pará, relativa ao Pregão Eletrônico n° SRP n.º 011/2021 - DPE/PA."/>
    <s v="Enio de Oliveira Reboucas"/>
    <s v="Randal Willams Ferreira de Castro"/>
    <s v="Augusto Lopes Matos"/>
    <s v="Sem indicação"/>
    <s v="Helton Moura da Rocha"/>
    <e v="#N/A"/>
  </r>
  <r>
    <s v="CONTRATO"/>
    <s v="109"/>
    <x v="2"/>
    <s v="TEMPO REAL PRODUCAO E COMUNICACAO LTDA"/>
    <s v="04.269.711/0001-17"/>
    <s v="Contratação de serviço de higienização e restauração do acervo de obras raras do TJPA (250 exemplares)"/>
    <x v="0"/>
    <s v="Pregão Eletrônico"/>
    <s v="039/2023"/>
    <d v="2023-12-13T00:00:00"/>
    <s v="13/12/23"/>
    <d v="2024-12-13T00:00:00"/>
    <s v="13/12/24"/>
    <n v="366"/>
    <s v="EXPIRADO"/>
    <s v="EXPIRADO"/>
    <x v="0"/>
    <n v="99450"/>
    <s v="Despesa"/>
    <s v="00"/>
    <s v="SEADM"/>
    <s v="TJPA-PRO-2023/04938"/>
    <s v="Contrato não encontrado"/>
    <s v="Contrato não encontrado"/>
    <s v="TJPA-MEM-2024/50858, verificar se não é contrato por escopo. Falei com fiscal - Elaine informou que não será prorrogadso"/>
    <d v="2024-09-23T00:00:00"/>
    <s v="Lei n° 8.666/93"/>
    <m/>
    <x v="3"/>
    <s v="PRAZO LEGAL"/>
    <s v="2024 - 4º Trimestre"/>
    <d v="2024-10-14T00:00:00"/>
    <s v="Dentro do prazo"/>
    <s v="NÃO "/>
    <m/>
    <s v="Elaine Cristina Fernandes Ribeiro"/>
    <s v="Josiane de Oliveira Neves"/>
    <s v="Josiane de Oliveira Neves"/>
    <s v="Sem indicação"/>
    <s v="Sem indicação"/>
    <s v="elaine.ribeiro@tjpa.jus.br; josiane.neves@tjpa.jus.br; coordenadoria.contratos@tjpa.jus.br"/>
  </r>
  <r>
    <s v="CONTRATO"/>
    <s v="059"/>
    <x v="1"/>
    <s v="REDE NACIONAL DE ENSINO E PESQUISA-RNP"/>
    <s v="03.508.097/0001-36"/>
    <s v="Contratação de 49 (quarenta e nove) inscrição para os seguintes cursos: Gestão de riscos de segurança da informação e privacidade(EaD): Tratamento de incidente de segurança (EaD): Analise forense (EaD): Infraestrutura e segurança com firewalls fortinet (EaD): Teste de invasão de Aplicações web(EaD). Totalizando 7 cursos, com carga horária de 40 horas para servidores da secretaria de informática do Tribunal de Justiça do Estado do Pará.  "/>
    <x v="4"/>
    <s v="Inexigibilidade de Licitação"/>
    <s v="045/2024"/>
    <d v="2024-06-14T00:00:00"/>
    <s v="14/06/24"/>
    <d v="2024-12-14T00:00:00"/>
    <s v="14/12/24"/>
    <n v="183"/>
    <s v="EXPIRADO"/>
    <s v="EXPIRADO"/>
    <x v="0"/>
    <n v="54000"/>
    <s v="Despesa"/>
    <s v="00"/>
    <s v="EJ"/>
    <s v="TJPA-PRO-2024/01399"/>
    <s v="Contrato não encontrado"/>
    <s v="Contrato não encontrado"/>
    <s v="Fiquei na dúvida por ser um contrato de escopo, se nao verifica antes com o fiscal quais cursos faltam e reajustar apenas esses - QUESTIONAMENTOS FEITOS NO TJPA-MEM-2024/62311, solicitei apoio operacional - não será prorrogado"/>
    <m/>
    <s v="Lei n° 14.133/2021, art. 74, III"/>
    <d v="2024-04-19T00:00:00"/>
    <x v="2"/>
    <s v="PRAZO LEGAL"/>
    <s v="2024 - 4º Trimestre"/>
    <d v="2024-10-15T00:00:00"/>
    <s v="Sem informação"/>
    <s v="NÃO"/>
    <m/>
    <s v="Jeferson Antonio Fernandes Bacelar"/>
    <s v="Sem indicação"/>
    <s v="Jessica Emanuelle de Oliveira Marques"/>
    <s v="Sem indicação"/>
    <s v="Sem indicação"/>
    <s v="jeferson.bacelar@tjpa.jus.br; jessica.marques@tjpa.jus.br; coordenadoria.contratos@tjpa.jus.br"/>
  </r>
  <r>
    <s v="ARP"/>
    <s v="030"/>
    <x v="2"/>
    <s v="A L DA SILVA MILHOMEM COMÉRCIO SOM E ACESSÓRIOS LTDA"/>
    <s v="35.724.416/0001-37"/>
    <s v="Registro de preço para aquisição de equipamentos de áudio, vídeo e materiais afins para Salões de Tribunal de Júri, conforme condições, quantidades e exigências estabelecidas no termo de referência, Anexo I do edital."/>
    <x v="3"/>
    <s v="Pregão Eletrônico"/>
    <s v="043/2023"/>
    <d v="2023-12-14T00:00:00"/>
    <s v="14/12/23"/>
    <d v="2024-12-14T00:00:00"/>
    <s v="14/12/24"/>
    <n v="366"/>
    <s v="EXPIRADO"/>
    <s v="EXPIRADO"/>
    <x v="0"/>
    <n v="336.5"/>
    <s v="Despesa"/>
    <n v="0"/>
    <s v="SEADM"/>
    <s v="TJPA-PRO-2023/04955"/>
    <n v="0"/>
    <s v="ARP não encontrada"/>
    <m/>
    <m/>
    <s v="Lei n° 8.666/93"/>
    <m/>
    <x v="2"/>
    <s v="PRAZO LEGAL"/>
    <s v="2024 - 4º Trimestre"/>
    <d v="2024-10-15T00:00:00"/>
    <s v="Sem informação"/>
    <s v="NÃO"/>
    <m/>
    <s v="Adriana Coelho Lisboa"/>
    <s v="Marcos Vinicius Galvao da Encarnacao"/>
    <s v="Daniel Fontes Pereira"/>
    <s v="Sem indicação"/>
    <s v="Sem indicação"/>
    <s v="adriana.guimaraes@tjpa.jus.br; marcos.encarnacao@tjpa.jus.br; daniel.fontes@tjpa.jus.br; coordenadoria.contratos@tjpa.jus.br"/>
  </r>
  <r>
    <s v="ARP"/>
    <s v="030"/>
    <x v="2"/>
    <s v="ALEXANDRE FREIRE"/>
    <s v="39.334.587/0001-00"/>
    <s v="Registro de preço para aquisição de equipamentos de áudio, vídeo e materiais afins para Salões de Tribunal de Júri, conforme condições, quantidades e exigências estabelecidas no termo de referência, Anexo I do edital. "/>
    <x v="3"/>
    <s v="Pregão Eletrônico"/>
    <s v="043/2023"/>
    <d v="2023-12-14T00:00:00"/>
    <s v="14/12/23"/>
    <d v="2024-12-14T00:00:00"/>
    <s v="14/12/24"/>
    <n v="366"/>
    <s v="EXPIRADO"/>
    <s v="EXPIRADO"/>
    <x v="0"/>
    <n v="2447"/>
    <s v="Despesa"/>
    <n v="0"/>
    <s v="SEADM"/>
    <s v="TJPA-PRO-2023/04957"/>
    <n v="0"/>
    <s v="ARP não encontrada"/>
    <m/>
    <m/>
    <s v="Lei n° 8.666/93"/>
    <m/>
    <x v="2"/>
    <s v="PRAZO LEGAL"/>
    <s v="2024 - 4º Trimestre"/>
    <d v="2024-10-15T00:00:00"/>
    <s v="Sem informação"/>
    <s v="NÃO"/>
    <m/>
    <s v="Adriana Coelho Lisboa"/>
    <s v="Marcos Vinicius Galvao da Encarnacao"/>
    <s v="Daniel Fontes Pereira"/>
    <s v="Sem indicação"/>
    <s v="Sem indicação"/>
    <s v="adriana.guimaraes@tjpa.jus.br; marcos.encarnacao@tjpa.jus.br; daniel.fontes@tjpa.jus.br; coordenadoria.contratos@tjpa.jus.br"/>
  </r>
  <r>
    <s v="ARP"/>
    <s v="030"/>
    <x v="2"/>
    <s v="AUDIOFRAHM INDUSTRIA"/>
    <s v="27.133.259/0001-67"/>
    <s v="Registro de preço para aquisição de equipamentos de áudio, vídeo e materiais afins para Salões de Tribunal de Júri, conforme condições, quantidades e exigências estabelecidas no termo de referência, Anexo I do edital. "/>
    <x v="3"/>
    <s v="Pregão Eletrônico"/>
    <s v="043/2023"/>
    <d v="2023-12-14T00:00:00"/>
    <s v="14/12/23"/>
    <d v="2024-12-14T00:00:00"/>
    <s v="14/12/24"/>
    <n v="366"/>
    <s v="EXPIRADO"/>
    <s v="EXPIRADO"/>
    <x v="0"/>
    <n v="116180"/>
    <s v="Despesa"/>
    <n v="0"/>
    <s v="SEADM"/>
    <s v="TJPA-PRO-2023/04941"/>
    <n v="0"/>
    <s v="ARP não encontrada"/>
    <m/>
    <m/>
    <s v="Lei n° 8.666/93"/>
    <m/>
    <x v="2"/>
    <s v="PRAZO LEGAL"/>
    <s v="2024 - 4º Trimestre"/>
    <d v="2024-10-15T00:00:00"/>
    <s v="Sem informação"/>
    <s v="NÃO"/>
    <m/>
    <s v="Adriana Coelho Lisboa"/>
    <s v="Marcos Vinicius Galvao da Encarnacao"/>
    <s v="Daniel Fontes Pereira"/>
    <s v="Sem indicação"/>
    <s v="Sem indicação"/>
    <s v="adriana.guimaraes@tjpa.jus.br; marcos.encarnacao@tjpa.jus.br; daniel.fontes@tjpa.jus.br; coordenadoria.contratos@tjpa.jus.br"/>
  </r>
  <r>
    <s v="ARP"/>
    <s v="030"/>
    <x v="2"/>
    <s v="CINEFLEX INDÚSTRIA DE PRODUTOS VISUAIS EIRELI - EPP"/>
    <s v="10.776.858/0001-04"/>
    <s v="Registro de preço para aquisição de equipamentos de áudio, vídeo e materiais afins para Salões de Tribunal de Júri, conforme condições, quantidades e exigências estabelecidas no termo de referência, Anexo I do edital. "/>
    <x v="3"/>
    <s v="Pregão Eletrônico"/>
    <s v="043/2023"/>
    <d v="2023-12-14T00:00:00"/>
    <s v="14/12/23"/>
    <d v="2024-12-14T00:00:00"/>
    <s v="14/12/24"/>
    <n v="366"/>
    <s v="EXPIRADO"/>
    <s v="EXPIRADO"/>
    <x v="0"/>
    <n v="7050"/>
    <s v="Despesa"/>
    <n v="0"/>
    <s v="SEADM"/>
    <s v="TJPA-PRO-2023/04954"/>
    <n v="0"/>
    <s v="ARP não encontrada"/>
    <m/>
    <m/>
    <s v="Lei n° 8.666/93"/>
    <m/>
    <x v="2"/>
    <s v="PRAZO LEGAL"/>
    <s v="2024 - 4º Trimestre"/>
    <d v="2024-10-15T00:00:00"/>
    <s v="Sem informação"/>
    <s v="NÃO"/>
    <m/>
    <s v="Adriana Coelho Lisboa"/>
    <s v="Marcos Vinicius Galvao da Encarnacao"/>
    <s v="Daniel Fontes Pereira"/>
    <s v="Sem indicação"/>
    <s v="Sem indicação"/>
    <s v="adriana.guimaraes@tjpa.jus.br; marcos.encarnacao@tjpa.jus.br; daniel.fontes@tjpa.jus.br; coordenadoria.contratos@tjpa.jus.br"/>
  </r>
  <r>
    <s v="ARP"/>
    <s v="030"/>
    <x v="2"/>
    <s v="DIVINO COMÉRCIO LTDA"/>
    <s v="51.372.643/0001-05"/>
    <s v="Registro de preço para aquisição de equipamentos de áudio, vídeo e materiais afins para Salões de Tribunal de Júri, conforme condições, quantidades e exigências estabelecidas no termo de referência, Anexo I do edital. "/>
    <x v="3"/>
    <s v="Pregão Eletrônico"/>
    <s v="043/2023"/>
    <d v="2023-12-14T00:00:00"/>
    <s v="14/12/23"/>
    <d v="2024-12-14T00:00:00"/>
    <s v="14/12/24"/>
    <n v="366"/>
    <s v="EXPIRADO"/>
    <s v="EXPIRADO"/>
    <x v="0"/>
    <n v="4312.8"/>
    <s v="Despesa"/>
    <n v="0"/>
    <s v="SEADM"/>
    <s v="TJPA-PRO-2023/04953"/>
    <n v="0"/>
    <s v="ARP não encontrada"/>
    <m/>
    <m/>
    <s v="Lei n° 8.666/93"/>
    <m/>
    <x v="2"/>
    <s v="PRAZO LEGAL"/>
    <s v="2024 - 4º Trimestre"/>
    <d v="2024-10-15T00:00:00"/>
    <s v="Sem informação"/>
    <s v="NÃO"/>
    <m/>
    <s v="Adriana Coelho Lisboa"/>
    <s v="Marcos Vinicius Galvao da Encarnacao"/>
    <s v="Daniel Fontes Pereira"/>
    <s v="Sem indicação"/>
    <s v="Sem indicação"/>
    <s v="adriana.guimaraes@tjpa.jus.br; marcos.encarnacao@tjpa.jus.br; daniel.fontes@tjpa.jus.br; coordenadoria.contratos@tjpa.jus.br"/>
  </r>
  <r>
    <s v="ARP"/>
    <s v="030"/>
    <x v="2"/>
    <s v="INSUMATEK TECNOLOGIA LTDA"/>
    <s v="51.853.770/0001-18"/>
    <s v="Registro de preço para aquisição de equipamentos de áudio, vídeo e materiais afins para Salões de Tribunal de Júri, conforme condições, quantidades e exigências estabelecidas no termo de referência, Anexo I do edital. "/>
    <x v="3"/>
    <s v="Pregão Eletrônico"/>
    <s v="043/2023"/>
    <d v="2023-12-14T00:00:00"/>
    <s v="14/12/23"/>
    <d v="2024-12-14T00:00:00"/>
    <s v="14/12/24"/>
    <n v="366"/>
    <s v="EXPIRADO"/>
    <s v="EXPIRADO"/>
    <x v="0"/>
    <n v="22757.85"/>
    <s v="Despesa"/>
    <n v="0"/>
    <s v="SEADM"/>
    <s v="TJPA-PRO-2023/04950"/>
    <n v="0"/>
    <s v="ARP não encontrada"/>
    <m/>
    <m/>
    <s v="Lei n° 8.666/93"/>
    <m/>
    <x v="2"/>
    <s v="PRAZO LEGAL"/>
    <s v="2024 - 4º Trimestre"/>
    <d v="2024-10-15T00:00:00"/>
    <s v="Sem informação"/>
    <s v="NÃO"/>
    <m/>
    <s v="Adriana Coelho Lisboa"/>
    <s v="Marcos Vinicius Galvao da Encarnacao"/>
    <s v="Daniel Fontes Pereira"/>
    <s v="Sem indicação"/>
    <s v="Sem indicação"/>
    <s v="adriana.guimaraes@tjpa.jus.br; marcos.encarnacao@tjpa.jus.br; daniel.fontes@tjpa.jus.br; coordenadoria.contratos@tjpa.jus.br"/>
  </r>
  <r>
    <s v="ARP"/>
    <s v="030"/>
    <x v="2"/>
    <s v="MAPE COMERCIALIZAÇÃO E REPRESENTAÇÃO LTDA"/>
    <s v="05.379.350/0001-24"/>
    <s v="Registro de preço para aquisição de equipamentos de áudio, vídeo e materiais afins para Salões de Tribunal de Júri, conforme condições, quantidades e exigências estabelecidas no termo de referência, Anexo I do edital. "/>
    <x v="3"/>
    <s v="Pregão Eletrônico"/>
    <s v="043/2023"/>
    <d v="2023-12-14T00:00:00"/>
    <s v="14/12/23"/>
    <d v="2024-12-14T00:00:00"/>
    <s v="14/12/24"/>
    <n v="366"/>
    <s v="EXPIRADO"/>
    <s v="EXPIRADO"/>
    <x v="0"/>
    <n v="114015.5"/>
    <s v="Despesa"/>
    <n v="0"/>
    <s v="SEADM"/>
    <s v="TJPA-PRO-2023/04947"/>
    <n v="0"/>
    <s v="ARP não encontrada"/>
    <m/>
    <m/>
    <s v="Lei n° 8.666/93"/>
    <m/>
    <x v="2"/>
    <s v="PRAZO LEGAL"/>
    <s v="2024 - 4º Trimestre"/>
    <d v="2024-10-15T00:00:00"/>
    <s v="Sem informação"/>
    <s v="NÃO"/>
    <m/>
    <s v="Adriana Coelho Lisboa"/>
    <s v="Marcos Vinicius Galvao da Encarnacao"/>
    <s v="Daniel Fontes Pereira"/>
    <s v="Sem indicação"/>
    <s v="Sem indicação"/>
    <s v="adriana.guimaraes@tjpa.jus.br; marcos.encarnacao@tjpa.jus.br; daniel.fontes@tjpa.jus.br; coordenadoria.contratos@tjpa.jus.br"/>
  </r>
  <r>
    <s v="ARP"/>
    <s v="030"/>
    <x v="2"/>
    <s v="MAX QUALITY COMERCIO LTDA"/>
    <s v="42.810.782/0001-74"/>
    <s v="Registro de preço para aquisição de equipamentos de áudio, vídeo e materiais afins para Salões de Tribunal de Júri, conforme condições, quantidades e exigências estabelecidas no termo de referência, Anexo I do edital. "/>
    <x v="3"/>
    <s v="Pregão Eletrônico"/>
    <s v="043/2023"/>
    <d v="2023-12-14T00:00:00"/>
    <s v="14/12/23"/>
    <d v="2024-12-14T00:00:00"/>
    <s v="14/12/24"/>
    <n v="366"/>
    <s v="EXPIRADO"/>
    <s v="EXPIRADO"/>
    <x v="0"/>
    <n v="1234.6500000000001"/>
    <s v="Despesa"/>
    <n v="0"/>
    <s v="SEADM"/>
    <s v="TJPA-PRO-2023/04951"/>
    <n v="0"/>
    <s v="ARP não encontrada"/>
    <m/>
    <m/>
    <s v="Lei n° 8.666/93"/>
    <m/>
    <x v="2"/>
    <s v="PRAZO LEGAL"/>
    <s v="2024 - 4º Trimestre"/>
    <d v="2024-10-15T00:00:00"/>
    <s v="Sem informação"/>
    <s v="NÃO"/>
    <m/>
    <s v="Adriana Coelho Lisboa"/>
    <s v="Marcos Vinicius Galvao da Encarnacao"/>
    <s v="Daniel Fontes Pereira"/>
    <s v="Sem indicação"/>
    <s v="Sem indicação"/>
    <s v="adriana.guimaraes@tjpa.jus.br; marcos.encarnacao@tjpa.jus.br; daniel.fontes@tjpa.jus.br; coordenadoria.contratos@tjpa.jus.br"/>
  </r>
  <r>
    <s v="ARP"/>
    <s v="030"/>
    <x v="2"/>
    <s v="MEIRE RODRIGUES DA SILVA - ME"/>
    <s v="11.394.628/0001-35"/>
    <s v="Registro de preço para aquisição de equipamentos de áudio, vídeo e materiais afins para Salões de Tribunal de Júri, conforme condições, quantidades e exigências estabelecidas no termo de referência, Anexo I do edital. "/>
    <x v="3"/>
    <s v="Pregão Eletrônico"/>
    <s v="043/2023"/>
    <d v="2023-12-14T00:00:00"/>
    <s v="14/12/23"/>
    <d v="2024-12-14T00:00:00"/>
    <s v="14/12/24"/>
    <n v="366"/>
    <s v="EXPIRADO"/>
    <s v="EXPIRADO"/>
    <x v="0"/>
    <n v="9965"/>
    <s v="Despesa"/>
    <n v="0"/>
    <s v="SEADM"/>
    <s v="TJPA-PRO-2023/04949"/>
    <n v="0"/>
    <s v="ARP não encontrada"/>
    <m/>
    <m/>
    <s v="Lei n° 8.666/93"/>
    <m/>
    <x v="2"/>
    <s v="PRAZO LEGAL"/>
    <s v="2024 - 4º Trimestre"/>
    <d v="2024-10-15T00:00:00"/>
    <s v="Sem informação"/>
    <s v="NÃO"/>
    <m/>
    <s v="Adriana Coelho Lisboa"/>
    <s v="Marcos Vinicius Galvao da Encarnacao"/>
    <s v="Daniel Fontes Pereira"/>
    <s v="Sem indicação"/>
    <s v="Sem indicação"/>
    <s v="adriana.guimaraes@tjpa.jus.br; marcos.encarnacao@tjpa.jus.br; daniel.fontes@tjpa.jus.br; coordenadoria.contratos@tjpa.jus.br"/>
  </r>
  <r>
    <s v="ARP"/>
    <s v="030"/>
    <x v="2"/>
    <s v="R JUAREZ DE ALMEIDA"/>
    <s v="27.996.382/0001-01"/>
    <s v="Registro de preço para aquisição de equipamentos de áudio, vídeo e materiais afins para Salões de Tribunal de Júri, conforme condições, quantidades e exigências estabelecidas no termo de referência, Anexo I do edital. "/>
    <x v="3"/>
    <s v="Pregão Eletrônico"/>
    <s v="043/2023"/>
    <d v="2023-12-14T00:00:00"/>
    <s v="14/12/23"/>
    <d v="2024-12-14T00:00:00"/>
    <s v="14/12/24"/>
    <n v="366"/>
    <s v="EXPIRADO"/>
    <s v="EXPIRADO"/>
    <x v="0"/>
    <n v="233170"/>
    <s v="Despesa"/>
    <n v="0"/>
    <s v="SEADM"/>
    <s v="TJPA-PRO-2023/04958"/>
    <n v="0"/>
    <s v="ARP não encontrada"/>
    <m/>
    <m/>
    <s v="Lei n° 8.666/93"/>
    <m/>
    <x v="2"/>
    <s v="PRAZO LEGAL"/>
    <s v="2024 - 4º Trimestre"/>
    <d v="2024-10-15T00:00:00"/>
    <s v="Sem informação"/>
    <s v="NÃO"/>
    <m/>
    <s v="Adriana Coelho Lisboa"/>
    <s v="Marcos Vinicius Galvao da Encarnacao"/>
    <s v="Daniel Fontes Pereira"/>
    <s v="Sem indicação"/>
    <s v="Sem indicação"/>
    <s v="adriana.guimaraes@tjpa.jus.br; marcos.encarnacao@tjpa.jus.br; daniel.fontes@tjpa.jus.br; coordenadoria.contratos@tjpa.jus.br"/>
  </r>
  <r>
    <s v="ARP"/>
    <s v="030"/>
    <x v="2"/>
    <s v="REPREMIG REPRESENTAÇÃO E COMÉRCIO DE MINAS GERAIS LTDA "/>
    <s v="65.149.197/0002-51"/>
    <s v="Registro de preço para aquisição de equipamentos de áudio, vídeo e materiais afins para Salões de Tribunal de Júri, conforme condições, quantidades e exigências estabelecidas no termo de referência, Anexo I do edital. "/>
    <x v="3"/>
    <s v="Pregão Eletrônico"/>
    <s v="043/2023"/>
    <d v="2023-12-14T00:00:00"/>
    <s v="14/12/23"/>
    <d v="2024-12-14T00:00:00"/>
    <s v="14/12/24"/>
    <n v="366"/>
    <s v="EXPIRADO"/>
    <s v="EXPIRADO"/>
    <x v="0"/>
    <n v="95025"/>
    <s v="Despesa"/>
    <n v="0"/>
    <s v="SEADM"/>
    <s v="TJPA-PRO-2023/04948"/>
    <n v="0"/>
    <s v="ARP não encontrada"/>
    <m/>
    <m/>
    <s v="Lei n° 8.666/93"/>
    <m/>
    <x v="2"/>
    <s v="PRAZO LEGAL"/>
    <s v="2024 - 4º Trimestre"/>
    <d v="2024-10-15T00:00:00"/>
    <s v="Sem informação"/>
    <s v="NÃO"/>
    <m/>
    <s v="Adriana Coelho Lisboa"/>
    <s v="Marcos Vinicius Galvao da Encarnacao"/>
    <s v="Daniel Fontes Pereira"/>
    <s v="Sem indicação"/>
    <s v="Sem indicação"/>
    <s v="adriana.guimaraes@tjpa.jus.br; marcos.encarnacao@tjpa.jus.br; daniel.fontes@tjpa.jus.br; coordenadoria.contratos@tjpa.jus.br"/>
  </r>
  <r>
    <s v="CONTRATO"/>
    <s v="059"/>
    <x v="9"/>
    <s v="COIMBRA IMÓVEIS LTDA"/>
    <s v="02.875.140/0001-39"/>
    <s v="Locação de imóvel, situado na Av. Marechal Rondon, nº 3135, Bairro: Caranazal, Santarém/PA, CEP: 68.040-070, com os seguintes dados físicos: imóvel em alvenaria tipo casa, térrea, com terreno medindo aproximadamente 841,60 m² e área construída totalizando aproximadamente 401,82 m² cuja finalidade é a instalação do Juizado Especial de Relação de Consumo da Comarca de Santarém."/>
    <x v="10"/>
    <s v="Dispensa de Licitação"/>
    <s v="010/2019"/>
    <d v="2019-12-20T00:00:00"/>
    <s v="20/12/19"/>
    <d v="2024-12-20T00:00:00"/>
    <s v="20/12/24"/>
    <n v="1827"/>
    <s v="EXPIRADO"/>
    <s v="EXPIRADO"/>
    <x v="0"/>
    <n v="84000"/>
    <s v="Despesa"/>
    <s v="00"/>
    <s v="SEADM"/>
    <s v="PA-PRO-2019/05328"/>
    <s v="Contrato não encontrado"/>
    <s v="Contrato não encontrado"/>
    <s v="Impossibilidade de prorrogação TJPA-MEM-2024/46939"/>
    <m/>
    <s v="Lei n° 8.666/93"/>
    <m/>
    <x v="3"/>
    <s v="EXCEPCIONAL"/>
    <s v="2024 - 4º Trimestre"/>
    <d v="2024-10-21T00:00:00"/>
    <s v="Sem informação"/>
    <s v="NÃO"/>
    <m/>
    <s v="Jose Nasareno de Macedo Silva"/>
    <s v="Jose Nasareno de Macedo Silva"/>
    <s v="Antonio Wilson Eutropio Azevedo de Souza"/>
    <s v="Sem indicação"/>
    <s v="Karina Flávia Mendonca Reis Soares"/>
    <s v="adriana.guimaraes@tjpa.jus.br;nasareno.silva@tjpa.jus.br;antonio.souza@tjpa.jus.br;;karina.reis@tjpa.jus.br;coordenadoria.contratos@tjpa.jus.br"/>
  </r>
  <r>
    <s v="CONTRATO"/>
    <s v="093"/>
    <x v="3"/>
    <s v="GARTNER DO BRASIL SERVIÇOS DE PESQUISAS LTDA"/>
    <s v="02.593.165/0001-40"/>
    <s v="Contratação de empresa especializada na prestação de serviços técnicos de pesquisa e aconselhamento imparcial em Tecnologia da Informação, com acesso às bases de conhecimentos, contendo pesquisas primárias e interpretação de tendências, bem como serviços complementares de apoio à consulta, interpretação e aplicação das informações contidas nas referidas bases"/>
    <x v="4"/>
    <s v="Inexigibilidade de Licitação"/>
    <s v="027/2021"/>
    <d v="2021-12-21T00:00:00"/>
    <s v="21/12/21"/>
    <d v="2024-12-21T00:00:00"/>
    <s v="21/12/24"/>
    <n v="1096"/>
    <s v="EXPIRADO"/>
    <s v="EXPIRADO"/>
    <x v="0"/>
    <n v="2391400"/>
    <s v="Despesa"/>
    <s v="00"/>
    <s v="SETIC"/>
    <s v="PA-PRO-2021/03456"/>
    <s v="Contrato não encontrado"/>
    <s v="Contrato não encontrado"/>
    <s v="TJPA-MEM-2024/62315, cobrança - não será prorrogado"/>
    <m/>
    <s v="Lei n° 8.666/93"/>
    <m/>
    <x v="3"/>
    <s v="PRAZO LEGAL"/>
    <s v="2024 - 4º Trimestre"/>
    <d v="2024-10-22T00:00:00"/>
    <s v="Sem informação"/>
    <s v="NÃO"/>
    <m/>
    <s v="Luciana Machado Silveira Mello"/>
    <s v="Erick Johny Maciel Bol"/>
    <s v="Erick Johny Maciel Bol"/>
    <s v="Fabio Cezar Massoud Salame da Silva"/>
    <s v="Fábio Roberto Albuquerque Azevedo"/>
    <s v="luciana.mello@tjpa.jus.br;erick.bol@tjpa.jus.br;erick.bol@tjpa.jus.br;fabio.salame@tjpa.jus.br;fabio.azevedo@tjpa.jus.br;coordenadoria.contratos@tjpa.jus.br"/>
  </r>
  <r>
    <s v="CONTRATO"/>
    <s v="066"/>
    <x v="1"/>
    <s v="J B M H DISTRIBUIDORA DE EQUIPAMENTOS ELETRÔNICOS "/>
    <s v="30.632.729/0001-41"/>
    <s v="Aquisição de equipamentos para a modernização e expansão da infraestrutura de Tecnologia da Informação e Comunicação do Tribunal de Justiça do Estado do Pará"/>
    <x v="7"/>
    <s v="Pregão Eletrônico"/>
    <s v="044/2023"/>
    <d v="2024-06-28T00:00:00"/>
    <s v="28/06/24"/>
    <d v="2024-12-28T00:00:00"/>
    <s v="28/12/24"/>
    <n v="183"/>
    <s v="EXPIRADO"/>
    <s v="EXPIRADO"/>
    <x v="0"/>
    <n v="31500"/>
    <s v="Despesa"/>
    <s v="00"/>
    <s v="SETIC"/>
    <s v="TJPA-PRO-2024/02621"/>
    <s v="Contrato não encontrado"/>
    <s v="Contrato não encontrado"/>
    <s v="Contrato de aquisição"/>
    <m/>
    <s v="Lei n° 8.666/93"/>
    <m/>
    <x v="1"/>
    <s v="PRAZO LEGAL"/>
    <s v="2024 - 4º Trimestre"/>
    <d v="2024-10-29T00:00:00"/>
    <s v="Sem informação"/>
    <s v="NÃO"/>
    <s v="Contrato oriundo do consumo da Ata 003/2024. Apenas aquisição não pode ser prorrogado"/>
    <s v="Ramon Santos do Nascimento"/>
    <s v="Bruno Vieira dos Santos"/>
    <s v="Fabricio Jose Uchoa Correa"/>
    <s v="Sem indicação"/>
    <s v="Sem indicação"/>
    <s v="ramon.nascimento@tjpa.jus.br; bruno.vieira@tjpa.jus.br; fabricio.uchoa@tjpa.jus.br; coordenadoria.contratos@tjpa.jus.br"/>
  </r>
  <r>
    <s v="CONTRATO"/>
    <s v="060"/>
    <x v="9"/>
    <s v="KARISTEN COMERCIO E SERVIÇOS MECANICOS E ELETRICOS LTDA "/>
    <s v="05.970.357/0001-16"/>
    <s v="Prestação de serviço de Manutenção Preditiva, Preventiva e Corretiva com fornecimento de peças de reposição para as SUBESTAÇÕES instaladas nas dependências dos FÓRUNS DAS COMARCAS DE MARABÁ E ABAETETUBA, com fornecimento materiais de consumo (fusíveis, botoeiras, óleo isolante, dentre outros), necessários à execução dos serviços. Este serviço inclui manutenção no sistema de aterramento e no Sistema de Proteção Contra Descargas Atmosféricas (SPDA)."/>
    <x v="0"/>
    <s v="Pregão Eletrônico"/>
    <s v="065/2019"/>
    <d v="2020-01-07T00:00:00"/>
    <s v="07/01/20"/>
    <d v="2025-01-07T00:00:00"/>
    <s v="07/01/25"/>
    <n v="1827"/>
    <s v="EXPIRADO"/>
    <s v="EXPIRADO"/>
    <x v="0"/>
    <n v="167500"/>
    <s v="Despesa"/>
    <s v="00"/>
    <s v="SEENG"/>
    <s v="PA-PRO-2019/05329"/>
    <n v="0"/>
    <n v="175047.45"/>
    <s v="TJPA-MEM-2024/65144, cobrança - não será prorrogado"/>
    <m/>
    <s v="Lei n° 8.666/93"/>
    <m/>
    <x v="3"/>
    <s v="EXCEPCIONAL"/>
    <s v="2025 - 1º Trimestre"/>
    <d v="2024-11-08T00:00:00"/>
    <s v="Sem informação"/>
    <s v="NÃO "/>
    <m/>
    <s v="Antonio Fernandes dos Santos Sousa"/>
    <s v="Sem indicação"/>
    <s v="Paulo Marcelo de Araújo Hildebrando"/>
    <s v="Sem indicação"/>
    <s v="Max Jorge Machado Santos"/>
    <s v="antonio.sousa2@tjpa.jus.br;;paulo.hildebrando@tjpa.jus.br;;max.machado@tjpa.jus.br;coordenadoria.contratos@tjpa.jus.br"/>
  </r>
  <r>
    <s v="CONTRATO"/>
    <s v="001"/>
    <x v="1"/>
    <s v="M. P. DE ALMEIDA LTDA"/>
    <s v="49.281.365/0001-20"/>
    <s v="Contratação de empresa especializada no fornecimento de equipamentos de refrigeração - SPLIT e ACJ ( sem instalaçao), afim se serem utilizadas na climatização ambiental das unidades administrativas e judiciárias desta Egrégia Corte."/>
    <x v="0"/>
    <s v="Pregão Eletrônico"/>
    <s v="055/2023"/>
    <d v="2024-01-08T00:00:00"/>
    <s v="08/01/24"/>
    <d v="2025-01-08T00:00:00"/>
    <s v="08/01/25"/>
    <n v="366"/>
    <s v="EXPIRADO"/>
    <s v="EXPIRADO"/>
    <x v="0"/>
    <n v="38000"/>
    <s v="Despesa"/>
    <s v="00"/>
    <s v="SEENG"/>
    <s v="TJPA-PRO-2024/00047"/>
    <n v="0"/>
    <n v="38000"/>
    <s v="Não será prorrogado. informando por Samantha, via e-mail, em 21/10"/>
    <m/>
    <s v="Lei n° 8.666/93"/>
    <m/>
    <x v="1"/>
    <s v="PRAZO LEGAL"/>
    <s v="2025 - 1º Trimestre"/>
    <d v="2024-11-09T00:00:00"/>
    <s v="Sem informação"/>
    <s v="NÃO"/>
    <m/>
    <s v="Claudio Ormindo Silva dos Santos"/>
    <s v="Samantha Nahon Bittencourt"/>
    <s v="Frank Ferdinando da Silva"/>
    <s v="Sem Indicação"/>
    <s v="Sem Indicação"/>
    <s v="claudio.ormindo@tjpa.jus.br; samantha.nahon@tjpa.jus.br; frank.silva@tjpa.jus.br; coordenadoria.contratos@tjpa.jus.br"/>
  </r>
  <r>
    <s v="CONTRATO"/>
    <s v="068"/>
    <x v="2"/>
    <s v="ROCHA BRESSAN ENGENHARIA INDUSTRIA E COMERCIO LTDA"/>
    <s v="26.415.117/0001-20"/>
    <s v="Contratação de empresa especializada em solução, em regime turn-key, de sistemas de geração de energia elétrica, incluindo a elaboração de projeto executivo, fornecimento de equipamentos e materiais, instalação, garantia e treinamento, para o Prédio Sede do Tribunal de Justiça do Estado do Pará"/>
    <x v="3"/>
    <s v="Pregão Eletrônico"/>
    <s v="019/2023"/>
    <d v="2023-08-10T00:00:00"/>
    <s v="10/08/23"/>
    <d v="2025-01-10T00:00:00"/>
    <s v="10/01/25"/>
    <n v="519"/>
    <s v="EXPIRADO"/>
    <s v="EXPIRADO"/>
    <x v="0"/>
    <n v="2159999.92"/>
    <s v="Despesa"/>
    <s v="00"/>
    <s v="SEENG"/>
    <s v="TJPA-PRO-2022/02564"/>
    <n v="0"/>
    <n v="2281163.92"/>
    <s v="TJPA-MEM-2024/65146, cobrança, não será porrogado"/>
    <m/>
    <s v="Lei n° 8.666/93"/>
    <m/>
    <x v="1"/>
    <s v="PRAZO LEGAL"/>
    <s v="2025 - 1º Trimestre"/>
    <d v="2024-11-11T00:00:00"/>
    <s v="Sem informação"/>
    <s v="NÃO "/>
    <m/>
    <s v="Paulo Marcelo de Araújo Hildebrando"/>
    <s v="Max Jorge Machado Santos"/>
    <s v="Max Jorge Machado Santos"/>
    <s v="Sem indicação"/>
    <s v="Daniel Menezes Simas"/>
    <s v="paulo.hildebrando@tjpa.jus.br;max.machado@tjpa.jus.br;max.machado@tjpa.jus.br;;daniel.simas@tjpa.jus.br;coordenadoria.contratos@tjpa.jus.br"/>
  </r>
  <r>
    <s v="CONTRATO"/>
    <s v="004"/>
    <x v="13"/>
    <s v="K V PEREIRA &amp; CIA LTDA"/>
    <s v="04.413.554/0001-71"/>
    <s v="Locação de Imóvel sito à Avenida Mendonça Furtado, nº. 3570, Bairro Liberdade, Santarém/PA, para instalação do Arquivo Geral da comarca de Santarém. "/>
    <x v="10"/>
    <s v="Dispensa de Licitação"/>
    <s v="034/2014"/>
    <d v="2015-01-13T00:00:00"/>
    <s v="13/01/15"/>
    <d v="2025-01-13T00:00:00"/>
    <s v="13/01/25"/>
    <n v="3653"/>
    <s v="EXPIRADO"/>
    <s v="EXPIRADO"/>
    <x v="0"/>
    <n v="63036.24"/>
    <s v="Despesa"/>
    <s v="00"/>
    <s v="SEADM"/>
    <s v="PA-PRO-2015/0043"/>
    <n v="0"/>
    <n v="118227.43"/>
    <s v="TJPA-MEM-2024/65471, impossibilidade de prorrogação"/>
    <m/>
    <s v="Lei n° 8.666/93"/>
    <m/>
    <x v="3"/>
    <s v="EMERGENCIAL"/>
    <s v="2025 - 1º Trimestre"/>
    <d v="2024-11-14T00:00:00"/>
    <s v="Sem informação"/>
    <s v="Sem informação"/>
    <m/>
    <s v="Jose Nasareno de Macedo Silva"/>
    <s v="Jose Nasareno de Macedo Silva"/>
    <s v="Antonio Wilson Eutropio Azevedo de Souza"/>
    <s v="Sem indicação"/>
    <s v="Kelle Katiuscia da Silva Auzier Marques"/>
    <s v="nasareno.silva@tjpa.jus.br;antonio.souza@tjpa.jus.br;;kelle.auzier@tjpa.jus.br;coordenadoria.contratos@tjpa.jus.br"/>
  </r>
  <r>
    <s v="CONTRATO"/>
    <s v="002"/>
    <x v="3"/>
    <s v="VISION NET LTDA "/>
    <s v="01.134.811/0001-27"/>
    <s v="Contratação de empresa especializada para prestação de serviço de rastreamento e monitoramento eletrônico de veículos com transmissão de dados via GPRS/GSM e recepção GPS 24 horas em tempo real"/>
    <x v="0"/>
    <s v="Pregão Eletrônico"/>
    <s v="058/2020"/>
    <d v="2021-03-01T00:00:00"/>
    <s v="01/03/21"/>
    <d v="2024-10-31T00:00:00"/>
    <s v="31/10/24"/>
    <n v="1340"/>
    <s v="EXPIRADO"/>
    <s v="EXPIRADO"/>
    <x v="0"/>
    <n v="117866.4"/>
    <s v="Despesa"/>
    <s v="00"/>
    <s v="SEADM"/>
    <s v="PA-PRO-2021/00064"/>
    <s v="Contrato não encontrado"/>
    <s v="Contrato não encontrado"/>
    <s v="TJPA-MEM-2023/61765 AUTORIZADO; Não será prorrogado, conforme informado via e-mail pelo Djalma, no dia 03/06/2024. Infor. Lorena. Contrato rescindido"/>
    <m/>
    <s v="Lei n° 8.666/93"/>
    <m/>
    <x v="3"/>
    <s v="PRAZO LEGAL"/>
    <s v="2024 - 4º Trimestre"/>
    <d v="2024-09-01T00:00:00"/>
    <s v="Sem informação"/>
    <s v="NÃO "/>
    <m/>
    <s v="Danielle Lima Araujo"/>
    <s v="Wanderson Alcides Sena Marques"/>
    <s v="Djalma Da Costa Martins"/>
    <s v="Sem indicação"/>
    <s v="Claikson Mendonca Duarte "/>
    <e v="#N/A"/>
  </r>
  <r>
    <s v="CONTRATO"/>
    <s v="057"/>
    <x v="6"/>
    <s v="FRANCINETE LACERDA MEDEIROS"/>
    <s v="797.xxx.xxx-04"/>
    <s v="Locação de imóvel para fuincionamento do Fórum da Comarca de Ipixuna"/>
    <x v="10"/>
    <s v="Dispensa de Licitação"/>
    <s v="015/2016"/>
    <d v="2016-11-14T00:00:00"/>
    <s v="14/11/16"/>
    <d v="2024-11-14T00:00:00"/>
    <s v="14/11/24"/>
    <n v="2922"/>
    <s v="EXPIRADO"/>
    <s v="EXPIRADO"/>
    <x v="0"/>
    <n v="66000"/>
    <s v="Despesa"/>
    <s v="00"/>
    <s v="SEADM"/>
    <s v="PA-PRO-2016/05126"/>
    <s v="Contrato não encontrado"/>
    <s v="Contrato não encontrado"/>
    <s v="Não poderá ser prorrogado TJPA-MEM-2024/46922"/>
    <m/>
    <s v="Lei n° 8.666/93"/>
    <m/>
    <x v="3"/>
    <s v="EMERGENCIAL"/>
    <s v="2024 - 4º Trimestre"/>
    <d v="2024-09-15T00:00:00"/>
    <s v="Sem informação"/>
    <s v="NÃO"/>
    <m/>
    <s v="Jose Nasareno de Macedo Silva"/>
    <s v="Jose Nasareno de Macedo Silva"/>
    <s v="Antonio Wilson Eutropio Azevedo de Souza"/>
    <s v="Sem indicação"/>
    <s v="Sheyla Mayara Miranda Melo"/>
    <s v="adriana.guimaraes@tjpa.jus.br;nasareno.silva@tjpa.jus.br;antonio.souza@tjpa.jus.br;;sheyla.melo@tjpa.jus.br;coordenadoria.contratos@tjpa.jus.br"/>
  </r>
  <r>
    <s v="ARP"/>
    <s v="029"/>
    <x v="2"/>
    <s v="FRANCILENE RAMALHO DOS SANTOS EPP"/>
    <s v="26.044.732/0001-77"/>
    <s v="Registro de preços para aquisição de cadeiras de rodas novas, tipo padrão, para locomoção, com capacidade máxima de 120kg, fabricada em aço carbono, contendo freios bilaterais, apoio de braços e de pés fixos, com sistema dobrável em X, rodas nylon, pintura em epóxi, assento e encosto em nylon, em quantidades e especificações técnicas definidas no Termo de Referência"/>
    <x v="3"/>
    <s v="Pregão Eletrônico"/>
    <s v="045/2023"/>
    <d v="2023-11-13T00:00:00"/>
    <s v="13/11/23"/>
    <d v="2024-11-13T00:00:00"/>
    <s v="13/11/24"/>
    <n v="366"/>
    <s v="EXPIRADO"/>
    <s v="EXPIRADO"/>
    <x v="0"/>
    <n v="102600"/>
    <s v="Despesa"/>
    <n v="0"/>
    <s v="SEADM"/>
    <s v="TJPA-PRO-2023/04644"/>
    <s v="ARP não encontrada"/>
    <s v="ARP não encontrada"/>
    <m/>
    <m/>
    <s v="Lei n° 8.666/93"/>
    <m/>
    <x v="0"/>
    <s v="PRAZO LEGAL"/>
    <s v="2024 - 4º Trimestre"/>
    <d v="2024-09-14T00:00:00"/>
    <s v="Sem informação"/>
    <s v="NÃO"/>
    <m/>
    <s v="Adriana Coelho Lisboa"/>
    <s v="Marcio Fabio Alencar da Silva"/>
    <s v="Kamilla de Mendonça Gondim Prince"/>
    <s v="Sem indicação"/>
    <s v="Sem indicação"/>
    <s v="adriana.guimaraes@tjpa.jus.br; marcio.alencar@tjpa.jus.br; kamilla.gondim@tjpa.jus.br; coordenadoria.contratos@tjpa.jus.br"/>
  </r>
  <r>
    <s v="CONTRATO"/>
    <s v="038"/>
    <x v="1"/>
    <s v="C DO VALE LOPES"/>
    <s v="28.521.211/0001-99"/>
    <s v="Aquisição de equipamentos para a modernização e expansão da infraestrutura de tecnologia da informação e comunicação do Tribunal de Justiça do Estado do Pará."/>
    <x v="11"/>
    <s v="Pregão Eletrônico"/>
    <s v="044/2023"/>
    <d v="2024-04-29T00:00:00"/>
    <m/>
    <d v="2024-10-29T00:00:00"/>
    <m/>
    <m/>
    <s v="EXPIRADO"/>
    <s v="EXPIRADO"/>
    <x v="0"/>
    <n v="4000"/>
    <s v="Despesa"/>
    <s v="00"/>
    <s v="SETIC"/>
    <s v="TJPA-PRO-2024/01840"/>
    <s v="Contrato não encontrado"/>
    <s v="Contrato não encontrado"/>
    <s v="Contrato de aquisição"/>
    <m/>
    <s v="Lei n° 8.666/93"/>
    <m/>
    <x v="0"/>
    <s v="PRAZO LEGAL"/>
    <s v="2024 - 4º Trimestre"/>
    <d v="2024-08-30T00:00:00"/>
    <s v="Sem informação"/>
    <s v="NÃO"/>
    <s v="Contrato oriundo do consumo da Ata 002/2024. Apenas aquisição não pode ser prorrogado"/>
    <s v="Ramon Santos do Nascimento"/>
    <s v="Bruno Vieira dos Santos"/>
    <s v="Fabricio Jose Uchoa Correa"/>
    <s v="Sem indicação"/>
    <s v="Sem indicação"/>
    <s v="ramon.nascimento@tjpa.jus.br; bruno.vieira@tjpa.jus.br; fabricio.uchoa@tjpa.jus.br; coordenadoria.contratos@tjpa.jus.br"/>
  </r>
  <r>
    <s v="ARP"/>
    <s v="028"/>
    <x v="2"/>
    <s v="LIDIANE SENA DE MORAIS EPP"/>
    <s v="04.716.651/0001-33"/>
    <s v="Registro de Preços para fornecimento de mobiliário para composição de Salas de Depoimento Especial e de Pontos de Inclusão Digital, em quantidade e especificações técnicas definidas no termo de referência, necessários ao aparelhamento das unidades deste TJPA. pelo período de 12 (doze) meses."/>
    <x v="3"/>
    <s v="Pregão Eletrônico"/>
    <s v="041/2023"/>
    <d v="2023-10-31T00:00:00"/>
    <s v="31/10/23"/>
    <d v="2024-10-31T00:00:00"/>
    <s v="31/10/24"/>
    <n v="366"/>
    <s v="EXPIRADO"/>
    <s v="EXPIRADO"/>
    <x v="0"/>
    <n v="158994"/>
    <s v="Despesa"/>
    <n v="0"/>
    <s v="SEADM"/>
    <s v="TJPA-PRO-2023/03778"/>
    <s v="ARP não encontrada"/>
    <s v="ARP não encontrada"/>
    <m/>
    <m/>
    <s v="Lei n° 8.666/93"/>
    <m/>
    <x v="0"/>
    <s v="PRAZO LEGAL"/>
    <s v="2024 - 4º Trimestre"/>
    <d v="2024-09-01T00:00:00"/>
    <s v="Sem informação"/>
    <s v="NÃO"/>
    <m/>
    <s v="Adriana Coelho Lisboa"/>
    <s v="Marcos Vinicius Galvao da Encarnacao"/>
    <s v="Joelson da Silva Almeida"/>
    <s v="Sem indicação"/>
    <s v="Sem indicação"/>
    <s v="adriana.guimaraes@tjpa.jus.br; vinivius.encarnacao@tjpa.jus.br; joelson.almeida@tjpa.jus.br;coordenadoria.contratos@tjpa.jus.br"/>
  </r>
  <r>
    <s v="ARP"/>
    <s v="028"/>
    <x v="2"/>
    <s v="MARCA D’ÁGUA LTDA"/>
    <s v="64.377.518/0001-21"/>
    <s v="Registro de Preços para fornecimento de mobiliário para composição de Salas de Depoimento Especial e de Pontos de Inclusão Digital, em quantidade e especificações técnicas definidas no termo de referência, necessários ao aparelhamento das unidades deste TJPA. pelo período de 12 (doze) meses."/>
    <x v="3"/>
    <s v="Pregão Eletrônico"/>
    <s v="041/2023"/>
    <d v="2023-10-31T00:00:00"/>
    <s v="31/10/23"/>
    <d v="2024-10-31T00:00:00"/>
    <s v="31/10/24"/>
    <n v="366"/>
    <s v="EXPIRADO"/>
    <s v="EXPIRADO"/>
    <x v="0"/>
    <n v="15000"/>
    <s v="Despesa"/>
    <n v="0"/>
    <s v="SEADM"/>
    <s v="TJPA-PRO-2023/04452"/>
    <s v="ARP não encontrada"/>
    <s v="ARP não encontrada"/>
    <m/>
    <m/>
    <s v="Lei n° 8.666/93"/>
    <m/>
    <x v="0"/>
    <s v="PRAZO LEGAL"/>
    <s v="2024 - 4º Trimestre"/>
    <d v="2024-09-01T00:00:00"/>
    <s v="Sem informação"/>
    <s v="NÃO"/>
    <m/>
    <s v="Adriana Coelho Lisboa"/>
    <s v="Marcos Vinicius Galvao da Encarnacao"/>
    <s v="Joelson da Silva Almeida"/>
    <s v="Sem indicação"/>
    <s v="Sem indicação"/>
    <s v="adriana.guimaraes@tjpa.jus.br; vinivius.encarnacao@tjpa.jus.br; joelson.almeida@tjpa.jus.br;coordenadoria.contratos@tjpa.jus.br"/>
  </r>
  <r>
    <s v="ARP"/>
    <s v="028"/>
    <x v="2"/>
    <s v="RODRIGO WAGNER DA SILVA PESSOA LTDA"/>
    <s v="23.559.566/0001-53"/>
    <s v="Registro de Preços para fornecimento de mobiliário para composição de Salas de Depoimento Especial e de Pontos de Inclusão Digital, em quantidade e especificações técnicas definidas no termo de referência, necessários ao aparelhamento das unidades deste TJPA. pelo período de 12 (doze) meses."/>
    <x v="3"/>
    <s v="Pregão Eletrônico"/>
    <s v="041/2023"/>
    <d v="2023-10-31T00:00:00"/>
    <s v="31/10/23"/>
    <d v="2024-10-31T00:00:00"/>
    <s v="31/10/24"/>
    <n v="366"/>
    <s v="EXPIRADO"/>
    <s v="EXPIRADO"/>
    <x v="0"/>
    <n v="57000"/>
    <s v="Despesa"/>
    <n v="0"/>
    <s v="SEADM"/>
    <s v="TJPA-PRO-2023/04453"/>
    <s v="ARP não encontrada"/>
    <s v="ARP não encontrada"/>
    <m/>
    <m/>
    <s v="Lei n° 8.666/93"/>
    <m/>
    <x v="0"/>
    <s v="PRAZO LEGAL"/>
    <s v="2024 - 4º Trimestre"/>
    <d v="2024-09-01T00:00:00"/>
    <s v="Sem informação"/>
    <s v="NÃO"/>
    <m/>
    <s v="Adriana Coelho Lisboa"/>
    <s v="Marcos Vinicius Galvao da Encarnacao"/>
    <s v="Joelson da Silva Almeida"/>
    <s v="Sem indicação"/>
    <s v="Sem indicação"/>
    <s v="adriana.guimaraes@tjpa.jus.br; vinivius.encarnacao@tjpa.jus.br; joelson.almeida@tjpa.jus.br;coordenadoria.contratos@tjpa.jus.br"/>
  </r>
  <r>
    <s v="CONTRATO"/>
    <s v="072"/>
    <x v="4"/>
    <s v="THIAGO CANGUSSU REIS PONTES"/>
    <s v="919.xxx.xxx-00"/>
    <s v="Locação de imóvel -Galpão -que será utilizado como depósito a fim de guardar objetos enquanto é construido o novo Fórum de Castanhal, situado na Av. Maximino Porpino da Silva, nº 1.350. bairro Centro, Castanhal/PA."/>
    <x v="10"/>
    <s v="Dispensa de Licitação"/>
    <s v="054/2022"/>
    <d v="2022-11-01T00:00:00"/>
    <s v="01/11/22"/>
    <d v="2024-11-01T00:00:00"/>
    <s v="01/11/24"/>
    <n v="731"/>
    <s v="EXPIRADO"/>
    <s v="EXPIRADO"/>
    <x v="0"/>
    <n v="183600"/>
    <s v="Despesa"/>
    <s v="00"/>
    <s v="SEADM"/>
    <s v="TJPA-PRO-2022/03650"/>
    <s v="Contrato não encontrado"/>
    <s v="Contrato não encontrado"/>
    <s v="IMpossibilidade de prorrogação TJPA-MEM-2024/46912"/>
    <m/>
    <s v="Lei n° 8.666/93"/>
    <m/>
    <x v="1"/>
    <s v="PRAZO LEGAL"/>
    <s v="2024 - 4º Trimestre"/>
    <d v="2024-09-02T00:00:00"/>
    <s v="Sem informação"/>
    <s v="NÃO"/>
    <m/>
    <s v="Jose Nasareno de Macedo Silva"/>
    <s v="Jose Nasareno de Macedo Silva"/>
    <s v="Antonio Wilson Eutropio Azevedo de Souza"/>
    <s v="Sem indicação"/>
    <s v="Karina Flávia Mendonca Reis Soares"/>
    <s v="nasareno.silva@tjpa.jus.br;antonio.souza@tjpa.jus.br;;karina.reis@tjpa.jus.br;coordenadoria.contratos@tjpa.jus.br"/>
  </r>
  <r>
    <s v="CONTRATO"/>
    <s v="092"/>
    <x v="4"/>
    <s v="FACILIT TECNOLOGIA SA"/>
    <s v="00.191.027/0001-09"/>
    <s v="Contratação de serviço de sustentação da plataforma Target - atualmente licenciada ao TJPA para apoio à Governança e Gestçao de TIC, incluindo suporte técnico, implantação, desenvolviment e evolução, além de tratamento, conformecondições, quantidades e exigências estabelecidas no termo de referência."/>
    <x v="4"/>
    <s v="Pregão Eletrônico"/>
    <s v="069/2022"/>
    <d v="2022-11-09T00:00:00"/>
    <s v="09/11/22"/>
    <d v="2024-11-09T00:00:00"/>
    <s v="09/11/24"/>
    <n v="731"/>
    <s v="EXPIRADO"/>
    <s v="EXPIRADO"/>
    <x v="0"/>
    <n v="203900"/>
    <s v="Despesa"/>
    <s v="00"/>
    <s v="SETIC"/>
    <s v="PA-PRO-2022/04282"/>
    <s v="Contrato não encontrado"/>
    <s v="Contrato não encontrado"/>
    <s v="TJPA-MEM-2024/46919, cobrança - Não será prorogadp"/>
    <m/>
    <s v="Lei n° 8.666/93"/>
    <m/>
    <x v="3"/>
    <s v="PRAZO LEGAL"/>
    <s v="2024 - 4º Trimestre"/>
    <d v="2024-09-10T00:00:00"/>
    <s v="Sem informação"/>
    <s v="NÃO"/>
    <m/>
    <s v="Luciana Machado Silveira Mello"/>
    <s v="Fabio Cezar Massoud Salame da Silva"/>
    <s v="Fábio Roberto Albuquerque Azevedo"/>
    <s v="Fabio Cezar Massoud Salame da Silva"/>
    <s v="Erick Johny Maciel Bol"/>
    <s v="luciana.mello@tjpa.jus.br;fabio.salame@tjpa.jus.br;fabio.azevedo@tjpa.jus.br;;erick.bol@tjpa.jus.br;coordenadoria.contratos@tjpa.jus.br"/>
  </r>
  <r>
    <s v="CONTRATO"/>
    <s v="046"/>
    <x v="14"/>
    <s v="Mauro Nelson Cardoso dos Santos"/>
    <s v="261.xxx.xxx-68"/>
    <s v="Locação Juizado de Sta Bárbara"/>
    <x v="10"/>
    <s v="Dispensa de Licitação"/>
    <s v="s/n"/>
    <d v="2006-06-01T00:00:00"/>
    <s v="01/06/06"/>
    <d v="2024-10-02T00:00:00"/>
    <s v="02/10/24"/>
    <n v="6698"/>
    <s v="EXPIRADO"/>
    <s v="EXPIRADO"/>
    <x v="0"/>
    <n v="24000"/>
    <s v="Despesa"/>
    <s v="00"/>
    <s v="SEADM"/>
    <s v="PA-PRO-2013/00189"/>
    <s v="Contrato não encontrado"/>
    <s v="Contrato não encontrado"/>
    <s v="Impossibilidade de prorrogação TJPA-MEM-2024/40594"/>
    <m/>
    <s v="Lei n° 8.666/93"/>
    <m/>
    <x v="3"/>
    <s v="EMERGENCIAL"/>
    <s v="2024 - 4º Trimestre"/>
    <d v="2024-08-03T00:00:00"/>
    <s v="Sem informação"/>
    <s v="NÃO"/>
    <m/>
    <s v="Jose Nasareno de Macedo Silva"/>
    <s v="Jose Nasareno de Macedo Silva"/>
    <s v="Antonio Wilson Eutropio Azevedo de Souza"/>
    <s v="Sem indicação"/>
    <s v="Kelle Katiuscia da Silva Auzier Marques"/>
    <s v="adriana.guimaraes@tjpa.jus.br;nasareno.silva@tjpa.jus.br;antonio.souza@tjpa.jus.br;;kelle.auzier@tjpa.jus.br;coordenadoria.contratos@tjpa.jus.br"/>
  </r>
  <r>
    <s v="ARP"/>
    <s v="025"/>
    <x v="2"/>
    <s v="IMPERIAL CAFE COMERCIO EXPORTACAO E IMPORTACAO LTDA"/>
    <s v="07.638.718/0001-57"/>
    <s v="Registro de Preço para contratação de empresa especializada no fornecimento de gêneros alimentícios do tipo Café em Pó e Açúcar Refinado para atender as necessidades do Tribunal de Justiça do Estado do Pará – TJPA"/>
    <x v="7"/>
    <s v="Pregão Eletrônico"/>
    <s v="035/2023"/>
    <d v="2023-10-09T00:00:00"/>
    <s v="09/10/23"/>
    <d v="2024-10-09T00:00:00"/>
    <s v="09/10/24"/>
    <n v="366"/>
    <s v="EXPIRADO"/>
    <s v="EXPIRADO"/>
    <x v="0"/>
    <n v="137760"/>
    <s v="Despesa"/>
    <n v="0"/>
    <s v="SEADM"/>
    <s v="PA-PRO-2023/04148"/>
    <n v="0"/>
    <s v="ARP não encontrada"/>
    <m/>
    <m/>
    <s v="Lei n° 8.666/93"/>
    <m/>
    <x v="0"/>
    <s v="PRAZO LEGAL"/>
    <s v="2024 - 4º Trimestre"/>
    <d v="2024-08-10T00:00:00"/>
    <s v="Sem informação"/>
    <s v="NÃO"/>
    <m/>
    <s v="Joao Victor Ferreira Almeida"/>
    <s v="Antonio Paulo Costa de Castro"/>
    <s v="Mario Jose Moreira Pnito"/>
    <s v="Sem indicação"/>
    <s v="Sem indicação"/>
    <s v="joao.vfalmeida@tjpa.jus.br; antonio.castro@tjpa.jus.br; mario.pinto@tjpa.jus.br;coordenadoria.contratos@tjpa.jus.br"/>
  </r>
  <r>
    <s v="ARP"/>
    <s v="025"/>
    <x v="2"/>
    <s v="R MASTER COMÉRCIO DE ALIMENTOS LTDA"/>
    <s v="26.892.930/0001-90"/>
    <s v="Registro de Preço para contratação de empresa especializada no fornecimento de gêneros alimentícios do tipo Café em Pó e Açúcar Refinado para atender as necessidades do Tribunal de Justiça do Estado do Pará – TJPA"/>
    <x v="7"/>
    <s v="Pregão Eletrônico"/>
    <s v="035/2023"/>
    <d v="2023-10-09T00:00:00"/>
    <s v="09/10/23"/>
    <d v="2024-10-09T00:00:00"/>
    <s v="09/10/24"/>
    <n v="366"/>
    <s v="EXPIRADO"/>
    <s v="EXPIRADO"/>
    <x v="0"/>
    <n v="47944"/>
    <s v="Despesa"/>
    <n v="0"/>
    <s v="SEADM"/>
    <s v="PA-PRO-2023/04149"/>
    <n v="0"/>
    <s v="ARP não encontrada"/>
    <m/>
    <m/>
    <s v="Lei n° 8.666/93"/>
    <m/>
    <x v="0"/>
    <s v="PRAZO LEGAL"/>
    <s v="2024 - 4º Trimestre"/>
    <d v="2024-08-10T00:00:00"/>
    <s v="Sem informação"/>
    <s v="NÃO"/>
    <m/>
    <s v="Joao Victor Ferreira Almeida"/>
    <s v="Antonio Paulo Costa de Castro"/>
    <s v="Mario Jose Moreira Pnito"/>
    <s v="Sem indicação"/>
    <s v="Sem indicação"/>
    <s v="joao.vfalmeida@tjpa.jus.br; antonio.castro@tjpa.jus.br; mario.pinto@tjpa.jus.br;coordenadoria.contratos@tjpa.jus.br"/>
  </r>
  <r>
    <s v="CONTRATO"/>
    <s v="090"/>
    <x v="2"/>
    <s v="ASTA MOBILI MOVEIS LTDA"/>
    <s v="47.531.706/0001-43"/>
    <s v="Aquisição de cadeiras e longarinas"/>
    <x v="3"/>
    <s v="Adesão/Partícipe"/>
    <s v="005/2023"/>
    <d v="2023-10-17T00:00:00"/>
    <s v="17/10/23"/>
    <d v="2024-10-17T00:00:00"/>
    <s v="17/10/24"/>
    <n v="366"/>
    <s v="EXPIRADO"/>
    <s v="EXPIRADO"/>
    <x v="0"/>
    <n v="711600"/>
    <s v="Despesa"/>
    <s v="00"/>
    <s v="SEADM"/>
    <s v="TJPA-PRO-2023/03857"/>
    <s v="Contrato não encontrado"/>
    <s v="Contrato não encontrado"/>
    <s v="Contrato de aquisição"/>
    <m/>
    <s v="Lei n° 8.666/93"/>
    <m/>
    <x v="3"/>
    <s v="PRAZO LEGAL"/>
    <s v="2024 - 4º Trimestre"/>
    <d v="2024-08-18T00:00:00"/>
    <s v="Sem informação"/>
    <s v="NÃO"/>
    <s v="Adesão à ARP n° 05/2023, oriunda do Pregão Eletrônico n° 01/2023, da Superintendência Regional de Administração do Acre"/>
    <s v="Adriana Coelho Lisboa"/>
    <s v="Claikson Mendonca Duarte "/>
    <s v="Paulo Alexandre Andrade de Oliveira"/>
    <s v="Sem indicação"/>
    <s v="Sem indicação"/>
    <s v="adriana.guimaraes@tjpa.jus.br;claikson.duarte@tjpa.jus.br; paulo.alexandre@tjpa.jus.br"/>
  </r>
  <r>
    <s v="ARP"/>
    <s v="026"/>
    <x v="2"/>
    <s v="KB PINHEIRO VALADARES COM DE GAS LTDA"/>
    <s v="11.519.067/0001-53"/>
    <s v="Registro de Preços para aquisição de gás liquefeito de petróleo - GLP (gás de cozinha), acondicionado em cilindro de P-13 - botijão de 13kg"/>
    <x v="7"/>
    <s v="Pregão Eletrônico"/>
    <s v="036/2023"/>
    <d v="2023-10-17T00:00:00"/>
    <s v="17/10/23"/>
    <d v="2024-10-17T00:00:00"/>
    <s v="17/10/24"/>
    <n v="366"/>
    <s v="EXPIRADO"/>
    <s v="EXPIRADO"/>
    <x v="0"/>
    <n v="28000"/>
    <s v="Despesa"/>
    <n v="0"/>
    <s v="SEADM"/>
    <s v="TJPA-PRO-2023/04220"/>
    <n v="0"/>
    <s v="ARP não encontrada"/>
    <m/>
    <m/>
    <s v="Lei n° 8.666/93"/>
    <m/>
    <x v="0"/>
    <s v="PRAZO LEGAL"/>
    <s v="2024 - 4º Trimestre"/>
    <d v="2024-08-18T00:00:00"/>
    <s v="Sem informação"/>
    <s v="NÃO"/>
    <m/>
    <s v="Joao Victor Ferreira Almeida"/>
    <s v="Antonio Paulo Costa de Castro"/>
    <s v="Mario Jose Moreira Pnito"/>
    <s v="Sem indicação"/>
    <s v="Sem indicação"/>
    <s v="joao.vfalmeida@tjpa.jus.br; antonio.castro@tjpa.jus.br; mario.pinto@tjpa.jus.br;coordenadoria.contratos@tjpa.jus.br"/>
  </r>
  <r>
    <s v="ARP"/>
    <s v="007"/>
    <x v="1"/>
    <s v="TORINO INFORMÁTICA LTDA"/>
    <s v="03.619.767/0005-15"/>
    <s v="Registro de preço para eventual aquisição de equipamentos  para modernização e expansão da infraestrutura de Tecnologia da Informação e Comunicação do Tribunal de Justiça, conforme condições, quantidades e exigências estabelecidas no termo de referência, Anexo I do edital. "/>
    <x v="3"/>
    <s v="Pregão Eletrônico"/>
    <s v="044/2023"/>
    <d v="2024-01-30T00:00:00"/>
    <s v="30/01/24"/>
    <d v="2025-01-30T00:00:00"/>
    <s v="30/01/25"/>
    <n v="366"/>
    <s v="EXPIRADO"/>
    <s v="EXPIRADO"/>
    <x v="0"/>
    <n v="2878500"/>
    <s v="Despesa"/>
    <n v="0"/>
    <s v="SETIC"/>
    <s v="TJPA-PRO-2024/00450"/>
    <n v="0"/>
    <n v="2878500"/>
    <m/>
    <m/>
    <s v="Lei n° 8.666/93"/>
    <m/>
    <x v="1"/>
    <s v="PRAZO LEGAL"/>
    <s v="2025 - 1º Trimestre"/>
    <d v="2024-12-01T00:00:00"/>
    <s v="Sem informação"/>
    <s v="NÃO"/>
    <m/>
    <s v="Ramon Santos do Nascimento"/>
    <s v="Bruno Vieira dos Santos"/>
    <s v="Bruno Vieira dos Santos"/>
    <s v="Sem indicação"/>
    <s v="Sem indicação"/>
    <s v="ramon.nascimento@tjpa.jus.br;bruno.vieira@tjpa.jus.br; coordenadoria.contratos@tjpa.jus.br"/>
  </r>
  <r>
    <s v="ARP"/>
    <s v="027"/>
    <x v="2"/>
    <s v="JVM COPIADORAS E INFORMÁTICA LTDA"/>
    <s v="06.128.710/0001-88"/>
    <s v="Registro de Preço para Aquisição de unidades fusoras a fim de atender as demandas do Serviço de Manutenção de Equipamentos do Tribunal de Justiça do Estado do Pará – TJPA, pelo período de 12 (doze) meses."/>
    <x v="7"/>
    <s v="Pregão Eletrônico"/>
    <s v="033/2023"/>
    <d v="2023-10-18T00:00:00"/>
    <s v="18/10/23"/>
    <d v="2024-10-18T00:00:00"/>
    <s v="18/10/24"/>
    <n v="366"/>
    <s v="EXPIRADO"/>
    <s v="EXPIRADO"/>
    <x v="0"/>
    <n v="106680"/>
    <s v="Despesa"/>
    <n v="0"/>
    <s v="SEADM"/>
    <s v="TJPA-PRO-2023/04243"/>
    <s v="ARP não encontrada"/>
    <s v="ARP não encontrada"/>
    <m/>
    <m/>
    <s v="Lei n° 8.666/93"/>
    <m/>
    <x v="0"/>
    <s v="PRAZO LEGAL"/>
    <s v="2024 - 4º Trimestre"/>
    <d v="2024-08-19T00:00:00"/>
    <s v="Sem informação"/>
    <s v="NÃO"/>
    <m/>
    <s v="Joao Victor Ferreira Almeida"/>
    <s v="Antonio Paulo Costa de Castro"/>
    <s v="Bruno Vieira dos Santos"/>
    <s v="Sem indicação"/>
    <s v="Sem indicação"/>
    <s v="joao.vfalmeida@tjpa.jus.br; antonio.castro@tjpa.jus.br; bruno.vieira@tjpa.jus.br;coordenadoria.contratos@tjpa.jus.br"/>
  </r>
  <r>
    <s v="ARP"/>
    <s v="027"/>
    <x v="2"/>
    <s v="TC COMERCIO DE SERVICOS E TECNOLOGIA LTDA"/>
    <s v="07.679.989/0001-50"/>
    <s v="Registro de Preço para Aquisição de unidades fusoras a fim de atender as demandas do Serviço de Manutenção de Equipamentos do Tribunal de Justiça do Estado do Pará – TJPA, pelo período de 12 (doze) meses."/>
    <x v="7"/>
    <s v="Pregão Eletrônico"/>
    <s v="033/2023"/>
    <d v="2023-10-18T00:00:00"/>
    <s v="18/10/23"/>
    <d v="2024-10-18T00:00:00"/>
    <s v="18/10/24"/>
    <n v="366"/>
    <s v="EXPIRADO"/>
    <s v="EXPIRADO"/>
    <x v="0"/>
    <n v="207599.5"/>
    <s v="Despesa"/>
    <n v="0"/>
    <s v="SEADM"/>
    <s v="TJPA-PRO-2023/04244"/>
    <s v="ARP não encontrada"/>
    <s v="ARP não encontrada"/>
    <m/>
    <m/>
    <s v="Lei n° 8.666/93"/>
    <m/>
    <x v="0"/>
    <s v="PRAZO LEGAL"/>
    <s v="2024 - 4º Trimestre"/>
    <d v="2024-08-19T00:00:00"/>
    <s v="Sem informação"/>
    <s v="NÃO"/>
    <m/>
    <s v="Joao Victor Ferreira Almeida"/>
    <s v="Antonio Paulo Costa de Castro"/>
    <s v="Bruno Vieira dos Santos"/>
    <s v="Sem indicação"/>
    <s v="Sem indicação"/>
    <s v="joao.vfalmeida@tjpa.jus.br; antonio.castro@tjpa.jus.br; bruno.vieira@tjpa.jus.br;coordenadoria.contratos@tjpa.jus.br"/>
  </r>
  <r>
    <s v="ARP"/>
    <s v="020"/>
    <x v="2"/>
    <s v="DONNA J EVENTOS EITELI - EPP"/>
    <s v="13.850.932/0001-75"/>
    <s v="Registro de Preços para eventual contratação de serviços de decoração, compreendendo aplicação de flores e florais, bem como arranjo em tecidos, metais, mesas, cadeiras, toalhas de mesa, estrutura de fundo de palco para atendimento das demandas do TJPA. "/>
    <x v="0"/>
    <s v="Pregão Eletrônico"/>
    <s v="030/2023"/>
    <d v="2023-09-14T00:00:00"/>
    <s v="14/09/23"/>
    <d v="2024-09-14T00:00:00"/>
    <s v="14/09/24"/>
    <n v="366"/>
    <s v="EXPIRADO"/>
    <s v="EXPIRADO"/>
    <x v="0"/>
    <n v="405369.62"/>
    <s v="Despesa"/>
    <n v="0"/>
    <s v="DECOM"/>
    <s v="PA-PRO-2023/03817"/>
    <n v="0"/>
    <s v="ARP não encontrada"/>
    <m/>
    <m/>
    <s v="Lei n° 8.666/93"/>
    <m/>
    <x v="0"/>
    <s v="PRAZO LEGAL"/>
    <s v="2024 - 3º Trimestre"/>
    <d v="2024-07-16T00:00:00"/>
    <s v="Sem informação"/>
    <s v="NÃO"/>
    <m/>
    <s v="Nadime Sassim Dahas"/>
    <s v="Walter Antonio Duarte"/>
    <s v="Klaus Rhossard Seabra Guimarães "/>
    <s v="Sem indicação"/>
    <s v="Sem indicação"/>
    <s v="nadime.dahas@tjpa.jus.br; walter.duarte@tjpa.jus.br; klaus.guimaraes@tjpa.jus.br; coordenadoria.contratos@tjpa.jus.br"/>
  </r>
  <r>
    <s v="ARP"/>
    <s v="022"/>
    <x v="2"/>
    <s v="EBSEG EMPRESA BRASILEIRA DE SEGURANÇA"/>
    <s v="26.587.635/0001-20"/>
    <s v="Registro de Preços para aquisição de equipamentos de informática para a modernização e expansão da infraestrutura de tecnologia da informação e comunicação nas serventias extrajudiciais de registro do Estado do Pará"/>
    <x v="3"/>
    <s v="Pregão Eletrônico"/>
    <s v="023/2023"/>
    <d v="2023-09-25T00:00:00"/>
    <s v="25/09/23"/>
    <d v="2024-09-25T00:00:00"/>
    <s v="25/09/24"/>
    <n v="366"/>
    <s v="EXPIRADO"/>
    <s v="EXPIRADO"/>
    <x v="0"/>
    <n v="240000"/>
    <s v="Despesa"/>
    <n v="0"/>
    <s v="SETIC"/>
    <s v="PA-PRO-2023/03590"/>
    <s v="ARP não encontrada"/>
    <s v="ARP não encontrada"/>
    <m/>
    <m/>
    <s v="Lei n° 8.666/93"/>
    <m/>
    <x v="0"/>
    <s v="PRAZO LEGAL"/>
    <s v="2024 - 3º Trimestre"/>
    <d v="2024-07-27T00:00:00"/>
    <s v="Sem informação"/>
    <s v="NÃO"/>
    <m/>
    <s v="Ramon Santos do Nascimento"/>
    <s v="Ramon Santos do Nascimento"/>
    <s v="Marcus Sergio Ferreira Neves"/>
    <s v="Sem indicação"/>
    <s v="Sem indicação"/>
    <s v="ramon.nascimento@tjpa.jus.br; marcus.neves@tjpa.jus.br; coordenadoria.contratos@tjpa.jus.br"/>
  </r>
  <r>
    <s v="ARP"/>
    <s v="022"/>
    <x v="2"/>
    <s v="INFORSHOP SUPRIMENTOS LTDA"/>
    <s v="56.215.999/0013-84"/>
    <s v="Registro de Preços para aquisição de equipamentos de informática para a modernização e expansão da infraestrutura de tecnologia da informação e comunicação nas serventias extrajudiciais de registro do Estado do Pará"/>
    <x v="3"/>
    <s v="Pregão Eletrônico"/>
    <s v="023/2023"/>
    <d v="2023-09-25T00:00:00"/>
    <s v="25/09/23"/>
    <d v="2024-09-25T00:00:00"/>
    <s v="25/09/24"/>
    <n v="366"/>
    <s v="EXPIRADO"/>
    <s v="EXPIRADO"/>
    <x v="0"/>
    <n v="309900"/>
    <s v="Despesa"/>
    <n v="0"/>
    <s v="SETIC"/>
    <s v="PA-PRO-2023/03591"/>
    <s v="ARP não encontrada"/>
    <s v="ARP não encontrada"/>
    <m/>
    <m/>
    <s v="Lei n° 8.666/93"/>
    <m/>
    <x v="0"/>
    <s v="PRAZO LEGAL"/>
    <s v="2024 - 3º Trimestre"/>
    <d v="2024-07-27T00:00:00"/>
    <s v="Sem informação"/>
    <s v="NÃO"/>
    <m/>
    <s v="Ramon Santos do Nascimento"/>
    <s v="Ramon Santos do Nascimento"/>
    <s v="Marcus Sergio Ferreira Neves"/>
    <s v="Sem indicação"/>
    <s v="Sem indicação"/>
    <s v="ramon.nascimento@tjpa.jus.br; marcus.neves@tjpa.jus.br; coordenadoria.contratos@tjpa.jus.br"/>
  </r>
  <r>
    <s v="ARP"/>
    <s v="022"/>
    <x v="2"/>
    <s v="MICROTÉCNICA INFORMÁTICA LTDA"/>
    <s v="01.590.728/0009-30"/>
    <s v="Registro de Preços para aquisição de equipamentos de informática para a modernização e expansão da infraestrutura de tecnologia da informação e comunicação nas serventias extrajudiciais de registro do Estado do Pará"/>
    <x v="3"/>
    <s v="Pregão Eletrônico"/>
    <s v="023/2023"/>
    <d v="2023-09-25T00:00:00"/>
    <s v="25/09/23"/>
    <d v="2024-09-25T00:00:00"/>
    <s v="25/09/24"/>
    <n v="366"/>
    <s v="EXPIRADO"/>
    <s v="EXPIRADO"/>
    <x v="0"/>
    <n v="412216"/>
    <s v="Despesa"/>
    <n v="0"/>
    <s v="SETIC"/>
    <s v="PA-PRO-2023/03592"/>
    <s v="ARP não encontrada"/>
    <s v="ARP não encontrada"/>
    <m/>
    <m/>
    <s v="Lei n° 8.666/93"/>
    <m/>
    <x v="0"/>
    <s v="PRAZO LEGAL"/>
    <s v="2024 - 3º Trimestre"/>
    <d v="2024-07-27T00:00:00"/>
    <s v="Sem informação"/>
    <s v="NÃO"/>
    <m/>
    <s v="Ramon Santos do Nascimento"/>
    <s v="Ramon Santos do Nascimento"/>
    <s v="Marcus Sergio Ferreira Neves"/>
    <s v="Sem indicação"/>
    <s v="Sem indicação"/>
    <s v="ramon.nascimento@tjpa.jus.br; marcus.neves@tjpa.jus.br; coordenadoria.contratos@tjpa.jus.br"/>
  </r>
  <r>
    <s v="CONTRATO"/>
    <s v="045"/>
    <x v="3"/>
    <s v="ATA COMERCIO E SERVIÇOS DE INFORMATICA"/>
    <s v="09.571.988/0001-13"/>
    <s v="Contratação de empresa especializada para prestação de serviços para implantação de solução de WAF (Web Application Firewall) e GSLB, com adição de dispositivos adicionais do fabricante A10, operação assistida, serviços técnicos especializados sob demanda com instalação e configuração, garantia e suporte técnico por 36 (trinta e seis) meses."/>
    <x v="4"/>
    <s v="Adesão/Partícipe"/>
    <s v="024/2021"/>
    <d v="2021-09-28T00:00:00"/>
    <s v="28/09/21"/>
    <d v="2024-09-28T00:00:00"/>
    <s v="28/09/24"/>
    <n v="1096"/>
    <s v="EXPIRADO"/>
    <s v="EXPIRADO"/>
    <x v="0"/>
    <n v="1713560"/>
    <s v="Despesa"/>
    <s v="00"/>
    <s v="SETIC"/>
    <s v="PA-PRO-2021/01025"/>
    <s v="Contrato não encontrado"/>
    <s v="Contrato não encontrado"/>
    <s v="TJPA-MEM-2024/40590, cobrança"/>
    <m/>
    <s v="Lei n° 8.666/93"/>
    <m/>
    <x v="1"/>
    <s v="PRAZO LEGAL"/>
    <s v="2024 - 3º Trimestre"/>
    <d v="2024-07-30T00:00:00"/>
    <s v="Sem informação"/>
    <s v="Sem informação"/>
    <m/>
    <s v="Marcus Vinicius Barbosa e Silva"/>
    <s v="Erick Johny Maciel Bol"/>
    <s v="Anderson do Valle Figueiredo"/>
    <s v="Erick Johny Maciel Bol"/>
    <s v="Joao Luiz Barbosa Silva"/>
    <s v="marcus.silva@tjpa.jus.br;erick.bol@tjpa.jus.br;anderson.figueiredo@tjpa.jus.br;erick.bol@tjpa.jus.br;joao.barbosa@tjpa.jus.br;coordenadoria.contratos@tjpa.jus.br"/>
  </r>
  <r>
    <s v="ARP"/>
    <s v="021"/>
    <x v="2"/>
    <s v="RCN COMERCIO E SERVIÇOS LTDA"/>
    <s v="02.055.122/0001-00"/>
    <s v="Registro de Preços para eventual contratação de serviços de chaveiro em geral, com fornecimento de material para confecção de chaves, conserto, substituição e abetura de fechaduras."/>
    <x v="0"/>
    <s v="Pregão Eletrônico"/>
    <s v="029/2023"/>
    <d v="2023-09-28T00:00:00"/>
    <s v="28/09/23"/>
    <d v="2024-09-28T00:00:00"/>
    <s v="28/09/24"/>
    <n v="366"/>
    <s v="EXPIRADO"/>
    <s v="EXPIRADO"/>
    <x v="0"/>
    <n v="51799"/>
    <s v="Despesa"/>
    <n v="0"/>
    <s v="SEADM"/>
    <s v="PA-PRO-2023/03891"/>
    <n v="0"/>
    <s v="ARP não encontrada"/>
    <n v="8666"/>
    <m/>
    <s v="Lei n° 8.666/93"/>
    <m/>
    <x v="0"/>
    <s v="PRAZO LEGAL"/>
    <s v="2024 - 3º Trimestre"/>
    <d v="2024-07-30T00:00:00"/>
    <s v="Sem informação"/>
    <s v="NÃO"/>
    <m/>
    <s v="Enio de Oliveira Reboucas"/>
    <s v="Randal Willams Ferreira de Castro"/>
    <s v="Jandiara Luzia Matos Pires "/>
    <s v="Sem indicação"/>
    <s v="Sem indicação"/>
    <s v="enio.reboucas@tjpa.jus.br; randal.castro@tjpa.jus.br; jandiara.pires@tjpa.jus.br; coordenadoria.contratos@tjpa.jus.br"/>
  </r>
  <r>
    <s v="ARP"/>
    <s v="023"/>
    <x v="2"/>
    <s v="COMERCIAL MARAMBAIA LTDA"/>
    <s v="49.507.398/0001-46"/>
    <s v="Registro de Preços para aquisição de materiais de expediente diversos"/>
    <x v="7"/>
    <s v="Pregão Eletrônico"/>
    <s v="020/2023"/>
    <d v="2023-09-28T00:00:00"/>
    <s v="28/09/23"/>
    <d v="2024-09-28T00:00:00"/>
    <s v="28/09/24"/>
    <n v="366"/>
    <s v="EXPIRADO"/>
    <s v="EXPIRADO"/>
    <x v="0"/>
    <n v="153280"/>
    <s v="Despesa"/>
    <n v="0"/>
    <s v="SEADM"/>
    <s v="PA-PRO-2023/04006"/>
    <s v="ARP não encontrada"/>
    <s v="ARP não encontrada"/>
    <n v="8666"/>
    <m/>
    <s v="Lei n° 8.666/93"/>
    <m/>
    <x v="0"/>
    <s v="PRAZO LEGAL"/>
    <s v="2024 - 3º Trimestre"/>
    <d v="2024-07-30T00:00:00"/>
    <s v="Sem informação"/>
    <s v="NÃO"/>
    <m/>
    <s v="Marcos Vinicius Galvao da Encarnacao"/>
    <s v="Leandro Soares Costa Borges"/>
    <s v="Leandro Soares Costa Borges"/>
    <s v="Sem indicação"/>
    <s v="Sem indicação"/>
    <s v="marcos.encarnacao@tjpa.jus.br; leandro.borges@tjpa.jus.br; coordenadoria.contratos@tjpa.jus.br"/>
  </r>
  <r>
    <s v="ARP"/>
    <s v="024"/>
    <x v="2"/>
    <s v="H DE F PIRES SERVICOS LTDA"/>
    <s v="18.655.861/0001-73"/>
    <s v="Registro de Preço para aquisição de uniformes diversos para atender as necessidades."/>
    <x v="0"/>
    <s v="Pregão Eletrônico"/>
    <s v="027/2023"/>
    <d v="2023-09-29T00:00:00"/>
    <s v="29/09/23"/>
    <d v="2024-09-29T00:00:00"/>
    <s v="29/09/24"/>
    <n v="366"/>
    <s v="EXPIRADO"/>
    <s v="EXPIRADO"/>
    <x v="0"/>
    <n v="67135.95"/>
    <s v="Despesa"/>
    <n v="0"/>
    <s v="SEADM"/>
    <s v="TJPA-PRO-2023/04028"/>
    <n v="0"/>
    <s v="ARP não encontrada"/>
    <n v="8666"/>
    <m/>
    <s v="Lei n° 8.666/93"/>
    <m/>
    <x v="0"/>
    <s v="PRAZO LEGAL"/>
    <s v="2024 - 3º Trimestre"/>
    <d v="2024-07-31T00:00:00"/>
    <s v="Sem informação"/>
    <s v="NÃO"/>
    <m/>
    <s v="Enio de Oliveira Reboucas"/>
    <s v="Jandiara Luzia Matos Pires "/>
    <s v="Randal Willams Ferreira de Castro"/>
    <s v="Sem indicação"/>
    <s v="Sem indicação"/>
    <s v="enio.reboucas@tjpa.jus.br; randal.castro@tjpa.jus.br; jandiara.pires@tjpa.jus.br; coordenadoria.contratos@tjpa.jus.br"/>
  </r>
  <r>
    <s v="CONTRATO"/>
    <s v="051"/>
    <x v="3"/>
    <s v="CLARO  S/A"/>
    <s v="40.432.544/0001-47"/>
    <s v="Contratação para prestação de serviço de acesso à internet, com instalação e suporte para as unidades judiciárias do Tribunal de Justiça do Estado do Pará"/>
    <x v="4"/>
    <s v="Pregão Eletrônico "/>
    <s v="054/2021"/>
    <d v="2021-11-03T00:00:00"/>
    <s v="03/11/21"/>
    <d v="2022-05-02T00:00:00"/>
    <s v="02/05/22"/>
    <n v="180"/>
    <s v="EXPIRADO"/>
    <s v="EXPIRADO"/>
    <x v="0"/>
    <n v="50439.360000000001"/>
    <s v="Despesa"/>
    <s v="00"/>
    <s v="SETIC"/>
    <s v="PA-PRO-2021/03664 "/>
    <s v="Contrato não encontrado"/>
    <s v="Contrato não encontrado"/>
    <s v="Contrato Rescindido"/>
    <m/>
    <s v="Lei n° 8.666/93"/>
    <m/>
    <x v="1"/>
    <s v="PRAZO LEGAL"/>
    <s v="2022 - 2º Trimestre"/>
    <d v="2022-03-03T00:00:00"/>
    <s v="Sem informação"/>
    <s v="NÃO"/>
    <m/>
    <s v="Fabio Venicius Ferreira dos Reis"/>
    <s v="Erick Johny Maciel Bol"/>
    <s v="Cristiano Neri da Silva "/>
    <s v="Erick Johny Maciel Bol"/>
    <s v="Mauricio de Freitas Braga "/>
    <s v="fabio.reis@tjpa.jus.br;erick.bol@tjpa.jus.br;cristiano.neri@tjpa.jus.br;mauricio.braga@tjpa.jus.br;coordenadoria.contratos@tjpa.jus.br"/>
  </r>
  <r>
    <s v="CONTRATO"/>
    <s v="082"/>
    <x v="2"/>
    <s v="BERKANA TECNOLOGIA EM SEGURANÇA"/>
    <s v="07.259.712/0001-79"/>
    <s v="Fornecimento de equipamento portátil detector e avaliador de junção não-linear visando atender as necessidades do TJPA"/>
    <x v="3"/>
    <s v="Pregão Eletrônico "/>
    <s v="008/2023"/>
    <d v="2023-09-11T00:00:00"/>
    <s v="11/09/23"/>
    <d v="2024-09-11T00:00:00"/>
    <s v="11/09/24"/>
    <n v="366"/>
    <s v="EXPIRADO"/>
    <s v="EXPIRADO"/>
    <x v="0"/>
    <n v="210000"/>
    <s v="Despesa"/>
    <s v="00"/>
    <s v="COMIL"/>
    <s v="TJPA-PRO-2023/03776"/>
    <s v="Contrato não encontrado"/>
    <s v="Contrato não encontrado"/>
    <s v="Contrato de fornecimento"/>
    <m/>
    <s v="Lei n° 8.666/93"/>
    <m/>
    <x v="3"/>
    <s v="PRAZO LEGAL"/>
    <s v="2024 - 3º Trimestre"/>
    <d v="2024-07-13T00:00:00"/>
    <s v="Sem informação"/>
    <s v="NÃO"/>
    <m/>
    <s v="Willian Rogerio Souza da Silva"/>
    <s v="Edson Santos de Souza"/>
    <s v="Roberto Sérgio da Silva Castro"/>
    <s v="Sem indicação"/>
    <s v="Sem indicação"/>
    <s v="coordenadoria.contratos@tjpa.jus.br;william.silva@tjpa.jus.br;edson.souza@tjpa.jus.br;roberto.castro@tjpa.jus.br;cmtj@tjpa.jus.br"/>
  </r>
  <r>
    <s v="CONTRATO"/>
    <s v="034"/>
    <x v="9"/>
    <s v="UNIMED BELÉM COOPERATIVA DE TRABALHO MÉDICO"/>
    <s v="04.201.372/0001-37"/>
    <s v="Contratação de empresa especializada na prestação de serviços de assistência médica, ambulatorial, hospitalar e auxiliares de diagnóstico e terapia, com obstetrícia, fisioterápica, psicológica e farmacêutica na internação, que apresentam sua codificação na Agência Nacional de Saúde Suplementar – ANS, através de Plano de Saúde, de abrangência nacional, a todos os membros e servidores do TJPA, ativos e inativos, bem como aos respectivos dependentes, que poderão aderir, ou não, no âmbito e condições de cobertura estabelecidos pelo plano por eles eventualmente escolhido, dentre aqueles contratados."/>
    <x v="0"/>
    <s v="Pregão Eletrônico "/>
    <s v="034/2019"/>
    <d v="2019-09-11T00:00:00"/>
    <s v="11/09/19"/>
    <d v="2024-09-11T00:00:00"/>
    <s v="11/09/24"/>
    <n v="1827"/>
    <s v="EXPIRADO"/>
    <s v="EXPIRADO"/>
    <x v="0"/>
    <n v="36139902.479999997"/>
    <s v="Despesa"/>
    <s v="00"/>
    <s v="SEGEP"/>
    <s v="PA-PRO-2019/03453"/>
    <s v="Contrato não encontrado"/>
    <s v="Contrato não encontrado"/>
    <s v="PA-MEM-2022/23099, autorizado em 06/09/2022. TJPA-MEM-2023/37028 , cobrança. TJPA-MEM-2023/29821; Nova contratação TJPA-PRO-2024/00573"/>
    <m/>
    <s v="Lei n° 8.666/93"/>
    <m/>
    <x v="1"/>
    <s v="EXCEPCIONAL"/>
    <s v="2024 - 3º Trimestre"/>
    <d v="2024-07-13T00:00:00"/>
    <s v="Sem informação"/>
    <s v="Sem informação"/>
    <m/>
    <s v="Camila Amado Soares"/>
    <s v="Miguel Angelo Novo Simas"/>
    <s v="Miguel Angelo Novo Simas"/>
    <s v="Sem indicação"/>
    <s v="Paulo Roberto Brito Cartagenes"/>
    <s v="camila.amado@tjpa.jus.br;miguel.simas@tjpa.jus.br;miguel.simas@tjpa.jus.br;paulo.cartagenes@tjpa.jus.br;coordenadoria.contratos@tjpa.jus.br"/>
  </r>
  <r>
    <s v="ARP"/>
    <s v="018"/>
    <x v="2"/>
    <s v="ALEXANDRE FREIRE"/>
    <s v="39.334.587/0001-00"/>
    <s v="Registro de Preços para aquisição de materiais de expediente diversos"/>
    <x v="7"/>
    <s v="Pregão Eletrônico"/>
    <s v="020/2023"/>
    <d v="2023-09-11T00:00:00"/>
    <s v="11/09/23"/>
    <d v="2024-09-11T00:00:00"/>
    <s v="11/09/24"/>
    <n v="366"/>
    <s v="EXPIRADO"/>
    <s v="EXPIRADO"/>
    <x v="0"/>
    <n v="9829.5"/>
    <s v="Despesa"/>
    <n v="0"/>
    <s v="SEADM"/>
    <s v="TJPA-PRO-2023/03736"/>
    <n v="0"/>
    <s v="ARP não encontrada"/>
    <m/>
    <m/>
    <s v="Lei n° 8.666/93"/>
    <m/>
    <x v="0"/>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r>
  <r>
    <s v="ARP"/>
    <s v="018"/>
    <x v="2"/>
    <s v="ALZOTEC INFORMATICA LTDA"/>
    <s v="17.775.469/0001-03"/>
    <s v="Registro de Preços para aquisição de materiais de expediente diversos"/>
    <x v="7"/>
    <s v="Pregão Eletrônico"/>
    <s v="020/2023"/>
    <d v="2023-09-11T00:00:00"/>
    <s v="11/09/23"/>
    <d v="2024-09-11T00:00:00"/>
    <s v="11/09/24"/>
    <n v="366"/>
    <s v="EXPIRADO"/>
    <s v="EXPIRADO"/>
    <x v="0"/>
    <n v="38500"/>
    <s v="Despesa"/>
    <n v="0"/>
    <s v="SEADM"/>
    <s v="TJPA-PRO-2023/03737"/>
    <n v="0"/>
    <s v="ARP não encontrada"/>
    <m/>
    <m/>
    <s v="Lei n° 8.666/93"/>
    <m/>
    <x v="0"/>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r>
  <r>
    <s v="ARP"/>
    <s v="018"/>
    <x v="2"/>
    <s v="APOLO COMERCIAL LTDA"/>
    <s v="02.567.637/0001-90"/>
    <s v="Registro de Preços para aquisição de materiais de expediente diversos"/>
    <x v="7"/>
    <s v="Pregão Eletrônico"/>
    <s v="020/2023"/>
    <d v="2023-09-11T00:00:00"/>
    <s v="11/09/23"/>
    <d v="2024-09-11T00:00:00"/>
    <s v="11/09/24"/>
    <n v="366"/>
    <s v="EXPIRADO"/>
    <s v="EXPIRADO"/>
    <x v="0"/>
    <n v="150710"/>
    <s v="Despesa"/>
    <n v="0"/>
    <s v="SEADM"/>
    <s v="TJPA-PRO-2023/03738"/>
    <n v="0"/>
    <s v="ARP não encontrada"/>
    <m/>
    <m/>
    <s v="Lei n° 8.666/93"/>
    <m/>
    <x v="0"/>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r>
  <r>
    <s v="ARP"/>
    <s v="018"/>
    <x v="2"/>
    <s v="COMERCIAL MARAMBAIA LTDA"/>
    <s v="49.507.398/0001-46"/>
    <s v="Registro de Preços para aquisição de materiais de expediente diversos"/>
    <x v="7"/>
    <s v="Pregão Eletrônico"/>
    <s v="020/2023"/>
    <d v="2023-09-11T00:00:00"/>
    <s v="11/09/23"/>
    <d v="2024-09-11T00:00:00"/>
    <s v="11/09/24"/>
    <n v="366"/>
    <s v="EXPIRADO"/>
    <s v="EXPIRADO"/>
    <x v="0"/>
    <n v="133126.5"/>
    <s v="Despesa"/>
    <n v="0"/>
    <s v="SEADM"/>
    <s v="TJPA-PRO-2023/03740"/>
    <n v="0"/>
    <s v="ARP não encontrada"/>
    <m/>
    <m/>
    <s v="Lei n° 8.666/93"/>
    <m/>
    <x v="0"/>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r>
  <r>
    <s v="ARP"/>
    <s v="018"/>
    <x v="2"/>
    <s v="COMPANHIA DO PAPEL LTDA"/>
    <s v="21.496.459/0001-06"/>
    <s v="Registro de Preços para aquisição de materiais de expediente diversos"/>
    <x v="7"/>
    <s v="Pregão Eletrônico"/>
    <s v="020/2023"/>
    <d v="2023-09-11T00:00:00"/>
    <s v="11/09/23"/>
    <d v="2024-09-11T00:00:00"/>
    <s v="11/09/24"/>
    <n v="366"/>
    <s v="EXPIRADO"/>
    <s v="EXPIRADO"/>
    <x v="0"/>
    <n v="9990"/>
    <s v="Despesa"/>
    <n v="0"/>
    <s v="SEADM"/>
    <s v="TJPA-PRO-2023/03741"/>
    <n v="0"/>
    <s v="ARP não encontrada"/>
    <m/>
    <m/>
    <s v="Lei n° 8.666/93"/>
    <m/>
    <x v="0"/>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r>
  <r>
    <s v="ARP"/>
    <s v="018"/>
    <x v="2"/>
    <s v="CONTAINER COMERCIO E SERVICOS LTDA"/>
    <s v="41.243.002/0001-99"/>
    <s v="Registro de Preços para aquisição de materiais de expediente diversos"/>
    <x v="7"/>
    <s v="Pregão Eletrônico"/>
    <s v="020/2023"/>
    <d v="2023-09-11T00:00:00"/>
    <s v="11/09/23"/>
    <d v="2024-09-11T00:00:00"/>
    <s v="11/09/24"/>
    <n v="366"/>
    <s v="EXPIRADO"/>
    <s v="EXPIRADO"/>
    <x v="0"/>
    <n v="29283"/>
    <s v="Despesa"/>
    <n v="0"/>
    <s v="SEADM"/>
    <s v="TJPA-PRO-2023/03742"/>
    <n v="0"/>
    <s v="ARP não encontrada"/>
    <m/>
    <m/>
    <s v="Lei n° 8.666/93"/>
    <m/>
    <x v="0"/>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r>
  <r>
    <s v="ARP"/>
    <s v="018"/>
    <x v="2"/>
    <s v="FASTMED COMERCIO DE MEDICAMENTOS E MATERIAIS HOSPITALARES LTDA"/>
    <s v="48.778.881/0001-00"/>
    <s v="Registro de Preços para aquisição de materiais de expediente diversos"/>
    <x v="7"/>
    <s v="Pregão Eletrônico"/>
    <s v="020/2023"/>
    <d v="2023-09-11T00:00:00"/>
    <s v="11/09/23"/>
    <d v="2024-09-11T00:00:00"/>
    <s v="11/09/24"/>
    <n v="366"/>
    <s v="EXPIRADO"/>
    <s v="EXPIRADO"/>
    <x v="0"/>
    <n v="43220"/>
    <s v="Despesa"/>
    <n v="0"/>
    <s v="SEADM"/>
    <s v="TJPA-PRO-2023/03743"/>
    <n v="0"/>
    <s v="ARP não encontrada"/>
    <m/>
    <m/>
    <s v="Lei n° 8.666/93"/>
    <m/>
    <x v="0"/>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r>
  <r>
    <s v="ARP"/>
    <s v="018"/>
    <x v="2"/>
    <s v="I G DOS SANTOS DE OLIVEIRA LTDA"/>
    <s v="27.363.204/0001-43"/>
    <s v="Registro de Preços para aquisição de materiais de expediente diversos"/>
    <x v="7"/>
    <s v="Pregão Eletrônico"/>
    <s v="020/2023"/>
    <d v="2023-09-11T00:00:00"/>
    <s v="11/09/23"/>
    <d v="2024-09-11T00:00:00"/>
    <s v="11/09/24"/>
    <n v="366"/>
    <s v="EXPIRADO"/>
    <s v="EXPIRADO"/>
    <x v="0"/>
    <n v="250000"/>
    <s v="Despesa"/>
    <n v="0"/>
    <s v="SEADM"/>
    <s v="TJPA-PRO-2023/03744"/>
    <n v="0"/>
    <s v="ARP não encontrada"/>
    <m/>
    <m/>
    <s v="Lei n° 8.666/93"/>
    <m/>
    <x v="0"/>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r>
  <r>
    <s v="ARP"/>
    <s v="018"/>
    <x v="2"/>
    <s v="J B M H DISTRIBUIDORA DE EQUIPAMENTOS ELETRONICOS LTDA"/>
    <s v="30.632.729/0001-41"/>
    <s v="Registro de Preços para aquisição de materiais de expediente diversos"/>
    <x v="7"/>
    <s v="Pregão Eletrônico"/>
    <s v="020/2023"/>
    <d v="2023-09-11T00:00:00"/>
    <s v="11/09/23"/>
    <d v="2024-09-11T00:00:00"/>
    <s v="11/09/24"/>
    <n v="366"/>
    <s v="EXPIRADO"/>
    <s v="EXPIRADO"/>
    <x v="0"/>
    <n v="65975"/>
    <s v="Despesa"/>
    <n v="0"/>
    <s v="SEADM"/>
    <s v="PA-PRO-2023/03745"/>
    <n v="0"/>
    <s v="ARP não encontrada"/>
    <m/>
    <m/>
    <s v="Lei n° 8.666/93"/>
    <m/>
    <x v="0"/>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r>
  <r>
    <s v="ARP"/>
    <s v="018"/>
    <x v="2"/>
    <s v="JSL COMERCIO DE MATERIAL DE EXPEDIENTE LTDA"/>
    <s v="37.358.317/0001-04"/>
    <s v="Registro de Preços para aquisição de materiais de expediente diversos"/>
    <x v="7"/>
    <s v="Pregão Eletrônico"/>
    <s v="020/2023"/>
    <d v="2023-09-11T00:00:00"/>
    <s v="11/09/23"/>
    <d v="2024-09-11T00:00:00"/>
    <s v="11/09/24"/>
    <n v="366"/>
    <s v="EXPIRADO"/>
    <s v="EXPIRADO"/>
    <x v="0"/>
    <n v="25557"/>
    <s v="Despesa"/>
    <n v="0"/>
    <s v="SEADM"/>
    <s v="PA-PRO-2023/03746"/>
    <n v="0"/>
    <s v="ARP não encontrada"/>
    <m/>
    <m/>
    <s v="Lei n° 8.666/93"/>
    <m/>
    <x v="0"/>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r>
  <r>
    <s v="ARP"/>
    <s v="018"/>
    <x v="2"/>
    <s v="L &amp; E DIVERSIDADE COMERCIAL LTDA"/>
    <s v="01.013.839/0001-27"/>
    <s v="Registro de Preços para aquisição de materiais de expediente diversos"/>
    <x v="7"/>
    <s v="Pregão Eletrônico"/>
    <s v="020/2023"/>
    <d v="2023-09-11T00:00:00"/>
    <s v="11/09/23"/>
    <d v="2024-09-11T00:00:00"/>
    <s v="11/09/24"/>
    <n v="366"/>
    <s v="EXPIRADO"/>
    <s v="EXPIRADO"/>
    <x v="0"/>
    <n v="539520"/>
    <s v="Despesa"/>
    <n v="0"/>
    <s v="SEADM"/>
    <s v="PA-PRO-2023/03747"/>
    <n v="0"/>
    <s v="ARP não encontrada"/>
    <m/>
    <m/>
    <s v="Lei n° 8.666/93"/>
    <m/>
    <x v="0"/>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r>
  <r>
    <s v="ARP"/>
    <s v="018"/>
    <x v="2"/>
    <s v="LUXPLACAS INDUSTRIA, COMERCIO &amp; SERVICOS LIMITADA"/>
    <s v="40.787.494/0001-10"/>
    <s v="Registro de Preços para aquisição de materiais de expediente diversos"/>
    <x v="7"/>
    <s v="Pregão Eletrônico"/>
    <s v="020/2023"/>
    <d v="2023-09-11T00:00:00"/>
    <s v="11/09/23"/>
    <d v="2024-09-11T00:00:00"/>
    <s v="11/09/24"/>
    <n v="366"/>
    <s v="EXPIRADO"/>
    <s v="EXPIRADO"/>
    <x v="0"/>
    <n v="1560"/>
    <s v="Despesa"/>
    <n v="0"/>
    <s v="SEADM"/>
    <s v="PA-PRO-2023/03748"/>
    <n v="0"/>
    <s v="ARP não encontrada"/>
    <m/>
    <m/>
    <s v="Lei n° 8.666/93"/>
    <m/>
    <x v="0"/>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r>
  <r>
    <s v="ARP"/>
    <s v="018"/>
    <x v="2"/>
    <s v="MEDPRIME DISTRIBUIDORA DE MEDICAMENTOS E INSUMOS HOSPITALARES LTDA"/>
    <s v="45.838.204/0001-34"/>
    <s v="Registro de Preços para aquisição de materiais de expediente diversos"/>
    <x v="7"/>
    <s v="Pregão Eletrônico"/>
    <s v="020/2023"/>
    <d v="2023-09-11T00:00:00"/>
    <s v="11/09/23"/>
    <d v="2024-09-11T00:00:00"/>
    <s v="11/09/24"/>
    <n v="366"/>
    <s v="EXPIRADO"/>
    <s v="EXPIRADO"/>
    <x v="0"/>
    <n v="35945"/>
    <s v="Despesa"/>
    <n v="0"/>
    <s v="SEADM"/>
    <s v="PA-PRO-2023/03749"/>
    <n v="0"/>
    <s v="ARP não encontrada"/>
    <m/>
    <m/>
    <s v="Lei n° 8.666/93"/>
    <m/>
    <x v="0"/>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r>
  <r>
    <s v="ARP"/>
    <s v="018"/>
    <x v="2"/>
    <s v="OLIVEIRA &amp; ALMEIDA INFORMATICA LTDA"/>
    <s v="13.218.025/0001-08"/>
    <s v="Registro de Preços para aquisição de materiais de expediente diversos"/>
    <x v="7"/>
    <s v="Pregão Eletrônico"/>
    <s v="020/2023"/>
    <d v="2023-09-11T00:00:00"/>
    <s v="11/09/23"/>
    <d v="2024-09-11T00:00:00"/>
    <s v="11/09/24"/>
    <n v="366"/>
    <s v="EXPIRADO"/>
    <s v="EXPIRADO"/>
    <x v="0"/>
    <n v="45370"/>
    <s v="Despesa"/>
    <n v="0"/>
    <s v="SEADM"/>
    <s v="PA-PRO-2023/03750"/>
    <n v="0"/>
    <s v="ARP não encontrada"/>
    <m/>
    <m/>
    <s v="Lei n° 8.666/93"/>
    <m/>
    <x v="0"/>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r>
  <r>
    <s v="ARP"/>
    <s v="019"/>
    <x v="2"/>
    <s v="VLA POZZI COMERCIO DE MÓVEIS LTDA"/>
    <s v="36.750.137/0001-00"/>
    <s v="Registro de preços de cadeiras, longarinas e móveis em MDF "/>
    <x v="3"/>
    <s v="Pregão Eletrônico"/>
    <s v="017/2023"/>
    <d v="2023-09-12T00:00:00"/>
    <s v="12/09/23"/>
    <d v="2024-09-12T00:00:00"/>
    <s v="12/09/24"/>
    <n v="366"/>
    <s v="EXPIRADO"/>
    <s v="EXPIRADO"/>
    <x v="0"/>
    <n v="1272134"/>
    <s v="Despesa"/>
    <n v="0"/>
    <s v="SEADM"/>
    <s v="PA-PRO-2023/03778"/>
    <n v="0"/>
    <s v="ARP não encontrada"/>
    <m/>
    <m/>
    <s v="Lei n° 8.666/93"/>
    <m/>
    <x v="0"/>
    <s v="PRAZO LEGAL"/>
    <s v="2024 - 3º Trimestre"/>
    <d v="2024-07-14T00:00:00"/>
    <s v="Sem informação"/>
    <s v="NÃO"/>
    <m/>
    <s v="Joao Victor Ferreira Almeida"/>
    <s v="Mario Tasso Ribeiro Serra Junior"/>
    <s v="Mario Tasso Ribeiro Serra Junior"/>
    <s v="Sem indicação"/>
    <s v="Sem indicação"/>
    <s v="joao.vfalmeida@tjpa.jus.br; mario.serra@tjpa.jus.br;coordenadoria.contratos@tjpa.jus.br"/>
  </r>
  <r>
    <s v="CONTRATO"/>
    <s v="042"/>
    <x v="12"/>
    <s v="GLEIDSON DE OLIVEIRA MARQUES"/>
    <s v="679.xxx.xxx-52"/>
    <s v="Locação de imóvel para o funcionamento da Vara Agrária de Altamira"/>
    <x v="10"/>
    <s v="Dispensa de Licitação"/>
    <s v="010/2013"/>
    <d v="2013-08-01T00:00:00"/>
    <s v="01/08/13"/>
    <d v="2024-08-01T00:00:00"/>
    <s v="01/08/24"/>
    <n v="4018"/>
    <s v="EXPIRADO"/>
    <s v="EXPIRADO"/>
    <x v="0"/>
    <n v="60000"/>
    <s v="Despesa"/>
    <s v="00"/>
    <s v="SEADM"/>
    <s v="PA-PRO-2015/00025"/>
    <s v="Contrato não encontrado"/>
    <s v="Contrato não encontrado"/>
    <s v="TJPA-MEM-2023/24534, cobrança. Autorizado. Não poderá ser prorrogado - art 60 da IN 001/2023-GP. TJPA-MEM-2024/31746"/>
    <m/>
    <s v="Lei n° 8.666/93"/>
    <m/>
    <x v="3"/>
    <s v="EMERGENCIAL"/>
    <s v="2024 - 3º Trimestre"/>
    <d v="2024-06-02T00:00:00"/>
    <s v="Sem informação"/>
    <s v="NÃO"/>
    <m/>
    <s v="Jose Nasareno de Macedo Silva"/>
    <s v="Jose Nasareno de Macedo Silva"/>
    <s v="Antonio Wilson Eutropio Azevedo de Souza"/>
    <s v="Sem indicação"/>
    <s v="Kelle Katiuscia da Silva Auzier Marques"/>
    <s v="nasareno.silva@tjpa.jus.br;antonio.souza@tjpa.jus.br;;kelle.auzier@tjpa.jus.br;coordenadoria.contratos@tjpa.jus.br"/>
  </r>
  <r>
    <s v="CONTRATO"/>
    <s v="038"/>
    <x v="3"/>
    <s v="SERVIX INFORMÁTICA LTDA"/>
    <s v="01.134.191/0002-28"/>
    <s v="Contratação de empresa no fornecimento de solução para expansão da infraestrutura de armazenamento de dados em ambiente de Datacenter. "/>
    <x v="0"/>
    <s v="Adesão/Partícipe"/>
    <s v="210/2020"/>
    <d v="2021-08-06T00:00:00"/>
    <s v="06/08/21"/>
    <d v="2024-08-06T00:00:00"/>
    <s v="06/08/24"/>
    <n v="1096"/>
    <s v="EXPIRADO"/>
    <s v="EXPIRADO"/>
    <x v="0"/>
    <n v="3020000"/>
    <s v="Despesa"/>
    <s v="00"/>
    <s v="SETIC"/>
    <s v="PA-PRO-2021/01872 "/>
    <s v="Contrato não encontrado"/>
    <s v="Contrato não encontrado"/>
    <s v="TJPA-MEM-2024/35248, cobrança, falei com Roniel em 03/07/2024"/>
    <m/>
    <s v="Lei n° 8.666/93"/>
    <m/>
    <x v="1"/>
    <s v="PRAZO LEGAL"/>
    <s v="2024 - 3º Trimestre"/>
    <d v="2024-06-07T00:00:00"/>
    <s v="Sem informação"/>
    <s v="Sem informação"/>
    <m/>
    <s v="Marcus Vinicius Barbosa e Silva"/>
    <s v="Erick Johny Maciel Bol"/>
    <s v="Henrique Pacha Penna de Carvalho"/>
    <s v="Erick Johny Maciel Bol"/>
    <s v="Sandro Luiz de Oliveira"/>
    <s v="marcus.silva@tjpa.jus.br;erick.bol@tjpa.jus.br;henrique.carvalho@tjpa.jus.br;erick.bol@tjpa.jus.br;sandro.martins@tjpa.jus.br;coordenadoria.contratos@tjpa.jus.br"/>
  </r>
  <r>
    <s v="ARP"/>
    <s v="016"/>
    <x v="2"/>
    <s v="CITE ELETRODOMESTICOS LTDA"/>
    <s v="40.426.345/0001-26"/>
    <s v="Registro de preços para aquisição de equipamentos de refrigeração – SPLITS e ACJs (sem instalação)"/>
    <x v="3"/>
    <s v="Pregão Eletrônico"/>
    <s v="022/2023"/>
    <d v="2023-08-08T00:00:00"/>
    <s v="08/08/23"/>
    <d v="2024-08-08T00:00:00"/>
    <s v="08/08/24"/>
    <n v="366"/>
    <s v="EXPIRADO"/>
    <s v="EXPIRADO"/>
    <x v="0"/>
    <n v="177225.8"/>
    <s v="Despesa"/>
    <n v="0"/>
    <s v="SEADM"/>
    <s v="TJPA-PRO-2023/03174"/>
    <n v="0"/>
    <s v="ARP não encontrada"/>
    <m/>
    <m/>
    <s v="Lei n° 8.666/93"/>
    <m/>
    <x v="0"/>
    <s v="PRAZO LEGAL"/>
    <s v="2024 - 3º Trimestre"/>
    <d v="2024-06-09T00:00:00"/>
    <s v="Sem informação"/>
    <s v="NÃO"/>
    <m/>
    <s v="Joao Victor Ferreira Almeida"/>
    <s v="Leandro Soares Costa Borges"/>
    <s v="Edson Goncalves Ferreira"/>
    <s v="Sem indicação"/>
    <s v="Sem indicação"/>
    <s v="joao.vfalmeida@tjpa.jus.br; leandro.borges@tjpa.jus.br; edson.ferreira@tjpa.jus.br; coordenadoria.contratos@tjpa.jus.br"/>
  </r>
  <r>
    <s v="ARP"/>
    <s v="016"/>
    <x v="2"/>
    <s v="EBSEG EMPRESA  BRASILEIRA DE SEGURANCA LTDA"/>
    <s v="26.587.635/0001-20"/>
    <s v="Registro de preços para aquisição de equipamentos de refrigeração – SPLITS e ACJs (sem instalação)"/>
    <x v="3"/>
    <s v="Pregão Eletrônico"/>
    <s v="022/2023"/>
    <d v="2023-08-08T00:00:00"/>
    <s v="08/08/23"/>
    <d v="2024-08-08T00:00:00"/>
    <s v="08/08/24"/>
    <n v="366"/>
    <s v="EXPIRADO"/>
    <s v="EXPIRADO"/>
    <x v="0"/>
    <n v="501372.35"/>
    <s v="Despesa"/>
    <n v="0"/>
    <s v="SEADM"/>
    <s v="TJPA-PRO-2023/03172"/>
    <n v="0"/>
    <s v="ARP não encontrada"/>
    <m/>
    <m/>
    <s v="Lei n° 8.666/93"/>
    <m/>
    <x v="0"/>
    <s v="PRAZO LEGAL"/>
    <s v="2024 - 3º Trimestre"/>
    <d v="2024-06-09T00:00:00"/>
    <s v="Sem informação"/>
    <s v="NÃO"/>
    <m/>
    <s v="Joao Victor Ferreira Almeida"/>
    <s v="Leandro Soares Costa Borges"/>
    <s v="Edson Goncalves Ferreira"/>
    <s v="Sem indicação"/>
    <s v="Sem indicação"/>
    <s v="joao.vfalmeida@tjpa.jus.br; leandro.borges@tjpa.jus.br; edson.ferreira@tjpa.jus.br; coordenadoria.contratos@tjpa.jus.br"/>
  </r>
  <r>
    <s v="ARP"/>
    <s v="016"/>
    <x v="2"/>
    <s v="GO ATACADISTA LTDA"/>
    <s v="44.060.520/0001-65"/>
    <s v="Registro de preços para aquisição de equipamentos de refrigeração – SPLITS e ACJs (sem instalação)"/>
    <x v="3"/>
    <s v="Pregão Eletrônico"/>
    <s v="022/2023"/>
    <d v="2023-08-08T00:00:00"/>
    <s v="08/08/23"/>
    <d v="2024-08-08T00:00:00"/>
    <s v="08/08/24"/>
    <n v="366"/>
    <s v="EXPIRADO"/>
    <s v="EXPIRADO"/>
    <x v="0"/>
    <n v="153216"/>
    <s v="Despesa"/>
    <n v="0"/>
    <s v="SEADM"/>
    <s v="TJPA-PRO-2023/03177"/>
    <n v="0"/>
    <s v="ARP não encontrada"/>
    <m/>
    <m/>
    <s v="Lei n° 8.666/93"/>
    <m/>
    <x v="0"/>
    <s v="PRAZO LEGAL"/>
    <s v="2024 - 3º Trimestre"/>
    <d v="2024-06-09T00:00:00"/>
    <s v="Sem informação"/>
    <s v="NÃO"/>
    <m/>
    <s v="Joao Victor Ferreira Almeida"/>
    <s v="Leandro Soares Costa Borges"/>
    <s v="Edson Goncalves Ferreira"/>
    <s v="Sem indicação"/>
    <s v="Sem indicação"/>
    <s v="joao.vfalmeida@tjpa.jus.br; leandro.borges@tjpa.jus.br; edson.ferreira@tjpa.jus.br; coordenadoria.contratos@tjpa.jus.br"/>
  </r>
  <r>
    <s v="ARP"/>
    <s v="016"/>
    <x v="2"/>
    <s v="J. R. MACHADO LTDA"/>
    <s v="25.256.978/0001-40"/>
    <s v="Registro de preços para aquisição de equipamentos de refrigeração – SPLITS e ACJs (sem instalação)"/>
    <x v="3"/>
    <s v="Pregão Eletrônico"/>
    <s v="022/2023"/>
    <d v="2023-08-08T00:00:00"/>
    <s v="08/08/23"/>
    <d v="2024-08-08T00:00:00"/>
    <s v="08/08/24"/>
    <n v="366"/>
    <s v="EXPIRADO"/>
    <s v="EXPIRADO"/>
    <x v="0"/>
    <n v="223680"/>
    <s v="Despesa"/>
    <n v="0"/>
    <s v="SEADM"/>
    <s v="TJPA-PRO-2023/03170"/>
    <n v="0"/>
    <s v="ARP não encontrada"/>
    <m/>
    <m/>
    <s v="Lei n° 8.666/93"/>
    <m/>
    <x v="0"/>
    <s v="PRAZO LEGAL"/>
    <s v="2024 - 3º Trimestre"/>
    <d v="2024-06-09T00:00:00"/>
    <s v="Sem informação"/>
    <s v="NÃO"/>
    <m/>
    <s v="Joao Victor Ferreira Almeida"/>
    <s v="Leandro Soares Costa Borges"/>
    <s v="Edson Goncalves Ferreira"/>
    <s v="Sem indicação"/>
    <s v="Sem indicação"/>
    <s v="joao.vfalmeida@tjpa.jus.br; leandro.borges@tjpa.jus.br; edson.ferreira@tjpa.jus.br; coordenadoria.contratos@tjpa.jus.br"/>
  </r>
  <r>
    <s v="ARP"/>
    <s v="016"/>
    <x v="2"/>
    <s v="J B M H DISTRIBUIDORA  DE EQUIPAMENTOS ELETRONICOS LTDA"/>
    <s v="30.632.729/0001-41"/>
    <s v="Registro de preços para aquisição de equipamentos de refrigeração – SPLITS e ACJs (sem instalação)"/>
    <x v="3"/>
    <s v="Pregão Eletrônico"/>
    <s v="022/2023"/>
    <d v="2023-08-08T00:00:00"/>
    <s v="08/08/23"/>
    <d v="2024-08-08T00:00:00"/>
    <s v="08/08/24"/>
    <n v="366"/>
    <s v="EXPIRADO"/>
    <s v="EXPIRADO"/>
    <x v="0"/>
    <n v="72000"/>
    <s v="Despesa"/>
    <n v="0"/>
    <s v="SEADM"/>
    <s v="TJPA-PRO-2023/03173"/>
    <n v="0"/>
    <s v="ARP não encontrada"/>
    <m/>
    <m/>
    <s v="Lei n° 8.666/93"/>
    <m/>
    <x v="0"/>
    <s v="PRAZO LEGAL"/>
    <s v="2024 - 3º Trimestre"/>
    <d v="2024-06-09T00:00:00"/>
    <s v="Sem informação"/>
    <s v="NÃO"/>
    <m/>
    <s v="Joao Victor Ferreira Almeida"/>
    <s v="Leandro Soares Costa Borges"/>
    <s v="Edson Goncalves Ferreira"/>
    <s v="Sem indicação"/>
    <s v="Sem indicação"/>
    <s v="joao.vfalmeida@tjpa.jus.br; leandro.borges@tjpa.jus.br; edson.ferreira@tjpa.jus.br; coordenadoria.contratos@tjpa.jus.br"/>
  </r>
  <r>
    <s v="ARP"/>
    <s v="016"/>
    <x v="2"/>
    <s v="JEB COMERCIO DE ELETRONICOS LTDA"/>
    <s v="33.486.276/0001-80"/>
    <s v="Registro de preços para aquisição de equipamentos de refrigeração – SPLITS e ACJs (sem instalação)"/>
    <x v="3"/>
    <s v="Pregão Eletrônico"/>
    <s v="022/2023"/>
    <d v="2023-08-08T00:00:00"/>
    <s v="08/08/23"/>
    <d v="2024-08-08T00:00:00"/>
    <s v="08/08/24"/>
    <n v="366"/>
    <s v="EXPIRADO"/>
    <s v="EXPIRADO"/>
    <x v="0"/>
    <n v="62329.56"/>
    <s v="Despesa"/>
    <n v="0"/>
    <s v="SEADM"/>
    <s v="TJPA-PRO-2023/03176"/>
    <n v="0"/>
    <s v="ARP não encontrada"/>
    <m/>
    <m/>
    <s v="Lei n° 8.666/93"/>
    <m/>
    <x v="0"/>
    <s v="PRAZO LEGAL"/>
    <s v="2024 - 3º Trimestre"/>
    <d v="2024-06-09T00:00:00"/>
    <s v="Sem informação"/>
    <s v="NÃO"/>
    <m/>
    <s v="Joao Victor Ferreira Almeida"/>
    <s v="Leandro Soares Costa Borges"/>
    <s v="Edson Goncalves Ferreira"/>
    <s v="Sem indicação"/>
    <s v="Sem indicação"/>
    <s v="joao.vfalmeida@tjpa.jus.br; leandro.borges@tjpa.jus.br; edson.ferreira@tjpa.jus.br; coordenadoria.contratos@tjpa.jus.br"/>
  </r>
  <r>
    <s v="ARP"/>
    <s v="016"/>
    <x v="2"/>
    <s v="MICROTECNICA  INFORMATICA LTDA"/>
    <s v="01.590.728/0009-30"/>
    <s v="Registro de preços para aquisição de equipamentos de refrigeração – SPLITS e ACJs (sem instalação)"/>
    <x v="3"/>
    <s v="Pregão Eletrônico"/>
    <s v="022/2023"/>
    <d v="2023-08-08T00:00:00"/>
    <s v="08/08/23"/>
    <d v="2024-08-08T00:00:00"/>
    <s v="08/08/24"/>
    <n v="366"/>
    <s v="EXPIRADO"/>
    <s v="EXPIRADO"/>
    <x v="0"/>
    <n v="164637.07999999999"/>
    <s v="Despesa"/>
    <n v="0"/>
    <s v="SEADM"/>
    <s v="TJPA-PRO-2023/03175"/>
    <n v="0"/>
    <s v="ARP não encontrada"/>
    <m/>
    <m/>
    <s v="Lei n° 8.666/93"/>
    <m/>
    <x v="0"/>
    <s v="PRAZO LEGAL"/>
    <s v="2024 - 3º Trimestre"/>
    <d v="2024-06-09T00:00:00"/>
    <s v="Sem informação"/>
    <s v="NÃO"/>
    <m/>
    <s v="Joao Victor Ferreira Almeida"/>
    <s v="Leandro Soares Costa Borges"/>
    <s v="Edson Goncalves Ferreira"/>
    <s v="Sem indicação"/>
    <s v="Sem indicação"/>
    <s v="joao.vfalmeida@tjpa.jus.br; leandro.borges@tjpa.jus.br; edson.ferreira@tjpa.jus.br; coordenadoria.contratos@tjpa.jus.br"/>
  </r>
  <r>
    <s v="ARP"/>
    <s v="016"/>
    <x v="2"/>
    <s v="OFFICE VENDAS LTDA"/>
    <s v="05.252.483/0001-35"/>
    <s v="Registro de preços para aquisição de equipamentos de refrigeração – SPLITS e ACJs (sem instalação)"/>
    <x v="3"/>
    <s v="Pregão Eletrônico"/>
    <s v="022/2023"/>
    <d v="2023-08-08T00:00:00"/>
    <s v="08/08/23"/>
    <d v="2024-08-08T00:00:00"/>
    <s v="08/08/24"/>
    <n v="366"/>
    <s v="EXPIRADO"/>
    <s v="EXPIRADO"/>
    <x v="0"/>
    <n v="22752"/>
    <s v="Despesa"/>
    <n v="0"/>
    <s v="SEADM"/>
    <s v="TJPA-PRO-2023/03178"/>
    <n v="0"/>
    <s v="ARP não encontrada"/>
    <m/>
    <m/>
    <s v="Lei n° 8.666/93"/>
    <m/>
    <x v="0"/>
    <s v="PRAZO LEGAL"/>
    <s v="2024 - 3º Trimestre"/>
    <d v="2024-06-09T00:00:00"/>
    <s v="Sem informação"/>
    <s v="NÃO"/>
    <m/>
    <s v="Joao Victor Ferreira Almeida"/>
    <s v="Leandro Soares Costa Borges"/>
    <s v="Edson Goncalves Ferreira"/>
    <s v="Sem indicação"/>
    <s v="Sem indicação"/>
    <s v="joao.vfalmeida@tjpa.jus.br; leandro.borges@tjpa.jus.br; edson.ferreira@tjpa.jus.br; coordenadoria.contratos@tjpa.jus.br"/>
  </r>
  <r>
    <s v="ARP"/>
    <s v="016"/>
    <x v="2"/>
    <s v="VENTISOL DA AMAZONIA INDUSTRIA DE APARELHOS ELETRICOS LTDA"/>
    <s v="17.417.928/0001-79"/>
    <s v="Registro de preços para aquisição de equipamentos de refrigeração – SPLITS e ACJs (sem instalação)"/>
    <x v="3"/>
    <s v="Pregão Eletrônico"/>
    <s v="022/2023"/>
    <d v="2023-08-08T00:00:00"/>
    <s v="08/08/23"/>
    <d v="2024-08-08T00:00:00"/>
    <s v="08/08/24"/>
    <n v="366"/>
    <s v="EXPIRADO"/>
    <s v="EXPIRADO"/>
    <x v="0"/>
    <n v="80346.5"/>
    <s v="Despesa"/>
    <n v="0"/>
    <s v="SEADM"/>
    <s v="TJPA-PRO-2023/03171"/>
    <n v="0"/>
    <s v="ARP não encontrada"/>
    <m/>
    <m/>
    <s v="Lei n° 8.666/93"/>
    <m/>
    <x v="0"/>
    <s v="PRAZO LEGAL"/>
    <s v="2024 - 3º Trimestre"/>
    <d v="2024-06-09T00:00:00"/>
    <s v="Sem informação"/>
    <s v="NÃO"/>
    <m/>
    <s v="Joao Victor Ferreira Almeida"/>
    <s v="Leandro Soares Costa Borges"/>
    <s v="Edson Goncalves Ferreira"/>
    <s v="Sem indicação"/>
    <s v="Sem indicação"/>
    <s v="joao.vfalmeida@tjpa.jus.br; leandro.borges@tjpa.jus.br; edson.ferreira@tjpa.jus.br; coordenadoria.contratos@tjpa.jus.br"/>
  </r>
  <r>
    <s v="CONTRATO"/>
    <s v="071"/>
    <x v="2"/>
    <s v="CLM SOFTWARE COMÉRCIO IMPORTAÇÃO E EXPORTAÇÃO LTDA,"/>
    <s v="02.092.332/0001-79"/>
    <s v="Aquisição de solução de hiperconvergência, em conjunto com os respectivos serviços de implantação, instalação, configuração, integração, operação assistida e suporte técnico/logístico, treinamento, transferência de conhecimento e assistência técnica/manutenção preventiva para atender as necessidades computacionais do Datacenter do TJPA"/>
    <x v="14"/>
    <s v="Adesão/Partícipe"/>
    <s v="277/2022"/>
    <d v="2023-08-09T00:00:00"/>
    <s v="09/08/23"/>
    <d v="2024-08-09T00:00:00"/>
    <s v="09/08/24"/>
    <n v="366"/>
    <s v="EXPIRADO"/>
    <s v="EXPIRADO"/>
    <x v="0"/>
    <n v="8490100"/>
    <s v="Despesa"/>
    <s v="00"/>
    <s v="SETIC"/>
    <s v="TJPA-PRO-2023/03196"/>
    <s v="Contrato não encontrado"/>
    <s v="Contrato não encontrado"/>
    <s v="TJPA-MEM-2024/35259, cobrança - não será renovado"/>
    <m/>
    <s v="Lei n° 8.666/93"/>
    <m/>
    <x v="1"/>
    <s v="PRAZO LEGAL"/>
    <s v="2024 - 3º Trimestre"/>
    <d v="2024-06-10T00:00:00"/>
    <s v="Sem informação"/>
    <s v="NÃO"/>
    <s v="ADESÃO À ATA DA ARP 277/2022/SEFIN-RO - REFERENTE AO PE PREGÃO ELETRÔNICO Nº413/2022/SUPEL/RO"/>
    <s v="Marcus Vinicius Barbosa e Silva"/>
    <s v="Fabio Cezar Massoud Salame da Silva"/>
    <s v="Paulo Gleidson Risuenho Peinado"/>
    <s v="Sem indicação"/>
    <s v="Sem indicação"/>
    <s v="marcus.silva@tjpa.jus.br;fabio.salame@tjpa.jus.br;paulo.peinado@tjpa.jus.br;;;coordenadoria.contratos@tjpa.jus.br"/>
  </r>
  <r>
    <s v="ARP"/>
    <s v="027"/>
    <x v="2"/>
    <s v="VENEO INOVACAO EM TECNOLOGIA LTDA"/>
    <s v="46.258.368/0001-55"/>
    <s v="Registro de Preço para Aquisição de unidades fusoras a fim de atender as demandas do Serviço de Manutenção de Equipamentos do Tribunal de Justiça do Estado do Pará – TJPA, pelo período de 12 (doze) meses."/>
    <x v="7"/>
    <s v="Pregão Eletrônico"/>
    <s v="033/2023"/>
    <d v="2023-10-18T00:00:00"/>
    <s v="18/10/23"/>
    <d v="2024-10-18T00:00:00"/>
    <s v="18/10/24"/>
    <n v="366"/>
    <s v="EXPIRADO"/>
    <s v="EXPIRADO"/>
    <x v="0"/>
    <n v="3192"/>
    <s v="Despesa"/>
    <n v="0"/>
    <s v="SEADM"/>
    <s v="TJPA-PRO-2023/04245"/>
    <s v="ARP não encontrada"/>
    <s v="ARP não encontrada"/>
    <m/>
    <m/>
    <s v="Lei n° 8.666/93"/>
    <m/>
    <x v="0"/>
    <s v="PRAZO LEGAL"/>
    <s v="2024 - 4º Trimestre"/>
    <d v="2024-08-19T00:00:00"/>
    <s v="Sem informação"/>
    <s v="NÃO"/>
    <m/>
    <s v="Joao Victor Ferreira Almeida"/>
    <s v="Antonio Paulo Costa de Castro"/>
    <s v="Bruno Vieira dos Santos"/>
    <s v="Sem indicação"/>
    <s v="Sem indicação"/>
    <s v="joao.vfalmeida@tjpa.jus.br; antonio.castro@tjpa.jus.br; bruno.vieira@tjpa.jus.br;coordenadoria.contratos@tjpa.jus.br"/>
  </r>
  <r>
    <s v="CONTRATO"/>
    <s v="065"/>
    <x v="11"/>
    <s v="TELEMAR NORTE LESTE S/A – EM RECUPERAÇÃO JUDICIAL"/>
    <s v="33.000.118/0001-79"/>
    <s v="prestação de Serviços Telefônicos Fixo Comutado (STFC) provenientes de circuitos digitais E1 com Discagem Direta a Ramal (DDR), nas modalidades Local (L), Longa Distância Nacional (LDN) e Longa Distância Internacional (LDI), incluindo o fornecimento de equipamentos, manutenção e suporte técnico"/>
    <x v="4"/>
    <s v="Pregão Eletrônico "/>
    <s v="037/2018"/>
    <d v="2018-09-07T00:00:00"/>
    <s v="07/09/18"/>
    <d v="2024-09-07T00:00:00"/>
    <s v="07/09/24"/>
    <n v="2192"/>
    <s v="EXPIRADO"/>
    <s v="EXPIRADO"/>
    <x v="0"/>
    <n v="1466270.88"/>
    <s v="Despesa"/>
    <s v="00"/>
    <s v="SETIC"/>
    <s v="PA-PRO-2018/04709"/>
    <s v="Contrato não encontrado"/>
    <s v="Contrato não encontrado"/>
    <s v="Nova contratação: PA-PRO-2022/00804 -  deverá substituir os serviços prestados por meio dos contratos nºs 005/2018 e 065/2018, que não devem ser objeto de novas renovações contratuais.Informação: Wanderson Benedito Souza da Costa em 11/04, por e-mail. TJPA-MEM-2023/03925, cobrança. Verifiquei andamento com Roniel em 06/02/2023. TJPA-MEM-2023/03925-A recebido em 08/02 - TJPA-MEM-2023/06590 - nstrução. TJPA-MEM-2023/31994, nova cobrança. TJPA-PRO-2023/02807, tramitação. No Serviço de cotação. Com expedito. Autorizado. TJPA-MEM-2024/08625, COBRANÇA. TJPA-PRO-2024/00345 - tramitação - ja foi prorrogado 12 meses excepcionalmente"/>
    <m/>
    <s v="Lei n° 8.666/93"/>
    <m/>
    <x v="3"/>
    <s v="EMERGENCIAL"/>
    <s v="2024 - 3º Trimestre"/>
    <d v="2024-07-09T00:00:00"/>
    <s v="Sem informação"/>
    <s v="NÃO"/>
    <m/>
    <s v="Simonne Soares Batista"/>
    <s v="Erick Johny Maciel Bol"/>
    <s v="Márcia Valéria Amaral Lobato"/>
    <s v="Erick Johny Maciel Bol"/>
    <s v="Jose de Andrade Goyana Junior"/>
    <s v="simonne.batista@tjpa.jus.br;erick.bol@tjpa.jus.br;marcia.lobato@tjpa.jus.br;erick.bol@tjpa.jus.br;jose.goyana@tjpa.jus.br;coordenadoria.contratos@tjpa.jus.br"/>
  </r>
  <r>
    <s v="CONTRATO"/>
    <s v="033"/>
    <x v="5"/>
    <s v="GALVÃO COMUNICAÇÃO_x000a_LTDA EPP"/>
    <s v="09.322.903/0001-63"/>
    <s v="Contratação de 1 (uma) agência de propaganda, para prestação de serviços de publicidade, compreendendo as atividades previstas no art. 2º, caput e §1º da Lei nº_x000a_12.232/2010"/>
    <x v="0"/>
    <s v="Tomada de Preços"/>
    <s v="002/2020"/>
    <d v="2020-10-13T00:00:00"/>
    <s v="13/10/20"/>
    <d v="2024-08-15T00:00:00"/>
    <s v="15/08/24"/>
    <n v="1402"/>
    <s v="EXPIRADO"/>
    <s v="EXPIRADO"/>
    <x v="0"/>
    <n v="408548.35"/>
    <s v="Despesa"/>
    <s v="00"/>
    <s v="DECOM"/>
    <s v="PA-PRO-2020/02446"/>
    <s v="Contrato não encontrado"/>
    <s v="Contrato não encontrado"/>
    <s v="Rescisão antecipada: TJPA-MEM-2024/40431"/>
    <m/>
    <s v="Lei n° 8.666/93"/>
    <m/>
    <x v="3"/>
    <s v="PRAZO LEGAL"/>
    <s v="2024 - 3º Trimestre"/>
    <d v="2024-06-16T00:00:00"/>
    <s v="Sem informação"/>
    <s v="NÃO"/>
    <m/>
    <s v="Linomar Saraiva Bahia"/>
    <s v="Sem indicação"/>
    <s v="Joao Batista Vital de Castro"/>
    <s v="Sem indicação"/>
    <s v="Sem indicação"/>
    <s v="linomar.bahia@tjpa.jus.br;joao.vital@tjpa.jus.br;coordenadoria.imprensa@tjpa.jus.br;coordenadoria.contratos@tjpa.jus.br"/>
  </r>
  <r>
    <s v="CONTRATO"/>
    <s v="091"/>
    <x v="2"/>
    <s v="ANTHOR SERVIÇOS DE HIGIENIZAÇÃO"/>
    <s v="06.108.800/0001-07"/>
    <s v="Contratação de lavagem e passagem de roupa comum"/>
    <x v="0"/>
    <s v="Dispensa de Licitação"/>
    <s v="053/2023"/>
    <d v="2023-10-20T00:00:00"/>
    <s v="20/10/23"/>
    <d v="2024-06-20T00:00:00"/>
    <s v="20/06/24"/>
    <n v="244"/>
    <s v="EXPIRADO"/>
    <s v="EXPIRADO"/>
    <x v="0"/>
    <n v="1488"/>
    <s v="Despesa"/>
    <s v="00"/>
    <s v="SEADM"/>
    <s v="TJPA-PRO-2023/04251"/>
    <s v="Contrato não encontrado"/>
    <s v="Contrato não encontrado"/>
    <s v="TJPA-MEM-2024/42981, COBRANÇA - ver reajuste aqui!"/>
    <m/>
    <s v="Lei nº 14.133/2021, art. 75, II"/>
    <d v="2023-08-03T00:00:00"/>
    <x v="3"/>
    <s v="PRAZO LEGAL"/>
    <s v="2024 - 2º Trimestre"/>
    <d v="2024-04-21T00:00:00"/>
    <s v="Sem informação"/>
    <s v="Sem informação"/>
    <m/>
    <s v="Adriana Coelho Lisboa"/>
    <s v="Enio de Oliveira Reboucas"/>
    <s v="Jandiara Luzia Matos Pires "/>
    <s v="Sem indicação"/>
    <s v="Sem indicação"/>
    <s v="adriana.guimaraes@tjpa.jus.br; enio.reboucas@tjpa.jus.br; jandiara.pires@tjpa.jus.br; coordenadoria.contratos@tjpa.jus.br"/>
  </r>
  <r>
    <s v="CONTRATO"/>
    <s v="087"/>
    <x v="11"/>
    <s v="STENO BRASIL IMPORTAÇÃO E EXPORTAÇÃO, COMÉRCIO E ASSESSORIA LTDA"/>
    <s v="61.939.120/0001-43"/>
    <s v="Contratação de empresa especializada em transcrição de áudio por meio de estenotipia computadorizada via sistema TAC (Transcrição Assistida por Computador), sob demanda, para apanhamento de sessões, audiências, reuniões, discursos, oitivas e transcrições em geral."/>
    <x v="4"/>
    <s v="Inexigibilidade de Licitação"/>
    <s v="072/2018"/>
    <d v="2019-01-01T00:00:00"/>
    <s v="01/01/19"/>
    <d v="2024-08-15T00:00:00"/>
    <s v="15/08/24"/>
    <n v="2053"/>
    <s v="EXPIRADO"/>
    <s v="EXPIRADO"/>
    <x v="0"/>
    <n v="88200"/>
    <s v="Despesa"/>
    <s v="00"/>
    <s v="SEJUD"/>
    <s v="PA-PRO-2018/06108"/>
    <s v="Contrato não encontrado"/>
    <s v="Contrato não encontrado"/>
    <s v="TJPA-MEM-2023/55696, autorizado/ TJPA-MEM-2024/40168 - questinamento sobre rescisão antecipada, pedi apoio operacional"/>
    <m/>
    <s v="Lei n° 8.666/93"/>
    <m/>
    <x v="3"/>
    <s v="EXCEPCIONAL"/>
    <s v="2024 - 3º Trimestre"/>
    <d v="2024-06-16T00:00:00"/>
    <s v="Sem informação"/>
    <s v="Sem informação"/>
    <m/>
    <s v="Antônio Alexandre dos Santos Aleixo"/>
    <s v="Sem indicação"/>
    <s v="Sem indicação"/>
    <s v="Sem indicação"/>
    <s v="Sem indicação"/>
    <s v="antonio.aleixo@tjpa.jus.br; coordenadoria.contratos@tjpa.jus.br"/>
  </r>
  <r>
    <s v="CONTRATO"/>
    <s v="029"/>
    <x v="9"/>
    <s v="QUBO TECNOLOGIA E SISTEMAS LTDA"/>
    <s v="15.743.637/0001-72"/>
    <s v="Fornecimento subsistemas de armazenamento (storages) para plataforma baixa, bem como licenças de software, assistência técnica e garantia por 60 meses, serviço de instalação, ativação, configuração lógica e treinamento, ao TJPA, observadas as Especificações Básicas constantes do Anexo 1 do Edital do Pregão Eletrônico Demap nº 34/2018 – Alterado e no Termo de Referência em anexo. "/>
    <x v="4"/>
    <s v="Adesão/Partícipe"/>
    <s v="034/2018"/>
    <d v="2019-07-19T00:00:00"/>
    <s v="19/07/19"/>
    <d v="2024-07-19T00:00:00"/>
    <s v="19/07/24"/>
    <n v="1827"/>
    <s v="EXPIRADO"/>
    <s v="EXPIRADO"/>
    <x v="0"/>
    <n v="2683023.4500000002"/>
    <s v="Despesa"/>
    <s v="00"/>
    <s v="SETIC"/>
    <s v="PA-PRO-2019/03082"/>
    <s v="Contrato não encontrado"/>
    <s v="Contrato não encontrado"/>
    <s v="TJPA-MEM-2024/31725, cobrança. Falei com Roneil em 03/07/2024 - não será prorrogado"/>
    <m/>
    <s v="Lei n° 8.666/93"/>
    <m/>
    <x v="3"/>
    <s v="EXCEPCIONAL"/>
    <s v="2024 - 3º Trimestre"/>
    <d v="2024-05-20T00:00:00"/>
    <s v="Sem informação"/>
    <s v="NÃO"/>
    <m/>
    <s v="Marcus Vinicius Barbosa e Silva"/>
    <s v="Erick Johny Maciel Bol"/>
    <s v="Paulo Gleidson Risuenho Peinado"/>
    <s v="Erick Johny Maciel Bol"/>
    <s v="Henrique Pacha Penna de Carvalho"/>
    <s v="marcus.silva@tjpa.jus.br;erick.bol@tjpa.jus.br;paulo.peinado@tjpa.jus.br;erick.bol@tjpa.jus.br;henrique.carvalho@tjpa.jus.br;coordenadoria.contratos@tjpa.jus.br"/>
  </r>
  <r>
    <s v="ARP"/>
    <s v="015"/>
    <x v="2"/>
    <s v="J. L. R. ARAUJO COM E SERVICOS LTDA"/>
    <s v="83.913.665/0001-13"/>
    <s v="Registro de preços para aquisição de materiais e equipamentos diversos para manutenção predial dos edifícios do Tribunal de Justiça do Pará – TJPA, conforme condições e especificações contidas neste instrumento e as estabelecidas na tabela de insumos do Sistema Nacional de Pesquisa de Custos e Índices da Construção Civil – SINAPI-PA, na respectiva Ficha de Especificação Técnica (disponível em SINAPI - Catálogo de Insumos do site https://www.caixa.gov.br/site/paginas/downloads.aspx), conforme condições, quantidades e exigências estabelecidas no termo de referência, Anexo I do edital. - por desconto"/>
    <x v="7"/>
    <s v="Pregão Eletrônico"/>
    <s v="021/2023"/>
    <d v="2023-07-24T00:00:00"/>
    <s v="24/07/23"/>
    <d v="2024-07-24T00:00:00"/>
    <s v="24/07/24"/>
    <n v="366"/>
    <s v="EXPIRADO"/>
    <s v="EXPIRADO"/>
    <x v="0"/>
    <n v="0"/>
    <s v="Despesa"/>
    <n v="0"/>
    <s v="SEENG"/>
    <s v="TJPA-PRO-2023/02962"/>
    <n v="0"/>
    <s v="ARP não encontrada"/>
    <m/>
    <m/>
    <s v="Lei n° 8.666/93"/>
    <m/>
    <x v="0"/>
    <s v="PRAZO LEGAL"/>
    <s v="2024 - 3º Trimestre"/>
    <d v="2024-05-25T00:00:00"/>
    <s v="Sem informação"/>
    <s v="NÃO"/>
    <m/>
    <s v="Claudio Ormindo Silva dos Santos"/>
    <s v="Samantha Nahon Bittencourt"/>
    <s v="Antonio Fernandes dos Santos Sousa"/>
    <s v="Sem indicação"/>
    <s v="Armando Augusto Sá da Silva"/>
    <s v="claudio.ormindo@tjpa.jus.br; samantha.nahon@tjpa.jus.br; armando.silva@tjpa.jus.br; antonio.sousa2@tjpa.jus.br;coordenadoria.contratos@tjpa.jus.br"/>
  </r>
  <r>
    <s v="CONTRATO"/>
    <s v="066"/>
    <x v="2"/>
    <s v="EDITORA FÓRUM"/>
    <s v="41.769.803/0001-92"/>
    <s v="Contratação direta de instituição especializada de renome, EDITORA  FÓRUM  LTDA,  para  vagas  em  cursos  de  conhecimento  jurídico,  na modalidade de educação a distância."/>
    <x v="0"/>
    <s v="Inexigibilidade de Licitação"/>
    <s v="043/2023"/>
    <d v="2023-07-17T00:00:00"/>
    <s v="17/07/23"/>
    <d v="2024-07-17T00:00:00"/>
    <s v="17/07/24"/>
    <n v="366"/>
    <s v="EXPIRADO"/>
    <s v="EXPIRADO"/>
    <x v="0"/>
    <n v="206250"/>
    <s v="Despesa"/>
    <s v="00"/>
    <s v="EJ"/>
    <s v="TJPA-PRO-2023/02844"/>
    <s v="Contrato não encontrado"/>
    <s v="Contrato não encontrado"/>
    <s v="TJPA-MEM-2024/31715, cobrança, apoio operacional - não será prorrogado"/>
    <m/>
    <s v="Lei n° 8.666/93"/>
    <m/>
    <x v="3"/>
    <s v="PRAZO LEGAL"/>
    <s v="2024 - 3º Trimestre"/>
    <d v="2024-05-18T00:00:00"/>
    <s v="Sem informação"/>
    <s v="NÃO"/>
    <m/>
    <s v="Jeferson Antonio Fernandes Bacelar"/>
    <s v="Lorena Magalhães Freire da Silva"/>
    <s v="Lorena Magalhães Freire da Silva"/>
    <s v="Sem indicação"/>
    <s v="Sem indicação"/>
    <s v="jeferson.bacelar@tjpa.jus.br;lorena.silva@tjpa.jus.br;lorena.silva@tjpa.jus.br;;;coordenadoria.contratos@tjpa.jus.br"/>
  </r>
  <r>
    <s v="ARP"/>
    <s v="014"/>
    <x v="2"/>
    <s v="T.  VERSURI DISTRIBUIDORA  DE  INSUMOS  E  SUPRIMENTOS  DE  INFORMATICA"/>
    <s v="07.235.602/0001-77"/>
    <s v="Registro de preços para aquisição de insumos de impressão (cartuchos toner e unidades de imagem), pelo período de 12 (doze) meses, em quantidades e especificações técnicas definidas no Termo de Referência, Anexo I do edital."/>
    <x v="7"/>
    <s v="Pregão Eletrônico"/>
    <s v="018/2023"/>
    <d v="2023-06-28T00:00:00"/>
    <s v="28/06/23"/>
    <d v="2024-06-28T00:00:00"/>
    <s v="28/06/24"/>
    <n v="366"/>
    <s v="EXPIRADO"/>
    <s v="EXPIRADO"/>
    <x v="0"/>
    <n v="122070"/>
    <s v="Despesa"/>
    <n v="0"/>
    <s v="SEADM"/>
    <s v="TJPA-PRO-2023/02570"/>
    <n v="0"/>
    <s v="ARP não encontrada"/>
    <m/>
    <m/>
    <s v="Lei n° 8.666/93"/>
    <m/>
    <x v="0"/>
    <s v="PRAZO LEGAL"/>
    <s v="2024 - 2º Trimestre"/>
    <d v="2024-04-29T00:00:00"/>
    <s v="Sem informação"/>
    <s v="NÃO"/>
    <m/>
    <s v="Joao Victor Ferreira Almeida"/>
    <s v="Antonio Paulo Costa de Castro"/>
    <s v="Bruno Vieira dos Santos"/>
    <s v="Sem indicação"/>
    <s v="Sem indicação"/>
    <s v="joao.vfalmeida@tjpa.jus.br; antonio.castro@tjpa.jus.br; bruno.vieira@tjpa.jus.br;coordenadoria.contratos@tjpa.jus.br"/>
  </r>
  <r>
    <s v="ARP"/>
    <s v="014"/>
    <x v="2"/>
    <s v="VR PRINT COMERCIO E SERVICOS DE SUPRIMENTOS PARAINFORMATICA LTDA"/>
    <s v="23.830.923/0002-57"/>
    <s v="Registro de preços para aquisição de insumos de impressão (cartuchos toner e unidades de imagem), pelo período de 12 (doze) meses, em quantidades e especificações técnicas definidas no Termo de Referência, Anexo I do edital."/>
    <x v="7"/>
    <s v="Pregão Eletrônico"/>
    <s v="018/2023"/>
    <d v="2023-06-28T00:00:00"/>
    <s v="28/06/23"/>
    <d v="2024-06-28T00:00:00"/>
    <s v="28/06/24"/>
    <n v="366"/>
    <s v="EXPIRADO"/>
    <s v="EXPIRADO"/>
    <x v="0"/>
    <n v="145400.5"/>
    <s v="Despesa"/>
    <n v="0"/>
    <s v="SEADM"/>
    <s v="TJPA-PRO-2023/02571"/>
    <n v="0"/>
    <s v="ARP não encontrada"/>
    <m/>
    <m/>
    <s v="Lei n° 8.666/93"/>
    <m/>
    <x v="0"/>
    <s v="PRAZO LEGAL"/>
    <s v="2024 - 2º Trimestre"/>
    <d v="2024-04-29T00:00:00"/>
    <s v="Sem informação"/>
    <s v="NÃO"/>
    <m/>
    <s v="Joao Victor Ferreira Almeida"/>
    <s v="Antonio Paulo Costa de Castro"/>
    <s v="Bruno Vieira dos Santos"/>
    <s v="Sem indicação"/>
    <s v="Sem indicação"/>
    <s v="joao.vfalmeida@tjpa.jus.br; antonio.castro@tjpa.jus.br; bruno.vieira@tjpa.jus.br;coordenadoria.contratos@tjpa.jus.br"/>
  </r>
  <r>
    <s v="ARP"/>
    <s v="014"/>
    <x v="2"/>
    <s v="REPREMIG REPRESENTACAO E COMERCIO DE MINAS GERAIS LTDA"/>
    <s v="65.149.197/0002-51"/>
    <s v="Registro de preços para aquisição de insumos de impressão (cartuchos toner e unidades de imagem), pelo período de 12 (doze) meses, em quantidades e especificações técnicas definidas no Termo de Referência, Anexo I do edital."/>
    <x v="7"/>
    <s v="Pregão Eletrônico"/>
    <s v="018/2023"/>
    <d v="2023-06-28T00:00:00"/>
    <s v="28/06/23"/>
    <d v="2024-06-28T00:00:00"/>
    <s v="28/06/24"/>
    <n v="366"/>
    <s v="EXPIRADO"/>
    <s v="EXPIRADO"/>
    <x v="0"/>
    <n v="195300"/>
    <s v="Despesa"/>
    <n v="0"/>
    <s v="SEADM"/>
    <s v="TJPA-PRO-2023/02569"/>
    <n v="0"/>
    <s v="ARP não encontrada"/>
    <m/>
    <m/>
    <s v="Lei n° 8.666/93"/>
    <m/>
    <x v="0"/>
    <s v="PRAZO LEGAL"/>
    <s v="2024 - 2º Trimestre"/>
    <d v="2024-04-29T00:00:00"/>
    <s v="Sem informação"/>
    <s v="NÃO"/>
    <m/>
    <s v="Joao Victor Ferreira Almeida"/>
    <s v="Antonio Paulo Costa de Castro"/>
    <s v="Bruno Vieira dos Santos"/>
    <s v="Sem indicação"/>
    <s v="Sem indicação"/>
    <s v="joao.vfalmeida@tjpa.jus.br; antonio.castro@tjpa.jus.br; bruno.vieira@tjpa.jus.br;coordenadoria.contratos@tjpa.jus.br"/>
  </r>
  <r>
    <s v="ARP"/>
    <s v="014"/>
    <x v="2"/>
    <s v="LUANDA COMERCIO DE SUPRIMENTOS PARA INFORMATICA LTDA"/>
    <s v="65.149.197/0002-51"/>
    <s v="Registro de preços para aquisição de insumos de impressão (cartuchos toner e unidades de imagem), pelo período de 12 (doze) meses, em quantidades e especificações técnicas definidas no Termo de Referência, Anexo I do edital."/>
    <x v="7"/>
    <s v="Pregão Eletrônico"/>
    <s v="018/2023"/>
    <d v="2023-06-28T00:00:00"/>
    <s v="28/06/23"/>
    <d v="2024-06-28T00:00:00"/>
    <s v="28/06/24"/>
    <n v="366"/>
    <s v="EXPIRADO"/>
    <s v="EXPIRADO"/>
    <x v="0"/>
    <n v="71850"/>
    <s v="Despesa"/>
    <n v="0"/>
    <s v="SEADM"/>
    <s v="TJPA-PRO-2023/02568"/>
    <n v="0"/>
    <s v="ARP não encontrada"/>
    <m/>
    <m/>
    <s v="Lei n° 8.666/93"/>
    <m/>
    <x v="0"/>
    <s v="PRAZO LEGAL"/>
    <s v="2024 - 2º Trimestre"/>
    <d v="2024-04-29T00:00:00"/>
    <s v="Sem informação"/>
    <s v="NÃO"/>
    <m/>
    <s v="Joao Victor Ferreira Almeida"/>
    <s v="Antonio Paulo Costa de Castro"/>
    <s v="Bruno Vieira dos Santos"/>
    <s v="Sem indicação"/>
    <s v="Sem indicação"/>
    <s v="joao.vfalmeida@tjpa.jus.br; antonio.castro@tjpa.jus.br; bruno.vieira@tjpa.jus.br;coordenadoria.contratos@tjpa.jus.br"/>
  </r>
  <r>
    <s v="ARP"/>
    <s v="014"/>
    <x v="2"/>
    <s v="A H DA S MORAES"/>
    <s v="02.437.839/0001-17"/>
    <s v="Registro de preços para aquisição de insumos de impressão (cartuchos toner e unidades de imagem), pelo período de 12 (doze) meses, em quantidades e especificações técnicas definidas no Termo de Referência, Anexo I do edital."/>
    <x v="7"/>
    <s v="Pregão Eletrônico"/>
    <s v="018/2023"/>
    <d v="2023-06-28T00:00:00"/>
    <s v="28/06/23"/>
    <d v="2024-06-28T00:00:00"/>
    <s v="28/06/24"/>
    <n v="366"/>
    <s v="EXPIRADO"/>
    <s v="EXPIRADO"/>
    <x v="0"/>
    <n v="50280"/>
    <s v="Despesa"/>
    <n v="0"/>
    <s v="SEADM"/>
    <s v="TJPA-PRO-2023/02567"/>
    <n v="0"/>
    <s v="ARP não encontrada"/>
    <m/>
    <m/>
    <s v="Lei n° 8.666/93"/>
    <m/>
    <x v="0"/>
    <s v="PRAZO LEGAL"/>
    <s v="2024 - 2º Trimestre"/>
    <d v="2024-04-29T00:00:00"/>
    <s v="Sem informação"/>
    <s v="NÃO"/>
    <m/>
    <s v="Joao Victor Ferreira Almeida"/>
    <s v="Antonio Paulo Costa de Castro"/>
    <s v="Bruno Vieira dos Santos"/>
    <s v="Sem indicação"/>
    <s v="Sem indicação"/>
    <s v="joao.vfalmeida@tjpa.jus.br; antonio.castro@tjpa.jus.br; bruno.vieira@tjpa.jus.br;coordenadoria.contratos@tjpa.jus.br"/>
  </r>
  <r>
    <s v="ARP"/>
    <s v="014"/>
    <x v="2"/>
    <s v="EFR TECH LTDA"/>
    <s v="38.075.284/0001-58"/>
    <s v="Registro de preços para aquisição de insumos de impressão (cartuchos toner e unidades de imagem), pelo período de 12 (doze) meses, em quantidades e especificações técnicas definidas no Termo de Referência, Anexo I do edital."/>
    <x v="7"/>
    <s v="Pregão Eletrônico"/>
    <s v="018/2023"/>
    <d v="2023-06-28T00:00:00"/>
    <s v="28/06/23"/>
    <d v="2024-06-28T00:00:00"/>
    <s v="28/06/24"/>
    <n v="366"/>
    <s v="EXPIRADO"/>
    <s v="EXPIRADO"/>
    <x v="0"/>
    <n v="24265"/>
    <s v="Despesa"/>
    <n v="0"/>
    <s v="SEADM"/>
    <s v="TJPA-PRO-2023/02566"/>
    <n v="0"/>
    <s v="ARP não encontrada"/>
    <m/>
    <m/>
    <s v="Lei n° 8.666/93"/>
    <m/>
    <x v="0"/>
    <s v="PRAZO LEGAL"/>
    <s v="2024 - 2º Trimestre"/>
    <d v="2024-04-29T00:00:00"/>
    <s v="Sem informação"/>
    <s v="NÃO"/>
    <m/>
    <s v="Joao Victor Ferreira Almeida"/>
    <s v="Antonio Paulo Costa de Castro"/>
    <s v="Bruno Vieira dos Santos"/>
    <s v="Sem indicação"/>
    <s v="Sem indicação"/>
    <s v="joao.vfalmeida@tjpa.jus.br; antonio.castro@tjpa.jus.br; bruno.vieira@tjpa.jus.br;coordenadoria.contratos@tjpa.jus.br"/>
  </r>
  <r>
    <s v="ARP"/>
    <s v="014"/>
    <x v="2"/>
    <s v="3S INFORMATICA LTDA"/>
    <s v="32.674.351/0001-74"/>
    <s v="Registro de preços para aquisição de insumos de impressão (cartuchos toner e unidades de imagem), pelo período de 12 (doze) meses, em quantidades e especificações técnicas definidas no Termo de Referência, Anexo I do edital."/>
    <x v="7"/>
    <s v="Pregão Eletrônico"/>
    <s v="018/2023"/>
    <d v="2023-06-28T00:00:00"/>
    <s v="28/06/23"/>
    <d v="2024-06-28T00:00:00"/>
    <s v="28/06/24"/>
    <n v="366"/>
    <s v="EXPIRADO"/>
    <s v="EXPIRADO"/>
    <x v="0"/>
    <n v="259120"/>
    <s v="Despesa"/>
    <n v="0"/>
    <s v="SEADM"/>
    <s v="TJPA-PRO-2023/02565"/>
    <n v="0"/>
    <s v="ARP não encontrada"/>
    <m/>
    <m/>
    <s v="Lei n° 8.666/93"/>
    <m/>
    <x v="0"/>
    <s v="PRAZO LEGAL"/>
    <s v="2024 - 2º Trimestre"/>
    <d v="2024-04-29T00:00:00"/>
    <s v="Sem informação"/>
    <s v="NÃO"/>
    <m/>
    <s v="Joao Victor Ferreira Almeida"/>
    <s v="Antonio Paulo Costa de Castro"/>
    <s v="Bruno Vieira dos Santos"/>
    <s v="Sem indicação"/>
    <s v="Sem indicação"/>
    <s v="joao.vfalmeida@tjpa.jus.br; antonio.castro@tjpa.jus.br; bruno.vieira@tjpa.jus.br;coordenadoria.contratos@tjpa.jus.br"/>
  </r>
  <r>
    <s v="ARP"/>
    <s v="014"/>
    <x v="2"/>
    <s v="ASA COMERCIO E DISTRIBUIDOR DE PRODUTOS DE INFORMATICA LTDA"/>
    <s v="34.910.336/0001-03"/>
    <s v="Registro de preços para aquisição de insumos de impressão (cartuchos toner e unidades de imagem), pelo período de 12 (doze) meses, em quantidades e especificações técnicas definidas no Termo de Referência, Anexo I do edital."/>
    <x v="7"/>
    <s v="Pregão Eletrônico"/>
    <s v="018/2023"/>
    <d v="2023-06-28T00:00:00"/>
    <s v="28/06/23"/>
    <d v="2024-06-28T00:00:00"/>
    <s v="28/06/24"/>
    <n v="366"/>
    <s v="EXPIRADO"/>
    <s v="EXPIRADO"/>
    <x v="0"/>
    <n v="13427"/>
    <s v="Despesa"/>
    <n v="0"/>
    <s v="SEADM"/>
    <s v="TJPA-PRO-2023/02564"/>
    <n v="0"/>
    <s v="ARP não encontrada"/>
    <m/>
    <m/>
    <s v="Lei n° 8.666/93"/>
    <m/>
    <x v="0"/>
    <s v="PRAZO LEGAL"/>
    <s v="2024 - 2º Trimestre"/>
    <d v="2024-04-29T00:00:00"/>
    <s v="Sem informação"/>
    <s v="NÃO"/>
    <m/>
    <s v="Joao Victor Ferreira Almeida"/>
    <s v="Antonio Paulo Costa de Castro"/>
    <s v="Bruno Vieira dos Santos"/>
    <s v="Sem indicação"/>
    <s v="Sem indicação"/>
    <s v="joao.vfalmeida@tjpa.jus.br; antonio.castro@tjpa.jus.br; bruno.vieira@tjpa.jus.br;coordenadoria.contratos@tjpa.jus.br"/>
  </r>
  <r>
    <s v="ARP"/>
    <s v="017"/>
    <x v="2"/>
    <s v="M. C. XERFAN RECEPÇÕES"/>
    <s v="05.332.940/0001-00"/>
    <s v="Registro de Preços para futura e eventual contratação de pessoa jurídica especializada na prestação de serviços de BUFFET, compreendendo Hidratação, Lanche, Brunch, Coffee Break, Coquetel, Café da Manhã, Almoço e Jantar, além de Almoços e Jantares externos"/>
    <x v="9"/>
    <s v="Pregão Eletrônico"/>
    <s v="025/2023"/>
    <d v="2023-08-23T00:00:00"/>
    <s v="23/08/23"/>
    <d v="2024-08-23T00:00:00"/>
    <s v="23/08/24"/>
    <n v="366"/>
    <s v="EXPIRADO"/>
    <s v="EXPIRADO"/>
    <x v="0"/>
    <n v="211511"/>
    <s v="Despesa"/>
    <n v="0"/>
    <s v="DECOM"/>
    <s v="TJPA-PRO-2023/03354"/>
    <n v="0"/>
    <s v="ARP não encontrada"/>
    <m/>
    <m/>
    <s v="Lei n° 8.666/93"/>
    <m/>
    <x v="0"/>
    <s v="PRAZO LEGAL"/>
    <s v="2024 - 3º Trimestre"/>
    <d v="2024-06-24T00:00:00"/>
    <s v="Sem informação"/>
    <s v="NÃO"/>
    <m/>
    <s v="Emilio Tadeu Vale de Brito"/>
    <s v="Walter Antonio Duarte"/>
    <s v="Klaus Rhossard Seabra Guimarães "/>
    <s v="Sem indicação"/>
    <s v="Sem indicação"/>
    <s v="emilio.brito@tjpa.jus.br; walter.duarte@tjpa.jus.br; klaus.guimaraes@tjpa.jus.br; coordenadoria.contratos@tjpa.jus.br"/>
  </r>
  <r>
    <s v="CONTRATO"/>
    <s v="026"/>
    <x v="4"/>
    <s v="IGF CONSTRUÇÕES E  SERVIÇOS EIRELI"/>
    <s v="27.850.633/0001-45"/>
    <s v="EXECUÇÃO DA OBRAS DE REFORMA DAS INSTALAÇÕES DE PREVENÇÃO E COMBATE A INCÊNDIO DO FÓRUM DE SANTARÉM"/>
    <x v="1"/>
    <s v="Tomada de Preços"/>
    <s v="003/2022"/>
    <d v="2022-05-03T00:00:00"/>
    <s v="03/05/22"/>
    <d v="2024-05-03T00:00:00"/>
    <s v="03/05/24"/>
    <n v="731"/>
    <s v="EXPIRADO"/>
    <s v="EXPIRADO"/>
    <x v="0"/>
    <n v="387999.89"/>
    <s v="Despesa"/>
    <s v="00"/>
    <s v="SEENG"/>
    <s v="_x000a_PA-PRO-2022/01656"/>
    <s v="Contrato não encontrado"/>
    <s v="Contrato não encontrado"/>
    <s v="TJPA-MEM-2024/15794, COBRANÇA"/>
    <m/>
    <s v="Lei n° 8.666/93"/>
    <m/>
    <x v="3"/>
    <s v="PRAZO LEGAL"/>
    <s v="2024 - 2º Trimestre"/>
    <d v="2024-03-04T00:00:00"/>
    <s v="Sem informação"/>
    <s v="Sem informação"/>
    <m/>
    <s v="Jose Luis Sarmento de Araujo"/>
    <s v="Sem indicação"/>
    <s v="Gabriel Henrique da Silva Ventura"/>
    <s v="Sem indicação"/>
    <s v="Marcelo Passos Calandrini Fernandes"/>
    <s v="jose.araujo@tjpa.jus.br;;gabriel.ventura@tjpa.jus.br;;marcelo.fernandes@tjpa.jus.br;coordenadoria.contratos@tjpa.jus.br"/>
  </r>
  <r>
    <s v="CONTRATO"/>
    <s v="024"/>
    <x v="4"/>
    <s v="  NORTE PROTEÇÃO LTDA.  ME"/>
    <s v="17.946.404/0001-75"/>
    <s v="Execução das obras de reforma das instalações de prevenção e combate a incêndio do fórum criminal de Belém."/>
    <x v="1"/>
    <s v="Tomada de Preços"/>
    <s v="004/2022"/>
    <d v="2022-05-04T00:00:00"/>
    <s v="04/05/22"/>
    <d v="2024-05-04T00:00:00"/>
    <s v="04/05/24"/>
    <n v="731"/>
    <s v="EXPIRADO"/>
    <s v="EXPIRADO"/>
    <x v="0"/>
    <n v="1144925.3"/>
    <s v="Despesa"/>
    <s v="00"/>
    <s v="SEENG"/>
    <s v="PA-PRO-2022/01628"/>
    <s v="Contrato não encontrado"/>
    <s v="Contrato não encontrado"/>
    <s v="TJPA-MEM-2024/15796, COBRANÇA"/>
    <m/>
    <s v="Lei n° 8.666/93"/>
    <m/>
    <x v="3"/>
    <s v="PRAZO LEGAL"/>
    <s v="2024 - 2º Trimestre"/>
    <d v="2024-03-05T00:00:00"/>
    <s v="Sem informação"/>
    <s v="Sem informação"/>
    <m/>
    <s v="Jose Luis Sarmento de Araujo"/>
    <s v="Sem indicação"/>
    <s v="Marcelo Passos Calandrini Fernandes"/>
    <s v="Sem indicação"/>
    <s v="Gabriel Henrique da Silva Ventura"/>
    <s v="jose.araujo@tjpa.jus.br;;marcelo.fernandes@tjpa.jus.br;;gabriel.ventura@tjpa.jus.br;coordenadoria.contratos@tjpa.jus.br"/>
  </r>
  <r>
    <s v="CONTRATO"/>
    <s v="028"/>
    <x v="4"/>
    <s v=" ARRAIS  SERVICOS  MECANICOS,  CONSTRUCAO,  CONSERVACAO  E LOGISTICA EIRELI,"/>
    <s v="07.346.264/0001-40"/>
    <s v="Contratação de empresa especializada na prestação de serviços de locação de veículos automotores com e sem condutor, no âmbito do tribunal de Justiça do Estado do Pará - TJPa"/>
    <x v="0"/>
    <s v="Pregão Eletrônico "/>
    <s v="016/2022"/>
    <d v="2022-05-10T00:00:00"/>
    <s v="10/05/22"/>
    <d v="2024-05-10T00:00:00"/>
    <s v="10/05/24"/>
    <n v="731"/>
    <s v="EXPIRADO"/>
    <s v="EXPIRADO"/>
    <x v="0"/>
    <n v="90000"/>
    <s v="Despesa"/>
    <s v="00"/>
    <s v="SEADM"/>
    <s v="PA-PRO-2022/01651"/>
    <s v="Contrato não encontrado"/>
    <s v="Contrato não encontrado"/>
    <s v="TJPA-MEM-2024/15799, cobrança"/>
    <m/>
    <s v="Lei n° 8.666/93"/>
    <m/>
    <x v="1"/>
    <s v="PRAZO LEGAL"/>
    <s v="2024 - 2º Trimestre"/>
    <d v="2024-03-11T00:00:00"/>
    <s v="Sem informação"/>
    <s v="NÃO"/>
    <m/>
    <s v="Danielle Lima Araujo"/>
    <s v="Wanderson Alcides Sena Marques"/>
    <s v="Moises Cristino de Oliveira"/>
    <s v="Sem indicação"/>
    <s v="Rodrigo Augusto do Amaral Alcantara"/>
    <s v="danielle.lima@tjpa.jus.br;wanderson.marques@tjpa.jus.br;moises.oliveira@tjpa.jus.br;;;rodrigo.alcantara@tjpa.jus.br;coordenadoria.contratos@tjpa.jus.br"/>
  </r>
  <r>
    <s v="CONTRATO"/>
    <s v="033"/>
    <x v="2"/>
    <s v="ISABELA COSTA DAINESI EPP"/>
    <s v="30.733.876/0001-08"/>
    <s v="Contratação de empresa especializada para aquisição de Rádios Transceptores Analógico e Digital novo, visando atender as necessidades do Tribunal de Justiça do Estado do Pará, conforme condições, quantidades e exigências estabelecidas neste Instrumento."/>
    <x v="3"/>
    <s v="Pregão Eletrônico"/>
    <s v="009/2023"/>
    <d v="2023-05-12T00:00:00"/>
    <s v="12/05/23"/>
    <d v="2024-05-12T00:00:00"/>
    <s v="12/05/24"/>
    <n v="366"/>
    <s v="EXPIRADO"/>
    <s v="EXPIRADO"/>
    <x v="0"/>
    <n v="117699"/>
    <s v="Despesa"/>
    <s v="00"/>
    <s v="COMIL"/>
    <s v="TJPA-PRO-2023/01956"/>
    <s v="Contrato não encontrado"/>
    <s v="Contrato não encontrado"/>
    <s v="Contrato de aquisição"/>
    <m/>
    <s v="Lei n° 8.666/93"/>
    <m/>
    <x v="3"/>
    <s v="PRAZO LEGAL"/>
    <s v="2024 - 2º Trimestre"/>
    <d v="2024-03-13T00:00:00"/>
    <s v="Sem informação"/>
    <s v="Sem informação"/>
    <m/>
    <s v="Willian Rogerio Souza da Silva"/>
    <s v="Marcos Ramalho Junior"/>
    <s v="David Henrique Simães do Nascimento"/>
    <s v="Sem indicação"/>
    <s v="Sem indicação"/>
    <s v="william.silva@tjpa.jus.br;marcos.ramalho@tjpa.jus.br;david.nascimento@tjpa.jus.br;cmtj@tjpa.jus.br;coordenadoria.contratos@tjpa.jus.br"/>
  </r>
  <r>
    <s v="CONTRATO"/>
    <s v="099"/>
    <x v="4"/>
    <s v="STEEL SOLUTION MOBILIARIO CORPORATIVO EIRELI"/>
    <s v="20.489.785/0001-15"/>
    <s v="Aquisição de conjunto de 424 estantes deslizantes para a Divisão de Arquivo do TJPA, incluindo a instalação e montagem"/>
    <x v="0"/>
    <s v="Pregão Eletrônico "/>
    <s v="068/2022"/>
    <d v="2022-12-01T00:00:00"/>
    <s v="01/12/22"/>
    <d v="2024-05-16T00:00:00"/>
    <s v="16/05/24"/>
    <n v="532"/>
    <s v="EXPIRADO"/>
    <s v="EXPIRADO"/>
    <x v="0"/>
    <n v="1685696.8"/>
    <s v="Despesa"/>
    <s v="00"/>
    <s v="SEADM"/>
    <s v="TJPA-PRO-2022/04610"/>
    <s v="Contrato não encontrado"/>
    <s v="Contrato não encontrado"/>
    <s v="TJPA-MEM-2023/49152, tramitação; TJPA-MEM-2023/19200, com Mila. Autorizado. Contrato de aquisição."/>
    <m/>
    <s v="Lei n° 8.666/93"/>
    <m/>
    <x v="3"/>
    <s v="PRAZO LEGAL"/>
    <s v="2024 - 2º Trimestre"/>
    <d v="2024-03-17T00:00:00"/>
    <s v="Sem informação"/>
    <s v="Sem informação"/>
    <m/>
    <s v="Luana de Paula Gonçalves Alamar"/>
    <s v="Leila Maria Campos "/>
    <s v="Claikson Mendonca Duarte "/>
    <s v="Sem indicação"/>
    <s v="Sem indicação"/>
    <s v="luana.alamar@tjpa.jus.br;leila.campos@tjpa.jus.br;claikson.duarte@tjpa.jus.br;;;coordenadoria.contratos@tjpa.jus.br"/>
  </r>
  <r>
    <s v="CONTRATO"/>
    <s v="084"/>
    <x v="2"/>
    <s v="IMPERIAL CAFÉ COMÉRCIO EXPORTAÇÃO E IMPORTAÇÃO"/>
    <s v="07.638.718/0001-57"/>
    <s v="Fornecimento de gêneros alimentícios - café"/>
    <x v="7"/>
    <s v="Adesão/Partícipe"/>
    <s v="001/2023"/>
    <d v="2023-09-21T00:00:00"/>
    <s v="21/09/23"/>
    <d v="2024-05-21T00:00:00"/>
    <s v="21/05/24"/>
    <n v="243"/>
    <s v="EXPIRADO"/>
    <s v="EXPIRADO"/>
    <x v="0"/>
    <n v="57275"/>
    <s v="Despesa"/>
    <s v="00"/>
    <s v="SEADM"/>
    <s v="TJPA-PRO-2023/03903"/>
    <s v="Contrato não encontrado"/>
    <s v="Contrato não encontrado"/>
    <s v="TJPA-MEM-2024/07515 não prorrogação"/>
    <m/>
    <s v="Lei n° 8.666/93"/>
    <m/>
    <x v="3"/>
    <s v="PRAZO LEGAL"/>
    <s v="2024 - 2º Trimestre"/>
    <d v="2024-03-22T00:00:00"/>
    <s v="Sem informação"/>
    <s v="NÃO"/>
    <s v="Adesão ao item 052 (café) da Ata de Registro de Preços n.º 001/2023, oriunda do Pregão Eletrônico n.º  001/2023 (Processo Administrativo n°64319.048731/2022-59) do COMANDO  DA  8ª  REGIÃO  MILITAR,"/>
    <s v="Adriana Coelho Lisboa"/>
    <s v="Claikson Mendonca Duarte "/>
    <s v="Sem indicação"/>
    <s v="Sem indicação"/>
    <s v="Sem indicação"/>
    <s v="adriana.guimaraes@tjpa.jus.br; claikson.duarte@tjpa.jus.br"/>
  </r>
  <r>
    <s v="CONTRATO"/>
    <s v="085"/>
    <x v="2"/>
    <s v="SUPER VENDAS COMÉRCIO LTDA"/>
    <s v="17.949.776.0001-55"/>
    <s v="Fornecimento de gêneros alimentícios - açúcar"/>
    <x v="7"/>
    <s v="Adesão/Partícipe"/>
    <s v="001/2023"/>
    <d v="2023-09-21T00:00:00"/>
    <s v="21/09/23"/>
    <d v="2024-05-21T00:00:00"/>
    <s v="21/05/24"/>
    <n v="243"/>
    <s v="EXPIRADO"/>
    <s v="EXPIRADO"/>
    <x v="0"/>
    <n v="12804"/>
    <s v="Despesa"/>
    <s v="00"/>
    <s v="SEADM"/>
    <s v="TJPA-PRO-2023/03905"/>
    <s v="Contrato não encontrado"/>
    <s v="Contrato não encontrado"/>
    <s v="TJPA-MEM-2024/07515 não prorrogação"/>
    <d v="2024-02-15T00:00:00"/>
    <s v="Lei n° 8.666/93"/>
    <m/>
    <x v="3"/>
    <s v="PRAZO LEGAL"/>
    <s v="2024 - 2º Trimestre"/>
    <d v="2024-03-22T00:00:00"/>
    <s v="Dentro do prazo"/>
    <s v="NÃO"/>
    <s v="Adesão ao item 039 (açúcar) da Ata de Registro de Preços n.º 001/2023, oriunda do Pregão Eletrônico n.º 003/2023 (Processo Administrativo n°64319.048731/2022-59) do COMANDO DA 8ª REGIÃO MILITAR"/>
    <s v="Adriana Coelho Lisboa"/>
    <s v="Claikson Mendonca Duarte "/>
    <s v="Sem indicação"/>
    <s v="Sem indicação"/>
    <s v="Sem indicação"/>
    <s v="adriana.guimaraes@tjpa.jus.br; claikson.duarte@tjpa.jus.br"/>
  </r>
  <r>
    <s v="CONTRATO"/>
    <s v="043"/>
    <x v="3"/>
    <s v="SENENGE CONSTRUÇÃO CIVIL E SERVIÇOS  LTDA"/>
    <s v="00.654.914/0001-76"/>
    <s v="Contratação de empresa especializada para conclusão da execução da CONSTRUÇÃO DE ETE  E  RECUPERAÇÃO  DE  PAVIMENTAÇÃO  EXTERNA  NOEDIFÍCIO  SEDE  DO  TJPA"/>
    <x v="1"/>
    <s v="Tomada de Preços"/>
    <s v="002/2021"/>
    <d v="2021-09-24T00:00:00"/>
    <s v="24/09/21"/>
    <d v="2024-05-24T00:00:00"/>
    <s v="24/05/24"/>
    <n v="973"/>
    <s v="EXPIRADO"/>
    <s v="EXPIRADO"/>
    <x v="0"/>
    <n v="633986.64"/>
    <s v="Despesa"/>
    <s v="00"/>
    <s v="SEENG"/>
    <s v="PA-PRO-2021/03128"/>
    <s v="Contrato não encontrado"/>
    <s v="Contrato não encontrado"/>
    <s v="TJPA-MEM-2024/26837 , COBRANÇA"/>
    <m/>
    <s v="Lei n° 8.666/93"/>
    <m/>
    <x v="3"/>
    <s v="PRAZO LEGAL"/>
    <s v="2024 - 2º Trimestre"/>
    <d v="2024-03-25T00:00:00"/>
    <s v="Sem informação"/>
    <s v="Sem informação"/>
    <m/>
    <s v="Jose Luis Sarmento de Araujo"/>
    <s v="Sem indicação"/>
    <s v="Gabriel Henrique da Silva Ventura"/>
    <s v="Sem indicação"/>
    <s v="Marcelo Passos Calandrini Fernandes"/>
    <s v="jose.araujo@tjpa.jus.br;;gabriel.ventura@tjpa.jus.br;;marcelo.fernandes@tjpa.jus.br;coordenadoria.contratos@tjpa.jus.br"/>
  </r>
  <r>
    <s v="CONTRATO"/>
    <s v="042"/>
    <x v="4"/>
    <s v="UISSARA CONSTRUÇÕES E SERVIÇOS LTDA"/>
    <s v="13.024.826/0001-32"/>
    <s v="Construção do novo fórum da comarca de Santo antônio do Tauá"/>
    <x v="1"/>
    <s v="Concorrência"/>
    <s v="001/2022"/>
    <d v="2022-06-01T00:00:00"/>
    <s v="01/06/22"/>
    <d v="2024-06-01T00:00:00"/>
    <s v="01/06/24"/>
    <n v="731"/>
    <s v="EXPIRADO"/>
    <s v="EXPIRADO"/>
    <x v="0"/>
    <n v="2935556.85"/>
    <s v="Despesa"/>
    <s v="00"/>
    <s v="SEENG"/>
    <s v="PA-PRO-2022/02070"/>
    <s v="Contrato não encontrado"/>
    <s v="Contrato não encontrado"/>
    <s v="TJPA-MEM-2024/24398, cobrança"/>
    <m/>
    <s v="Lei n° 8.666/93"/>
    <m/>
    <x v="3"/>
    <s v="PRAZO LEGAL"/>
    <s v="2024 - 2º Trimestre"/>
    <d v="2024-04-02T00:00:00"/>
    <s v="Sem informação"/>
    <s v="Sem informação"/>
    <m/>
    <s v="Marcelo Passos Calandrini Fernandes"/>
    <s v="Sem indicação"/>
    <s v="Marcelo Passos Calandrini Fernandes"/>
    <s v="Sem indicação"/>
    <s v="Selma Lidia Azevedo Lobato"/>
    <s v="marcelo.fernandes@tjpa.jus.br;;selma.lobato@tjpa.jus.br;coordenadoria.contratos@tjpa.jus.br"/>
  </r>
  <r>
    <s v="CONTRATO"/>
    <s v="044"/>
    <x v="5"/>
    <s v="TORINO INFORMÁTICA LTDA"/>
    <s v="03.619.767/0005-15"/>
    <s v="Aquisição de 350 (trezentos e cinquenta) computadores portáteis (notebooks) de uso corporativo, com garantia e suporte técnico on-site de, no mínimo, 36 (trinta e seis) meses, para renovação do parque tecnológico do TJPA"/>
    <x v="3"/>
    <s v="Adesão/Partícipe"/>
    <s v="011/2020"/>
    <d v="2020-12-11T00:00:00"/>
    <s v="11/12/20"/>
    <d v="2024-06-11T00:00:00"/>
    <s v="11/06/24"/>
    <n v="1278"/>
    <s v="EXPIRADO"/>
    <s v="EXPIRADO"/>
    <x v="0"/>
    <n v="2100000"/>
    <s v="Despesa"/>
    <s v="00"/>
    <s v="SETIC"/>
    <s v="PA-PRO-2020/02917"/>
    <s v="Contrato não encontrado"/>
    <s v="Contrato não encontrado"/>
    <s v="Processo de aquisição por ARP"/>
    <m/>
    <s v="Lei n° 8.666/93"/>
    <m/>
    <x v="3"/>
    <s v="PRAZO LEGAL"/>
    <s v="2024 - 2º Trimestre"/>
    <d v="2024-04-12T00:00:00"/>
    <s v="Sem informação"/>
    <s v="NÃO"/>
    <m/>
    <s v="Ramon Santos do Nascimento"/>
    <s v="Ramon Santos do Nascimento"/>
    <s v="Marcus Sérgio Ferreira Neves"/>
    <s v="Sem indicação"/>
    <s v="Diego Fonseca Silva"/>
    <s v="ramon.nascimento@tjpa.jus.br;ramon.nascimento@tjpa.jus.br;marcus.neves@tjpa.jus.br;marcus.neves@tjpa.jus.br;diego.fsilva@tjpa.jus.br;coordenadoria.contratos@tjpa.jus.br"/>
  </r>
  <r>
    <s v="CONTRATO"/>
    <s v="032"/>
    <x v="4"/>
    <s v="SARAIVA EDUCAÇÃO S.A"/>
    <s v="50.268.838/0001-39"/>
    <s v="Contratação direta da empresa SARAIVA EDUCAÇÃO S.A. para assinatura anual para acesso ao produto “Biblioteca Digital da Saraiva”, com acesso simultâneo a 50 usuários/as, dentre os/as magistrados/as e servidores/as do TJPA"/>
    <x v="0"/>
    <s v="Inexigibilidade de Licitação"/>
    <s v="032/2022"/>
    <d v="2022-06-14T00:00:00"/>
    <s v="14/06/22"/>
    <d v="2024-06-14T00:00:00"/>
    <s v="14/06/24"/>
    <n v="731"/>
    <s v="EXPIRADO"/>
    <s v="EXPIRADO"/>
    <x v="0"/>
    <n v="22140"/>
    <s v="Despesa"/>
    <s v="00"/>
    <s v="EJ"/>
    <s v="PA-PRO-2022/01002"/>
    <s v="Contrato não encontrado"/>
    <s v="Contrato não encontrado"/>
    <s v="TJPA-MEM-2024/24400, cobrança - NÃO SERÁ PRORROGADO"/>
    <d v="2024-05-02T00:00:00"/>
    <s v="Lei n° 8.666/93"/>
    <m/>
    <x v="3"/>
    <s v="PRAZO LEGAL"/>
    <s v="2024 - 2º Trimestre"/>
    <d v="2024-04-15T00:00:00"/>
    <s v="Fora do prazo"/>
    <s v="NÃO"/>
    <m/>
    <s v="Paulo Victor Ramos Corrêa"/>
    <s v="Maria da Conceição Ruffeil Moreira"/>
    <s v="Maria da Conceição Ruffeil Moreira"/>
    <s v="Sem indicação"/>
    <s v="Sem indicação"/>
    <s v="paulo.correa@tjpa.jus.br;conceicao.moreira@tjpa.jus.br;conceicao.moreira@tjpa.jus.br;;;coordenadoria.contratos@tjpa.jus.br"/>
  </r>
  <r>
    <s v="CONTRATO"/>
    <s v="048"/>
    <x v="2"/>
    <s v="XP ON CONSULTORIA LTDA"/>
    <s v="23.518.065/0001-29"/>
    <s v="Aquisição de equipamentos de videoconferência, Codec e serviço de integração."/>
    <x v="3"/>
    <s v="Pregão Eletrônico "/>
    <s v="044/2022"/>
    <d v="2023-06-16T00:00:00"/>
    <s v="16/06/23"/>
    <d v="2024-06-16T00:00:00"/>
    <s v="16/06/24"/>
    <n v="366"/>
    <s v="EXPIRADO"/>
    <s v="EXPIRADO"/>
    <x v="0"/>
    <n v="663000"/>
    <s v="Despesa"/>
    <s v="00"/>
    <s v="SETIC"/>
    <s v="TJPA-PRO-2023/02410"/>
    <s v="Contrato não encontrado"/>
    <s v="Contrato não encontrado"/>
    <s v="Contrato de aquisição"/>
    <m/>
    <s v="Lei n° 8.666/93"/>
    <m/>
    <x v="3"/>
    <s v="PRAZO LEGAL"/>
    <s v="2024 - 2º Trimestre"/>
    <d v="2024-04-17T00:00:00"/>
    <s v="Sem informação"/>
    <s v="NÃO"/>
    <s v="Consumo de ARP n° 022/2022, oriunda do PE n° 044/2022"/>
    <s v="Arlene Cristina Silva Siqueira"/>
    <s v="Sem indicação"/>
    <s v="Daniel Fontes Pereira"/>
    <s v="Sem indicação"/>
    <s v="Sem indicação"/>
    <s v="arlene.siqueira@tjpa.jus.br;;fontes.daniel@tjpa.jus.br;;;coordenadoria.contratos@tjpa.jus.br"/>
  </r>
  <r>
    <s v="CONTRATO"/>
    <s v="049"/>
    <x v="2"/>
    <s v="MICROSENS S/A(Filial)"/>
    <s v="78.126.950/0011-26"/>
    <s v="Aquisição de equipamentos de videoconferência, televisão 55’’"/>
    <x v="3"/>
    <s v="Pregão Eletrônico "/>
    <s v="044/2022"/>
    <d v="2023-06-16T00:00:00"/>
    <s v="16/06/23"/>
    <d v="2024-06-16T00:00:00"/>
    <s v="16/06/24"/>
    <n v="366"/>
    <s v="EXPIRADO"/>
    <s v="EXPIRADO"/>
    <x v="0"/>
    <n v="132300"/>
    <s v="Despesa"/>
    <s v="00"/>
    <s v="SETIC"/>
    <s v="TJPA-PRO-2023/02415"/>
    <s v="Contrato não encontrado"/>
    <s v="Contrato não encontrado"/>
    <s v="Contrato de aquisição"/>
    <m/>
    <s v="Lei n° 8.666/93"/>
    <m/>
    <x v="3"/>
    <s v="PRAZO LEGAL"/>
    <s v="2024 - 2º Trimestre"/>
    <d v="2024-04-17T00:00:00"/>
    <s v="Sem informação"/>
    <s v="NÃO"/>
    <s v="Consumo de ARP n° 022/2022, oriunda do PE n° 044/2022"/>
    <s v="Arlene Cristina Silva Siqueira"/>
    <s v="Sem indicação"/>
    <s v="Daniel Fontes Pereira"/>
    <s v="Sem indicação"/>
    <s v="Sem indicação"/>
    <s v="arlene.siqueira@tjpa.jus.br;;fontes.daniel@tjpa.jus.br;;;coordenadoria.contratos@tjpa.jus.br"/>
  </r>
  <r>
    <s v="CONTRATO"/>
    <s v="050"/>
    <x v="2"/>
    <s v="MILLENIUM INDUSTRIA E COMÉRCIO DE PRODUTOS METÁLICOS EIRELI"/>
    <s v="22.058.536/0001-09"/>
    <s v="Aquisição de equipamentos de videoconferência,suporte articulado, televisão e serviço de integração, conforme condições, quantidades eexigências estabelecidas no termo de referência, Anexo I do edital. Consumo de 90unidades do item 3 da ARP 022/2022."/>
    <x v="3"/>
    <s v="Pregão Eletrônico"/>
    <s v="044/2022"/>
    <d v="2023-06-16T00:00:00"/>
    <s v="16/06/23"/>
    <d v="2024-06-16T00:00:00"/>
    <s v="16/06/24"/>
    <n v="366"/>
    <s v="EXPIRADO"/>
    <s v="EXPIRADO"/>
    <x v="0"/>
    <n v="33467"/>
    <s v="Despesa"/>
    <s v="00"/>
    <s v="SETIC"/>
    <s v="TJPA-PRO-2023/02411"/>
    <s v="Contrato não encontrado"/>
    <s v="Contrato não encontrado"/>
    <s v="Contrato de aquisição"/>
    <m/>
    <s v="Lei n° 8.666/93"/>
    <m/>
    <x v="3"/>
    <s v="PRAZO LEGAL"/>
    <s v="2024 - 2º Trimestre"/>
    <d v="2024-04-17T00:00:00"/>
    <s v="Sem informação"/>
    <s v="NÃO"/>
    <s v="Consumo de ARP n° 022/2022, oriunda do PE n° 044/2022"/>
    <s v="Arlene Cristina Silva Siqueira"/>
    <s v="Sem indicação"/>
    <s v="Daniel Fontes Pereira"/>
    <s v="Sem indicação"/>
    <s v="Sem indicação"/>
    <s v="arlene.siqueira@tjpa.jus.br;;fontes.daniel@tjpa.jus.br;;;coordenadoria.contratos@tjpa.jus.br"/>
  </r>
  <r>
    <s v="CONTRATO"/>
    <s v="086"/>
    <x v="4"/>
    <s v="DAVID MOREIRA &amp; CIA LTDA."/>
    <s v="03.564.152/0001-05"/>
    <s v="Aquisição de peças com instalação e garantia para o sistema de refrigeração do tipo expansão indireta (chiller) do Fórum Criminal"/>
    <x v="7"/>
    <s v="Pregão Eletrônico"/>
    <s v="057/2022"/>
    <d v="2022-10-17T00:00:00"/>
    <s v="17/10/22"/>
    <d v="2024-06-17T00:00:00"/>
    <s v="17/06/24"/>
    <n v="609"/>
    <s v="EXPIRADO"/>
    <s v="EXPIRADO"/>
    <x v="0"/>
    <n v="894873.7"/>
    <s v="Despesa"/>
    <s v="00"/>
    <s v="SEENG"/>
    <s v="PA-PRO-2022/03976"/>
    <s v="Contrato não encontrado"/>
    <s v="Contrato não encontrado"/>
    <s v="TJPA-MEM-2024/21408 - fisval informou que serviços foram entregues e contrato não poderá mais ser prorrogado"/>
    <d v="2024-04-16T00:00:00"/>
    <s v="Lei n° 8.666/93"/>
    <m/>
    <x v="1"/>
    <s v="PRAZO LEGAL"/>
    <s v="2024 - 2º Trimestre"/>
    <d v="2024-04-18T00:00:00"/>
    <s v="Dentro do prazo"/>
    <s v="NÃO"/>
    <m/>
    <s v="Valter Mendes Ferreira Júnior"/>
    <s v="Claudio Ormindo Silva dos Santos"/>
    <s v="Claudio Ormindo Silva dos Santos"/>
    <s v="Sem indicação"/>
    <s v="Frank Ferdinando Loureiro Da Silva"/>
    <s v="valter.junior@tjpa.jus.br;claudio.ormindo@tjpa.jus.br;claudio.ormindo@tjpa.jus.br;;frank.silva@tjpa.jus.br;coordenadoria.contratos@tjpa.jus.br"/>
  </r>
  <r>
    <s v="CONTRATO"/>
    <s v="001"/>
    <x v="9"/>
    <s v="LANLINK SOLUÇÕES E COMERCIALIZAÇÃO EM INFORMÁTICA S/A"/>
    <s v="19.877.300/0001-81"/>
    <s v="serviços técnicos especializados na área de Tecnologia da Informação e Comunicações para organização, sustentação, desenvolvimento e execução continuada de TAREFAS DE SUPORTE, ROTINA e DEMANDA"/>
    <x v="4"/>
    <s v="Pregão Eletrônico"/>
    <s v="081/2018"/>
    <d v="2019-01-15T00:00:00"/>
    <s v="15/01/19"/>
    <d v="2024-04-30T00:00:00"/>
    <s v="30/04/24"/>
    <n v="1932"/>
    <s v="EXPIRADO"/>
    <s v="EXPIRADO"/>
    <x v="0"/>
    <n v="12984529.5"/>
    <s v="Despesa"/>
    <s v="00"/>
    <s v="SETIC"/>
    <s v="PA-PRO-2019/00001"/>
    <s v="Contrato não encontrado"/>
    <s v="Contrato não encontrado"/>
    <s v="Rescisão antecipada: mem-2024/19473"/>
    <m/>
    <s v="Lei n° 8.666/93"/>
    <m/>
    <x v="1"/>
    <s v="EXCEPCIONAL"/>
    <s v="2024 - 2º Trimestre"/>
    <d v="2024-03-01T00:00:00"/>
    <s v="Sem informação"/>
    <s v="Sem informação"/>
    <m/>
    <s v="Ramon Santos do Nascimento"/>
    <s v="Ramon Santos do Nascimento"/>
    <s v="Daniel Fontes Pereira"/>
    <s v="Erick Johny Maciel Bol"/>
    <s v="Luis Carlos Bitencourt Ramos"/>
    <s v="ramon.nascimento@tjpa.jus.br;fontes.daniel@tjpa.jus.br;coordenadoria.contratos@tjpa.jus.br"/>
  </r>
  <r>
    <s v="CONTRATO"/>
    <s v="069"/>
    <x v="3"/>
    <s v="AGFERRONATO INFORMÁTICA LTDA"/>
    <s v="08.489.196/0001-31"/>
    <s v="Contratação de 200 horas de serviço, suporte técnico e treinamento avançado na plataforma GLPI, conforme condições, quantidades e exigências estabelecidas no termo de referência"/>
    <x v="0"/>
    <s v="Pregão Eletrônico"/>
    <s v="064/2021"/>
    <d v="2021-11-26T00:00:00"/>
    <s v="26/11/21"/>
    <d v="2024-05-15T00:00:00"/>
    <s v="15/05/24"/>
    <n v="901"/>
    <s v="EXPIRADO"/>
    <s v="EXPIRADO"/>
    <x v="0"/>
    <n v="70500"/>
    <s v="Despesa"/>
    <s v="00"/>
    <s v="SETIC"/>
    <s v="PA-PRO-2021/04053"/>
    <s v="Contrato não encontrado"/>
    <s v="Contrato não encontrado"/>
    <s v="Rescisão antecipada: TJPA-MEM-2024/13065/autorizado"/>
    <m/>
    <s v="Lei n° 8.666/93"/>
    <m/>
    <x v="3"/>
    <s v="PRAZO LEGAL"/>
    <s v="2024 - 2º Trimestre"/>
    <d v="2024-03-16T00:00:00"/>
    <s v="Sem informação"/>
    <s v="Sem informação"/>
    <m/>
    <s v="Daniel Fontes Pereira"/>
    <s v="Daniel Fontes Pereira"/>
    <s v="Paulo Emilio Correia Lima Paes Barreto"/>
    <s v="Ramon Santos do Nascimento"/>
    <s v="Luis Carlos Bitencourt Ramos"/>
    <s v="fontes.daniel@tjpa.jus.br;fontes.daniel@tjpa.jus.br;paulo.paes@tjpa.jus.br;ramon.nascimento@tjpa.jus.br;luis.ramos@tjpa.jus.br;coordenadoria.contratos@tjpa.jus.br"/>
  </r>
  <r>
    <s v="CONTRATO"/>
    <s v="081"/>
    <x v="4"/>
    <s v="MAUÉS ENGENHARIA LTDA."/>
    <s v="36.521.965/0001-77"/>
    <s v="Contratação de empresa especializada para reforma parcial e construção de torre para reservatório elevado no Fórum da Comarca de Cametá."/>
    <x v="1"/>
    <s v="Tomada de Preços"/>
    <s v="006/2022"/>
    <d v="2022-09-30T00:00:00"/>
    <s v="30/09/22"/>
    <d v="2024-03-30T00:00:00"/>
    <s v="30/03/24"/>
    <n v="547"/>
    <s v="EXPIRADO"/>
    <s v="EXPIRADO"/>
    <x v="0"/>
    <n v="447888.13"/>
    <s v="Despesa"/>
    <s v="00"/>
    <s v="SEENG"/>
    <s v="TJPA-PRO-2022/03836"/>
    <s v="Contrato não encontrado"/>
    <s v="Contrato não encontrado"/>
    <s v="TJPA-MEM-2024/08632, COBRANÇA"/>
    <m/>
    <s v="Lei n° 8.666/93"/>
    <m/>
    <x v="3"/>
    <s v="PRAZO LEGAL"/>
    <s v="2024 - 1º Trimestre"/>
    <d v="2024-01-30T00:00:00"/>
    <s v="Sem informação"/>
    <s v="Sem informação"/>
    <m/>
    <s v="Jose Luis Sarmento de Araujo"/>
    <s v="Sem indicação"/>
    <s v="Marcelo Passos Calandrini Fernandes"/>
    <s v="Sem indicação"/>
    <s v="Sem indicação"/>
    <s v="jose.araujo@tjpa.jus.br;;marcelo.fernandes@tjpa.jus.br;;;coordenadoria.contratos@tjpa.jus.br"/>
  </r>
  <r>
    <s v="CONTRATO"/>
    <s v="080"/>
    <x v="2"/>
    <s v="M. DE N. D. MOREIRA"/>
    <s v="45.322.752/0001-07"/>
    <s v="Contratação direta de pessoa física ou jurídica especializada na prestação do serviço de roçagem de área verde externa, a fim de atender a demanda da Divisão de Arquivo do TJPA"/>
    <x v="0"/>
    <s v="Dispensa de Licitação"/>
    <s v="038/2023"/>
    <d v="2023-09-05T00:00:00"/>
    <s v="05/09/23"/>
    <d v="2024-04-05T00:00:00"/>
    <s v="05/04/24"/>
    <n v="213"/>
    <s v="EXPIRADO"/>
    <s v="EXPIRADO"/>
    <x v="0"/>
    <n v="3902.64"/>
    <s v="Despesa"/>
    <s v="00"/>
    <s v="SEADM"/>
    <s v="TJPA-PRO-2023/03704"/>
    <s v="Contrato não encontrado"/>
    <s v="Contrato não encontrado"/>
    <s v="TJPA-MEM-2024/08785, cobramça"/>
    <m/>
    <s v="Lei nº 14.133/2021, art. 75, II"/>
    <m/>
    <x v="3"/>
    <s v="PRAZO LEGAL"/>
    <s v="2024 - 2º Trimestre"/>
    <d v="2024-02-05T00:00:00"/>
    <s v="Sem informação"/>
    <s v="NÃO"/>
    <m/>
    <s v="Claikson Mendonca Duarte "/>
    <s v="Gabriel Lamego Pereira"/>
    <s v="Gabriel Lamego Pereira"/>
    <s v="Sem indicação"/>
    <s v="Sem indicação"/>
    <s v="coordenadoria.contratos@tjpa.jus.br; claikson.duarte@tjpa.jus.br; gabriel.pereira@tjpa.jus.br"/>
  </r>
  <r>
    <s v="CONTRATO"/>
    <s v="081"/>
    <x v="2"/>
    <s v="ARENITO CONSERVAÇÃO PATRIMONIAL EIRELI"/>
    <s v="79.705.182/0001-56"/>
    <s v="Contratação direta de pessoa física ou jurídica especializada na prestação do serviço de roçagem de área verde externa, a fim de atender a demanda da Divisão de Arquivo do TJPA"/>
    <x v="0"/>
    <s v="Dispensa de Licitação"/>
    <s v="038/2023"/>
    <d v="2023-09-05T00:00:00"/>
    <s v="05/09/23"/>
    <d v="2024-04-05T00:00:00"/>
    <s v="05/04/24"/>
    <n v="213"/>
    <s v="EXPIRADO"/>
    <s v="EXPIRADO"/>
    <x v="0"/>
    <n v="3864"/>
    <s v="Despesa"/>
    <s v="00"/>
    <s v="SEADM"/>
    <s v="TJPA-PRO-2023/03705"/>
    <s v="Contrato não encontrado"/>
    <s v="Contrato não encontrado"/>
    <s v="TJPA-MEM-2024/08787, cobrança"/>
    <m/>
    <s v="Lei nº 14.133/2021, art. 75, II"/>
    <d v="2023-07-10T00:00:00"/>
    <x v="3"/>
    <s v="PRAZO LEGAL"/>
    <s v="2024 - 2º Trimestre"/>
    <d v="2024-02-05T00:00:00"/>
    <s v="Sem informação"/>
    <s v="NÃO"/>
    <m/>
    <s v="Claikson Mendonca Duarte "/>
    <s v="Gabriel Lamego Pereira"/>
    <s v="Gabriel Lamego Pereira"/>
    <s v="Sem indicação"/>
    <s v="Sem indicação"/>
    <s v="coordenadoria.contratos@tjpa.jus.br; claikson.duarte@tjpa.jus.br; gabriel.pereira@tjpa.jus.br"/>
  </r>
  <r>
    <s v="CONTRATO"/>
    <s v="001"/>
    <x v="4"/>
    <s v="BERLIN FINANCE MEIOS DE PAGAMENTOS LTDA"/>
    <s v="16.814.330/0001-50"/>
    <s v="Contratação de solução de pagamento por meio eletrônico que realize captura, roteamento, transmissão, processamento, compensação e liquidação de transações financeiras à vista e/ou parceladas, por meio de sistema e-commerce, realizadas com cartão de crédito e cartão de débito, com a aceitação de pelo menos as bandeiras Visa, Mastercard e Elo, sem ônus para o Tribunal de Justiça do Estado do Pará."/>
    <x v="0"/>
    <s v="Pregão Eletrônico "/>
    <s v="075/2021"/>
    <d v="2022-01-10T00:00:00"/>
    <s v="10/01/22"/>
    <d v="2024-04-10T00:00:00"/>
    <s v="10/04/24"/>
    <n v="821"/>
    <s v="EXPIRADO"/>
    <s v="EXPIRADO"/>
    <x v="0"/>
    <n v="0"/>
    <s v="Sem custo"/>
    <s v="00"/>
    <s v="SEFIN"/>
    <s v="PA-PRO-2022/00007"/>
    <s v="Contrato não encontrado"/>
    <s v="Contrato não encontrado"/>
    <s v="TJPA-MEM-2023/58089, chegou no prazo"/>
    <m/>
    <s v="Lei n° 8.666/93"/>
    <m/>
    <x v="1"/>
    <s v="PRAZO LEGAL"/>
    <s v="2024 - 2º Trimestre"/>
    <d v="2024-02-10T00:00:00"/>
    <s v="Sem informação"/>
    <s v="Sem informação"/>
    <s v="Taxa 5,22%; Taxa ajustada 5,42%"/>
    <s v="Miguel Lucivaldo Alves Santos"/>
    <s v="Joao Gustavo Gouvea Loureiro"/>
    <s v="Márcio Góes do Nascimento"/>
    <s v="Sem indicação"/>
    <s v="Sem indicação"/>
    <s v="miguel.lasantos@tjpa.jus.br;joao.loureiro@tjpa.jus.br;marcio.goes@tjpa.jus.br;coordenadoria.contratos@tjpa.jus.br"/>
  </r>
  <r>
    <s v="CONTRATO"/>
    <s v="041"/>
    <x v="4"/>
    <s v="SENENGE CONSTRUÇÃO CIVIL E SERVIÇOS  LTDA"/>
    <s v="00.654.914/0001-76"/>
    <s v="Execução  da  obra  de  Construção do  Anexo  ao Fórum  de Marituba"/>
    <x v="1"/>
    <s v="Concorrência"/>
    <s v="002/2022"/>
    <d v="2022-05-27T00:00:00"/>
    <s v="27/05/22"/>
    <d v="2024-02-25T00:00:00"/>
    <s v="25/02/24"/>
    <n v="639"/>
    <s v="EXPIRADO"/>
    <s v="EXPIRADO"/>
    <x v="0"/>
    <n v="4115078.23"/>
    <s v="Despesa"/>
    <s v="00"/>
    <s v="SEENG"/>
    <s v="PA-PRO-2022/02022"/>
    <s v="Contrato não encontrado"/>
    <s v="Contrato não encontrado"/>
    <s v="TJPA-MEM-2024/08586, COBRANÇA. Distrato TJPA-PRO-2022/02022.02"/>
    <m/>
    <s v="Lei n° 8.666/93"/>
    <m/>
    <x v="3"/>
    <s v="PRAZO LEGAL"/>
    <s v="2024 - 1º Trimestre"/>
    <d v="2023-12-27T00:00:00"/>
    <s v="Sem informação"/>
    <s v="NÃO"/>
    <m/>
    <s v="Jose Luis Sarmento de Araujo"/>
    <s v="Sem indicação"/>
    <s v="Selma Lidia Azevedo Lobato"/>
    <s v="Sem indicação"/>
    <s v="Marcelo Passos Calandrini Fernandes"/>
    <s v="jose.araujo@tjpa.jus.br;;selma.lobato@tjpa.jus.br;;marcelo.fernandes@tjpa.jus.br;coordenadoria.contratos@tjpa.jus.br"/>
  </r>
  <r>
    <s v="CONTRATO"/>
    <s v="078"/>
    <x v="4"/>
    <s v="COELHO QUEIROZ CONSTRUÇÕES EIRELI"/>
    <s v="15.142.883/0001-41"/>
    <s v="Contratação de empresa especializada para execução do remanescente de obra da construção do novo Fórum da Comarca de São Felix do Xingu"/>
    <x v="1"/>
    <s v="Dispensa de Licitação"/>
    <s v="059/2022"/>
    <d v="2022-09-27T00:00:00"/>
    <s v="27/09/22"/>
    <d v="2024-02-27T00:00:00"/>
    <s v="27/02/24"/>
    <n v="518"/>
    <s v="EXPIRADO"/>
    <s v="EXPIRADO"/>
    <x v="0"/>
    <n v="3551157.82"/>
    <s v="Despesa"/>
    <s v="00"/>
    <s v="SEENG"/>
    <s v="TJPA-PRO-2022/03857"/>
    <s v="Contrato não encontrado"/>
    <s v="Contrato não encontrado"/>
    <s v="TJPA-MEM-2024/08590, COBRANÇA"/>
    <m/>
    <s v="Lei n° 8.666/93"/>
    <m/>
    <x v="3"/>
    <s v="PRAZO LEGAL"/>
    <s v="2024 - 1º Trimestre"/>
    <d v="2023-12-29T00:00:00"/>
    <s v="Sem informação"/>
    <s v="NÃO"/>
    <m/>
    <s v="Jose Luis Sarmento de Araujo"/>
    <s v="Sem indicação"/>
    <s v="Marcelo Passos Calandrini Fernandes"/>
    <s v="Sem indicação"/>
    <s v="Gabriel Henrique da Silva Ventura"/>
    <s v="jose.araujo@tjpa.jus.br;;marcelo.fernandes@tjpa.jus.br;;gabriel.ventura@tjpa.jus.br;coordenadoria.contratos@tjpa.jus.br"/>
  </r>
  <r>
    <s v="CONTRATO"/>
    <s v="088"/>
    <x v="4"/>
    <s v="OCEANO  SERVIÇOS  DE  CONSTRUÇÃO CIVIL  EIRELI"/>
    <s v="03.536.995/0001-06"/>
    <s v="CONSTRUÇÃO  DE  MURO  DE  ARRIMO  DE  PESO  E  CORTINA ATIRANTADA    COM    SERVIÇOS    COMPLEMENTARES    NO    FÓRUM    DA    COMARCA    DE MEDICILÂNDIA-PA"/>
    <x v="1"/>
    <s v="Dispensa de Licitação"/>
    <s v="066/2022"/>
    <d v="2022-10-27T00:00:00"/>
    <s v="27/10/22"/>
    <d v="2024-02-27T00:00:00"/>
    <s v="27/02/24"/>
    <n v="488"/>
    <s v="EXPIRADO"/>
    <s v="EXPIRADO"/>
    <x v="0"/>
    <n v="875248.75"/>
    <s v="Despesa"/>
    <s v="00"/>
    <s v="SEENG"/>
    <s v="TJPA-PRO-2022/04100"/>
    <s v="Contrato não encontrado"/>
    <s v="Contrato não encontrado"/>
    <s v="TJPA-MEM-2024/08592, COBRANÇA"/>
    <m/>
    <s v="Lei n° 8.666/93"/>
    <m/>
    <x v="3"/>
    <s v="PRAZO LEGAL"/>
    <s v="2024 - 1º Trimestre"/>
    <d v="2023-12-29T00:00:00"/>
    <s v="Sem informação"/>
    <s v="NÃO"/>
    <m/>
    <s v="Jose Luis Sarmento de Araujo"/>
    <s v="Sem indicação"/>
    <s v="Jose Luis Sarmento de Araujo"/>
    <s v="Sem indicação"/>
    <s v="Selma Lidia Azevedo Lobato"/>
    <s v="jose.araujo@tjpa.jus.br;;jose.araujo@tjpa.jus.br;;selma.lobato@tjpa.jus.br;coordenadoria.contratos@tjpa.jus.br"/>
  </r>
  <r>
    <s v="CONTRATO"/>
    <s v="003"/>
    <x v="2"/>
    <s v="MARCELO HIROYUKI OKA "/>
    <s v="036.xxx.xxx-13"/>
    <s v="Contratação direta de Pessoa física especializada na elaboração de Projeto Expográfico para nova sede do Museu do Judiciário do TJPA, com criação, concepção visual e projeto executivo expográfico; elaboração de maquete comercial/ arquitetônica de apresentação do projeto e a supervisão de construção e acompanhamento da implantação."/>
    <x v="0"/>
    <s v="Inexigibilidade de Licitação"/>
    <s v="s/n"/>
    <d v="2023-01-11T00:00:00"/>
    <s v="11/01/23"/>
    <d v="2024-02-11T00:00:00"/>
    <s v="11/02/24"/>
    <n v="396"/>
    <s v="EXPIRADO"/>
    <s v="EXPIRADO"/>
    <x v="0"/>
    <n v="71500"/>
    <s v="Despesa"/>
    <s v="00"/>
    <s v="SEADM"/>
    <s v="TJPA-PRO-2022/03108"/>
    <s v="Contrato não encontrado"/>
    <s v="Contrato não encontrado"/>
    <s v="cláusula de prorrogação automática; TJPA-MEM-2024/01292"/>
    <m/>
    <s v="Lei n° 14.133/2021, art. 74, III"/>
    <d v="2022-11-17T00:00:00"/>
    <x v="3"/>
    <s v="PRAZO LEGAL"/>
    <s v="2024 - 1º Trimestre"/>
    <d v="2023-12-13T00:00:00"/>
    <s v="Sem informação"/>
    <s v="NÃO"/>
    <m/>
    <s v="Claikson Mendonca Duarte "/>
    <s v="Rodolfo Silva Marques"/>
    <s v="Rodolfo Silva Marques"/>
    <s v="Sem indicação"/>
    <s v="Sem indicação"/>
    <s v="claikson.duarte@tjpa.jus.br;rodolfo.marques@tjpa.jus.br;rodolfo.marques@tjpa.jus.br;;;coordenadoria.contratos@tjpa.jus.br"/>
  </r>
  <r>
    <s v="CONTRATO"/>
    <s v="104"/>
    <x v="4"/>
    <s v="EDITORA FÓRUM"/>
    <s v="41.769.803/0001-92"/>
    <s v="Contratação direta de empresa especializada na prestação de serviço de assinatura anual da &quot;Plataforma Fórum de Conhecimento Jurídico&quot;, contemplando a disponibilização online dos módulos Fórum Livros, Fórum Revistas, Fórum Informativos e Fórum Vídeos"/>
    <x v="0"/>
    <s v="Inexigibilidade de Licitação"/>
    <s v="078/2022"/>
    <d v="2023-02-19T00:00:00"/>
    <s v="19/02/23"/>
    <d v="2024-02-19T00:00:00"/>
    <s v="19/02/24"/>
    <n v="365"/>
    <s v="EXPIRADO"/>
    <s v="EXPIRADO"/>
    <x v="0"/>
    <n v="423074"/>
    <s v="Despesa"/>
    <s v="00"/>
    <s v="SEADM"/>
    <s v="TJPA-PRO-2022/04115"/>
    <s v="Contrato não encontrado"/>
    <s v="Contrato não encontrado"/>
    <s v="TJPA-MEM-2024/01708, cobrança"/>
    <d v="2024-01-12T00:00:00"/>
    <s v="Lei n° 14.133/21"/>
    <m/>
    <x v="3"/>
    <s v="PRAZO LEGAL"/>
    <s v="2024 - 1º Trimestre"/>
    <d v="2023-12-21T00:00:00"/>
    <s v="Fora do prazo"/>
    <s v="NÃO"/>
    <m/>
    <s v="Elaine Cristina Fernandes Ribeiro"/>
    <s v="Josiane de Oliveira Neves"/>
    <s v="Josiane de Oliveira Neves"/>
    <s v="Sem indicação"/>
    <s v="Sem indicação"/>
    <s v="elaine.ribeiro@tjpa.jus.br;josiane.neves@tjpa.jus.br;josiane.neves@tjpa.jus.br;;;coordenadoria.contratos@tjpa.jus.br"/>
  </r>
  <r>
    <s v="CONTRATO"/>
    <s v="064"/>
    <x v="4"/>
    <s v="DINASTIA VIAGENS E TURISMO LTDA-EPP"/>
    <s v="15.741.481/0001-63"/>
    <s v="Contratação  de  empresa  especializada  na prestação   de   serviços   de   assessoramento,   reserva,   emissão,   remarcação   e cancelamento de passagens aéreas, nacionais e internacionais, emissão de seguro de assistência  em  viagem  internacional,  de  assentos  especiais  e  outras  atividades correlatas indissociáveis do serviço prestado, por meio do atendimento remoto, para o Tribunal de Justiça do Estado do Pará"/>
    <x v="0"/>
    <s v="Pregão Eletrônico "/>
    <s v="050/2022"/>
    <d v="2022-08-06T00:00:00"/>
    <s v="06/08/22"/>
    <d v="2024-01-09T00:00:00"/>
    <s v="09/01/24"/>
    <n v="521"/>
    <s v="EXPIRADO"/>
    <s v="EXPIRADO"/>
    <x v="0"/>
    <n v="1249732.96"/>
    <s v="Despesa"/>
    <s v="00"/>
    <s v="SEFIN"/>
    <s v="PA-PRO-2022/02880"/>
    <s v="Contrato não encontrado"/>
    <s v="Contrato não encontrado"/>
    <s v="TJPA-MEM-2023/02363, autorizado / TJPA-MEM-2023/69069 - rescisçao antecipada por homologação de pregão"/>
    <d v="2023-01-25T00:00:00"/>
    <s v="Lei nº.10.520, de 17 de julho de 2002"/>
    <m/>
    <x v="1"/>
    <s v="PRAZO LEGAL"/>
    <s v="2024 - 1º Trimestre"/>
    <d v="2023-11-10T00:00:00"/>
    <s v="Dentro do prazo"/>
    <s v="NÃO"/>
    <m/>
    <s v="Raquel de Souza Filgueira"/>
    <s v="Anderson Clay Batista Pereira"/>
    <s v="Anderson Clay Batista Pereira"/>
    <s v="Sem indicação"/>
    <s v="Sem indicação"/>
    <s v="raquel.filgueira@tjpa.jus.br;anderson.pereira@tjpa.jus.br;anderson.pereira@tjpa.jus.br;coordenadoria.contratos@tjpa.jus.br"/>
  </r>
  <r>
    <s v="CONTRATO"/>
    <s v="004"/>
    <x v="4"/>
    <s v="REVERSA AMBIENTAL SERVIÇOS E COLETORA DE RESÍDUOS EIRELI "/>
    <s v="27.208.498/0001-39"/>
    <s v="Contratação de empresa especializada na prestação de serviços de limpeza de esgotos (limpa-fossas), incluindo drenagem, transporte e descarte de material, com abrangência na Região Metropolitana de Belém."/>
    <x v="0"/>
    <s v="Pregão Eletrônico"/>
    <s v="071/2021"/>
    <d v="2022-01-10T00:00:00"/>
    <s v="10/01/22"/>
    <d v="2024-01-10T00:00:00"/>
    <s v="10/01/24"/>
    <n v="730"/>
    <s v="EXPIRADO"/>
    <s v="EXPIRADO"/>
    <x v="0"/>
    <n v="234193.05"/>
    <s v="Despesa"/>
    <s v="00"/>
    <s v="SEENG"/>
    <s v="PA-PRO-2022/00021"/>
    <s v="Contrato não encontrado"/>
    <s v="Contrato não encontrado"/>
    <s v="TJPA-MEM-2023/61910, COBRANÇA"/>
    <m/>
    <s v="Lei n° 8.666/93"/>
    <m/>
    <x v="3"/>
    <s v="PRAZO LEGAL"/>
    <s v="2024 - 1º Trimestre"/>
    <d v="2023-11-11T00:00:00"/>
    <s v="Sem informação"/>
    <s v="NÃO"/>
    <m/>
    <s v="Antonio Fernandes dos Santos Sousa"/>
    <s v="Sem indicação"/>
    <s v="Francinaldo Pereira da Silva Barbosa"/>
    <s v="Sem indicação"/>
    <s v="Sem indicação"/>
    <s v="antonio.sousa2@tjpa.jus.br;;francinaldo.barbosa@tjpa.jus.br;coordenadoria.contratos@tjpa.jus.br"/>
  </r>
  <r>
    <s v="CONTRATO"/>
    <s v="089"/>
    <x v="11"/>
    <s v="O NINA RIBEIRO LTDA - EPP"/>
    <s v="04.072.575/0001-70"/>
    <s v="Contratação de pessoa jurídica especializada na prestação de serviços de sonorização com gravação de áudio, manutenção preventiva e corretiva dos equipamentos"/>
    <x v="0"/>
    <s v="Pregão Eletrônico"/>
    <s v="090/2018"/>
    <d v="2019-01-10T00:00:00"/>
    <s v="10/01/19"/>
    <d v="2024-01-10T00:00:00"/>
    <s v="10/01/24"/>
    <n v="1826"/>
    <s v="EXPIRADO"/>
    <s v="EXPIRADO"/>
    <x v="0"/>
    <n v="610000"/>
    <s v="Despesa"/>
    <s v="00"/>
    <s v="SEADM"/>
    <s v="PA-PRO-2018/06145"/>
    <s v="Contrato não encontrado"/>
    <s v="Contrato não encontrado"/>
    <s v="TJPA-MEM-2023/61913, cobrança - não será prorrogado"/>
    <d v="2023-11-10T00:00:00"/>
    <s v="Lei n° 8.666/93"/>
    <m/>
    <x v="3"/>
    <s v="EXCEPCIONAL"/>
    <s v="2024 - 1º Trimestre"/>
    <d v="2023-11-11T00:00:00"/>
    <s v="Dentro do prazo"/>
    <s v="NÃO"/>
    <m/>
    <s v="Adriana Coelho Lisboa"/>
    <s v="Enio de Oliveira Reboucas"/>
    <s v="Gabriel Lamego Pereira"/>
    <s v="Sem indicação"/>
    <s v="Randal Willams Ferreira de Castro"/>
    <s v="adriana.guimaraes@tjpa.jus.br;enio.reboucas@tjpa.jus.br;gabriel.pereira@tjpa.jus.br;;randal.castro@tjpa.jus.br;coordenadoria.contratos@tjpa.jus.br"/>
  </r>
  <r>
    <s v="CONTRATO"/>
    <s v="005"/>
    <x v="11"/>
    <s v="TELEMAR NORTE LESTE SA"/>
    <s v="33.000.118/0001-79"/>
    <s v="Prestação de Serviços de Telefonia, envolvendo Serviço Telefônico Fixo Comutado (STFC) e, ocasionalmente. Serviço Móvel Pessoal (SMP)"/>
    <x v="4"/>
    <s v="Adesão/Partícipe"/>
    <s v="023/2016"/>
    <d v="2018-02-01T00:00:00"/>
    <s v="01/02/18"/>
    <d v="2024-02-01T00:00:00"/>
    <s v="01/02/24"/>
    <n v="2191"/>
    <s v="EXPIRADO"/>
    <s v="EXPIRADO"/>
    <x v="0"/>
    <n v="596567.04000000004"/>
    <s v="Despesa"/>
    <s v="00"/>
    <s v="SETIC"/>
    <s v="PA-PRO-2018/0002"/>
    <s v="Contrato não encontrado"/>
    <s v="Contrato não encontrado"/>
    <s v="Nova contratação: PA-PRO-2022/00804 -  deverá substituir os serviços prestados por meio dos contratos nºs 005/2018 e 065/2018, que não devem ser objeto de novas renovações contratuais.Informação: Wanderson Benedito Souza da Costa em 11/04, por e-mail. TJPA-MEM-2023/01968, autorizado. // TJPA-MEM-2023/24523 - NOVA COBRANÇA,  TJPA-MEM-2023/27350, nova instrução de prorrogação, autuada em TJPA-PRO-2023/02250. Autorizado. Verificar,acho que não pode ser mais prorrogado. Não pode ser prorrogado considerando o prazo da exepcionalidade (Lorena)"/>
    <d v="2023-07-19T00:00:00"/>
    <s v="Lei n° 8.666/93"/>
    <m/>
    <x v="1"/>
    <s v="EMERGENCIAL"/>
    <s v="2024 - 1º Trimestre"/>
    <d v="2023-12-03T00:00:00"/>
    <s v="Dentro do prazo"/>
    <s v="NÃO"/>
    <m/>
    <s v="Simonne Soares Batista"/>
    <s v="Erick Johny Maciel Bol"/>
    <s v="Márcia Valéria Amaral Lobato"/>
    <s v="Erick Johny Maciel Bol"/>
    <s v="Jose de Andrade Goyana Junior"/>
    <s v="simonne.batista@tjpa.jus.br;erick.bol@tjpa.jus.br;marcia.lobato@tjpa.jus.br;erick.bol@tjpa.jus.br;jose.goyana@tjpa.jus.br;coordenadoria.contratos@tjpa.jus.br"/>
  </r>
  <r>
    <s v="CONTRATO"/>
    <s v="067"/>
    <x v="4"/>
    <s v="CRIART SERVIÇOS DE TERCEIRIZAÇÃO DE MÃO DE OBRA LTDA"/>
    <s v="07.783.832/0001-70"/>
    <s v="Contratação de empresa especializada para prestação de serviço de Limpeza, Conservação, Higiênização e Apoio Administrativo e Encarregado, nas dependências e instalações do Tribunal de Justiça do Estado do Pará - Localizados na capital e no interior do Estado do Pará, com fornecimento de uniformes, materiais de limpeza e emprego de equipamentos necessários e adequados à execução dos serviços."/>
    <x v="5"/>
    <s v="Pregão Eletrônico "/>
    <s v="018/2022"/>
    <d v="2022-09-01T00:00:00"/>
    <s v="01/09/22"/>
    <d v="2024-06-16T00:00:00"/>
    <s v="16/06/24"/>
    <n v="654"/>
    <s v="EXPIRADO"/>
    <s v="EXPIRADO"/>
    <x v="0"/>
    <n v="29137530.359999999"/>
    <s v="Despesa"/>
    <s v="00"/>
    <s v="SEADM"/>
    <s v="PA-PRO-2021/02617"/>
    <s v="Contrato não encontrado"/>
    <s v="Contrato não encontrado"/>
    <s v="PA-PRO-2022/03098. Contrato rescindido"/>
    <m/>
    <s v="Lei n° 8.666/93"/>
    <m/>
    <x v="1"/>
    <s v="PRAZO LEGAL"/>
    <s v="2024 - 2º Trimestre"/>
    <d v="2024-04-17T00:00:00"/>
    <s v="Sem informação"/>
    <s v="Sem informação"/>
    <m/>
    <s v="Enio de Oliveira Reboucas"/>
    <s v="Helton Moura da Rocha"/>
    <s v="Gabriel Lamego Pereira"/>
    <s v="Sem indicação"/>
    <s v="Jandiara Luzia Matos Pires "/>
    <s v="adriana.guimaraes@tjpa.jus.br;enio.reboucas@tjpa.jus.br;helton.rocha@tjpa.jus.br;;jandiara.pires@tjpa.jus.br;coordenadoria.contratos@tjpa.jus.br"/>
  </r>
  <r>
    <s v="CONTRATO"/>
    <s v="046"/>
    <x v="5"/>
    <s v="OBJECTTI SOLUÇÕES LTDA"/>
    <s v="11.735.236/0001-92"/>
    <s v="Aquisição de Solução de Certificação Digital, para atender as demandas do Poder Judiciário do Estado do Pará; 700 unidades de TOKEN SAFENET; Modelo 5110 "/>
    <x v="7"/>
    <s v="Adesão/Partícipe"/>
    <s v="024/2020"/>
    <d v="2020-12-10T00:00:00"/>
    <s v="10/12/20"/>
    <d v="2023-12-10T00:00:00"/>
    <s v="10/12/23"/>
    <n v="1095"/>
    <s v="EXPIRADO"/>
    <s v="EXPIRADO"/>
    <x v="0"/>
    <n v="24500"/>
    <s v="Despesa"/>
    <s v="00"/>
    <s v="SETIC"/>
    <s v="PA-PRO-2020/01874"/>
    <s v="Contrato não encontrado"/>
    <s v="Contrato não encontrado"/>
    <s v="TJPA-MEM-2023/49434, COBRANÇA"/>
    <m/>
    <s v="Lei n° 8.666/93"/>
    <m/>
    <x v="0"/>
    <s v="PRAZO LEGAL"/>
    <s v="2023 - 4º Trimestre"/>
    <d v="2023-10-11T00:00:00"/>
    <s v="Sem informação"/>
    <s v="NÃO"/>
    <m/>
    <s v="Diego Baptista Leitão"/>
    <s v="Arilson Galdino da Silva"/>
    <s v="Daniel Azevedo Ferreira "/>
    <s v="Sem indicação"/>
    <s v="Sem indicação"/>
    <s v="diego.silva@tjpa.jus.br; arilson.silva@tjpa.jus.br; daniel.ferreira@tjpa.jus.br"/>
  </r>
  <r>
    <s v="CONTRATO"/>
    <s v="088"/>
    <x v="3"/>
    <s v="VERY TECNOLOGIA LTDA"/>
    <s v="26.086.569/0001-05"/>
    <s v="Serviços de solução de avaliação de   performance,   qualidade   e segurança   de   aplicações,   bem   como   serviços   técnicos especializados de operação e análise"/>
    <x v="4"/>
    <s v="Pregão Eletrônico"/>
    <s v="068/2021"/>
    <d v="2021-12-10T00:00:00"/>
    <s v="10/12/21"/>
    <d v="2023-12-10T00:00:00"/>
    <s v="10/12/23"/>
    <n v="730"/>
    <s v="EXPIRADO"/>
    <s v="EXPIRADO"/>
    <x v="0"/>
    <n v="3373000"/>
    <s v="Despesa"/>
    <s v="00"/>
    <s v="SETIC"/>
    <s v="PA-PRO-2021/04233"/>
    <s v="Contrato não encontrado"/>
    <s v="Contrato não encontrado"/>
    <s v="TJPA-MEM-2023/49438, COBRANÇA"/>
    <m/>
    <s v="Lei n° 8.666/93"/>
    <m/>
    <x v="0"/>
    <s v="PRAZO LEGAL"/>
    <s v="2023 - 4º Trimestre"/>
    <d v="2023-10-11T00:00:00"/>
    <s v="Sem informação"/>
    <m/>
    <m/>
    <s v="Marcus Vinicius Barbosa e Silva"/>
    <s v="Erick Johny Maciel Bol"/>
    <s v="Daniel Azevedo Ferreira "/>
    <s v="Erick Johny Maciel Bol"/>
    <s v="Daniel Azevedo Ferreira "/>
    <s v="marcus.silva@tjpa.jus.br;daniel.ferreira@tjpa.jus.br;daniel.ferreira@tjpa.jus.br;erick.bol@tjpa.jus.br;daniel.ferreira@tjpa.jus.br;coordenadoria.contratos@tjpa.jus.br"/>
  </r>
  <r>
    <s v="CONTRATO"/>
    <s v="091"/>
    <x v="3"/>
    <s v="NAPA CONSTRUÇÕES LTDA, "/>
    <s v="29.828.648/0001-32"/>
    <s v="Contratação de empresa especializada para execução da obra de Construção novo Fórum da Comarca de Salinópolis"/>
    <x v="1"/>
    <s v="Concorrência"/>
    <s v="002/2021"/>
    <d v="2021-12-17T00:00:00"/>
    <s v="17/12/21"/>
    <d v="2023-12-16T00:00:00"/>
    <s v="16/12/23"/>
    <n v="729"/>
    <s v="EXPIRADO"/>
    <s v="EXPIRADO"/>
    <x v="0"/>
    <n v="4810512.38"/>
    <s v="Despesa"/>
    <s v="00"/>
    <s v="SEENG"/>
    <s v="PA-PRO-2021/04273"/>
    <s v="Contrato não encontrado"/>
    <s v="Contrato não encontrado"/>
    <s v="TJPA-MEM-2022/55308-A / TJPA-EXT-2023/01985-A / TJPA-MEM-2023/56414. Distrato TJPA-EXT-2023/05993"/>
    <m/>
    <s v="Lei n° 8.666/93"/>
    <m/>
    <x v="0"/>
    <s v="PRAZO LEGAL"/>
    <s v="2023 - 4º Trimestre"/>
    <d v="2023-10-17T00:00:00"/>
    <s v="Sem informação"/>
    <m/>
    <m/>
    <s v="Jose Luis Sarmento de Araujo"/>
    <s v="Sem indicação"/>
    <s v="Jose Luis Sarmento de Araujo"/>
    <s v="Sem indicação"/>
    <s v="Gabriel Henrique da Silva Ventura"/>
    <s v="jose.araujo@tjpa.jus.br; gabriel.ventura@tjpa.jus.br;"/>
  </r>
  <r>
    <s v="CONTRATO"/>
    <s v="068"/>
    <x v="4"/>
    <s v="MILLENIUM IND. E COM. DE PRODUTOS METÁLICOS EIRELI"/>
    <s v="22.058.536/0001-09"/>
    <s v="Aquisição de equipamentos de videoconferência, suporte articulado, televisão e serviço de integração."/>
    <x v="3"/>
    <s v="Pregão Eletrônico "/>
    <s v="044/2022"/>
    <d v="2022-08-19T00:00:00"/>
    <s v="19/08/22"/>
    <d v="2023-12-19T00:00:00"/>
    <s v="19/12/23"/>
    <n v="487"/>
    <s v="EXPIRADO"/>
    <s v="EXPIRADO"/>
    <x v="0"/>
    <n v="61470"/>
    <s v="Despesa"/>
    <s v="00"/>
    <s v="SETIC"/>
    <s v="TJPA-PRO-2022/03101"/>
    <s v="Contrato não encontrado"/>
    <s v="Contrato não encontrado"/>
    <s v="TJPA-MEM-2023/31691, cobrança/TJPA-MEM-2023/30859-A , tramitação, na Seplan. Foi prorrogada por causa de acrésc imo"/>
    <m/>
    <s v="Lei n° 8.666/93"/>
    <m/>
    <x v="0"/>
    <s v="PRAZO LEGAL"/>
    <s v="2023 - 4º Trimestre"/>
    <d v="2023-10-20T00:00:00"/>
    <s v="Sem informação"/>
    <m/>
    <m/>
    <s v="Arlene Cristina Silva Siqueira"/>
    <s v="Daniel Fontes Pereira"/>
    <s v="Sem indicação"/>
    <s v="Sem indicação"/>
    <s v="Sem indicação"/>
    <s v="arlene.siqueira@tjpa.jus.br; fontes.daniel@tjpa.jus.br"/>
  </r>
  <r>
    <s v="CONTRATO"/>
    <s v="069"/>
    <x v="4"/>
    <s v="MICROSENS S/A"/>
    <s v="78.126.950/0011-26"/>
    <s v="Aquisição de equipamentos de videoconferência, televisão 55&quot;."/>
    <x v="3"/>
    <s v="Pregão Eletrônico"/>
    <s v="044/2022"/>
    <d v="2022-08-22T00:00:00"/>
    <s v="22/08/22"/>
    <d v="2023-12-22T00:00:00"/>
    <s v="22/12/23"/>
    <n v="487"/>
    <s v="EXPIRADO"/>
    <s v="EXPIRADO"/>
    <x v="0"/>
    <n v="243000"/>
    <s v="Despesa"/>
    <s v="00"/>
    <s v="SETIC"/>
    <s v="PA-PRO-2022/00836"/>
    <s v="Contrato não encontrado"/>
    <s v="Contrato não encontrado"/>
    <s v="TJPA-MEM-2023/31696 - TJPA-MEM-2023/30855, instrução, na Seplan. pRORROGOU PARA ACRESCER"/>
    <m/>
    <s v="Lei n° 8.666/93"/>
    <m/>
    <x v="0"/>
    <s v="PRAZO LEGAL"/>
    <s v="2023 - 4º Trimestre"/>
    <d v="2023-10-23T00:00:00"/>
    <s v="Sem informação"/>
    <m/>
    <m/>
    <s v="Daniel Fontes Pereira"/>
    <s v="Daniel Fontes Pereira"/>
    <s v="Marcelo Farias das Chagas"/>
    <s v="Ramon Santos do Nascimento"/>
    <s v="Paulo Emilio Correia Lima Paes Barreto"/>
    <s v="fontes.daniel@tjpa.jus.br;fontes.daniel@tjpa.jus.br;marcelo.chagas@tjpa.jus.br;ramon.nascimento@tjpa.jus.br;paulo.paes@tjpa.jus.br;coordenadoria.contratos@tjpa.jus.br"/>
  </r>
  <r>
    <s v="CONTRATO"/>
    <s v="098"/>
    <x v="4"/>
    <s v="IPQ TECNOLOGIA LTDA"/>
    <s v="07.047.183/0001-40"/>
    <s v="Aquisição de Storages, Servidores e Switches para infraestrutura de nuvem com Serviços Especializados de Suporte, contemplando utilização de equipamentos obrigatoriamente todos novos e de primeiro uso, de acordo com as especificações e quantitativos previstos no Anexo I - TR e Proposta de Contratada."/>
    <x v="4"/>
    <s v="Adesão/Partícipe"/>
    <s v="10968/2022"/>
    <d v="2022-11-30T00:00:00"/>
    <s v="30/11/22"/>
    <d v="2023-11-30T00:00:00"/>
    <s v="30/11/23"/>
    <n v="365"/>
    <s v="EXPIRADO"/>
    <s v="EXPIRADO"/>
    <x v="0"/>
    <n v="5180000"/>
    <s v="Despesa"/>
    <s v="00"/>
    <s v="SETIC"/>
    <s v="PA-PRO-2022/03533"/>
    <s v="Contrato não encontrado"/>
    <s v="Contrato não encontrado"/>
    <s v="TJPA-MEM-2023/49419, COBRANÇA"/>
    <m/>
    <s v="Lei n° 8.666/93"/>
    <m/>
    <x v="0"/>
    <s v="PRAZO LEGAL"/>
    <s v="2023 - 4º Trimestre"/>
    <d v="2023-10-01T00:00:00"/>
    <s v="Sem informação"/>
    <m/>
    <s v="Adesão ao item 4 do grupo 1 da Ata de Registro de Preço n.º 10968/2022 da Empresa de Tecnologia da Informação do Ceará - ETICE, relativa ao Pregão Eletrônico n° 2022.0002 - ETICE - Processo n.º 06696145/2021."/>
    <s v="Arilson Galdino da Silva"/>
    <s v="Arilson Galdino da Silva"/>
    <s v="Paulo Roberto Lourinho dos Santos"/>
    <s v="Sem indicação"/>
    <s v="Sem indicação"/>
    <s v="arilson.silva@tjpa.jus.br; paulo.lourinho@tjpa.jus.br"/>
  </r>
  <r>
    <s v="CONTRATO"/>
    <s v="008"/>
    <x v="2"/>
    <s v="COMPWIRE INFORMÁTICA LTDA"/>
    <s v="01.181.242/0002-72"/>
    <s v="Contração de empresas especializadas em soluções de infraestruturas de rede para o funcionamento de soluções de rede de alta disponibilidade, para atender ambientes de interconexão do Datacenter, rede Metropolitana e demais unidades remotas do Tribunal de Justiça do Estado do Pará, com serviços de instalação e treinamento."/>
    <x v="4"/>
    <s v="Pregão Eletrônico "/>
    <s v="076/2022"/>
    <d v="2023-01-31T00:00:00"/>
    <s v="31/01/23"/>
    <d v="2023-12-01T00:00:00"/>
    <s v="01/12/23"/>
    <n v="304"/>
    <s v="EXPIRADO"/>
    <s v="EXPIRADO"/>
    <x v="0"/>
    <n v="7462500"/>
    <s v="Despesa"/>
    <s v="00"/>
    <s v="SETIC"/>
    <s v="PA-PRO-2023/00445"/>
    <s v="Contrato não encontrado"/>
    <s v="Contrato não encontrado"/>
    <s v="TJPA-MEM-2023/49421, COBRANÇA"/>
    <m/>
    <s v="Lei n° 8.666/93"/>
    <m/>
    <x v="0"/>
    <s v="PRAZO LEGAL"/>
    <s v="2023 - 4º Trimestre"/>
    <d v="2023-10-02T00:00:00"/>
    <s v="Sem informação"/>
    <s v="NÃO"/>
    <m/>
    <s v="Denison Leandro Serrao Soares"/>
    <s v="Arilson Galdino da Silva"/>
    <s v="Fabio Venicius Ferreira dos Reis"/>
    <s v="Sem indicação"/>
    <s v="Sem indicação"/>
    <s v="danison.soares@tjpa.jus.br; arilson.galdinho@tjpa.jus.br; fabio.reis@tjpa.jus.br"/>
  </r>
  <r>
    <s v="CONTRATO"/>
    <s v="076"/>
    <x v="11"/>
    <s v="OSM CONSULTORIA E SISTEMA LTDA"/>
    <s v="88.633.680/0002-02"/>
    <s v="Contratação de serviços de assistência técnica, consultoria, manutenção preventiva, corretiva, adaptativa e evolutiva do Sistema de Gestão de Pessoas – MENTORH"/>
    <x v="0"/>
    <s v="Inexigibilidade de Licitação"/>
    <s v="067/2018"/>
    <d v="2018-11-21T00:00:00"/>
    <s v="21/11/18"/>
    <d v="2024-06-16T00:00:00"/>
    <s v="16/06/24"/>
    <n v="2034"/>
    <s v="EXPIRADO"/>
    <s v="EXPIRADO"/>
    <x v="0"/>
    <n v="509107.20000000001"/>
    <s v="Despesa"/>
    <s v="00"/>
    <s v="SEGEP"/>
    <s v="PA-PRO-2018/05790"/>
    <s v="Contrato não encontrado"/>
    <s v="Contrato não encontrado"/>
    <s v="TJPA-MEM-2023/44646, cobrança. TJPA-PRO-2023/03615, tramitação / rescisão antecipada: TJPA-MEM-2024/31556"/>
    <m/>
    <s v="Lei n° 8.666/93"/>
    <m/>
    <x v="0"/>
    <s v="EXCEPCIONAL"/>
    <s v="2024 - 2º Trimestre"/>
    <d v="2024-04-17T00:00:00"/>
    <s v="Sem informação"/>
    <s v="NÃO"/>
    <m/>
    <s v="Sem indicação"/>
    <s v="Nerylena Barros de Assunção"/>
    <s v="Michel do Nascimento Hansson"/>
    <s v="Sem indicação"/>
    <s v="Sem indicação"/>
    <s v="nerylena.assuncao@tjpa.jus.br; michel.hansson@tjpa.jus.br"/>
  </r>
  <r>
    <s v="CONTRATO"/>
    <s v="070"/>
    <x v="7"/>
    <s v="ECO GESTÃO AMBIENTAL LTDA EPP"/>
    <s v="04.831.871/0001-08"/>
    <s v="Contratação de empresa especializada para a prestação de serviços de manutenção e conservação de jardins, áreas verdes e solos naturais nos endereços elencados neste Termo, com fornecimento de ferramentas, equipamentos, materiais e com eventual reposição de mudas, adequados à perfeita execução do serviço"/>
    <x v="0"/>
    <s v="Pregão Eletrônico"/>
    <s v="070/2017"/>
    <d v="2018-02-01T00:00:00"/>
    <s v="01/02/18"/>
    <d v="2024-02-01T00:00:00"/>
    <s v="01/02/24"/>
    <n v="2191"/>
    <s v="EXPIRADO"/>
    <s v="EXPIRADO"/>
    <x v="0"/>
    <n v="299922.96000000002"/>
    <s v="Despesa"/>
    <s v="00"/>
    <s v="SEADM"/>
    <s v="PA-PRO-2017/04629"/>
    <s v="Contrato não encontrado"/>
    <s v="Contrato não encontrado"/>
    <s v="TJPA-MEM-2022/53788 (prorrogação excepcional por mais 12 meses). Autorizado. Verificar pois acho que não dá mais para prorrogar. Não poderá ser prorrodo considerando o prazo da exepcionalidade. (lorena)"/>
    <d v="2022-11-18T00:00:00"/>
    <s v="Lei n° 8.666/93"/>
    <m/>
    <x v="3"/>
    <s v="EMERGENCIAL"/>
    <s v="2024 - 1º Trimestre"/>
    <d v="2023-12-03T00:00:00"/>
    <s v="Dentro do prazo"/>
    <s v="NÃO"/>
    <m/>
    <s v="Adriana Coelho Lisboa"/>
    <s v="Enio de Oliveira Reboucas"/>
    <s v="Helton Moura da Rocha"/>
    <s v="Sem indicação"/>
    <s v="Gabriel Lamego Pereira"/>
    <s v="adriana.guimaraes@tjpa.jus.br;enio.reboucas@tjpa.jus.br;helton.rocha@tjpa.jus.br;;gabriel.pereira@tjpa.jus.br;coordenadoria.contratos@tjpa.jus.br"/>
  </r>
  <r>
    <s v="CONTRATO"/>
    <s v="097"/>
    <x v="4"/>
    <s v="INDIVIDUAL ISABELA COSTA DAINESI"/>
    <s v="30.733.876/0001-08"/>
    <s v="Contratação de empresa especializada para aquisição de Rádio transceptor novo e, componentes para rádios transceptores portáteis, visando atender as necessidades do TJPA."/>
    <x v="3"/>
    <s v="Pregão Eletrônico"/>
    <s v="070/2022"/>
    <d v="2022-11-23T00:00:00"/>
    <s v="23/11/22"/>
    <d v="2023-11-23T00:00:00"/>
    <s v="23/11/23"/>
    <n v="365"/>
    <s v="EXPIRADO"/>
    <s v="EXPIRADO"/>
    <x v="0"/>
    <n v="13800"/>
    <s v="Despesa"/>
    <s v="00"/>
    <s v="COMIL"/>
    <s v="PA-PRO-2022/04484"/>
    <s v="Contrato não encontrado"/>
    <s v="Contrato não encontrado"/>
    <s v="TJPA-MEM-2023/49398, cobrança"/>
    <m/>
    <s v="Lei n° 8.666/93"/>
    <m/>
    <x v="0"/>
    <s v="PRAZO LEGAL"/>
    <s v="2023 - 4º Trimestre"/>
    <d v="2023-09-24T00:00:00"/>
    <s v="Sem informação"/>
    <m/>
    <m/>
    <s v="Willian Rogerio Souza da Silva"/>
    <s v="Marcos Ramalho Junior"/>
    <s v="Sem indicação"/>
    <s v="Sem indicação"/>
    <s v="Sem indicação"/>
    <s v="william.silva@tjpa.jus.br; marcos.ramalho@tjpa.jus.br"/>
  </r>
  <r>
    <s v="CONTRATO"/>
    <s v="072"/>
    <x v="11"/>
    <s v="CLARO  S/A"/>
    <s v="40.432.544/0001-47"/>
    <s v="LOTE 1: Contratação de empresa(s) especializada(s) para o fornecimento da Solução de Rede Privada de Dados, incluindo a implantação, configuração, gerenciamento pró-ativo, manutenção e suporte técnico para atendimento das unidades judiciárias no Estado do Pará"/>
    <x v="4"/>
    <s v="Pregão Eletrônico"/>
    <s v="060/2018"/>
    <d v="2018-11-01T00:00:00"/>
    <s v="01/11/18"/>
    <d v="2023-11-01T00:00:00"/>
    <s v="01/11/23"/>
    <n v="1826"/>
    <s v="EXPIRADO"/>
    <s v="EXPIRADO"/>
    <x v="0"/>
    <n v="2072039.28"/>
    <s v="Despesa"/>
    <s v="00"/>
    <s v="SETIC"/>
    <s v="PA-PRO-2018/05335"/>
    <s v="Contrato não encontrado"/>
    <s v="Contrato não encontrado"/>
    <s v="Vai entrar em excepcional. TJPA-MEM-2023/44591, cobrança"/>
    <m/>
    <s v="Lei n° 8.666/93"/>
    <m/>
    <x v="0"/>
    <s v="EXCEPCIONAL"/>
    <s v="2023 - 4º Trimestre"/>
    <d v="2023-09-02T00:00:00"/>
    <s v="Sem informação"/>
    <s v="NÃO"/>
    <m/>
    <s v="Fabio Venicius Ferreira dos Reis"/>
    <s v="Erick Johny Maciel Bol"/>
    <s v="Cristiano Neri da Silva "/>
    <s v="Erick Johny Maciel Bol"/>
    <s v="Davison Guimaraes Araujo da Silva "/>
    <s v="fabio.reis@tjpa.jus.br;erick.bol@tjpa.jus.br;cristiano.neri@tjpa.jus.br;erick.bol@tjpa.jus.br;davison.silva@tjpa.jus.br;coordenadoria.contratos@tjpa.jus.br"/>
  </r>
  <r>
    <s v="CONTRATO"/>
    <s v="008"/>
    <x v="4"/>
    <s v="COELHO QUEIROZ CONSTRUÇÕES EIRELI"/>
    <s v="15.142.883/0001-41"/>
    <s v="Contratação de empresa especializada para execução da obra de Construção novo Fórum da Comarca de Xinguara"/>
    <x v="1"/>
    <s v="Concorrência"/>
    <s v="001/2021"/>
    <d v="2022-02-07T00:00:00"/>
    <s v="07/02/22"/>
    <d v="2023-10-07T00:00:00"/>
    <s v="07/10/23"/>
    <n v="607"/>
    <s v="EXPIRADO"/>
    <s v="EXPIRADO"/>
    <x v="0"/>
    <n v="6213025.7199999997"/>
    <s v="Despesa"/>
    <s v="00"/>
    <s v="SEENG"/>
    <s v="PA-PRO-2022/00497"/>
    <s v="Contrato não encontrado"/>
    <s v="Contrato não encontrado"/>
    <s v="TJPA-MEM-2023/38353, cobrança"/>
    <m/>
    <s v="Lei n° 8.666/93"/>
    <m/>
    <x v="0"/>
    <s v="PRAZO LEGAL"/>
    <s v="2023 - 4º Trimestre"/>
    <d v="2023-08-08T00:00:00"/>
    <s v="Sem informação"/>
    <s v="NÃO"/>
    <m/>
    <s v="Jose Luis Sarmento de Araujo"/>
    <s v="Gabriel Henrique da Silva Ventura"/>
    <s v="Jose Luis Sarmento de Araujo"/>
    <s v="Sem indicação"/>
    <s v="Sem indicação"/>
    <s v="jose.araujo@tjpa.jus.br; gabriel.ventura@tjpa.jus.br"/>
  </r>
  <r>
    <s v="CONTRATO"/>
    <s v="040"/>
    <x v="4"/>
    <s v=" C.  A.  DA  SILVA  COSTA  &amp;  CIA LTDA - ME"/>
    <s v="07.675.303/0001-53"/>
    <s v="Execução  da  obra  de  Construção  novo  Fórum  da  Comarca  de  Concórdia  do  Pará, "/>
    <x v="1"/>
    <s v="Tomada de Preços"/>
    <s v="001/2022"/>
    <d v="2022-05-24T00:00:00"/>
    <s v="24/05/22"/>
    <d v="2023-09-28T00:00:00"/>
    <s v="28/09/23"/>
    <n v="492"/>
    <s v="EXPIRADO"/>
    <s v="EXPIRADO"/>
    <x v="0"/>
    <n v="1816835.16"/>
    <s v="Despesa"/>
    <s v="00"/>
    <s v="SEENG"/>
    <s v="PA-PRO-2022/01989"/>
    <s v="Contrato não encontrado"/>
    <s v="Contrato não encontrado"/>
    <s v="TJPA-MEM-2023/49400, cobrança. TJPA-MEM-2023/50760 - recsisão uniçateral - autorizada"/>
    <m/>
    <s v="Lei n° 8.666/93"/>
    <m/>
    <x v="0"/>
    <s v="PRAZO LEGAL"/>
    <s v="2023 - 3º Trimestre"/>
    <d v="2023-07-30T00:00:00"/>
    <s v="Sem informação"/>
    <m/>
    <m/>
    <s v="Jose Luis Sarmento de Araujo"/>
    <s v="Marcelo Passos Calandrini Fernandes"/>
    <s v="Gabriel Henrique da Silva Ventura"/>
    <s v="Sem indicação"/>
    <s v="Jose Luis Sarmento de Araujo"/>
    <s v="jose.araujo@tjpa.jus.br;;gabriel.ventura@tjpa.jus.br;;jose.araujo@tjpa.jus.br;coordenadoria.contratos@tjpa.jus.br"/>
  </r>
  <r>
    <s v="CONTRATO"/>
    <s v="084"/>
    <x v="4"/>
    <s v="AGILDOC BPO SERVIÇOS LTDA"/>
    <s v="19.679.329/0001-59"/>
    <s v="Contratação de serviço de gestão documental para triagem, classificação e controle da documentação administrativa do TJPA (Comarca de Belém), conforme condições, quantidades e  exigências estabelecidas no termo de referência."/>
    <x v="0"/>
    <s v="Pregão Eletrônico "/>
    <s v="059/2022"/>
    <d v="2022-10-05T00:00:00"/>
    <s v="05/10/22"/>
    <d v="2023-10-05T00:00:00"/>
    <s v="05/10/23"/>
    <n v="365"/>
    <s v="EXPIRADO"/>
    <s v="EXPIRADO"/>
    <x v="0"/>
    <n v="815350"/>
    <s v="Despesa"/>
    <s v="00"/>
    <s v="SEADM"/>
    <s v="PA-PRO-2022/3868"/>
    <s v="Contrato não encontrado"/>
    <s v="Contrato não encontrado"/>
    <s v="TJPA-MEM-2023/38350, cobrança. Não será prorrogado"/>
    <m/>
    <s v="Lei n° 8.666/93"/>
    <m/>
    <x v="0"/>
    <s v="PRAZO LEGAL"/>
    <s v="2023 - 4º Trimestre"/>
    <d v="2023-08-06T00:00:00"/>
    <s v="Sem informação"/>
    <s v="NÃO"/>
    <m/>
    <s v="Luana de Paula Gonçalves Alamar"/>
    <s v="Leila Maria Campos "/>
    <s v="Leiliane Sodre Rabelo"/>
    <s v="Sem indicação"/>
    <s v="Sem indicação"/>
    <s v="luana.alamar@tjpa.jus.br; laila.campos@tjpa.jus.br; leiliane.raelo@tjpa.jus.br"/>
  </r>
  <r>
    <s v="CONTRATO"/>
    <s v="073"/>
    <x v="11"/>
    <s v="TELEMAR NORTE LESTE S/A – EM RECUPERAÇÃO JUDICIAL"/>
    <s v="33.000.118/0001-79"/>
    <s v="LOTE 2: Contratação de empresa(s) especializada(s) para o fornecimento da Solução de Rede Privada de Dados, incluindo a implantação, configuração, gerenciamento pró-ativo, manutenção e suporte técnico para atendimento das unidades judiciárias no Estado do Pará"/>
    <x v="4"/>
    <s v="Pregão Eletrônico "/>
    <s v="060/2018"/>
    <d v="2018-11-01T00:00:00"/>
    <s v="01/11/18"/>
    <d v="2023-11-01T00:00:00"/>
    <s v="01/11/23"/>
    <n v="1826"/>
    <s v="EXPIRADO"/>
    <s v="EXPIRADO"/>
    <x v="0"/>
    <n v="1350000"/>
    <s v="Despesa"/>
    <s v="00"/>
    <s v="SETIC"/>
    <s v="PA-PRO-2018/05336"/>
    <s v="Contrato não encontrado"/>
    <s v="Contrato não encontrado"/>
    <s v="TJPA-MEM-2023/44605, COBRANÇA. Vai entrar em excepcional. Não será prorrogado conforme TJPA-DES-2023/202512"/>
    <m/>
    <s v="Lei n° 8.666/93"/>
    <m/>
    <x v="0"/>
    <s v="EXCEPCIONAL"/>
    <s v="2023 - 4º Trimestre"/>
    <d v="2023-09-02T00:00:00"/>
    <s v="Sem informação"/>
    <s v="NÃO"/>
    <m/>
    <s v="Fabio Venicius Ferreira dos Reis"/>
    <s v="Erick Johny Maciel Bol"/>
    <s v="Cristiano Neri da Silva "/>
    <s v="Erick Johny Maciel Bol"/>
    <s v="Davison Guimaraes Araujo da Silva "/>
    <s v="fabio.reis@tjpa.jus.br;erick.bol@tjpa.jus.br;cristiano.neri@tjpa.jus.br;erick.bol@tjpa.jus.br;davison.silva@tjpa.jus.br;coordenadoria.contratos@tjpa.jus.br"/>
  </r>
  <r>
    <s v="CONTRATO"/>
    <s v="061"/>
    <x v="11"/>
    <s v="ORACLE DO BRASIL SISTEMAS LTDA"/>
    <s v="59.456.277/0001-76"/>
    <s v="serviço de suporte técnico, com atualização de versões e atualização tecnológica, em softwares Oracle"/>
    <x v="4"/>
    <s v="Inexigibilidade de Licitação"/>
    <s v="050/2018"/>
    <d v="2018-08-26T00:00:00"/>
    <s v="26/08/18"/>
    <d v="2023-08-26T00:00:00"/>
    <s v="26/08/23"/>
    <n v="1826"/>
    <s v="EXPIRADO"/>
    <s v="EXPIRADO"/>
    <x v="0"/>
    <n v="1123040.52"/>
    <s v="Despesa"/>
    <s v="00"/>
    <s v="SETIC"/>
    <s v="PA-PRO-2018/03079"/>
    <s v="Contrato não encontrado"/>
    <s v="Contrato não encontrado"/>
    <s v="TJPA-MEM-2023/31700, cobrança. Já vai entrar na excepcional, é inexigibilidade"/>
    <m/>
    <s v="Lei n° 8.666/93"/>
    <m/>
    <x v="0"/>
    <s v="EXCEPCIONAL"/>
    <s v="2023 - 3º Trimestre"/>
    <d v="2023-06-27T00:00:00"/>
    <s v="Sem informação"/>
    <s v="NÃO"/>
    <m/>
    <s v="Sem indicação"/>
    <s v="Sem indicação"/>
    <s v="Sem indicação"/>
    <s v="Sem indicação"/>
    <s v="Sem indicação"/>
    <n v="0"/>
  </r>
  <r>
    <s v="CONTRATO"/>
    <s v="064"/>
    <x v="11"/>
    <s v="ASSOCIAÇÃO PARANAENSE DE CULTURA -APC"/>
    <s v="76.659.820/0001-51"/>
    <s v="suporte técnico, instalação e manutenção de licença de uso do sistema aplicativo, software PERGAMUM (SISTEMA INTEGRADO DE BIBLIOTECAS)"/>
    <x v="0"/>
    <s v="Inexigibilidade de Licitação"/>
    <s v="051/2018"/>
    <d v="2018-08-30T00:00:00"/>
    <s v="30/08/18"/>
    <d v="2023-08-30T00:00:00"/>
    <s v="30/08/23"/>
    <n v="1826"/>
    <s v="EXPIRADO"/>
    <s v="EXPIRADO"/>
    <x v="0"/>
    <n v="14091.96"/>
    <s v="Despesa"/>
    <s v="00"/>
    <s v="SEADM"/>
    <s v="PA-PRO-2018/04444"/>
    <s v="Contrato não encontrado"/>
    <s v="Contrato não encontrado"/>
    <s v="TJPA-MEM-2023/31703, cobrança. è sistema, temq ue ter equipe, vai entrar excepcional, é inexigibilidade]. NOVA CONTRATAÇÃO: TJPA-PRO-2023/02082, VERIFICAR ANDAMENTO PARA VER REAL NECESSIDADE DE N]ÃO PRORROGAÇÃO"/>
    <m/>
    <s v="Lei n° 8.666/93"/>
    <m/>
    <x v="0"/>
    <s v="EXCEPCIONAL"/>
    <s v="2023 - 3º Trimestre"/>
    <d v="2023-07-01T00:00:00"/>
    <s v="Sem informação"/>
    <s v="NÃO"/>
    <m/>
    <s v="Sem indicação"/>
    <s v="Adriana Coelho Lisboa"/>
    <s v="Sem indicação"/>
    <s v="Sem indicação"/>
    <s v="Sem indicação"/>
    <s v="adriana.lisboa@tjpa.jus.br"/>
  </r>
  <r>
    <s v="CONTRATO"/>
    <s v="058"/>
    <x v="11"/>
    <s v="BANCO DO ESTADO DO PARÁ - BANPARA"/>
    <s v="04.913.711/0001-08"/>
    <s v="Contratação de instituição bancária, pública ou privada, nos termos da legislação em vigor editada pelo Banco Central do Brasil, para a emissão, recebimento e compensação de boletos bancários destinados ao recolhimento de tributos e de recursos ao Poder Judiciário, além de outros serviços auxiliares"/>
    <x v="0"/>
    <s v="Pregão Eletrônico "/>
    <s v="046/2018"/>
    <d v="2018-09-01T00:00:00"/>
    <s v="01/09/18"/>
    <d v="2023-09-01T00:00:00"/>
    <s v="01/09/23"/>
    <n v="1826"/>
    <s v="EXPIRADO"/>
    <s v="EXPIRADO"/>
    <x v="0"/>
    <n v="231612.5"/>
    <s v="Despesa"/>
    <s v="00"/>
    <s v="SEFIN"/>
    <s v="PA-PRO-2018/04238"/>
    <s v="Contrato não encontrado"/>
    <s v="Contrato não encontrado"/>
    <s v="TJPA-MEM-2023/31710, vai entrar no excepcional, foi pregão, pedi ajuda para Fábio falar com Maurício. Contrato novo: 070/2023"/>
    <m/>
    <s v="Lei n° 8.666/93"/>
    <m/>
    <x v="0"/>
    <s v="EXCEPCIONAL"/>
    <s v="2023 - 3º Trimestre"/>
    <d v="2023-07-03T00:00:00"/>
    <s v="Sem informação"/>
    <s v="NÃO"/>
    <m/>
    <s v="Maria de Nazaré Rendeiro Saleme"/>
    <s v="Maria de Nazaré Rendeiro Saleme"/>
    <s v="Sem indicação"/>
    <s v="Sem indicação"/>
    <s v="Sem indicação"/>
    <s v="maria.rendeiro@tjpa.jus.br"/>
  </r>
  <r>
    <s v="CONTRATO"/>
    <s v="060"/>
    <x v="11"/>
    <s v="AGÊNCIA RADIOWEB DF PRODUÇÃO JORNALÍSTICA SOCIEDADE SIMPLES"/>
    <s v="07.402.383/0001-73"/>
    <s v="prestação de serviços de webradiojornalismo no site do TRIBUNAL DE JUSTIÇA DO PARÁ (TJPA) "/>
    <x v="0"/>
    <s v="Pregão Eletrônico "/>
    <s v="054/2018"/>
    <d v="2018-09-10T00:00:00"/>
    <s v="10/09/18"/>
    <d v="2023-09-10T00:00:00"/>
    <s v="10/09/23"/>
    <n v="1826"/>
    <s v="EXPIRADO"/>
    <s v="EXPIRADO"/>
    <x v="0"/>
    <n v="500000"/>
    <s v="Despesa"/>
    <s v="00"/>
    <s v="DECOM"/>
    <s v="PA-PRO-2018/04460"/>
    <s v="Contrato não encontrado"/>
    <s v="Contrato não encontrado"/>
    <s v="TJPA-MEM-2023/38124, cobrança. Vai entrar em excepcional, foi pregão, ajuda do apoio operacional. Nova contrataçãoi"/>
    <m/>
    <s v="Lei n° 8.666/93"/>
    <m/>
    <x v="0"/>
    <s v="EXCEPCIONAL"/>
    <s v="2023 - 3º Trimestre"/>
    <d v="2023-07-12T00:00:00"/>
    <s v="Sem informação"/>
    <m/>
    <m/>
    <s v="Linomar Saraiva Bahia"/>
    <s v="Linomar Saraiva Bahia"/>
    <s v="Sem indicação"/>
    <s v="Sem indicação"/>
    <s v="Sem indicação"/>
    <s v="linomar.bahia@tjpa.jus.br"/>
  </r>
  <r>
    <s v="CONTRATO"/>
    <s v="001"/>
    <x v="15"/>
    <s v="BANCO DO BRASIL"/>
    <s v="00.000.000/0261/58"/>
    <s v="Instalação do Caixa Eletrônico no Lauro Sodré"/>
    <x v="8"/>
    <s v="Dispensa de Licitação"/>
    <s v="s/n"/>
    <d v="2007-01-18T00:00:00"/>
    <s v="18/01/07"/>
    <d v="2023-01-21T00:00:00"/>
    <s v="21/01/23"/>
    <n v="5847"/>
    <s v="EXPIRADO"/>
    <s v="EXPIRADO"/>
    <x v="0"/>
    <n v="0"/>
    <s v="Despesa"/>
    <s v="00"/>
    <s v="SEADM"/>
    <s v="PA-PRO-2017/00002"/>
    <s v="Contrato não encontrado"/>
    <s v="Contrato não encontrado"/>
    <s v="TJPA-MEM-2022/53940, COBRANÇA / TJPA-MEM-2022/44887"/>
    <m/>
    <s v="Lei n° 8.666/93"/>
    <m/>
    <x v="0"/>
    <s v="EMERGENCIAL"/>
    <s v="2023 - 1º Trimestre"/>
    <d v="2022-11-22T00:00:00"/>
    <s v="Sem informação"/>
    <m/>
    <m/>
    <s v="Sem indicação"/>
    <s v="Sem indicação"/>
    <s v="Sem indicação"/>
    <s v="Sem indicação"/>
    <s v="Sem indicação"/>
    <n v="0"/>
  </r>
  <r>
    <s v="CONTRATO"/>
    <s v="001"/>
    <x v="11"/>
    <s v="POLIS INFORMÁTICA LTDA"/>
    <s v="00.125.392/0001-15"/>
    <s v="Sistema informatizado de Gestão Administrativa Pública Integrada"/>
    <x v="0"/>
    <s v="Pregão Eletrônico"/>
    <s v="072/2017"/>
    <d v="2018-01-15T00:00:00"/>
    <s v="15/01/18"/>
    <d v="2023-01-14T00:00:00"/>
    <s v="14/01/23"/>
    <n v="1825"/>
    <s v="EXPIRADO"/>
    <s v="EXPIRADO"/>
    <x v="0"/>
    <n v="2887000"/>
    <s v="Despesa"/>
    <s v="00"/>
    <s v="SEADM"/>
    <s v="PA-PRO-2018/0221"/>
    <s v="Contrato não encontrado"/>
    <s v="Contrato não encontrado"/>
    <s v="TJPA-MEM-2022/53935, cobrança em 18/11. NOva contratação: PA-PRO2022/04379"/>
    <m/>
    <s v="Lei n° 8.666/93"/>
    <m/>
    <x v="0"/>
    <s v="EXCEPCIONAL"/>
    <s v="2023 - 1º Trimestre"/>
    <d v="2022-11-15T00:00:00"/>
    <s v="Sem informação"/>
    <s v="NÃO"/>
    <m/>
    <s v="Francisco de Oliveira Campos Filho"/>
    <s v="Andrey Diego da Silva Albuquerqu"/>
    <s v="Cleber Roberto Paes da Rocha"/>
    <s v="Sem indicação"/>
    <s v="Sem indicação"/>
    <s v="francisco.campos@tjpa.jus.br; andrey.albuquerque@tjpa.jus.br; cleber.rocja@tjpa.jus.br"/>
  </r>
  <r>
    <s v="CONTRATO"/>
    <s v="002"/>
    <x v="5"/>
    <s v="SEVENTEC TECNOLOGIA E INFORMÁTICA LTDA - EPP"/>
    <s v="08.784.976/001-04"/>
    <s v="Fornecimento de 200 (duzentas) impressoras multifuncionais monocromáticas com tecnologia de impressão por laser/led para utilização nas unidades judiciárias e administrativas do TJPA"/>
    <x v="3"/>
    <s v="Pregão Eletrônico"/>
    <s v="062/2019"/>
    <d v="2020-01-20T00:00:00"/>
    <s v="20/01/20"/>
    <d v="2023-01-20T00:00:00"/>
    <s v="20/01/23"/>
    <n v="1096"/>
    <s v="EXPIRADO"/>
    <s v="EXPIRADO"/>
    <x v="0"/>
    <n v="630000"/>
    <s v="Despesa"/>
    <s v="00"/>
    <s v="SETIC"/>
    <s v="PA-PRO-2020/00296"/>
    <s v="Contrato não encontrado"/>
    <s v="Contrato não encontrado"/>
    <s v="e-mail dia 07/11/2022 informando a não prorrogação "/>
    <m/>
    <s v="Lei n° 8.666/93"/>
    <m/>
    <x v="0"/>
    <s v="PRAZO LEGAL"/>
    <s v="2023 - 1º Trimestre"/>
    <d v="2022-11-21T00:00:00"/>
    <s v="Sem informação"/>
    <s v="NÃO"/>
    <m/>
    <s v="Sem indicação"/>
    <s v="Sem indicação"/>
    <s v="Sem indicação"/>
    <s v="Sem indicação"/>
    <s v="Sem indicação"/>
    <n v="0"/>
  </r>
  <r>
    <s v="CONTRATO"/>
    <s v="002"/>
    <x v="6"/>
    <s v="A. C. DE L. ALVES"/>
    <s v="06.288.425/0001-24"/>
    <s v="Concessão administrativa de uso de espaço público, visando a exploração comercial de serviços de restaurante e lanchonete, com fornecimento de lanches e refeições do tipo self-service, por peso, nas dependências do Edifício Sede do Tribunal de Justiçado Estado do Pará"/>
    <x v="8"/>
    <s v="Pregão Presencial"/>
    <s v="003/2016"/>
    <d v="2016-10-06T00:00:00"/>
    <s v="06/10/16"/>
    <d v="2022-03-22T00:00:00"/>
    <s v="22/03/22"/>
    <n v="1993"/>
    <s v="EXPIRADO"/>
    <s v="EXPIRADO"/>
    <x v="0"/>
    <n v="31800"/>
    <s v="Receita"/>
    <s v="00"/>
    <s v="SEADM"/>
    <s v="PA-PRO-2016/04261"/>
    <s v="Contrato não encontrado"/>
    <s v="Contrato não encontrado"/>
    <s v="PA-MEM-2021/34148 - Prorrogação excepcional   NOVA LICITAÇÃO PA-PRO-2021/02087. Licitação finalizada, gerou o contrato n° 011/2022. RESCISÃO AUTORIZADA EM 14/03/2022"/>
    <m/>
    <s v="Lei n° 8.666/93"/>
    <m/>
    <x v="0"/>
    <s v="EXCEPCIONAL"/>
    <s v="2022 - 1º Trimestre"/>
    <d v="2022-01-21T00:00:00"/>
    <s v="Sem informação"/>
    <s v="NÃO"/>
    <m/>
    <s v="Sem indicação"/>
    <s v="Elizabeth Maria Carneiro Raymundo"/>
    <s v="Sem indicação"/>
    <s v="Sem indicação"/>
    <s v="Sem indicação"/>
    <s v="elizabeth.raymundo@tjap.jus.br"/>
  </r>
  <r>
    <s v="CONTRATO"/>
    <s v="003"/>
    <x v="7"/>
    <s v="DAVID MOREIRA &amp; CIA LTDA EPP"/>
    <s v="03.564.152/0001-05"/>
    <s v="Serviços de fornecimento e instalação dos equipamentos de ar condicionado tipo expansão direta VRF, Splits  - Fórum Ananindeua"/>
    <x v="6"/>
    <s v="Pregão Eletrônico"/>
    <s v="068/2016"/>
    <d v="2017-01-10T00:00:00"/>
    <s v="10/01/17"/>
    <d v="2022-04-10T00:00:00"/>
    <s v="10/04/22"/>
    <n v="1916"/>
    <s v="EXPIRADO"/>
    <s v="EXPIRADO"/>
    <x v="0"/>
    <n v="845999.92"/>
    <s v="Despesa"/>
    <s v="00"/>
    <s v="SEENG"/>
    <s v="PA-PRO-2017/00150"/>
    <s v="Contrato não encontrado"/>
    <s v="Contrato não encontrado"/>
    <s v="RESCISÃO ANTECIPADA FORMALIZADA NOS AUTOS DO PA-MEM-2022/12879. "/>
    <m/>
    <s v="Lei n° 8.666/93"/>
    <m/>
    <x v="0"/>
    <s v="EXCEPCIONAL"/>
    <s v="2022 - 2º Trimestre"/>
    <d v="2022-02-09T00:00:00"/>
    <s v="Sem informação"/>
    <s v="NÃO"/>
    <m/>
    <s v="Sem indicação"/>
    <s v="Sem indicação"/>
    <s v="Sem indicação"/>
    <s v="Sem indicação"/>
    <s v="Sem indicação"/>
    <n v="0"/>
  </r>
  <r>
    <s v="CONTRATO"/>
    <s v="004"/>
    <x v="6"/>
    <s v="CONSERP MANUTENÇÃO DE ELEVADORES LTDA"/>
    <s v="00.489.015/0001-65"/>
    <s v="Prestação dos serviços de manutenção preventiva e corretiva, com cobertura total de peças, em elevadores de passageiros e monta-carga"/>
    <x v="0"/>
    <s v="Pregão Eletrônico "/>
    <s v="048/2015"/>
    <d v="2016-01-23T00:00:00"/>
    <s v="23/01/16"/>
    <d v="2022-01-23T00:00:00"/>
    <s v="23/01/22"/>
    <n v="2192"/>
    <s v="EXPIRADO"/>
    <s v="EXPIRADO"/>
    <x v="0"/>
    <n v="329780.45"/>
    <s v="Despesa"/>
    <s v="00"/>
    <s v="SEENG"/>
    <s v="PA-PRO-2016/00299"/>
    <s v="Contrato não encontrado"/>
    <s v="Contrato não encontrado"/>
    <s v="_x000a_Nova licitação em instrução no PA-PRO-2020/01722 Informado via e-mail, em 26/10/2021, que o contrato foi encerrado."/>
    <m/>
    <s v="Lei n° 8.666/93"/>
    <m/>
    <x v="0"/>
    <s v="EMERGENCIAL"/>
    <s v="2022 - 1º Trimestre"/>
    <d v="2021-11-24T00:00:00"/>
    <s v="Sem informação"/>
    <s v="NÃO"/>
    <m/>
    <s v="Sem indicação"/>
    <s v="Sem indicação"/>
    <s v="Sem indicação"/>
    <s v="Sem indicação"/>
    <s v="Sem indicação"/>
    <n v="0"/>
  </r>
  <r>
    <s v="CONTRATO"/>
    <s v="005"/>
    <x v="2"/>
    <s v="CASA DE ACOLHIMENTO EMILY GALDINO"/>
    <s v="37.809.086/0001-08"/>
    <s v="Doação de Bens Inservívies"/>
    <x v="12"/>
    <s v="Dispensa de Licitação"/>
    <s v="s/n"/>
    <d v="2023-01-19T00:00:00"/>
    <s v="19/01/23"/>
    <d v="2023-01-19T00:00:00"/>
    <s v="19/01/23"/>
    <n v="0"/>
    <s v="EXPIRADO"/>
    <s v="EXPIRADO"/>
    <x v="0"/>
    <n v="1682.91"/>
    <s v="Doação"/>
    <s v="00"/>
    <s v="SEADM"/>
    <s v="PA-PRO-2023/00277"/>
    <s v="Contrato não encontrado"/>
    <s v="Contrato não encontrado"/>
    <m/>
    <m/>
    <s v="Lei n° 8.666/93"/>
    <m/>
    <x v="0"/>
    <s v="PRAZO LEGAL"/>
    <s v="2023 - 1º Trimestre"/>
    <d v="2022-11-20T00:00:00"/>
    <s v="Sem informação"/>
    <m/>
    <m/>
    <s v="Jose Nasareno de Macedo Silva"/>
    <s v="Jose Nasareno de Macedo Silva"/>
    <s v="Sem indicação"/>
    <s v="Sem indicação"/>
    <s v="Sem indicação"/>
    <s v="nasareno.silva@tjpa.jus.br"/>
  </r>
  <r>
    <s v="CONTRATO"/>
    <s v="005"/>
    <x v="4"/>
    <s v="ESCOLA MUNICIPAL DE ENSINO FUNDAMENTAL PA 254, KM 11"/>
    <s v="03.806.680/0001-23"/>
    <s v="Doação de bens móveis inservíveis"/>
    <x v="12"/>
    <s v="Dispensa de Licitação"/>
    <s v="s/n"/>
    <d v="2022-02-03T00:00:00"/>
    <s v="03/02/22"/>
    <d v="2022-02-03T00:00:00"/>
    <s v="03/02/22"/>
    <n v="0"/>
    <s v="EXPIRADO"/>
    <s v="EXPIRADO"/>
    <x v="0"/>
    <n v="600.83000000000004"/>
    <s v="Doação"/>
    <s v="00"/>
    <s v="SEADM"/>
    <s v="PA-PRO-2022/00267"/>
    <s v="Contrato não encontrado"/>
    <s v="Contrato não encontrado"/>
    <m/>
    <m/>
    <s v="Lei n° 8.666/93"/>
    <m/>
    <x v="0"/>
    <s v="PRAZO LEGAL"/>
    <s v="2022 - 1º Trimestre"/>
    <d v="2021-12-05T00:00:00"/>
    <s v="Sem informação"/>
    <m/>
    <m/>
    <s v="Jose Nasareno de Macedo Silva"/>
    <s v="Jose Nasareno de Macedo Silva"/>
    <s v="Sem indicação"/>
    <s v="Sem indicação"/>
    <s v="Sem indicação"/>
    <s v="nasareno.silva@tjpa.jus.br"/>
  </r>
  <r>
    <s v="CONTRATO"/>
    <s v="006"/>
    <x v="2"/>
    <s v="POLICIA CIVIL DO PARÁ"/>
    <s v="00.368.105/0001-06"/>
    <s v="Doação de Bens Inservívies"/>
    <x v="12"/>
    <s v="Dispensa de Licitação"/>
    <s v="s/n"/>
    <d v="2023-01-25T00:00:00"/>
    <s v="25/01/23"/>
    <d v="2023-01-25T00:00:00"/>
    <s v="25/01/23"/>
    <n v="0"/>
    <s v="EXPIRADO"/>
    <s v="EXPIRADO"/>
    <x v="0"/>
    <n v="287.62"/>
    <s v="Doação"/>
    <s v="00"/>
    <s v="SEADM"/>
    <s v="PA-PRO-2023/00369"/>
    <s v="Contrato não encontrado"/>
    <s v="Contrato não encontrado"/>
    <m/>
    <m/>
    <s v="Lei n° 8.666/93"/>
    <m/>
    <x v="0"/>
    <s v="PRAZO LEGAL"/>
    <s v="2023 - 1º Trimestre"/>
    <d v="2022-11-26T00:00:00"/>
    <s v="Sem informação"/>
    <m/>
    <m/>
    <s v="Jose Nasareno de Macedo Silva"/>
    <s v="Jose Nasareno de Macedo Silva"/>
    <s v="Sem indicação"/>
    <s v="Sem indicação"/>
    <s v="Sem indicação"/>
    <s v="nasareno.silva@tjpa.jus.br"/>
  </r>
  <r>
    <s v="CONTRATO"/>
    <s v="007"/>
    <x v="4"/>
    <s v="INSTITUTO CASA DA BAIANA DE TRADIÇÃO AFRO-RELIGIOSO E DE DESENVOLVIMENTO SOCIAL"/>
    <s v="38.204.655/0001-54"/>
    <s v="Doação de bens móveis inservíveis"/>
    <x v="12"/>
    <s v="Dispensa de Licitação"/>
    <s v="s/n"/>
    <d v="2022-02-01T00:00:00"/>
    <s v="01/02/22"/>
    <d v="2022-02-01T00:00:00"/>
    <s v="01/02/22"/>
    <n v="0"/>
    <s v="EXPIRADO"/>
    <s v="EXPIRADO"/>
    <x v="0"/>
    <n v="3884.05"/>
    <s v="Doação"/>
    <s v="00"/>
    <s v="SEADM"/>
    <s v="PA-PRO-2022/00414"/>
    <s v="Contrato não encontrado"/>
    <s v="Contrato não encontrado"/>
    <m/>
    <m/>
    <s v="Lei n° 8.666/93"/>
    <m/>
    <x v="0"/>
    <s v="PRAZO LEGAL"/>
    <s v="2022 - 1º Trimestre"/>
    <d v="2021-12-03T00:00:00"/>
    <s v="Sem informação"/>
    <m/>
    <m/>
    <s v="Jose Nasareno de Macedo Silva"/>
    <s v="Jose Nasareno de Macedo Silva"/>
    <s v="Sem indicação"/>
    <s v="Sem indicação"/>
    <s v="Sem indicação"/>
    <s v="nasareno.silva@tjpa.jus.br"/>
  </r>
  <r>
    <s v="CONTRATO"/>
    <s v="008"/>
    <x v="5"/>
    <s v="LIDERANÇA LIMPEZA E CONSERVAÇÃO LTDA"/>
    <s v="00.482.840/0001-38"/>
    <s v="Contratação de empresa especializada na prestação dos serviços de Limpeza, Conservação e Higienização, Copeiragem e apoio de encarregados nos prédios deste Tribunal de Justiça, com fornecimento de uniformes, materiais e o emprego de equipamentos necessários e adequados à execução dos serviços, pelo período de 12 meses"/>
    <x v="5"/>
    <s v="Pregão Eletrônico "/>
    <s v="044/2019"/>
    <d v="2020-04-01T00:00:00"/>
    <s v="01/04/20"/>
    <d v="2022-09-30T00:00:00"/>
    <s v="30/09/22"/>
    <n v="912"/>
    <s v="EXPIRADO"/>
    <s v="EXPIRADO"/>
    <x v="0"/>
    <n v="8971230"/>
    <s v="Despesa"/>
    <s v="00"/>
    <s v="SEADM"/>
    <s v="PA-PRO-2020/00887"/>
    <s v="Contrato não encontrado"/>
    <s v="Contrato não encontrado"/>
    <s v="Nova contratação em andamento. Processo em sigilo. Resp. Lorena 17/01/22. Renovação PA-MEM-2022/07005, autorizado em 11/03/2022. RESCISÃO: PA-MEM-2022/32333, autorizado em 27/07/2022"/>
    <m/>
    <s v="Lei n° 8.666/93"/>
    <m/>
    <x v="0"/>
    <s v="PRAZO LEGAL"/>
    <s v="2022 - 3º Trimestre"/>
    <d v="2022-08-01T00:00:00"/>
    <s v="Sem informação"/>
    <s v="NÃO"/>
    <m/>
    <s v="Adriana Coelho Lisboa"/>
    <s v="Helton Moura da Rocha"/>
    <s v="Jamille Menezes Colares"/>
    <s v="Sem indicação"/>
    <s v="Sem indicação"/>
    <s v="adriana.guimaraes@tjpa.jus.br; helton.moura@tjpa.jus.br; jamille.menezes@tjpa.jus.br"/>
  </r>
  <r>
    <s v="CONTRATO"/>
    <s v="009"/>
    <x v="4"/>
    <s v="C.O.S. CONSTRUTORA LTDA"/>
    <s v="10.673.296/0001-65"/>
    <s v="Contratação de empresa especializada para execução da obra de Construção novo Fórum da Comarca de São Félix do Xingu"/>
    <x v="1"/>
    <s v="Concorrência"/>
    <s v="003/2021"/>
    <d v="2022-02-09T00:00:00"/>
    <s v="09/02/22"/>
    <d v="2022-09-13T00:00:00"/>
    <s v="13/09/22"/>
    <n v="216"/>
    <s v="EXPIRADO"/>
    <s v="EXPIRADO"/>
    <x v="0"/>
    <n v="3922497.13"/>
    <s v="Despesa"/>
    <s v="00"/>
    <s v="SEENG"/>
    <s v="PA-PRO-2022/00519"/>
    <s v="Contrato não encontrado"/>
    <s v="Contrato não encontrado"/>
    <s v="TJPA-MEM-2023/38360, cobrança. Reincidido em 13/09/2022"/>
    <m/>
    <s v="Lei n° 8.666/93"/>
    <m/>
    <x v="0"/>
    <s v="PRAZO LEGAL"/>
    <s v="2022 - 3º Trimestre"/>
    <d v="2022-07-15T00:00:00"/>
    <s v="Sem informação"/>
    <m/>
    <m/>
    <s v="Jose Luis Sarmento de Araujo"/>
    <s v="Marcelo Passos Calandrini Fernandes"/>
    <s v="Gabriel Henrique da Silva Ventura"/>
    <s v="Sem indicação"/>
    <s v="Sem indicação"/>
    <s v="jose.araujo@tjpa.jus.br; gabriel.ventura@tjpa.jus.br; marcelo.fernandes@tjpa.jus.br"/>
  </r>
  <r>
    <s v="CONTRATO"/>
    <s v="009"/>
    <x v="2"/>
    <s v="IGREJA EVANGÉLICA NOVA ALIANÇA - ULIANÓPOLIS/PA"/>
    <s v="30.936.003/0001-00"/>
    <s v="Doação de Bens Inservíveis"/>
    <x v="12"/>
    <s v="Dispensa de Licitação"/>
    <s v="s/n"/>
    <d v="2023-02-02T00:00:00"/>
    <s v="02/02/23"/>
    <d v="2023-02-02T00:00:00"/>
    <s v="02/02/23"/>
    <n v="0"/>
    <s v="EXPIRADO"/>
    <s v="EXPIRADO"/>
    <x v="0"/>
    <n v="280.33999999999997"/>
    <s v="Doação"/>
    <s v="00"/>
    <s v="SEADM"/>
    <s v="TJPA-PRO-2023/00454"/>
    <s v="Contrato não encontrado"/>
    <s v="Contrato não encontrado"/>
    <m/>
    <m/>
    <s v="Lei n° 8.666/93"/>
    <m/>
    <x v="0"/>
    <s v="PRAZO LEGAL"/>
    <s v="2023 - 1º Trimestre"/>
    <d v="2022-12-04T00:00:00"/>
    <s v="Sem informação"/>
    <m/>
    <m/>
    <s v="Jose Nasareno de Macedo Silva"/>
    <s v="Jose Nasareno de Macedo Silva"/>
    <s v="Sem indicação"/>
    <s v="Sem indicação"/>
    <s v="Sem indicação"/>
    <s v="nasareno.silva@tjpa.jus.br"/>
  </r>
  <r>
    <s v="CONTRATO"/>
    <s v="009"/>
    <x v="5"/>
    <s v="INDUSTRIA GRAFICA BRASILEIRA LTDA"/>
    <s v="61.418.141/0001-13"/>
    <s v="contratação de empresa especializada na prestação de serviços de confecção, controle, armazenagem, transporte e entrega de 9.375 (nove mil e trezentos e setenta e cinco milheiros) de selos de atos notariais e de registros, para Cartórios Extrajudiciais, praticados no Estado do Pará"/>
    <x v="0"/>
    <s v="Pregão Eletrônico "/>
    <s v="079/2018"/>
    <d v="2020-03-20T00:00:00"/>
    <s v="20/03/20"/>
    <d v="2022-03-20T00:00:00"/>
    <s v="20/03/22"/>
    <n v="730"/>
    <s v="EXPIRADO"/>
    <s v="EXPIRADO"/>
    <x v="0"/>
    <n v="273750"/>
    <s v="Despesa"/>
    <s v="00"/>
    <s v="SEFIN"/>
    <s v="PA-PRO-2020/00982"/>
    <s v="Contrato não encontrado"/>
    <s v="Contrato não encontrado"/>
    <s v="PA-PRO-2020/02522 (nova licitação?) PA-MEM-2022/02560 , cobrança - responderam nesse que não será prorrogado."/>
    <m/>
    <s v="Lei n° 8.666/93"/>
    <m/>
    <x v="0"/>
    <s v="PRAZO LEGAL"/>
    <s v="2022 - 1º Trimestre"/>
    <d v="2022-01-19T00:00:00"/>
    <s v="Sem informação"/>
    <s v="NÃO"/>
    <m/>
    <s v="Marilene da Cunha Farias Gomes"/>
    <s v="Alcindo Augusto Palha Junior"/>
    <s v="Sem indicação"/>
    <s v="Sem indicação"/>
    <s v="Sem indicação"/>
    <s v="marilene.gomes@tjpa.jus.br; alcindo.junior@tjpa.jus.br"/>
  </r>
  <r>
    <s v="CONTRATO"/>
    <s v="010"/>
    <x v="2"/>
    <s v="VS DATA COMÉRCIO &amp; DISTRIBUIÇÃO LTDA."/>
    <s v="07.268.152/0004-61"/>
    <s v="Contratação de empresas especializadas em soluções para o aumento das capacidades de processamento e de recuperação de desastres dos Data Centers do Tribunal de Justiça do Estado do Para."/>
    <x v="4"/>
    <s v="Pregão Eletrônico"/>
    <s v="082/2022"/>
    <d v="2023-01-31T00:00:00"/>
    <s v="31/01/23"/>
    <d v="2023-07-31T00:00:00"/>
    <s v="31/07/23"/>
    <n v="181"/>
    <s v="EXPIRADO"/>
    <s v="EXPIRADO"/>
    <x v="0"/>
    <n v="1454092.96"/>
    <s v="Despesa"/>
    <s v="00"/>
    <s v="SETIC"/>
    <s v="TJPA-PRO-2023/00464"/>
    <s v="Contrato não encontrado"/>
    <s v="Contrato não encontrado"/>
    <s v="TJPA-MEM-2023/24503, COBRANÇA - fiscal informou que não será prorrogado"/>
    <m/>
    <s v="Lei n° 8.666/93"/>
    <m/>
    <x v="0"/>
    <s v="PRAZO LEGAL"/>
    <s v="2023 - 3º Trimestre"/>
    <d v="2023-06-01T00:00:00"/>
    <s v="Sem informação"/>
    <s v="NÃO"/>
    <m/>
    <s v="Arilson Galdino da Silva"/>
    <s v="Arilson Galdino da Silva"/>
    <s v="Fabio Venicius Ferreira dos Reis"/>
    <s v="Sem indicação"/>
    <s v="Sem indicação"/>
    <s v="arilson.galdinho@tjpa.jus.br; fabio.reis@tjpa.jus.br"/>
  </r>
  <r>
    <s v="CONTRATO"/>
    <s v="010"/>
    <x v="11"/>
    <s v="DAVID MOREIRA &amp; CIA LTDA"/>
    <s v="03.564.152/0001-05"/>
    <s v="Manutenção preventiva e corretiva de sistemas de ar dos prédios do TJPA"/>
    <x v="0"/>
    <s v="Pregão Eletrônico "/>
    <s v="010/2018"/>
    <d v="2018-03-08T00:00:00"/>
    <s v="08/03/18"/>
    <d v="2023-06-01T00:00:00"/>
    <s v="01/06/23"/>
    <n v="1911"/>
    <s v="EXPIRADO"/>
    <s v="EXPIRADO"/>
    <x v="0"/>
    <n v="189560"/>
    <s v="Despesa"/>
    <s v="00"/>
    <s v="SEENG"/>
    <s v="PA-PRO-2018/00514"/>
    <s v="Contrato não encontrado"/>
    <s v="Contrato não encontrado"/>
    <s v="PA-MEM-2021/48732, autorizado em 09/02/2022; TJPA-MEM-2022/59928-A prorrogação excepcional, na SEPLAN em 06/02/2023; nova contratação TJPA-PRO-2022/03561. Será substituído pelo Contrato n° 26/2023. Rescisão antecipada: 01/06/2023. Instrução para rescisão antecipada: TJPA-MEM-2023/16051; considerando a autorização da presidente sobre a rescisão antecipada, alterei a data do término da vigência (Lorena)"/>
    <m/>
    <s v="Lei n° 8.666/93"/>
    <m/>
    <x v="0"/>
    <s v="EXCEPCIONAL"/>
    <s v="2023 - 2º Trimestre"/>
    <d v="2023-04-02T00:00:00"/>
    <s v="Sem informação"/>
    <s v="NÃO"/>
    <m/>
    <s v="Sem indicação"/>
    <s v="Paulo Marcelo de Araújo Hildebrando"/>
    <s v="Sem indicação"/>
    <s v="Sem indicação"/>
    <s v="Sem indicação"/>
    <s v="paulo.hildebrando@tjpa.jus.br"/>
  </r>
  <r>
    <s v="CONTRATO"/>
    <s v="010"/>
    <x v="4"/>
    <s v="COMUNIDADE TERAPÊUTICA FAMÍLIA FELIZ"/>
    <s v="08.367.037/0001-64"/>
    <s v="Doação de bens móveis inservíveis"/>
    <x v="12"/>
    <s v="Dispensa de Licitação"/>
    <s v="s/n"/>
    <d v="2022-03-07T00:00:00"/>
    <s v="07/03/22"/>
    <d v="2022-03-07T00:00:00"/>
    <s v="07/03/22"/>
    <n v="0"/>
    <s v="EXPIRADO"/>
    <s v="EXPIRADO"/>
    <x v="0"/>
    <n v="2174.09"/>
    <s v="Doação"/>
    <s v="00"/>
    <s v="SEADM"/>
    <s v="PA-PRO-2022/00591"/>
    <s v="Contrato não encontrado"/>
    <s v="Contrato não encontrado"/>
    <m/>
    <m/>
    <s v="Lei n° 8.666/93"/>
    <m/>
    <x v="0"/>
    <s v="PRAZO LEGAL"/>
    <s v="2022 - 1º Trimestre"/>
    <d v="2022-01-06T00:00:00"/>
    <s v="Sem informação"/>
    <m/>
    <m/>
    <s v="Jose Nasareno de Macedo Silva"/>
    <s v="Jose Nasareno de Macedo Silva"/>
    <s v="Sem indicação"/>
    <s v="Sem indicação"/>
    <s v="Sem indicação"/>
    <s v="nasareno.silva@tjpa.jus.br"/>
  </r>
  <r>
    <s v="CONTRATO"/>
    <s v="011"/>
    <x v="2"/>
    <s v="DRIVE A INFORMÁTICA LTDA"/>
    <s v="00.677.870/0003-61"/>
    <s v="Contratação de empresa especializada em soluções para o aumento das capacidades de processamento e de recuperação de desastres dos Dastas Centers do Tribunal de Justiça do Estado do Pará."/>
    <x v="4"/>
    <s v="Pregão Eletrônico"/>
    <s v="082/2022"/>
    <d v="2023-01-31T00:00:00"/>
    <s v="31/01/23"/>
    <d v="2023-07-31T00:00:00"/>
    <s v="31/07/23"/>
    <n v="181"/>
    <s v="EXPIRADO"/>
    <s v="EXPIRADO"/>
    <x v="0"/>
    <n v="15012350"/>
    <s v="Despesa"/>
    <s v="00"/>
    <s v="SETIC"/>
    <s v="TJPA-PRO-2023/00462"/>
    <s v="Contrato não encontrado"/>
    <s v="Contrato não encontrado"/>
    <s v="TJPA-MEM-2023/24496, cobrança - fiscal informouq ue não precisar prorrogar"/>
    <m/>
    <s v="Lei n° 8.666/93"/>
    <m/>
    <x v="0"/>
    <s v="PRAZO LEGAL"/>
    <s v="2023 - 3º Trimestre"/>
    <d v="2023-06-01T00:00:00"/>
    <s v="Sem informação"/>
    <s v="NÃO"/>
    <m/>
    <s v="Arilson Galdino da Silva"/>
    <s v="Arilson Galdino da Silva"/>
    <s v="Fabio Venicius Ferreira dos Reis"/>
    <s v="Sem indicação"/>
    <s v="Sem indicação"/>
    <s v="arilson.galdinho@tjpa.jus.br; fabio.reis@tjpa.jus.br"/>
  </r>
  <r>
    <s v="CONTRATO"/>
    <s v="012"/>
    <x v="11"/>
    <s v="SERVEMTEC LTDA"/>
    <s v="41.497.736/0001-02"/>
    <s v="Tribunais Online, com acesso simultâneo para 200 usuários, por meio do Portal do TJPA, "/>
    <x v="0"/>
    <s v="Pregão Eletrônico"/>
    <s v="002/2018"/>
    <d v="2018-03-01T00:00:00"/>
    <s v="01/03/18"/>
    <d v="2023-03-01T00:00:00"/>
    <s v="01/03/23"/>
    <n v="1826"/>
    <s v="EXPIRADO"/>
    <s v="EXPIRADO"/>
    <x v="0"/>
    <n v="224900"/>
    <s v="Despesa"/>
    <s v="00"/>
    <s v="SEENG"/>
    <s v="PA-PRO-2018/00607"/>
    <s v="Contrato não encontrado"/>
    <s v="Contrato não encontrado"/>
    <s v="PA-MEM-2021/40698, autorizado em 28/01/2022; TJPA-MEM-2022/59688-A prorrogação excepcional, no serviço de compras. No setor demandante para avaliação da cotação. Contrato 004/2023 substituirá esté e iniciará a vigencia qd este terminar"/>
    <m/>
    <s v="Lei n° 8.666/93"/>
    <m/>
    <x v="0"/>
    <s v="EXCEPCIONAL"/>
    <s v="2023 - 1º Trimestre"/>
    <d v="2022-12-31T00:00:00"/>
    <s v="Sem informação"/>
    <m/>
    <m/>
    <s v="Daniel Menezes Simas"/>
    <s v="Daniel Menezes Simas"/>
    <s v="Sem indicação"/>
    <s v="Sem indicação"/>
    <s v="Sem indicação"/>
    <s v="daniel.simas@tjpa.jus.br"/>
  </r>
  <r>
    <s v="CONTRATO"/>
    <s v="012"/>
    <x v="3"/>
    <s v="J&amp;F ENGENHARIA LTDA"/>
    <s v="33.520.093/0001-34"/>
    <s v="Contratação de empresa especializada para EXECUÇÃO DA OBRA DE PINTURA DO PRÉDIO ANEXO - SEDE."/>
    <x v="1"/>
    <s v="Tomada de Preços"/>
    <s v="004/2020"/>
    <d v="2021-04-07T00:00:00"/>
    <s v="07/04/21"/>
    <d v="2022-07-06T00:00:00"/>
    <s v="06/07/22"/>
    <n v="455"/>
    <s v="EXPIRADO"/>
    <s v="EXPIRADO"/>
    <x v="0"/>
    <n v="277387"/>
    <s v="Despesa"/>
    <s v="00"/>
    <s v="SEENG"/>
    <s v="PA-PRO-2021/1059"/>
    <s v="Contrato não encontrado"/>
    <s v="Contrato não encontrado"/>
    <s v="PA-MEM-2022/20491, cobrança"/>
    <m/>
    <s v="Lei n° 8.666/93"/>
    <m/>
    <x v="0"/>
    <s v="PRAZO LEGAL"/>
    <s v="2022 - 3º Trimestre"/>
    <d v="2022-05-07T00:00:00"/>
    <s v="Sem informação"/>
    <s v="NÃO"/>
    <m/>
    <s v="Jose Luis Sarmento de Araujo"/>
    <s v="Sem indicação"/>
    <s v="Selma Lidia Azevedo Lobato"/>
    <s v="Sem indicação"/>
    <s v="Marcelo Passos Calandrini Fernandes"/>
    <s v="jose.araujo@tjpa.jus.br; selma.lobato@tjpa.jus.br; marcelo.fernandes@tjpa.jus.br"/>
  </r>
  <r>
    <s v="CONTRATO"/>
    <s v="012"/>
    <x v="9"/>
    <s v="TRANSCABRAL LTDA"/>
    <s v="04.257.520/0001-35"/>
    <s v="serviços de coleta e destinação final de resíduos sólidos de saúde, gerados pelos Serviços de Saúde do TJPA (Serviços Médico e Odontológico, em Belém – Pará)."/>
    <x v="0"/>
    <s v="Pregão Eletrônico"/>
    <s v="006/2019"/>
    <d v="2019-03-01T00:00:00"/>
    <s v="01/03/19"/>
    <d v="2022-03-01T00:00:00"/>
    <s v="01/03/22"/>
    <n v="1096"/>
    <s v="EXPIRADO"/>
    <s v="EXPIRADO"/>
    <x v="0"/>
    <n v="11241.88"/>
    <s v="Despesa"/>
    <s v="00"/>
    <s v="SEGEP"/>
    <s v="PA-PRO-2019/01058"/>
    <s v="Contrato não encontrado"/>
    <s v="Contrato não encontrado"/>
    <s v="PA-MEM-2022/02552 , cobrança. Prorrogação PA-MEM-2022/5981"/>
    <m/>
    <s v="Lei n° 8.666/93"/>
    <m/>
    <x v="0"/>
    <s v="PRAZO LEGAL"/>
    <s v="2022 - 1º Trimestre"/>
    <d v="2021-12-31T00:00:00"/>
    <s v="Sem informação"/>
    <m/>
    <m/>
    <s v="Sem indicação"/>
    <s v="Sem indicação"/>
    <s v="Sem indicação"/>
    <s v="Sem indicação"/>
    <s v="Sem indicação"/>
    <n v="0"/>
  </r>
  <r>
    <s v="CONTRATO"/>
    <s v="012"/>
    <x v="4"/>
    <s v="EDITORA FÓRUM"/>
    <s v="41.769.803/0001-92"/>
    <s v="Assinatura anual da Biblioteca Digital Fórum de Livros 9ª Série (2021/2022)"/>
    <x v="0"/>
    <s v="Inexigibilidade de Licitação"/>
    <s v="005/2022"/>
    <d v="2022-02-18T00:00:00"/>
    <s v="18/02/22"/>
    <d v="2023-02-18T00:00:00"/>
    <s v="18/02/23"/>
    <n v="365"/>
    <s v="EXPIRADO"/>
    <s v="EXPIRADO"/>
    <x v="0"/>
    <n v="27615"/>
    <s v="Despesa"/>
    <s v="00"/>
    <s v="SEADM"/>
    <s v="PA-PRO-2021/04255"/>
    <s v="Contrato não encontrado"/>
    <s v="Contrato não encontrado"/>
    <s v="TJPA-MEM-2022/57711, cobrança.  Plataforma Fórum de Conhecimento Jurídico (TJPA-PRO-2022/04115) e o objeto do contrato Nº 012/2022 encontrasse englobado nessa nova contratação, substituído pelo ct 19/02 que terá vigencia inciciada em 19/02"/>
    <m/>
    <s v="Lei n° 8.666/93"/>
    <m/>
    <x v="0"/>
    <s v="PRAZO LEGAL"/>
    <s v="2023 - 1º Trimestre"/>
    <d v="2022-12-20T00:00:00"/>
    <s v="Sem informação"/>
    <s v="NÃO"/>
    <m/>
    <s v="Elaine Cristina Fernandes Ribeiro"/>
    <s v="Elaine Cristina Fernandes Ribeiro"/>
    <s v="Josiane de Oliveira Neves"/>
    <s v="Sem indicação"/>
    <s v="Sem indicação"/>
    <s v="elaine.ribeiro@tjpa.jus.br; josiane.neves@tjpa.jus.br"/>
  </r>
  <r>
    <s v="CONTRATO"/>
    <s v="013"/>
    <x v="2"/>
    <s v="IGREJA DO EVANGELHO QUADRANGULAR - PORTEL-PA"/>
    <s v="62.955.505/0775-42"/>
    <s v="Doação de Bens Inservívies"/>
    <x v="12"/>
    <s v="Dispensa de Licitação"/>
    <s v="s/n"/>
    <d v="2023-02-28T00:00:00"/>
    <s v="28/02/23"/>
    <d v="2023-02-28T00:00:00"/>
    <s v="28/02/23"/>
    <n v="0"/>
    <s v="EXPIRADO"/>
    <s v="EXPIRADO"/>
    <x v="0"/>
    <n v="1228.76"/>
    <s v="Doação"/>
    <s v="00"/>
    <s v="SEADM"/>
    <s v="TJPA-PRO-2023/00731"/>
    <s v="Contrato não encontrado"/>
    <s v="Contrato não encontrado"/>
    <s v="cnpj 62.955.505/0775-42"/>
    <m/>
    <s v="Lei n° 8.666/93"/>
    <m/>
    <x v="0"/>
    <s v="PRAZO LEGAL"/>
    <s v="2023 - 1º Trimestre"/>
    <d v="2022-12-30T00:00:00"/>
    <s v="Sem informação"/>
    <m/>
    <m/>
    <s v="Jose Nasareno de Macedo Silva"/>
    <s v="Jose Nasareno de Macedo Silva"/>
    <s v="Sem indicação"/>
    <s v="Sem indicação"/>
    <s v="Sem indicação"/>
    <s v="nasareno.silva@tjpa.jus.br"/>
  </r>
  <r>
    <s v="CONTRATO"/>
    <s v="013"/>
    <x v="4"/>
    <s v="EDITORA REVISTA DOS TRIBUNAIS LTDA"/>
    <s v="60.501.293/0001-12"/>
    <s v="Assinatura anual para acesso ao produto “Revista dos Tribunais Online”"/>
    <x v="0"/>
    <s v="Inexigibilidade de Licitação"/>
    <s v="004/2022"/>
    <d v="2022-03-07T00:00:00"/>
    <s v="07/03/22"/>
    <d v="2023-03-07T00:00:00"/>
    <s v="07/03/23"/>
    <n v="365"/>
    <s v="EXPIRADO"/>
    <s v="EXPIRADO"/>
    <x v="0"/>
    <n v="83904.960000000006"/>
    <s v="Despesa"/>
    <s v="00"/>
    <s v="SEADM"/>
    <s v="PA-PRO-2021/04253"/>
    <s v="Contrato não encontrado"/>
    <s v="Contrato não encontrado"/>
    <s v="TJPA-MEM-2023/03919, cobrança /  TJPA-MEM-2022/60145, instrução - para NOta Técnica. IMPOSSIBILIDADE DE PRORROGAR, SEM CLAUSULA DE PRORROGAÇÃO - VAI PARA NOVO CONTRATO"/>
    <m/>
    <s v="Lei n° 8.666/93"/>
    <m/>
    <x v="0"/>
    <s v="PRAZO LEGAL"/>
    <s v="2023 - 1º Trimestre"/>
    <d v="2023-01-06T00:00:00"/>
    <s v="Sem informação"/>
    <s v="NÃO"/>
    <m/>
    <s v="Elaine Cristina Fernandes Ribeiro"/>
    <s v="Elaine Cristina Fernandes Ribeiro"/>
    <s v="Josiane de Oliveira Neves"/>
    <s v="Sem indicação"/>
    <s v="Sem indicação"/>
    <s v="elaine.ribeiro@tjpa.jus.br; josiane.neves@tjpa.jus.br"/>
  </r>
  <r>
    <s v="CONTRATO"/>
    <s v="013"/>
    <x v="7"/>
    <s v="SERVICE ITORORÓ EIRELI"/>
    <s v="03.765.290/0001-52"/>
    <s v="Serviços continuados"/>
    <x v="5"/>
    <s v="Pregão Eletrônico"/>
    <s v="054/2016"/>
    <d v="2017-04-01T00:00:00"/>
    <s v="01/04/17"/>
    <d v="2022-09-30T00:00:00"/>
    <s v="30/09/22"/>
    <n v="2008"/>
    <s v="EXPIRADO"/>
    <s v="EXPIRADO"/>
    <x v="0"/>
    <n v="9440717.6799999997"/>
    <s v="Despesa"/>
    <s v="00"/>
    <s v="SEADM"/>
    <s v="PA-PRO-2017/00664"/>
    <s v="Contrato não encontrado"/>
    <s v="Contrato não encontrado"/>
    <s v="Nova contratação em andamento. Processo em sigilo. Resp. Lorena 17/01/22. Prorrogação PA-MEM-2022/06576. Autorizada porrrogação excepcional em 16/03/2022. RESCISÃO: PA-MEM-2022/32332, autorzação para recisão concedida em 26/07/2022"/>
    <m/>
    <s v="Lei n° 8.666/93"/>
    <m/>
    <x v="0"/>
    <s v="EXCEPCIONAL"/>
    <s v="2022 - 3º Trimestre"/>
    <d v="2022-08-01T00:00:00"/>
    <s v="Sem informação"/>
    <s v="NÃO"/>
    <m/>
    <s v="Sem indicação"/>
    <s v="Helton Moura da Rocha"/>
    <s v="Sem indicação"/>
    <s v="Sem indicação"/>
    <s v="Sem indicação"/>
    <s v="helton.rocha@tjpa.jus.br"/>
  </r>
  <r>
    <s v="CONTRATO"/>
    <s v="014"/>
    <x v="2"/>
    <s v="AGÊNCIA ADVENTISTA DE DESENVOLVIMENTO E RECURSOS ASSISTENCIAIS NORTE BRASILEIRA – ADRA NORTE e outros"/>
    <s v="14.784.254/0001-52"/>
    <s v="Doação de Bens Inservívies"/>
    <x v="12"/>
    <s v="Dispensa de Licitação"/>
    <s v="s/n"/>
    <d v="2023-03-15T00:00:00"/>
    <s v="15/03/23"/>
    <d v="2023-03-15T00:00:00"/>
    <s v="15/03/23"/>
    <n v="0"/>
    <s v="EXPIRADO"/>
    <s v="EXPIRADO"/>
    <x v="0"/>
    <n v="132452.37"/>
    <s v="Doação"/>
    <s v="00"/>
    <s v="SEADM"/>
    <s v="TJPA-PRO-2023/00787"/>
    <s v="Contrato não encontrado"/>
    <s v="Contrato não encontrado"/>
    <m/>
    <m/>
    <s v="Lei n° 8.666/93"/>
    <m/>
    <x v="0"/>
    <s v="PRAZO LEGAL"/>
    <s v="2023 - 1º Trimestre"/>
    <d v="2023-01-14T00:00:00"/>
    <s v="Sem informação"/>
    <m/>
    <m/>
    <s v="Jose Nasareno de Macedo Silva"/>
    <s v="Jose Nasareno de Macedo Silva"/>
    <s v="Sem indicação"/>
    <s v="Sem indicação"/>
    <s v="Sem indicação"/>
    <s v="nasareno.silva@tjpa.jus.br"/>
  </r>
  <r>
    <s v="CONTRATO"/>
    <s v="014"/>
    <x v="7"/>
    <s v="CRIART SERVIÇOS DE TERCEIRIZAÇÃO DE MÃO DE OBRA LTDA"/>
    <s v="07.783.832/0001-70"/>
    <s v="Serviços continuados - manutenção predial"/>
    <x v="5"/>
    <s v="Pregão Eletrônico "/>
    <s v="071/2017"/>
    <d v="2017-04-01T00:00:00"/>
    <s v="01/04/17"/>
    <d v="2023-04-01T00:00:00"/>
    <s v="01/04/23"/>
    <n v="2191"/>
    <s v="EXPIRADO"/>
    <s v="EXPIRADO"/>
    <x v="0"/>
    <n v="1108126.08"/>
    <s v="Despesa"/>
    <s v="00"/>
    <s v="SEENG"/>
    <s v="PA-PRO-2017/00666"/>
    <s v="Contrato não encontrado"/>
    <s v="Contrato não encontrado"/>
    <s v="PA-PRO-2021/02349 PA-MEM-2022/03019. Nova licitação: PA-PRO-2021/02349, mais perto verificar se realemente não precisa de porrogação emergencial. (e-mail do fiscal em 20/05/2022). PA-MEM-2022/35301, autorizado em 30/08"/>
    <m/>
    <s v="Lei n° 8.666/93"/>
    <m/>
    <x v="0"/>
    <s v="EMERGENCIAL"/>
    <s v="2023 - 2º Trimestre"/>
    <d v="2023-01-31T00:00:00"/>
    <s v="Sem informação"/>
    <s v="NÃO"/>
    <m/>
    <s v="Sem indicação"/>
    <s v="Armando Augusto Sá da Silva"/>
    <s v="Sem indicação"/>
    <s v="Sem indicação"/>
    <s v="Sem indicação"/>
    <s v="armando.silva@tjpa.jus.br"/>
  </r>
  <r>
    <s v="CONTRATO"/>
    <s v="015"/>
    <x v="2"/>
    <s v="INSPETORIA   SALESIANA   MISSIONARIA   DA   AMAZONIA"/>
    <s v="04.373.163/0001-70"/>
    <s v="Doação de Bens Inservívies"/>
    <x v="12"/>
    <s v="Dispensa de Licitação"/>
    <s v="s/n"/>
    <d v="2023-03-10T00:00:00"/>
    <s v="10/03/23"/>
    <d v="2023-03-10T00:00:00"/>
    <s v="10/03/23"/>
    <n v="0"/>
    <s v="EXPIRADO"/>
    <s v="EXPIRADO"/>
    <x v="0"/>
    <n v="49917.7"/>
    <s v="Doação"/>
    <s v="00"/>
    <s v="SEADM"/>
    <s v="TJPA-PRO-2023/00848"/>
    <s v="Contrato não encontrado"/>
    <s v="Contrato não encontrado"/>
    <m/>
    <m/>
    <s v="Lei n° 8.666/93"/>
    <m/>
    <x v="0"/>
    <s v="PRAZO LEGAL"/>
    <s v="2023 - 1º Trimestre"/>
    <d v="2023-01-09T00:00:00"/>
    <s v="Sem informação"/>
    <m/>
    <m/>
    <s v="Jose Nasareno de Macedo Silva"/>
    <s v="Jose Nasareno de Macedo Silva"/>
    <s v="Sem indicação"/>
    <s v="Sem indicação"/>
    <s v="Sem indicação"/>
    <s v="nasareno.silva@tjpa.jus.br"/>
  </r>
  <r>
    <s v="CONTRATO"/>
    <s v="015"/>
    <x v="4"/>
    <s v="SECRETARIA MUNICIPAL DE SAÚDE DE SANTARÉM/PA"/>
    <s v="17.556.659/0001-21"/>
    <s v="Doação de bens móveis inservíveis"/>
    <x v="12"/>
    <s v="Dispensa de Licitação"/>
    <s v="s/n"/>
    <d v="2022-03-03T00:00:00"/>
    <s v="03/03/22"/>
    <d v="2022-03-03T00:00:00"/>
    <s v="03/03/22"/>
    <n v="0"/>
    <s v="EXPIRADO"/>
    <s v="EXPIRADO"/>
    <x v="0"/>
    <n v="3087.33"/>
    <s v="Doação"/>
    <s v="00"/>
    <s v="SEADM"/>
    <s v="PA-PRO-2022/00764"/>
    <s v="Contrato não encontrado"/>
    <s v="Contrato não encontrado"/>
    <m/>
    <m/>
    <s v="Lei n° 8.666/93"/>
    <m/>
    <x v="0"/>
    <s v="PRAZO LEGAL"/>
    <s v="2022 - 1º Trimestre"/>
    <d v="2022-01-02T00:00:00"/>
    <s v="Sem informação"/>
    <m/>
    <m/>
    <s v="Jose Nasareno de Macedo Silva"/>
    <s v="Jose Nasareno de Macedo Silva"/>
    <s v="Sem indicação"/>
    <s v="Sem indicação"/>
    <s v="Sem indicação"/>
    <s v="nasareno.silva@tjpa.jus.br"/>
  </r>
  <r>
    <s v="CONTRATO"/>
    <s v="016"/>
    <x v="2"/>
    <s v="CASA LAR ABA PAI - ASSOCIAÇÃO PROJETO VISÃO ÁGUIA"/>
    <s v="11.652.626/0001-07"/>
    <s v="Doação de Bens Inservívies"/>
    <x v="12"/>
    <s v="Dispensa de Licitação"/>
    <s v="s/n"/>
    <d v="2023-03-10T00:00:00"/>
    <s v="10/03/23"/>
    <d v="2023-03-10T00:00:00"/>
    <s v="10/03/23"/>
    <n v="0"/>
    <s v="EXPIRADO"/>
    <s v="EXPIRADO"/>
    <x v="0"/>
    <n v="699.48"/>
    <s v="Doação"/>
    <s v="00"/>
    <s v="SEADM"/>
    <s v="TJPA-PRO-2023/00887"/>
    <s v="Contrato não encontrado"/>
    <s v="Contrato não encontrado"/>
    <s v="CNPJ 11.652.626/0001-07"/>
    <m/>
    <s v="Lei n° 8.666/93"/>
    <m/>
    <x v="0"/>
    <s v="PRAZO LEGAL"/>
    <s v="2023 - 1º Trimestre"/>
    <d v="2023-01-09T00:00:00"/>
    <s v="Sem informação"/>
    <m/>
    <m/>
    <s v="Jose Nasareno de Macedo Silva"/>
    <s v="Jose Nasareno de Macedo Silva"/>
    <s v="Sem indicação"/>
    <s v="Sem indicação"/>
    <s v="Sem indicação"/>
    <s v="nasareno.silva@tjpa.jus.br"/>
  </r>
  <r>
    <s v="CONTRATO"/>
    <s v="016"/>
    <x v="3"/>
    <s v="AMAZON CONSTRUÇÕES E SERVIÇOS EIRELI"/>
    <s v="04.558.234/0001-00"/>
    <s v="Pretação de serviços de operador de empilhadeira"/>
    <x v="5"/>
    <s v="Pregão Eletrônico "/>
    <s v="018/2021"/>
    <d v="2021-04-29T00:00:00"/>
    <s v="29/04/21"/>
    <d v="2023-04-29T00:00:00"/>
    <s v="29/04/23"/>
    <n v="730"/>
    <s v="EXPIRADO"/>
    <s v="EXPIRADO"/>
    <x v="0"/>
    <n v="47397.84"/>
    <s v="Despesa"/>
    <s v="00"/>
    <s v="SEADM"/>
    <s v="PA-PRO-2021/01361"/>
    <s v="Contrato não encontrado"/>
    <s v="Contrato não encontrado"/>
    <s v="TJPA-MEM-2023/06501, cobrança e instrução; informado sobre a não prorrogação; Nova contratação TJPA-PRO-2023/00825"/>
    <m/>
    <s v="Lei n° 8.666/93"/>
    <m/>
    <x v="0"/>
    <s v="PRAZO LEGAL"/>
    <s v="2023 - 2º Trimestre"/>
    <d v="2023-02-28T00:00:00"/>
    <s v="Sem informação"/>
    <s v="NÃO"/>
    <m/>
    <s v="Claikson Mendonca Duarte "/>
    <s v="Brunna Ferreira da Silva"/>
    <s v="Brunna Ferreira da Silva"/>
    <s v="Sem indicação"/>
    <s v="Sem indicação"/>
    <s v="claikson.duarte@tjpa.jus.br; brunna.silva@tjpa.jus.br"/>
  </r>
  <r>
    <s v="CONTRATO"/>
    <s v="016"/>
    <x v="4"/>
    <s v="AGEM TECNOLOGIA DISTRIBUIDORA LTDA"/>
    <s v="09.022.398/0001-31"/>
    <s v="Aquisição de equipamentos para a modernização e expansão da infraestrutura de Tecnologia da Informação e Comunicação do Tribunal de Justiça do Estado do Pará."/>
    <x v="4"/>
    <s v="Pregão Eletrônico"/>
    <s v="049/2021"/>
    <s v="04/03/2022"/>
    <s v="04/03/22"/>
    <d v="2023-03-04T00:00:00"/>
    <s v="04/03/23"/>
    <n v="365"/>
    <s v="EXPIRADO"/>
    <s v="EXPIRADO"/>
    <x v="0"/>
    <n v="78000"/>
    <s v="Despesa"/>
    <s v="00"/>
    <s v="SETIC"/>
    <s v="PA-PRO-2022/00779"/>
    <s v="Contrato não encontrado"/>
    <s v="Contrato não encontrado"/>
    <s v="TJPA-MEM-2023/03917, cobrança - informado neste que não será necessário prorrogar"/>
    <m/>
    <s v="Lei n° 8.666/93"/>
    <m/>
    <x v="0"/>
    <s v="PRAZO LEGAL"/>
    <s v="2023 - 1º Trimestre"/>
    <d v="2023-01-03T00:00:00"/>
    <s v="Sem informação"/>
    <s v="NÃO"/>
    <m/>
    <s v="Diego Baptista Leitão"/>
    <s v="Felipe Moraes Freitas"/>
    <s v="Marcus Sergio Ferreira Neves"/>
    <s v="Sem indicação"/>
    <s v="Sem indicação"/>
    <s v="diego.leitao@tjpa.jus.br; felipe.freitas@tjpa.jus.br; marcus.neves@tjpa.jus.br"/>
  </r>
  <r>
    <s v="ARP"/>
    <s v="076"/>
    <x v="4"/>
    <s v="LS SERVIÇOS DE INFORMÁTICA E ELETRÔNICA LTDA."/>
    <s v="10.793.812/0001-95"/>
    <s v="Registro   de   Preços   para   aquisição   de equipamentos   para   a   modernização   e   expansão   da   infraestrutura   de   Tecnologia   da Informação  e  Comunicação  do  Tribunal  de  Justiça  do  Estado  do  Pará.  Consumo  de  80 (oitenta) Nobreak senoidal 2 KVA ou superior e 80 (oitenta) Banco de baterias, referente aos itens 4 e 5 da ARP nº 044/2021 (PA-PRO2021/04198)."/>
    <x v="4"/>
    <s v="Pregão Eletrônico"/>
    <s v="049/2022"/>
    <d v="2022-09-26T00:00:00"/>
    <s v="26/09/22"/>
    <d v="2023-09-26T00:00:00"/>
    <s v="26/09/23"/>
    <n v="365"/>
    <s v="EXPIRADO"/>
    <s v="EXPIRADO"/>
    <x v="0"/>
    <n v="338408.8"/>
    <s v="Despesa"/>
    <n v="0"/>
    <s v="SETIC"/>
    <s v="_x000a_TJPA-PRO-2022/03754"/>
    <s v="ARP não encontrada"/>
    <s v="ARP não encontrada"/>
    <s v="TJPA-MEM-2023/38344, cobrança"/>
    <m/>
    <s v="Lei n° 8.666/93"/>
    <m/>
    <x v="0"/>
    <s v="PRAZO LEGAL"/>
    <s v="2023 - 3º Trimestre"/>
    <d v="2023-07-28T00:00:00"/>
    <s v="Sem informação"/>
    <s v="NÃO"/>
    <m/>
    <s v="Felipe Moraes Freitas"/>
    <s v="Felipe Moraes Freitas"/>
    <s v="Marcus Sergio Ferreira Neves"/>
    <s v="Sem indicação"/>
    <s v="Sem indicação"/>
    <s v="felipe.freitas@tjpa.jus.br; marcus.neves@tjpa.jus.br"/>
  </r>
  <r>
    <s v="CONTRATO"/>
    <s v="018"/>
    <x v="2"/>
    <s v="ASSOCIAÇÃO  TERAPÊUTICA  DESPERTAR"/>
    <s v="31.715.768/0001-75"/>
    <s v="Doação de Bens Inservívies"/>
    <x v="12"/>
    <s v="Dispensa de Licitação"/>
    <s v="s/n"/>
    <d v="2023-03-13T00:00:00"/>
    <s v="13/03/23"/>
    <d v="2023-03-13T00:00:00"/>
    <s v="13/03/23"/>
    <n v="0"/>
    <s v="EXPIRADO"/>
    <s v="EXPIRADO"/>
    <x v="0"/>
    <n v="2158.69"/>
    <s v="Doação"/>
    <s v="00"/>
    <s v="SEADM"/>
    <s v="TJPA-PRO-2023/00904"/>
    <s v="Contrato não encontrado"/>
    <s v="Contrato não encontrado"/>
    <m/>
    <m/>
    <s v="Lei n° 8.666/93"/>
    <m/>
    <x v="0"/>
    <s v="PRAZO LEGAL"/>
    <s v="2023 - 1º Trimestre"/>
    <d v="2023-01-12T00:00:00"/>
    <s v="Sem informação"/>
    <m/>
    <m/>
    <s v="Jose Nasareno de Macedo Silva"/>
    <s v="Jose Nasareno de Macedo Silva"/>
    <s v="Sem indicação"/>
    <s v="Sem indicação"/>
    <s v="Sem indicação"/>
    <s v="nasareno.silva@tjpa.jus.br"/>
  </r>
  <r>
    <s v="CONTRATO"/>
    <s v="019"/>
    <x v="2"/>
    <s v="INSTITUTO CASA DA BAIANA DE TRADIÇÃO AFRO-RELIGIOSO E DE DESENVOLVIMENTO SOCIAL"/>
    <s v="38.204.655/0001-54"/>
    <s v="Doação de Bens Inservívies"/>
    <x v="12"/>
    <s v="Dispensa de Licitação"/>
    <s v="s/n"/>
    <d v="2023-03-20T00:00:00"/>
    <s v="20/03/23"/>
    <d v="2023-03-20T00:00:00"/>
    <s v="20/03/23"/>
    <n v="0"/>
    <s v="EXPIRADO"/>
    <s v="EXPIRADO"/>
    <x v="0"/>
    <n v="4791.37"/>
    <s v="Doação"/>
    <s v="00"/>
    <s v="SEADM"/>
    <s v="TJPA-PRO-2023/00967"/>
    <s v="Contrato não encontrado"/>
    <s v="Contrato não encontrado"/>
    <m/>
    <m/>
    <s v="Lei n° 8.666/93"/>
    <m/>
    <x v="0"/>
    <s v="PRAZO LEGAL"/>
    <s v="2023 - 1º Trimestre"/>
    <d v="2023-01-19T00:00:00"/>
    <s v="Sem informação"/>
    <m/>
    <m/>
    <s v="Jose Nasareno de Macedo Silva"/>
    <s v="Jose Nasareno de Macedo Silva"/>
    <s v="Sem indicação"/>
    <s v="Sem indicação"/>
    <s v="Sem indicação"/>
    <s v="nasareno.silva@tjpa.jus.br"/>
  </r>
  <r>
    <s v="CONTRATO"/>
    <s v="019"/>
    <x v="4"/>
    <s v="MYO2 SOLUÇÕES EM SAÚDE INDÚSTRIA EIRELI"/>
    <s v="15.564.580/0001-17"/>
    <s v="Contratação de empresa especializada em lavagem e passagem de roupas hospitalares"/>
    <x v="0"/>
    <s v="Dispensa de Licitação"/>
    <s v="s/n"/>
    <s v="16/03/2022"/>
    <d v="2023-03-16T00:00:00"/>
    <d v="2023-03-16T00:00:00"/>
    <s v="16/03/23"/>
    <n v="365"/>
    <s v="EXPIRADO"/>
    <s v="EXPIRADO"/>
    <x v="0"/>
    <n v="9414"/>
    <s v="Despesa"/>
    <s v="00"/>
    <s v="SEGEP"/>
    <s v="PA-PRO-2021/04111"/>
    <s v="Contrato não encontrado"/>
    <s v="Contrato não encontrado"/>
    <s v="TJPA-MEM-2023/04003, cobrança, apoio operacional. Pedi nova cobrança do apoio operacional em 06/02/2023. Falei com Mairivaldo por telefone em 13/03, processo de prorrogação está parado no serviço médico deste 20/01 - TJPA-MEM-2023/02900 . Expliquei pra ele a urgência e tamanho do trâmite processual. Em 15/03 reiterei a cobrança no Teams."/>
    <m/>
    <s v="Lei n° 8.666/93"/>
    <m/>
    <x v="0"/>
    <s v="PRAZO LEGAL"/>
    <s v="2023 - 1º Trimestre"/>
    <d v="2023-01-15T00:00:00"/>
    <s v="Sem informação"/>
    <m/>
    <m/>
    <s v="Madalena Freitas de Oliveira"/>
    <s v="Meirivaldo Caldas de Almeida"/>
    <s v="Sem indicação"/>
    <s v="Sem indicação"/>
    <s v="Sem indicação"/>
    <s v="meiravaldo.almeida@tjpa.jus.br; madalena.oliveira@tjpa.jus.br"/>
  </r>
  <r>
    <s v="CONTRATO"/>
    <s v="019"/>
    <x v="5"/>
    <s v="WEBTRIP AGÊNCIA DE VIAGENS E TURISMO EIRELI,"/>
    <s v="07.340.993/0001-90"/>
    <s v="prestação de serviços de assessoramento, reserva, emissão, remarcação e cancelamento de passagens aéreas, nacionais e internacionais, emissão de seguro de assistência em viagem internacional, de assentos especiais e outras atividades correlatas indissociáveis do serviço prestado, por meio do atendimento remoto,"/>
    <x v="0"/>
    <s v="Pregão Eletrônico "/>
    <s v="035/2020"/>
    <d v="2020-08-05T00:00:00"/>
    <s v="05/08/20"/>
    <d v="2022-08-05T00:00:00"/>
    <s v="05/08/22"/>
    <n v="730"/>
    <s v="EXPIRADO"/>
    <s v="EXPIRADO"/>
    <x v="0"/>
    <n v="1029000"/>
    <s v="Despesa"/>
    <s v="00"/>
    <s v="SEFIN"/>
    <s v="PA-PRO-2020/01788"/>
    <s v="Contrato não encontrado"/>
    <s v="Contrato não encontrado"/>
    <s v="Informado por e-mail, no dia 24/03, que a empresa não tem interesse na prorrogação."/>
    <m/>
    <s v="Lei n° 8.666/93"/>
    <m/>
    <x v="0"/>
    <s v="PRAZO LEGAL"/>
    <s v="2022 - 3º Trimestre"/>
    <d v="2022-06-06T00:00:00"/>
    <s v="Sem informação"/>
    <s v="NÃO"/>
    <m/>
    <s v="Raquel de Souza Filgueira"/>
    <s v="Anderson Clay Batista Pereira"/>
    <s v="Anderson Clay Batista Pereira"/>
    <s v="Sem indicação"/>
    <s v="Sem indicação"/>
    <s v="raquel.filgueira@tjpa.jus.br; anderson.clay@tjpa.jus.br"/>
  </r>
  <r>
    <s v="CONTRATO"/>
    <s v="021"/>
    <x v="4"/>
    <s v="POLÍCIA  MI-LITAR  DO  ESTADO  DO  PARÁ  EM  FAVOR  DA  POLÍCIA  AMBIENTAL  DE  SAN-TARÉ"/>
    <s v="05.054.994/0001-42"/>
    <s v="Doação de bens móveis inservíveis"/>
    <x v="12"/>
    <s v="Dispensa de Licitação"/>
    <s v="s/n"/>
    <d v="2022-04-19T00:00:00"/>
    <s v="19/04/22"/>
    <d v="2022-04-19T00:00:00"/>
    <s v="19/04/22"/>
    <n v="0"/>
    <s v="EXPIRADO"/>
    <s v="EXPIRADO"/>
    <x v="0"/>
    <n v="3355.99"/>
    <s v="Doação"/>
    <s v="00"/>
    <s v="SEADM"/>
    <s v="PA-PRO-2022/01149"/>
    <s v="Contrato não encontrado"/>
    <s v="Contrato não encontrado"/>
    <m/>
    <m/>
    <s v="Lei n° 8.666/93"/>
    <m/>
    <x v="0"/>
    <s v="PRAZO LEGAL"/>
    <s v="2022 - 2º Trimestre"/>
    <d v="2022-02-18T00:00:00"/>
    <s v="Sem informação"/>
    <m/>
    <m/>
    <s v="Jose Nasareno de Macedo Silva"/>
    <s v="Jose Nasareno de Macedo Silva"/>
    <s v="Sem indicação"/>
    <s v="Sem indicação"/>
    <s v="Sem indicação"/>
    <s v="nasareno.silva@tjpa.jus.br"/>
  </r>
  <r>
    <s v="CONTRATO"/>
    <s v="021"/>
    <x v="5"/>
    <s v="CANTÃO VIGILÂNCIA E SEGURANÇA LTDA"/>
    <s v="14.966.650/0003-62"/>
    <s v="Prestação de Serviços de Vigilância e Segurança Armada, nas dependências e instalações do Tribunal de Justiçado Estado do Pará – TJE/PA, no Interior do Estado do Pará"/>
    <x v="5"/>
    <s v="Pregão Eletrônico "/>
    <s v="006/2020"/>
    <d v="2020-09-24T00:00:00"/>
    <s v="24/09/20"/>
    <d v="2022-08-01T00:00:00"/>
    <s v="01/08/22"/>
    <n v="676"/>
    <s v="EXPIRADO"/>
    <s v="EXPIRADO"/>
    <x v="0"/>
    <n v="1733713.32"/>
    <s v="Despesa"/>
    <s v="00"/>
    <s v="COMIL"/>
    <s v="PA-PRO-2020/02068"/>
    <s v="Contrato não encontrado"/>
    <s v="Contrato não encontrado"/>
    <s v="PA-MEM-2022/30390-B - distrato autorizado em 22/07/2022; nova contratação formalizada"/>
    <m/>
    <s v="Lei n° 8.666/93"/>
    <m/>
    <x v="0"/>
    <s v="PRAZO LEGAL"/>
    <s v="2022 - 3º Trimestre"/>
    <d v="2022-06-02T00:00:00"/>
    <s v="Sem informação"/>
    <s v="NÃO"/>
    <m/>
    <s v="Enio de Oliveira Reboucas"/>
    <s v="Joao Victor Ferreira Almeida"/>
    <s v="Marlon Silva Nascimento"/>
    <s v="Sem indicação"/>
    <s v="Sem indicação"/>
    <s v="enio.rebouças@tjpa.jus.br; joao.vfalmeida@tjpa.jus.br; marlon.nascimento@tjpa.jus.br"/>
  </r>
  <r>
    <s v="CONTRATO"/>
    <s v="021"/>
    <x v="2"/>
    <s v="ASSOCIAÇÃO  CARAJÁS  DE  PORTADORES  DE  DEFICIÊNCIA"/>
    <s v="04.616.071/0001-74"/>
    <s v="Doação de Bens Inservívies"/>
    <x v="12"/>
    <s v="Dispensa de Licitação"/>
    <s v="s/n"/>
    <d v="2023-03-21T00:00:00"/>
    <s v="21/03/23"/>
    <d v="2023-03-21T00:00:00"/>
    <s v="21/03/23"/>
    <n v="0"/>
    <s v="EXPIRADO"/>
    <s v="EXPIRADO"/>
    <x v="0"/>
    <n v="1725.77"/>
    <s v="Doação"/>
    <s v="00"/>
    <s v="SEADM"/>
    <s v="TJPA-PRO-2023/00994"/>
    <s v="Contrato não encontrado"/>
    <s v="Contrato não encontrado"/>
    <m/>
    <m/>
    <s v="Lei n° 8.666/93"/>
    <m/>
    <x v="0"/>
    <s v="PRAZO LEGAL"/>
    <s v="2023 - 1º Trimestre"/>
    <d v="2023-01-20T00:00:00"/>
    <s v="Sem informação"/>
    <m/>
    <m/>
    <s v="Jose Nasareno de Macedo Silva"/>
    <s v="Jose Nasareno de Macedo Silva"/>
    <s v="Sem indicação"/>
    <s v="Sem indicação"/>
    <s v="Sem indicação"/>
    <s v="nasareno.silva@tjpa.jus.br"/>
  </r>
  <r>
    <s v="CONTRATO"/>
    <s v="022"/>
    <x v="4"/>
    <s v=" CONSELHO ESCOLAR MUNICIPAL DE ENSINO FUNDAMENTAL PA 254 KM"/>
    <s v="05.736.185/0001-10"/>
    <s v="Doação de bens móveis inservíveis"/>
    <x v="12"/>
    <s v="Dispensa de Licitação"/>
    <s v="s/n"/>
    <d v="2022-04-19T00:00:00"/>
    <s v="19/04/22"/>
    <d v="2022-04-19T00:00:00"/>
    <s v="19/04/22"/>
    <n v="0"/>
    <s v="EXPIRADO"/>
    <s v="EXPIRADO"/>
    <x v="0"/>
    <n v="2189.91"/>
    <s v="Doação"/>
    <s v="00"/>
    <s v="SEADM"/>
    <s v="PA-PRO-2022/01267"/>
    <s v="Contrato não encontrado"/>
    <s v="Contrato não encontrado"/>
    <m/>
    <m/>
    <s v="Lei n° 8.666/93"/>
    <m/>
    <x v="0"/>
    <s v="PRAZO LEGAL"/>
    <s v="2022 - 2º Trimestre"/>
    <d v="2022-02-18T00:00:00"/>
    <s v="Sem informação"/>
    <m/>
    <m/>
    <s v="Jose Nasareno de Macedo Silva"/>
    <s v="Jose Nasareno de Macedo Silva"/>
    <s v="Sem indicação"/>
    <s v="Sem indicação"/>
    <s v="Sem indicação"/>
    <s v="nasareno.silva@tjpa.jus.br"/>
  </r>
  <r>
    <s v="CONTRATO"/>
    <s v="023"/>
    <x v="4"/>
    <s v="SANEAR BRASIL CONSTRUÇÕES EIRELI "/>
    <s v="18.284.403/0001-75"/>
    <s v="Execução da obra de reforma, revtalização e restauração da Sede do Tribunal de  Justiça do  Estado  do  Pará"/>
    <x v="1"/>
    <s v="Tomada de Preços"/>
    <s v="002/2022"/>
    <d v="2022-04-29T00:00:00"/>
    <s v="29/04/22"/>
    <d v="2023-04-29T00:00:00"/>
    <s v="29/04/23"/>
    <n v="365"/>
    <s v="EXPIRADO"/>
    <s v="EXPIRADO"/>
    <x v="0"/>
    <n v="1953325"/>
    <s v="Despesa"/>
    <s v="00"/>
    <s v="SEENG"/>
    <s v="PA-PRO-2022/01420  "/>
    <s v="Contrato não encontrado"/>
    <s v="Contrato não encontrado"/>
    <s v="TJPA-MEM-2023/06531, não prorrogar"/>
    <m/>
    <s v="Lei n° 8.666/93"/>
    <m/>
    <x v="0"/>
    <s v="PRAZO LEGAL"/>
    <s v="2023 - 2º Trimestre"/>
    <d v="2023-02-28T00:00:00"/>
    <s v="Sem informação"/>
    <s v="NÃO"/>
    <m/>
    <s v="Jose Luis Sarmento de Araujo"/>
    <s v="Jose Luis Sarmento de Araujo"/>
    <s v="Gabriel Henrique da Silva Ventura"/>
    <s v="Sem indicação"/>
    <s v="Sem indicação"/>
    <s v="jose.araujo@tjpa.jus.br; gabriel.ventura@tjpa.jus.br"/>
  </r>
  <r>
    <s v="CONTRATO"/>
    <s v="023"/>
    <x v="2"/>
    <s v="CENTRO SOCIAL, CULTURAL, EDUCACIONAL ARCA DE NOE"/>
    <s v="06.538.090/0001-55"/>
    <s v="Doação de Bens Inservívies"/>
    <x v="12"/>
    <s v="Dispensa de Licitação"/>
    <s v="s/n"/>
    <d v="2023-03-22T00:00:00"/>
    <s v="22/03/23"/>
    <d v="2023-03-22T00:00:00"/>
    <s v="22/03/23"/>
    <n v="0"/>
    <s v="EXPIRADO"/>
    <s v="EXPIRADO"/>
    <x v="0"/>
    <n v="87349.77"/>
    <s v="Doação"/>
    <s v="00"/>
    <s v="SEADM"/>
    <s v="TJPA-PRO-2023/01034"/>
    <s v="Contrato não encontrado"/>
    <s v="Contrato não encontrado"/>
    <m/>
    <m/>
    <s v="Lei n° 8.666/93"/>
    <m/>
    <x v="0"/>
    <s v="PRAZO LEGAL"/>
    <s v="2023 - 1º Trimestre"/>
    <d v="2023-01-21T00:00:00"/>
    <s v="Sem informação"/>
    <m/>
    <m/>
    <s v="Jose Nasareno de Macedo Silva"/>
    <s v="Jose Nasareno de Macedo Silva"/>
    <s v="Sem indicação"/>
    <s v="Sem indicação"/>
    <s v="Sem indicação"/>
    <s v="nasareno.silva@tjpa.jus.br"/>
  </r>
  <r>
    <s v="CONTRATO"/>
    <s v="024"/>
    <x v="2"/>
    <s v="POLÍCIA CIVIL DO ESTADO DO PARA, EM FAVOR DA DELEGACIA DE POLÍCIA CIVIL DE CACHOEIRA  DO  ARAR"/>
    <s v="00.368.105/0001-06"/>
    <s v="Doação de Bens Inservívies"/>
    <x v="12"/>
    <s v="Dispensa de Licitação"/>
    <s v="s/n"/>
    <d v="2023-04-04T00:00:00"/>
    <s v="04/04/23"/>
    <d v="2023-04-04T00:00:00"/>
    <s v="04/04/23"/>
    <n v="0"/>
    <s v="EXPIRADO"/>
    <s v="EXPIRADO"/>
    <x v="0"/>
    <n v="3022.78"/>
    <s v="Doação"/>
    <s v="00"/>
    <s v="SEADM"/>
    <s v="TJPA-PRO-2023/01063"/>
    <s v="Contrato não encontrado"/>
    <s v="Contrato não encontrado"/>
    <m/>
    <m/>
    <s v="Lei n° 8.666/93"/>
    <m/>
    <x v="0"/>
    <s v="PRAZO LEGAL"/>
    <s v="2023 - 2º Trimestre"/>
    <d v="2023-02-03T00:00:00"/>
    <s v="Sem informação"/>
    <m/>
    <m/>
    <s v="Jose Nasareno de Macedo Silva"/>
    <s v="Jose Nasareno de Macedo Silva"/>
    <s v="Sem indicação"/>
    <s v="Sem indicação"/>
    <s v="Sem indicação"/>
    <s v="nasareno.silva@tjpa.jus.br"/>
  </r>
  <r>
    <s v="CONTRATO"/>
    <s v="025"/>
    <x v="3"/>
    <s v="ÁGUA NORTE - TRATAMENTO DE ÁGUA E SOLUÇÕES AMBIENTAIS"/>
    <s v="15.622.879/0001-80"/>
    <s v="Contratação de serviços de manutenção preventiva da Estação de Tratamento de efluentes compacta da Fórum de Mosqueiro"/>
    <x v="0"/>
    <s v="Pregão Eletrônico "/>
    <s v="032/2021"/>
    <d v="2021-07-14T00:00:00"/>
    <s v="14/07/21"/>
    <d v="2021-09-15T00:00:00"/>
    <s v="15/09/21"/>
    <n v="63"/>
    <s v="EXPIRADO"/>
    <s v="EXPIRADO"/>
    <x v="0"/>
    <n v="47499.96"/>
    <s v="Despesa"/>
    <s v="00"/>
    <s v="SEENG"/>
    <s v="PA-PRO-2021/02139"/>
    <s v="Contrato não encontrado"/>
    <s v="Contrato não encontrado"/>
    <s v="PA-MEM-2022/05971, autorizado em 18/05/2022 / RESCISÃO ANTECIPADA: TJPA-MEM-2022/40082-A"/>
    <m/>
    <s v="Lei n° 8.666/93"/>
    <m/>
    <x v="0"/>
    <s v="PRAZO LEGAL"/>
    <s v="2021 - 3º Trimestre"/>
    <d v="2021-07-17T00:00:00"/>
    <s v="Sem informação"/>
    <s v="NÃO"/>
    <m/>
    <s v="Antonio Maximiano de Sousa Martins Jr."/>
    <s v="Samantha Nahon Bittencourt"/>
    <s v="Samanta Edrine do Rosário de Sousa "/>
    <s v="Sem indicação"/>
    <s v="Sem indicação"/>
    <s v="antonio.martins@tjpa..jus.br; samantha.nahon@tjpa.ju.sbr"/>
  </r>
  <r>
    <s v="CONTRATO"/>
    <s v="025"/>
    <x v="4"/>
    <s v="INSPETORIA SALESIANA MISSIONARIA DA AMAZONIA -  ESCOLA SALESIANA DO TRABALHO "/>
    <s v="04.373.163/0050-59"/>
    <s v="Doação de bens móveis inservíveis"/>
    <x v="12"/>
    <s v="Dispensa de Licitação"/>
    <s v="s/n"/>
    <d v="2022-05-02T00:00:00"/>
    <s v="02/05/22"/>
    <d v="2022-05-02T00:00:00"/>
    <s v="02/05/22"/>
    <n v="0"/>
    <s v="EXPIRADO"/>
    <s v="EXPIRADO"/>
    <x v="0"/>
    <n v="121111.94"/>
    <s v="Doação"/>
    <s v="00"/>
    <s v="SEADM"/>
    <s v="PA-PRO-2022/02227"/>
    <s v="Contrato não encontrado"/>
    <s v="Contrato não encontrado"/>
    <m/>
    <m/>
    <s v="Lei n° 8.666/93"/>
    <m/>
    <x v="0"/>
    <s v="PRAZO LEGAL"/>
    <s v="2022 - 2º Trimestre"/>
    <d v="2022-03-03T00:00:00"/>
    <s v="Sem informação"/>
    <m/>
    <m/>
    <s v="Jose Nasareno de Macedo Silva"/>
    <s v="Jose Nasareno de Macedo Silva"/>
    <s v="Sem indicação"/>
    <s v="Sem indicação"/>
    <s v="Sem indicação"/>
    <s v="nasareno.silva@tjpa.jus.br"/>
  </r>
  <r>
    <s v="CONTRATO"/>
    <s v="025"/>
    <x v="6"/>
    <s v="CATA VENTO REFRIGERAÇÃO E SERVIÇOS GERAIS LTDA "/>
    <s v="03.534.028/0001-05"/>
    <s v="Prestação de serviços de manutenção preventiva e corretiva, de desinstalação, substituição e realocação dos equipamentos de ar condicionado tipo expansão direta e VRF, Splits (ou outro equipamento de outra classificação que vier a substituir estes) instalados no Prédio Sede do Tribunal de Justiça do Estado do Pará"/>
    <x v="0"/>
    <s v="Pregão Eletrônico"/>
    <s v="018/2016"/>
    <d v="2016-05-02T00:00:00"/>
    <s v="02/05/16"/>
    <d v="2022-05-02T00:00:00"/>
    <s v="02/05/22"/>
    <n v="2191"/>
    <s v="EXPIRADO"/>
    <s v="EXPIRADO"/>
    <x v="0"/>
    <n v="194280"/>
    <s v="Despesa"/>
    <s v="00"/>
    <s v="SEENG"/>
    <s v="PA-PRO-2016/01338"/>
    <s v="Contrato não encontrado"/>
    <s v="Contrato não encontrado"/>
    <s v="_x000a_NOVA LICITAÇÃO EM INSTRUÇÃO NO PA-PRO-2020/01717. SOLICITAÇÃO DE PRORROGAÇÃO EXCEPCIONAL: PA-MEM-2021/24550. Novo contrato: 84/2021, sai pedindo rescisão no expediente pedindo caução"/>
    <m/>
    <s v="Lei n° 8.666/93"/>
    <m/>
    <x v="0"/>
    <s v="EMERGENCIAL"/>
    <s v="2022 - 2º Trimestre"/>
    <d v="2022-03-03T00:00:00"/>
    <s v="Sem informação"/>
    <s v="NÃO"/>
    <m/>
    <s v="Sem indicação"/>
    <s v="Edson Goncalves Ferreira"/>
    <s v="Sem indicação"/>
    <s v="Sem indicação"/>
    <s v="Sem indicação"/>
    <s v="edson.ferreira@tjpa.jus."/>
  </r>
  <r>
    <s v="CONTRATO"/>
    <s v="017"/>
    <x v="5"/>
    <s v="METALURGICA ASCURRA EIRELI "/>
    <s v="01.652.937/0001-04"/>
    <s v="Contratação de empresa especializada para aquisição com_x000a_instalação de plataformas de percurso vertical para o Juizado Especial do Jurunas, Fórum de Marituba, Fórum_x000a_de Parauapebas e Anexo II do Tribunal de Justiça do Estado do Pará, com serviço de conservação/manutenção_x000a_em garantia"/>
    <x v="3"/>
    <s v="Pregão Eletrônico "/>
    <s v="029/2020"/>
    <d v="2020-07-03T00:00:00"/>
    <s v="03/07/20"/>
    <d v="2022-03-03T00:00:00"/>
    <s v="03/03/22"/>
    <n v="608"/>
    <s v="EXPIRADO"/>
    <s v="EXPIRADO"/>
    <x v="0"/>
    <n v="202100"/>
    <s v="Despesa"/>
    <s v="00"/>
    <s v="SEENG"/>
    <s v="PA-PRO-2020/01565"/>
    <s v="Contrato não encontrado"/>
    <s v="Contrato não encontrado"/>
    <s v="PA-MEM-2022/02557, cobrança. Não será renovado, Nova contratação: PA-PRO-2021/04278. Não será renovado conforme PA-MEM-2022/15100"/>
    <m/>
    <s v="Lei n° 8.666/93"/>
    <m/>
    <x v="0"/>
    <s v="PRAZO LEGAL"/>
    <s v="2022 - 1º Trimestre"/>
    <d v="2022-01-02T00:00:00"/>
    <s v="Sem informação"/>
    <s v="NÃO"/>
    <m/>
    <s v="Antonio Maximiano de Sousa Martins Jr."/>
    <s v="Sem indicação"/>
    <s v="Edson Goncalves Ferreira"/>
    <s v="Sem indicação"/>
    <s v="Sem indicação"/>
    <s v="antonio.martins@tjpa.jus.br; edson.ferreira@tjpa.jus.br"/>
  </r>
  <r>
    <s v="CONTRATO"/>
    <s v="028"/>
    <x v="2"/>
    <s v="INSTITUTO CULTUTAL COMUNITÁRIO SUCURITINGA"/>
    <s v="11.619.331/0001-20"/>
    <s v="Doação de Bens Inservíveis"/>
    <x v="12"/>
    <s v="Dispensa de Licitação"/>
    <s v="s/n"/>
    <d v="2023-03-30T00:00:00"/>
    <s v="30/03/23"/>
    <d v="2023-03-30T00:00:00"/>
    <s v="30/03/23"/>
    <n v="0"/>
    <s v="EXPIRADO"/>
    <s v="EXPIRADO"/>
    <x v="0"/>
    <n v="41767.82"/>
    <s v="Doação"/>
    <s v="00"/>
    <s v="SEADM"/>
    <s v="TJPA-PRO-2023/01136"/>
    <s v="Contrato não encontrado"/>
    <s v="Contrato não encontrado"/>
    <m/>
    <m/>
    <s v="Lei n° 8.666/93"/>
    <m/>
    <x v="0"/>
    <s v="PRAZO LEGAL"/>
    <s v="2023 - 1º Trimestre"/>
    <d v="2023-01-29T00:00:00"/>
    <s v="Sem informação"/>
    <m/>
    <m/>
    <s v="Jose Nasareno de Macedo Silva"/>
    <s v="Sem indicação"/>
    <s v="Sem indicação"/>
    <s v="Sem indicação"/>
    <s v="Sem indicação"/>
    <s v="nasareno.silva@tjpa.jus.br"/>
  </r>
  <r>
    <s v="CONTRATO"/>
    <s v="029"/>
    <x v="11"/>
    <s v="ENGEBIO SERVIÇOS TÉCNICOS DE ENGENHARIA LTDA"/>
    <s v="06.555.589/0001-70"/>
    <s v="Prestação de serviços de Manutenção preventiva e corretiva, com reposição de peças, nos equipamentos médicos "/>
    <x v="0"/>
    <s v="Pregão Eletrônico"/>
    <s v="026/2018"/>
    <d v="2018-04-27T00:00:00"/>
    <s v="27/04/18"/>
    <d v="2023-04-27T00:00:00"/>
    <s v="27/04/23"/>
    <n v="1826"/>
    <s v="EXPIRADO"/>
    <s v="EXPIRADO"/>
    <x v="0"/>
    <n v="47942.85"/>
    <s v="Despesa"/>
    <s v="00"/>
    <s v="SEGEP"/>
    <s v="PA-PRO-2018/01943"/>
    <s v="Contrato não encontrado"/>
    <s v="Contrato não encontrado"/>
    <s v="TJPA-MEM-2023/06496, COBRANÇA, apoio operacional. Reunião ciom serviço médico, vamos dar apoio. PRORROGAÇÃO EXCEPCIONAL COM CLAUSULA DE RESCISÃO ANTECIPADA. VÃO SAIR COM NOVA CONTRATAÇÃO (reunião ocorrida em 22/03/2023)"/>
    <m/>
    <s v="Lei n° 8.666/93"/>
    <m/>
    <x v="0"/>
    <s v="EXCEPCIONAL"/>
    <s v="2023 - 2º Trimestre"/>
    <d v="2023-02-26T00:00:00"/>
    <s v="Sem informação"/>
    <s v="NÃO"/>
    <m/>
    <s v="Sem indicação"/>
    <s v="Kamilla de Mendonça Gondim Prince"/>
    <s v="Sem indicação"/>
    <s v="Sem indicação"/>
    <s v="Sem indicação"/>
    <s v="kamilla@prince@tjpa.jus.br"/>
  </r>
  <r>
    <s v="CONTRATO"/>
    <s v="029"/>
    <x v="3"/>
    <s v="SENSORIAL DETECTORES DE SEGURANÇA LTDA"/>
    <s v="09.054.830/0001-76"/>
    <s v="Aquisição, por demanda, de materiais para os pórticos detectores de metais nos prédios do TJPA "/>
    <x v="7"/>
    <s v="Inexigibilidade de Licitação"/>
    <s v="007/2021"/>
    <d v="2021-07-20T00:00:00"/>
    <s v="20/07/21"/>
    <d v="2022-07-20T00:00:00"/>
    <s v="20/07/22"/>
    <n v="365"/>
    <s v="EXPIRADO"/>
    <s v="EXPIRADO"/>
    <x v="0"/>
    <n v="65661.960000000006"/>
    <s v="Despesa"/>
    <s v="00"/>
    <s v="COMIL"/>
    <s v="PA-PRO-2020/02224"/>
    <s v="Contrato não encontrado"/>
    <s v="Contrato não encontrado"/>
    <s v="PA-MEM-2022/20498, cobrança. Nçao será prorrogado conforme PA-DES-92453"/>
    <m/>
    <s v="Lei n° 8.666/93"/>
    <m/>
    <x v="0"/>
    <s v="PRAZO LEGAL"/>
    <s v="2022 - 3º Trimestre"/>
    <d v="2022-05-21T00:00:00"/>
    <s v="Sem informação"/>
    <s v="NÃO"/>
    <m/>
    <s v="Marlon Silva Nascimento"/>
    <s v="Willian Rogerio Souza da Silva"/>
    <s v="Edson Santos de Souza"/>
    <s v="Sem indicação"/>
    <s v="Sem indicação"/>
    <s v="edson.souza@tjpa.jus.br; william.silva@tjpa.jus.br; marlon.nascimento@tjpa.jus.br"/>
  </r>
  <r>
    <s v="CONTRATO"/>
    <s v="031"/>
    <x v="4"/>
    <s v="IOB INFORMAÇÕES OBJETIVAS PUBLICAÇÕES JURÍDICAS  LTDA"/>
    <s v="43.217.850/0001-59"/>
    <s v="CONTRATAÇÃO DIRETA DE ASSINATURA ANUAL DAS REVISTAS JURÍDICAS DA EDITORA IOB"/>
    <x v="0"/>
    <s v="Inexigibilidade de Licitação"/>
    <s v="017/2022"/>
    <d v="2022-05-17T00:00:00"/>
    <s v="17/05/22"/>
    <d v="2023-05-17T00:00:00"/>
    <s v="17/05/23"/>
    <n v="365"/>
    <s v="EXPIRADO"/>
    <s v="EXPIRADO"/>
    <x v="0"/>
    <n v="8040"/>
    <s v="Despesa"/>
    <s v="00"/>
    <s v="SEADM"/>
    <s v="PA-PRO-2022/01725 "/>
    <s v="Contrato não encontrado"/>
    <s v="Contrato não encontrado"/>
    <s v="TJPA-MEM-2023/10576, cobrança; ct sem clausula de prorrogação; nova contratação TJPA-MEM-2023/10756"/>
    <m/>
    <s v="Lei n° 8.666/93"/>
    <m/>
    <x v="0"/>
    <s v="PRAZO LEGAL"/>
    <s v="2023 - 2º Trimestre"/>
    <d v="2023-03-18T00:00:00"/>
    <s v="Sem informação"/>
    <s v="NÃO"/>
    <m/>
    <s v="Elaine Cristina Fernandes Ribeiro"/>
    <s v="Elaine Cristina Fernandes Ribeiro"/>
    <s v="Lanalucia dos Santos Soares Figueiredo"/>
    <s v="Sem indicação"/>
    <s v="Sem indicação"/>
    <s v="elaine.ribeiro@tjpa.jus.br; lanalucia.soares@tjpa.jus.br"/>
  </r>
  <r>
    <s v="CONTRATO"/>
    <s v="033"/>
    <x v="7"/>
    <s v="BASIC ELEVADORES LTDA "/>
    <s v="02.254.737/0001-66"/>
    <s v="Aquisição e instalação de 01 elevador no Bloco 01 do Fórum de Ananindeua"/>
    <x v="6"/>
    <s v="Pregão Eletrônico"/>
    <s v="024/2017"/>
    <d v="2017-06-23T00:00:00"/>
    <s v="23/06/17"/>
    <d v="2022-06-23T00:00:00"/>
    <s v="23/06/22"/>
    <n v="1826"/>
    <s v="EXPIRADO"/>
    <s v="EXPIRADO"/>
    <x v="0"/>
    <n v="226000"/>
    <s v="Despesa"/>
    <s v="00"/>
    <s v="SEENG"/>
    <s v="PA-PRO-2017/02452"/>
    <s v="Contrato não encontrado"/>
    <s v="Contrato não encontrado"/>
    <s v="PA-MEM-2021/36291; Não será prorrogado, e-mail 15/03/2022"/>
    <m/>
    <s v="Lei n° 8.666/93"/>
    <m/>
    <x v="0"/>
    <s v="EXCEPCIONAL"/>
    <s v="2022 - 2º Trimestre"/>
    <d v="2022-04-24T00:00:00"/>
    <s v="Sem informação"/>
    <s v="NÃO"/>
    <m/>
    <s v="Sem indicação"/>
    <s v="Sem indicação"/>
    <s v="Sem indicação"/>
    <s v="Sem indicação"/>
    <s v="Sem indicação"/>
    <n v="0"/>
  </r>
  <r>
    <s v="CONTRATO"/>
    <s v="034"/>
    <x v="6"/>
    <s v="OVERSEE TECNOLOGIA E SISTEMAS LTDA"/>
    <s v="04.071.307/0001-34"/>
    <s v="Serviço de transmissão e armazenamento de áudio e vídeo pela internet com acesso interativo de participantes capaz de prover Ensino à Distância - EAD para até 500 (quinhentos) acessos simultâneos pelo período de 24 (vinte e quatro) meses, com fornecimento de equipamentos, softwares, plataforma de EAD e técnicos de operação e suporte"/>
    <x v="0"/>
    <s v="Pregão Eletrônico"/>
    <s v="026/2016"/>
    <d v="2016-06-14T00:00:00"/>
    <s v="14/06/16"/>
    <d v="2022-06-15T00:00:00"/>
    <s v="15/06/22"/>
    <n v="2192"/>
    <s v="EXPIRADO"/>
    <s v="EXPIRADO"/>
    <x v="0"/>
    <n v="260000"/>
    <s v="Despesa"/>
    <s v="00"/>
    <s v="EJ"/>
    <s v="PA-PRO-2016/02336"/>
    <s v="Contrato não encontrado"/>
    <s v="Contrato não encontrado"/>
    <s v="RESCISÃO CONTRATUAL: PA-MEM-2022/02246. Nova licitação:  PA-PRO-2021/01697, fiscalização pediu a rescição antecipada.Aguardar novo contrato ser formalizado. E-mail de JOAO MARCELO DE SOUSA SIQUEIRA DE 17/12/2021. Contratação unificada"/>
    <m/>
    <s v="Lei n° 8.666/93"/>
    <m/>
    <x v="0"/>
    <s v="EMERGENCIAL"/>
    <s v="2022 - 2º Trimestre"/>
    <d v="2022-04-16T00:00:00"/>
    <s v="Sem informação"/>
    <s v="NÃO"/>
    <m/>
    <s v="Sem indicação"/>
    <s v="Joao Marcelo de Sousa Siqueira"/>
    <s v="Sem indicação"/>
    <s v="Sem indicação"/>
    <s v="Sem indicação"/>
    <s v="joao.siqueira@tjpa.jus.br"/>
  </r>
  <r>
    <s v="CONTRATO"/>
    <s v="034"/>
    <x v="5"/>
    <s v="CANTÃO VIGILÂNCIA E SEGURANÇA LTDA"/>
    <s v="14.966.650/0003-62"/>
    <s v="Prestação de Serviços de Vigilância e Segurança Armada, nas dependências e instalações do Tribunal de Justiçado Estado do Pará – TJE/PA, no Interior do Estado do Pará"/>
    <x v="5"/>
    <s v="Pregão Eletrônico "/>
    <s v="006/2020"/>
    <d v="2020-11-01T00:00:00"/>
    <s v="01/11/20"/>
    <d v="2022-08-01T00:00:00"/>
    <s v="01/08/22"/>
    <n v="638"/>
    <s v="EXPIRADO"/>
    <s v="EXPIRADO"/>
    <x v="0"/>
    <n v="1033578"/>
    <s v="Despesa"/>
    <s v="00"/>
    <s v="COMIL"/>
    <s v="PA-PRO-2020/02541"/>
    <s v="Contrato não encontrado"/>
    <s v="Contrato não encontrado"/>
    <s v="PA-MEM-2022/30390-C, distrato autorizado em 22/07/2022 - distrato; nova contratação formalizada"/>
    <m/>
    <s v="Lei n° 8.666/93"/>
    <m/>
    <x v="0"/>
    <s v="PRAZO LEGAL"/>
    <s v="2022 - 3º Trimestre"/>
    <d v="2022-06-02T00:00:00"/>
    <s v="Sem informação"/>
    <s v="NÃO"/>
    <m/>
    <s v="Enio de Oliveira Reboucas"/>
    <s v="Joao Victor Ferreira Almeida"/>
    <s v="Marlon Silva Nascimento"/>
    <s v="Sem indicação"/>
    <s v="Sem indicação"/>
    <s v="enio.rebouças@tjpa.jus.br; joao.vfalmeida@tjpa.jus.br; marlon.nascimento@tjpa.jus.br"/>
  </r>
  <r>
    <s v="CONTRATO"/>
    <s v="035"/>
    <x v="5"/>
    <s v="BLB ELETRÔNICA LTDA"/>
    <s v="04.220.505/0001-12"/>
    <s v="contratação de empresa especializada no serviço_x000a_de manutenção preventiva e corretiva de equipamento ELETROCARDIOGRAFO MODELO ECG-6,_x000a_instalado no Serviço Médico do TJ/PA"/>
    <x v="0"/>
    <s v="Inexigibilidade de Licitação"/>
    <s v="011/2020"/>
    <d v="2020-10-21T00:00:00"/>
    <s v="21/10/20"/>
    <d v="2022-10-21T00:00:00"/>
    <s v="21/10/22"/>
    <n v="730"/>
    <s v="EXPIRADO"/>
    <s v="EXPIRADO"/>
    <x v="0"/>
    <n v="10484.4"/>
    <s v="Despesa"/>
    <s v="00"/>
    <s v="SEGEP"/>
    <s v="PA-PRO-2020/02121"/>
    <s v="Contrato não encontrado"/>
    <s v="Contrato não encontrado"/>
    <s v="PA-MEM-2022/36358, cobrança / PA-MEM-2022/36059, instrução; parecer jurídico desfavorável a prorrogação por inexigibilidade"/>
    <m/>
    <s v="Lei n° 8.666/93"/>
    <m/>
    <x v="0"/>
    <s v="PRAZO LEGAL"/>
    <s v="2022 - 4º Trimestre"/>
    <d v="2022-08-22T00:00:00"/>
    <s v="Sem informação"/>
    <s v="NÃO"/>
    <m/>
    <s v="Miguel Angelo Novo Simas"/>
    <s v="Sem indicação"/>
    <s v="Kamilla de Mendonça Gondim Prince"/>
    <s v="Sem indicação"/>
    <s v="Sem indicação"/>
    <s v="miguel.simas@tjpa.jus.br; kamilla.prince@tjpa.jus.br"/>
  </r>
  <r>
    <s v="CONTRATO"/>
    <s v="037"/>
    <x v="4"/>
    <s v="UISSARA  CONSTRUÇÕES  E  SERVIÇOS  LTD"/>
    <s v="13.024.826/0001-32"/>
    <s v="Execução da obra de revitalização do Fórum Distrital de Icoaraci"/>
    <x v="1"/>
    <s v="Convite"/>
    <s v="001/2022"/>
    <d v="2022-05-16T00:00:00"/>
    <s v="16/05/22"/>
    <d v="2023-05-16T00:00:00"/>
    <s v="16/05/23"/>
    <n v="365"/>
    <s v="EXPIRADO"/>
    <s v="EXPIRADO"/>
    <x v="0"/>
    <n v="173901.76"/>
    <s v="Despesa"/>
    <s v="00"/>
    <s v="SEENG"/>
    <s v="PA-PRO-2022/01861"/>
    <s v="Contrato não encontrado"/>
    <s v="Contrato não encontrado"/>
    <s v="TJPA-MEM-2023/10569, cobrança"/>
    <m/>
    <s v="Lei n° 8.666/93"/>
    <m/>
    <x v="0"/>
    <s v="PRAZO LEGAL"/>
    <s v="2023 - 2º Trimestre"/>
    <d v="2023-03-17T00:00:00"/>
    <s v="Sem informação"/>
    <s v="NÃO"/>
    <m/>
    <s v="Jose Luis Sarmento de Araujo"/>
    <s v="Marcelo Passos Calandrini Fernandes"/>
    <s v="Gabriel Henrique da Silva Ventura"/>
    <s v="Sem indicação"/>
    <s v="Sem indicação"/>
    <s v="jose.araujo@tjpa.jus.br; gabriel.ventura@tjpa.jus.br; marcelo.fernandes@tjpa.jus.br"/>
  </r>
  <r>
    <s v="CONTRATO"/>
    <s v="037"/>
    <x v="3"/>
    <s v="ASSOCIAÇÃO PROATIVA DO PARÁ"/>
    <s v="07.611.485/0001-07"/>
    <s v="Contratação emergencial de empresa especializada para facilitar, assessorar e auxiliar no processo de desenvolvimento e aperfeiçoamento do estágio supervisionado, no âmbito do Poder Judiciário do Estado do Pará, com previsão estimada de 675 estagiários, com percebimento de bolsa auxílio e vale-transporte"/>
    <x v="0"/>
    <s v="Dispensa de Licitação"/>
    <s v="004/2021"/>
    <d v="2021-08-04T00:00:00"/>
    <s v="04/08/21"/>
    <d v="2022-02-04T00:00:00"/>
    <s v="04/02/22"/>
    <n v="184"/>
    <s v="EXPIRADO"/>
    <s v="EXPIRADO"/>
    <x v="0"/>
    <n v="137700"/>
    <s v="Despesa"/>
    <s v="00"/>
    <s v="SEGEP"/>
    <s v="PA-PRO-2021/02280"/>
    <s v="Contrato não encontrado"/>
    <s v="Contrato não encontrado"/>
    <s v="PA-MEM-2022/01069, cobrança. Nova contratação: pregão eletrônico nº 73/2021. "/>
    <m/>
    <s v="Lei n° 8.666/93"/>
    <m/>
    <x v="0"/>
    <s v="PRAZO LEGAL"/>
    <s v="2022 - 1º Trimestre"/>
    <d v="2021-12-06T00:00:00"/>
    <s v="Sem informação"/>
    <s v="NÃO"/>
    <m/>
    <s v="Thiago do Rosário de Castro"/>
    <s v="Arilson Galdino da Silva"/>
    <s v="Daniel Azevedo Ferreira "/>
    <s v="Sem indicação"/>
    <s v="Sem indicação"/>
    <s v="thiago.castro@tjpa.jus.br; arilson.silva@tjpa.jus.br; daniel.ferreira@tjpa.jus.br"/>
  </r>
  <r>
    <s v="CONTRATO"/>
    <s v="027"/>
    <x v="3"/>
    <s v="CANTÃO VIGILÂNCIA E SEGURANÇA LTDA"/>
    <s v="14.966.650/0003-62"/>
    <s v="Contratação de 03 (três) postos de vigilância com 44 (quarenta e quatro) horas semanais para serem instalados nos Fóruns de Eldorado do Carajás, Mocajuba e Ulianopolis."/>
    <x v="5"/>
    <s v="Pregão Eletrônico"/>
    <s v="006/2021"/>
    <d v="2021-07-14T00:00:00"/>
    <s v="14/07/21"/>
    <d v="2022-07-14T00:00:00"/>
    <s v="14/07/22"/>
    <n v="365"/>
    <s v="EXPIRADO"/>
    <s v="EXPIRADO"/>
    <x v="0"/>
    <n v="176191.92"/>
    <s v="Despesa"/>
    <s v="00"/>
    <s v="COMIL"/>
    <s v="PA-PRO-2021/02160"/>
    <s v="Contrato não encontrado"/>
    <s v="Contrato não encontrado"/>
    <s v="PA-MEM-2022/19337"/>
    <m/>
    <s v="Lei n° 8.666/93"/>
    <m/>
    <x v="0"/>
    <s v="PRAZO LEGAL"/>
    <s v="2022 - 3º Trimestre"/>
    <d v="2022-05-15T00:00:00"/>
    <s v="Sem informação"/>
    <s v="NÃO"/>
    <m/>
    <s v="Enio de Oliveira Reboucas"/>
    <s v="Joao Victor Ferreira Almeida"/>
    <s v="Marlon Silva Nascimento"/>
    <s v="Sem indicação"/>
    <s v="Sem indicação"/>
    <s v="enio.reboucas@tjpa.jus.br; joao.vfalmeida@tjpa.jus.br; marlon.nascimento@tjpa.jus.br"/>
  </r>
  <r>
    <s v="CONTRATO"/>
    <s v="030"/>
    <x v="2"/>
    <s v="ASSOCIAÇÃO DAS MULHERES MUNDURUKU WAKOBORUM "/>
    <s v="30.024.387/0001-87"/>
    <s v="Doação de bens móveis inservíveis."/>
    <x v="12"/>
    <s v="Dispensa de Licitação"/>
    <s v="s/n"/>
    <d v="2023-05-08T00:00:00"/>
    <s v="08/05/23"/>
    <d v="2023-05-08T00:00:00"/>
    <s v="08/05/23"/>
    <n v="0"/>
    <s v="EXPIRADO"/>
    <s v="EXPIRADO"/>
    <x v="0"/>
    <n v="1041.4000000000001"/>
    <s v="Doação"/>
    <s v="00"/>
    <s v="SEADM"/>
    <s v="TJPA-PRO-2023/01743"/>
    <s v="Contrato não encontrado"/>
    <s v="Contrato não encontrado"/>
    <m/>
    <m/>
    <s v="Lei n° 8.666/93"/>
    <m/>
    <x v="0"/>
    <s v="PRAZO LEGAL"/>
    <s v="2023 - 2º Trimestre"/>
    <d v="2023-03-09T00:00:00"/>
    <s v="Sem informação"/>
    <m/>
    <m/>
    <s v="Jose Nasareno de Macedo Silva"/>
    <s v="Jose Nasareno de Macedo Silva"/>
    <s v="Sem indicação"/>
    <s v="Sem indicação"/>
    <s v="Sem indicação"/>
    <s v="nasareno.silva@tjpa.jus.br"/>
  </r>
  <r>
    <s v="CONTRATO"/>
    <s v="031"/>
    <x v="2"/>
    <s v="POLÍCIA CIVIL DO ESTADO DO PARÁ_x000a_"/>
    <s v="00.386.105/0001-06"/>
    <s v="Doação de bens móveis inservíveis."/>
    <x v="12"/>
    <s v="Dispensa de Licitação"/>
    <s v="s/n"/>
    <d v="2023-05-17T00:00:00"/>
    <s v="17/05/23"/>
    <d v="2023-05-17T00:00:00"/>
    <s v="17/05/23"/>
    <n v="0"/>
    <s v="EXPIRADO"/>
    <s v="EXPIRADO"/>
    <x v="0"/>
    <n v="1098.3699999999999"/>
    <s v="Doação"/>
    <s v="00"/>
    <s v="SEADM"/>
    <s v="TJPA-REQ-2023/04137"/>
    <s v="Contrato não encontrado"/>
    <s v="Contrato não encontrado"/>
    <m/>
    <m/>
    <s v="Lei n° 8.666/93"/>
    <m/>
    <x v="0"/>
    <s v="PRAZO LEGAL"/>
    <s v="2023 - 2º Trimestre"/>
    <d v="2023-03-18T00:00:00"/>
    <s v="Sem informação"/>
    <m/>
    <m/>
    <s v="Jose Nasareno de Macedo Silva"/>
    <s v="Jose Nasareno de Macedo Silva"/>
    <s v="Sem indicação"/>
    <s v="Sem indicação"/>
    <s v="Sem indicação"/>
    <s v="nasareno.silva@tjpa.jus.br"/>
  </r>
  <r>
    <s v="CONTRATO"/>
    <s v="032"/>
    <x v="2"/>
    <s v="PRIMEIRA IGREJA BATISTA DE BAIÃO"/>
    <s v="07.738.657/0001-08"/>
    <s v="Doação de bens móveis inservíveis."/>
    <x v="12"/>
    <s v="Dispensa de Licitação"/>
    <s v="s/n"/>
    <d v="2023-05-09T00:00:00"/>
    <s v="09/05/23"/>
    <d v="2023-05-09T00:00:00"/>
    <s v="09/05/23"/>
    <n v="0"/>
    <s v="EXPIRADO"/>
    <s v="EXPIRADO"/>
    <x v="0"/>
    <n v="1744.72"/>
    <s v="Doação"/>
    <s v="00"/>
    <s v="SEADM"/>
    <s v="TJPA-PRO-2023/01792"/>
    <s v="Contrato não encontrado"/>
    <s v="Contrato não encontrado"/>
    <m/>
    <m/>
    <s v="Lei n° 8.666/93"/>
    <m/>
    <x v="0"/>
    <s v="PRAZO LEGAL"/>
    <s v="2023 - 2º Trimestre"/>
    <d v="2023-03-10T00:00:00"/>
    <s v="Sem informação"/>
    <m/>
    <m/>
    <s v="Jose Nasareno de Macedo Silva"/>
    <s v="Jose Nasareno de Macedo Silva"/>
    <s v="Sem indicação"/>
    <s v="Sem indicação"/>
    <s v="Sem indicação"/>
    <s v="nasareno.silva@tjpa.jus.br"/>
  </r>
  <r>
    <s v="CONTRATO"/>
    <s v="034"/>
    <x v="2"/>
    <s v="GRUPO ESPÍRITA SENDA DE LUZ"/>
    <s v=" 22.486.058/0001-20"/>
    <s v="Doação de bens móveis inservíveis"/>
    <x v="12"/>
    <s v="Dispensa de Licitação"/>
    <s v="s/n"/>
    <d v="2023-05-23T00:00:00"/>
    <s v="23/05/23"/>
    <d v="2023-05-23T00:00:00"/>
    <s v="23/05/23"/>
    <n v="0"/>
    <s v="EXPIRADO"/>
    <s v="EXPIRADO"/>
    <x v="0"/>
    <n v="1456.95"/>
    <s v="Doação"/>
    <s v="00"/>
    <s v="SEADM"/>
    <s v="TJPA-PRO-2023/02031"/>
    <s v="Contrato não encontrado"/>
    <s v="Contrato não encontrado"/>
    <m/>
    <m/>
    <s v="Lei n° 8.666/93"/>
    <m/>
    <x v="0"/>
    <s v="PRAZO LEGAL"/>
    <s v="2023 - 2º Trimestre"/>
    <d v="2023-03-24T00:00:00"/>
    <s v="Sem informação"/>
    <m/>
    <m/>
    <s v="Jose Nasareno de Macedo Silva"/>
    <s v="Jose Nasareno de Macedo Silva"/>
    <s v="Sem indicação"/>
    <s v="Sem indicação"/>
    <s v="Sem indicação"/>
    <s v="nasareno.silva@tjpa.jus.br"/>
  </r>
  <r>
    <s v="CONTRATO"/>
    <s v="035"/>
    <x v="2"/>
    <s v="MUNICÍPIO DE NOVO PROGRESSO"/>
    <s v="10.221.786/0001-20"/>
    <s v="Doação de bens móveis inservíveis"/>
    <x v="12"/>
    <s v="Dispensa de Licitação"/>
    <s v="s/n"/>
    <d v="2023-05-24T00:00:00"/>
    <s v="24/05/23"/>
    <d v="2023-05-24T00:00:00"/>
    <s v="24/05/23"/>
    <n v="0"/>
    <s v="EXPIRADO"/>
    <s v="EXPIRADO"/>
    <x v="0"/>
    <n v="1981.28"/>
    <s v="Doação"/>
    <s v="00"/>
    <s v="SEADM"/>
    <s v="TJPA-MEM-2023/21594"/>
    <s v="Contrato não encontrado"/>
    <s v="Contrato não encontrado"/>
    <m/>
    <m/>
    <s v="Lei n° 8.666/93"/>
    <m/>
    <x v="0"/>
    <s v="PRAZO LEGAL"/>
    <s v="2023 - 2º Trimestre"/>
    <d v="2023-03-25T00:00:00"/>
    <s v="Sem informação"/>
    <m/>
    <m/>
    <s v="Jose Nasareno de Macedo Silva"/>
    <s v="Jose Nasareno de Macedo Silva"/>
    <s v="Sem indicação"/>
    <s v="Sem indicação"/>
    <s v="Sem indicação"/>
    <s v="nasareno.silva@tjpa.jus.br"/>
  </r>
  <r>
    <s v="CONTRATO"/>
    <s v="037"/>
    <x v="2"/>
    <s v="POLÍCIA CIVIL DO ESTADO DO PARÁ"/>
    <s v="00.368.105/0001-06"/>
    <s v="Doação de bens móveis inservíveis"/>
    <x v="12"/>
    <s v="Dispensa de Licitação"/>
    <s v="s/n"/>
    <d v="2023-06-06T00:00:00"/>
    <s v="06/06/23"/>
    <d v="2023-06-06T00:00:00"/>
    <s v="06/06/23"/>
    <n v="0"/>
    <s v="EXPIRADO"/>
    <s v="EXPIRADO"/>
    <x v="0"/>
    <n v="6606.35"/>
    <s v="Doação"/>
    <s v="00"/>
    <s v="SEADM"/>
    <s v="TJPA-PRO-2023/02054"/>
    <s v="Contrato não encontrado"/>
    <s v="Contrato não encontrado"/>
    <m/>
    <m/>
    <s v="Lei n° 8.666/93"/>
    <m/>
    <x v="0"/>
    <s v="PRAZO LEGAL"/>
    <s v="2023 - 2º Trimestre"/>
    <d v="2023-04-07T00:00:00"/>
    <s v="Sem informação"/>
    <m/>
    <m/>
    <s v="Jose Nasareno de Macedo Silva"/>
    <s v="Jose Nasareno de Macedo Silva"/>
    <s v="Sem indicação"/>
    <s v="Sem indicação"/>
    <s v="Sem indicação"/>
    <s v="nasareno.silva@tjpa.jus.br"/>
  </r>
  <r>
    <s v="CONTRATO"/>
    <s v="042"/>
    <x v="3"/>
    <s v="OLIVA LTDA – EPP –_x000a_NIRE: 15200717998"/>
    <s v="03.679.844/0001-07"/>
    <s v="Obra de reforma para acessibilidade do Fórum Criminal – VEPMA, de acordo com as especificações e obrigações descritas no CONVITE nº. 001/TJPA/2021, que originou este_x000a_instrumento"/>
    <x v="1"/>
    <s v="Convite"/>
    <s v="001/2021"/>
    <d v="2021-09-20T00:00:00"/>
    <s v="20/09/21"/>
    <d v="2023-03-19T00:00:00"/>
    <s v="19/03/23"/>
    <n v="545"/>
    <s v="EXPIRADO"/>
    <s v="EXPIRADO"/>
    <x v="0"/>
    <n v="251338.99"/>
    <s v="Despesa"/>
    <s v="00"/>
    <s v="SEENG"/>
    <s v="PA-PRO-2021/03014"/>
    <s v="Contrato não encontrado"/>
    <s v="Contrato não encontrado"/>
    <s v="TJPA-MEM-2023/04008, cobrança - NÃO SERÁ "/>
    <m/>
    <s v="Lei n° 8.666/93"/>
    <m/>
    <x v="0"/>
    <s v="PRAZO LEGAL"/>
    <s v="2023 - 1º Trimestre"/>
    <d v="2023-01-18T00:00:00"/>
    <s v="Sem informação"/>
    <s v="NÃO"/>
    <m/>
    <s v="Jose Luis Sarmento de Araujo"/>
    <s v="Sem indicação"/>
    <s v="Gabriel Henrique da Silva Ventura"/>
    <s v="Sem indicação"/>
    <s v="Marcelo Passos Calandrini Fernandes"/>
    <s v="jose.araujo@tjpa.jus.br; gabriel.ventura@tjpa.jus.br; marcelo.fernandes@tjpa.jus.br"/>
  </r>
  <r>
    <s v="CONTRATO"/>
    <s v="042"/>
    <x v="11"/>
    <s v="BANCO DO ESTADO DO PARÁ - BANPARA"/>
    <s v="04.913.711/0001-08"/>
    <s v="Administracação das contas de Precatórios"/>
    <x v="0"/>
    <s v="Inexigibilidade de Licitação"/>
    <s v="034/2018"/>
    <d v="2018-05-20T00:00:00"/>
    <s v="20/05/18"/>
    <d v="2023-05-20T00:00:00"/>
    <s v="20/05/23"/>
    <n v="1826"/>
    <s v="EXPIRADO"/>
    <s v="EXPIRADO"/>
    <x v="0"/>
    <n v="108000"/>
    <s v="Despesa"/>
    <s v="00"/>
    <s v="SEFIN"/>
    <s v="PA-PRO-2018/02270"/>
    <s v="Contrato não encontrado"/>
    <s v="Contrato não encontrado"/>
    <s v="Prorrogação PA-PRO-2022/1756; Novo contratação PA-PRO-2022/00319 (suspenso). Instrução porrrogação: PA-PRO-2021/02373, autorizado em 12/05/2022. NOVA CONTRATAÇÃO TJPA-PRO-2023/00326. TJPA-MEM-2023/10586, cobrança"/>
    <m/>
    <s v="Lei n° 8.666/93"/>
    <m/>
    <x v="0"/>
    <s v="EXCEPCIONAL"/>
    <s v="2023 - 2º Trimestre"/>
    <d v="2023-03-21T00:00:00"/>
    <s v="Sem informação"/>
    <s v="NÃO"/>
    <m/>
    <s v="Sem indicação"/>
    <s v="Sem indicação"/>
    <s v="Sem indicação"/>
    <s v="Sem indicação"/>
    <s v="Sem indicação"/>
    <n v="0"/>
  </r>
  <r>
    <s v="CONTRATO"/>
    <s v="042"/>
    <x v="9"/>
    <s v="CONTARPP ENGENHARIA LTDA"/>
    <s v="26.412.148/0001-27"/>
    <s v="Contratação de empresa especializada para execução da obra de Construção do Anexo II do Prédio Sede do TJPA"/>
    <x v="1"/>
    <s v="Concorrência"/>
    <s v="001/2019"/>
    <d v="2019-10-10T00:00:00"/>
    <s v="10/10/19"/>
    <d v="2023-02-10T00:00:00"/>
    <s v="10/02/23"/>
    <n v="1219"/>
    <s v="EXPIRADO"/>
    <s v="EXPIRADO"/>
    <x v="0"/>
    <n v="8121966.29"/>
    <s v="Despesa"/>
    <s v="00"/>
    <s v="SEENG"/>
    <s v="PA-PRO-2019/04442"/>
    <s v="Contrato não encontrado"/>
    <s v="Contrato não encontrado"/>
    <s v="TJPA-MEM-2023/02331, COBRANÇA. TJPA-MEM-2023/00920"/>
    <m/>
    <s v="Lei n° 8.666/93"/>
    <m/>
    <x v="0"/>
    <s v="PRAZO LEGAL"/>
    <s v="2023 - 1º Trimestre"/>
    <d v="2022-12-12T00:00:00"/>
    <s v="Sem informação"/>
    <m/>
    <m/>
    <s v="Gabriel Henrique da Silva Ventura"/>
    <s v="Gabriel Henrique da Silva Ventura"/>
    <s v="Max Jorge Machado Santos"/>
    <s v="Sem indicação"/>
    <s v="Selma Lidia Azevedo Lobato"/>
    <s v="gabriel.ventura@tjpa.jus.br; max.ventura@tjpa.jus.br"/>
  </r>
  <r>
    <s v="CONTRATO"/>
    <s v="042"/>
    <x v="6"/>
    <s v="BANCO DO ESTADO DO PARÁ - BANPARA"/>
    <s v="04.913.711/0001-08"/>
    <s v="Outorga de concessão administrativa onerosa de uso de espaço físico destinado exclusivamente à instalação de Postos de Atendimento Bancário nos seguintes prédios do Tribunal de Justiça do Estado do Pará: Edifício SEDE; Fórum Cível da Capital; Fórum Criminal da Capital; Prédio do Fórum da Comarca de Ananindeua; Prédio do Fórum da Comarca de Santarém; Prédio do Fórum da Comarca de Marabá e Prédio do Fórum da Comarca de Redenção"/>
    <x v="8"/>
    <s v="Pregão Presencial"/>
    <s v="001/2016"/>
    <d v="2016-07-20T00:00:00"/>
    <s v="20/07/16"/>
    <d v="2022-07-20T00:00:00"/>
    <s v="20/07/22"/>
    <n v="2191"/>
    <s v="EXPIRADO"/>
    <s v="EXPIRADO"/>
    <x v="0"/>
    <n v="2400000"/>
    <s v="Receita"/>
    <s v="00"/>
    <s v="SEADM"/>
    <s v="PA-PRO-2016/03126"/>
    <s v="Contrato não encontrado"/>
    <s v="Contrato não encontrado"/>
    <s v="PA-MEM-2022/20496, cobrança/ NOVA LICITAÇÃO: PA-PRO-2021/03061 - não será porrogado."/>
    <m/>
    <s v="Lei n° 8.666/93"/>
    <m/>
    <x v="0"/>
    <s v="EMERGENCIAL"/>
    <s v="2022 - 3º Trimestre"/>
    <d v="2022-05-21T00:00:00"/>
    <s v="Sem informação"/>
    <s v="NÃO"/>
    <m/>
    <s v="Sem indicação"/>
    <s v="Sem indicação"/>
    <s v="Sem indicação"/>
    <s v="Sem indicação"/>
    <s v="Sem indicação"/>
    <n v="0"/>
  </r>
  <r>
    <s v="CONTRATO"/>
    <s v="044"/>
    <x v="7"/>
    <s v="POLO REFRIGERAÇÃO"/>
    <s v="03.202.674/0001-67"/>
    <s v="Manutenção de grupo gerador"/>
    <x v="0"/>
    <s v="Pregão Eletrônico "/>
    <s v="038/2017"/>
    <d v="2017-08-23T00:00:00"/>
    <s v="23/08/17"/>
    <d v="2023-02-23T00:00:00"/>
    <s v="23/02/23"/>
    <n v="2010"/>
    <s v="EXPIRADO"/>
    <s v="EXPIRADO"/>
    <x v="0"/>
    <n v="176985"/>
    <s v="Despesa"/>
    <s v="00"/>
    <s v="SEENG"/>
    <s v="PA-PRO-2017/03282"/>
    <s v="Contrato não encontrado"/>
    <s v="Contrato não encontrado"/>
    <s v="PA-MEM-2022/23576 (prorrogação excepcional), Nova licitação: PA-PRO-2021/02927. Autorizado em 28/07/2022. Contrato n° 74/2022 oriundo da finalização da licitação. verificar se houve expediente de rescisão. Resp. Lorena. Expediente recisão antecipada: TJPA-MEM-2022/57590"/>
    <m/>
    <s v="Lei n° 8.666/93"/>
    <m/>
    <x v="0"/>
    <s v="EXCEPCIONAL"/>
    <s v="2023 - 1º Trimestre"/>
    <d v="2022-12-25T00:00:00"/>
    <s v="Sem informação"/>
    <s v="NÃO"/>
    <m/>
    <s v="Sem indicação"/>
    <s v="Daniel Menezes Simas"/>
    <s v="Sem indicação"/>
    <s v="Sem indicação"/>
    <s v="Sem indicação"/>
    <s v="daniel.simas@tjpa.jus.br"/>
  </r>
  <r>
    <s v="ARP"/>
    <s v="044"/>
    <x v="3"/>
    <s v="FAST HELP INFORMATICA LTDA"/>
    <s v="05.889.039/0001-25"/>
    <s v="Registro  de  Preço  para  Aquisição  de solução de proteção de rede Next Generation Firewall(NGFW)"/>
    <x v="4"/>
    <s v="Adesão/Partícipe"/>
    <s v="002/2021"/>
    <d v="2021-09-24T00:00:00"/>
    <s v="24/09/21"/>
    <d v="2022-09-24T00:00:00"/>
    <s v="24/09/22"/>
    <n v="365"/>
    <s v="EXPIRADO"/>
    <s v="EXPIRADO"/>
    <x v="0"/>
    <n v="1596000"/>
    <s v="Despesa"/>
    <n v="0"/>
    <s v="SETIC"/>
    <s v="PA-PRO-2021-01436 "/>
    <s v="ARP não encontrada"/>
    <s v="ARP não encontrada"/>
    <s v="PA-MEM-2022/24563 (autuado em PA-PRO-2022/02305)"/>
    <m/>
    <s v="Lei n° 8.666/93"/>
    <m/>
    <x v="0"/>
    <s v="PRAZO LEGAL"/>
    <s v="2022 - 3º Trimestre"/>
    <d v="2022-07-26T00:00:00"/>
    <s v="Sem informação"/>
    <m/>
    <m/>
    <s v="Thiago do Rosário de Castro"/>
    <s v="Arilson Galdino da Silva"/>
    <s v="Daniel Azevedo Ferreira "/>
    <s v="Sem indicação"/>
    <s v="Sem indicação"/>
    <s v="thiago.castro@tjpa.jus.br; arilson.silva@tjpa.jus.br; daniel.ferreira@tjpa.jus.br"/>
  </r>
  <r>
    <s v="CONTRATO"/>
    <s v="045"/>
    <x v="4"/>
    <s v="LS SERVIÇOS DE INFORMATICA LTDA EPP"/>
    <s v="10.793.812/0001-95"/>
    <s v="Aquisição de 20 nobreaks seno9idal 2 KVA e 20 bancos de baterias"/>
    <x v="4"/>
    <s v="Pregão Eletrônico"/>
    <s v="049/2021"/>
    <d v="2022-07-07T00:00:00"/>
    <s v="07/07/22"/>
    <d v="2023-07-07T00:00:00"/>
    <s v="07/07/23"/>
    <n v="365"/>
    <s v="EXPIRADO"/>
    <s v="EXPIRADO"/>
    <x v="0"/>
    <n v="84602.2"/>
    <s v="Despesa"/>
    <s v="00"/>
    <s v="SETIC"/>
    <s v="PA-PRO-2022/02390"/>
    <s v="Contrato não encontrado"/>
    <s v="Contrato não encontrado"/>
    <s v="Não será prorrogado considerando e-maul recebido do fiscal do contrato em 09/05/2023"/>
    <m/>
    <s v="Lei n° 8.666/93"/>
    <m/>
    <x v="0"/>
    <s v="PRAZO LEGAL"/>
    <s v="2023 - 3º Trimestre"/>
    <d v="2023-05-08T00:00:00"/>
    <s v="Sem informação"/>
    <s v="NÃO"/>
    <m/>
    <s v="Felipe Moraes Freitas"/>
    <s v="Felipe Moraes Freitas"/>
    <s v="Marcus Sergio Ferreira Neves"/>
    <s v="Sem indicação"/>
    <s v="Sem indicação"/>
    <s v="felipe.freitas@tjpa.jus.br; marcus.neves@tjpa.jus.br"/>
  </r>
  <r>
    <s v="CONTRATO"/>
    <s v="045"/>
    <x v="6"/>
    <s v="OVERSEE TECNOLOGIA E SISTEMAS LTDA"/>
    <s v="04.071.307/0001-34"/>
    <s v="Prestação de Serviço de Streaming (ao vivo e sob demanda) para atender ambientes com a transmissão de sinais de áudio e vídeo pela Internet e Intranet, com fornecimento de equipamentos, softwares, serviços de operação de vídeo e suporte técnico pelo prazo de 24 meses, nos locais de instalação pré-determinados"/>
    <x v="0"/>
    <s v="Pregão Eletrônico "/>
    <s v="037/2016"/>
    <d v="2016-08-31T00:00:00"/>
    <s v="31/08/16"/>
    <d v="2022-02-28T00:00:00"/>
    <s v="28/02/22"/>
    <n v="2007"/>
    <s v="EXPIRADO"/>
    <s v="EXPIRADO"/>
    <x v="0"/>
    <n v="1554997"/>
    <s v="Despesa"/>
    <s v="00"/>
    <s v="SETIC"/>
    <s v="PA-PRO-2016/3410"/>
    <s v="Contrato não encontrado"/>
    <s v="Contrato não encontrado"/>
    <s v="PA-MEM-2021/31953: 5º TA encaminhado para assinatura em 26/08/2021; aguarda devolução.NOVA CONTRATAÇÃO PA-PRO-2021-1697; licitação finalizada com 12/2021. CONTRATO 90/2021 SUBSTIUIRÁ ESTE A PARTIR DE 01/03"/>
    <m/>
    <s v="Lei n° 8.666/93"/>
    <m/>
    <x v="0"/>
    <s v="EXCEPCIONAL"/>
    <s v="2022 - 1º Trimestre"/>
    <d v="2021-12-30T00:00:00"/>
    <s v="Sem informação"/>
    <s v="NÃO"/>
    <m/>
    <s v="Sem indicação"/>
    <s v="Sem indicação"/>
    <s v="Sem indicação"/>
    <s v="Sem indicação"/>
    <s v="Sem indicação"/>
    <n v="0"/>
  </r>
  <r>
    <s v="CONTRATO"/>
    <s v="037"/>
    <x v="9"/>
    <s v="WANDEMBERG DE FREITAS NOGUEIRA - ME"/>
    <s v="12.573.555/0001-01"/>
    <s v="Contratação de empresa especializada para o Fornecimento de Lanches, com prestação de serviço, para as atividades inerentes a este Tribunal de Justiça, pelo período de 12 (doze) meses"/>
    <x v="0"/>
    <s v="Pregão Eletrônico "/>
    <s v="043/2019"/>
    <d v="2019-10-01T00:00:00"/>
    <s v="01/10/19"/>
    <d v="2022-04-01T00:00:00"/>
    <s v="01/04/22"/>
    <n v="913"/>
    <s v="EXPIRADO"/>
    <s v="EXPIRADO"/>
    <x v="0"/>
    <n v="242461"/>
    <s v="Despesa"/>
    <s v="00"/>
    <s v="SEADM"/>
    <s v="PA-PRO-2019/03965"/>
    <s v="Contrato não encontrado"/>
    <s v="Contrato não encontrado"/>
    <s v="PA-MEM-2021/30681. Na CCC para elaboração do TA, em 18/08. 02/09 - para elaboração da NT. 14/09 - elaboração da minuta e posterior parecer. Nova contratação PA-PRO-2021/02009. Licitação finalizada. Informar fiscalização sobre rescisão contratual. RESCISÃO ANTECIPADA AUTORIZADA, A PARTIR DE 01/04/2022"/>
    <m/>
    <s v="Lei n° 8.666/93"/>
    <m/>
    <x v="0"/>
    <s v="PRAZO LEGAL"/>
    <s v="2022 - 2º Trimestre"/>
    <d v="2022-01-31T00:00:00"/>
    <s v="Sem informação"/>
    <s v="NÃO"/>
    <m/>
    <s v="Sem indicação"/>
    <s v="Sem indicação"/>
    <s v="Sem indicação"/>
    <s v="Sem indicação"/>
    <s v="Sem indicação"/>
    <n v="0"/>
  </r>
  <r>
    <s v="CONTRATO"/>
    <s v="047"/>
    <x v="4"/>
    <s v="SINDICATO RURAL DE CHAVES"/>
    <s v="14.068.407/0001-65"/>
    <s v="Doação de bens móveis inservíveis"/>
    <x v="12"/>
    <s v="Dispensa de Licitação"/>
    <s v="s/n"/>
    <d v="2022-06-22T00:00:00"/>
    <s v="22/06/22"/>
    <d v="2022-06-22T00:00:00"/>
    <s v="22/06/22"/>
    <n v="0"/>
    <s v="EXPIRADO"/>
    <s v="EXPIRADO"/>
    <x v="0"/>
    <n v="1840"/>
    <s v="Doação"/>
    <s v="00"/>
    <s v="SEADM"/>
    <s v="PA-PRO-2022/02365"/>
    <s v="Contrato não encontrado"/>
    <s v="Contrato não encontrado"/>
    <m/>
    <m/>
    <s v="Lei n° 8.666/93"/>
    <m/>
    <x v="0"/>
    <s v="PRAZO LEGAL"/>
    <s v="2022 - 2º Trimestre"/>
    <d v="2022-04-23T00:00:00"/>
    <s v="Sem informação"/>
    <m/>
    <m/>
    <s v="Jose Nasareno de Macedo Silva"/>
    <s v="Jose Nasareno de Macedo Silva"/>
    <s v="Sem indicação"/>
    <s v="Sem indicação"/>
    <s v="Sem indicação"/>
    <s v="nasareno.silva@tjpa.jus.br"/>
  </r>
  <r>
    <s v="CONTRATO"/>
    <s v="047"/>
    <x v="7"/>
    <s v="CONSÓRCIO CONSTRUTOR DATACENTER"/>
    <s v="28.540.558/0001-89"/>
    <s v="Construção predial de propósito específico com infraestrutura completa para DATACENTER de Missão Crítica"/>
    <x v="1"/>
    <s v="Concorrência"/>
    <s v="001/2017"/>
    <d v="2017-08-31T00:00:00"/>
    <s v="31/08/17"/>
    <d v="2022-06-04T00:00:00"/>
    <s v="04/06/22"/>
    <n v="1738"/>
    <s v="EXPIRADO"/>
    <s v="EXPIRADO"/>
    <x v="0"/>
    <n v="9989984.5099999998"/>
    <s v="Despesa"/>
    <s v="00"/>
    <s v="SETIC"/>
    <s v="PA-PRO-2017/03387"/>
    <s v="Contrato não encontrado"/>
    <s v="Contrato não encontrado"/>
    <s v="Nova licitação: PA-PRO-2021/02013. Mário Tavares informou por e-mail que acredita não ser necessário prorrogar este. 11/05 - para formalização contratual."/>
    <m/>
    <s v="Lei n° 8.666/93"/>
    <m/>
    <x v="0"/>
    <s v="PRAZO LEGAL"/>
    <s v="2022 - 2º Trimestre"/>
    <d v="2022-04-05T00:00:00"/>
    <s v="Sem informação"/>
    <s v="NÃO"/>
    <m/>
    <s v="Sem indicação"/>
    <s v="Joao Luiz Barbosa Silva"/>
    <s v="Daniel Menezes Simas"/>
    <s v="Sem indicação"/>
    <s v="Sem indicação"/>
    <s v="joao.silva@tjpa.jus.br; daniel.simas@tjpa.jus.br"/>
  </r>
  <r>
    <s v="CONTRATO"/>
    <s v="048"/>
    <x v="4"/>
    <s v="APAE SÃO DOMINGOS DO CAPIM"/>
    <s v="01.962.058/0001-89"/>
    <s v="Doação de bens móveis inservíveis"/>
    <x v="12"/>
    <s v="Dispensa de Licitação"/>
    <s v="s/n"/>
    <d v="2022-06-22T00:00:00"/>
    <s v="22/06/22"/>
    <d v="2022-06-22T00:00:00"/>
    <s v="22/06/22"/>
    <n v="0"/>
    <s v="EXPIRADO"/>
    <s v="EXPIRADO"/>
    <x v="0"/>
    <n v="310.22000000000003"/>
    <s v="Doação"/>
    <s v="00"/>
    <s v="SEADM"/>
    <s v="PA-PRO-2022/02372"/>
    <s v="Contrato não encontrado"/>
    <s v="Contrato não encontrado"/>
    <m/>
    <m/>
    <s v="Lei n° 8.666/93"/>
    <m/>
    <x v="0"/>
    <s v="PRAZO LEGAL"/>
    <s v="2022 - 2º Trimestre"/>
    <d v="2022-04-23T00:00:00"/>
    <s v="Sem informação"/>
    <m/>
    <m/>
    <s v="Jose Nasareno de Macedo Silva"/>
    <s v="Jose Nasareno de Macedo Silva"/>
    <s v="Sem indicação"/>
    <s v="Sem indicação"/>
    <s v="Sem indicação"/>
    <s v="nasareno.silva@tjpa.jus.br"/>
  </r>
  <r>
    <s v="CONTRATO"/>
    <s v="049"/>
    <x v="4"/>
    <s v="ONG MONTE DE PAZ"/>
    <s v="40.828.401/0001-59"/>
    <s v="Doação de bens móveis inservíveis"/>
    <x v="12"/>
    <s v="Dispensa de Licitação"/>
    <s v="s/n"/>
    <d v="2022-06-23T00:00:00"/>
    <s v="23/06/22"/>
    <d v="2022-06-23T00:00:00"/>
    <s v="23/06/22"/>
    <n v="0"/>
    <s v="EXPIRADO"/>
    <s v="EXPIRADO"/>
    <x v="0"/>
    <n v="1516.75"/>
    <s v="Doação"/>
    <s v="00"/>
    <s v="SEADM"/>
    <s v="PA-PRO-2022/02394"/>
    <s v="Contrato não encontrado"/>
    <s v="Contrato não encontrado"/>
    <m/>
    <m/>
    <s v="Lei n° 8.666/93"/>
    <m/>
    <x v="0"/>
    <s v="PRAZO LEGAL"/>
    <s v="2022 - 2º Trimestre"/>
    <d v="2022-04-24T00:00:00"/>
    <s v="Sem informação"/>
    <m/>
    <m/>
    <s v="Jose Nasareno de Macedo Silva"/>
    <s v="Jose Nasareno de Macedo Silva"/>
    <s v="Sem indicação"/>
    <s v="Sem indicação"/>
    <s v="Sem indicação"/>
    <s v="nasareno.silva@tjpa.jus.br"/>
  </r>
  <r>
    <s v="CONTRATO"/>
    <s v="050"/>
    <x v="10"/>
    <s v="CEZAR AUGUSTO PINHEIRO DE OLIVEIRA E SIMONE YUKIE OKAJIMA DE OLIVEIRA"/>
    <s v="151.942.802-20 / 487.xxx.xxx-72"/>
    <s v="Locação imóvel Castanhal"/>
    <x v="10"/>
    <s v="Dispensa de Licitação"/>
    <s v="017/2014"/>
    <d v="2014-06-23T00:00:00"/>
    <s v="23/06/14"/>
    <d v="2022-06-23T00:00:00"/>
    <s v="23/06/22"/>
    <n v="2922"/>
    <s v="EXPIRADO"/>
    <s v="EXPIRADO"/>
    <x v="0"/>
    <n v="78000"/>
    <s v="Despesa"/>
    <s v="00"/>
    <s v="SEADM"/>
    <s v="PA-PRO-2014/001178"/>
    <s v="Contrato não encontrado"/>
    <s v="Contrato não encontrado"/>
    <s v="PA-MEM-2022/13211 / rescisão: PA-MEM-2022/17977 - imóvel desapropriado"/>
    <m/>
    <s v="Lei n° 8.666/93"/>
    <m/>
    <x v="0"/>
    <s v="EMERGENCIAL"/>
    <s v="2022 - 2º Trimestre"/>
    <d v="2022-04-24T00:00:00"/>
    <s v="Sem informação"/>
    <s v="NÃO"/>
    <m/>
    <s v="Jose Nasareno de Macedo Silva"/>
    <s v="Sem indicação"/>
    <s v="Sem indicação"/>
    <s v="Sem indicação"/>
    <s v="Sem indicação"/>
    <s v="nasareno.silva@tjpa.jus.br"/>
  </r>
  <r>
    <s v="CONTRATO"/>
    <s v="051"/>
    <x v="4"/>
    <s v="MUNICIPIO DE NOVO PROGRESSO"/>
    <s v="10.221.786/0001-20"/>
    <s v="Doação de bens móveis inservíveis"/>
    <x v="12"/>
    <s v="Dispensa de Licitação"/>
    <s v="s/n"/>
    <d v="2022-06-29T00:00:00"/>
    <s v="29/06/22"/>
    <d v="2022-06-29T00:00:00"/>
    <s v="29/06/22"/>
    <n v="0"/>
    <s v="EXPIRADO"/>
    <s v="EXPIRADO"/>
    <x v="0"/>
    <n v="1370.62"/>
    <s v="Doação"/>
    <s v="00"/>
    <s v="SEADM"/>
    <s v="PA-PRO-2022/02449"/>
    <s v="Contrato não encontrado"/>
    <s v="Contrato não encontrado"/>
    <m/>
    <m/>
    <s v="Lei n° 8.666/93"/>
    <m/>
    <x v="0"/>
    <s v="PRAZO LEGAL"/>
    <s v="2022 - 2º Trimestre"/>
    <d v="2022-04-30T00:00:00"/>
    <s v="Sem informação"/>
    <m/>
    <m/>
    <s v="Jose Nasareno de Macedo Silva"/>
    <s v="Jose Nasareno de Macedo Silva"/>
    <s v="Sem indicação"/>
    <s v="Sem indicação"/>
    <s v="Sem indicação"/>
    <s v="nasareno.silva@tjpa.jus.br"/>
  </r>
  <r>
    <s v="CONTRATO"/>
    <s v="052"/>
    <x v="4"/>
    <s v="ASSOCIAÇÃO CULTURAL, EDUCACIONAL E SOCIAL ARTE DE VIVER"/>
    <s v="04.636.688/0001-51"/>
    <s v="Ministração dom Programa &quot;Wellness Class Online&quot;"/>
    <x v="0"/>
    <s v="Inexigibilidade de Licitação"/>
    <s v="038/2022"/>
    <d v="2022-06-27T00:00:00"/>
    <s v="27/06/22"/>
    <d v="2023-03-27T00:00:00"/>
    <s v="27/03/23"/>
    <n v="273"/>
    <s v="EXPIRADO"/>
    <s v="EXPIRADO"/>
    <x v="0"/>
    <n v="10800"/>
    <s v="Despesa"/>
    <s v="00"/>
    <s v="SEADM"/>
    <s v="PA-PRO-2022/01886"/>
    <s v="Contrato não encontrado"/>
    <s v="Contrato não encontrado"/>
    <m/>
    <m/>
    <s v="Lei n° 8.666/93"/>
    <m/>
    <x v="0"/>
    <s v="PRAZO LEGAL"/>
    <s v="2023 - 1º Trimestre"/>
    <d v="2023-01-26T00:00:00"/>
    <s v="Sem informação"/>
    <s v="NÃO"/>
    <m/>
    <s v="Jose Nasareno de Macedo Silva"/>
    <s v="Sem indicação"/>
    <s v="Sem indicação"/>
    <s v="Sem indicação"/>
    <s v="Sem indicação"/>
    <s v="nasareno.silva@tjpa.jus.br"/>
  </r>
  <r>
    <s v="CONTRATO"/>
    <s v="053"/>
    <x v="3"/>
    <s v="CONTINENTAL SERVIÇOS DE CONSTRUÇÃO EIRELI"/>
    <s v="26.263.297/0001-71"/>
    <s v="Contratação de empresa especializada para  execução  da  obra para  a  recuperação dapintura  dafachada  do  conjunto arquitetônico do Fórum Criminal e impermeabilização das lajes efachadas dos blocos A  e  B"/>
    <x v="1"/>
    <s v="Tomada de Preços"/>
    <s v="003/2021"/>
    <d v="2021-11-10T00:00:00"/>
    <s v="10/11/21"/>
    <d v="2023-03-19T00:00:00"/>
    <s v="19/03/23"/>
    <n v="494"/>
    <s v="EXPIRADO"/>
    <s v="EXPIRADO"/>
    <x v="0"/>
    <n v="390992"/>
    <s v="Despesa"/>
    <s v="00"/>
    <s v="SEENG"/>
    <s v="PA-PRO-2021/03843"/>
    <s v="Contrato não encontrado"/>
    <s v="Contrato não encontrado"/>
    <s v="TJPA-MEM-2023/04010, cobrança"/>
    <m/>
    <s v="Lei n° 8.666/93"/>
    <m/>
    <x v="0"/>
    <s v="PRAZO LEGAL"/>
    <s v="2023 - 1º Trimestre"/>
    <d v="2023-01-18T00:00:00"/>
    <s v="Sem informação"/>
    <s v="NÃO"/>
    <m/>
    <s v="Jose Luis Sarmento de Araujo"/>
    <s v="Sem indicação"/>
    <s v="Gabriel Henrique da Silva Ventura"/>
    <s v="Sem indicação"/>
    <s v="Marcelo Passos Calandrini Fernandes"/>
    <s v="jose.araujo@tjpa.jus.br; gabriel.ventura@tjpa.jus.br; marcelo.fernandes@tjpa.jus.br"/>
  </r>
  <r>
    <s v="CONTRATO"/>
    <s v="053"/>
    <x v="4"/>
    <s v="ASSOCIAÇÃO SHALOM-CHAVES/PA"/>
    <s v="07.044.458/0058-38"/>
    <s v="Doação de bens móveis inservíveis"/>
    <x v="12"/>
    <s v="Dispensa de Licitação"/>
    <s v="s/n"/>
    <d v="2022-07-08T00:00:00"/>
    <s v="08/07/22"/>
    <d v="2022-07-08T00:00:00"/>
    <s v="08/07/22"/>
    <n v="0"/>
    <s v="EXPIRADO"/>
    <s v="EXPIRADO"/>
    <x v="0"/>
    <n v="694.07"/>
    <s v="Doação"/>
    <s v="00"/>
    <s v="SEADM"/>
    <s v="PA-PRO-2022/02504"/>
    <s v="Contrato não encontrado"/>
    <s v="Contrato não encontrado"/>
    <m/>
    <m/>
    <s v="Lei n° 8.666/93"/>
    <m/>
    <x v="0"/>
    <s v="PRAZO LEGAL"/>
    <s v="2022 - 3º Trimestre"/>
    <d v="2022-05-09T00:00:00"/>
    <s v="Sem informação"/>
    <m/>
    <m/>
    <s v="Jose Nasareno de Macedo Silva"/>
    <s v="Jose Nasareno de Macedo Silva"/>
    <s v="Sem indicação"/>
    <s v="Sem indicação"/>
    <s v="Sem indicação"/>
    <s v="nasareno.silva@tjpa.jus.br"/>
  </r>
  <r>
    <s v="CONTRATO"/>
    <s v="053"/>
    <x v="5"/>
    <s v="CORREIOS"/>
    <s v="34.028.316/0018-51"/>
    <s v="Contrato de MALOTE  -  Pacote deServiços dos CORREIOS mediante adesão ao Termo de Condições Comerciais e Anexos, quando contratadosserviços específicos, que permite a compra de produtos e u􀆟lização dos diversos serviços dos CORREIOS por meio dos canais de atendimento disponibilizados"/>
    <x v="0"/>
    <s v="Dispensa de Licitação"/>
    <s v="022/2020"/>
    <d v="2020-12-23T00:00:00"/>
    <s v="23/12/20"/>
    <d v="2022-05-19T00:00:00"/>
    <s v="19/05/22"/>
    <n v="512"/>
    <s v="EXPIRADO"/>
    <s v="EXPIRADO"/>
    <x v="0"/>
    <n v="62076.79"/>
    <s v="Despesa"/>
    <s v="00"/>
    <s v="SEADM"/>
    <s v="PA-PRO-2020/02569"/>
    <s v="Contrato não encontrado"/>
    <s v="Contrato não encontrado"/>
    <s v="PA-MEM-2022/14387, rescisão"/>
    <m/>
    <s v="Lei n° 8.666/93"/>
    <m/>
    <x v="0"/>
    <s v="PRAZO LEGAL"/>
    <s v="2022 - 2º Trimestre"/>
    <d v="2022-03-20T00:00:00"/>
    <s v="Sem informação"/>
    <s v="NÃO"/>
    <m/>
    <s v="Jose Nasareno de Macedo Silva"/>
    <s v="Sem indicação"/>
    <s v="Sem indicação"/>
    <s v="Sem indicação"/>
    <s v="Sem indicação"/>
    <s v="nasareno.silva@tjpa.jus.br"/>
  </r>
  <r>
    <s v="CONTRATO"/>
    <s v="054"/>
    <x v="4"/>
    <s v="APAE IGARAPE MIRI"/>
    <s v="05.967.762/0001-85"/>
    <s v="Doação de bens móveis inservíveis"/>
    <x v="12"/>
    <s v="Dispensa de Licitação"/>
    <s v="s/n"/>
    <d v="2022-07-06T00:00:00"/>
    <s v="06/07/22"/>
    <d v="2022-07-06T00:00:00"/>
    <s v="06/07/22"/>
    <n v="0"/>
    <s v="EXPIRADO"/>
    <s v="EXPIRADO"/>
    <x v="0"/>
    <n v="1923.24"/>
    <s v="Doação"/>
    <s v="00"/>
    <s v="SEADM"/>
    <s v="PA-PRO-2022/02518"/>
    <s v="Contrato não encontrado"/>
    <s v="Contrato não encontrado"/>
    <m/>
    <m/>
    <s v="Lei n° 8.666/93"/>
    <m/>
    <x v="0"/>
    <s v="PRAZO LEGAL"/>
    <s v="2022 - 3º Trimestre"/>
    <d v="2022-05-07T00:00:00"/>
    <s v="Sem informação"/>
    <m/>
    <m/>
    <s v="Jose Nasareno de Macedo Silva"/>
    <s v="Jose Nasareno de Macedo Silva"/>
    <s v="Sem indicação"/>
    <s v="Sem indicação"/>
    <s v="Sem indicação"/>
    <s v="nasareno.silva@tjpa.jus.br"/>
  </r>
  <r>
    <s v="CONTRATO"/>
    <s v="055"/>
    <x v="3"/>
    <s v="HYPER TECHNOLOGIES COMÉRCIO DE INFORMÁTICA E SERVIÇOS EIRELI EPP"/>
    <s v=" 40.689.972/0001-50"/>
    <s v="Aquisição de equipamentos para a modernização e expansão da infraestrutura de Tecnologia da Informação e Comunicação do Tribunal de Justiça do Estado do Pará"/>
    <x v="4"/>
    <s v="Pregão Eletrônico "/>
    <s v="049/2021"/>
    <d v="2021-11-18T00:00:00"/>
    <s v="18/11/21"/>
    <d v="2021-11-18T00:00:00"/>
    <s v="18/11/21"/>
    <n v="0"/>
    <s v="EXPIRADO"/>
    <s v="EXPIRADO"/>
    <x v="0"/>
    <n v="17032"/>
    <s v="Despesa"/>
    <s v="00"/>
    <s v="SETIC"/>
    <s v="PA-PRO-2021/03894"/>
    <s v="Contrato não encontrado"/>
    <s v="Contrato não encontrado"/>
    <s v="CONTRATO CANCELADO"/>
    <m/>
    <s v="Lei n° 8.666/93"/>
    <m/>
    <x v="0"/>
    <s v="PRAZO LEGAL"/>
    <s v="2021 - 4º Trimestre"/>
    <d v="2021-09-19T00:00:00"/>
    <s v="Sem informação"/>
    <s v="NÃO"/>
    <m/>
    <s v="Sem indicação"/>
    <s v="Sem indicação"/>
    <s v="Sem indicação"/>
    <s v="Sem indicação"/>
    <s v="Sem indicação"/>
    <n v="0"/>
  </r>
  <r>
    <s v="CONTRATO"/>
    <s v="056"/>
    <x v="3"/>
    <s v="DRIVE A INFORMÁTICA LTDA"/>
    <s v="00.677.870/0003-61"/>
    <s v="Aquisição  de  equipamentos para  a  modernização  e  expansão  da  infraestrutura  de  Tecnologia  da Informação  e  Comunicação  do  Tribunal  de  Justiça  do  Estado  do  Pará"/>
    <x v="4"/>
    <s v="Pregão Eletrônico "/>
    <s v="049/2021"/>
    <d v="2021-11-17T00:00:00"/>
    <s v="17/11/21"/>
    <d v="2022-11-17T00:00:00"/>
    <s v="17/11/22"/>
    <n v="365"/>
    <s v="EXPIRADO"/>
    <s v="EXPIRADO"/>
    <x v="0"/>
    <n v="17676000"/>
    <s v="Despesa"/>
    <s v="00"/>
    <s v="SETIC"/>
    <s v="PA-PRO-2021/03925"/>
    <s v="Contrato não encontrado"/>
    <s v="Contrato não encontrado"/>
    <s v="TJPA-MEM-2022/46308, cobrança. Não será renovado, conforme informado pelo Servidor Roniel no Teams em 07/10/2022"/>
    <m/>
    <s v="Lei n° 8.666/93"/>
    <m/>
    <x v="0"/>
    <s v="PRAZO LEGAL"/>
    <s v="2022 - 4º Trimestre"/>
    <d v="2022-09-18T00:00:00"/>
    <s v="Sem informação"/>
    <s v="NÃO"/>
    <m/>
    <s v="Felipe Moraes Freitas"/>
    <s v="Felipe Moraes Freitas"/>
    <s v="Marcus Sergio Ferreira Neves"/>
    <s v="Sem indicação"/>
    <s v="Sem indicação"/>
    <s v="felipe.freitas@tjpa.jus.br; marcus.neves@tjpa.jus.br"/>
  </r>
  <r>
    <s v="CONTRATO"/>
    <s v="047"/>
    <x v="3"/>
    <s v="TECHSCAN  IMPORTADORA  E SERVICOS  EIRELI – EPP"/>
    <s v="06.083.148/0001-13"/>
    <s v="Contratação  de  empresa  especializada  na comercialização e instalação de pórtico detector de metais para as instalações prediais do Tribunal de Justiça do Estado do Pará."/>
    <x v="0"/>
    <s v="Pregão Eletrônico "/>
    <s v="051/2021"/>
    <d v="2021-10-05T00:00:00"/>
    <s v="05/10/21"/>
    <d v="2023-01-03T00:00:00"/>
    <s v="03/01/23"/>
    <n v="455"/>
    <s v="EXPIRADO"/>
    <s v="EXPIRADO"/>
    <x v="0"/>
    <n v="312392.84999999998"/>
    <s v="Despesa"/>
    <s v="00"/>
    <s v="COMIL"/>
    <s v="PA-PRO-2021/03260"/>
    <s v="Contrato não encontrado"/>
    <s v="Contrato não encontrado"/>
    <s v="PA-MEM-2022/36081, cobrança. AUtorizado. TJPA-MEM-2022/53623, COBRAÇA, apoio operacional. Em contato com Col William em 18/11 ele disse nao ver necessidade em prorrogar, porém irá responder o siga"/>
    <m/>
    <s v="Lei n° 8.666/93"/>
    <m/>
    <x v="0"/>
    <s v="PRAZO LEGAL"/>
    <s v="2023 - 1º Trimestre"/>
    <d v="2022-11-04T00:00:00"/>
    <s v="Sem informação"/>
    <s v="NÃO"/>
    <m/>
    <s v="Willian Rogerio Souza da Silva"/>
    <s v="Edson Santos de Souza"/>
    <s v="Paulo Marcelo de Araújo Hildebrando"/>
    <s v="Sem indicação"/>
    <s v="Sem indicação"/>
    <s v="paulo.hildebrando@tjpa.jus.br; william.silva@tjpa.jus.br; edson.souza@tjpa.jus.br"/>
  </r>
  <r>
    <s v="CONTRATO"/>
    <s v="058"/>
    <x v="3"/>
    <s v="EDERSON CUNHA DE SOUSA – COMÉRCIO DE INFORMÁTICA (EDERCS INFORCEL"/>
    <s v="18.806.093/0001-01"/>
    <s v="Aquisição  de  equipamentospara  a  modernização  e  expansão  da  infraestrutura  de  Tecnologia  da Informação  e  Comunicação  do  Tribunal  de  Justiça  do  Estado  do  Pará,"/>
    <x v="4"/>
    <s v="Pregão Eletrônico"/>
    <s v="049/2021"/>
    <d v="2021-11-17T00:00:00"/>
    <s v="17/11/21"/>
    <d v="2022-11-17T00:00:00"/>
    <s v="17/11/22"/>
    <n v="365"/>
    <s v="EXPIRADO"/>
    <s v="EXPIRADO"/>
    <x v="0"/>
    <n v="18800"/>
    <s v="Despesa"/>
    <s v="00"/>
    <s v="SETIC"/>
    <s v="PA-PRO-2021/03928"/>
    <s v="Contrato não encontrado"/>
    <s v="Contrato não encontrado"/>
    <s v="e-mail em 01/09/2022, informando o não interesse em prorrogar. "/>
    <m/>
    <s v="Lei n° 8.666/93"/>
    <m/>
    <x v="0"/>
    <s v="PRAZO LEGAL"/>
    <s v="2022 - 4º Trimestre"/>
    <d v="2022-09-18T00:00:00"/>
    <s v="Sem informação"/>
    <s v="NÃO"/>
    <m/>
    <s v="Felipe Moraes Freitas"/>
    <s v="Felipe Moraes Freitas"/>
    <s v="Marcus Sergio Ferreira Neves"/>
    <s v="Sem indicação"/>
    <s v="Sem indicação"/>
    <s v="felipe.freitas@tjpa.jus.br; marcus.neves@tjpa.jus.br"/>
  </r>
  <r>
    <s v="CONTRATO"/>
    <s v="059"/>
    <x v="3"/>
    <s v="L   C   SECULOS   LTDA"/>
    <s v="24.632.553/0001-25"/>
    <s v="Aquisição de equipamentospara a modernização e expansão da infraestrutura de Tecnologia da Informação e Comunicação do Tribunal de Justiça do Estado do Pará"/>
    <x v="4"/>
    <s v="Pregão Eletrônico"/>
    <s v="049/2021"/>
    <d v="2021-11-19T00:00:00"/>
    <s v="19/11/21"/>
    <d v="2022-06-13T00:00:00"/>
    <s v="13/06/22"/>
    <n v="206"/>
    <s v="EXPIRADO"/>
    <s v="EXPIRADO"/>
    <x v="0"/>
    <n v="518000"/>
    <s v="Despesa"/>
    <s v="00"/>
    <s v="SETIC"/>
    <s v="PA-PRO-2021/03962"/>
    <s v="Contrato não encontrado"/>
    <s v="Contrato não encontrado"/>
    <s v="Contrato reincidido unilateralmente conforme PA-PRO-2021/03962.01. "/>
    <m/>
    <s v="Lei n° 8.666/93"/>
    <m/>
    <x v="0"/>
    <s v="PRAZO LEGAL"/>
    <s v="2022 - 2º Trimestre"/>
    <d v="2022-04-14T00:00:00"/>
    <s v="Sem informação"/>
    <s v="NÃO"/>
    <m/>
    <s v="Felipe Moraes Freitas"/>
    <s v="Felipe Moraes Freitas"/>
    <s v="Marcus Sergio Ferreira Neves"/>
    <s v="Sem indicação"/>
    <s v="Sem indicação"/>
    <s v="felipe.freitas@tjpa.jus.br; marcus.neves@tjpa.jus.br"/>
  </r>
  <r>
    <s v="CONTRATO"/>
    <s v="059"/>
    <x v="4"/>
    <s v="ASSOCIAÇÃO DOS MORADORES DO BAIRRO DO GUAMÁ"/>
    <s v="10.235.331/0001-64"/>
    <s v="Doação de bens móveis inservíveis"/>
    <x v="12"/>
    <s v="Dispensa de Licitação"/>
    <s v="s/n"/>
    <d v="2022-07-18T00:00:00"/>
    <s v="18/07/22"/>
    <d v="2022-07-18T00:00:00"/>
    <s v="18/07/22"/>
    <n v="0"/>
    <s v="EXPIRADO"/>
    <s v="EXPIRADO"/>
    <x v="0"/>
    <n v="17541.53"/>
    <s v="Doação"/>
    <s v="00"/>
    <s v="SEADM"/>
    <s v="PA-PRO-2022/02682"/>
    <s v="Contrato não encontrado"/>
    <s v="Contrato não encontrado"/>
    <m/>
    <m/>
    <s v="Lei n° 8.666/93"/>
    <m/>
    <x v="0"/>
    <s v="PRAZO LEGAL"/>
    <s v="2022 - 3º Trimestre"/>
    <d v="2022-05-19T00:00:00"/>
    <s v="Sem informação"/>
    <m/>
    <m/>
    <s v="Jose Nasareno de Macedo Silva"/>
    <s v="Jose Nasareno de Macedo Silva"/>
    <s v="Sem indicação"/>
    <s v="Sem indicação"/>
    <s v="Sem indicação"/>
    <s v="nasareno.silva@tjpa.jus.br"/>
  </r>
  <r>
    <s v="CONTRATO"/>
    <s v="060"/>
    <x v="3"/>
    <s v="MAURO VIEIRA ENGENHARIA LTDA"/>
    <s v="39.537.690/0001-58"/>
    <s v="empresa especializada para execução da OBRA DE INFRAESTRUTURA PARA A INSTALAÇÃO DE COMPONENTES ELÉTRICOS E ELETRÔNICOS (CFTV) DESTINADOS A PREVENÇÃO E COMBATE A INCÊNDIO"/>
    <x v="1"/>
    <s v="Dispensa de Licitação"/>
    <s v="007/2021"/>
    <d v="2021-11-30T00:00:00"/>
    <s v="30/11/21"/>
    <d v="2022-05-30T00:00:00"/>
    <s v="30/05/22"/>
    <n v="181"/>
    <s v="EXPIRADO"/>
    <s v="EXPIRADO"/>
    <x v="0"/>
    <n v="54634.09"/>
    <s v="Despesa"/>
    <s v="00"/>
    <s v="SEENG"/>
    <s v="PA-PRO-2021/ 01959"/>
    <s v="Contrato não encontrado"/>
    <s v="Contrato não encontrado"/>
    <s v="PA-MEM-2022/14552, cobrança/PA-MEM-2022/11445 (instrução)"/>
    <m/>
    <s v="Lei n° 8.666/93"/>
    <m/>
    <x v="0"/>
    <s v="PRAZO LEGAL"/>
    <s v="2022 - 2º Trimestre"/>
    <d v="2022-03-31T00:00:00"/>
    <s v="Sem informação"/>
    <m/>
    <m/>
    <s v="Jose Luis Sarmento de Araujo"/>
    <s v="Sem indicação"/>
    <s v="Gabriel Henrique da Silva Ventura"/>
    <s v="Sem indicação"/>
    <s v="Marcelo Passos Calandrini Fernandes"/>
    <s v="jose.araujo@tjpa.jus.br; gabriel.ventura@tjpa.jus.br; marcelo.fernandes@tjpa.jus.br"/>
  </r>
  <r>
    <s v="CONTRATO"/>
    <s v="060"/>
    <x v="4"/>
    <s v="CENTRO SOCIAL, CULTURAL, EDUCACIONAL ARCA DE NOE"/>
    <s v="06.538.090/0001-55"/>
    <s v="Doação de bens móveis inservíveis"/>
    <x v="12"/>
    <s v="Dispensa de Licitação"/>
    <s v="s/n"/>
    <d v="2022-07-19T00:00:00"/>
    <s v="19/07/22"/>
    <d v="2022-07-19T00:00:00"/>
    <s v="19/07/22"/>
    <n v="0"/>
    <s v="EXPIRADO"/>
    <s v="EXPIRADO"/>
    <x v="0"/>
    <n v="23288.43"/>
    <s v="Doação"/>
    <s v="00"/>
    <s v="SEADM"/>
    <s v="PA-PRO-2022/02690"/>
    <s v="Contrato não encontrado"/>
    <s v="Contrato não encontrado"/>
    <m/>
    <m/>
    <s v="Lei n° 8.666/93"/>
    <m/>
    <x v="0"/>
    <s v="PRAZO LEGAL"/>
    <s v="2022 - 3º Trimestre"/>
    <d v="2022-05-20T00:00:00"/>
    <s v="Sem informação"/>
    <m/>
    <m/>
    <s v="Jose Nasareno de Macedo Silva"/>
    <s v="Jose Nasareno de Macedo Silva"/>
    <s v="Sem indicação"/>
    <s v="Sem indicação"/>
    <s v="Sem indicação"/>
    <s v="nasareno.silva@tjpa.jus.br"/>
  </r>
  <r>
    <s v="ARP"/>
    <s v="061"/>
    <x v="3"/>
    <s v="HYPER TECHNOLOGIES COMERCIO   DE   INFORMATICA   E   SERVICOS EIRELI EPP"/>
    <s v=" 40.689.972/0001-50"/>
    <s v="Registro   de Preços   para   aquisição   de equipamentospara   a   modernização   e   expansão   da   infraestrutura   de   Tecnologia   da Informação  e  Comunicação  do  Tribunal  de  Justiça  do  Estado  do  Pará"/>
    <x v="4"/>
    <s v="Pregão Eletrônico"/>
    <s v="049/2021"/>
    <d v="2021-11-22T00:00:00"/>
    <s v="22/11/21"/>
    <d v="2021-11-22T00:00:00"/>
    <s v="22/11/21"/>
    <n v="0"/>
    <s v="EXPIRADO"/>
    <s v="EXPIRADO"/>
    <x v="0"/>
    <n v="85525.5"/>
    <s v="Despesa"/>
    <n v="0"/>
    <s v="SETIC"/>
    <s v="PA-PRO-2021/02104"/>
    <s v="ARP não encontrada"/>
    <s v="ARP não encontrada"/>
    <s v="CONTRATO CANCELADO"/>
    <m/>
    <s v="Lei n° 8.666/93"/>
    <m/>
    <x v="0"/>
    <s v="PRAZO LEGAL"/>
    <s v="2021 - 4º Trimestre"/>
    <d v="2021-09-23T00:00:00"/>
    <s v="Sem informação"/>
    <s v="NÃO"/>
    <m/>
    <s v="Felipe Moraes Freitas"/>
    <s v="Felipe Moraes Freitas"/>
    <s v="Marcus Sergio Ferreira Neves"/>
    <s v="Sem indicação"/>
    <s v="Sem indicação"/>
    <s v="felipe.freitas@tjpa.jus.br; marcus.neves@tjpa.jus.br"/>
  </r>
  <r>
    <s v="ARP"/>
    <s v="062"/>
    <x v="3"/>
    <s v="CREATECH COMÉRCIO E SOLUÇÕES CORPORATIVAS EIRELI -ME"/>
    <s v="25.406.063/0001-73"/>
    <s v="Registro   de   Preços   para Aquisição   de equipamentos  para  a  modernização  da  infraestrutura  de  Tecnologia  da  Informação  e Comunicação"/>
    <x v="4"/>
    <s v="Pregão Eletrônico"/>
    <s v="039/2021"/>
    <d v="2021-11-22T00:00:00"/>
    <s v="22/11/21"/>
    <d v="2022-11-22T00:00:00"/>
    <s v="22/11/22"/>
    <n v="365"/>
    <s v="EXPIRADO"/>
    <s v="EXPIRADO"/>
    <x v="0"/>
    <n v="598000"/>
    <s v="Despesa"/>
    <n v="0"/>
    <s v="SETIC"/>
    <s v="PA-PRO-2021/03976"/>
    <s v="ARP não encontrada"/>
    <s v="ARP não encontrada"/>
    <s v="Servidor Roniel informou no Teams em 07/10/2022 que esta contrato nao será renovado"/>
    <m/>
    <s v="Lei n° 8.666/93"/>
    <m/>
    <x v="0"/>
    <s v="PRAZO LEGAL"/>
    <s v="2022 - 4º Trimestre"/>
    <d v="2022-09-23T00:00:00"/>
    <s v="Sem informação"/>
    <s v="NÃO"/>
    <m/>
    <s v="Felipe Moraes Freitas"/>
    <s v="Bruno Vieira dos Santos"/>
    <s v="Sem indicação"/>
    <s v="Sem indicação"/>
    <s v="Sem indicação"/>
    <s v="felipe.freitas@tjpa.jus.br; bruno.santos@tjpa.jus.br"/>
  </r>
  <r>
    <s v="ARP"/>
    <s v="063"/>
    <x v="3"/>
    <s v="HYPER TECHNOLOGIES COMERCIO   DE   INFORMATICA   E   SERVICOS EIRELI EPP"/>
    <s v=" 40.689.972/0001-50"/>
    <s v="Registro   de   Preços   para   aquisição   de equipamentospara   a   modernização   e   expansão   da   infraestrutura   de   Tecnologia   da Informação  e  Comunicação  do  Tribunal  de  Justiça  do  Estado  do  Pará"/>
    <x v="4"/>
    <s v="Pregão Eletrônico"/>
    <s v="039/2021"/>
    <d v="2021-11-23T00:00:00"/>
    <s v="23/11/21"/>
    <d v="2021-11-23T00:00:00"/>
    <s v="23/11/21"/>
    <n v="0"/>
    <s v="EXPIRADO"/>
    <s v="EXPIRADO"/>
    <x v="0"/>
    <n v="44000"/>
    <s v="Despesa"/>
    <n v="0"/>
    <s v="SETIC"/>
    <s v="PA-PRO-2021/02104"/>
    <s v="ARP não encontrada"/>
    <s v="ARP não encontrada"/>
    <s v="CONTRATO CANCELADO"/>
    <m/>
    <s v="Lei n° 8.666/93"/>
    <m/>
    <x v="0"/>
    <s v="PRAZO LEGAL"/>
    <s v="2021 - 4º Trimestre"/>
    <d v="2021-09-24T00:00:00"/>
    <s v="Sem informação"/>
    <s v="NÃO"/>
    <m/>
    <s v="Felipe Moraes Freitas"/>
    <s v="Bruno Vieira dos Santos"/>
    <s v="Sem indicação"/>
    <s v="Sem indicação"/>
    <s v="Sem indicação"/>
    <s v="felipe.freitas@tjpa.jus.br; bruno.santos@tjpa.jus.br"/>
  </r>
  <r>
    <s v="CONTRATO"/>
    <s v="065"/>
    <x v="3"/>
    <s v="AR RP CERTIFICACAO DIGITAL EIRELI PARA EMISSÃO DE CERTIFICADOS DIGITAIS."/>
    <s v="21.308.480/0001-22"/>
    <s v="Emissão  de Certificados Digitais ICP-Brasil A3 AC-JUS para magistrado, e-CPF, e-CNPJ A1, Intranet SSL Wildcard efornecimento de dispositivo criptográfico (token) para armazenamento de certificados digitais"/>
    <x v="4"/>
    <s v="Pregão Eletrônico"/>
    <s v="050/2021"/>
    <d v="2021-11-23T00:00:00"/>
    <s v="23/11/21"/>
    <d v="2022-11-23T00:00:00"/>
    <s v="23/11/22"/>
    <n v="365"/>
    <s v="EXPIRADO"/>
    <s v="EXPIRADO"/>
    <x v="0"/>
    <n v="37463"/>
    <s v="Despesa"/>
    <s v="00"/>
    <s v="SETIC"/>
    <s v="PA-PRO-2021/04018"/>
    <s v="Contrato não encontrado"/>
    <s v="Contrato não encontrado"/>
    <s v="TJPA-MEM-2022/46324, cobrança. Não será porrogado conforme informação do servidor Roniel em 13/10/2022, via Teams"/>
    <m/>
    <s v="Lei n° 8.666/93"/>
    <m/>
    <x v="0"/>
    <s v="PRAZO LEGAL"/>
    <s v="2022 - 4º Trimestre"/>
    <d v="2022-09-24T00:00:00"/>
    <s v="Sem informação"/>
    <s v="NÃO"/>
    <m/>
    <s v="Daniel Azevedo Ferreira "/>
    <s v="Arilson Galdino da Silva"/>
    <s v="Sem indicação"/>
    <s v="Sem indicação"/>
    <s v="Sem indicação"/>
    <s v="daniel.ferreira@tjpa.jus.br; arilson.silva@tjpa.jus.br"/>
  </r>
  <r>
    <s v="CONTRATO"/>
    <s v="066"/>
    <x v="3"/>
    <s v="GUARDIAN SERVICOS EM TECNOLOGIA DA INFORMACAO LTDA "/>
    <s v="38.483.486/0001-39"/>
    <s v="emissão  de Certificados Digitais ICP-Brasil A3 AC-JUS para magistrado, e-CPF, e-CNPJ A1, Intranet SSL Wildcard, visita para validação e emissão de certificados digitais, fornecimento de dispositivo criptográfico (token) para armazenamento de certificados digitais"/>
    <x v="4"/>
    <s v="Pregão Eletrônico"/>
    <s v="050/2021"/>
    <d v="2021-11-23T00:00:00"/>
    <s v="23/11/21"/>
    <d v="2022-11-23T00:00:00"/>
    <s v="23/11/22"/>
    <n v="365"/>
    <s v="EXPIRADO"/>
    <s v="EXPIRADO"/>
    <x v="0"/>
    <n v="2586.6799999999998"/>
    <s v="Despesa"/>
    <s v="00"/>
    <s v="SETIC"/>
    <s v="PA-PRO-2021/01766"/>
    <s v="Contrato não encontrado"/>
    <s v="Contrato não encontrado"/>
    <s v="TJPA-MEM-2022/46335, COBRANÇA. Não será porrogado conforme informação do servidor Roniel em 13/10/2022, via Teams"/>
    <m/>
    <s v="Lei n° 8.666/93"/>
    <m/>
    <x v="0"/>
    <s v="PRAZO LEGAL"/>
    <s v="2022 - 4º Trimestre"/>
    <d v="2022-09-24T00:00:00"/>
    <s v="Sem informação"/>
    <s v="NÃO"/>
    <m/>
    <s v="Daniel Azevedo Ferreira "/>
    <s v="Arilson Galdino da Silva"/>
    <s v="Sem indicação"/>
    <s v="Sem indicação"/>
    <s v="Sem indicação"/>
    <s v="daniel.ferreira@tjpa.jus.br; arilson.silva@tjpa.jus.br"/>
  </r>
  <r>
    <s v="CONTRATO"/>
    <s v="068"/>
    <x v="3"/>
    <s v="EQUATORIAL ENGENHARIA  EIRELI"/>
    <s v="04.227.797/0001-15"/>
    <s v="Contratação  de  empresa  especializada  para execução da obra deConstrução de reservatório elevado de água potável no Fórum da comarca de Afuá"/>
    <x v="1"/>
    <s v="Tomada de Preços"/>
    <s v="006/2021"/>
    <d v="2021-11-26T00:00:00"/>
    <s v="26/11/21"/>
    <d v="2022-09-26T00:00:00"/>
    <s v="26/09/22"/>
    <n v="304"/>
    <s v="EXPIRADO"/>
    <s v="EXPIRADO"/>
    <x v="0"/>
    <n v="114000.08"/>
    <s v="Despesa"/>
    <s v="00"/>
    <s v="SEENG"/>
    <s v="PA-PRO-2021/02083"/>
    <s v="Contrato não encontrado"/>
    <s v="Contrato não encontrado"/>
    <s v="PA-MEM-2022/30496 - não será porrogado"/>
    <m/>
    <s v="Lei n° 8.666/93"/>
    <m/>
    <x v="0"/>
    <s v="PRAZO LEGAL"/>
    <s v="2022 - 3º Trimestre"/>
    <d v="2022-07-28T00:00:00"/>
    <s v="Sem informação"/>
    <s v="NÃO"/>
    <m/>
    <s v="Jose Luis Sarmento de Araujo"/>
    <s v="Sem indicação"/>
    <s v="Jose Luis Sarmento de Araujo"/>
    <s v="Sem indicação"/>
    <s v="Gabriel Henrique da Silva Ventura"/>
    <s v="jose.araujo@tjpa.jus.br; gabriel.ventura@tjpa.jus.br;"/>
  </r>
  <r>
    <s v="CONTRATO"/>
    <s v="070"/>
    <x v="6"/>
    <s v="DIEGO LOUREIRO CUNHA LIMA, BRUNO RODRIGO DE QUEIROZ LIMA, PABLO LOUREIRO CUNHA LIMA E MAURA LOUREIRO CUNHA LIMA"/>
    <s v="815.xxx.xxx-78 / 745.xxx.xxx-53 / 000.xxx.xxx-26 / 859.xxx.xxx-87 / 884.xxx.xxx-60 / 949.xxx.xxx-72"/>
    <s v="Compra e Venda de terreno edificado, sito à Avenida Nazaré, nº. 582 - Casa Amarela"/>
    <x v="8"/>
    <s v="Dispensa de Licitação"/>
    <s v="016/2016"/>
    <d v="2016-12-14T00:00:00"/>
    <s v="14/12/16"/>
    <d v="2016-12-14T00:00:00"/>
    <s v="14/12/16"/>
    <n v="0"/>
    <s v="EXPIRADO"/>
    <s v="EXPIRADO"/>
    <x v="0"/>
    <n v="5500000"/>
    <s v="Despesa"/>
    <s v="00"/>
    <s v="SEADM"/>
    <s v="PA-PRO-2016/05798"/>
    <s v="Contrato não encontrado"/>
    <s v="Contrato não encontrado"/>
    <m/>
    <m/>
    <s v="Lei n° 8.666/93"/>
    <m/>
    <x v="0"/>
    <s v="PRAZO LEGAL"/>
    <s v="2016 - 4º Trimestre"/>
    <d v="2016-10-15T00:00:00"/>
    <s v="Sem informação"/>
    <m/>
    <m/>
    <s v="Sem indicação"/>
    <s v="Sem indicação"/>
    <s v="Sem indicação"/>
    <s v="Sem indicação"/>
    <s v="Sem indicação"/>
    <n v="0"/>
  </r>
  <r>
    <s v="CONTRATO"/>
    <s v="057"/>
    <x v="3"/>
    <s v="GYN COMÉRCIO DE PRODUTOSEM T. I. EIRELI"/>
    <s v="30.426.527/0001-43"/>
    <s v="Aquisição  de  equipamentospara  a  modernização  e  expansão  da  infraestrutura  de  Tecnologia  da Informação  e  Comunicação  do  Tribunal  de  Justiça  do  Estado  do  Pará"/>
    <x v="4"/>
    <s v="Pregão Eletrônico "/>
    <s v="049/2021"/>
    <d v="2021-11-17T00:00:00"/>
    <s v="17/11/21"/>
    <d v="2022-11-17T00:00:00"/>
    <s v="17/11/22"/>
    <n v="365"/>
    <s v="EXPIRADO"/>
    <s v="EXPIRADO"/>
    <x v="0"/>
    <n v="13295"/>
    <s v="Despesa"/>
    <s v="00"/>
    <s v="SETIC"/>
    <s v="PA-PRO-2021/03927"/>
    <s v="Contrato não encontrado"/>
    <s v="Contrato não encontrado"/>
    <s v="TJPA-MEM-2022/46315, COBRANÇ, Não será renovado, conforme informado pelo Servidor Roniel no Teams em 07/10/2022"/>
    <m/>
    <s v="Lei n° 8.666/93"/>
    <m/>
    <x v="0"/>
    <s v="PRAZO LEGAL"/>
    <s v="2022 - 4º Trimestre"/>
    <d v="2022-09-18T00:00:00"/>
    <s v="Sem informação"/>
    <s v="NÃO"/>
    <m/>
    <s v="Felipe Moraes Freitas"/>
    <s v="Felipe Moraes Freitas"/>
    <s v="Marcus Sergio Ferreira Neves"/>
    <s v="Sem indicação"/>
    <s v="Sem indicação"/>
    <s v="felipe.freitas@tjpa.jus.br; marcus.neves@tjpa.jus.br"/>
  </r>
  <r>
    <s v="CONTRATO"/>
    <s v="073"/>
    <x v="3"/>
    <s v="OASIS CONSTRUÇÃO &amp; SERVIÇOS LTDA EPP"/>
    <s v="10.845.643/0001-90"/>
    <s v="Execução  da  obra  de  reforma  parcial  da  Sede  do Tribunal de Justiça do Estado do Pará -edificação principal. "/>
    <x v="1"/>
    <s v="Dispensa de Licitação"/>
    <s v="006/2021"/>
    <d v="2021-12-13T00:00:00"/>
    <s v="13/12/21"/>
    <d v="2022-12-10T00:00:00"/>
    <s v="10/12/22"/>
    <n v="362"/>
    <s v="EXPIRADO"/>
    <s v="EXPIRADO"/>
    <x v="0"/>
    <n v="205061.77"/>
    <s v="Despesa"/>
    <s v="00"/>
    <s v="SEENG"/>
    <s v="PA-PRO-2021/03729 "/>
    <s v="Contrato não encontrado"/>
    <s v="Contrato não encontrado"/>
    <s v=" TJPA-MEM-2022/46406, cobrança. Na assessoria jurídica em 18/11 com Andreza. Autorizado"/>
    <m/>
    <s v="Lei n° 8.666/93"/>
    <m/>
    <x v="0"/>
    <s v="PRAZO LEGAL"/>
    <s v="2022 - 4º Trimestre"/>
    <d v="2022-10-11T00:00:00"/>
    <s v="Sem informação"/>
    <m/>
    <m/>
    <s v="Jose Luis Sarmento de Araujo"/>
    <s v="Sem indicação"/>
    <s v="Jose Luis Sarmento de Araujo"/>
    <s v="Sem indicação"/>
    <s v="Gabriel Henrique da Silva Ventura"/>
    <s v="jose.araujo@tjpa.jus.br; gabriel.ventura@tjpa.jus.br;"/>
  </r>
  <r>
    <s v="CONTRATO"/>
    <s v="071"/>
    <x v="3"/>
    <s v="MIL PRINT INFORMÁTICA EIRELI -EPP"/>
    <s v="23.791.227/0001-06"/>
    <s v=" Aquisição  de equipamentos  para  a  modernização  da  infraestrutura  de  Tecnologia  da  Informação  e Comunicação"/>
    <x v="4"/>
    <s v="Pregão Eletrônico"/>
    <s v="039/2021"/>
    <d v="2021-11-26T00:00:00"/>
    <s v="26/11/21"/>
    <d v="2022-11-26T00:00:00"/>
    <s v="26/11/22"/>
    <n v="365"/>
    <s v="EXPIRADO"/>
    <s v="EXPIRADO"/>
    <x v="0"/>
    <n v="84448.95"/>
    <s v="Despesa"/>
    <s v="00"/>
    <s v="SETIC"/>
    <s v="PA-PRO-2021/04078"/>
    <s v="Contrato não encontrado"/>
    <s v="Contrato não encontrado"/>
    <s v="Não será prorrogado, conforme informado no Teams pelo Servidor Roniel em 07/10/2022"/>
    <m/>
    <s v="Lei n° 8.666/93"/>
    <m/>
    <x v="0"/>
    <s v="PRAZO LEGAL"/>
    <s v="2022 - 4º Trimestre"/>
    <d v="2022-09-27T00:00:00"/>
    <s v="Sem informação"/>
    <s v="NÃO"/>
    <m/>
    <s v="Felipe Moraes Freitas"/>
    <s v="Bruno Vieira dos Santos"/>
    <s v="Sem indicação"/>
    <s v="Sem indicação"/>
    <s v="Sem indicação"/>
    <s v="felipe.freitas@tjpa.jus.br; bruno.santos@tjpa.jus.br"/>
  </r>
  <r>
    <s v="CONTRATO"/>
    <s v="077"/>
    <x v="4"/>
    <s v="ASSOCIAÇÃO DE PAIS E AMIGOS DOS EXCEPCIONAIS DE IGARAPE MIRI"/>
    <s v="05.967.762/0001-85"/>
    <s v="Doação de bens móveis inservíveis"/>
    <x v="12"/>
    <s v="Dispensa de Licitação"/>
    <s v="s/n"/>
    <d v="2022-10-14T00:00:00"/>
    <s v="14/10/22"/>
    <d v="2022-10-14T00:00:00"/>
    <s v="14/10/22"/>
    <n v="0"/>
    <s v="EXPIRADO"/>
    <s v="EXPIRADO"/>
    <x v="0"/>
    <n v="2752.15"/>
    <s v="Doação"/>
    <s v="00"/>
    <s v="SEADM"/>
    <s v="PA-PRO-2022/03768"/>
    <s v="Contrato não encontrado"/>
    <s v="Contrato não encontrado"/>
    <m/>
    <m/>
    <s v="Lei n° 8.666/93"/>
    <m/>
    <x v="0"/>
    <s v="PRAZO LEGAL"/>
    <s v="2022 - 4º Trimestre"/>
    <d v="2022-08-15T00:00:00"/>
    <s v="Sem informação"/>
    <m/>
    <m/>
    <s v="Jose Nasareno de Macedo Silva"/>
    <s v="Jose Nasareno de Macedo Silva"/>
    <s v="Sem indicação"/>
    <s v="Sem indicação"/>
    <s v="Sem indicação"/>
    <s v="nasareno.silva@tjpa.jus.br"/>
  </r>
  <r>
    <s v="CONTRATO"/>
    <s v="078"/>
    <x v="3"/>
    <s v="NORTE PROTEÇÃO   LTDA"/>
    <s v="17.946.404/0001-75"/>
    <s v="Execução  daOBRAS  DE  REFORMA  DAS INSTALAÇÕES  DE  PREVENÇÃO  E  COMBATE  A  INCÊNDIO  DO  FÓRUM  CÍVEL  DE BELÉM, FÓRUM DE CASTANHAL E FÓRUM DE SANTARÉM - proposta vencedora para o item 01 – Fórum de Belém"/>
    <x v="1"/>
    <s v="Tomada de Preços"/>
    <s v="005/2021"/>
    <d v="2021-12-10T00:00:00"/>
    <s v="10/12/21"/>
    <d v="2023-06-10T00:00:00"/>
    <s v="10/06/23"/>
    <n v="547"/>
    <s v="EXPIRADO"/>
    <s v="EXPIRADO"/>
    <x v="0"/>
    <n v="595179.56000000006"/>
    <s v="Despesa"/>
    <s v="00"/>
    <s v="SEENG"/>
    <s v="PA-PRO-2021/03057"/>
    <s v="Contrato não encontrado"/>
    <s v="Contrato não encontrado"/>
    <s v="TJPA-MEM-2023/15345, cobrança"/>
    <m/>
    <s v="Lei n° 8.666/93"/>
    <m/>
    <x v="0"/>
    <s v="PRAZO LEGAL"/>
    <s v="2023 - 2º Trimestre"/>
    <d v="2023-04-11T00:00:00"/>
    <s v="Sem informação"/>
    <s v="NÃO"/>
    <m/>
    <s v="Jose Luis Sarmento de Araujo"/>
    <s v="Sem indicação"/>
    <s v="Gabriel Henrique da Silva Ventura"/>
    <s v="Sem indicação"/>
    <s v="Marcelo Passos Calandrini Fernandes"/>
    <s v="jose.araujo@tjpa.jus.br; gabriel.ventura@tjpa.jus.br; marcelo.fernandes@tjpa.jus.br"/>
  </r>
  <r>
    <s v="CONTRATO"/>
    <s v="079"/>
    <x v="3"/>
    <s v="A3 ENGENHARIA LTDA"/>
    <s v="04.656.777/0001-60"/>
    <s v="Execução  da OBRAS  DE  REFORMA  DAS INSTALAÇÕES  DE  PREVENÇÃO  E  COMBATE  A  INCÊNDIO  DO  FÓRUM  CÍVEL  DE BELÉM, FÓRUM DE CASTANHAL E FÓRUM DE SANTARÉM - proposta vencedora para o item 02 – Fórum de Castanhal"/>
    <x v="1"/>
    <s v="Tomada de Preços"/>
    <s v="005/2021"/>
    <d v="2021-12-10T00:00:00"/>
    <s v="10/12/21"/>
    <d v="2023-06-10T00:00:00"/>
    <s v="10/06/23"/>
    <n v="547"/>
    <s v="EXPIRADO"/>
    <s v="EXPIRADO"/>
    <x v="0"/>
    <n v="189377.8"/>
    <s v="Despesa"/>
    <s v="00"/>
    <s v="SEENG"/>
    <s v="PA-PRO-2021/04228"/>
    <s v="Contrato não encontrado"/>
    <s v="Contrato não encontrado"/>
    <s v="Reajuste em apostilamento em TJPA-EXT-2023/00284-A. TJPA-MEM-2023/15350, cobrança renovação"/>
    <m/>
    <s v="Lei n° 8.666/93"/>
    <m/>
    <x v="0"/>
    <s v="PRAZO LEGAL"/>
    <s v="2023 - 2º Trimestre"/>
    <d v="2023-04-11T00:00:00"/>
    <s v="Sem informação"/>
    <s v="NÃO"/>
    <m/>
    <s v="Jose Luis Sarmento de Araujo"/>
    <s v="Sem indicação"/>
    <s v="Gabriel Henrique da Silva Ventura"/>
    <s v="Sem indicação"/>
    <s v="Marcelo Passos Calandrini Fernandes"/>
    <s v="jose.araujo@tjpa.jus.br; gabriel.ventura@tjpa.jus.br"/>
  </r>
  <r>
    <s v="CONTRATO"/>
    <s v="083"/>
    <x v="4"/>
    <s v="APAE ABAETETUBA"/>
    <s v="04.362.893/0001-76"/>
    <s v="Doação de bens móveis inservíveis"/>
    <x v="12"/>
    <s v="Dispensa de Licitação"/>
    <s v="s/n"/>
    <d v="2022-10-06T00:00:00"/>
    <s v="06/10/22"/>
    <d v="2022-10-06T00:00:00"/>
    <s v="06/10/22"/>
    <n v="0"/>
    <s v="EXPIRADO"/>
    <s v="EXPIRADO"/>
    <x v="0"/>
    <n v="2989.61"/>
    <s v="Doação"/>
    <s v="00"/>
    <s v="SEADM"/>
    <s v="PA-PRO-2022/03855"/>
    <s v="Contrato não encontrado"/>
    <s v="Contrato não encontrado"/>
    <m/>
    <m/>
    <s v="Lei n° 8.666/93"/>
    <m/>
    <x v="0"/>
    <s v="PRAZO LEGAL"/>
    <s v="2022 - 4º Trimestre"/>
    <d v="2022-08-07T00:00:00"/>
    <s v="Sem informação"/>
    <m/>
    <m/>
    <s v="Jose Nasareno de Macedo Silva"/>
    <s v="Jose Nasareno de Macedo Silva"/>
    <s v="Sem indicação"/>
    <s v="Sem indicação"/>
    <s v="Sem indicação"/>
    <s v="nasareno.silva@tjpa.jus.br"/>
  </r>
  <r>
    <s v="CONTRATO"/>
    <s v="084"/>
    <x v="11"/>
    <s v="LANLINK SOLUÇÕES E COMERCIALIZAÇÃO EM INFORMÁTICA S/A"/>
    <s v="19.877.285/0002-52"/>
    <s v="Contratação dos serviços (assinatura/aluguel) de Cessão de Uso de Licenças de Software da Microsoft com padronização na modalidade contratual EAS"/>
    <x v="0"/>
    <s v="Pregão Eletrônico"/>
    <s v="093/2018"/>
    <d v="2018-12-17T00:00:00"/>
    <s v="17/12/18"/>
    <d v="2022-12-17T00:00:00"/>
    <s v="17/12/22"/>
    <n v="1461"/>
    <s v="EXPIRADO"/>
    <s v="EXPIRADO"/>
    <x v="0"/>
    <n v="3350401.21"/>
    <s v="Despesa"/>
    <s v="00"/>
    <s v="SETIC"/>
    <s v="PA-PRO-2018/06089"/>
    <s v="Contrato não encontrado"/>
    <s v="Contrato não encontrado"/>
    <s v="Nova contratação: TJPA-PRO-2022/01986, e-mail enviado por miguel pernambuco em 19/09/2022"/>
    <m/>
    <s v="Lei n° 8.666/93"/>
    <m/>
    <x v="0"/>
    <s v="PRAZO LEGAL"/>
    <s v="2022 - 4º Trimestre"/>
    <d v="2022-10-18T00:00:00"/>
    <s v="Sem informação"/>
    <s v="NÃO"/>
    <m/>
    <s v="Nilce Longui Ramoa "/>
    <s v="Bruno Lopes de Souza Benchimol"/>
    <s v="Daniel Azevedo Ferreira "/>
    <s v="Sem indicação"/>
    <s v="Sem indicação"/>
    <s v="nilce.ramoa@tjpa.jus.br; bruno.benchimol@tjpa.jus.br; daniel.ferreira@tjpa.jus.br"/>
  </r>
  <r>
    <s v="CONTRATO"/>
    <s v="085"/>
    <x v="11"/>
    <s v="PARS - PRODUTOS DE PROCESSAMENTO DE DADOS LTDA"/>
    <s v="27.626.290/0008-06"/>
    <s v="Contratação de empresa especializada para aquisição de serviços de assinaturas de software (cessão de uso, suporte técnico e atualização) e de implantação da RedHat"/>
    <x v="4"/>
    <s v="Pregão Eletrônico"/>
    <s v="092/2018"/>
    <d v="2018-12-19T00:00:00"/>
    <s v="19/12/18"/>
    <d v="2022-12-19T00:00:00"/>
    <s v="19/12/22"/>
    <n v="1461"/>
    <s v="EXPIRADO"/>
    <s v="EXPIRADO"/>
    <x v="0"/>
    <n v="610000"/>
    <s v="Despesa"/>
    <s v="00"/>
    <s v="SETIC"/>
    <s v="PA-PRO-2018/06090"/>
    <s v="Contrato não encontrado"/>
    <s v="Contrato não encontrado"/>
    <s v="TJPA-MEM-2022/46423, cobrança"/>
    <m/>
    <s v="Lei n° 8.666/93"/>
    <m/>
    <x v="0"/>
    <s v="PRAZO LEGAL"/>
    <s v="2022 - 4º Trimestre"/>
    <d v="2022-10-20T00:00:00"/>
    <s v="Sem informação"/>
    <s v="NÃO"/>
    <m/>
    <s v="Bruno Lopes de Souza Benchimol"/>
    <s v="Daniel Azevedo Ferreira "/>
    <s v="Sem indicação"/>
    <s v="Sem indicação"/>
    <s v="Sem indicação"/>
    <s v="bruno.benchimol@tjpa.jus.br; daniel.ferreira@tjpa.jus.br"/>
  </r>
  <r>
    <s v="CONTRATO"/>
    <s v="085"/>
    <x v="3"/>
    <s v="BIOFAR HOSPITALAR EIRELI"/>
    <s v="19.056.683/0001-27"/>
    <s v="AQUISIÇÃO   DE   MATERIAL   TÉCNICO HOSPITALAR -ÁLCOOL  ETÍLICO  70%,"/>
    <x v="7"/>
    <s v="Adesão/Partícipe"/>
    <s v="120/2021"/>
    <d v="2021-12-09T00:00:00"/>
    <s v="09/12/21"/>
    <d v="2022-12-09T00:00:00"/>
    <s v="09/12/22"/>
    <n v="365"/>
    <s v="EXPIRADO"/>
    <s v="EXPIRADO"/>
    <x v="0"/>
    <n v="19350"/>
    <s v="Despesa"/>
    <s v="00"/>
    <s v="SEADM"/>
    <s v="PA-PRO-2021/02971"/>
    <s v="Contrato não encontrado"/>
    <s v="Contrato não encontrado"/>
    <s v="TJPA-MEM-2022/46404, cobrança. NÃO PODE PRORROGAR. CONTRATO ORIUNDO DE ARP DE ARQUISIÇÃO. Resp. Lorena"/>
    <m/>
    <s v="Lei n° 8.666/93"/>
    <m/>
    <x v="0"/>
    <s v="PRAZO LEGAL"/>
    <s v="2022 - 4º Trimestre"/>
    <d v="2022-10-10T00:00:00"/>
    <s v="Sem informação"/>
    <s v="NÃO"/>
    <m/>
    <s v="Claikson Mendonca Duarte "/>
    <s v="Thiago da Silva Soares"/>
    <s v="Thiago da Silva Soares"/>
    <s v="Sem indicação"/>
    <s v="Sem indicação"/>
    <s v="claikson.duarte@tjpa.jus.br; thiago.soares@tjpa.jus.br"/>
  </r>
  <r>
    <s v="CONTRATO"/>
    <s v="085"/>
    <x v="4"/>
    <s v="ESCOLA MUNICIPAL DE ENSINO FUNDAMENTAL DR. VICENTE MAUÉS"/>
    <s v="01.703.013/0001-90"/>
    <s v="Doação de bens móveis inservíveis"/>
    <x v="12"/>
    <s v="Dispensa de Licitação"/>
    <s v="s/n"/>
    <d v="2022-10-05T00:00:00"/>
    <s v="05/10/22"/>
    <d v="2022-10-05T00:00:00"/>
    <s v="05/10/22"/>
    <n v="0"/>
    <s v="EXPIRADO"/>
    <s v="EXPIRADO"/>
    <x v="0"/>
    <n v="1867.12"/>
    <s v="Doação"/>
    <s v="00"/>
    <s v="SEADM"/>
    <s v="TJPA-PRO-2022/03891"/>
    <s v="Contrato não encontrado"/>
    <s v="Contrato não encontrado"/>
    <m/>
    <m/>
    <s v="Lei n° 8.666/93"/>
    <m/>
    <x v="0"/>
    <s v="PRAZO LEGAL"/>
    <s v="2022 - 4º Trimestre"/>
    <d v="2022-08-06T00:00:00"/>
    <s v="Sem informação"/>
    <m/>
    <m/>
    <s v="Jose Nasareno de Macedo Silva"/>
    <s v="Jose Nasareno de Macedo Silva"/>
    <s v="Sem indicação"/>
    <s v="Sem indicação"/>
    <s v="Sem indicação"/>
    <s v="nasareno.silva@tjpa.jus.br"/>
  </r>
  <r>
    <s v="CONTRATO"/>
    <s v="076"/>
    <x v="3"/>
    <s v="TECH LEAD SERVIÇOS E COMÉRCIO DE INFORMÁTICA LTDA "/>
    <s v="11.887.021/0002-78"/>
    <s v="Contratação de serviços técnicos especializados, na  área  de  tecnologia  da  informação,  para  planejamento,  desenvolvimento, implantação e execução  continuada  de  atividades  de  suporte  técnico  para  o  TJPA"/>
    <x v="4"/>
    <s v="Pregão Eletrônico"/>
    <s v="057/2021"/>
    <d v="2021-12-01T00:00:00"/>
    <s v="01/12/21"/>
    <d v="2022-12-01T00:00:00"/>
    <s v="01/12/22"/>
    <n v="365"/>
    <s v="EXPIRADO"/>
    <s v="EXPIRADO"/>
    <x v="0"/>
    <n v="1047920"/>
    <s v="Despesa"/>
    <s v="00"/>
    <s v="SETIC"/>
    <s v="PA-PRO-2021/04120"/>
    <s v="Contrato não encontrado"/>
    <s v="Contrato não encontrado"/>
    <s v="TJPA-MEM-2022/46399, vigência. Servidor Roniel informou dia 17/11 pelo Teams que n]ao será porrrogado"/>
    <m/>
    <s v="Lei n° 8.666/93"/>
    <m/>
    <x v="0"/>
    <s v="PRAZO LEGAL"/>
    <s v="2022 - 4º Trimestre"/>
    <d v="2022-10-02T00:00:00"/>
    <s v="Sem informação"/>
    <s v="NÃO"/>
    <m/>
    <s v="Felipe Moraes Freitas"/>
    <s v="Felipe Moraes Freitas"/>
    <s v="Marcus Sergio Ferreira Neves"/>
    <s v="Sem indicação"/>
    <s v="Sem indicação"/>
    <s v="felipe.freitas@tjpa.jus.br; marcus.neves@tjpa.jus.br"/>
  </r>
  <r>
    <s v="CONTRATO"/>
    <s v="088"/>
    <x v="11"/>
    <s v="CONSERP MANUTENÇÃO DE ELEVADORES LTDA"/>
    <s v="00.489.015/0001-65"/>
    <s v="Contratação de empresa especializada para modernização parcial do elevador instalado no Fórum Criminal – Anexo São João da Capital, com serviço de conservação/manutenção em garantia"/>
    <x v="0"/>
    <s v="Pregão Eletrônico "/>
    <s v="076/2018"/>
    <d v="2018-12-13T00:00:00"/>
    <s v="13/12/18"/>
    <d v="2023-06-29T00:00:00"/>
    <s v="29/06/23"/>
    <n v="1659"/>
    <s v="EXPIRADO"/>
    <s v="EXPIRADO"/>
    <x v="0"/>
    <n v="77131"/>
    <s v="Despesa"/>
    <s v="00"/>
    <s v="SEENG"/>
    <s v="PA-PRO-2018/06126"/>
    <s v="Contrato não encontrado"/>
    <s v="Contrato não encontrado"/>
    <s v="TJPA-MEM-2023/24337, cobrança. Fiscalização solicitou rescisão antecipada: TJPA-MEM-2023/24337-A"/>
    <m/>
    <s v="Lei n° 8.666/93"/>
    <m/>
    <x v="0"/>
    <s v="PRAZO LEGAL"/>
    <s v="2023 - 2º Trimestre"/>
    <d v="2023-04-30T00:00:00"/>
    <s v="Sem informação"/>
    <s v="NÃO"/>
    <m/>
    <s v="Edson Goncalves Ferreira"/>
    <s v="Antonio Fernandes dos Santos Sousa"/>
    <s v="Sem indicação"/>
    <s v="Sem indicação"/>
    <s v="Sem indicação"/>
    <s v="edson.gancalves@tjpa.jus.br; antonio.fernandes@tjpa.jus.br"/>
  </r>
  <r>
    <s v="CONTRATO"/>
    <s v="089"/>
    <x v="4"/>
    <s v="O DELEGACIA ESPECIALIZADA DE ATENDIMENTO À MULHER, E A CRIANÇA E AO ADOLESCENTE. "/>
    <s v="00.368.105/0001-06"/>
    <s v="Doação de bens móveis inservíveis"/>
    <x v="12"/>
    <s v="Dispensa de Licitação"/>
    <s v="s/n"/>
    <d v="2022-11-29T00:00:00"/>
    <s v="29/11/22"/>
    <d v="2022-11-29T00:00:00"/>
    <s v="29/11/22"/>
    <n v="0"/>
    <s v="EXPIRADO"/>
    <s v="EXPIRADO"/>
    <x v="0"/>
    <n v="1433.62"/>
    <s v="Doação"/>
    <s v="00"/>
    <s v="SEADM"/>
    <s v="TJPA-PRO-2022/04239"/>
    <s v="Contrato não encontrado"/>
    <s v="Contrato não encontrado"/>
    <m/>
    <m/>
    <s v="Lei n° 8.666/93"/>
    <m/>
    <x v="0"/>
    <s v="PRAZO LEGAL"/>
    <s v="2022 - 4º Trimestre"/>
    <d v="2022-09-30T00:00:00"/>
    <s v="Sem informação"/>
    <m/>
    <m/>
    <s v="Jose Nasareno de Macedo Silva"/>
    <s v="Jose Nasareno de Macedo Silva"/>
    <s v="Sem indicação"/>
    <s v="Sem indicação"/>
    <s v="Sem indicação"/>
    <s v="nasareno.silva@tjpa.jus.br"/>
  </r>
  <r>
    <s v="CONTRATO"/>
    <s v="089"/>
    <x v="3"/>
    <s v="DRIVE A INFORMÁTICA LTDA"/>
    <s v="00.677.870/0003-61"/>
    <s v="Aquisição de equipamentos para a modernização e expansão da infraestrutura de Tecnologia da Informação e Comunicação do Tribunal de Justiça do Estado do Pará"/>
    <x v="4"/>
    <s v="Pregão Eletrônico"/>
    <s v="049/2021"/>
    <d v="2021-12-10T00:00:00"/>
    <s v="10/12/21"/>
    <d v="2022-12-10T00:00:00"/>
    <s v="10/12/22"/>
    <n v="365"/>
    <s v="EXPIRADO"/>
    <s v="EXPIRADO"/>
    <x v="0"/>
    <n v="5892000"/>
    <s v="Despesa"/>
    <s v="00"/>
    <s v="SETIC"/>
    <s v="PA-MEM-2021/46669"/>
    <s v="Contrato não encontrado"/>
    <s v="Contrato não encontrado"/>
    <s v="Sevidor Roniel informou pelo Team no dia 07/10/2022 que não será prorrogado. "/>
    <m/>
    <s v="Lei n° 8.666/93"/>
    <m/>
    <x v="0"/>
    <s v="PRAZO LEGAL"/>
    <s v="2022 - 4º Trimestre"/>
    <d v="2022-10-11T00:00:00"/>
    <s v="Sem informação"/>
    <s v="NÃO"/>
    <m/>
    <s v="Diego Baptista Leitão"/>
    <s v="Felipe Moraes Freitas"/>
    <s v="Marcus Sergio Ferreira Neves"/>
    <s v="Sem indicação"/>
    <s v="Sem indicação"/>
    <s v="diego.leitao@tjpa.jus.br; felipe.freitas@tjpa.jus.br; marcus.neves@tjpa.jus.br"/>
  </r>
  <r>
    <s v="CONTRATO"/>
    <s v="094"/>
    <x v="4"/>
    <s v="PARÓQUIA DE SÃO JOÃO BATISTA"/>
    <s v="04.696.357/0001-07"/>
    <s v="Doação de bens móveis inservíveis"/>
    <x v="12"/>
    <s v="Dispensa de Licitação"/>
    <s v="s/n"/>
    <d v="2022-11-18T00:00:00"/>
    <s v="18/11/22"/>
    <d v="2022-11-18T00:00:00"/>
    <s v="18/11/22"/>
    <n v="0"/>
    <s v="EXPIRADO"/>
    <s v="EXPIRADO"/>
    <x v="0"/>
    <n v="1471.05"/>
    <s v="Doação"/>
    <s v="00"/>
    <s v="SEADM"/>
    <s v="PA-PRO-2022/04350"/>
    <s v="Contrato não encontrado"/>
    <s v="Contrato não encontrado"/>
    <m/>
    <m/>
    <s v="Lei n° 8.666/93"/>
    <m/>
    <x v="0"/>
    <s v="PRAZO LEGAL"/>
    <s v="2022 - 4º Trimestre"/>
    <d v="2022-09-19T00:00:00"/>
    <s v="Sem informação"/>
    <m/>
    <m/>
    <s v="Jose Nasareno de Macedo Silva"/>
    <s v="Jose Nasareno de Macedo Silva"/>
    <s v="Sem indicação"/>
    <s v="Sem indicação"/>
    <s v="Sem indicação"/>
    <s v="nasareno.silva@tjpa.jus.br"/>
  </r>
  <r>
    <s v="CONTRATO"/>
    <s v="094"/>
    <x v="3"/>
    <s v="DADB EQUIPAMENTOS E SERVIÇOS DE INFORMÁTICA LTDA"/>
    <s v="12.980.808/0001-61"/>
    <s v="Aquisição   de equipamentos para   a   modernização   e   expansão   da   infraestrutura   de   Tecnologia   da Informação e Comunicação do Tribunal de Justiça do Estado do Pará."/>
    <x v="4"/>
    <s v="Pregão Eletrônico "/>
    <s v="049/2021"/>
    <d v="2021-12-21T00:00:00"/>
    <s v="21/12/21"/>
    <d v="2022-12-21T00:00:00"/>
    <s v="21/12/22"/>
    <n v="365"/>
    <s v="EXPIRADO"/>
    <s v="EXPIRADO"/>
    <x v="0"/>
    <n v="104000"/>
    <s v="Despesa"/>
    <s v="00"/>
    <s v="SETIC"/>
    <s v="PA-PRO-2021/02104"/>
    <s v="Contrato não encontrado"/>
    <s v="Contrato não encontrado"/>
    <s v="Servidor Roniel informou no Teams em 07/10/2022 que esta contrato nao será renovado"/>
    <m/>
    <s v="Lei n° 8.666/93"/>
    <m/>
    <x v="0"/>
    <s v="PRAZO LEGAL"/>
    <s v="2022 - 4º Trimestre"/>
    <d v="2022-10-22T00:00:00"/>
    <s v="Sem informação"/>
    <s v="NÃO"/>
    <m/>
    <s v="Diego Baptista Leitão"/>
    <s v="Felipe Moraes Freitas"/>
    <s v="Marcus Sergio Ferreira Neves"/>
    <s v="Sem indicação"/>
    <s v="Sem indicação"/>
    <s v="diego.leitao@tjpa.jus.br; felipe.freitas@tjpa.jus.br; marcus.neves@tjpa.jus.br"/>
  </r>
  <r>
    <s v="CONTRATO"/>
    <s v="095"/>
    <x v="4"/>
    <s v="PASTORAL DA CRIANÇA - DIOCESE DE MARABÁ"/>
    <s v="00.975.471/0001-15"/>
    <s v="Doação de bens móveis inservíveis"/>
    <x v="12"/>
    <s v="Dispensa de Licitação"/>
    <s v="s/n"/>
    <d v="2022-11-11T00:00:00"/>
    <s v="11/11/22"/>
    <d v="2022-11-11T00:00:00"/>
    <s v="11/11/22"/>
    <n v="0"/>
    <s v="EXPIRADO"/>
    <s v="EXPIRADO"/>
    <x v="0"/>
    <n v="628.01"/>
    <s v="Doação"/>
    <s v="00"/>
    <s v="SEADM"/>
    <s v="PA-PRO-2022/04362"/>
    <s v="Contrato não encontrado"/>
    <s v="Contrato não encontrado"/>
    <m/>
    <m/>
    <s v="Lei n° 8.666/93"/>
    <m/>
    <x v="0"/>
    <s v="PRAZO LEGAL"/>
    <s v="2022 - 4º Trimestre"/>
    <d v="2022-09-12T00:00:00"/>
    <s v="Sem informação"/>
    <m/>
    <m/>
    <s v="Jose Nasareno de Macedo Silva"/>
    <s v="Jose Nasareno de Macedo Silva"/>
    <s v="Sem indicação"/>
    <s v="Sem indicação"/>
    <s v="Sem indicação"/>
    <s v="nasareno.silva@tjpa.jus.br"/>
  </r>
  <r>
    <s v="CONTRATO"/>
    <s v="096"/>
    <x v="4"/>
    <s v="CENTRO SOCIAL, CULTURAL, EDUCACIONAL ARCA DE NOE"/>
    <s v="06.538.090/0001-55"/>
    <s v="Doação de bens móveis inservíveis"/>
    <x v="12"/>
    <s v="Dispensa de Licitação"/>
    <s v="s/n"/>
    <d v="2022-11-18T00:00:00"/>
    <s v="18/11/22"/>
    <d v="2022-11-18T00:00:00"/>
    <s v="18/11/22"/>
    <n v="0"/>
    <s v="EXPIRADO"/>
    <s v="EXPIRADO"/>
    <x v="0"/>
    <n v="81659.23"/>
    <s v="Doação"/>
    <s v="00"/>
    <s v="SEADM"/>
    <s v="PA-PRO-2022/04405"/>
    <s v="Contrato não encontrado"/>
    <s v="Contrato não encontrado"/>
    <m/>
    <m/>
    <s v="Lei n° 8.666/93"/>
    <m/>
    <x v="0"/>
    <s v="PRAZO LEGAL"/>
    <s v="2022 - 4º Trimestre"/>
    <d v="2022-09-19T00:00:00"/>
    <s v="Sem informação"/>
    <m/>
    <m/>
    <s v="Jose Nasareno de Macedo Silva"/>
    <s v="Jose Nasareno de Macedo Silva"/>
    <s v="Sem indicação"/>
    <s v="Sem indicação"/>
    <s v="Sem indicação"/>
    <s v="nasareno.silva@tjpa.jus.br"/>
  </r>
  <r>
    <s v="CONTRATO"/>
    <s v="100"/>
    <x v="4"/>
    <s v="SINDICATO RURAL DE CHAVES"/>
    <s v="14.068.407/0001-65"/>
    <s v="Doação de bens móveis inservíveis."/>
    <x v="12"/>
    <s v="Dispensa de Licitação"/>
    <s v="s/n"/>
    <d v="2022-12-15T00:00:00"/>
    <s v="15/12/22"/>
    <d v="2022-12-15T00:00:00"/>
    <s v="15/12/22"/>
    <n v="0"/>
    <s v="EXPIRADO"/>
    <s v="EXPIRADO"/>
    <x v="0"/>
    <n v="759.79"/>
    <s v="Doação"/>
    <s v="00"/>
    <s v="SEADM"/>
    <s v="PA-PRO-2022/04681"/>
    <s v="Contrato não encontrado"/>
    <s v="Contrato não encontrado"/>
    <m/>
    <m/>
    <s v="Lei n° 8.666/93"/>
    <m/>
    <x v="0"/>
    <s v="PRAZO LEGAL"/>
    <s v="2022 - 4º Trimestre"/>
    <d v="2022-10-16T00:00:00"/>
    <s v="Sem informação"/>
    <m/>
    <m/>
    <s v="Jose Nasareno de Macedo Silva"/>
    <s v="Jose Nasareno de Macedo Silva"/>
    <s v="Sem indicação"/>
    <s v="Sem indicação"/>
    <s v="Sem indicação"/>
    <s v="nasareno.silva@tjpa.jus.br"/>
  </r>
  <r>
    <s v="CONTRATO"/>
    <s v="103"/>
    <x v="4"/>
    <s v="CONSELHO ESCOLAR DA ESCOLA MUNICIPAL DE ENSINO FUNDAMNETAL DRº VICENTE MAUÉS"/>
    <s v="01.703.013/0001-90"/>
    <s v="Doação de bens móveis inservíveis."/>
    <x v="12"/>
    <s v="Dispensa de Licitação"/>
    <s v="s/n"/>
    <d v="2022-12-15T00:00:00"/>
    <s v="15/12/22"/>
    <d v="2022-12-15T00:00:00"/>
    <s v="15/12/22"/>
    <n v="0"/>
    <s v="EXPIRADO"/>
    <s v="EXPIRADO"/>
    <x v="0"/>
    <n v="770.8"/>
    <s v="Doação"/>
    <s v="00"/>
    <s v="SEADM"/>
    <s v="PA-PRO-2022/04706"/>
    <s v="Contrato não encontrado"/>
    <s v="Contrato não encontrado"/>
    <m/>
    <m/>
    <s v="Lei n° 8.666/93"/>
    <m/>
    <x v="0"/>
    <s v="PRAZO LEGAL"/>
    <s v="2022 - 4º Trimestre"/>
    <d v="2022-10-16T00:00:00"/>
    <s v="Sem informação"/>
    <m/>
    <m/>
    <s v="Jose Nasareno de Macedo Silva"/>
    <s v="Jose Nasareno de Macedo Silva"/>
    <s v="Sem indicação"/>
    <s v="Sem indicação"/>
    <s v="Sem indicação"/>
    <s v="nasareno.silva@tjpa.jus.br"/>
  </r>
  <r>
    <s v="CONTRATO"/>
    <s v="032"/>
    <x v="5"/>
    <s v="C Q COMERCIO E SERVICOS ALIMENTICIOS E EVENTOS LTDA"/>
    <s v="09.356.159/0001-18"/>
    <s v="Contratação de empresa especializada na prestação de serviços de produção e distribuição de refeições (Quentinhas) para atender as necessidades do Tribunal de Justiça do Estado do Pará – TJPA"/>
    <x v="0"/>
    <s v="Pregão Eletrônico "/>
    <s v="039/2020"/>
    <d v="2020-10-05T00:00:00"/>
    <s v="05/10/20"/>
    <d v="2022-10-05T00:00:00"/>
    <s v="05/10/22"/>
    <n v="730"/>
    <s v="EXPIRADO"/>
    <s v="EXPIRADO"/>
    <x v="0"/>
    <n v="189000"/>
    <s v="Despesa"/>
    <s v="00"/>
    <s v="SEADM"/>
    <s v="PA-PRO-2020/02404"/>
    <s v="Contrato não encontrado"/>
    <s v="Contrato não encontrado"/>
    <s v="PA-MEM-2022/36347, cobrança;  PA-PRO-2022/02325, instrução - não será prorrogado."/>
    <m/>
    <s v="Lei n° 8.666/93"/>
    <m/>
    <x v="0"/>
    <s v="PRAZO LEGAL"/>
    <s v="2022 - 4º Trimestre"/>
    <d v="2022-08-06T00:00:00"/>
    <s v="Sem informação"/>
    <s v="NÃO"/>
    <m/>
    <s v="Jose Nasareno de Macedo Silva"/>
    <s v="Sem indicação"/>
    <s v="Sem indicação"/>
    <s v="Sem indicação"/>
    <s v="Sem indicação"/>
    <s v="nasareno.silva@tjpa.jus.br"/>
  </r>
  <r>
    <s v="CONTRATO"/>
    <s v="040"/>
    <x v="2"/>
    <s v="CENTRO DE REFERÊNCIA ESPECIALIZADO DE ASSISTÊNCIA SOCIAL (CREAS) - LIMOEIRO DO AJURU"/>
    <s v="18.709.195/0001-09"/>
    <s v="Doação de bens móveis inservíveis"/>
    <x v="12"/>
    <s v="Dispensa de Licitação"/>
    <s v="s/n"/>
    <d v="2023-06-05T00:00:00"/>
    <s v="05/06/23"/>
    <d v="2023-06-05T00:00:00"/>
    <s v="05/06/23"/>
    <n v="0"/>
    <s v="EXPIRADO"/>
    <s v="EXPIRADO"/>
    <x v="0"/>
    <n v="298.7"/>
    <s v="Doação"/>
    <s v="00"/>
    <s v="SEADM"/>
    <s v="TJPA-PRO-2023/02170"/>
    <s v="Contrato não encontrado"/>
    <s v="Contrato não encontrado"/>
    <m/>
    <m/>
    <s v="Lei n° 8.666/93"/>
    <m/>
    <x v="0"/>
    <s v="PRAZO LEGAL"/>
    <s v="2023 - 2º Trimestre"/>
    <d v="2023-04-06T00:00:00"/>
    <s v="Sem informação"/>
    <m/>
    <m/>
    <s v="Jose Nasareno de Macedo Silva"/>
    <s v="Jose Nasareno de Macedo Silva"/>
    <s v="Sem indicação"/>
    <s v="Sem indicação"/>
    <s v="Sem indicação"/>
    <s v="nasareno.silva@tjpa.jus.br"/>
  </r>
  <r>
    <s v="CONTRATO"/>
    <s v="041"/>
    <x v="2"/>
    <s v="IGREJA DO EVANGELHO QUADRANGULAR - ACARÁ"/>
    <s v="62.955.505/2367-99"/>
    <s v="Doação de bens móveis inservíveis"/>
    <x v="12"/>
    <s v="Dispensa de Licitação"/>
    <s v="s/n"/>
    <d v="2023-06-16T00:00:00"/>
    <s v="16/06/23"/>
    <d v="2023-06-16T00:00:00"/>
    <s v="16/06/23"/>
    <n v="0"/>
    <s v="EXPIRADO"/>
    <s v="EXPIRADO"/>
    <x v="0"/>
    <n v="1698.75"/>
    <s v="Doação"/>
    <s v="00"/>
    <s v="SEADM"/>
    <s v="TJPA-PRO-2023/02206"/>
    <s v="Contrato não encontrado"/>
    <s v="Contrato não encontrado"/>
    <m/>
    <m/>
    <s v="Lei n° 8.666/93"/>
    <m/>
    <x v="0"/>
    <s v="PRAZO LEGAL"/>
    <s v="2023 - 2º Trimestre"/>
    <d v="2023-04-17T00:00:00"/>
    <s v="Sem informação"/>
    <m/>
    <m/>
    <s v="Jose Nasareno de Macedo Silva"/>
    <s v="Jose Nasareno de Macedo Silva"/>
    <s v="Sem indicação"/>
    <s v="Sem indicação"/>
    <s v="Sem indicação"/>
    <s v="nasareno.silva@tjpa.jus.br"/>
  </r>
  <r>
    <s v="CONTRATO"/>
    <s v="043"/>
    <x v="2"/>
    <s v="SECRETÁRIA DE ESTADO DE ADMINISTRAÇÃO PENITENCIARIA – SEAP; TEMPLO PETENCOSTAL ATOS DOS APOSTOLOS; CENTRO ESPIRITA SERVIDORES DE JESUS; CORREGEDORIA GERAL – COMISSÃO DE CORREGEDORIA DO CPR-VIII DA POLICIA MILITAR DO ESTADO DO PARA; COLETIVO MAES DO XINGU; POLICIA CIVIL DO ESTADO DO PARÁ E ESCOLAR DA ESCOLA MUNICIPAL DE ENSINO INFANTIL E FUNDAMENTAL ALTEIR MARDEGAN "/>
    <s v="05.929.042/0001-25, 41.670.754/0001-36, 05.005.079/0001-67, 05.054.994/0001-42, 46.745.305/0001-23, 00.368.105/0001-06, 47.727.925/0001-00"/>
    <s v="Doação de bens móveis inservíveis"/>
    <x v="12"/>
    <s v="Dispensa de Licitação"/>
    <s v="s/n"/>
    <d v="2023-07-11T00:00:00"/>
    <s v="11/07/23"/>
    <d v="2023-07-11T00:00:00"/>
    <s v="11/07/23"/>
    <n v="0"/>
    <s v="EXPIRADO"/>
    <s v="EXPIRADO"/>
    <x v="0"/>
    <n v="44927.31"/>
    <s v="Doação"/>
    <s v="00"/>
    <s v="SEADM"/>
    <s v="TJPA-PRO-2023/02289"/>
    <s v="Contrato não encontrado"/>
    <s v="Contrato não encontrado"/>
    <m/>
    <m/>
    <s v="Lei n° 8.666/93"/>
    <m/>
    <x v="0"/>
    <s v="PRAZO LEGAL"/>
    <s v="2023 - 3º Trimestre"/>
    <d v="2023-05-12T00:00:00"/>
    <s v="Sem informação"/>
    <m/>
    <m/>
    <s v="Jose Nasareno de Macedo Silva"/>
    <s v="Jose Nasareno de Macedo Silva"/>
    <s v="Sem indicação"/>
    <s v="Sem indicação"/>
    <s v="Sem indicação"/>
    <s v="nasareno.silva@tjpa.jus.br"/>
  </r>
  <r>
    <s v="CONTRATO"/>
    <s v="044"/>
    <x v="2"/>
    <s v="UNIÃO FORTE BRASILEIRA DA IGREJA ADVENSTISTA DO SÉTIMO DIA"/>
    <s v="04.930.244/0119-16"/>
    <s v="Doação de bens móveis inservíveis"/>
    <x v="12"/>
    <s v="Dispensa de Licitação"/>
    <s v="s/n"/>
    <d v="2023-06-16T00:00:00"/>
    <s v="16/06/23"/>
    <d v="2023-06-16T00:00:00"/>
    <s v="16/06/23"/>
    <n v="0"/>
    <s v="EXPIRADO"/>
    <s v="EXPIRADO"/>
    <x v="0"/>
    <n v="1844.24"/>
    <s v="Doação"/>
    <s v="00"/>
    <s v="SEADM"/>
    <s v="TJPA-PRO-2023/02312"/>
    <s v="Contrato não encontrado"/>
    <s v="Contrato não encontrado"/>
    <m/>
    <m/>
    <s v="Lei n° 8.666/93"/>
    <m/>
    <x v="0"/>
    <s v="PRAZO LEGAL"/>
    <s v="2023 - 2º Trimestre"/>
    <d v="2023-04-17T00:00:00"/>
    <s v="Sem informação"/>
    <m/>
    <m/>
    <s v="Jose Nasareno de Macedo Silva"/>
    <s v="Jose Nasareno de Macedo Silva"/>
    <s v="Sem indicação"/>
    <s v="Sem indicação"/>
    <s v="Sem indicação"/>
    <s v="nasareno.silva@tjpa.jus.br"/>
  </r>
  <r>
    <s v="CONTRATO"/>
    <s v="045"/>
    <x v="2"/>
    <s v="APAE ABAETETUBA, ARQUIDIOCESE DE BELÉM, ASSOCIAÇÃO AMIGOS DA TERRA FIRME, ASSOCIAÇÃO MAIS, CASA DA CRIANÇA SANTA INÊS, COLÉGIO SALESIANO NOSSA SENHORA DO CARMO ANANINDEUA, CRECHE ESCOLA IRIS CRIANÇAS AOS OLHOS DE DEUS, ESCOLA ALBANÍZIA DE OLIVEIRA LIMA, ESCOLA COMUNITÁRIA URSINHO CARINHOSO, ESCOLA ESTADUAL DE ENSINO FUNDAMENTAL  MÉDIO PAULINO DE BRITO, ESCOLA ESTADUAL DE ENSINO FUNDAMENTAL - PROF. ANESIA, ESCOLA DE ENSINO FUNDAMENTAL E MÉDIO DR. FREITAS, ESCOLA D. PEDRO II, ESCOLA YOLANDA MARTINS E SILVA, FUNDAÇÃO ACOLHER, FUNDAÇÃO MARIA PERPÉTUA RIBEIRO, HOSPITAL DIVINA PROVIDÊNCIA, IGREJA BATISTA DO TELÉGRAFO, IGREJA DE CRISTO, INSTITUTO CULTURAL AMAZÔNICO BERÇO DA LIBERDADE - ICABEL, INSTITUTO SOCIAL MANÁ DE DEUS, INSTITUTO UNIDOS VENCEREMOS - SUVEN , ONG MORADA NOSSA, PARÓQUIA JOÃO PAULO, SECRETARIA DE ESTADO DE ADMINISTRAÇÃO PENITENCIÁRIA - SEAP, SECRETARIA MUNICIPAL DE DESENVOLVIMENTO ECONÔMICO - SEDEC, SECRETARIA MUNICIPAL DO TRABALHO E PROMOÇÃO SOCIAL DE SANTA IZABEL  - SEMTEPS"/>
    <s v="04.362.893/0001-76, 04.814.851/0001-29, 15.255.805/0001-53, 39.855.989/0001-50"/>
    <s v="Doação de bens móveis inservíveis"/>
    <x v="12"/>
    <s v="Dispensa de Licitação"/>
    <s v="s/n"/>
    <d v="2023-07-03T00:00:00"/>
    <s v="03/07/23"/>
    <d v="2023-07-03T00:00:00"/>
    <s v="03/07/23"/>
    <n v="0"/>
    <s v="EXPIRADO"/>
    <s v="EXPIRADO"/>
    <x v="0"/>
    <n v="261754.49"/>
    <s v="Doação"/>
    <s v="00"/>
    <s v="SEADM"/>
    <s v="TJPA-MEM-2023/22013"/>
    <s v="Contrato não encontrado"/>
    <s v="Contrato não encontrado"/>
    <m/>
    <m/>
    <s v="Lei n° 8.666/93"/>
    <m/>
    <x v="0"/>
    <s v="PRAZO LEGAL"/>
    <s v="2023 - 3º Trimestre"/>
    <d v="2023-05-04T00:00:00"/>
    <s v="Sem informação"/>
    <m/>
    <m/>
    <s v="Jose Nasareno de Macedo Silva"/>
    <s v="Jose Nasareno de Macedo Silva"/>
    <s v="Sem indicação"/>
    <s v="Sem indicação"/>
    <s v="Sem indicação"/>
    <s v="nasareno.silva@tjpa.jus.br"/>
  </r>
  <r>
    <s v="CONTRATO"/>
    <s v="046"/>
    <x v="2"/>
    <s v="CENTRO SOCIAL INOVAÇÃO GILEIDE, OSCIP - ORGANIZAÇÃO DA SOCIEDADE CIVIL DE INTERESSE PÚBLICO"/>
    <s v="06.375.930/0001-06"/>
    <s v="Doação de bens móveis inservíveis"/>
    <x v="12"/>
    <s v="Dispensa de Licitação"/>
    <s v="s/n"/>
    <d v="2023-06-14T00:00:00"/>
    <s v="14/06/23"/>
    <d v="2023-06-14T00:00:00"/>
    <s v="14/06/23"/>
    <n v="0"/>
    <s v="EXPIRADO"/>
    <s v="EXPIRADO"/>
    <x v="0"/>
    <n v="76286"/>
    <s v="Doação"/>
    <s v="00"/>
    <s v="SEADM"/>
    <s v="TJPA-PRO-2023/02376"/>
    <s v="Contrato não encontrado"/>
    <s v="Contrato não encontrado"/>
    <m/>
    <m/>
    <s v="Lei n° 8.666/93"/>
    <m/>
    <x v="0"/>
    <s v="PRAZO LEGAL"/>
    <s v="2023 - 2º Trimestre"/>
    <d v="2023-04-15T00:00:00"/>
    <s v="Sem informação"/>
    <m/>
    <m/>
    <s v="Jose Nasareno de Macedo Silva"/>
    <s v="Jose Nasareno de Macedo Silva"/>
    <s v="Sem indicação"/>
    <s v="Sem indicação"/>
    <s v="Sem indicação"/>
    <s v="nasareno.silva@tjpa.jus.br"/>
  </r>
  <r>
    <s v="CONTRATO"/>
    <s v="047"/>
    <x v="2"/>
    <s v="POLÍCIA MILITAR DO ESTADO DO PARÁ EM FAVOR DA CORREGEDORIA DA POLÍCIA MILITAR DO PARÁ"/>
    <s v="05.054.994/0001-42"/>
    <s v="Doação de bens móveis inservíveis"/>
    <x v="12"/>
    <s v="Dispensa de Licitação"/>
    <s v="s/n"/>
    <d v="2023-06-27T00:00:00"/>
    <s v="27/06/23"/>
    <d v="2023-06-27T00:00:00"/>
    <s v="27/06/23"/>
    <n v="0"/>
    <s v="EXPIRADO"/>
    <s v="EXPIRADO"/>
    <x v="0"/>
    <n v="3943.4"/>
    <s v="Doação"/>
    <s v="00"/>
    <s v="SEADM"/>
    <s v="TJPA-PRO-2023/02388"/>
    <s v="Contrato não encontrado"/>
    <s v="Contrato não encontrado"/>
    <m/>
    <m/>
    <s v="Lei n° 8.666/93"/>
    <m/>
    <x v="0"/>
    <s v="PRAZO LEGAL"/>
    <s v="2023 - 2º Trimestre"/>
    <d v="2023-04-28T00:00:00"/>
    <s v="Sem informação"/>
    <m/>
    <m/>
    <s v="Jose Nasareno de Macedo Silva"/>
    <s v="Jose Nasareno de Macedo Silva"/>
    <s v="Sem indicação"/>
    <s v="Sem indicação"/>
    <s v="Sem indicação"/>
    <s v="nasareno.silva@tjpa.jus.br"/>
  </r>
  <r>
    <s v="CONTRATO"/>
    <s v="051"/>
    <x v="2"/>
    <s v="INSTITUTO CULTURAL AMAZONICO BERÇO DA LIBERDADE - ICABEL"/>
    <s v="44.253.058/0001-12"/>
    <s v="Doação de bens móveis inservíveis"/>
    <x v="12"/>
    <s v="Dispensa de Licitação"/>
    <s v="s/n"/>
    <d v="2023-06-19T00:00:00"/>
    <s v="19/06/23"/>
    <d v="2023-06-19T00:00:00"/>
    <s v="19/06/23"/>
    <n v="0"/>
    <s v="EXPIRADO"/>
    <s v="EXPIRADO"/>
    <x v="0"/>
    <n v="3699.41"/>
    <s v="Doação"/>
    <s v="00"/>
    <s v="SEADM"/>
    <s v="TJPA-PRO-2023/02417"/>
    <s v="Contrato não encontrado"/>
    <s v="Contrato não encontrado"/>
    <m/>
    <m/>
    <s v="Lei n° 8.666/93"/>
    <m/>
    <x v="0"/>
    <s v="PRAZO LEGAL"/>
    <s v="2023 - 2º Trimestre"/>
    <d v="2023-04-20T00:00:00"/>
    <s v="Sem informação"/>
    <m/>
    <m/>
    <s v="Jose Nasareno de Macedo Silva"/>
    <s v="Jose Nasareno de Macedo Silva"/>
    <s v="Sem indicação"/>
    <s v="Sem indicação"/>
    <s v="Sem indicação"/>
    <s v="nasareno.silva@tjpa.jus.br"/>
  </r>
  <r>
    <s v="CONTRATO"/>
    <s v="052"/>
    <x v="2"/>
    <s v="POLÍCIA CIVIL DO ESTADO DO PARÁ, EM FAVOR DA DELEGACIA DE POLÍCIA CIVIL DE ULIANÓPOLIS"/>
    <s v="00.368.105/0001-06"/>
    <s v="Doação de bens móveis inservíveis"/>
    <x v="12"/>
    <s v="Dispensa de Licitação"/>
    <s v="s/n"/>
    <d v="2023-07-14T00:00:00"/>
    <s v="14/07/23"/>
    <d v="2023-07-14T00:00:00"/>
    <s v="14/07/23"/>
    <n v="0"/>
    <s v="EXPIRADO"/>
    <s v="EXPIRADO"/>
    <x v="0"/>
    <n v="907.91"/>
    <s v="Doação"/>
    <s v="00"/>
    <s v="SEADM"/>
    <s v="TJPA-PRO-2023/02427"/>
    <s v="Contrato não encontrado"/>
    <s v="Contrato não encontrado"/>
    <m/>
    <m/>
    <s v="Lei n° 8.666/93"/>
    <m/>
    <x v="0"/>
    <s v="PRAZO LEGAL"/>
    <s v="2023 - 3º Trimestre"/>
    <d v="2023-05-15T00:00:00"/>
    <s v="Sem informação"/>
    <m/>
    <m/>
    <s v="Jose Nasareno de Macedo Silva"/>
    <s v="Jose Nasareno de Macedo Silva"/>
    <s v="Sem indicação"/>
    <s v="Sem indicação"/>
    <s v="Sem indicação"/>
    <s v="nasareno.silva@tjpa.jus.br"/>
  </r>
  <r>
    <s v="CONTRATO"/>
    <s v="053"/>
    <x v="2"/>
    <s v="CONSELHO ESCOLAR DA ESCOLA MUNICIPAL DE ENSINO FUNDAMNETAL DRº VICENTE MAUÉS"/>
    <s v="01.703.013/0001-90"/>
    <s v="Doação de bens móveis inservíveis"/>
    <x v="12"/>
    <s v="Dispensa de Licitação"/>
    <s v="s/n"/>
    <d v="2023-06-19T00:00:00"/>
    <s v="19/06/23"/>
    <d v="2023-06-19T00:00:00"/>
    <s v="19/06/23"/>
    <n v="0"/>
    <s v="EXPIRADO"/>
    <s v="EXPIRADO"/>
    <x v="0"/>
    <n v="664.09"/>
    <s v="Doação"/>
    <s v="00"/>
    <s v="SEADM"/>
    <s v="TJPA-PRO-2023/02451"/>
    <s v="Contrato não encontrado"/>
    <s v="Contrato não encontrado"/>
    <m/>
    <m/>
    <s v="Lei n° 8.666/93"/>
    <m/>
    <x v="0"/>
    <s v="PRAZO LEGAL"/>
    <s v="2023 - 2º Trimestre"/>
    <d v="2023-04-20T00:00:00"/>
    <s v="Sem informação"/>
    <m/>
    <m/>
    <s v="Jose Nasareno de Macedo Silva"/>
    <s v="Jose Nasareno de Macedo Silva"/>
    <s v="Sem indicação"/>
    <s v="Sem indicação"/>
    <s v="Sem indicação"/>
    <s v="nasareno.silva@tjpa.jus.br"/>
  </r>
  <r>
    <s v="CONTRATO"/>
    <s v="054"/>
    <x v="2"/>
    <s v="ASSOCIAÇÃO DE MORADORES E PRODUTORES RURAIS DA COMUNIDADE DE IGARAPÉ AÇU DO ITUQUI - AMPRUCIA"/>
    <s v="05.297.278/0001-96"/>
    <s v="Doação de bens móveis inservíveis"/>
    <x v="12"/>
    <s v="Dispensa de Licitação"/>
    <s v="s/n"/>
    <d v="2023-07-28T00:00:00"/>
    <s v="28/07/23"/>
    <d v="2023-07-28T00:00:00"/>
    <s v="28/07/23"/>
    <n v="0"/>
    <s v="EXPIRADO"/>
    <s v="EXPIRADO"/>
    <x v="0"/>
    <n v="127.08"/>
    <s v="Doação"/>
    <s v="00"/>
    <s v="SEADM"/>
    <s v="TJPA-PRO-2023/02482"/>
    <s v="Contrato não encontrado"/>
    <s v="Contrato não encontrado"/>
    <m/>
    <m/>
    <s v="Lei n° 8.666/93"/>
    <m/>
    <x v="0"/>
    <s v="PRAZO LEGAL"/>
    <s v="2023 - 3º Trimestre"/>
    <d v="2023-05-29T00:00:00"/>
    <s v="Sem informação"/>
    <m/>
    <m/>
    <s v="Jose Nasareno de Macedo Silva"/>
    <s v="Jose Nasareno de Macedo Silva"/>
    <s v="Sem indicação"/>
    <s v="Sem indicação"/>
    <s v="Sem indicação"/>
    <s v="nasareno.silva@tjpa.jus.br"/>
  </r>
  <r>
    <s v="CONTRATO"/>
    <s v="055"/>
    <x v="2"/>
    <s v="ABRIGO INSTITUCIONAL DE CRIANÇAS E ADOLESCENTES ATRAVÉS DA PREFEITURA MUNICIPAL DE PARAGOMINAS"/>
    <s v="05.193.057/0001-78"/>
    <s v="Doação de bens móveis inservíveis"/>
    <x v="12"/>
    <s v="Dispensa de Licitação"/>
    <s v="s/n"/>
    <d v="2023-06-28T00:00:00"/>
    <s v="28/06/23"/>
    <d v="2023-06-28T00:00:00"/>
    <s v="28/06/23"/>
    <n v="0"/>
    <s v="EXPIRADO"/>
    <s v="EXPIRADO"/>
    <x v="0"/>
    <n v="2855.86"/>
    <s v="Doação"/>
    <s v="00"/>
    <s v="SEADM"/>
    <s v="TJPA-PRO-2023/02510"/>
    <s v="Contrato não encontrado"/>
    <s v="Contrato não encontrado"/>
    <m/>
    <m/>
    <s v="Lei n° 8.666/93"/>
    <m/>
    <x v="0"/>
    <s v="PRAZO LEGAL"/>
    <s v="2023 - 2º Trimestre"/>
    <d v="2023-04-29T00:00:00"/>
    <s v="Sem informação"/>
    <m/>
    <m/>
    <s v="Jose Nasareno de Macedo Silva"/>
    <s v="Jose Nasareno de Macedo Silva"/>
    <s v="Sem indicação"/>
    <s v="Sem indicação"/>
    <s v="Sem indicação"/>
    <s v="nasareno.silva@tjpa.jus.br"/>
  </r>
  <r>
    <s v="CONTRATO"/>
    <s v="056"/>
    <x v="2"/>
    <s v="POLÍCIA CIVIL DO ESTADO DO PARÁ, EM FAVOR DA DELEGACIA DE POLÍCIA DE NOVA IPIXUNA "/>
    <s v=" 00.368.105/0001-06"/>
    <s v="Doação de bens móveis inservíveis"/>
    <x v="12"/>
    <s v="Dispensa de Licitação"/>
    <s v="s/n"/>
    <d v="2023-07-18T00:00:00"/>
    <s v="18/07/23"/>
    <d v="2023-07-18T00:00:00"/>
    <s v="18/07/23"/>
    <n v="0"/>
    <s v="EXPIRADO"/>
    <s v="EXPIRADO"/>
    <x v="0"/>
    <n v="2700.96"/>
    <s v="Doação"/>
    <s v="00"/>
    <s v="SEADM"/>
    <s v="TJPA-PRO-2023/02607"/>
    <s v="Contrato não encontrado"/>
    <s v="Contrato não encontrado"/>
    <m/>
    <m/>
    <s v="Lei n° 8.666/93"/>
    <m/>
    <x v="0"/>
    <s v="PRAZO LEGAL"/>
    <s v="2023 - 3º Trimestre"/>
    <d v="2023-05-19T00:00:00"/>
    <s v="Sem informação"/>
    <m/>
    <m/>
    <s v="Jose Nasareno de Macedo Silva"/>
    <s v="Jose Nasareno de Macedo Silva"/>
    <s v="Sem indicação"/>
    <s v="Sem indicação"/>
    <s v="Sem indicação"/>
    <s v="nasareno.silva@tjpa.jus.br"/>
  </r>
  <r>
    <s v="CONTRATO"/>
    <s v="057"/>
    <x v="2"/>
    <s v="SECRETÁRIA MUNICIPAL DE DESENVOLVIMENTO SOCIAL (FUNDO MUNICIPAL DE ASSISTÊNCIA SOCIAL) DE PARAGOMINAS"/>
    <s v="14.488.963/0001-90"/>
    <s v="Doação de bens móveis inservíveis"/>
    <x v="12"/>
    <s v="Dispensa de Licitação"/>
    <s v="s/n"/>
    <d v="2023-07-18T00:00:00"/>
    <s v="18/07/23"/>
    <d v="2023-07-18T00:00:00"/>
    <s v="18/07/23"/>
    <n v="0"/>
    <s v="EXPIRADO"/>
    <s v="EXPIRADO"/>
    <x v="0"/>
    <n v="1024.06"/>
    <s v="Doação"/>
    <s v="00"/>
    <s v="SEADM"/>
    <s v="TJPA-PRO-2023/02654"/>
    <s v="Contrato não encontrado"/>
    <s v="Contrato não encontrado"/>
    <m/>
    <m/>
    <s v="Lei n° 8.666/93"/>
    <m/>
    <x v="0"/>
    <s v="PRAZO LEGAL"/>
    <s v="2023 - 3º Trimestre"/>
    <d v="2023-05-19T00:00:00"/>
    <s v="Sem informação"/>
    <m/>
    <m/>
    <s v="Jose Nasareno de Macedo Silva"/>
    <s v="Jose Nasareno de Macedo Silva"/>
    <s v="Sem indicação"/>
    <s v="Sem indicação"/>
    <s v="Sem indicação"/>
    <s v="nasareno.silva@tjpa.jus.br"/>
  </r>
  <r>
    <s v="CONTRATO"/>
    <s v="059"/>
    <x v="2"/>
    <s v="ASSOCIAÇÃO BUJARUENSE DOS AGRICULTORES E AGRICULTORAS DE BUJARU - ABAA "/>
    <s v="03.861.998/0001-07"/>
    <s v="Doação de bens móveis inservíveis"/>
    <x v="12"/>
    <s v="Dispensa de Licitação"/>
    <s v="s/n"/>
    <d v="2023-07-18T00:00:00"/>
    <s v="18/07/23"/>
    <d v="2023-07-18T00:00:00"/>
    <s v="18/07/23"/>
    <n v="0"/>
    <s v="EXPIRADO"/>
    <s v="EXPIRADO"/>
    <x v="0"/>
    <n v="817.83"/>
    <s v="Doação"/>
    <s v="00"/>
    <s v="SEADM"/>
    <s v="TJPA-PRO-2023/02660"/>
    <s v="Contrato não encontrado"/>
    <s v="Contrato não encontrado"/>
    <m/>
    <m/>
    <s v="Lei n° 8.666/93"/>
    <m/>
    <x v="0"/>
    <s v="PRAZO LEGAL"/>
    <s v="2023 - 3º Trimestre"/>
    <d v="2023-05-19T00:00:00"/>
    <s v="Sem informação"/>
    <m/>
    <m/>
    <s v="Jose Nasareno de Macedo Silva"/>
    <s v="Jose Nasareno de Macedo Silva"/>
    <s v="Sem indicação"/>
    <s v="Sem indicação"/>
    <s v="Sem indicação"/>
    <s v="nasareno.silva@tjpa.jus.br"/>
  </r>
  <r>
    <s v="CONTRATO"/>
    <s v="060"/>
    <x v="2"/>
    <s v="ASSOCIAÇÃO JOSÉ PEREIRA DE FARIAS - PROJETO JUQUINHA"/>
    <s v="06.064.766/0001-16"/>
    <s v="Doação de bens móveis inservíveis"/>
    <x v="12"/>
    <s v="Dispensa de Licitação"/>
    <s v="s/n"/>
    <d v="2023-07-13T00:00:00"/>
    <s v="13/07/23"/>
    <d v="2023-07-13T00:00:00"/>
    <s v="13/07/23"/>
    <n v="0"/>
    <s v="EXPIRADO"/>
    <s v="EXPIRADO"/>
    <x v="0"/>
    <n v="768.74"/>
    <s v="Doação"/>
    <s v="00"/>
    <s v="SEADM"/>
    <s v="TJPA-PRO-2023/02676"/>
    <s v="Contrato não encontrado"/>
    <s v="Contrato não encontrado"/>
    <m/>
    <m/>
    <s v="Lei n° 8.666/93"/>
    <m/>
    <x v="0"/>
    <s v="PRAZO LEGAL"/>
    <s v="2023 - 3º Trimestre"/>
    <d v="2023-05-14T00:00:00"/>
    <s v="Sem informação"/>
    <m/>
    <m/>
    <s v="Jose Nasareno de Macedo Silva"/>
    <s v="Jose Nasareno de Macedo Silva"/>
    <s v="Sem indicação"/>
    <s v="Sem indicação"/>
    <s v="Sem indicação"/>
    <s v="nasareno.silva@tjpa.jus.br"/>
  </r>
  <r>
    <s v="CONTRATO"/>
    <s v="061"/>
    <x v="2"/>
    <s v="ASSOCIAÇÃO DOS MORADORES DO BAIRRO DO GUAMÁ"/>
    <s v="10.235.331/0001-64"/>
    <s v="Doação de bens móveis inservíveis"/>
    <x v="12"/>
    <s v="Dispensa de Licitação"/>
    <s v="s/n"/>
    <d v="2023-07-10T00:00:00"/>
    <s v="10/07/23"/>
    <d v="2023-07-10T00:00:00"/>
    <s v="10/07/23"/>
    <n v="0"/>
    <s v="EXPIRADO"/>
    <s v="EXPIRADO"/>
    <x v="0"/>
    <n v="48684.01"/>
    <s v="Doação"/>
    <s v="00"/>
    <s v="SEADM"/>
    <s v="TJPA-PRO-2023/02677"/>
    <s v="Contrato não encontrado"/>
    <s v="Contrato não encontrado"/>
    <m/>
    <m/>
    <s v="Lei n° 8.666/93"/>
    <m/>
    <x v="0"/>
    <s v="PRAZO LEGAL"/>
    <s v="2023 - 3º Trimestre"/>
    <d v="2023-05-11T00:00:00"/>
    <s v="Sem informação"/>
    <m/>
    <m/>
    <s v="Jose Nasareno de Macedo Silva"/>
    <s v="Jose Nasareno de Macedo Silva"/>
    <s v="Sem indicação"/>
    <s v="Sem indicação"/>
    <s v="Sem indicação"/>
    <s v="nasareno.silva@tjpa.jus.br"/>
  </r>
  <r>
    <s v="CONTRATO"/>
    <s v="062"/>
    <x v="2"/>
    <s v="ASSOCIAÇÃO DESPORTIVA WAARM - PARAGOMINAS"/>
    <s v="31.415.083/0001-03"/>
    <s v="Doação de bens móveis inservíveis"/>
    <x v="12"/>
    <s v="Dispensa de Licitação"/>
    <s v="s/n"/>
    <d v="2023-07-31T00:00:00"/>
    <s v="31/07/23"/>
    <d v="2023-07-31T00:00:00"/>
    <s v="31/07/23"/>
    <n v="0"/>
    <s v="EXPIRADO"/>
    <s v="EXPIRADO"/>
    <x v="0"/>
    <n v="618.14"/>
    <s v="Doação"/>
    <s v="00"/>
    <s v="SEADM"/>
    <s v="TJPA-PRO-2023/02699"/>
    <s v="Contrato não encontrado"/>
    <s v="Contrato não encontrado"/>
    <m/>
    <m/>
    <s v="Lei n° 8.666/93"/>
    <m/>
    <x v="0"/>
    <s v="PRAZO LEGAL"/>
    <s v="2023 - 3º Trimestre"/>
    <d v="2023-06-01T00:00:00"/>
    <s v="Sem informação"/>
    <m/>
    <m/>
    <s v="Jose Nasareno de Macedo Silva"/>
    <s v="Jose Nasareno de Macedo Silva"/>
    <s v="Sem indicação"/>
    <s v="Sem indicação"/>
    <s v="Sem indicação"/>
    <s v="nasareno.silva@tjpa.jus.br"/>
  </r>
  <r>
    <s v="CONTRATO"/>
    <s v="064"/>
    <x v="2"/>
    <s v="COOPERATIVA DOS TRABALHADORES DE RECICLAGEM DO SUL E SUDESTE DO PARÁ  - COOPERLIMPA"/>
    <s v="08.725.402/0001-65"/>
    <s v="Doação de bens móveis inservíveis"/>
    <x v="12"/>
    <s v="Dispensa de Licitação"/>
    <s v="s/n"/>
    <d v="2023-07-25T00:00:00"/>
    <s v="25/07/23"/>
    <d v="2023-07-25T00:00:00"/>
    <s v="25/07/23"/>
    <n v="0"/>
    <s v="EXPIRADO"/>
    <s v="EXPIRADO"/>
    <x v="0"/>
    <n v="11074.25"/>
    <s v="Doação"/>
    <s v="00"/>
    <s v="SEADM"/>
    <s v="TJPA-PRO-2023/02718"/>
    <s v="Contrato não encontrado"/>
    <s v="Contrato não encontrado"/>
    <m/>
    <m/>
    <s v="Lei n° 8.666/93"/>
    <m/>
    <x v="0"/>
    <s v="PRAZO LEGAL"/>
    <s v="2023 - 3º Trimestre"/>
    <d v="2023-05-26T00:00:00"/>
    <s v="Sem informação"/>
    <m/>
    <m/>
    <s v="Jose Nasareno de Macedo Silva"/>
    <s v="Jose Nasareno de Macedo Silva"/>
    <s v="Sem indicação"/>
    <s v="Sem indicação"/>
    <s v="Sem indicação"/>
    <s v="nasareno.silva@tjpa.jus.br"/>
  </r>
  <r>
    <s v="CONTRATO"/>
    <s v="036"/>
    <x v="2"/>
    <s v="POLÍCIA MILITAR DO ESTADO DO PARÁ - 1° BATALHÃO RURAL"/>
    <s v="05.054.994/0001-42"/>
    <s v="Doação de bens móveis inservíveis"/>
    <x v="12"/>
    <s v="Dispensa de Licitação"/>
    <s v="s/n"/>
    <d v="2023-07-31T00:00:00"/>
    <s v="31/07/23"/>
    <d v="2023-07-31T00:00:00"/>
    <s v="31/07/23"/>
    <n v="0"/>
    <s v="EXPIRADO"/>
    <s v="EXPIRADO"/>
    <x v="0"/>
    <n v="972.63"/>
    <s v="Doação"/>
    <s v="00"/>
    <s v="SEADM"/>
    <s v="TJPA-PRO-2023/03038"/>
    <s v="Contrato não encontrado"/>
    <s v="Contrato não encontrado"/>
    <m/>
    <m/>
    <s v="Lei n° 8.666/93"/>
    <m/>
    <x v="0"/>
    <s v="PRAZO LEGAL"/>
    <s v="2023 - 3º Trimestre"/>
    <d v="2023-06-01T00:00:00"/>
    <s v="Sem informação"/>
    <m/>
    <m/>
    <s v="Jose Nasareno de Macedo Silva"/>
    <s v="Jose Nasareno de Macedo Silva"/>
    <s v="Sem indicação"/>
    <s v="Sem indicação"/>
    <s v="Sem indicação"/>
    <s v="nasareno.silva@tjpa.jus.br"/>
  </r>
  <r>
    <s v="CONTRATO"/>
    <s v="058"/>
    <x v="2"/>
    <s v="ASSOCIAÇÃO MENINO FELIZ DE PARAGOMINAS"/>
    <s v="10.738.389/0001-20"/>
    <s v="Doação de bens móveis inservíveis"/>
    <x v="12"/>
    <s v="Dispensa de Licitação"/>
    <s v="s/n"/>
    <d v="2023-08-02T00:00:00"/>
    <s v="02/08/23"/>
    <d v="2023-08-02T00:00:00"/>
    <s v="02/08/23"/>
    <n v="0"/>
    <s v="EXPIRADO"/>
    <s v="EXPIRADO"/>
    <x v="0"/>
    <n v="2549.9"/>
    <s v="Doação"/>
    <s v="00"/>
    <s v="SEADM"/>
    <s v="TJPA-PRO-2023/02657"/>
    <s v="Contrato não encontrado"/>
    <s v="Contrato não encontrado"/>
    <m/>
    <m/>
    <s v="Lei n° 8.666/93"/>
    <m/>
    <x v="0"/>
    <s v="PRAZO LEGAL"/>
    <s v="2023 - 3º Trimestre"/>
    <d v="2023-06-03T00:00:00"/>
    <s v="Sem informação"/>
    <m/>
    <m/>
    <s v="Jose Nasareno de Macedo Silva"/>
    <s v="Jose Nasareno de Macedo Silva"/>
    <s v="Sem indicação"/>
    <s v="Sem indicação"/>
    <s v="Sem indicação"/>
    <s v="nasareno.silva@tjpa.jus.br"/>
  </r>
  <r>
    <s v="CONTRATO"/>
    <s v="063"/>
    <x v="2"/>
    <s v="POLÍCIA CIVIL - PARAGOMINAS"/>
    <s v="00.368.106/0001-06"/>
    <s v="Doação de bens móveis inservíveis"/>
    <x v="12"/>
    <s v="Dispensa de Licitação"/>
    <s v="s/n"/>
    <d v="2023-08-18T00:00:00"/>
    <s v="18/08/23"/>
    <d v="2023-08-18T00:00:00"/>
    <s v="18/08/23"/>
    <n v="0"/>
    <s v="EXPIRADO"/>
    <s v="EXPIRADO"/>
    <x v="0"/>
    <n v="1276.8499999999999"/>
    <s v="Doação"/>
    <s v="00"/>
    <s v="SEADM"/>
    <s v="TJPA-PRO-2023/02702"/>
    <s v="Contrato não encontrado"/>
    <s v="Contrato não encontrado"/>
    <m/>
    <m/>
    <s v="Lei n° 8.666/93"/>
    <m/>
    <x v="0"/>
    <s v="PRAZO LEGAL"/>
    <s v="2023 - 3º Trimestre"/>
    <d v="2023-06-19T00:00:00"/>
    <s v="Sem informação"/>
    <m/>
    <m/>
    <s v="Jose Nasareno de Macedo Silva"/>
    <s v="Jose Nasareno de Macedo Silva"/>
    <s v="Sem indicação"/>
    <s v="Sem indicação"/>
    <s v="Sem indicação"/>
    <s v="nasareno.silva@tjpa.jus.br"/>
  </r>
  <r>
    <s v="CONTRATO"/>
    <s v="065"/>
    <x v="2"/>
    <s v="FUNDO MUNICIPAL DE EDUCAÇÃO DO MUNICÍPIO DE SÃO GERALDO DO ARAGUAIA "/>
    <s v="28.539.289/0001-30"/>
    <s v="Doação de bens móveis inservíveis"/>
    <x v="12"/>
    <s v="Dispensa de Licitação"/>
    <s v="s/n"/>
    <d v="2023-08-03T00:00:00"/>
    <s v="03/08/23"/>
    <d v="2023-08-03T00:00:00"/>
    <s v="03/08/23"/>
    <n v="0"/>
    <s v="EXPIRADO"/>
    <s v="EXPIRADO"/>
    <x v="0"/>
    <n v="880.89"/>
    <s v="Doação"/>
    <s v="00"/>
    <s v="SEADM"/>
    <s v="TJPA-PRO-2023/02810"/>
    <s v="Contrato não encontrado"/>
    <s v="Contrato não encontrado"/>
    <m/>
    <m/>
    <s v="Lei n° 8.666/93"/>
    <m/>
    <x v="0"/>
    <s v="PRAZO LEGAL"/>
    <s v="2023 - 3º Trimestre"/>
    <d v="2023-06-04T00:00:00"/>
    <s v="Sem informação"/>
    <m/>
    <m/>
    <s v="Jose Nasareno de Macedo Silva"/>
    <s v="Jose Nasareno de Macedo Silva"/>
    <s v="Sem indicação"/>
    <s v="Sem indicação"/>
    <s v="Sem indicação"/>
    <s v="nasareno.silva@tjpa.jus.br"/>
  </r>
  <r>
    <s v="CONTRATO"/>
    <s v="067"/>
    <x v="2"/>
    <s v="CONSELHO ESCOLAR DA ESCOLA MUNICIPAL DE ENSINO INFANTIL AUREA PEREIRA DE SOUSA E ESCOLAS AGREGADAS"/>
    <s v="13.852.807/0001-02"/>
    <s v="Doação de bens móveis inservíveis"/>
    <x v="12"/>
    <s v="Dispensa de Licitação"/>
    <s v="s/n"/>
    <d v="2023-08-21T00:00:00"/>
    <s v="21/08/23"/>
    <d v="2023-08-21T00:00:00"/>
    <s v="21/08/23"/>
    <n v="0"/>
    <s v="EXPIRADO"/>
    <s v="EXPIRADO"/>
    <x v="0"/>
    <n v="18280.63"/>
    <s v="Doação"/>
    <s v="00"/>
    <s v="SEADM"/>
    <s v="TJPA-PRO-2023/02977"/>
    <s v="Contrato não encontrado"/>
    <s v="Contrato não encontrado"/>
    <m/>
    <m/>
    <s v="Lei n° 8.666/93"/>
    <m/>
    <x v="0"/>
    <s v="PRAZO LEGAL"/>
    <s v="2023 - 3º Trimestre"/>
    <d v="2023-06-22T00:00:00"/>
    <s v="Sem informação"/>
    <m/>
    <m/>
    <s v="Jose Nasareno de Macedo Silva"/>
    <s v="Jose Nasareno de Macedo Silva"/>
    <s v="Sem indicação"/>
    <s v="Sem indicação"/>
    <s v="Sem indicação"/>
    <s v="nasareno.silva@tjpa.jus.br"/>
  </r>
  <r>
    <s v="CONTRATO"/>
    <s v="069"/>
    <x v="2"/>
    <s v="CONSELHO DA ESCOLA MUNICIPAL SANDRA MARIA "/>
    <s v="03.156.475/0001-60"/>
    <s v="Doação de bens móveis inservíveis"/>
    <x v="12"/>
    <s v="Dispensa de Licitação"/>
    <s v="s/n"/>
    <d v="2023-09-05T00:00:00"/>
    <s v="05/09/23"/>
    <d v="2023-09-05T00:00:00"/>
    <s v="05/09/23"/>
    <n v="0"/>
    <s v="EXPIRADO"/>
    <s v="EXPIRADO"/>
    <x v="0"/>
    <n v="2945.83"/>
    <s v="Doação"/>
    <s v="00"/>
    <s v="SEADM"/>
    <s v="TJPA-PRO-2023/003127"/>
    <s v="Contrato não encontrado"/>
    <s v="Contrato não encontrado"/>
    <m/>
    <m/>
    <s v="Lei n° 8.666/93"/>
    <m/>
    <x v="0"/>
    <s v="PRAZO LEGAL"/>
    <s v="2023 - 3º Trimestre"/>
    <d v="2023-07-07T00:00:00"/>
    <s v="Sem informação"/>
    <m/>
    <m/>
    <s v="Jose Nasareno de Macedo Silva"/>
    <s v="Jose Nasareno de Macedo Silva"/>
    <s v="Sem indicação"/>
    <s v="Sem indicação"/>
    <s v="Sem indicação"/>
    <s v="nasareno.silva@tjpa.jus.br"/>
  </r>
  <r>
    <s v="CONTRATO"/>
    <s v="073"/>
    <x v="2"/>
    <s v="CONSELHO ESCOLAR DA ESCOLA MUNICIPAL DE ENSINO FUNDAMENTAL DR. WILSON ZANCANER - MUNICÍPIO DE ULIANÓPOLIS"/>
    <s v="15.784.512/0001-63"/>
    <s v="Doação de bens móveis inservíveis"/>
    <x v="12"/>
    <s v="Dispensa de Licitação"/>
    <s v="s/n"/>
    <d v="2023-09-13T00:00:00"/>
    <s v="13/09/23"/>
    <d v="2023-09-13T00:00:00"/>
    <s v="13/09/23"/>
    <n v="0"/>
    <s v="EXPIRADO"/>
    <s v="EXPIRADO"/>
    <x v="0"/>
    <n v="2061.9699999999998"/>
    <s v="Doação"/>
    <s v="00"/>
    <s v="SEADM"/>
    <s v="TJPA-PRO-2023/03327"/>
    <s v="Contrato não encontrado"/>
    <s v="Contrato não encontrado"/>
    <m/>
    <m/>
    <s v="Lei n° 8.666/93"/>
    <m/>
    <x v="0"/>
    <s v="PRAZO LEGAL"/>
    <s v="2023 - 3º Trimestre"/>
    <d v="2023-07-15T00:00:00"/>
    <s v="Sem informação"/>
    <m/>
    <m/>
    <s v="Jose Nasareno de Macedo Silva"/>
    <s v="Jose Nasareno de Macedo Silva"/>
    <s v="Sem indicação"/>
    <s v="Sem indicação"/>
    <s v="Sem indicação"/>
    <s v="nasareno.silva@tjpa.jus.br"/>
  </r>
  <r>
    <s v="CONTRATO"/>
    <s v="079"/>
    <x v="2"/>
    <s v="POLÍCIA CIVIL DO ESTADO DO PARÁ"/>
    <s v="00.368.105/0001-06"/>
    <s v="Doação de bens móveis inservíveis"/>
    <x v="12"/>
    <s v="Dispensa de Licitação"/>
    <s v="s/n"/>
    <d v="2023-09-25T00:00:00"/>
    <s v="25/09/23"/>
    <d v="2023-09-25T00:00:00"/>
    <s v="25/09/23"/>
    <n v="0"/>
    <s v="EXPIRADO"/>
    <s v="EXPIRADO"/>
    <x v="0"/>
    <n v="8725.33"/>
    <s v="Doação"/>
    <s v="00"/>
    <s v="SEADM"/>
    <s v="TJPA-PRO-2023/03684"/>
    <s v="Contrato não encontrado"/>
    <s v="Contrato não encontrado"/>
    <m/>
    <m/>
    <s v="Lei n° 8.666/93"/>
    <m/>
    <x v="0"/>
    <s v="PRAZO LEGAL"/>
    <s v="2023 - 3º Trimestre"/>
    <d v="2023-07-27T00:00:00"/>
    <s v="Sem informação"/>
    <m/>
    <m/>
    <s v="Jose Nasareno de Macedo Silva"/>
    <s v="Jose Nasareno de Macedo Silva"/>
    <s v="Sem indicação"/>
    <s v="Sem indicação"/>
    <s v="Sem indicação"/>
    <s v="nasareno.silva@tjpa.jus.br"/>
  </r>
  <r>
    <s v="CONTRATO"/>
    <s v="083"/>
    <x v="2"/>
    <s v="ASSOCIAÇÃO TERAPÊUTICA DESPERTAR"/>
    <s v="31.715.768/0001-75"/>
    <s v="Doação de bens móveis inservíveis"/>
    <x v="12"/>
    <s v="Dispensa de Licitação"/>
    <s v="s/n"/>
    <d v="2023-10-24T00:00:00"/>
    <s v="24/10/23"/>
    <d v="2023-10-24T00:00:00"/>
    <s v="24/10/23"/>
    <n v="0"/>
    <s v="EXPIRADO"/>
    <s v="EXPIRADO"/>
    <x v="0"/>
    <n v="835.98"/>
    <s v="Doação"/>
    <s v="00"/>
    <s v="SEADM"/>
    <s v="TJPA-PRO-2023/04133"/>
    <s v="Contrato não encontrado"/>
    <s v="Contrato não encontrado"/>
    <m/>
    <m/>
    <s v="Lei n° 8.666/93"/>
    <m/>
    <x v="0"/>
    <s v="PRAZO LEGAL"/>
    <s v="2023 - 4º Trimestre"/>
    <d v="2023-08-25T00:00:00"/>
    <s v="Sem informação"/>
    <m/>
    <m/>
    <s v="Jose Nasareno de Macedo Silva"/>
    <s v="Jose Nasareno de Macedo Silva"/>
    <s v="Sem indicação"/>
    <s v="Sem indicação"/>
    <s v="Sem indicação"/>
    <s v="nasareno.silva@tjpa.jus.br"/>
  </r>
  <r>
    <s v="CONTRATO"/>
    <s v="087"/>
    <x v="2"/>
    <s v="CENTRO CATEQUÉTICO E DE PROMOÇÃO HUMANA SANTA IZABEL DA HUNGRIA; NÚCLEO DE GERENCIAMENTO DO PROGRAMA DE MICROCRÉDITO –_x000a_CREDICIDADÃO; SECULT; CONSELHO ESCOLAR PADRE TEÓFILO DALESSE; ESCOLA PROFESSOR ANÍSIO TEIXEIRA; UNIDADE DE ENSINO ESPECIALIZADO - PROFESSOR ASTÉRIO DE CAMPOS; UFPA CAMPUS UNIVERSITÁRIO DE ANANINDEUA; ESCOLA PEDRO AMAZONAS PEDROSO; ASSOCIAÇÃO POLO PRODUTIVO DO PARÁ; SEDAP; SEMU; IDEA; ASSOCIAÇÃO BOM JESUS; PROJETO SOCIAL MANA UMA SEMENTE DE FÉ - PROSOMA; COMPLEXO ENCANTO GRUPO DE APOIO SOCIAL - CEGAS; COMUNIDADE CATÓLICA SHALOM; SINDICATO DOS TRABALHADORES RURAIS AGRICULTORES FAMILIARES DE COLARES; SESMA"/>
    <s v="04.740.981/0001-64 / 19.513.382/0001-85 / 05.252.176/0001-54 / 03.724.241/0001-71 / 10.902.743/0001-00 / 05.054.861/0001-76 / 34.621.748/0001-23 / 02.373.824/0001-32 / 07.553.026/0001-06 / 05.054.945/0001-00 / 50.008.131/0001-93 / 30.712.360/0001-87 / 17.119.754/0001-68 / 46.470.351/0001-67 / 47.055.930/0001-06 / 07.044.456/0001-03 / 04.749.313/0001-06 / 07.917.818/0001-12"/>
    <s v="Doação de bens móveis inservíveis"/>
    <x v="12"/>
    <s v="Dispensa de Licitação"/>
    <s v="s/n"/>
    <d v="2023-11-01T00:00:00"/>
    <s v="01/11/23"/>
    <d v="2023-11-01T00:00:00"/>
    <s v="01/11/23"/>
    <n v="0"/>
    <s v="EXPIRADO"/>
    <s v="EXPIRADO"/>
    <x v="0"/>
    <n v="102054.65"/>
    <s v="Doação"/>
    <s v="00"/>
    <s v="SEADM"/>
    <s v="TJPA-PRO-2023/04103"/>
    <s v="Contrato não encontrado"/>
    <s v="Contrato não encontrado"/>
    <m/>
    <m/>
    <s v="Lei n° 8.666/93"/>
    <m/>
    <x v="0"/>
    <s v="PRAZO LEGAL"/>
    <s v="2023 - 4º Trimestre"/>
    <d v="2023-09-02T00:00:00"/>
    <s v="Sem informação"/>
    <m/>
    <m/>
    <s v="Jose Nasareno de Macedo Silva"/>
    <s v="Jose Nasareno de Macedo Silva"/>
    <s v="Sem indicação"/>
    <s v="Sem indicação"/>
    <s v="Sem indicação"/>
    <s v="nasareno.silva@tjpa.jus.br"/>
  </r>
  <r>
    <s v="CONTRATO"/>
    <s v="078"/>
    <x v="2"/>
    <s v="ASSOCIAÇÃO MUSICAL INTEGRAÇÃO"/>
    <s v="05.030.763/0001-07"/>
    <s v="Doação de bens móveis inservíveis"/>
    <x v="12"/>
    <s v="Dispensa de Licitação"/>
    <s v="s/n"/>
    <d v="2023-10-10T00:00:00"/>
    <s v="10/10/23"/>
    <d v="2023-10-10T00:00:00"/>
    <s v="10/10/23"/>
    <n v="0"/>
    <s v="EXPIRADO"/>
    <s v="EXPIRADO"/>
    <x v="0"/>
    <n v="6556.05"/>
    <s v="Doação"/>
    <s v="00"/>
    <s v="SEADM"/>
    <m/>
    <s v="Contrato não encontrado"/>
    <s v="Contrato não encontrado"/>
    <m/>
    <m/>
    <s v="Lei n° 8.666/93"/>
    <m/>
    <x v="0"/>
    <s v="PRAZO LEGAL"/>
    <s v="2023 - 4º Trimestre"/>
    <d v="2023-08-11T00:00:00"/>
    <s v="Sem informação"/>
    <m/>
    <m/>
    <s v="Jose Nasareno de Macedo Silva"/>
    <s v="Jose Nasareno de Macedo Silva"/>
    <s v="Sem indicação"/>
    <s v="Sem indicação"/>
    <s v="Sem indicação"/>
    <s v="nasareno.silva@tjpa.jus.br"/>
  </r>
  <r>
    <s v="CONTRATO"/>
    <s v="079"/>
    <x v="2"/>
    <s v="POLÍCIA CIVIL DO ESTADO DO PARÁ"/>
    <s v="00.368.105/0001-06"/>
    <s v="Doação de bens móveis inservíveis"/>
    <x v="12"/>
    <s v="Dispensa de Licitação"/>
    <s v="s/n"/>
    <d v="2023-09-25T00:00:00"/>
    <s v="25/09/23"/>
    <d v="2023-09-25T00:00:00"/>
    <s v="25/09/23"/>
    <n v="0"/>
    <s v="EXPIRADO"/>
    <s v="EXPIRADO"/>
    <x v="0"/>
    <n v="8725.33"/>
    <s v="Doação"/>
    <s v="00"/>
    <s v="SEADM"/>
    <m/>
    <s v="Contrato não encontrado"/>
    <s v="Contrato não encontrado"/>
    <m/>
    <m/>
    <s v="Lei n° 8.666/93"/>
    <m/>
    <x v="0"/>
    <s v="PRAZO LEGAL"/>
    <s v="2023 - 3º Trimestre"/>
    <d v="2023-07-27T00:00:00"/>
    <s v="Sem informação"/>
    <m/>
    <m/>
    <s v="Jose Nasareno de Macedo Silva"/>
    <s v="Jose Nasareno de Macedo Silva"/>
    <s v="Sem indicação"/>
    <s v="Sem indicação"/>
    <s v="Sem indicação"/>
    <s v="nasareno.silva@tjpa.jus.br"/>
  </r>
  <r>
    <s v="CONTRATO"/>
    <s v="092"/>
    <x v="2"/>
    <s v="CONSELHO ESCOLAR DE EEEM IRMÃ LAURA DE MARTINS CARVALHO"/>
    <s v="13.745.001/0001-04"/>
    <s v="Doação de bens móveis inservíveis"/>
    <x v="12"/>
    <s v="Dispensa de Licitação"/>
    <s v="s/n"/>
    <d v="2023-11-14T00:00:00"/>
    <s v="14/11/23"/>
    <d v="2023-11-14T00:00:00"/>
    <s v="14/11/23"/>
    <n v="0"/>
    <s v="EXPIRADO"/>
    <s v="EXPIRADO"/>
    <x v="0"/>
    <n v="2319.79"/>
    <s v="Doação"/>
    <s v="00"/>
    <s v="SEADM"/>
    <m/>
    <s v="Contrato não encontrado"/>
    <s v="Contrato não encontrado"/>
    <m/>
    <m/>
    <s v="Lei n° 8.666/93"/>
    <m/>
    <x v="0"/>
    <s v="PRAZO LEGAL"/>
    <s v="2023 - 4º Trimestre"/>
    <d v="2023-09-15T00:00:00"/>
    <s v="Sem informação"/>
    <m/>
    <m/>
    <s v="Jose Nasareno de Macedo Silva"/>
    <s v="Jose Nasareno de Macedo Silva"/>
    <s v="Sem indicação"/>
    <s v="Sem indicação"/>
    <s v="Sem indicação"/>
    <s v="nasareno.silva@tjpa.jus.br"/>
  </r>
  <r>
    <s v="CONTRATO"/>
    <s v="094"/>
    <x v="2"/>
    <s v="ESCOLA DE ENSINO FUNDAMENTAL DR. VICENTE MAUES"/>
    <s v="01.703.013/0001-90"/>
    <s v="Doação de bens móveis inservíveis"/>
    <x v="12"/>
    <s v="Dispensa de Licitação"/>
    <s v="s/n"/>
    <d v="2023-11-06T00:00:00"/>
    <s v="06/11/23"/>
    <d v="2023-11-06T00:00:00"/>
    <s v="06/11/23"/>
    <n v="0"/>
    <s v="EXPIRADO"/>
    <s v="EXPIRADO"/>
    <x v="0"/>
    <n v="917.59"/>
    <s v="Doação"/>
    <s v="00"/>
    <s v="SEADM"/>
    <m/>
    <s v="Contrato não encontrado"/>
    <s v="Contrato não encontrado"/>
    <m/>
    <m/>
    <s v="Lei n° 8.666/93"/>
    <m/>
    <x v="0"/>
    <s v="PRAZO LEGAL"/>
    <s v="2023 - 4º Trimestre"/>
    <d v="2023-09-07T00:00:00"/>
    <s v="Sem informação"/>
    <m/>
    <m/>
    <s v="Jose Nasareno de Macedo Silva"/>
    <s v="Jose Nasareno de Macedo Silva"/>
    <s v="Sem indicação"/>
    <s v="Sem indicação"/>
    <s v="Sem indicação"/>
    <s v="nasareno.silva@tjpa.jus.br"/>
  </r>
  <r>
    <s v="CONTRATO"/>
    <s v="096"/>
    <x v="2"/>
    <s v="ESCOLA DE ENSINO TECNOLÓGICO DO ESTADO DO PARÁ - EETEPA"/>
    <s v="05.054.861/0001-76"/>
    <s v="Doação de bens móveis inservíveis"/>
    <x v="12"/>
    <s v="Dispensa de Licitação"/>
    <s v="s/n"/>
    <d v="2023-11-14T00:00:00"/>
    <s v="14/11/23"/>
    <d v="2023-11-14T00:00:00"/>
    <s v="14/11/23"/>
    <n v="0"/>
    <s v="EXPIRADO"/>
    <s v="EXPIRADO"/>
    <x v="0"/>
    <n v="742.45"/>
    <s v="Doação"/>
    <s v="00"/>
    <s v="SEADM"/>
    <m/>
    <s v="Contrato não encontrado"/>
    <s v="Contrato não encontrado"/>
    <m/>
    <m/>
    <s v="Lei n° 8.666/93"/>
    <m/>
    <x v="0"/>
    <s v="PRAZO LEGAL"/>
    <s v="2023 - 4º Trimestre"/>
    <d v="2023-09-15T00:00:00"/>
    <s v="Sem informação"/>
    <m/>
    <m/>
    <s v="Jose Nasareno de Macedo Silva"/>
    <s v="Jose Nasareno de Macedo Silva"/>
    <s v="Sem indicação"/>
    <s v="Sem indicação"/>
    <s v="Sem indicação"/>
    <s v="nasareno.silva@tjpa.jus.br"/>
  </r>
  <r>
    <s v="CONTRATO"/>
    <s v="097"/>
    <x v="2"/>
    <s v="ASSOCIAÇÃO DE APOIO AO MEIO AMBIENTE E A VIDA EM ÓBIDOS"/>
    <s v="08.261.941/0001-90"/>
    <s v="Doação de bens móveis inservíveis"/>
    <x v="12"/>
    <s v="Dispensa de Licitação"/>
    <s v="s/n"/>
    <d v="2023-11-21T00:00:00"/>
    <s v="21/11/23"/>
    <d v="2023-11-21T00:00:00"/>
    <s v="21/11/23"/>
    <n v="0"/>
    <s v="EXPIRADO"/>
    <s v="EXPIRADO"/>
    <x v="0"/>
    <n v="786.78"/>
    <s v="Doação"/>
    <s v="00"/>
    <s v="SEADM"/>
    <m/>
    <s v="Contrato não encontrado"/>
    <s v="Contrato não encontrado"/>
    <m/>
    <m/>
    <s v="Lei n° 8.666/93"/>
    <m/>
    <x v="0"/>
    <s v="PRAZO LEGAL"/>
    <s v="2023 - 4º Trimestre"/>
    <d v="2023-09-22T00:00:00"/>
    <s v="Sem informação"/>
    <m/>
    <m/>
    <s v="Jose Nasareno de Macedo Silva"/>
    <s v="Jose Nasareno de Macedo Silva"/>
    <s v="Sem indicação"/>
    <s v="Sem indicação"/>
    <s v="Sem indicação"/>
    <s v="nasareno.silva@tjpa.jus.br"/>
  </r>
  <r>
    <s v="CONTRATO"/>
    <s v="098"/>
    <x v="2"/>
    <s v="POLICIA MILITAR DO ESTADO DO PARÁ"/>
    <s v="05.054.994/0001-42"/>
    <s v="Doação de bens móveis inservíveis"/>
    <x v="12"/>
    <s v="Dispensa de Licitação"/>
    <s v="s/n"/>
    <d v="2023-12-01T00:00:00"/>
    <s v="01/12/23"/>
    <d v="2023-12-01T00:00:00"/>
    <s v="01/12/23"/>
    <n v="0"/>
    <s v="EXPIRADO"/>
    <s v="EXPIRADO"/>
    <x v="0"/>
    <n v="1193.8699999999999"/>
    <s v="Doação"/>
    <s v="00"/>
    <s v="SEADM"/>
    <m/>
    <s v="Contrato não encontrado"/>
    <s v="Contrato não encontrado"/>
    <m/>
    <m/>
    <s v="Lei n° 8.666/93"/>
    <m/>
    <x v="0"/>
    <s v="PRAZO LEGAL"/>
    <s v="2023 - 4º Trimestre"/>
    <d v="2023-10-02T00:00:00"/>
    <s v="Sem informação"/>
    <m/>
    <m/>
    <s v="Jose Nasareno de Macedo Silva"/>
    <s v="Jose Nasareno de Macedo Silva"/>
    <s v="Sem indicação"/>
    <s v="Sem indicação"/>
    <s v="Sem indicação"/>
    <s v="nasareno.silva@tjpa.jus.br"/>
  </r>
  <r>
    <s v="CONTRATO"/>
    <s v="102"/>
    <x v="2"/>
    <s v="PRIMEIRA IGREJA BATISTA DA COMARCA DE BREU BRANCO"/>
    <s v="48.811.816/0001-21"/>
    <s v="Doação de bens móveis inservíveis"/>
    <x v="12"/>
    <s v="Dispensa de Licitação"/>
    <s v="s/n"/>
    <d v="2023-12-01T00:00:00"/>
    <s v="01/12/23"/>
    <d v="2023-12-01T00:00:00"/>
    <s v="01/12/23"/>
    <n v="0"/>
    <s v="EXPIRADO"/>
    <s v="EXPIRADO"/>
    <x v="0"/>
    <n v="1793.67"/>
    <s v="Doação"/>
    <s v="00"/>
    <s v="SEADM"/>
    <m/>
    <s v="Contrato não encontrado"/>
    <s v="Contrato não encontrado"/>
    <m/>
    <m/>
    <s v="Lei n° 8.666/93"/>
    <m/>
    <x v="0"/>
    <s v="PRAZO LEGAL"/>
    <s v="2023 - 4º Trimestre"/>
    <d v="2023-10-02T00:00:00"/>
    <s v="Sem informação"/>
    <m/>
    <m/>
    <s v="Jose Nasareno de Macedo Silva"/>
    <s v="Jose Nasareno de Macedo Silva"/>
    <s v="Sem indicação"/>
    <s v="Sem indicação"/>
    <s v="Sem indicação"/>
    <s v="nasareno.silva@tjpa.jus.br"/>
  </r>
  <r>
    <s v="CONTRATO"/>
    <s v="103"/>
    <x v="2"/>
    <s v="PAROQUIA DO SAGRADO CORACAO DE JESUS"/>
    <s v="05.321.575/0018-78"/>
    <s v="Doação de bens móveis inservíveis"/>
    <x v="12"/>
    <s v="Dispensa de Licitação"/>
    <s v="s/n"/>
    <d v="2023-11-27T00:00:00"/>
    <s v="27/11/23"/>
    <d v="2023-11-27T00:00:00"/>
    <s v="27/11/23"/>
    <n v="0"/>
    <s v="EXPIRADO"/>
    <s v="EXPIRADO"/>
    <x v="0"/>
    <n v="807.19"/>
    <s v="Doação"/>
    <s v="00"/>
    <s v="SEADM"/>
    <m/>
    <s v="Contrato não encontrado"/>
    <s v="Contrato não encontrado"/>
    <m/>
    <m/>
    <s v="Lei n° 8.666/93"/>
    <m/>
    <x v="0"/>
    <s v="PRAZO LEGAL"/>
    <s v="2023 - 4º Trimestre"/>
    <d v="2023-09-28T00:00:00"/>
    <s v="Sem informação"/>
    <m/>
    <m/>
    <s v="Jose Nasareno de Macedo Silva"/>
    <s v="Jose Nasareno de Macedo Silva"/>
    <s v="Sem indicação"/>
    <s v="Sem indicação"/>
    <s v="Sem indicação"/>
    <s v="nasareno.silva@tjpa.jus.br"/>
  </r>
  <r>
    <s v="CONTRATO"/>
    <s v="104"/>
    <x v="2"/>
    <s v="HOSPITAL SANTA CASA DE MISERICORDIA - OBIDOS"/>
    <s v="10.217.271/0001-57"/>
    <s v="Doação de bens móveis inservíveis"/>
    <x v="12"/>
    <s v="Dispensa de Licitação"/>
    <s v="s/n"/>
    <d v="2023-12-01T00:00:00"/>
    <s v="01/12/23"/>
    <d v="2023-12-01T00:00:00"/>
    <s v="01/12/23"/>
    <n v="0"/>
    <s v="EXPIRADO"/>
    <s v="EXPIRADO"/>
    <x v="0"/>
    <n v="1051.1500000000001"/>
    <s v="Doação"/>
    <s v="00"/>
    <s v="SEADM"/>
    <m/>
    <s v="Contrato não encontrado"/>
    <s v="Contrato não encontrado"/>
    <m/>
    <m/>
    <s v="Lei n° 8.666/93"/>
    <m/>
    <x v="0"/>
    <s v="PRAZO LEGAL"/>
    <s v="2023 - 4º Trimestre"/>
    <d v="2023-10-02T00:00:00"/>
    <s v="Sem informação"/>
    <m/>
    <m/>
    <s v="Jose Nasareno de Macedo Silva"/>
    <s v="Jose Nasareno de Macedo Silva"/>
    <s v="Sem indicação"/>
    <s v="Sem indicação"/>
    <s v="Sem indicação"/>
    <s v="nasareno.silva@tjpa.jus.br"/>
  </r>
  <r>
    <s v="CONTRATO"/>
    <s v="099"/>
    <x v="2"/>
    <s v="POLÍCIA CIVIL DE VISEU"/>
    <s v="00.368.105/0001-06"/>
    <s v="Dação de bens móveis inservíveis"/>
    <x v="12"/>
    <s v="Dispensa de Licitação"/>
    <s v="s/n"/>
    <d v="2023-12-01T00:00:00"/>
    <s v="01/12/23"/>
    <d v="2023-12-01T00:00:00"/>
    <s v="01/12/23"/>
    <n v="0"/>
    <s v="EXPIRADO"/>
    <s v="EXPIRADO"/>
    <x v="0"/>
    <n v="296.13"/>
    <s v="Doação"/>
    <s v="00"/>
    <s v="SEADM"/>
    <m/>
    <s v="Contrato não encontrado"/>
    <s v="Contrato não encontrado"/>
    <m/>
    <m/>
    <s v="Lei n° 8.666/93"/>
    <m/>
    <x v="0"/>
    <s v="PRAZO LEGAL"/>
    <s v="2023 - 4º Trimestre"/>
    <d v="2023-10-02T00:00:00"/>
    <s v="Sem informação"/>
    <m/>
    <m/>
    <s v="Jose Nasareno de Macedo Silva"/>
    <s v="Jose Nasareno de Macedo Silva"/>
    <s v="Sem indicação"/>
    <s v="Sem indicação"/>
    <s v="Sem indicação"/>
    <s v="nasareno.silva@tjpa.jus.br"/>
  </r>
  <r>
    <s v="CONTRATO"/>
    <s v="100"/>
    <x v="2"/>
    <s v="ESCOLA FELIPE PATRONI"/>
    <s v="01.687.260/0001-40"/>
    <s v="Dação de bens móveis inservíveis"/>
    <x v="12"/>
    <s v="Dispensa de Licitação"/>
    <s v="s/n"/>
    <d v="2023-12-29T00:00:00"/>
    <s v="29/12/23"/>
    <d v="2023-12-29T00:00:00"/>
    <s v="29/12/23"/>
    <n v="0"/>
    <s v="EXPIRADO"/>
    <s v="EXPIRADO"/>
    <x v="0"/>
    <n v="956.84"/>
    <s v="Doação"/>
    <s v="00"/>
    <s v="SEADM"/>
    <m/>
    <s v="Contrato não encontrado"/>
    <s v="Contrato não encontrado"/>
    <m/>
    <m/>
    <s v="Lei n° 8.666/93"/>
    <m/>
    <x v="0"/>
    <s v="PRAZO LEGAL"/>
    <s v="2023 - 4º Trimestre"/>
    <d v="2023-10-30T00:00:00"/>
    <s v="Sem informação"/>
    <m/>
    <m/>
    <s v="Jose Nasareno de Macedo Silva"/>
    <s v="Jose Nasareno de Macedo Silva"/>
    <s v="Sem indicação"/>
    <s v="Sem indicação"/>
    <s v="Sem indicação"/>
    <s v="nasareno.silva@tjpa.jus.br"/>
  </r>
  <r>
    <s v="CONTRATO"/>
    <s v="107"/>
    <x v="2"/>
    <s v="ASSOCIAÇÃO CARAJÁS PORTADORES DE DEFICIÊNCIA"/>
    <s v="04.616.071/0001-74"/>
    <s v="Dação de bens móveis inservíveis"/>
    <x v="12"/>
    <s v="Dispensa de Licitação"/>
    <s v="s/n"/>
    <d v="2023-12-28T00:00:00"/>
    <s v="28/12/23"/>
    <d v="2023-12-28T00:00:00"/>
    <s v="28/12/23"/>
    <n v="0"/>
    <s v="EXPIRADO"/>
    <s v="EXPIRADO"/>
    <x v="0"/>
    <n v="1316.61"/>
    <s v="Doação"/>
    <s v="00"/>
    <s v="SEADM"/>
    <m/>
    <s v="Contrato não encontrado"/>
    <s v="Contrato não encontrado"/>
    <m/>
    <m/>
    <s v="Lei n° 8.666/93"/>
    <m/>
    <x v="0"/>
    <s v="PRAZO LEGAL"/>
    <s v="2023 - 4º Trimestre"/>
    <d v="2023-10-29T00:00:00"/>
    <s v="Sem informação"/>
    <m/>
    <m/>
    <s v="Jose Nasareno de Macedo Silva"/>
    <s v="Jose Nasareno de Macedo Silva"/>
    <s v="Sem indicação"/>
    <s v="Sem indicação"/>
    <s v="Sem indicação"/>
    <s v="nasareno.silva@tjpa.jus.br"/>
  </r>
  <r>
    <s v="CONTRATO"/>
    <s v="116"/>
    <x v="2"/>
    <s v="ASSOCIAÇÃO BENEFICENTE EMAÚS"/>
    <s v="04.546.172/0001-16"/>
    <s v="Dação de bens móveis inservíveis"/>
    <x v="12"/>
    <s v="Dispensa de Licitação"/>
    <s v="s/n"/>
    <d v="2023-12-29T00:00:00"/>
    <s v="29/12/23"/>
    <d v="2023-12-29T00:00:00"/>
    <s v="29/12/23"/>
    <n v="0"/>
    <s v="EXPIRADO"/>
    <s v="EXPIRADO"/>
    <x v="0"/>
    <n v="1227.3699999999999"/>
    <s v="Doação"/>
    <s v="00"/>
    <s v="SEADM"/>
    <m/>
    <s v="Contrato não encontrado"/>
    <s v="Contrato não encontrado"/>
    <m/>
    <m/>
    <s v="Lei n° 8.666/93"/>
    <m/>
    <x v="0"/>
    <s v="PRAZO LEGAL"/>
    <s v="2023 - 4º Trimestre"/>
    <d v="2023-10-30T00:00:00"/>
    <s v="Sem informação"/>
    <m/>
    <m/>
    <s v="José Nasareno de Macedo Silva"/>
    <s v="Jose Nasareno de Macedo Silva"/>
    <s v="Sem indicação"/>
    <s v="Sem indicação"/>
    <s v="Sem indicação"/>
    <s v="nasareno.silva@tjpa.jus.br"/>
  </r>
  <r>
    <s v="ARP"/>
    <s v="006"/>
    <x v="2"/>
    <s v="CASCUDO POTIGUAR NEGÓCIOS E SERVIÇOS LTDA"/>
    <s v="40.480.094/0001-68"/>
    <s v="Registro de preço para FORNECIMENTO, INSTALAÇÃO E RETIRADA DE PELÍCULAS DE PROTEÇÃO SOLAR PARA ATENDER AOS IMÓVEIS ATÉ 400 KM DA CAPITAL"/>
    <x v="9"/>
    <s v="Pregão Eletrônico"/>
    <s v="010/2023"/>
    <d v="2023-05-04T00:00:00"/>
    <s v="04/05/23"/>
    <d v="2024-05-04T00:00:00"/>
    <s v="04/05/24"/>
    <n v="366"/>
    <s v="EXPIRADO"/>
    <s v="EXPIRADO"/>
    <x v="0"/>
    <n v="73625"/>
    <s v="Despesa"/>
    <n v="0"/>
    <s v="SEENG"/>
    <s v="TJPA-PRO-2023/01797"/>
    <n v="0"/>
    <s v="ARP não encontrada"/>
    <m/>
    <m/>
    <s v="Lei n° 8.666/93"/>
    <m/>
    <x v="0"/>
    <s v="PRAZO LEGAL"/>
    <s v="2024 - 2º Trimestre"/>
    <d v="2024-03-05T00:00:00"/>
    <s v="Sem informação"/>
    <s v="NÃO"/>
    <m/>
    <s v="Fabrício Nogueira Rodrigues"/>
    <s v="Rita de Cássia Araújo Oliveira Barata"/>
    <s v="Glaucia Regina Centeno Cordeiro de Campos"/>
    <s v="Sem indicação"/>
    <s v="Sem indicação"/>
    <s v="fabricio.rodrigues@tjpa.jus.br; rita.oliveira@tjpa.jus.br; glaucia.cordeiro@tjpa.jus.br; coordenadoria.contratos@tjpa.jus.br"/>
  </r>
  <r>
    <s v="CONTRATO"/>
    <s v="087"/>
    <x v="3"/>
    <s v="TORINO  INFORMATICA  LTDA "/>
    <s v="03.619.767/0005-15"/>
    <s v="Aquisição  de equipamentos para a modernização e expansão da infraestrutura de Tecnologia da Informação e Comunicação do Tribunal de Justiça do Estado do Pará"/>
    <x v="4"/>
    <s v="Pregão Eletrônico"/>
    <s v="049/2021"/>
    <d v="2021-12-10T00:00:00"/>
    <s v="10/12/21"/>
    <d v="2022-12-10T00:00:00"/>
    <s v="10/12/22"/>
    <n v="365"/>
    <s v="EXPIRADO"/>
    <s v="EXPIRADO"/>
    <x v="0"/>
    <n v="905000"/>
    <s v="Despesa"/>
    <s v="00"/>
    <s v="SETIC"/>
    <s v="PA-PRO-2021/04226"/>
    <s v="Contrato não encontrado"/>
    <s v="Contrato não encontrado"/>
    <s v="TJPA-MEM-2022/46417, COBRANÇA. EM 07/10 O sERVIDOR rONIEL INFORMOU QUE NAO SERÁ PORRROGADO, no Teams"/>
    <m/>
    <s v="Lei n° 8.666/93"/>
    <m/>
    <x v="0"/>
    <s v="PRAZO LEGAL"/>
    <s v="2022 - 4º Trimestre"/>
    <d v="2022-10-11T00:00:00"/>
    <s v="Sem informação"/>
    <s v="NÃO"/>
    <m/>
    <s v="Diego Baptista Leitão"/>
    <s v="Felipe Moraes Freitas"/>
    <s v="Marcus Sergio Ferreira Neves"/>
    <s v="Sem indicação"/>
    <s v="Sem indicação"/>
    <s v="diego.leitao@tjpa.jus.br; felipe.freitas@tjpa.jus.br; marcus.neves@tjpa.jus.br"/>
  </r>
  <r>
    <s v="ARP"/>
    <s v="007"/>
    <x v="2"/>
    <s v="COMPANHIA DO PAPEL LTDA"/>
    <s v="21.496.459/0001/06"/>
    <s v="Registro de Preços para aquisição de papel A4 e A3 "/>
    <x v="7"/>
    <s v="Pregão Eletrônico"/>
    <s v="014/2023"/>
    <d v="2023-05-16T00:00:00"/>
    <s v="16/05/23"/>
    <d v="2024-05-16T00:00:00"/>
    <s v="16/05/24"/>
    <n v="366"/>
    <s v="EXPIRADO"/>
    <s v="EXPIRADO"/>
    <x v="0"/>
    <n v="525"/>
    <s v="Despesa"/>
    <n v="0"/>
    <s v="SEADM"/>
    <s v="TJPA-PRO-2023/02006"/>
    <n v="0"/>
    <s v="ARP não encontrada"/>
    <m/>
    <m/>
    <s v="Lei n° 8.666/93"/>
    <m/>
    <x v="0"/>
    <s v="PRAZO LEGAL"/>
    <s v="2024 - 2º Trimestre"/>
    <d v="2024-03-17T00:00:00"/>
    <s v="Sem informação"/>
    <s v="NÃO"/>
    <m/>
    <s v="Joao Victor Ferreira Almeida"/>
    <s v="Antonio Paulo Costa de Castro"/>
    <s v="Mario Jose Moreira Pnito"/>
    <s v="Sem indicação"/>
    <s v="Sem indicação"/>
    <s v="joao.vfalmeida@tjpa.jus.br; antonio.castro@tjpa.jus.br; mario.pinto@tjpa.jus.br;coordenadoria.contratos@tjpa.jus.br"/>
  </r>
  <r>
    <s v="ARP"/>
    <s v="008"/>
    <x v="2"/>
    <s v="JB COMERCIO E SERVICOS LTDA"/>
    <s v="44.248.520/0001-93"/>
    <s v="Registro de preços para aquisição de caixas de papelão e envelopes"/>
    <x v="7"/>
    <s v="Pregão Eletrônico"/>
    <s v="013/2023"/>
    <d v="2023-05-16T00:00:00"/>
    <s v="16/05/23"/>
    <d v="2024-05-16T00:00:00"/>
    <s v="16/05/24"/>
    <n v="366"/>
    <s v="EXPIRADO"/>
    <s v="EXPIRADO"/>
    <x v="0"/>
    <n v="38520"/>
    <s v="Despesa"/>
    <n v="0"/>
    <s v="SEADM"/>
    <s v="TJPA-PRO-2023/02003"/>
    <n v="0"/>
    <s v="ARP não encontrada"/>
    <m/>
    <m/>
    <s v="Lei n° 8.666/93"/>
    <m/>
    <x v="0"/>
    <s v="PRAZO LEGAL"/>
    <s v="2024 - 2º Trimestre"/>
    <d v="2024-03-17T00:00:00"/>
    <s v="Sem informação"/>
    <s v="NÃO"/>
    <m/>
    <s v="Joao Victor Ferreira Almeida"/>
    <s v="Antonio Paulo Costa de Castro"/>
    <s v="Mario Jose Moreira Pnito"/>
    <s v="Sem indicação"/>
    <s v="Sem indicação"/>
    <s v="joao.vfalmeida@tjpa.jus.br; antonio.castro@tjpa.jus.br; mario.pinto@tjpa.jus.br;coordenadoria.contratos@tjpa.jus.br"/>
  </r>
  <r>
    <s v="ARP"/>
    <s v="008"/>
    <x v="2"/>
    <s v="PRISMA PAPELARIA LTDA"/>
    <s v="28.076.288/0001-05"/>
    <s v="Registro de preços para aquisição de caixas de papelão e envelopes"/>
    <x v="7"/>
    <s v="Pregão Eletrônico"/>
    <s v="013/2023"/>
    <d v="2023-05-16T00:00:00"/>
    <s v="16/05/23"/>
    <d v="2024-05-16T00:00:00"/>
    <s v="16/05/24"/>
    <n v="366"/>
    <s v="EXPIRADO"/>
    <s v="EXPIRADO"/>
    <x v="0"/>
    <n v="18800"/>
    <s v="Despesa"/>
    <n v="0"/>
    <s v="SEADM"/>
    <s v="TJPA-PRO-2023/02002"/>
    <n v="0"/>
    <s v="ARP não encontrada"/>
    <m/>
    <m/>
    <s v="Lei n° 8.666/93"/>
    <m/>
    <x v="0"/>
    <s v="PRAZO LEGAL"/>
    <s v="2024 - 2º Trimestre"/>
    <d v="2024-03-17T00:00:00"/>
    <s v="Sem informação"/>
    <s v="NÃO"/>
    <m/>
    <s v="Joao Victor Ferreira Almeida"/>
    <s v="Antonio Paulo Costa de Castro"/>
    <s v="Mario Jose Moreira Pnito"/>
    <s v="Sem indicação"/>
    <s v="Sem indicação"/>
    <s v="joao.vfalmeida@tjpa.jus.br; antonio.castro@tjpa.jus.br; mario.pinto@tjpa.jus.br;coordenadoria.contratos@tjpa.jus.br"/>
  </r>
  <r>
    <s v="ARP"/>
    <s v="009"/>
    <x v="2"/>
    <s v="SINGEO SOLUCOES EM GEORREFERENCIAMENTO E ENGENHARIA LTDA"/>
    <s v="20.892.130/0001-93"/>
    <s v="Registro de Preços para eventual contratação de serviços de engenharia  de levantamento topográfico, cadastral, sondagem geotécnica e laboração de projetos executivos de arquitetura e complementares para o Tribunal de Justiça do Pará"/>
    <x v="1"/>
    <s v="Pregão Eletrônico"/>
    <s v="012/2023"/>
    <d v="2023-05-29T00:00:00"/>
    <s v="29/05/23"/>
    <d v="2024-05-29T00:00:00"/>
    <s v="29/05/24"/>
    <n v="366"/>
    <s v="EXPIRADO"/>
    <s v="EXPIRADO"/>
    <x v="0"/>
    <n v="202690"/>
    <s v="Despesa"/>
    <n v="0"/>
    <s v="SEENG"/>
    <s v="TJPA-PRO-2023/02207"/>
    <n v="0"/>
    <s v="ARP não encontrada"/>
    <m/>
    <m/>
    <s v="Lei n° 8.666/93"/>
    <m/>
    <x v="0"/>
    <s v="PRAZO LEGAL"/>
    <s v="2024 - 2º Trimestre"/>
    <d v="2024-03-30T00:00:00"/>
    <s v="Sem informação"/>
    <s v="NÃO"/>
    <m/>
    <s v="Nadime Sassim Dahas"/>
    <s v="Klaus Rhossard Seabra Guimarães "/>
    <s v="Gabriela Pessoa Monteiro"/>
    <s v="Sem indicação"/>
    <s v="Sem indicação"/>
    <s v="nadime.dahas@tjpa.jus.br;klaus.guimaraes@tjpa.jus.br;gabriela.pessoa@tjpa.jus.br;coordenadoria.contratos@tjpa.jus.br"/>
  </r>
  <r>
    <s v="ARP"/>
    <s v="009"/>
    <x v="2"/>
    <s v="CLAUDIO FERRO ARQUITETURA LTDA"/>
    <s v="11.915.665/0001-41"/>
    <s v="Registro de Preços para eventual contratação de serviços de engenharia  de levantamento topográfico, cadastral, sondagem geotécnica e laboração de projetos executivos de arquitetura e complementares para o Tribunal de Justiça do Pará"/>
    <x v="1"/>
    <s v="Pregão Eletrônico"/>
    <s v="012/2023"/>
    <d v="2023-05-29T00:00:00"/>
    <s v="29/05/23"/>
    <d v="2024-05-29T00:00:00"/>
    <s v="29/05/24"/>
    <n v="366"/>
    <s v="EXPIRADO"/>
    <s v="EXPIRADO"/>
    <x v="0"/>
    <n v="1040678"/>
    <s v="Despesa"/>
    <n v="0"/>
    <s v="SEENG"/>
    <s v="TJPA-PRO-2023/02203"/>
    <n v="0"/>
    <s v="ARP não encontrada"/>
    <m/>
    <m/>
    <s v="Lei n° 8.666/93"/>
    <m/>
    <x v="0"/>
    <s v="PRAZO LEGAL"/>
    <s v="2024 - 2º Trimestre"/>
    <d v="2024-03-30T00:00:00"/>
    <s v="Sem informação"/>
    <s v="NÃO"/>
    <m/>
    <s v="Nadime Sassim Dahas"/>
    <s v="Klaus Rhossard Seabra Guimarães "/>
    <s v="Gabriela Pessoa Monteiro"/>
    <s v="Sem indicação"/>
    <s v="Sem indicação"/>
    <s v="nadime.dahas@tjpa.jus.br;klaus.guimaraes@tjpa.jus.br;gabriela.pessoa@tjpa.jus.br;coordenadoria.contratos@tjpa.jus.br"/>
  </r>
  <r>
    <s v="ARP"/>
    <s v="012"/>
    <x v="2"/>
    <s v="ALEXANDRE AUZIER DE SOUZA ME"/>
    <s v="15.062.186/0001-80"/>
    <s v="Registro  de Preços  para  aquisição  de  eletrodomésticos,  eletroportáteis  e  organizador  de  filas, conforme condições, quantidades e exigências estabelecidas no termo de referência, Anexo I do edital."/>
    <x v="3"/>
    <s v="Pregão Eletrônico"/>
    <s v="011/2023"/>
    <d v="2023-06-05T00:00:00"/>
    <s v="05/06/23"/>
    <d v="2024-06-05T00:00:00"/>
    <s v="05/06/24"/>
    <n v="366"/>
    <s v="EXPIRADO"/>
    <s v="EXPIRADO"/>
    <x v="0"/>
    <n v="57500"/>
    <s v="Despesa"/>
    <n v="0"/>
    <s v="SEADM"/>
    <s v="TJPA-PRO-2023/02259"/>
    <n v="0"/>
    <s v="ARP não encontrada"/>
    <m/>
    <m/>
    <s v="Lei n° 8.666/93"/>
    <m/>
    <x v="0"/>
    <s v="PRAZO LEGAL"/>
    <s v="2024 - 2º Trimestre"/>
    <d v="2024-04-06T00:00:00"/>
    <s v="Sem informação"/>
    <s v="NÃO"/>
    <m/>
    <s v="Joao Victor Ferreira Almeida"/>
    <s v="Leandro Soares Costa Borges"/>
    <s v="Antonio Marcos Nunes de Carvalho"/>
    <s v="Sem indicação"/>
    <s v="Sem indicação"/>
    <s v="joao.vfalmeida@tjpa.jus.br; leandro.borges@tjpa.jus.br; antonio.carvalho@tjpa.jus.br; coordenadoria.contratos@tjpa.jus.br"/>
  </r>
  <r>
    <s v="ARP"/>
    <s v="012"/>
    <x v="2"/>
    <s v="K. BECHARA FARIAS DA SILVA LTDA"/>
    <s v="34.971.33/0001-15"/>
    <s v="Registro  de Preços  para  aquisição  de  eletrodomésticos,  eletroportáteis  e  organizador  de  filas, conforme condições, quantidades e exigências estabelecidas no termo de referência, Anexo I do edital."/>
    <x v="3"/>
    <s v="Pregão Eletrônico"/>
    <s v="011/2023"/>
    <d v="2023-06-05T00:00:00"/>
    <s v="05/06/23"/>
    <d v="2024-06-05T00:00:00"/>
    <s v="05/06/24"/>
    <n v="366"/>
    <s v="EXPIRADO"/>
    <s v="EXPIRADO"/>
    <x v="0"/>
    <n v="47871.199999999997"/>
    <s v="Despesa"/>
    <n v="0"/>
    <s v="SEADM"/>
    <s v="TJPA-PRO-2023/02266"/>
    <n v="0"/>
    <s v="ARP não encontrada"/>
    <m/>
    <m/>
    <s v="Lei n° 8.666/93"/>
    <m/>
    <x v="0"/>
    <s v="PRAZO LEGAL"/>
    <s v="2024 - 2º Trimestre"/>
    <d v="2024-04-06T00:00:00"/>
    <s v="Sem informação"/>
    <s v="NÃO"/>
    <m/>
    <s v="Joao Victor Ferreira Almeida"/>
    <s v="Leandro Soares Costa Borges"/>
    <s v="Antonio Marcos Nunes de Carvalho"/>
    <s v="Sem indicação"/>
    <s v="Sem indicação"/>
    <s v="joao.vfalmeida@tjpa.jus.br; leandro.borges@tjpa.jus.br; antonio.carvalho@tjpa.jus.br; coordenadoria.contratos@tjpa.jus.br"/>
  </r>
  <r>
    <s v="ARP"/>
    <s v="012"/>
    <x v="2"/>
    <s v="REDNOV FERRAMENTAS LTDA"/>
    <s v="45.769.285/0001-68"/>
    <s v="Registro  de Preços  para  aquisição  de  eletrodomésticos,  eletroportáteis  e  organizador  de  filas, conforme condições, quantidades e exigências estabelecidas no termo de referência, Anexo I do edital."/>
    <x v="3"/>
    <s v="Pregão Eletrônico"/>
    <s v="011/2023"/>
    <d v="2023-06-05T00:00:00"/>
    <s v="05/06/23"/>
    <d v="2024-06-05T00:00:00"/>
    <s v="05/06/24"/>
    <n v="366"/>
    <s v="EXPIRADO"/>
    <s v="EXPIRADO"/>
    <x v="0"/>
    <n v="26533"/>
    <s v="Despesa"/>
    <n v="0"/>
    <s v="SEADM"/>
    <s v="TJPA-PRO-2023/02264"/>
    <n v="0"/>
    <s v="ARP não encontrada"/>
    <m/>
    <m/>
    <s v="Lei n° 8.666/93"/>
    <m/>
    <x v="0"/>
    <s v="PRAZO LEGAL"/>
    <s v="2024 - 2º Trimestre"/>
    <d v="2024-04-06T00:00:00"/>
    <s v="Sem informação"/>
    <s v="NÃO"/>
    <m/>
    <s v="Joao Victor Ferreira Almeida"/>
    <s v="Leandro Soares Costa Borges"/>
    <s v="Antonio Marcos Nunes de Carvalho"/>
    <s v="Sem indicação"/>
    <s v="Sem indicação"/>
    <s v="joao.vfalmeida@tjpa.jus.br; leandro.borges@tjpa.jus.br; antonio.carvalho@tjpa.jus.br; coordenadoria.contratos@tjpa.jus.br"/>
  </r>
  <r>
    <s v="ARP"/>
    <s v="012"/>
    <x v="2"/>
    <s v="PUBLIC SYSTEM INDÚSTRIA E COMÉRCIO DE ORIENTADORES DE PÚBLICO LTDA"/>
    <s v="10.322.423/0001-81"/>
    <s v="Registro  de Preços  para  aquisição  de  eletrodomésticos,  eletroportáteis  e  organizador  de  filas, conforme condições, quantidades e exigências estabelecidas no termo de referência, Anexo I do edital."/>
    <x v="3"/>
    <s v="Pregão Eletrônico"/>
    <s v="011/2023"/>
    <d v="2023-06-05T00:00:00"/>
    <s v="05/06/23"/>
    <d v="2024-06-05T00:00:00"/>
    <s v="05/06/24"/>
    <n v="366"/>
    <s v="EXPIRADO"/>
    <s v="EXPIRADO"/>
    <x v="0"/>
    <n v="11400"/>
    <s v="Despesa"/>
    <n v="0"/>
    <s v="SEADM"/>
    <s v="TJPA-PRO-2023/02263"/>
    <n v="0"/>
    <s v="ARP não encontrada"/>
    <m/>
    <m/>
    <s v="Lei n° 8.666/93"/>
    <m/>
    <x v="0"/>
    <s v="PRAZO LEGAL"/>
    <s v="2024 - 2º Trimestre"/>
    <d v="2024-04-06T00:00:00"/>
    <s v="Sem informação"/>
    <s v="NÃO"/>
    <m/>
    <s v="Joao Victor Ferreira Almeida"/>
    <s v="Leandro Soares Costa Borges"/>
    <s v="Antonio Marcos Nunes de Carvalho"/>
    <s v="Sem indicação"/>
    <s v="Sem indicação"/>
    <s v="joao.vfalmeida@tjpa.jus.br; leandro.borges@tjpa.jus.br; antonio.carvalho@tjpa.jus.br; coordenadoria.contratos@tjpa.jus.br"/>
  </r>
  <r>
    <s v="ARP"/>
    <s v="012"/>
    <x v="2"/>
    <s v="L. CARVALHO COMÉRCIO E SERVIÇOS LTDA"/>
    <s v="20.991.432/0001-19"/>
    <s v="Registro  de Preços  para  aquisição  de  eletrodomésticos,  eletroportáteis  e  organizador  de  filas, conforme condições, quantidades e exigências estabelecidas no termo de referência, Anexo I do edital."/>
    <x v="3"/>
    <s v="Pregão Eletrônico"/>
    <s v="011/2023"/>
    <d v="2023-06-05T00:00:00"/>
    <s v="05/06/23"/>
    <d v="2024-06-05T00:00:00"/>
    <s v="05/06/24"/>
    <n v="366"/>
    <s v="EXPIRADO"/>
    <s v="EXPIRADO"/>
    <x v="0"/>
    <n v="130624"/>
    <s v="Despesa"/>
    <n v="0"/>
    <s v="SEADM"/>
    <s v="TJPA-PRO-2023/02262"/>
    <n v="0"/>
    <s v="ARP não encontrada"/>
    <m/>
    <m/>
    <s v="Lei n° 8.666/93"/>
    <m/>
    <x v="0"/>
    <s v="PRAZO LEGAL"/>
    <s v="2024 - 2º Trimestre"/>
    <d v="2024-04-06T00:00:00"/>
    <s v="Sem informação"/>
    <s v="NÃO"/>
    <m/>
    <s v="Joao Victor Ferreira Almeida"/>
    <s v="Leandro Soares Costa Borges"/>
    <s v="Antonio Marcos Nunes de Carvalho"/>
    <s v="Sem indicação"/>
    <s v="Sem indicação"/>
    <s v="joao.vfalmeida@tjpa.jus.br; leandro.borges@tjpa.jus.br; antonio.carvalho@tjpa.jus.br; coordenadoria.contratos@tjpa.jus.br"/>
  </r>
  <r>
    <s v="ARP"/>
    <s v="012"/>
    <x v="2"/>
    <s v="I G DOS SANTOS DE OLIVEIRA LTDA"/>
    <s v="27.363.204/0001-43"/>
    <s v="Registro  de Preços  para  aquisição  de  eletrodomésticos,  eletroportáteis  e  organizador  de  filas, conforme condições, quantidades e exigências estabelecidas no termo de referência, Anexo I do edital."/>
    <x v="3"/>
    <s v="Pregão Eletrônico"/>
    <s v="011/2023"/>
    <d v="2023-06-05T00:00:00"/>
    <s v="05/06/23"/>
    <d v="2024-06-05T00:00:00"/>
    <s v="05/06/24"/>
    <n v="366"/>
    <s v="EXPIRADO"/>
    <s v="EXPIRADO"/>
    <x v="0"/>
    <n v="38500"/>
    <s v="Despesa"/>
    <n v="0"/>
    <s v="SEADM"/>
    <s v="TJPA-PRO-2023/02267"/>
    <n v="0"/>
    <s v="ARP não encontrada"/>
    <m/>
    <m/>
    <s v="Lei n° 8.666/93"/>
    <m/>
    <x v="0"/>
    <s v="PRAZO LEGAL"/>
    <s v="2024 - 2º Trimestre"/>
    <d v="2024-04-06T00:00:00"/>
    <s v="Sem informação"/>
    <s v="NÃO"/>
    <m/>
    <s v="Joao Victor Ferreira Almeida"/>
    <s v="Leandro Soares Costa Borges"/>
    <s v="Antonio Marcos Nunes de Carvalho"/>
    <s v="Sem indicação"/>
    <s v="Sem indicação"/>
    <s v="joao.vfalmeida@tjpa.jus.br; leandro.borges@tjpa.jus.br; antonio.carvalho@tjpa.jus.br; coordenadoria.contratos@tjpa.jus.br"/>
  </r>
  <r>
    <s v="ARP"/>
    <s v="012"/>
    <x v="2"/>
    <s v="ERIELEM DO NASCIMENTO OEIRAS"/>
    <s v="48.532.136/0001-79"/>
    <s v="Registro  de Preços  para  aquisição  de  eletrodomésticos,  eletroportáteis  e  organizador  de  filas, conforme condições, quantidades e exigências estabelecidas no termo de referência, Anexo I do edital."/>
    <x v="3"/>
    <s v="Pregão Eletrônico"/>
    <s v="011/2023"/>
    <d v="2023-06-05T00:00:00"/>
    <s v="05/06/23"/>
    <d v="2024-06-05T00:00:00"/>
    <s v="05/06/24"/>
    <n v="366"/>
    <s v="EXPIRADO"/>
    <s v="EXPIRADO"/>
    <x v="0"/>
    <n v="77341.600000000006"/>
    <s v="Despesa"/>
    <n v="0"/>
    <s v="SEADM"/>
    <s v="TJPA-PRO-2023/02261"/>
    <n v="0"/>
    <s v="ARP não encontrada"/>
    <m/>
    <m/>
    <s v="Lei n° 8.666/93"/>
    <m/>
    <x v="0"/>
    <s v="PRAZO LEGAL"/>
    <s v="2024 - 2º Trimestre"/>
    <d v="2024-04-06T00:00:00"/>
    <s v="Sem informação"/>
    <s v="NÃO"/>
    <m/>
    <s v="Joao Victor Ferreira Almeida"/>
    <s v="Leandro Soares Costa Borges"/>
    <s v="Antonio Marcos Nunes de Carvalho"/>
    <s v="Sem indicação"/>
    <s v="Sem indicação"/>
    <s v="joao.vfalmeida@tjpa.jus.br; leandro.borges@tjpa.jus.br; antonio.carvalho@tjpa.jus.br; coordenadoria.contratos@tjpa.jus.br"/>
  </r>
  <r>
    <s v="ARP"/>
    <s v="012"/>
    <x v="2"/>
    <s v="BZ COMÉRCIO E SERVIÇOS LTDA"/>
    <s v="41.278.336/0001-06"/>
    <s v="Registro  de Preços  para  aquisição  de  eletrodomésticos,  eletroportáteis  e  organizador  de  filas, conforme condições, quantidades e exigências estabelecidas no termo de referência, Anexo I do edital."/>
    <x v="3"/>
    <s v="Pregão Eletrônico"/>
    <s v="011/2023"/>
    <d v="2023-06-05T00:00:00"/>
    <s v="05/06/23"/>
    <d v="2024-06-05T00:00:00"/>
    <s v="05/06/24"/>
    <n v="366"/>
    <s v="EXPIRADO"/>
    <s v="EXPIRADO"/>
    <x v="0"/>
    <n v="7640"/>
    <s v="Despesa"/>
    <n v="0"/>
    <s v="SEADM"/>
    <s v="TJPA-PRO-2023/02260"/>
    <n v="0"/>
    <s v="ARP não encontrada"/>
    <m/>
    <m/>
    <s v="Lei n° 8.666/93"/>
    <m/>
    <x v="0"/>
    <s v="PRAZO LEGAL"/>
    <s v="2024 - 2º Trimestre"/>
    <d v="2024-04-06T00:00:00"/>
    <s v="Sem informação"/>
    <s v="NÃO"/>
    <m/>
    <s v="Joao Victor Ferreira Almeida"/>
    <s v="Leandro Soares Costa Borges"/>
    <s v="Antonio Marcos Nunes de Carvalho"/>
    <s v="Sem indicação"/>
    <s v="Sem indicação"/>
    <s v="joao.vfalmeida@tjpa.jus.br; leandro.borges@tjpa.jus.br; antonio.carvalho@tjpa.jus.br; coordenadoria.contratos@tjpa.jus.br"/>
  </r>
  <r>
    <s v="ARP"/>
    <s v="012"/>
    <x v="2"/>
    <s v="S KAHWAGE PAIVA LTDA"/>
    <s v="40.907.095/0001-46"/>
    <s v="Registro  de Preços  para  aquisição  de  eletrodomésticos,  eletroportáteis  e  organizador  de  filas, conforme condições, quantidades e exigências estabelecidas no termo de referência, Anexo I do edital."/>
    <x v="3"/>
    <s v="Pregão Eletrônico"/>
    <s v="011/2023"/>
    <d v="2023-06-05T00:00:00"/>
    <s v="05/06/23"/>
    <d v="2024-06-05T00:00:00"/>
    <s v="05/06/24"/>
    <n v="366"/>
    <s v="EXPIRADO"/>
    <s v="EXPIRADO"/>
    <x v="0"/>
    <n v="51700"/>
    <s v="Despesa"/>
    <n v="0"/>
    <s v="SEADM"/>
    <s v="TJPA-PRO-2023/02265"/>
    <n v="0"/>
    <s v="ARP não encontrada"/>
    <m/>
    <m/>
    <s v="Lei n° 8.666/93"/>
    <m/>
    <x v="0"/>
    <s v="PRAZO LEGAL"/>
    <s v="2024 - 2º Trimestre"/>
    <d v="2024-04-06T00:00:00"/>
    <s v="Sem informação"/>
    <s v="NÃO"/>
    <m/>
    <s v="Joao Victor Ferreira Almeida"/>
    <s v="Leandro Soares Costa Borges"/>
    <s v="Antonio Marcos Nunes de Carvalho"/>
    <s v="Sem indicação"/>
    <s v="Sem indicação"/>
    <s v="joao.vfalmeida@tjpa.jus.br; leandro.borges@tjpa.jus.br; antonio.carvalho@tjpa.jus.br; coordenadoria.contratos@tjpa.jus.br"/>
  </r>
  <r>
    <s v="ARP"/>
    <s v="013"/>
    <x v="2"/>
    <s v="JJ COMÉRCIO E SERVIÇOS DE EQUIPAMENTOS DE SEGURANÇA LTDA"/>
    <s v="18.099.364/0001-36"/>
    <s v="Registro de Preços para eventual Recarga e Serviço de Manutenção "/>
    <x v="9"/>
    <s v="Pregão Eletrônico"/>
    <s v="015/2023"/>
    <d v="2023-06-05T00:00:00"/>
    <s v="05/06/23"/>
    <d v="2024-06-05T00:00:00"/>
    <s v="05/06/24"/>
    <n v="366"/>
    <s v="EXPIRADO"/>
    <s v="EXPIRADO"/>
    <x v="0"/>
    <n v="62150"/>
    <s v="Despesa"/>
    <n v="0"/>
    <s v="COMIL"/>
    <s v="TJPA-PRO-2023/02308"/>
    <n v="0"/>
    <s v="ARP não encontrada"/>
    <m/>
    <m/>
    <s v="Lei n° 8.666/93"/>
    <m/>
    <x v="0"/>
    <s v="PRAZO LEGAL"/>
    <s v="2024 - 2º Trimestre"/>
    <d v="2024-04-06T00:00:00"/>
    <s v="Sem informação"/>
    <s v="NÃO"/>
    <m/>
    <s v="Willian Rogerio Souza da Silva"/>
    <s v="Marcos Ramalho Junior"/>
    <s v="Manasses de Souza Melo"/>
    <s v="Sem indicação"/>
    <s v="Sem indicação"/>
    <s v="william.souza@tjpa.jus.br; marcos.ramalho@tjpa.jus.br; manasses.melo@tjpa.jus.br; coordenadoria.contratos@tjpa.jus.br"/>
  </r>
  <r>
    <s v="CONTRATO"/>
    <s v="023"/>
    <x v="1"/>
    <s v="RC SEGURANCA DO TRABALHO LTDA"/>
    <s v="38.928.121/0001-70"/>
    <s v="Contratação de empresa de Serviços Especializados em Segurança e Medicina do Trabalho - SESMT, para realização de levantamentos e avaliações ambientais para elaboração de Laudo Técnico das Condições Ambientais de Trabalho – LTCAT, Laudo de Insalubridade – LI, Laudo de Periculosidade – LP e transmissão para o eSocial (Escrituração Digital das Obrigações Fiscais, Previdenciárias e Trabalhistas) das primeiras cargas dos eventos de Saúde e Segurança do Trabalho – SST: S-2210 e S-2240, relacionados a todos os ambientes do Tribunal de Justiça do Estado do Pará – TJE/PA, onde laboram servidores vinculados ao Regime Geral de Previdência Social - RGPS, que estão lotados na Região Metropolitana de Belém e em, aproximadamente, 112 (Cento e doze) municípios do Estado do Pará."/>
    <x v="0"/>
    <s v="Pregão Eletrônico"/>
    <s v="072/2023"/>
    <d v="2024-03-04T00:00:00"/>
    <s v="04/03/24"/>
    <d v="2024-10-04T00:00:00"/>
    <s v="04/10/24"/>
    <n v="214"/>
    <s v="EXPIRADO"/>
    <s v="EXPIRADO"/>
    <x v="0"/>
    <n v="58838.32"/>
    <s v="Despesa"/>
    <s v="00"/>
    <s v="SEGEP"/>
    <s v="TJPA-PRO-2024/00892"/>
    <s v="Contrato não encontrado"/>
    <s v="Contrato não encontrado"/>
    <s v="TJPA-MEM-2024/40602, cobrança - não será prorrogado."/>
    <m/>
    <s v="Lei n° 8.666/93"/>
    <m/>
    <x v="0"/>
    <s v="PRAZO LEGAL"/>
    <s v="2024 - 4º Trimestre"/>
    <d v="2024-08-05T00:00:00"/>
    <s v="Sem informação"/>
    <s v="NÃO"/>
    <m/>
    <s v="Emiliano Augusto Bastos"/>
    <s v="Kamilla de Mendonça Gondim Prince"/>
    <s v="Kamilla de Mendonça Gondim Prince"/>
    <s v="Sem indicação"/>
    <s v="Sem indicação"/>
    <s v="emiliano.coutinho@tjpa.jus.br; kamilla.gondim@tjpa.jus.br; coordenadoria.contratos@tjpa.jus.br"/>
  </r>
  <r>
    <s v="CONTRATO"/>
    <s v="034"/>
    <x v="1"/>
    <s v="TORINO INFORMÁTICA LTDA"/>
    <s v="03.619.767/0005-15"/>
    <s v="Aquisição de equipamentos para a modernização e expansão da infraestrutura de Tecnologia da Informação e Comunicação do Tribunal de Justiça do Estado do Pará"/>
    <x v="13"/>
    <s v="Pregão Eletrônico"/>
    <s v="044/2023"/>
    <d v="2024-04-04T00:00:00"/>
    <s v="04/04/24"/>
    <d v="2024-10-04T00:00:00"/>
    <s v="04/10/24"/>
    <n v="183"/>
    <s v="EXPIRADO"/>
    <s v="EXPIRADO"/>
    <x v="0"/>
    <n v="1416000"/>
    <s v="Despesa"/>
    <s v="00"/>
    <s v="SETIC"/>
    <s v="TJPA-PRO-2024/01440"/>
    <s v="Contrato não encontrado"/>
    <s v="Contrato não encontrado"/>
    <s v="Contrato de aquisição"/>
    <m/>
    <s v="Lei n° 8.666/93"/>
    <m/>
    <x v="0"/>
    <s v="PRAZO LEGAL"/>
    <s v="2024 - 4º Trimestre"/>
    <d v="2024-08-05T00:00:00"/>
    <s v="Sem informação"/>
    <s v="NÃO"/>
    <s v="Contrato oriundo do consumo da Ata 005/2024. Apenas aquisição não pode ser prorrogado"/>
    <s v="Ramon Santos do Nascimento"/>
    <s v="Bruno Vieira dos Santos"/>
    <s v="Fabricio Jose Uchoa Correa"/>
    <s v="Sem indicação"/>
    <s v="Sem indicação"/>
    <s v="ramon.nascimento@tjpa.jus.br; bruno.vieira@tjpa.jus.br; fabricio.uchua@tjpa.jus.br; coordenadoria.contratos@tjpa.jus.br"/>
  </r>
  <r>
    <s v="CONTRATO"/>
    <s v="035"/>
    <x v="1"/>
    <s v="R JUAREZ DE ALMEIDA ME"/>
    <s v="27.996.382/0001-01"/>
    <s v="Aquisição de equipamentos para a modernização e expansão da infraestrutura de Tecnologia da Informação e Comunicação do Tribunal de Justiça do Estado do Pará"/>
    <x v="13"/>
    <s v="Pregão Eletrônico"/>
    <s v="044/2023"/>
    <d v="2024-04-09T00:00:00"/>
    <s v="09/04/24"/>
    <d v="2024-10-09T00:00:00"/>
    <s v="09/10/24"/>
    <n v="183"/>
    <s v="EXPIRADO"/>
    <s v="EXPIRADO"/>
    <x v="0"/>
    <n v="253400"/>
    <s v="Despesa"/>
    <s v="00"/>
    <s v="SETIC"/>
    <s v="TJPA-PRO-2024/01491"/>
    <s v="Contrato não encontrado"/>
    <s v="Contrato não encontrado"/>
    <s v="Contrato de aquisição"/>
    <m/>
    <s v="Lei n° 8.666/93"/>
    <m/>
    <x v="0"/>
    <s v="PRAZO LEGAL"/>
    <s v="2024 - 4º Trimestre"/>
    <d v="2024-08-10T00:00:00"/>
    <s v="Sem informação"/>
    <s v="NÃO"/>
    <s v="Contrato oriundo do consumo da Ata 005/2024. Apenas aquisição não pode ser prorrogado"/>
    <s v="Ramon Santos do Nascimento"/>
    <s v="Bruno Vieira dos Santos"/>
    <s v="Fabricio Jose Uchoa Correa"/>
    <s v="Sem indicação"/>
    <s v="Sem indicação"/>
    <s v="ramon.nascimento@tjpa.jus.br; bruno.vieira@tjpa.jus.br; fabricio.uchua@tjpa.jus.br; coordenadoria.contratos@tjpa.jus.br"/>
  </r>
  <r>
    <s v="CONTRATO"/>
    <s v="036"/>
    <x v="1"/>
    <s v="XP ON CONSULTORIA LTDA"/>
    <s v="23.518.065/0001-29"/>
    <s v="Aquisição de equipamentos para a modernização e expansão da infraestrutura de Tecnologia da Informação e Comunicação do Tribunal de Justiça do Estado do Pará"/>
    <x v="13"/>
    <s v="Pregão Eletrônico"/>
    <s v="044/2023"/>
    <d v="2024-04-09T00:00:00"/>
    <s v="09/04/24"/>
    <d v="2024-10-09T00:00:00"/>
    <s v="09/10/24"/>
    <n v="183"/>
    <s v="EXPIRADO"/>
    <s v="EXPIRADO"/>
    <x v="0"/>
    <n v="884287.2"/>
    <s v="Despesa"/>
    <s v="00"/>
    <s v="SETIC"/>
    <s v="TJPA-PRO-2024/01493"/>
    <s v="Contrato não encontrado"/>
    <s v="Contrato não encontrado"/>
    <s v="Contrato de aquisição"/>
    <m/>
    <s v="Lei n° 8.666/93"/>
    <m/>
    <x v="0"/>
    <s v="PRAZO LEGAL"/>
    <s v="2024 - 4º Trimestre"/>
    <d v="2024-08-10T00:00:00"/>
    <s v="Sem informação"/>
    <s v="NÃO"/>
    <s v="Contrato oriundo do consumo da Ata 005/2024. Apenas aquisição não pode ser prorrogado"/>
    <s v="Ramon Santos do Nascimento"/>
    <s v="Bruno Vieira dos Santos"/>
    <s v="Fabricio Jose Uchoa Correa"/>
    <s v="Sem indicação"/>
    <s v="Sem indicação"/>
    <s v="ramon.nascimento@tjpa.jus.br; bruno.vieira@tjpa.jus.br; fabricio.uchua@tjpa.jus.br; coordenadoria.contratos@tjpa.jus.br"/>
  </r>
  <r>
    <s v="ARP"/>
    <s v="007"/>
    <x v="2"/>
    <s v="MULTPAPER DISTRIBUIDORA DE PAPÉIS LTDA"/>
    <s v="26.976.381/0001-32"/>
    <s v="Registro de Preços para aquisição de papel A4 e A3 "/>
    <x v="7"/>
    <s v="Pregão Eletrônico"/>
    <s v="014/2023"/>
    <d v="2023-05-16T00:00:00"/>
    <s v="16/05/23"/>
    <d v="2024-05-16T00:00:00"/>
    <s v="16/05/24"/>
    <n v="366"/>
    <s v="EXPIRADO"/>
    <s v="EXPIRADO"/>
    <x v="0"/>
    <n v="688000"/>
    <s v="Despesa"/>
    <n v="0"/>
    <s v="SEADM"/>
    <s v="TJPA-PRO-2023/02005"/>
    <n v="0"/>
    <s v="ARP não encontrada"/>
    <m/>
    <m/>
    <s v="Lei n° 8.666/93"/>
    <m/>
    <x v="0"/>
    <s v="PRAZO LEGAL"/>
    <s v="2024 - 2º Trimestre"/>
    <d v="2024-03-17T00:00:00"/>
    <s v="Sem informação"/>
    <s v="NÃO"/>
    <m/>
    <s v="Joao Victor Ferreira Almeida"/>
    <s v="Antonio Paulo Costa de Castro"/>
    <s v="Mario Jose Moreira Pnito"/>
    <s v="Sem indicação"/>
    <s v="Sem indicação"/>
    <s v="joao.vfalmeida@tjpa.jus.br; antonio.castro@tjpa.jus.br; mario.pinto@tjpa.jus.br;coordenadoria.contratos@tjpa.jus.br"/>
  </r>
  <r>
    <s v="CONTRATO"/>
    <s v="002"/>
    <x v="1"/>
    <s v="A L PAES BOULHOSA LTDA"/>
    <s v="02.965.642/0001-50"/>
    <s v="Contratação de empresa especializada no fornecimento de equipamentos de refrigeração - SPLIT e ACJ ( sem instalaçao), afim se serem utilizadas na climatização ambiental das unidades administrativas e judiciárias desta Egrégia Corte."/>
    <x v="0"/>
    <s v="Pregão Eletrônico "/>
    <s v="054/2023"/>
    <d v="2024-01-15T00:00:00"/>
    <s v="15/01/24"/>
    <d v="2024-11-14T00:00:00"/>
    <s v="14/11/24"/>
    <n v="304"/>
    <s v="EXPIRADO"/>
    <s v="EXPIRADO"/>
    <x v="0"/>
    <n v="19866"/>
    <s v="Despesa"/>
    <s v="00"/>
    <s v="SEADM"/>
    <s v="TJPA-PRO-2024/00246"/>
    <s v="Contrato não encontrado"/>
    <s v="Contrato não encontrado"/>
    <s v="Rescisão antecipada unilateral TJPA-MEM-2024/51358 - rescisão antecipada autorizada em 01/10/2024"/>
    <m/>
    <s v="Lei n° 8.666/93"/>
    <m/>
    <x v="0"/>
    <s v="PRAZO LEGAL"/>
    <s v="2024 - 4º Trimestre"/>
    <d v="2024-09-15T00:00:00"/>
    <s v="Sem informação"/>
    <s v="NÃO"/>
    <m/>
    <s v="João Victor Ferreira Almeida"/>
    <s v="Leandro Soares Costa Borges"/>
    <s v="Edson Goçalves ferreira"/>
    <s v="Sem Indicação"/>
    <s v="Sem Indicação"/>
    <s v="joao.vfalmeida@tjpa.jus.br;leandro.borges@tjpa.jus.br;edson.ferreira@tjpa.jus.br;coordenadoria.contratos@tjpa.jus.br"/>
  </r>
  <r>
    <s v="CONTRATO"/>
    <s v="009"/>
    <x v="1"/>
    <s v="BATALHÃO DE POLÍCIA TURÍSTICA, INSTITUTO AMBIENT, INSTITUTO MARIA NEVES, SOCIEDADE COMUNITÁRIA SÃO JOÃO BATISTA, REGIMENTO DA POLÍCIA MONTADA,"/>
    <s v="05.054.994/0001-42/16.791.646/0001-74/41.914.725/0001-72/10.235.513/0001-35/05.054.994/0001-35"/>
    <s v="Doação de bens móveis inservíveis"/>
    <x v="12"/>
    <s v="Dispensa de Licitação"/>
    <s v="s/n"/>
    <d v="2024-02-02T00:00:00"/>
    <s v="02/02/24"/>
    <d v="2024-02-02T00:00:00"/>
    <s v="02/02/24"/>
    <n v="0"/>
    <s v="EXPIRADO"/>
    <s v="EXPIRADO"/>
    <x v="0"/>
    <n v="13816.38"/>
    <s v="Doação"/>
    <s v="00"/>
    <s v="SEADM"/>
    <s v="TJPA-MEM-2023/64603."/>
    <s v="Contrato não encontrado"/>
    <s v="Contrato não encontrado"/>
    <m/>
    <m/>
    <s v="Lei n° 14.133/21"/>
    <m/>
    <x v="0"/>
    <s v="PRAZO LEGAL"/>
    <s v="2024 - 1º Trimestre"/>
    <d v="2023-12-04T00:00:00"/>
    <s v="Sem informação"/>
    <m/>
    <m/>
    <s v="Jose Nasareno de Macedo Silva"/>
    <s v="Jose Nasareno de Macedo Silva"/>
    <s v="Sem indicação"/>
    <s v="Sem indicação"/>
    <s v="Sem indicação"/>
    <s v="nasareno.silva@tjpa.jus.br"/>
  </r>
  <r>
    <s v="CONTRATO"/>
    <s v="013"/>
    <x v="1"/>
    <s v="PREFEITURA MUNICIPAL DE SÃO GERALDO DO ARAGUAIA/SEC. MUNICIPAL DE EDUCAÇÃO"/>
    <s v="10.249.241/0001-22"/>
    <s v="Doação de bens móveis inservíveis"/>
    <x v="12"/>
    <s v="Dispensa de Licitação"/>
    <s v="s/n"/>
    <d v="2024-02-06T00:00:00"/>
    <s v="06/02/24"/>
    <d v="2024-02-06T00:00:00"/>
    <s v="06/02/24"/>
    <n v="0"/>
    <s v="EXPIRADO"/>
    <s v="EXPIRADO"/>
    <x v="0"/>
    <n v="3987.64"/>
    <s v="Doação"/>
    <s v="00"/>
    <s v="SEADM"/>
    <m/>
    <s v="Contrato não encontrado"/>
    <s v="Contrato não encontrado"/>
    <m/>
    <m/>
    <s v="Lei n° 14.133/21"/>
    <m/>
    <x v="0"/>
    <s v="PRAZO LEGAL"/>
    <s v="2024 - 1º Trimestre"/>
    <d v="2023-12-08T00:00:00"/>
    <s v="Sem informação"/>
    <m/>
    <m/>
    <s v="Jose Nasareno de Macedo Silva"/>
    <s v="Jose Nasareno de Macedo Silva"/>
    <s v="Sem indicação"/>
    <s v="Sem indicação"/>
    <s v="Sem indicação"/>
    <s v="nasareno.silva@tjpa.jus.br"/>
  </r>
  <r>
    <s v="CONTRATO"/>
    <s v="012"/>
    <x v="1"/>
    <s v="CENTRO SOCIAL, CULTURAL, EDUCACIONAL ARCA DE NOE"/>
    <s v="06.538.090/0001-55"/>
    <s v="Doação de bens móveis inservíveis"/>
    <x v="12"/>
    <s v="Dispensa de Licitação"/>
    <s v="s/n"/>
    <d v="2024-02-02T00:00:00"/>
    <s v="02/02/24"/>
    <d v="2024-02-02T00:00:00"/>
    <s v="02/02/24"/>
    <n v="0"/>
    <s v="EXPIRADO"/>
    <s v="EXPIRADO"/>
    <x v="0"/>
    <n v="86253.2"/>
    <s v="Doação"/>
    <s v="00"/>
    <s v="SEADM"/>
    <s v="TJPA-OFI-2023/05855"/>
    <s v="Contrato não encontrado"/>
    <s v="Contrato não encontrado"/>
    <m/>
    <m/>
    <s v="Lei n° 14.133/21"/>
    <m/>
    <x v="0"/>
    <s v="PRAZO LEGAL"/>
    <s v="2024 - 1º Trimestre"/>
    <d v="2023-12-04T00:00:00"/>
    <s v="Sem informação"/>
    <m/>
    <m/>
    <s v="Jose Nasareno de Macedo Silva"/>
    <s v="Jose Nasareno de Macedo Silva"/>
    <s v="Sem indicação"/>
    <s v="Sem indicação"/>
    <s v="Sem indicação"/>
    <s v="nasareno.silva@tjpa.jus.br"/>
  </r>
  <r>
    <s v="CONTRATO"/>
    <s v="027"/>
    <x v="1"/>
    <s v="SECRETARIA MUNICIPAL DE MEIO AMBIENTE DE BELÉM, INSTITUIÇÃO AÇÃO JESUS ALEGRIA, NÚCLEO DE ROTARY DE DESENVOLVIMENTO COMUNITÁRIO - PRATINHA II, INSTITUTO DE EDUCAÇÃO PESQUISA, EXTENSÃO E CULTURA - IEPEC, SECRETARIA DE ESTADO DE JUSTIÇA - CEJU"/>
    <s v="05.544.392/0001-73, 47.848.289/0001-67, 02.809.883/001-00, 32.375.210/0001-14, 05.054.895/0001-60"/>
    <s v="Doação de bens móveis inservíveis"/>
    <x v="12"/>
    <s v="Dispensa de Licitação"/>
    <s v="s/n"/>
    <d v="2024-03-19T00:00:00"/>
    <s v="19/03/24"/>
    <d v="2024-03-19T00:00:00"/>
    <s v="19/03/24"/>
    <n v="0"/>
    <s v="EXPIRADO"/>
    <s v="EXPIRADO"/>
    <x v="0"/>
    <n v="75415.789999999994"/>
    <s v="Doação"/>
    <s v="00"/>
    <s v="SEADM"/>
    <s v="TJPA-PRO-2024/01034"/>
    <s v="Contrato não encontrado"/>
    <s v="Contrato não encontrado"/>
    <m/>
    <m/>
    <s v="Lei n° 14.133/21"/>
    <m/>
    <x v="0"/>
    <s v="PRAZO LEGAL"/>
    <s v="2024 - 1º Trimestre"/>
    <d v="2024-01-19T00:00:00"/>
    <s v="Sem informação"/>
    <m/>
    <m/>
    <s v="Jose Nasareno de Macedo Silva"/>
    <s v="Jose Nasareno de Macedo Silva"/>
    <s v="Sem indicação"/>
    <s v="Sem indicação"/>
    <s v="Sem indicação"/>
    <s v="nasareno.silva@tjpa.jus.br"/>
  </r>
  <r>
    <s v="CONTRATO"/>
    <s v="019"/>
    <x v="1"/>
    <s v="PREFEITURA MUNICIPAL DE SANTARÉM - SECRETARIA MUNICIPAL DE URBANISMO E SERVIÇOS PÚBLICOS"/>
    <s v="05.182.233/0001-76"/>
    <s v="Doação de bens móveis inservíveis"/>
    <x v="12"/>
    <s v="Dispensa de Licitação"/>
    <s v="s/n"/>
    <d v="2024-03-25T00:00:00"/>
    <s v="25/03/24"/>
    <d v="2024-03-25T00:00:00"/>
    <s v="25/03/24"/>
    <n v="0"/>
    <s v="EXPIRADO"/>
    <s v="EXPIRADO"/>
    <x v="0"/>
    <n v="2877.23"/>
    <s v="Doação"/>
    <s v="00"/>
    <s v="SEADM"/>
    <s v="TJPA-MEM-2023/11208"/>
    <s v="Contrato não encontrado"/>
    <s v="Contrato não encontrado"/>
    <m/>
    <m/>
    <s v="Lei n° 14.133/21"/>
    <m/>
    <x v="0"/>
    <s v="PRAZO LEGAL"/>
    <s v="2024 - 1º Trimestre"/>
    <d v="2024-01-25T00:00:00"/>
    <s v="Sem informação"/>
    <m/>
    <m/>
    <s v="Jose Nasareno de Macedo Silva"/>
    <s v="Jose Nasareno de Macedo Silva"/>
    <s v="Sem indicação"/>
    <s v="Sem indicação"/>
    <s v="Sem indicação"/>
    <s v="nasareno.silva@tjpa.jus.br"/>
  </r>
  <r>
    <s v="CONTRATO"/>
    <s v="024"/>
    <x v="1"/>
    <s v="DELEGACIA DE POLÍCIA CIVIL; ESCOLA ESTADUAL DE ENSINO FUNDAMENTAL GONÇALO FERREIRA (COMARCA DE CURUÇÁ); ESCOLA ESTADUAL DE ENSINO FUNDAMENTAL MANOEL SABINO (Termo de Magalhães Barata); ESCOLA ESTADUAL DE ENSINO FUNDAMENTAL NELSON REBELO (Comarca de Marapanim); ESCOLA   ESTADUAL   DE   ENSINO   FUNDAMENTAL   PRESIDENTE   KENNEDY   (Comarca   de Maracanã) e MINISTÉRIO ESPERANÇA "/>
    <s v="00.368.105/0001-06, 05.054.937/0001-63, 14.531.383/0001-39, 11.509.354/0001-82"/>
    <s v="Doação de bens móveis inservíveis"/>
    <x v="12"/>
    <s v="Dispensa de Licitação"/>
    <s v="s/n"/>
    <d v="2024-03-27T00:00:00"/>
    <s v="27/03/24"/>
    <d v="2024-03-27T00:00:00"/>
    <s v="27/03/24"/>
    <n v="0"/>
    <s v="EXPIRADO"/>
    <s v="EXPIRADO"/>
    <x v="0"/>
    <n v="14098.78"/>
    <s v="Doação"/>
    <s v="00"/>
    <s v="SEADM"/>
    <s v="TJPA-MEM-2024/64870"/>
    <s v="Contrato não encontrado"/>
    <s v="Contrato não encontrado"/>
    <m/>
    <m/>
    <s v="Lei n° 14.133/21"/>
    <m/>
    <x v="0"/>
    <s v="PRAZO LEGAL"/>
    <s v="2024 - 1º Trimestre"/>
    <d v="2024-01-27T00:00:00"/>
    <s v="Sem informação"/>
    <m/>
    <m/>
    <s v="Jose Nasareno de Macedo Silva"/>
    <s v="Jose Nasareno de Macedo Silva"/>
    <s v="Sem indicação"/>
    <s v="Sem indicação"/>
    <s v="Sem indicação"/>
    <s v="nasareno.silva@tjpa.jus.br"/>
  </r>
  <r>
    <s v="CONTRATO"/>
    <s v="030"/>
    <x v="1"/>
    <s v="MINISTÉRIO AGAPE DA RESTAURAÇÃO - MAR TAILÂNDIA"/>
    <s v="51.432.031/0001-52"/>
    <s v="Doação de bens móveis inservíveis"/>
    <x v="12"/>
    <s v="Dispensa de Licitação"/>
    <s v="s/n"/>
    <d v="2024-03-22T00:00:00"/>
    <s v="22/03/24"/>
    <d v="2024-03-22T00:00:00"/>
    <s v="22/03/24"/>
    <n v="0"/>
    <s v="EXPIRADO"/>
    <s v="EXPIRADO"/>
    <x v="0"/>
    <n v="5144.76"/>
    <s v="Doação"/>
    <s v="00"/>
    <s v="SEADM"/>
    <s v="TJPA-MEM-2023/68665"/>
    <s v="Contrato não encontrado"/>
    <s v="Contrato não encontrado"/>
    <m/>
    <m/>
    <s v="Lei n° 14.133/21"/>
    <m/>
    <x v="0"/>
    <s v="PRAZO LEGAL"/>
    <s v="2024 - 1º Trimestre"/>
    <d v="2024-01-22T00:00:00"/>
    <s v="Sem informação"/>
    <m/>
    <m/>
    <s v="Jose Nasareno de Macedo Silva"/>
    <s v="Jose Nasareno de Macedo Silva"/>
    <s v="Sem indicação"/>
    <s v="Sem indicação"/>
    <s v="Sem indicação"/>
    <s v="nasareno.silva@tjpa.jus.br"/>
  </r>
  <r>
    <s v="CONTRATO"/>
    <s v="031"/>
    <x v="1"/>
    <s v="INSTITUTO NOVA AMAZÔNIA - INA"/>
    <s v="29.044.333/0001-02"/>
    <s v="Doação de bens móveis inservíveis"/>
    <x v="12"/>
    <s v="Dispensa de Licitação"/>
    <s v="s/n"/>
    <d v="2024-03-22T00:00:00"/>
    <s v="22/03/24"/>
    <d v="2024-03-22T00:00:00"/>
    <s v="22/03/24"/>
    <n v="0"/>
    <s v="EXPIRADO"/>
    <s v="EXPIRADO"/>
    <x v="0"/>
    <n v="1687.77"/>
    <s v="Doação"/>
    <s v="00"/>
    <s v="SEADM"/>
    <s v="TJPA-PRO-2024/01034"/>
    <s v="Contrato não encontrado"/>
    <s v="Contrato não encontrado"/>
    <m/>
    <m/>
    <s v="Lei n° 14.133/21"/>
    <m/>
    <x v="0"/>
    <s v="PRAZO LEGAL"/>
    <s v="2024 - 1º Trimestre"/>
    <d v="2024-01-22T00:00:00"/>
    <s v="Sem informação"/>
    <m/>
    <m/>
    <s v="Jose Nasareno de Macedo Silva"/>
    <s v="Jose Nasareno de Macedo Silva"/>
    <s v="Sem indicação"/>
    <s v="Sem indicação"/>
    <s v="Sem indicação"/>
    <s v="nasareno.silva@tjpa.jus.br"/>
  </r>
  <r>
    <s v="CONTRATO"/>
    <s v="039"/>
    <x v="1"/>
    <s v="FUNDO MUNICIPAL DE EDUCAÇÃO DO MUNICÍPIO DE PARAGOMINAS"/>
    <s v="29.628.903/0001-01"/>
    <s v="Doação de bens móveis inservíveis"/>
    <x v="12"/>
    <s v="Dispensa de Licitação"/>
    <s v="s/n"/>
    <d v="2024-04-29T00:00:00"/>
    <s v="29/04/24"/>
    <d v="2024-04-29T00:00:00"/>
    <s v="29/04/24"/>
    <n v="0"/>
    <s v="EXPIRADO"/>
    <s v="EXPIRADO"/>
    <x v="0"/>
    <n v="753.26"/>
    <s v="Doação"/>
    <s v="00"/>
    <s v="SEADM"/>
    <s v="TJPA-REQ-2023/16063"/>
    <s v="Contrato não encontrado"/>
    <s v="Contrato não encontrado"/>
    <m/>
    <m/>
    <s v="Lei n° 14.133/21"/>
    <m/>
    <x v="0"/>
    <s v="PRAZO LEGAL"/>
    <s v="2024 - 2º Trimestre"/>
    <d v="2024-02-29T00:00:00"/>
    <s v="Sem informação"/>
    <m/>
    <m/>
    <s v="Jose Nasareno de Macedo Silva"/>
    <s v="Jose Nasareno de Macedo Silva"/>
    <s v="Sem indicação"/>
    <s v="Sem indicação"/>
    <s v="Sem indicação"/>
    <s v="nasareno.silva@tjpa.jus.br"/>
  </r>
  <r>
    <s v="CONTRATO"/>
    <s v="040"/>
    <x v="1"/>
    <s v="CONSELHO DA ESCOLA MUNICIPAL SANDRA MARIA"/>
    <s v="03.156.475/0001-60"/>
    <s v="Doação de bens móveis inservíveis"/>
    <x v="12"/>
    <s v="Dispensa de Licitação"/>
    <s v="s/n"/>
    <d v="2024-05-02T00:00:00"/>
    <s v="02/05/24"/>
    <d v="2024-05-02T00:00:00"/>
    <s v="02/05/24"/>
    <n v="0"/>
    <s v="EXPIRADO"/>
    <s v="EXPIRADO"/>
    <x v="0"/>
    <n v="23901.41"/>
    <s v="Doação"/>
    <s v="00"/>
    <s v="SEADM"/>
    <s v="TJPA-MEM-2023/43577"/>
    <s v="Contrato não encontrado"/>
    <s v="Contrato não encontrado"/>
    <m/>
    <m/>
    <s v="Lei n° 14.133/21"/>
    <m/>
    <x v="0"/>
    <s v="PRAZO LEGAL"/>
    <s v="2024 - 2º Trimestre"/>
    <d v="2024-03-03T00:00:00"/>
    <s v="Sem informação"/>
    <m/>
    <m/>
    <s v="Jose Nasareno de Macedo Silva"/>
    <s v="Jose Nasareno de Macedo Silva"/>
    <s v="Sem indicação"/>
    <s v="Sem indicação"/>
    <s v="Sem indicação"/>
    <s v="nasareno.silva@tjpa.jus.br"/>
  </r>
  <r>
    <s v="CONTRATO"/>
    <s v="042"/>
    <x v="1"/>
    <s v="CENTRO SOCIAL INOVAÇÃO GILEADE"/>
    <s v="06.375.930/0001-06"/>
    <s v="Doação de bens móveis inservíveis"/>
    <x v="12"/>
    <s v="Dispensa de Licitação"/>
    <s v="s/n"/>
    <d v="2024-05-03T00:00:00"/>
    <s v="03/05/24"/>
    <d v="2024-05-03T00:00:00"/>
    <s v="03/05/24"/>
    <n v="0"/>
    <s v="EXPIRADO"/>
    <s v="EXPIRADO"/>
    <x v="0"/>
    <n v="183226.66"/>
    <s v="Doação"/>
    <s v="00"/>
    <s v="SEADM"/>
    <s v="TJPA-EXT-2023/03404"/>
    <s v="Contrato não encontrado"/>
    <s v="Contrato não encontrado"/>
    <m/>
    <m/>
    <s v="Lei n° 14.133/21"/>
    <m/>
    <x v="0"/>
    <s v="PRAZO LEGAL"/>
    <s v="2024 - 2º Trimestre"/>
    <d v="2024-03-04T00:00:00"/>
    <s v="Sem informação"/>
    <m/>
    <m/>
    <s v="Jose Nasareno de Macedo Silva"/>
    <s v="Jose Nasareno de Macedo Silva"/>
    <s v="Sem indicação"/>
    <s v="Sem indicação"/>
    <s v="Sem indicação"/>
    <s v="nasareno.silva@tjpa.jus.br"/>
  </r>
  <r>
    <s v="CONTRATO"/>
    <s v="043"/>
    <x v="1"/>
    <s v="DEFENSORIA PÚBLICA DO ESTADO DO PARÁ"/>
    <s v="34.639.526/0001-38"/>
    <s v="Doação de bens móveis inservíveis"/>
    <x v="12"/>
    <s v="Dispensa de Licitação"/>
    <s v="s/n"/>
    <d v="2024-05-03T00:00:00"/>
    <s v="03/05/24"/>
    <d v="2024-05-03T00:00:00"/>
    <s v="03/05/24"/>
    <n v="0"/>
    <s v="EXPIRADO"/>
    <s v="EXPIRADO"/>
    <x v="0"/>
    <n v="229.86"/>
    <s v="Doação"/>
    <s v="00"/>
    <s v="SEADM"/>
    <s v="TJPA-MEM-2024/11455"/>
    <s v="Contrato não encontrado"/>
    <s v="Contrato não encontrado"/>
    <m/>
    <m/>
    <s v="Lei n° 14.133/21"/>
    <m/>
    <x v="0"/>
    <s v="PRAZO LEGAL"/>
    <s v="2024 - 2º Trimestre"/>
    <d v="2024-03-04T00:00:00"/>
    <s v="Sem informação"/>
    <m/>
    <m/>
    <s v="Jose Nasareno de Macedo Silva"/>
    <s v="Jose Nasareno de Macedo Silva"/>
    <s v="Sem indicação"/>
    <s v="Sem indicação"/>
    <s v="Sem indicação"/>
    <s v="nasareno.silva@tjpa.jus.br"/>
  </r>
  <r>
    <s v="CONTRATO"/>
    <s v="045"/>
    <x v="1"/>
    <s v="INSTITUTO UNIDOS VENCEREMOS"/>
    <s v="15.277.718/0001-05"/>
    <s v="Doação de bens móveis inservíveis"/>
    <x v="12"/>
    <s v="Dispensa de Licitação"/>
    <s v="s/n"/>
    <d v="2024-05-13T00:00:00"/>
    <s v="13/05/24"/>
    <d v="2024-05-13T00:00:00"/>
    <s v="13/05/24"/>
    <n v="0"/>
    <s v="EXPIRADO"/>
    <s v="EXPIRADO"/>
    <x v="0"/>
    <n v="72012.649999999994"/>
    <s v="Doação"/>
    <s v="00"/>
    <s v="SEADM"/>
    <s v="TJPA-EXT-2023/04299"/>
    <s v="Contrato não encontrado"/>
    <s v="Contrato não encontrado"/>
    <m/>
    <m/>
    <s v="Lei n° 14.133/21"/>
    <m/>
    <x v="0"/>
    <s v="PRAZO LEGAL"/>
    <s v="2024 - 2º Trimestre"/>
    <d v="2024-03-14T00:00:00"/>
    <s v="Sem informação"/>
    <m/>
    <m/>
    <s v="Jose Nasareno de Macedo Silva"/>
    <s v="Jose Nasareno de Macedo Silva"/>
    <s v="Sem indicação"/>
    <s v="Sem indicação"/>
    <s v="Sem indicação"/>
    <s v="nasareno.silva@tjpa.jus.br"/>
  </r>
  <r>
    <s v="CONTRATO"/>
    <s v="047"/>
    <x v="1"/>
    <s v="SINDICATO DOS TRABALHADORES RURAIS AGRICULTORES E AGRICULTORAS FAMILIARES DO MUNICÍPIO DE COLARES"/>
    <s v="04.749.313/0001-06"/>
    <s v="Doação de bens móveis inservíveis"/>
    <x v="12"/>
    <s v="Dispensa de Licitação"/>
    <s v="s/n"/>
    <d v="2024-05-13T00:00:00"/>
    <s v="13/05/24"/>
    <d v="2024-05-13T00:00:00"/>
    <s v="13/05/24"/>
    <n v="0"/>
    <s v="EXPIRADO"/>
    <s v="EXPIRADO"/>
    <x v="0"/>
    <n v="4703"/>
    <s v="Doação"/>
    <s v="00"/>
    <s v="SEADM"/>
    <s v="TJPA-MEM-2024/15887"/>
    <s v="Contrato não encontrado"/>
    <s v="Contrato não encontrado"/>
    <m/>
    <m/>
    <s v="Lei n° 14.133/21"/>
    <m/>
    <x v="0"/>
    <s v="PRAZO LEGAL"/>
    <s v="2024 - 2º Trimestre"/>
    <d v="2024-03-14T00:00:00"/>
    <s v="Sem informação"/>
    <m/>
    <m/>
    <s v="Jose Nasareno de Macedo Silva"/>
    <s v="Jose Nasareno de Macedo Silva"/>
    <s v="Sem indicação"/>
    <s v="Sem indicação"/>
    <s v="Sem indicação"/>
    <s v="nasareno.silva@tjpa.jus.br"/>
  </r>
  <r>
    <s v="CONTRATO"/>
    <s v="051"/>
    <x v="1"/>
    <s v="DELEGACIA DE POLÍCIA CIVIL DE IPIXUNA DO PARÁ E DELEGACIA DE POLÍCIA CIVIL DE IGARAPÉ-AÇU"/>
    <s v="00.368.105/0001-06"/>
    <s v="Doação de bens móveis inservíveis"/>
    <x v="12"/>
    <s v="Dispensa de Licitação"/>
    <s v="s/n"/>
    <d v="2024-05-16T00:00:00"/>
    <s v="16/05/24"/>
    <d v="2024-05-16T00:00:00"/>
    <s v="16/05/24"/>
    <n v="0"/>
    <s v="EXPIRADO"/>
    <s v="EXPIRADO"/>
    <x v="0"/>
    <n v="3127.26"/>
    <s v="Doação"/>
    <s v="00"/>
    <s v="SEADM"/>
    <s v="TJPA-MEM-2024/04052"/>
    <s v="Contrato não encontrado"/>
    <s v="Contrato não encontrado"/>
    <m/>
    <m/>
    <s v="Lei n° 14.133/21"/>
    <m/>
    <x v="0"/>
    <s v="PRAZO LEGAL"/>
    <s v="2024 - 2º Trimestre"/>
    <d v="2024-03-17T00:00:00"/>
    <s v="Sem informação"/>
    <m/>
    <m/>
    <s v="Jose Nasareno de Macedo Silva"/>
    <s v="Jose Nasareno de Macedo Silva"/>
    <s v="Sem indicação"/>
    <s v="Sem indicação"/>
    <s v="Sem indicação"/>
    <s v="nasareno.silva@tjpa.jus.br"/>
  </r>
  <r>
    <s v="CONTRATO"/>
    <s v="052"/>
    <x v="1"/>
    <s v="COMANDO GERAL DA AERONÁUTICA - COMISSÃO DE AEROPORTOS DA REGIÃO AMAZÔNICA 9COMARA)"/>
    <s v="00.394.429/0090-86"/>
    <s v="Doação de bens móveis inservíveis"/>
    <x v="12"/>
    <s v="Dispensa de Licitação"/>
    <s v="s/n"/>
    <d v="2024-05-20T00:00:00"/>
    <s v="20/05/24"/>
    <d v="2024-05-20T00:00:00"/>
    <s v="20/05/24"/>
    <n v="0"/>
    <s v="EXPIRADO"/>
    <s v="EXPIRADO"/>
    <x v="0"/>
    <n v="29195.15"/>
    <s v="Doação"/>
    <s v="00"/>
    <s v="SEADM"/>
    <s v="TJPA-PRO-2024/02166"/>
    <s v="Contrato não encontrado"/>
    <s v="Contrato não encontrado"/>
    <m/>
    <m/>
    <s v="Lei n° 14.133/21"/>
    <m/>
    <x v="0"/>
    <s v="PRAZO LEGAL"/>
    <s v="2024 - 2º Trimestre"/>
    <d v="2024-03-21T00:00:00"/>
    <s v="Sem informação"/>
    <m/>
    <m/>
    <s v="Jose Nasareno de Macedo Silva"/>
    <s v="Jose Nasareno de Macedo Silva"/>
    <s v="Sem indicação"/>
    <s v="Sem indicação"/>
    <s v="Sem indicação"/>
    <s v="nasareno.silva@tjpa.jus.br"/>
  </r>
  <r>
    <s v="CONTRATO"/>
    <s v="053"/>
    <x v="1"/>
    <s v="PREFEITURA MUNICIPAL DE SÃO GERALDO DO ARAGUAIA - SECRETARIA MUNICIPAL DE EDUCAÇÃO"/>
    <s v="10.249.241/0001-22"/>
    <s v="Doação de bens móveis inservíveis"/>
    <x v="12"/>
    <s v="Dispensa de Licitação"/>
    <s v="s/n"/>
    <d v="2024-06-27T00:00:00"/>
    <s v="27/06/24"/>
    <d v="2024-06-27T00:00:00"/>
    <s v="27/06/24"/>
    <n v="0"/>
    <s v="EXPIRADO"/>
    <s v="EXPIRADO"/>
    <x v="0"/>
    <n v="816.79"/>
    <s v="Doação"/>
    <s v="00"/>
    <s v="SEADM"/>
    <s v="TJPA-MEM-2024/20420"/>
    <s v="Contrato não encontrado"/>
    <s v="Contrato não encontrado"/>
    <m/>
    <m/>
    <s v="Lei n° 14.133/21"/>
    <m/>
    <x v="0"/>
    <s v="PRAZO LEGAL"/>
    <s v="2024 - 2º Trimestre"/>
    <d v="2024-04-28T00:00:00"/>
    <s v="Sem informação"/>
    <m/>
    <m/>
    <s v="Jose Nasareno de Macedo Silva"/>
    <s v="Jose Nasareno de Macedo Silva"/>
    <s v="Sem indicação"/>
    <s v="Sem indicação"/>
    <s v="Sem indicação"/>
    <s v="nasareno.silva@tjpa.jus.br"/>
  </r>
  <r>
    <s v="CONTRATO"/>
    <s v="054"/>
    <x v="1"/>
    <s v="CENTRO DE EDUÇÃO DE EDUCAÇÃO DE JOVENS E ADULTOS - CEEJA"/>
    <s v="04.054.861/0001-76"/>
    <s v="Doação de bens móveis inservíveis"/>
    <x v="12"/>
    <s v="Dispensa de Licitação"/>
    <s v="s/n"/>
    <d v="2024-05-31T00:00:00"/>
    <s v="31/05/24"/>
    <d v="2024-05-31T00:00:00"/>
    <s v="31/05/24"/>
    <n v="0"/>
    <s v="EXPIRADO"/>
    <s v="EXPIRADO"/>
    <x v="0"/>
    <n v="9409.7000000000007"/>
    <s v="Doação"/>
    <s v="00"/>
    <s v="SEADM"/>
    <s v="TJPA-PRO-2024/02206"/>
    <s v="Contrato não encontrado"/>
    <s v="Contrato não encontrado"/>
    <m/>
    <m/>
    <s v="Lei n° 14.133/21"/>
    <m/>
    <x v="0"/>
    <s v="PRAZO LEGAL"/>
    <s v="2024 - 2º Trimestre"/>
    <d v="2024-04-01T00:00:00"/>
    <s v="Sem informação"/>
    <m/>
    <m/>
    <s v="Jose Nasareno de Macedo Silva"/>
    <s v="Jose Nasareno de Macedo Silva"/>
    <s v="Sem indicação"/>
    <s v="Sem indicação"/>
    <s v="Sem indicação"/>
    <s v="nasareno.silva@tjpa.jus.br"/>
  </r>
  <r>
    <s v="CONTRATO"/>
    <s v="056"/>
    <x v="1"/>
    <s v="ASSOCIAÇÃO MULHERES DE RAÇA - AMAR"/>
    <s v="11.406.686/0001-31"/>
    <s v="Doação de bens móveis inservíveis"/>
    <x v="12"/>
    <s v="Dispensa de Licitação"/>
    <s v="s/n"/>
    <d v="2024-06-10T00:00:00"/>
    <s v="10/06/24"/>
    <d v="2024-06-10T00:00:00"/>
    <s v="10/06/24"/>
    <n v="0"/>
    <s v="EXPIRADO"/>
    <s v="EXPIRADO"/>
    <x v="0"/>
    <n v="983.87"/>
    <s v="Doação"/>
    <s v="00"/>
    <s v="SEADM"/>
    <s v="TJPA-PRO-2024/02382"/>
    <s v="Contrato não encontrado"/>
    <s v="Contrato não encontrado"/>
    <m/>
    <m/>
    <s v="Lei n° 14.133/21"/>
    <m/>
    <x v="0"/>
    <s v="PRAZO LEGAL"/>
    <s v="2024 - 2º Trimestre"/>
    <d v="2024-04-11T00:00:00"/>
    <s v="Sem informação"/>
    <m/>
    <m/>
    <s v="Jose Nasareno de Macedo Silva"/>
    <s v="Jose Nasareno de Macedo Silva"/>
    <s v="Sem indicação"/>
    <s v="Sem indicação"/>
    <s v="Sem indicação"/>
    <s v="nasareno.silva@tjpa.jus.br"/>
  </r>
  <r>
    <s v="CONTRATO"/>
    <s v="057"/>
    <x v="1"/>
    <s v="IGREJA EVAGÉLICA VERBO DA VIDA  - IEVV"/>
    <s v="27.899.421/0001-52"/>
    <s v="Doação de bens móveis inservíveis"/>
    <x v="12"/>
    <s v="Dispensa de Licitação"/>
    <s v="s/n"/>
    <d v="2024-06-11T00:00:00"/>
    <s v="11/06/24"/>
    <d v="2024-06-11T00:00:00"/>
    <s v="11/06/24"/>
    <n v="0"/>
    <s v="EXPIRADO"/>
    <s v="EXPIRADO"/>
    <x v="0"/>
    <n v="1061.8599999999999"/>
    <s v="Doação"/>
    <s v="00"/>
    <s v="SEADM"/>
    <s v="TJPA-REQ-2023/08446"/>
    <s v="Contrato não encontrado"/>
    <s v="Contrato não encontrado"/>
    <m/>
    <m/>
    <s v="Lei n° 14.133/21"/>
    <m/>
    <x v="0"/>
    <s v="PRAZO LEGAL"/>
    <s v="2024 - 2º Trimestre"/>
    <d v="2024-04-12T00:00:00"/>
    <s v="Sem informação"/>
    <m/>
    <m/>
    <s v="Jose Nasareno de Macedo Silva"/>
    <s v="Jose Nasareno de Macedo Silva"/>
    <s v="Sem indicação"/>
    <s v="Sem indicação"/>
    <s v="Sem indicação"/>
    <s v="nasareno.silva@tjpa.jus.br"/>
  </r>
  <r>
    <s v="CONTRATO"/>
    <s v="058"/>
    <x v="1"/>
    <s v="CONSELHO ESCOLAR DA EEEM MARIA BENTA  OLIVEIRA DE SOUSA"/>
    <s v="10.813.2024/0001-76"/>
    <s v="Doação de bens móveis inservíveis"/>
    <x v="12"/>
    <s v="Dispensa de Licitação"/>
    <s v="s/n"/>
    <d v="2024-06-11T00:00:00"/>
    <s v="11/06/24"/>
    <d v="2024-06-11T00:00:00"/>
    <s v="11/06/24"/>
    <n v="0"/>
    <s v="EXPIRADO"/>
    <s v="EXPIRADO"/>
    <x v="0"/>
    <n v="1093.33"/>
    <s v="Doação"/>
    <s v="00"/>
    <s v="SEADM"/>
    <s v="TJPA-PRO-2024/14178"/>
    <s v="Contrato não encontrado"/>
    <s v="Contrato não encontrado"/>
    <m/>
    <m/>
    <s v="Lei n° 14.133/21"/>
    <m/>
    <x v="0"/>
    <s v="PRAZO LEGAL"/>
    <s v="2024 - 2º Trimestre"/>
    <d v="2024-04-12T00:00:00"/>
    <s v="Sem informação"/>
    <m/>
    <m/>
    <s v="Jose Nasareno de Macedo Silva"/>
    <s v="Jose Nasareno de Macedo Silva"/>
    <s v="Sem indicação"/>
    <s v="Sem indicação"/>
    <s v="Sem indicação"/>
    <s v="nasareno.silva@tjpa.jus.br"/>
  </r>
  <r>
    <s v="CONTRATO"/>
    <s v="063"/>
    <x v="1"/>
    <s v="POLÍCIA MILITAR DO PARÁ - 2° CAMPANHIA INDEPENDENTE DE MISSÕES ESPECIAIS - REDENÇÃO-PA"/>
    <s v="05.054.994/001-42"/>
    <s v="Doação de bens móveis inservíveis"/>
    <x v="12"/>
    <s v="Dispensa de Licitação"/>
    <s v="s/n"/>
    <d v="2024-06-20T00:00:00"/>
    <s v="20/06/24"/>
    <d v="2024-06-20T00:00:00"/>
    <s v="20/06/24"/>
    <n v="0"/>
    <s v="EXPIRADO"/>
    <s v="EXPIRADO"/>
    <x v="0"/>
    <n v="549.17999999999995"/>
    <s v="Doação"/>
    <s v="00"/>
    <s v="SEADM"/>
    <s v="TJPA-PRO-2024/02583"/>
    <s v="Contrato não encontrado"/>
    <s v="Contrato não encontrado"/>
    <m/>
    <m/>
    <s v="Lei n° 14.133/21"/>
    <m/>
    <x v="0"/>
    <s v="PRAZO LEGAL"/>
    <s v="2024 - 2º Trimestre"/>
    <d v="2024-04-21T00:00:00"/>
    <s v="Sem informação"/>
    <m/>
    <m/>
    <s v="Jose Nasareno de Macedo Silva"/>
    <s v="Jose Nasareno de Macedo Silva"/>
    <s v="Sem indicação"/>
    <s v="Sem indicação"/>
    <s v="Sem indicação"/>
    <s v="nasareno.silva@tjpa.jus.br"/>
  </r>
  <r>
    <s v="CONTRATO"/>
    <s v="064"/>
    <x v="1"/>
    <s v="ESCOLA ESTADUAL DE ENSINO FUNDAMENTAL FRANCISCO NUNES"/>
    <s v="05.054.861/0001-76"/>
    <s v="Doação de bens móveis inservíveis"/>
    <x v="12"/>
    <s v="Dispensa de Licitação"/>
    <s v="s/n"/>
    <d v="2024-06-26T00:00:00"/>
    <s v="26/06/24"/>
    <d v="2024-06-26T00:00:00"/>
    <s v="26/06/24"/>
    <n v="0"/>
    <s v="EXPIRADO"/>
    <s v="EXPIRADO"/>
    <x v="0"/>
    <n v="3778.8"/>
    <s v="Doação"/>
    <s v="00"/>
    <s v="SEADM"/>
    <s v="TJPA-PRO-2023/64975"/>
    <s v="Contrato não encontrado"/>
    <s v="Contrato não encontrado"/>
    <m/>
    <m/>
    <s v="Lei n° 14.133/21"/>
    <m/>
    <x v="0"/>
    <s v="PRAZO LEGAL"/>
    <s v="2024 - 2º Trimestre"/>
    <d v="2024-04-27T00:00:00"/>
    <s v="Sem informação"/>
    <m/>
    <m/>
    <s v="Jose Nasareno de Macedo Silva"/>
    <s v="Jose Nasareno de Macedo Silva"/>
    <s v="Sem indicação"/>
    <s v="Sem indicação"/>
    <s v="Sem indicação"/>
    <s v="nasareno.silva@tjpa.jus.br"/>
  </r>
  <r>
    <s v="CONTRATO"/>
    <s v="067"/>
    <x v="1"/>
    <s v="ASSOCIAÇÃO DOS MORADORES DO BAIRRO DO GUAMÁ - AMBG"/>
    <s v="10.235.331/0001-64"/>
    <s v="Doação de bens móveis inservíveis"/>
    <x v="12"/>
    <s v="Dispensa de Licitação"/>
    <s v="s/n"/>
    <d v="2024-07-01T00:00:00"/>
    <s v="01/07/24"/>
    <d v="2024-07-01T00:00:00"/>
    <s v="01/07/24"/>
    <n v="0"/>
    <s v="EXPIRADO"/>
    <s v="EXPIRADO"/>
    <x v="0"/>
    <n v="56923.89"/>
    <s v="Doação"/>
    <s v="00"/>
    <s v="SEADM"/>
    <s v="TJPA-PRO-2024/02640"/>
    <s v="Contrato não encontrado"/>
    <s v="Contrato não encontrado"/>
    <m/>
    <m/>
    <s v="Lei n° 14.133/21"/>
    <m/>
    <x v="0"/>
    <s v="PRAZO LEGAL"/>
    <s v="2024 - 3º Trimestre"/>
    <d v="2024-05-02T00:00:00"/>
    <s v="Sem informação"/>
    <m/>
    <m/>
    <s v="Jose Nasareno de Macedo Silva"/>
    <s v="Jose Nasareno de Macedo Silva"/>
    <s v="Sem indicação"/>
    <s v="Sem indicação"/>
    <s v="Sem indicação"/>
    <s v="nasareno.silva@tjpa.jus.br"/>
  </r>
  <r>
    <s v="CONTRATO"/>
    <s v="069"/>
    <x v="1"/>
    <s v="POLÍCIA CIVIL DO ESTADO DO PARÁ"/>
    <s v="00.368.105/0001-06"/>
    <s v="Doação de bens móveis inservíveis"/>
    <x v="12"/>
    <s v="Dispensa de Licitação"/>
    <s v="s/n"/>
    <d v="2024-06-26T00:00:00"/>
    <s v="26/06/24"/>
    <d v="2024-06-26T00:00:00"/>
    <s v="26/06/24"/>
    <n v="0"/>
    <s v="EXPIRADO"/>
    <s v="EXPIRADO"/>
    <x v="0"/>
    <n v="1011.18"/>
    <s v="Doação"/>
    <s v="00"/>
    <s v="SEADM"/>
    <s v="TJPA-MEM-2024/12673"/>
    <s v="Contrato não encontrado"/>
    <s v="Contrato não encontrado"/>
    <m/>
    <m/>
    <s v="Lei n° 14.133/21"/>
    <m/>
    <x v="0"/>
    <s v="PRAZO LEGAL"/>
    <s v="2024 - 2º Trimestre"/>
    <d v="2024-04-27T00:00:00"/>
    <s v="Sem informação"/>
    <m/>
    <m/>
    <s v="Jose Nasareno de Macedo Silva"/>
    <s v="Jose Nasareno de Macedo Silva"/>
    <s v="Sem indicação"/>
    <s v="Sem indicação"/>
    <s v="Sem indicação"/>
    <s v="nasareno.silva@tjpa.jus.br"/>
  </r>
  <r>
    <s v="CONTRATO"/>
    <s v="068"/>
    <x v="1"/>
    <s v="IGREJA EVANGÉLICA ASSEMBLEIA DE DEUS EM SANTA LUZIA DO PARÁ - ASSEMBLEIA DE DEUS "/>
    <s v="63.888.416/0001-08"/>
    <s v="Doação de bens móveis inservíveis"/>
    <x v="12"/>
    <s v="Dispensa de Licitação"/>
    <s v="s/n"/>
    <d v="2024-06-28T00:00:00"/>
    <s v="28/06/24"/>
    <d v="2024-06-28T00:00:00"/>
    <s v="28/06/24"/>
    <n v="0"/>
    <s v="EXPIRADO"/>
    <s v="EXPIRADO"/>
    <x v="0"/>
    <n v="261"/>
    <s v="Doação"/>
    <s v="00"/>
    <s v="SEADM"/>
    <s v="TJPA-MEM-2024/11552"/>
    <s v="Contrato não encontrado"/>
    <s v="Contrato não encontrado"/>
    <m/>
    <m/>
    <s v="Lei n° 14.133/21"/>
    <m/>
    <x v="0"/>
    <s v="PRAZO LEGAL"/>
    <s v="2024 - 2º Trimestre"/>
    <d v="2024-04-29T00:00:00"/>
    <s v="Sem informação"/>
    <m/>
    <m/>
    <s v="Jose Nasareno de Macedo Silva"/>
    <s v="Jose Nasareno de Macedo Silva"/>
    <s v="Sem indicação"/>
    <s v="Sem indicação"/>
    <s v="Sem indicação"/>
    <s v="nasareno.silva@tjpa.jus.br"/>
  </r>
  <r>
    <s v="CONTRATO"/>
    <s v="070"/>
    <x v="1"/>
    <s v="UNIVERSIDADE FEDERAL RURAL DA AMAZÔNIA GABINETE DA REITORIA"/>
    <s v="05.200.001/0001-01"/>
    <s v="Doação de bens móveis inservíveis"/>
    <x v="12"/>
    <s v="Dispensa de Licitação"/>
    <s v="s/n"/>
    <d v="2024-07-25T00:00:00"/>
    <s v="25/07/24"/>
    <d v="2024-07-25T00:00:00"/>
    <s v="25/07/24"/>
    <n v="0"/>
    <s v="EXPIRADO"/>
    <s v="EXPIRADO"/>
    <x v="0"/>
    <n v="5109.63"/>
    <s v="Doação"/>
    <s v="00"/>
    <s v="SEADM"/>
    <s v="TJPA-PRO-2024/03016"/>
    <s v="Contrato não encontrado"/>
    <s v="Contrato não encontrado"/>
    <m/>
    <m/>
    <s v="Lei n° 14.133/21"/>
    <m/>
    <x v="0"/>
    <s v="PRAZO LEGAL"/>
    <s v="2024 - 3º Trimestre"/>
    <d v="2024-05-26T00:00:00"/>
    <s v="Sem informação"/>
    <m/>
    <m/>
    <s v="Jose Nasareno de Macedo Silva"/>
    <s v="Jose Nasareno de Macedo Silva"/>
    <s v="Sem indicação"/>
    <s v="Sem indicação"/>
    <s v="Sem indicação"/>
    <s v="nasareno.silva@tjpa.jus.br"/>
  </r>
  <r>
    <s v="CONTRATO"/>
    <s v="073"/>
    <x v="1"/>
    <s v="MINISTÉRIO DA JUSTIÇA E SEGURANÇA PÚBLICA - SUPERINTENDÊNCIA DA POLÍCIA FEDERAL NO AMAPÁ"/>
    <s v="00.394.494/0001-36"/>
    <s v="Doação de bens móveis inservíveis"/>
    <x v="12"/>
    <s v="Dispensa de Licitação"/>
    <s v="s/n"/>
    <d v="2024-07-05T00:00:00"/>
    <s v="05/07/24"/>
    <d v="2024-07-05T00:00:00"/>
    <s v="05/07/24"/>
    <n v="0"/>
    <s v="EXPIRADO"/>
    <s v="EXPIRADO"/>
    <x v="0"/>
    <n v="26688.639999999999"/>
    <s v="Doação"/>
    <s v="00"/>
    <s v="SEADM"/>
    <s v="TJPA-EXT-2024/00032"/>
    <s v="Contrato não encontrado"/>
    <s v="Contrato não encontrado"/>
    <m/>
    <m/>
    <s v="Lei n° 14.133/21"/>
    <m/>
    <x v="0"/>
    <s v="PRAZO LEGAL"/>
    <s v="2024 - 3º Trimestre"/>
    <d v="2024-05-06T00:00:00"/>
    <s v="Sem informação"/>
    <m/>
    <m/>
    <s v="Jose Nasareno de Macedo Silva"/>
    <s v="Jose Nasareno de Macedo Silva"/>
    <s v="Sem indicação"/>
    <s v="Sem indicação"/>
    <s v="Sem indicação"/>
    <s v="nasareno.silva@tjpa.jus.br"/>
  </r>
  <r>
    <s v="CONTRATO"/>
    <s v="055"/>
    <x v="1"/>
    <s v="SECRETARIA DE ADMINISTRAÇÃO PENITENCIÁRIA DO ESTADO DO PARÁ"/>
    <s v="05.929.042/0001-25"/>
    <s v="Doação de bens móveis inservíveis"/>
    <x v="12"/>
    <s v="Dispensa de Licitação"/>
    <s v="s/n"/>
    <d v="2024-07-31T00:00:00"/>
    <s v="31/07/24"/>
    <d v="2024-07-31T00:00:00"/>
    <s v="31/07/24"/>
    <n v="0"/>
    <s v="EXPIRADO"/>
    <s v="EXPIRADO"/>
    <x v="0"/>
    <n v="1452.07"/>
    <s v="Doação"/>
    <s v="00"/>
    <s v="SEADM"/>
    <s v="TJPA-PRO-2024/02357"/>
    <s v="Contrato não encontrado"/>
    <s v="Contrato não encontrado"/>
    <m/>
    <m/>
    <s v="Lei n° 14.133/21"/>
    <m/>
    <x v="0"/>
    <s v="PRAZO LEGAL"/>
    <s v="2024 - 3º Trimestre"/>
    <d v="2024-06-01T00:00:00"/>
    <s v="Sem informação"/>
    <m/>
    <m/>
    <s v="Jose Nasareno de Macedo Silva"/>
    <s v="Jose Nasareno de Macedo Silva"/>
    <s v="Sem indicação"/>
    <s v="Sem indicação"/>
    <s v="Sem indicação"/>
    <s v="nasareno.silva@tjpa.jus.br"/>
  </r>
  <r>
    <s v="CONTRATO"/>
    <s v="071"/>
    <x v="1"/>
    <s v="INSTITUTO CULTURAL HOZANA LOPES DE ABREU"/>
    <s v="15.009.350/0001-85"/>
    <s v="Doação de bens móveis inservíveis"/>
    <x v="12"/>
    <s v="Dispensa de Licitação"/>
    <s v="s/n"/>
    <d v="2024-09-30T00:00:00"/>
    <s v="30/09/24"/>
    <d v="2024-09-30T00:00:00"/>
    <s v="30/09/24"/>
    <n v="0"/>
    <s v="EXPIRADO"/>
    <s v="EXPIRADO"/>
    <x v="0"/>
    <n v="1853.36"/>
    <s v="Doação"/>
    <s v="00"/>
    <s v="SEADM"/>
    <s v="TJPA-MEM-2024/15179"/>
    <s v="Contrato não encontrado"/>
    <s v="Contrato não encontrado"/>
    <m/>
    <m/>
    <s v="Lei n° 14.133/21"/>
    <m/>
    <x v="0"/>
    <s v="PRAZO LEGAL"/>
    <s v="2024 - 3º Trimestre"/>
    <d v="2024-08-01T00:00:00"/>
    <s v="Sem informação"/>
    <m/>
    <m/>
    <s v="Jose Nasareno de Macedo Silva"/>
    <s v="Jose Nasareno de Macedo Silva"/>
    <s v="Sem indicação"/>
    <s v="Sem indicação"/>
    <s v="Sem indicação"/>
    <s v="nasareno.silva@tjpa.jus.br"/>
  </r>
  <r>
    <s v="CONTRATO"/>
    <s v="075"/>
    <x v="1"/>
    <s v="POLÍCIA MILITAR DO ESTADO DO PARÁ - 1º BATALHÃO DE POLÍCIA RURAL DE MARABÁ/PA"/>
    <s v="05.054.994/0001-42"/>
    <s v="Doação de bens móveis inservíveis"/>
    <x v="12"/>
    <s v="Dispensa de Licitação"/>
    <s v="s/n"/>
    <d v="2024-08-07T00:00:00"/>
    <s v="07/08/24"/>
    <d v="2024-08-07T00:00:00"/>
    <s v="07/08/24"/>
    <n v="0"/>
    <s v="EXPIRADO"/>
    <s v="EXPIRADO"/>
    <x v="0"/>
    <n v="549.17999999999995"/>
    <s v="Doação"/>
    <s v="00"/>
    <s v="SEADM"/>
    <s v="TJPA-MEM-2024/08177"/>
    <s v="Contrato não encontrado"/>
    <s v="Contrato não encontrado"/>
    <m/>
    <m/>
    <s v="Lei n° 14.133/21"/>
    <m/>
    <x v="0"/>
    <s v="PRAZO LEGAL"/>
    <s v="2024 - 3º Trimestre"/>
    <d v="2024-06-08T00:00:00"/>
    <s v="Sem informação"/>
    <m/>
    <m/>
    <s v="Jose Nasareno de Macedo Silva"/>
    <s v="Jose Nasareno de Macedo Silva"/>
    <s v="Sem indicação"/>
    <s v="Sem indicação"/>
    <s v="Sem indicação"/>
    <s v="nasereno.silva@tjpa.jus.br"/>
  </r>
  <r>
    <s v="CONTRATO"/>
    <s v="076"/>
    <x v="1"/>
    <s v="SECRETARIA DE ESTADO DE SAÚDE PÚBLICA - 1º CENTRO REGIONAL DE SAÚDE - UNIDADE DE REFERÊNCIA PRESIDENTE VARGAS/URES P. VARGAS"/>
    <s v="05.054.929/0001-17"/>
    <s v="Doação de bens móveis inservíveis."/>
    <x v="12"/>
    <s v="Dispensa de Licitação"/>
    <s v="s/n"/>
    <d v="2024-08-08T00:00:00"/>
    <s v="08/08/24"/>
    <d v="2024-08-08T00:00:00"/>
    <s v="08/08/24"/>
    <n v="0"/>
    <s v="EXPIRADO"/>
    <s v="EXPIRADO"/>
    <x v="0"/>
    <n v="8786.2999999999993"/>
    <s v="Doação"/>
    <s v="00"/>
    <s v="SEADM"/>
    <s v="TJPA-PRO-2024/02780"/>
    <s v="Contrato não encontrado"/>
    <s v="Contrato não encontrado"/>
    <m/>
    <m/>
    <s v="Lei n° 14.133/21"/>
    <m/>
    <x v="0"/>
    <s v="PRAZO LEGAL"/>
    <s v="2024 - 3º Trimestre"/>
    <d v="2024-06-09T00:00:00"/>
    <s v="Sem informação"/>
    <m/>
    <m/>
    <s v="Jose Nasareno de Macedo Silva"/>
    <s v="Jose Nasareno de Macedo Silva"/>
    <s v="Sem indicação"/>
    <s v="Sem indicação"/>
    <s v="Sem indicação"/>
    <s v="nasereno.silva@tjpa.jus.br"/>
  </r>
  <r>
    <s v="CONTRATO"/>
    <s v="077"/>
    <x v="1"/>
    <s v="SANTUÁRIO MARIANO ARQUIDIOCESANO - BASÍLICA SANTUÁRIO DE NOSSA SENHORA DE NAZARÉ DO DESTERRO / ASSOCIAÇÃODOS PRAÇAS DO BAIXO TOCANTINS PARAENSE DE POLICIAIS E BOMBEIROS MILITARES - ASPRABAT/PM-BM/ SECRETARIA MUNICIPAL DE SAÚDE E MEIO AMBIENTE - SESMA / UMS PARAÍSO DOS PÁSSAROS / FUNDAÇÃO PAPA JOÃO XXIII - ESPAÇO DE ACOLHIMENTO DULCE ACCIOLI"/>
    <s v="24.665.867/0001-24 / 16.926.777/0001-11 / 07.917.818/0001-12"/>
    <s v="Doação de bens móveis inservíveis."/>
    <x v="12"/>
    <s v="Dispensa de Licitação"/>
    <s v="s/n"/>
    <d v="2024-07-30T00:00:00"/>
    <s v="30/07/24"/>
    <d v="2024-07-30T00:00:00"/>
    <s v="30/07/24"/>
    <n v="0"/>
    <s v="EXPIRADO"/>
    <s v="EXPIRADO"/>
    <x v="0"/>
    <n v="9662.66"/>
    <s v="Doação"/>
    <s v="00"/>
    <s v="SEADM"/>
    <s v="TJPA-PRO-2024/02787"/>
    <s v="Contrato não encontrado"/>
    <s v="Contrato não encontrado"/>
    <m/>
    <m/>
    <s v="Lei n° 14.133/21"/>
    <m/>
    <x v="0"/>
    <s v="PRAZO LEGAL"/>
    <s v="2024 - 3º Trimestre"/>
    <d v="2024-05-31T00:00:00"/>
    <s v="Sem informação"/>
    <m/>
    <m/>
    <s v="Jose Nasareno de Macedo Silva"/>
    <s v="Jose Nasareno de Macedo Silva"/>
    <s v="Sem indicação"/>
    <s v="Sem indicação"/>
    <s v="Sem indicação"/>
    <s v="nasereno.silva@tjpa.jus.br"/>
  </r>
  <r>
    <s v="CONTRATO"/>
    <s v="078"/>
    <x v="1"/>
    <s v="SPORTING CLUBE RURÓPOLIS"/>
    <s v="09.438.131/00001-20"/>
    <s v="Doação de bens móveis inservíveis."/>
    <x v="12"/>
    <s v="Dispensa de Licitação"/>
    <s v="s/n"/>
    <d v="2024-07-10T00:00:00"/>
    <s v="10/07/24"/>
    <d v="2024-07-10T00:00:00"/>
    <s v="10/07/24"/>
    <n v="0"/>
    <s v="EXPIRADO"/>
    <s v="EXPIRADO"/>
    <x v="0"/>
    <n v="1636.27"/>
    <s v="Doação"/>
    <s v="00"/>
    <s v="SEADM"/>
    <s v="TJPA-PRO-2024/02879"/>
    <s v="Contrato não encontrado"/>
    <s v="Contrato não encontrado"/>
    <m/>
    <m/>
    <s v="Lei n° 14.133/21"/>
    <m/>
    <x v="0"/>
    <s v="PRAZO LEGAL"/>
    <s v="2024 - 3º Trimestre"/>
    <d v="2024-05-11T00:00:00"/>
    <s v="Sem informação"/>
    <m/>
    <m/>
    <s v="Jose Nasareno de Macedo Silva"/>
    <s v="Jose Nasareno de Macedo Silva"/>
    <s v="Sem indicação"/>
    <s v="Sem indicação"/>
    <s v="Sem indicação"/>
    <s v="nasereno.silva@tjpa.jus.br"/>
  </r>
  <r>
    <s v="CONTRATO"/>
    <s v="079"/>
    <x v="1"/>
    <s v="ASSOCIAÇÃO DE PAIS E AMIGOS DOS EXCEPCIONAIS DE TUCURUÍ"/>
    <s v="83.377.421/0001-42"/>
    <s v="Doação de bens móveis inservíveis."/>
    <x v="12"/>
    <s v="Dispensa de Licitação"/>
    <s v="s/n"/>
    <d v="2024-07-30T00:00:00"/>
    <s v="30/07/24"/>
    <d v="2024-07-30T00:00:00"/>
    <s v="30/07/24"/>
    <n v="0"/>
    <s v="EXPIRADO"/>
    <s v="EXPIRADO"/>
    <x v="0"/>
    <n v="11992.27"/>
    <s v="Doação"/>
    <s v="00"/>
    <s v="SEADM"/>
    <s v="TJPA-MEM-2024/10556"/>
    <s v="Contrato não encontrado"/>
    <s v="Contrato não encontrado"/>
    <m/>
    <m/>
    <s v="Lei n° 14.133/21"/>
    <m/>
    <x v="0"/>
    <s v="PRAZO LEGAL"/>
    <s v="2024 - 3º Trimestre"/>
    <d v="2024-05-31T00:00:00"/>
    <s v="Sem informação"/>
    <m/>
    <m/>
    <s v="Jose Nasareno de Macedo Silva"/>
    <s v="Jose Nasareno de Macedo Silva"/>
    <s v="Sem indicação"/>
    <s v="Sem indicação"/>
    <s v="Sem indicação"/>
    <s v="nasereno.silva@tjpa.jus.br"/>
  </r>
  <r>
    <s v="CONTRATO"/>
    <s v="080"/>
    <x v="1"/>
    <s v="ESCOLA MUNICIPAL DE EDUCAÇÃO INFANTIL ERÊ"/>
    <s v="05.055.033/0001-52"/>
    <s v="Doação de bens móveis inservíveis."/>
    <x v="12"/>
    <s v="Dispensa de Licitação"/>
    <s v="s/n"/>
    <d v="2024-07-12T00:00:00"/>
    <s v="12/07/24"/>
    <d v="2024-07-12T00:00:00"/>
    <s v="12/07/24"/>
    <n v="0"/>
    <s v="EXPIRADO"/>
    <s v="EXPIRADO"/>
    <x v="0"/>
    <n v="230"/>
    <s v="Doação"/>
    <s v="00"/>
    <s v="SEADM"/>
    <s v="TJPA-EXT-2024/01424"/>
    <s v="Contrato não encontrado"/>
    <s v="Contrato não encontrado"/>
    <m/>
    <m/>
    <s v="Lei n° 14.133/21"/>
    <m/>
    <x v="0"/>
    <s v="PRAZO LEGAL"/>
    <s v="2024 - 3º Trimestre"/>
    <d v="2024-05-13T00:00:00"/>
    <s v="Sem informação"/>
    <m/>
    <m/>
    <s v="Jose Nasareno de Macedo Silva"/>
    <s v="Jose Nasareno de Macedo Silva"/>
    <s v="Sem indicação"/>
    <s v="Sem indicação"/>
    <s v="Sem indicação"/>
    <s v="nasereno.silva@tjpa.jus.br"/>
  </r>
  <r>
    <s v="CONTRATO"/>
    <s v="072"/>
    <x v="1"/>
    <s v="POLÍCIA MILITAR DO PARÁ - 1° BATALHÃO DE MISSÕES ESPECIAIS"/>
    <s v="05.054.994/0001-42"/>
    <s v="Doação de bens móveis inservíveis."/>
    <x v="12"/>
    <s v="Dispensa de Licitação"/>
    <s v="s/n"/>
    <d v="2024-11-08T00:00:00"/>
    <s v="08/11/24"/>
    <d v="2024-11-08T00:00:00"/>
    <s v="08/11/24"/>
    <n v="0"/>
    <s v="EXPIRADO"/>
    <s v="EXPIRADO"/>
    <x v="0"/>
    <n v="549.17999999999995"/>
    <s v="Doação"/>
    <s v="00"/>
    <s v="SEADM"/>
    <s v="TJPA-MEM-2024/08067"/>
    <s v="Contrato não encontrado"/>
    <s v="Contrato não encontrado"/>
    <m/>
    <m/>
    <s v="Lei n° 14.133/21"/>
    <m/>
    <x v="0"/>
    <s v="PRAZO LEGAL"/>
    <s v="2024 - 4º Trimestre"/>
    <d v="2024-09-09T00:00:00"/>
    <s v="Sem informação"/>
    <m/>
    <m/>
    <s v="Jose Nasareno de Macedo Silva"/>
    <s v="Jose Nasareno de Macedo Silva"/>
    <s v="Sem indicação"/>
    <s v="Sem indicação"/>
    <s v="Sem indicação"/>
    <e v="#N/A"/>
  </r>
  <r>
    <s v="CONTRATO"/>
    <s v="120"/>
    <x v="1"/>
    <s v=" POLÍCIA CIVIL DO ESTADO DO PARÁ-DELEGACIA DE POLÍCIA DO DISTRITO DE MONTE DOURADO/PA"/>
    <s v="00.368.105/0001-06"/>
    <s v="Doação de bens móveis inservíveis."/>
    <x v="12"/>
    <s v="Dispensa de Licitação"/>
    <s v="s/n"/>
    <d v="2024-11-22T00:00:00"/>
    <s v="22/11/24"/>
    <d v="2024-11-22T00:00:00"/>
    <s v="22/11/24"/>
    <n v="0"/>
    <s v="EXPIRADO"/>
    <s v="EXPIRADO"/>
    <x v="0"/>
    <n v="2911.42"/>
    <s v="Doação"/>
    <s v="00"/>
    <s v="SEADM"/>
    <s v="TJPA-MEM-2024/42475"/>
    <s v="Contrato não encontrado"/>
    <s v="Contrato não encontrado"/>
    <m/>
    <m/>
    <s v="Lei n° 14.133/21"/>
    <m/>
    <x v="2"/>
    <s v="PRAZO LEGAL"/>
    <s v="2024 - 4º Trimestre"/>
    <d v="2024-09-23T00:00:00"/>
    <s v="Sem informação"/>
    <m/>
    <m/>
    <s v="Jose Nasareno de Macedo Silva"/>
    <s v="Jose Nasareno de Macedo Silva"/>
    <s v="Sem indicação"/>
    <s v="Sem indicação"/>
    <s v="Sem indicação"/>
    <e v="#N/A"/>
  </r>
  <r>
    <s v="CONTRATO"/>
    <s v="121"/>
    <x v="1"/>
    <s v="8º POSTO POLICIAL DESTACADO - 27 ª CIPM/CPR - Monte Dourado/PA"/>
    <s v="05.054.994/0001-42"/>
    <s v="Doação de bens móveis inservíveis."/>
    <x v="12"/>
    <s v="Dispensa de Licitação"/>
    <s v="s/n"/>
    <d v="2024-12-04T00:00:00"/>
    <s v="04/12/24"/>
    <d v="2024-12-04T00:00:00"/>
    <s v="04/12/24"/>
    <n v="0"/>
    <s v="EXPIRADO"/>
    <s v="EXPIRADO"/>
    <x v="0"/>
    <n v="2157.7199999999998"/>
    <s v="Doação"/>
    <s v="00"/>
    <s v="SEADM"/>
    <s v="TJPA-PRO-2024/04863"/>
    <s v="Contrato não encontrado"/>
    <s v="Contrato não encontrado"/>
    <m/>
    <m/>
    <s v="Lei n° 14.133/21"/>
    <m/>
    <x v="2"/>
    <s v="PRAZO LEGAL"/>
    <s v="2024 - 4º Trimestre"/>
    <d v="2024-10-05T00:00:00"/>
    <s v="Sem informação"/>
    <m/>
    <m/>
    <s v="Jose Nasareno de Macedo Silva"/>
    <s v="Jose Nasareno de Macedo Silva"/>
    <s v="Sem indicação"/>
    <s v="Sem indicação"/>
    <s v="Sem indicação"/>
    <e v="#N/A"/>
  </r>
  <r>
    <s v="CONTRATO"/>
    <s v="122"/>
    <x v="1"/>
    <s v="COOPERATIVA DOS TRABALHADORES DE RECICLAGEM DO SUL E SUDESTE DO PARÁ  - COOPERLIMPA"/>
    <s v="08.725.402/0001-65"/>
    <s v="Doação de bens móveis inservíveis."/>
    <x v="12"/>
    <s v="Dispensa de Licitação"/>
    <s v="s/n"/>
    <d v="2024-12-09T00:00:00"/>
    <s v="09/12/24"/>
    <d v="2024-12-09T00:00:00"/>
    <s v="09/12/24"/>
    <n v="0"/>
    <s v="EXPIRADO"/>
    <s v="EXPIRADO"/>
    <x v="0"/>
    <n v="5672.69"/>
    <s v="Doação"/>
    <s v="00"/>
    <s v="SEADM"/>
    <s v="TJPA-PRO-2024/44643"/>
    <s v="Contrato não encontrado"/>
    <s v="Contrato não encontrado"/>
    <m/>
    <m/>
    <s v="Lei n° 14.133/21"/>
    <m/>
    <x v="2"/>
    <s v="PRAZO LEGAL"/>
    <s v="2024 - 4º Trimestre"/>
    <d v="2024-10-10T00:00:00"/>
    <s v="Sem informação"/>
    <m/>
    <m/>
    <s v="Jose Nasareno de Macedo Silva"/>
    <s v="Jose Nasareno de Macedo Silva"/>
    <s v="Sem indicação"/>
    <s v="Sem indicação"/>
    <s v="Sem indicação"/>
    <e v="#N/A"/>
  </r>
  <r>
    <s v="CONTRATO"/>
    <s v="118"/>
    <x v="1"/>
    <s v="POLÍCIA CIVIL DO ESTADO DO PARÁ - DELEGACIA DE POLÍCIA DE OURILÂNDIA DO NORTE - PA"/>
    <s v="00.368.105/0001-06"/>
    <s v="Doação de bens móveis inservíveis."/>
    <x v="12"/>
    <s v="Dispensa de Licitação"/>
    <s v="s/n"/>
    <d v="2024-12-10T00:00:00"/>
    <s v="10/12/24"/>
    <d v="2024-12-10T00:00:00"/>
    <s v="10/12/24"/>
    <n v="0"/>
    <s v="EXPIRADO"/>
    <s v="EXPIRADO"/>
    <x v="0"/>
    <n v="2626.11"/>
    <s v="Doação"/>
    <s v="00"/>
    <s v="SEADM"/>
    <s v="TJPA-MEM-2024/44662"/>
    <s v="Contrato não encontrado"/>
    <s v="Contrato não encontrado"/>
    <m/>
    <m/>
    <s v="Lei n° 14.133/21"/>
    <m/>
    <x v="2"/>
    <s v="PRAZO LEGAL"/>
    <s v="2024 - 4º Trimestre"/>
    <d v="2024-10-11T00:00:00"/>
    <s v="Sem informação"/>
    <m/>
    <m/>
    <s v="Jose Nasareno de Macedo Silva"/>
    <s v="Jose Nasareno de Macedo Silva"/>
    <s v="Sem indicação"/>
    <s v="Sem indicação"/>
    <s v="Sem indicação"/>
    <e v="#N/A"/>
  </r>
  <r>
    <s v="CONTRATO"/>
    <s v="119"/>
    <x v="1"/>
    <s v="INSTITUTO DE EDUCAÇÃO E AMPARO DA CRIANÇA E DO ADOLESCENTE DE MONTE ALEGRE"/>
    <s v="05.742.426/0001-34"/>
    <s v="Doação de bens móveis inservíveis."/>
    <x v="12"/>
    <s v="Dispensa de Licitação"/>
    <s v="s/n"/>
    <d v="2024-12-11T00:00:00"/>
    <m/>
    <d v="2024-12-11T00:00:00"/>
    <s v="11/12/24"/>
    <n v="0"/>
    <s v="EXPIRADO"/>
    <s v="EXPIRADO"/>
    <x v="0"/>
    <n v="1201.43"/>
    <s v="Doação"/>
    <s v="00"/>
    <s v="SEADM"/>
    <s v="TJPA-MEM-2024/55440"/>
    <s v="Contrato não encontrado"/>
    <s v="Contrato não encontrado"/>
    <m/>
    <m/>
    <s v="Lei n° 14.133/21"/>
    <m/>
    <x v="2"/>
    <s v="PRAZO LEGAL"/>
    <s v="2024 - 4º Trimestre"/>
    <d v="2024-10-12T00:00:00"/>
    <s v="Sem informação"/>
    <m/>
    <m/>
    <s v="Jose Nasareno de Macedo Silva"/>
    <s v="Jose Nasareno de Macedo Silva"/>
    <s v="Sem indicação"/>
    <s v="Sem indicação"/>
    <s v="Sem indicação"/>
    <e v="#N/A"/>
  </r>
  <r>
    <s v="CONTRATO"/>
    <s v="125"/>
    <x v="1"/>
    <s v="SECRETARIA DE ESTADO DE ADMINISTRAÇÃO PENITENCIÁRIA DE BRAGANÇA/PA"/>
    <s v="05.929.042/0001-25"/>
    <s v="Doação de bens móveis inservíveis."/>
    <x v="12"/>
    <s v="Dispensa de Licitação"/>
    <s v="s/n"/>
    <d v="2024-12-09T00:00:00"/>
    <s v="09/12/24"/>
    <d v="2024-12-09T00:00:00"/>
    <s v="09/12/24"/>
    <n v="0"/>
    <s v="EXPIRADO"/>
    <s v="EXPIRADO"/>
    <x v="0"/>
    <n v="8996.41"/>
    <s v="Doação"/>
    <s v="00"/>
    <s v="SEADM"/>
    <s v="TJPA-MEM-2024/55775"/>
    <s v="Contrato não encontrado"/>
    <s v="Contrato não encontrado"/>
    <m/>
    <m/>
    <s v="Lei n° 14.133/21"/>
    <m/>
    <x v="2"/>
    <s v="PRAZO LEGAL"/>
    <s v="2024 - 4º Trimestre"/>
    <d v="2024-10-10T00:00:00"/>
    <s v="Sem informação"/>
    <m/>
    <m/>
    <s v="Jose Nasareno de Macedo Silva"/>
    <s v="Jose Nasareno de Macedo Silva"/>
    <s v="Sem indicação"/>
    <s v="Sem indicação"/>
    <s v="Sem indicação"/>
    <e v="#N/A"/>
  </r>
  <r>
    <s v="CONTRATO"/>
    <s v="126"/>
    <x v="1"/>
    <s v="IGREJA EVANGÉLICA ASSEMBLEIA DE DEUS DE ANÁPOLIS"/>
    <s v="02.341.030/0001-97"/>
    <s v="Doação de bens móveis inservíveis."/>
    <x v="12"/>
    <s v="Dispensa de Licitação"/>
    <s v="s/n"/>
    <d v="2024-12-09T00:00:00"/>
    <m/>
    <d v="2024-12-09T00:00:00"/>
    <s v="09/12/24"/>
    <n v="0"/>
    <s v="EXPIRADO"/>
    <s v="EXPIRADO"/>
    <x v="0"/>
    <n v="74.37"/>
    <s v="Doação"/>
    <s v="00"/>
    <s v="SEADM"/>
    <s v="TJPA-REQ-2024/03763"/>
    <s v="Contrato não encontrado"/>
    <s v="Contrato não encontrado"/>
    <m/>
    <m/>
    <s v="Lei n° 14.133/21"/>
    <m/>
    <x v="2"/>
    <s v="PRAZO LEGAL"/>
    <s v="2024 - 4º Trimestre"/>
    <d v="2024-10-10T00:00:00"/>
    <s v="Sem informação"/>
    <m/>
    <m/>
    <s v="Jose Nasareno de Macedo Silva"/>
    <s v="Jose Nasareno de Macedo Silva"/>
    <s v="Sem indicação"/>
    <s v="Sem indicação"/>
    <s v="Sem indicação"/>
    <e v="#N/A"/>
  </r>
  <r>
    <s v="CONTRATO"/>
    <s v="127"/>
    <x v="1"/>
    <s v="SECRETARIA MUNICIPAL DE DESENVOLVIMENTO SOCIAL DE PARAGOMINAS"/>
    <s v="14.488.963/0001-90"/>
    <s v="Doação de bens móveis inservíveis."/>
    <x v="12"/>
    <s v="Dispensa de Licitação"/>
    <s v="s/n"/>
    <d v="2024-12-10T00:00:00"/>
    <m/>
    <d v="2024-12-10T00:00:00"/>
    <s v="10/12/24"/>
    <n v="0"/>
    <s v="EXPIRADO"/>
    <s v="EXPIRADO"/>
    <x v="0"/>
    <n v="3279.12"/>
    <s v="Doação"/>
    <s v="00"/>
    <s v="SEADM"/>
    <s v="TJPA-MEM-2024/57631"/>
    <s v="Contrato não encontrado"/>
    <s v="Contrato não encontrado"/>
    <m/>
    <m/>
    <s v="Lei n° 14.133/21"/>
    <m/>
    <x v="2"/>
    <s v="PRAZO LEGAL"/>
    <s v="2024 - 4º Trimestre"/>
    <d v="2024-10-11T00:00:00"/>
    <s v="Sem informação"/>
    <m/>
    <m/>
    <s v="Jose Nasareno de Macedo Silva"/>
    <s v="Jose Nasareno de Macedo Silva"/>
    <s v="Sem indicação"/>
    <s v="Sem indicação"/>
    <s v="Sem indicação"/>
    <e v="#N/A"/>
  </r>
  <r>
    <s v="CONTRATO"/>
    <s v="129"/>
    <x v="1"/>
    <s v="INSTITUTO DE PROMOÇÃO ECOLÓGICA E SOCIAL -IPES"/>
    <s v="15.236.654/0001-96"/>
    <s v="Doação de bens móveis inservíveis."/>
    <x v="12"/>
    <s v="Dispensa de Licitação"/>
    <s v="s/n"/>
    <d v="2024-12-16T00:00:00"/>
    <m/>
    <d v="2024-12-16T00:00:00"/>
    <s v="16/12/24"/>
    <n v="0"/>
    <s v="EXPIRADO"/>
    <s v="EXPIRADO"/>
    <x v="0"/>
    <n v="1567.9"/>
    <s v="Doação"/>
    <s v="00"/>
    <s v="SEADM"/>
    <s v="TJPA-MEM-2024/12671"/>
    <s v="Contrato não encontrado"/>
    <s v="Contrato não encontrado"/>
    <m/>
    <m/>
    <s v="Lei n° 14.133/21"/>
    <m/>
    <x v="2"/>
    <s v="PRAZO LEGAL"/>
    <s v="2024 - 4º Trimestre"/>
    <d v="2024-10-17T00:00:00"/>
    <s v="Sem informação"/>
    <m/>
    <m/>
    <s v="Jose Nasareno de Macedo Silva"/>
    <s v="Jose Nasareno de Macedo Silva"/>
    <s v="Sem indicação"/>
    <s v="Sem indicação"/>
    <s v="Sem indicação"/>
    <e v="#N/A"/>
  </r>
  <r>
    <s v="CONTRATO"/>
    <s v="003"/>
    <x v="0"/>
    <s v="PREFEITURA MUNICIPAL DE MARABÁ – SECRETARIA MUNICIPAL DE _x000a_ADMINISTRAÇÃO - SEMAD"/>
    <s v="05.853.163/0001-30"/>
    <s v="Doação de bens móveis inservíveis."/>
    <x v="12"/>
    <s v="Dispensa de Licitação"/>
    <s v="s/n"/>
    <d v="2025-01-09T00:00:00"/>
    <s v="09/01/25"/>
    <d v="2025-01-09T00:00:00"/>
    <s v="09/01/25"/>
    <n v="0"/>
    <s v="EXPIRADO"/>
    <s v="EXPIRADO"/>
    <x v="0"/>
    <n v="2027.41"/>
    <s v="Doação"/>
    <s v="00"/>
    <s v="SEADM"/>
    <s v="TJPA-MEM-2024/60945"/>
    <n v="0"/>
    <n v="2027.41"/>
    <m/>
    <m/>
    <s v="Lei n° 14.133/21"/>
    <m/>
    <x v="0"/>
    <s v="PRAZO LEGAL"/>
    <s v="2025 - 1º Trimestre"/>
    <d v="2024-11-10T00:00:00"/>
    <s v="Sem informação"/>
    <m/>
    <m/>
    <s v="Jose Nasareno de Macedo Silva"/>
    <s v="Jose Nasareno de Macedo Silva"/>
    <s v="Sem indicação"/>
    <s v="Sem indicação"/>
    <s v="Sem indicação"/>
    <s v="nasareno.silva@tjpa.jus.br"/>
  </r>
  <r>
    <s v="CONTRATO"/>
    <s v="007"/>
    <x v="0"/>
    <s v="ASSOCIAÇÃO GRUPO EU QUERO DOAR"/>
    <s v="45.188.904/0001-20"/>
    <s v="Doação de bens móveis inservíveis."/>
    <x v="12"/>
    <s v="Dispensa de Licitação"/>
    <s v="s/n"/>
    <d v="2025-02-14T00:00:00"/>
    <s v="14/02/25"/>
    <d v="2025-02-14T00:00:00"/>
    <s v="14/02/25"/>
    <n v="0"/>
    <s v="EXPIRADO"/>
    <s v="EXPIRADO"/>
    <x v="0"/>
    <n v="738.14"/>
    <s v="Doação"/>
    <s v="00"/>
    <s v="SEADM"/>
    <s v="TJPA-MEM-2024/45001"/>
    <n v="0"/>
    <n v="738.14"/>
    <m/>
    <m/>
    <s v="Lei n° 14.133/21"/>
    <m/>
    <x v="0"/>
    <s v="PRAZO LEGAL"/>
    <s v="2025 - 1º Trimestre"/>
    <d v="2024-12-16T00:00:00"/>
    <s v="Sem informação"/>
    <m/>
    <m/>
    <s v="Jose Nasareno de Macedo Silva"/>
    <s v="Jose Nasareno de Macedo Silva"/>
    <s v="Sem indicação"/>
    <s v="Sem indicação"/>
    <s v="Sem indicação"/>
    <e v="#N/A"/>
  </r>
  <r>
    <s v="CONTRATO"/>
    <s v="010"/>
    <x v="0"/>
    <s v="MPPA"/>
    <s v="05.054.960/0001/58"/>
    <s v="Doação de bens móveis inservíveis."/>
    <x v="12"/>
    <s v="Dispensa de Licitação"/>
    <s v="s/n"/>
    <d v="2025-01-30T00:00:00"/>
    <s v="30/01/25"/>
    <d v="2025-01-30T00:00:00"/>
    <s v="30/01/25"/>
    <n v="0"/>
    <s v="EXPIRADO"/>
    <s v="EXPIRADO"/>
    <x v="0"/>
    <n v="116"/>
    <s v="Doação"/>
    <s v="00"/>
    <s v="SEADM"/>
    <s v="TJPA-MEM-2024/71341 "/>
    <n v="0"/>
    <n v="116"/>
    <m/>
    <m/>
    <s v="Lei n° 14.133/21"/>
    <m/>
    <x v="0"/>
    <s v="PRAZO LEGAL"/>
    <s v="2025 - 1º Trimestre"/>
    <d v="2024-12-01T00:00:00"/>
    <s v="Sem informação"/>
    <m/>
    <m/>
    <s v="Jose Nasareno de Macedo Silva"/>
    <s v="Jose Nasareno de Macedo Silva"/>
    <s v="Sem indicação"/>
    <s v="Sem indicação"/>
    <s v="Sem indicação"/>
    <e v="#N/A"/>
  </r>
  <r>
    <s v="CONTRATO"/>
    <s v="013"/>
    <x v="0"/>
    <s v="CONSELHO ESCOLAR DA ESCOLA MUNICIPAL DE ENSINO FUNDAMENTAL DR. VICENTE MAUÉS"/>
    <s v="01.703.013/0001-90"/>
    <s v="Doação de bens móveis inservíveis."/>
    <x v="12"/>
    <s v="Dispensa de Licitação"/>
    <s v="s/n"/>
    <d v="2025-02-12T00:00:00"/>
    <s v="12/02/25"/>
    <d v="2025-02-12T00:00:00"/>
    <s v="12/02/25"/>
    <n v="0"/>
    <s v="EXPIRADO"/>
    <s v="EXPIRADO"/>
    <x v="0"/>
    <n v="2248.21"/>
    <s v="Doação"/>
    <s v="00"/>
    <s v="SEADM"/>
    <s v="TJPA-OFI-2025/04091"/>
    <n v="0"/>
    <n v="2248.21"/>
    <m/>
    <m/>
    <s v="Lei n° 14.133/21"/>
    <m/>
    <x v="0"/>
    <s v="PRAZO LEGAL"/>
    <s v="2025 - 1º Trimestre"/>
    <d v="2024-12-14T00:00:00"/>
    <s v="Sem informação"/>
    <m/>
    <m/>
    <s v="Jose Nasareno de Macedo Silva"/>
    <s v="Jose Nasareno de Macedo Silva"/>
    <s v="Sem indicação"/>
    <s v="Sem indicação"/>
    <s v="Sem indicação"/>
    <e v="#N/A"/>
  </r>
  <r>
    <s v="CONTRATO"/>
    <s v="015"/>
    <x v="0"/>
    <s v="SECRETARIA DE ESTADO DE ADMINISTRAÇÃO PENITENCIÁRIA - UNIDADE DE CUSTÓDIA E REINSERÇÃO DE MOCAJUBA,"/>
    <s v="05.929.042/0001-25"/>
    <s v="Doação de bens móveis inservíveis."/>
    <x v="12"/>
    <s v="Dispensa de Licitação"/>
    <s v="s/n"/>
    <d v="2025-02-19T00:00:00"/>
    <s v="19/02/25"/>
    <d v="2025-02-19T00:00:00"/>
    <s v="19/02/25"/>
    <n v="0"/>
    <s v="EXPIRADO"/>
    <s v="EXPIRADO"/>
    <x v="0"/>
    <n v="1062.2439999999999"/>
    <s v="Doação"/>
    <s v="00"/>
    <s v="SEADM"/>
    <s v="TJPA-OFI-2025/00226"/>
    <n v="0"/>
    <n v="1062.24"/>
    <m/>
    <m/>
    <s v="Lei n° 14.133/21"/>
    <m/>
    <x v="0"/>
    <s v="PRAZO LEGAL"/>
    <s v="2025 - 1º Trimestre"/>
    <d v="2024-12-21T00:00:00"/>
    <s v="Sem informação"/>
    <m/>
    <m/>
    <s v="Jose Nasareno de Macedo Silva"/>
    <s v="Jose Nasareno de Macedo Silva"/>
    <s v="Sem indicação"/>
    <s v="Sem indicação"/>
    <s v="Sem indicação"/>
    <e v="#N/A"/>
  </r>
  <r>
    <s v="CONTRATO"/>
    <s v="019"/>
    <x v="0"/>
    <s v="CONSELHO  ESCOLAR  DA  ESCOLA  EM  REGIME  DE  CONVÊNIO MUNICIPAL    DE    EDUCAÇÃO    INFANTIL    E    ENSINO    FUNDAMENTAL    CENTRO EDUCACIONAL EVANGÉLICO"/>
    <s v="01.836.187/0001-20"/>
    <s v="Doação de bens móveis inservíveis."/>
    <x v="12"/>
    <s v="Dispensa de Licitação"/>
    <s v="s/n"/>
    <d v="2025-03-06T00:00:00"/>
    <s v="06/03/25"/>
    <d v="2025-03-06T00:00:00"/>
    <s v="06/03/25"/>
    <n v="0"/>
    <s v="EXPIRADO"/>
    <s v="EXPIRADO"/>
    <x v="0"/>
    <n v="7901.24"/>
    <s v="Doação"/>
    <s v="00"/>
    <s v="SEADM"/>
    <s v="TJPA-OFI-2024/04055"/>
    <n v="0"/>
    <n v="7901.24"/>
    <m/>
    <m/>
    <s v="Lei n° 14.133/21"/>
    <m/>
    <x v="0"/>
    <s v="PRAZO LEGAL"/>
    <s v="2025 - 1º Trimestre"/>
    <d v="2025-01-05T00:00:00"/>
    <s v="Sem informação"/>
    <m/>
    <m/>
    <s v="Jose Nasareno de Macedo Silva"/>
    <s v="Jose Nasareno de Macedo Silva"/>
    <s v="Sem indicação"/>
    <s v="Sem indicação"/>
    <s v="Sem indicação"/>
    <e v="#N/A"/>
  </r>
  <r>
    <s v="CONTRATO"/>
    <s v="020"/>
    <x v="0"/>
    <s v="PARÓQUIA CRISTO REI"/>
    <s v="09.356.949/0001-01"/>
    <s v="Doação de bens móveis inservíveis."/>
    <x v="12"/>
    <s v="Dispensa de Licitação"/>
    <s v="s/n"/>
    <d v="2025-03-10T00:00:00"/>
    <s v="10/03/25"/>
    <d v="2025-03-10T00:00:00"/>
    <s v="10/03/25"/>
    <n v="0"/>
    <s v="EXPIRADO"/>
    <s v="EXPIRADO"/>
    <x v="0"/>
    <n v="2576.41"/>
    <s v="Doação"/>
    <s v="00"/>
    <s v="SEADM"/>
    <s v="TJPA-MEM-2023/10998"/>
    <n v="0"/>
    <n v="2576.41"/>
    <m/>
    <m/>
    <s v="Lei n° 14.133/21"/>
    <m/>
    <x v="0"/>
    <s v="PRAZO LEGAL"/>
    <s v="2025 - 1º Trimestre"/>
    <d v="2025-01-09T00:00:00"/>
    <s v="Sem informação"/>
    <m/>
    <m/>
    <s v="Jose Nasareno de Macedo Silva"/>
    <s v="Jose Nasareno de Macedo Silva"/>
    <s v="Sem indicação"/>
    <s v="Sem indicação"/>
    <s v="Sem indicação"/>
    <e v="#N/A"/>
  </r>
  <r>
    <s v="CONTRATO"/>
    <s v="021"/>
    <x v="0"/>
    <s v="SECRETARIA DE ESTADO DE SAÚDE PÚBLICA – UNIDADE DE REFERÊNCIA PRESIDENTE VARGAS"/>
    <s v="05.054.929/0001-17"/>
    <s v="Doação de bens móveis inservíveis."/>
    <x v="12"/>
    <s v="Dispensa de Licitação"/>
    <s v="s/n"/>
    <d v="2025-03-10T00:00:00"/>
    <d v="2025-03-10T00:00:00"/>
    <d v="2025-03-10T00:00:00"/>
    <s v="10/03/25"/>
    <n v="0"/>
    <s v="EXPIRADO"/>
    <s v="EXPIRADO"/>
    <x v="0"/>
    <n v="3300.22"/>
    <s v="Doação"/>
    <s v="00"/>
    <s v="SEADM"/>
    <s v="TJPA-MEM-2025/03906"/>
    <n v="0"/>
    <n v="3300.22"/>
    <m/>
    <m/>
    <s v="Lei n° 14.133/21"/>
    <m/>
    <x v="0"/>
    <s v="PRAZO LEGAL"/>
    <s v="2025 - 1º Trimestre"/>
    <d v="2025-01-09T00:00:00"/>
    <s v="Sem informação"/>
    <m/>
    <m/>
    <s v="Jose Nasareno de Macedo Silva"/>
    <s v="Jose Nasareno de Macedo Silva"/>
    <s v="Sem indicação"/>
    <s v="Sem indicação"/>
    <s v="Sem indicação"/>
    <e v="#N/A"/>
  </r>
  <r>
    <s v="CONTRATO"/>
    <s v="022"/>
    <x v="0"/>
    <s v="CENTRO SOCIAL CULTURAL EDUCACIONAL ARCA DE NOÉ"/>
    <s v="06.538.090/0001-55"/>
    <s v="Doação de bens móveis inservíveis."/>
    <x v="12"/>
    <s v="Dispensa de Licitação"/>
    <s v="s/n"/>
    <d v="2025-03-10T00:00:00"/>
    <d v="2025-03-10T00:00:00"/>
    <d v="2025-03-10T00:00:00"/>
    <s v="10/03/25"/>
    <n v="0"/>
    <s v="EXPIRADO"/>
    <s v="EXPIRADO"/>
    <x v="0"/>
    <n v="95803.8"/>
    <s v="Doação"/>
    <s v="00"/>
    <s v="SEADM"/>
    <s v="TJPA-EXT-2024/02413"/>
    <n v="0"/>
    <n v="95803.8"/>
    <m/>
    <m/>
    <s v="Lei n° 14.133/21"/>
    <m/>
    <x v="0"/>
    <s v="PRAZO LEGAL"/>
    <s v="2025 - 1º Trimestre"/>
    <d v="2025-01-09T00:00:00"/>
    <s v="Sem informação"/>
    <m/>
    <m/>
    <s v="Jose Nasareno de Macedo Silva"/>
    <s v="Jose Nasareno de Macedo Silva"/>
    <s v="Sem indicação"/>
    <s v="Sem indicação"/>
    <s v="Sem indicação"/>
    <e v="#N/A"/>
  </r>
  <r>
    <s v="CONTRATO"/>
    <s v="008"/>
    <x v="0"/>
    <s v="PMPA - 22° COMPANHOA INDEPENDENTE DE POLICIA MILITA DE PORTEL"/>
    <s v="05.054.994/0001-42"/>
    <s v="Doação de bens móveis inservíveis."/>
    <x v="12"/>
    <s v="Dispensa de Licitação"/>
    <s v="s/n"/>
    <d v="2025-01-28T00:00:00"/>
    <s v="28/01/25"/>
    <d v="2025-01-28T00:00:00"/>
    <s v="28/01/25"/>
    <n v="0"/>
    <s v="EXPIRADO"/>
    <s v="EXPIRADO"/>
    <x v="0"/>
    <n v="1911.67"/>
    <s v="Doação"/>
    <s v="00"/>
    <s v="SEADM"/>
    <s v="TJPA-PRO-2025/00389"/>
    <n v="0"/>
    <n v="1911.67"/>
    <m/>
    <m/>
    <s v="Lei n° 14.133/21"/>
    <m/>
    <x v="0"/>
    <s v="PRAZO LEGAL"/>
    <s v="2025 - 1º Trimestre"/>
    <d v="2024-11-29T00:00:00"/>
    <s v="Sem informação"/>
    <m/>
    <m/>
    <s v="Jose Nasareno de Macedo Silva"/>
    <s v="Jose Nasareno de Macedo Silva"/>
    <s v="Sem indicação"/>
    <s v="Sem indicação"/>
    <s v="Sem indicação"/>
    <e v="#N/A"/>
  </r>
  <r>
    <s v="CONTRATO"/>
    <s v="006"/>
    <x v="0"/>
    <s v="MUNICÍPIO DE PORTEL"/>
    <s v="04.876.447/0001-80"/>
    <s v="Doação de bens móveis inservíveis."/>
    <x v="12"/>
    <s v="Dispensa de Licitação"/>
    <s v="s/n"/>
    <d v="2025-02-14T00:00:00"/>
    <s v="14/02/25"/>
    <d v="2025-02-14T00:00:00"/>
    <s v="14/02/25"/>
    <n v="0"/>
    <s v="EXPIRADO"/>
    <s v="EXPIRADO"/>
    <x v="0"/>
    <n v="2178.59"/>
    <s v="Doação"/>
    <s v="00"/>
    <s v="SEADM"/>
    <s v="TJPA-PRO-2025/00710"/>
    <n v="0"/>
    <n v="2178.59"/>
    <m/>
    <m/>
    <s v="Lei n° 14.133/21"/>
    <m/>
    <x v="0"/>
    <s v="PRAZO LEGAL"/>
    <s v="2025 - 1º Trimestre"/>
    <d v="2024-12-16T00:00:00"/>
    <s v="Sem informação"/>
    <m/>
    <m/>
    <s v="Jose Nasareno de Macedo Silva"/>
    <s v="Jose Nasareno de Macedo Silva"/>
    <s v="Sem indicação"/>
    <s v="Sem indicação"/>
    <s v="Sem indicação"/>
    <e v="#N/A"/>
  </r>
  <r>
    <s v="CONTRATO"/>
    <s v="011"/>
    <x v="0"/>
    <s v="ASSOCIAÇÃO DE PAIS E AMIGOS EXCEPCIONAIS - APAE DE CONCEIÇÃO DO ARAGUAIA"/>
    <s v="01.131.133/0001-60"/>
    <s v="Doação de bens móveis inservíveis."/>
    <x v="12"/>
    <s v="Dispensa de Licitação"/>
    <s v="s/n"/>
    <d v="2025-02-12T00:00:00"/>
    <s v="12/02/25"/>
    <d v="2025-02-12T00:00:00"/>
    <s v="12/02/25"/>
    <n v="0"/>
    <s v="EXPIRADO"/>
    <s v="EXPIRADO"/>
    <x v="0"/>
    <n v="6670.2"/>
    <s v="Doação"/>
    <s v="00"/>
    <s v="SEADM"/>
    <s v="TJPA-PRO-2025/00626"/>
    <n v="0"/>
    <n v="6670.32"/>
    <m/>
    <m/>
    <s v="Lei n° 14.133/21"/>
    <m/>
    <x v="0"/>
    <s v="PRAZO LEGAL"/>
    <s v="2025 - 1º Trimestre"/>
    <d v="2024-12-14T00:00:00"/>
    <s v="Sem informação"/>
    <m/>
    <m/>
    <s v="Jose Nasareno de Macedo Silva"/>
    <s v="Jose Nasareno de Macedo Silva"/>
    <s v="Sem indicação"/>
    <s v="Sem indicação"/>
    <s v="Sem indicação"/>
    <e v="#N/A"/>
  </r>
  <r>
    <s v="CONTRATO"/>
    <s v="014"/>
    <x v="0"/>
    <s v="IGREJA EVANGÉLICA ASSEMBLEIA DE  DEUSMINISTERIO  DO  SETA  EM  BANNACH"/>
    <s v="03.256.998/001-88"/>
    <s v="Doação de bens móveis inservíveis."/>
    <x v="12"/>
    <s v="Dispensa de Licitação"/>
    <s v="s/n"/>
    <d v="2025-03-17T00:00:00"/>
    <s v="17/03/25"/>
    <d v="2025-03-17T00:00:00"/>
    <s v="17/03/25"/>
    <n v="0"/>
    <s v="EXPIRADO"/>
    <s v="EXPIRADO"/>
    <x v="0"/>
    <n v="1708.74"/>
    <s v="Doação"/>
    <s v="00"/>
    <s v="SEADM"/>
    <s v="TJPA-PRO-2025/00638"/>
    <n v="0"/>
    <n v="1708.78"/>
    <m/>
    <m/>
    <s v="Lei n° 14.133/21"/>
    <m/>
    <x v="0"/>
    <s v="PRAZO LEGAL"/>
    <s v="2025 - 1º Trimestre"/>
    <d v="2025-01-16T00:00:00"/>
    <s v="Sem informação"/>
    <m/>
    <m/>
    <s v="Jose Nasareno de Macedo Silva"/>
    <s v="Jose Nasareno de Macedo Silva"/>
    <s v="Sem indicação"/>
    <s v="Sem indicação"/>
    <s v="Sem indicação"/>
    <e v="#N/A"/>
  </r>
  <r>
    <s v="CONTRATO"/>
    <s v="026"/>
    <x v="0"/>
    <s v="ASSOCIAÇÃO PROJETO NASCER E CRESCER ESCOLHINHA DE FUEBOL CROCODILO"/>
    <s v="48.792.993/0001-08"/>
    <s v="Doação de bens móveis inservíveis."/>
    <x v="12"/>
    <s v="Dispensa de Licitação"/>
    <s v="s/n"/>
    <d v="2025-03-14T00:00:00"/>
    <s v="14/03/25"/>
    <d v="2025-03-14T00:00:00"/>
    <s v="14/03/25"/>
    <n v="0"/>
    <s v="EXPIRADO"/>
    <s v="EXPIRADO"/>
    <x v="0"/>
    <n v="2038.35"/>
    <s v="Doação"/>
    <s v="00"/>
    <s v="SEADM"/>
    <s v="TJPA-PRO-2025/00873"/>
    <n v="0"/>
    <n v="2038.35"/>
    <m/>
    <m/>
    <s v="Lei n° 14.133/21"/>
    <m/>
    <x v="0"/>
    <s v="PRAZO LEGAL"/>
    <s v="2025 - 1º Trimestre"/>
    <d v="2025-01-13T00:00:00"/>
    <s v="Sem informação"/>
    <m/>
    <m/>
    <s v="Jose Nasareno de Macedo Silva"/>
    <s v="Jose Nasareno de Macedo Silva"/>
    <s v="Sem indicação"/>
    <s v="Sem indicação"/>
    <s v="Sem indicação"/>
    <e v="#N/A"/>
  </r>
  <r>
    <s v="CONTRATO"/>
    <s v="027"/>
    <x v="0"/>
    <s v="COOPERATIVA DE PRODUÇÃO RURAL E URBANA DO ESTADO DO PARÁ - COOPERSUL"/>
    <s v="01.223/574/0001-91"/>
    <s v="Doação de bens móveis inservíveis."/>
    <x v="12"/>
    <s v="Dispensa de Licitação"/>
    <s v="s/n"/>
    <d v="2025-03-13T00:00:00"/>
    <s v="13/03/25"/>
    <d v="2025-03-13T00:00:00"/>
    <s v="13/03/25"/>
    <n v="0"/>
    <s v="EXPIRADO"/>
    <s v="EXPIRADO"/>
    <x v="0"/>
    <n v="4380.41"/>
    <s v="Doação"/>
    <s v="00"/>
    <s v="SEADM"/>
    <s v="TJPA-MEM-2024/08820"/>
    <n v="0"/>
    <n v="4380.41"/>
    <m/>
    <m/>
    <s v="Lei n° 14.133/21"/>
    <m/>
    <x v="0"/>
    <s v="PRAZO LEGAL"/>
    <s v="2025 - 1º Trimestre"/>
    <d v="2025-01-12T00:00:00"/>
    <s v="Sem informação"/>
    <m/>
    <m/>
    <s v="Jose Nasareno de Macedo Silva"/>
    <s v="Jose Nasareno de Macedo Silva"/>
    <s v="Sem indicação"/>
    <s v="Sem indicação"/>
    <s v="Sem indicação"/>
    <e v="#N/A"/>
  </r>
  <r>
    <s v="CONTRATO"/>
    <s v="029"/>
    <x v="0"/>
    <s v="POLÍCIA  CIVIL  DO ESTADO  DO  PARÁ–DELEGACIA  DE  POLÍCIA CIVIL DE CHAVES"/>
    <s v="00.368.105/0001-06"/>
    <s v="Doação de bens móveis inservíveis."/>
    <x v="12"/>
    <s v="Dispensa de Licitação"/>
    <s v="s/n"/>
    <d v="2025-03-14T00:00:00"/>
    <s v="14/03/25"/>
    <d v="2025-03-14T00:00:00"/>
    <s v="14/03/25"/>
    <n v="0"/>
    <s v="EXPIRADO"/>
    <s v="EXPIRADO"/>
    <x v="0"/>
    <n v="1506.2"/>
    <s v="Doação"/>
    <s v="00"/>
    <s v="SEADM"/>
    <s v="TJPA-PRO-2025/00893"/>
    <n v="0"/>
    <n v="1506.2"/>
    <m/>
    <m/>
    <s v="Lei n° 14.133/21"/>
    <m/>
    <x v="0"/>
    <s v="PRAZO LEGAL"/>
    <s v="2025 - 1º Trimestre"/>
    <d v="2025-01-13T00:00:00"/>
    <s v="Sem informação"/>
    <m/>
    <m/>
    <s v="Jose Nasareno de Macedo Silva"/>
    <s v="Jose Nasareno de Macedo Silva"/>
    <s v="Sem indicação"/>
    <s v="Sem indicação"/>
    <s v="Sem indicação"/>
    <e v="#N/A"/>
  </r>
  <r>
    <s v="CONTRATO"/>
    <s v="028"/>
    <x v="0"/>
    <s v="MUNICÍPIO DE MARABÁ - SECRETARIA DE ADMINISTRAÇÃO"/>
    <s v="05.853.163/0001-30"/>
    <s v="Doação de bens móveis inservíveis."/>
    <x v="12"/>
    <s v="Dispensa de Licitação"/>
    <s v="s/n"/>
    <d v="2025-03-26T00:00:00"/>
    <s v="26/03/25"/>
    <d v="2025-03-26T00:00:00"/>
    <s v="26/03/25"/>
    <n v="0"/>
    <s v="EXPIRADO"/>
    <s v="EXPIRADO"/>
    <x v="0"/>
    <n v="430.26"/>
    <s v="Doação"/>
    <s v="00"/>
    <s v="SEADM"/>
    <s v="TJPA-MEM-2023/61022"/>
    <n v="0"/>
    <n v="430.36"/>
    <m/>
    <m/>
    <s v="Lei n° 14.133/21"/>
    <m/>
    <x v="0"/>
    <s v="PRAZO LEGAL"/>
    <s v="2025 - 1º Trimestre"/>
    <d v="2025-01-25T00:00:00"/>
    <s v="Sem informação"/>
    <m/>
    <m/>
    <s v="Jose Nasareno de Macedo Silva"/>
    <s v="Jose Nasareno de Macedo Silva"/>
    <s v="Sem indicação"/>
    <s v="Sem indicação"/>
    <s v="Sem indicação"/>
    <e v="#N/A"/>
  </r>
  <r>
    <s v="CONTRATO"/>
    <s v="030"/>
    <x v="0"/>
    <s v="SINDICATO RURAL DE CHAVES"/>
    <s v="14.068.407/0001-65"/>
    <s v="Doação de bens móveis inservíveis."/>
    <x v="12"/>
    <s v="Dispensa de Licitação"/>
    <s v="s/n"/>
    <d v="2025-03-17T00:00:00"/>
    <s v="17/03/25"/>
    <d v="2025-03-17T00:00:00"/>
    <s v="17/03/25"/>
    <n v="0"/>
    <s v="EXPIRADO"/>
    <s v="EXPIRADO"/>
    <x v="0"/>
    <n v="471.52"/>
    <s v="Doação"/>
    <s v="00"/>
    <s v="SEADM"/>
    <s v="TJPA-PRO-2025/00911"/>
    <n v="0"/>
    <n v="471.52"/>
    <m/>
    <m/>
    <s v="Lei n° 14.133/21"/>
    <m/>
    <x v="0"/>
    <s v="PRAZO LEGAL"/>
    <s v="2025 - 1º Trimestre"/>
    <d v="2025-01-16T00:00:00"/>
    <s v="Sem informação"/>
    <m/>
    <m/>
    <s v="Jose Nasareno de Macedo Silva"/>
    <s v="Jose Nasareno de Macedo Silva"/>
    <s v="Sem indicação"/>
    <s v="Sem indicação"/>
    <s v="Sem indicação"/>
    <e v="#N/A"/>
  </r>
  <r>
    <s v="CONTRATO"/>
    <s v="033"/>
    <x v="0"/>
    <s v="CENTRO SOCIAL INOVAÇÃO GILEADE"/>
    <s v="06.375.930/0001-06"/>
    <s v="Doação de bens móveis inservíveis."/>
    <x v="12"/>
    <s v="Dispensa de Licitação"/>
    <s v="s/n"/>
    <d v="2025-03-24T00:00:00"/>
    <s v="24/03/25"/>
    <d v="2025-03-24T00:00:00"/>
    <s v="24/03/25"/>
    <n v="0"/>
    <s v="EXPIRADO"/>
    <s v="EXPIRADO"/>
    <x v="0"/>
    <n v="136295.28"/>
    <s v="Doação"/>
    <s v="00"/>
    <s v="SEADM"/>
    <s v="TJPA-EXT-2024/04305"/>
    <n v="0"/>
    <n v="136295.28"/>
    <m/>
    <m/>
    <s v="Lei n° 14.133/21"/>
    <m/>
    <x v="0"/>
    <s v="PRAZO LEGAL"/>
    <s v="2025 - 1º Trimestre"/>
    <d v="2025-01-23T00:00:00"/>
    <s v="Sem informação"/>
    <m/>
    <m/>
    <s v="Jose Nasareno de Macedo Silva"/>
    <s v="Jose Nasareno de Macedo Silva"/>
    <s v="Sem indicação"/>
    <s v="Sem indicação"/>
    <s v="Sem indicação"/>
    <e v="#N/A"/>
  </r>
  <r>
    <s v="CONTRATO"/>
    <s v="037"/>
    <x v="0"/>
    <s v="POLÍCIA MILITAR DO PARÁ COMANDO DE POLICIAMENTO ESPECIALIZADO 1º BATALHÃO DE POLÍCIA RURAL"/>
    <s v="05.054.994/0001-42"/>
    <s v="Doação de bens móveis inservíveis."/>
    <x v="12"/>
    <s v="Dispensa de Licitação"/>
    <s v="s/n"/>
    <d v="2025-03-31T00:00:00"/>
    <s v="31/03/25"/>
    <d v="2025-03-31T00:00:00"/>
    <s v="31/03/25"/>
    <n v="0"/>
    <s v="EXPIRADO"/>
    <s v="EXPIRADO"/>
    <x v="0"/>
    <n v="510.75"/>
    <s v="Doação"/>
    <s v="00"/>
    <s v="SEADM"/>
    <s v="TJPA-PRO-2025/01043"/>
    <n v="0"/>
    <n v="510.75"/>
    <m/>
    <m/>
    <s v="Lei n° 14.133/21"/>
    <m/>
    <x v="0"/>
    <s v="PRAZO LEGAL"/>
    <s v="2025 - 1º Trimestre"/>
    <d v="2025-01-30T00:00:00"/>
    <s v="Sem informação"/>
    <m/>
    <m/>
    <s v="Jose Nasareno de Macedo Silva"/>
    <s v="Jose Nasareno de Macedo Silva"/>
    <s v="Sem indicação"/>
    <s v="Sem indicação"/>
    <s v="Sem indicação"/>
    <e v="#N/A"/>
  </r>
  <r>
    <s v="CONTRATO"/>
    <s v="039"/>
    <x v="0"/>
    <s v="IGREJA NOVA ALIANÇA DE ULIANÓPOLIS-PA"/>
    <s v="30.936.003/0001-00"/>
    <s v="Doação de bens móveis inservíveis."/>
    <x v="12"/>
    <s v="Dispensa de Licitação"/>
    <s v="s/n"/>
    <d v="2025-04-14T00:00:00"/>
    <s v="14/04/25"/>
    <d v="2025-04-14T00:00:00"/>
    <s v="14/04/25"/>
    <n v="0"/>
    <s v="EXPIRADO"/>
    <s v="EXPIRADO"/>
    <x v="0"/>
    <n v="13150.93"/>
    <s v="Doação"/>
    <s v="00"/>
    <s v="SEADM"/>
    <s v="TJPA-PRO-2025/01284 "/>
    <n v="0"/>
    <n v="13150.93"/>
    <m/>
    <m/>
    <s v="Lei n° 14.133/21"/>
    <m/>
    <x v="2"/>
    <s v="PRAZO LEGAL"/>
    <s v="2025 - 2º Trimestre"/>
    <d v="2025-02-13T00:00:00"/>
    <s v="Sem informação"/>
    <m/>
    <m/>
    <s v="Jose Nasareno de Macedo Silva"/>
    <s v="Jose Nasareno de Macedo Silva"/>
    <s v="Sem indicação"/>
    <s v="Sem indicação"/>
    <s v="Sem indicação"/>
    <e v="#N/A"/>
  </r>
  <r>
    <s v="CONTRATO"/>
    <s v="040"/>
    <x v="0"/>
    <s v="POLÍCIA CIVIL - DELEGACIA DE SANTO ANTÔNIO DO TAUÁ"/>
    <s v="00.368.105/0001-06"/>
    <s v="Doação de bens móveis inservíveis."/>
    <x v="12"/>
    <s v="Dispensa de Licitação"/>
    <s v="s/n"/>
    <d v="2025-04-16T00:00:00"/>
    <s v="16/04/25"/>
    <d v="2025-04-16T00:00:00"/>
    <s v="16/04/25"/>
    <n v="0"/>
    <s v="EXPIRADO"/>
    <s v="EXPIRADO"/>
    <x v="0"/>
    <n v="6789"/>
    <s v="Doação"/>
    <s v="00"/>
    <s v="SEADM"/>
    <s v="TJPA-PRO-2025/01288"/>
    <n v="0"/>
    <n v="6789"/>
    <m/>
    <m/>
    <s v="Lei n° 14.133/21"/>
    <m/>
    <x v="2"/>
    <s v="PRAZO LEGAL"/>
    <s v="2025 - 2º Trimestre"/>
    <d v="2025-02-15T00:00:00"/>
    <s v="Sem informação"/>
    <m/>
    <m/>
    <s v="Jose Nasareno de Macedo Silva"/>
    <s v="Jose Nasareno de Macedo Silva"/>
    <s v="Sem indicação"/>
    <s v="Sem indicação"/>
    <s v="Sem indicação"/>
    <e v="#N/A"/>
  </r>
  <r>
    <s v="CONTRATO"/>
    <s v="041"/>
    <x v="0"/>
    <s v="COMUNIDADE KOLPING DE MARABÁ – PEDRO ARRUPE"/>
    <s v="22.937.668/0001-00"/>
    <s v="Doação de bens móveis inservíveis."/>
    <x v="12"/>
    <s v="Dispensa de Licitação"/>
    <s v="s/n"/>
    <d v="2025-05-06T00:00:00"/>
    <s v="06/05/25"/>
    <d v="2025-05-06T00:00:00"/>
    <s v="06/05/25"/>
    <n v="0"/>
    <s v="EXPIRADO"/>
    <s v="EXPIRADO"/>
    <x v="0"/>
    <n v="490.75"/>
    <s v="Doação"/>
    <s v="00"/>
    <s v="SEADM"/>
    <s v="TJPA-PRO-2025/01289"/>
    <n v="0"/>
    <n v="490.75"/>
    <m/>
    <m/>
    <s v="Lei n° 14.133/21"/>
    <m/>
    <x v="2"/>
    <s v="PRAZO LEGAL"/>
    <s v="2025 - 2º Trimestre"/>
    <d v="2025-03-07T00:00:00"/>
    <s v="Sem informação"/>
    <m/>
    <m/>
    <s v="Jose Nasareno de Macedo Silva"/>
    <s v="Jose Nasareno de Macedo Silva"/>
    <s v="Sem indicação"/>
    <s v="Sem indicação"/>
    <s v="Sem indicação"/>
    <e v="#N/A"/>
  </r>
  <r>
    <s v="CONTRATO"/>
    <s v="042"/>
    <x v="0"/>
    <s v="CONSELHO ESCOLAR DA EEEM MARIA BENTA OLIVERIA DE SOUSA"/>
    <s v="10.813.224/0001-76"/>
    <s v="Doação de bens móveis inservíveis."/>
    <x v="12"/>
    <s v="Dispensa de Licitação"/>
    <s v="s/n"/>
    <d v="2025-04-16T00:00:00"/>
    <s v="16/04/25"/>
    <d v="2025-04-16T00:00:00"/>
    <s v="16/04/25"/>
    <n v="0"/>
    <s v="EXPIRADO"/>
    <s v="EXPIRADO"/>
    <x v="0"/>
    <n v="4919.96"/>
    <s v="Doação"/>
    <s v="00"/>
    <s v="SEADM"/>
    <s v="TJPA-PRO-2025/01294"/>
    <n v="0"/>
    <n v="4919.96"/>
    <m/>
    <m/>
    <s v="Lei n° 14.133/21"/>
    <m/>
    <x v="2"/>
    <s v="PRAZO LEGAL"/>
    <s v="2025 - 2º Trimestre"/>
    <d v="2025-02-15T00:00:00"/>
    <s v="Sem informação"/>
    <m/>
    <m/>
    <s v="Jose Nasareno de Macedo Silva"/>
    <s v="Jose Nasareno de Macedo Silva"/>
    <s v="Sem indicação"/>
    <s v="Sem indicação"/>
    <s v="Sem indicação"/>
    <e v="#N/A"/>
  </r>
  <r>
    <s v="CONTRATO"/>
    <s v="044"/>
    <x v="0"/>
    <s v="ARQUIDIOCESE DE SANTARÉM - PARÓQUIA NOSSA SENHORA DE MONTE DOURADO"/>
    <s v="05.713.128/0006-20"/>
    <s v="Doação de bens móveis inservíveis."/>
    <x v="12"/>
    <s v="Dispensa de Licitação"/>
    <s v="s/n"/>
    <d v="2025-04-22T00:00:00"/>
    <s v="22/04/25"/>
    <d v="2025-04-22T00:00:00"/>
    <s v="22/04/25"/>
    <n v="0"/>
    <s v="EXPIRADO"/>
    <s v="EXPIRADO"/>
    <x v="0"/>
    <n v="388.72"/>
    <s v="Doação"/>
    <s v="00"/>
    <s v="SEADM"/>
    <s v="TJPA-PRO-2025/01295"/>
    <n v="0"/>
    <n v="388.72"/>
    <m/>
    <m/>
    <s v="Lei n° 14.133/21"/>
    <m/>
    <x v="2"/>
    <s v="PRAZO LEGAL"/>
    <s v="2025 - 2º Trimestre"/>
    <d v="2025-02-21T00:00:00"/>
    <s v="Sem informação"/>
    <m/>
    <m/>
    <s v="Jose Nasareno de Macedo Silva"/>
    <s v="Jose Nasareno de Macedo Silva"/>
    <s v="Sem indicação"/>
    <s v="Sem indicação"/>
    <s v="Sem indicação"/>
    <e v="#N/A"/>
  </r>
  <r>
    <s v="CONTRATO"/>
    <s v="045"/>
    <x v="0"/>
    <s v="DIOCESE DE MARABÁ - PARÓQUIA DE SÃO JOÃO BATISTA"/>
    <s v="04.882.130/0001-56"/>
    <s v="Doação de bens móveis inservíveis."/>
    <x v="12"/>
    <s v="Dispensa de Licitação"/>
    <s v="s/n"/>
    <d v="2025-05-05T00:00:00"/>
    <s v="05/05/25"/>
    <d v="2025-05-05T00:00:00"/>
    <s v="05/05/25"/>
    <n v="0"/>
    <s v="EXPIRADO"/>
    <s v="EXPIRADO"/>
    <x v="0"/>
    <n v="3624.35"/>
    <s v="Doação"/>
    <s v="00"/>
    <s v="SEADM"/>
    <s v="TJPA-PRO-2025/01299"/>
    <n v="0"/>
    <n v="3624.35"/>
    <m/>
    <m/>
    <s v="Lei n° 14.133/21"/>
    <m/>
    <x v="2"/>
    <s v="PRAZO LEGAL"/>
    <s v="2025 - 2º Trimestre"/>
    <d v="2025-03-06T00:00:00"/>
    <s v="Sem informação"/>
    <m/>
    <m/>
    <s v="Jose Nasareno de Macedo Silva"/>
    <s v="Jose Nasareno de Macedo Silva"/>
    <s v="Sem indicação"/>
    <s v="Sem indicação"/>
    <s v="Sem indicação"/>
    <e v="#N/A"/>
  </r>
  <r>
    <s v="CONTRATO"/>
    <s v="046"/>
    <x v="0"/>
    <s v="ASSOCIAÇÃO DE PREVENÇÃO E ASSISTÊNCIA AOS ADICTOS E SUAS FAMÍLIAS DE ITUPIRANGA E REGIÃO - APAAFI"/>
    <s v="58.586.995/0001-02"/>
    <s v="Doação de bens móveis inservíveis."/>
    <x v="12"/>
    <s v="Dispensa de Licitação"/>
    <s v="s/n"/>
    <d v="2025-05-13T00:00:00"/>
    <s v="13/05/25"/>
    <d v="2025-05-13T00:00:00"/>
    <s v="13/05/25"/>
    <n v="0"/>
    <s v="EXPIRADO"/>
    <s v="EXPIRADO"/>
    <x v="0"/>
    <n v="3525.51"/>
    <s v="Doação"/>
    <s v="00"/>
    <s v="SEADM"/>
    <s v="TJPA-PRO-2025/01300"/>
    <n v="0"/>
    <n v="3525.51"/>
    <m/>
    <m/>
    <s v="Lei n° 14.133/21"/>
    <m/>
    <x v="2"/>
    <s v="PRAZO LEGAL"/>
    <s v="2025 - 2º Trimestre"/>
    <d v="2025-03-14T00:00:00"/>
    <s v="Sem informação"/>
    <m/>
    <m/>
    <s v="Jose Nasareno de Macedo Silva"/>
    <s v="Jose Nasareno de Macedo Silva"/>
    <s v="Sem indicação"/>
    <s v="Sem indicação"/>
    <s v="Sem indicação"/>
    <e v="#N/A"/>
  </r>
  <r>
    <s v="CONTRATO"/>
    <s v="050"/>
    <x v="0"/>
    <s v="UNIDADE DE CUSTODIA DE REINSERÇÃO DE MOCAJUBA"/>
    <s v="05.929.042/0001-25"/>
    <s v="Doação de bens móveis inservíveis."/>
    <x v="12"/>
    <s v="Dispensa de Licitação"/>
    <s v="s/n"/>
    <d v="2025-05-13T00:00:00"/>
    <s v="13/05/25"/>
    <d v="2025-05-13T00:00:00"/>
    <s v="13/05/25"/>
    <n v="0"/>
    <s v="EXPIRADO"/>
    <s v="EXPIRADO"/>
    <x v="0"/>
    <n v="461.65"/>
    <s v="Doação"/>
    <s v="00"/>
    <s v="SEADM"/>
    <s v="TJPA-PRO-2025/01716"/>
    <n v="0"/>
    <n v="461.65"/>
    <m/>
    <m/>
    <s v="Lei n° 14.133/21"/>
    <m/>
    <x v="2"/>
    <s v="PRAZO LEGAL"/>
    <s v="2025 - 2º Trimestre"/>
    <d v="2025-03-14T00:00:00"/>
    <s v="Sem informação"/>
    <m/>
    <m/>
    <s v="Jose Nasareno de Macedo Silva"/>
    <s v="Jose Nasareno de Macedo Silva"/>
    <s v="Sem indicação"/>
    <s v="Sem indicação"/>
    <s v="Sem indicação"/>
    <e v="#N/A"/>
  </r>
  <r>
    <s v="CONTRATO"/>
    <s v="051"/>
    <x v="0"/>
    <s v="ESCOLA SALESIANA DO TRABALHO"/>
    <s v="04.373.163/0050-59"/>
    <s v="Doação de bens móveis inservíveis."/>
    <x v="12"/>
    <s v="Dispensa de Licitação"/>
    <s v="s/n"/>
    <d v="2025-05-14T00:00:00"/>
    <s v="14/05/25"/>
    <d v="2025-05-14T00:00:00"/>
    <s v="14/05/25"/>
    <n v="0"/>
    <s v="EXPIRADO"/>
    <s v="EXPIRADO"/>
    <x v="0"/>
    <n v="61995.81"/>
    <s v="Doação"/>
    <s v="00"/>
    <s v="SEADM"/>
    <s v="TJPA-PRO-2025/01743"/>
    <n v="0"/>
    <n v="61995.81"/>
    <m/>
    <m/>
    <s v="Lei n° 14.133/21"/>
    <m/>
    <x v="2"/>
    <s v="PRAZO LEGAL"/>
    <s v="2025 - 2º Trimestre"/>
    <d v="2025-03-15T00:00:00"/>
    <s v="Sem informação"/>
    <m/>
    <m/>
    <s v="Jose Nasareno de Macedo Silva"/>
    <s v="Jose Nasareno de Macedo Silva"/>
    <s v="Sem indicação"/>
    <s v="Sem indicação"/>
    <s v="Sem indicação"/>
    <e v="#N/A"/>
  </r>
  <r>
    <s v="CONTRATO"/>
    <s v="052"/>
    <x v="0"/>
    <s v="ASSOCIAÇÃO DOS DEFICIENTES PAIS E AMIGOS DE CURRALINHO"/>
    <s v="02.789.317/0001-84"/>
    <s v="Doação de bens móveis inservíveis."/>
    <x v="12"/>
    <s v="Dispensa de Licitação"/>
    <s v="s/n"/>
    <d v="2025-05-26T00:00:00"/>
    <s v="26/05/25"/>
    <d v="2025-05-26T00:00:00"/>
    <s v="26/05/25"/>
    <n v="0"/>
    <s v="EXPIRADO"/>
    <s v="EXPIRADO"/>
    <x v="0"/>
    <n v="1081.74"/>
    <s v="Doação"/>
    <s v="00"/>
    <s v="SEADM"/>
    <s v="TJPA-PRO-2025/01754"/>
    <n v="0"/>
    <n v="1081.74"/>
    <m/>
    <m/>
    <s v="Lei n° 14.133/21"/>
    <m/>
    <x v="2"/>
    <s v="PRAZO LEGAL"/>
    <s v="2025 - 2º Trimestre"/>
    <d v="2025-03-27T00:00:00"/>
    <s v="Sem informação"/>
    <m/>
    <m/>
    <s v="Jose Nasareno de Macedo Silva"/>
    <s v="Jose Nasareno de Macedo Silva"/>
    <s v="Sem indicação"/>
    <s v="Sem indicação"/>
    <s v="Sem indicação"/>
    <e v="#N/A"/>
  </r>
  <r>
    <s v="CONTRATO"/>
    <s v="053"/>
    <x v="0"/>
    <s v="SECRETARIA MUNICIPAL DE GESTÃO FAZENDÁRIA DE MARABÁ"/>
    <s v="27.993.108/0001-89"/>
    <s v="Doação de bens móveis inservíveis."/>
    <x v="12"/>
    <s v="Dispensa de Licitação"/>
    <s v="s/n"/>
    <d v="2025-05-28T00:00:00"/>
    <s v="28/05/25"/>
    <d v="2025-05-28T00:00:00"/>
    <s v="28/05/25"/>
    <n v="0"/>
    <s v="EXPIRADO"/>
    <s v="EXPIRADO"/>
    <x v="0"/>
    <n v="1562.23"/>
    <s v="Doação"/>
    <s v="00"/>
    <s v="SEADM"/>
    <s v="TJPA-PRO-2025/01764"/>
    <n v="0"/>
    <n v="1562.23"/>
    <m/>
    <m/>
    <s v="Lei n° 14.133/21"/>
    <m/>
    <x v="2"/>
    <s v="PRAZO LEGAL"/>
    <s v="2025 - 2º Trimestre"/>
    <d v="2025-03-29T00:00:00"/>
    <s v="Sem informação"/>
    <m/>
    <m/>
    <s v="Jose Nasareno de Macedo Silva"/>
    <s v="Jose Nasareno de Macedo Silva"/>
    <s v="Sem indicação"/>
    <s v="Sem indicação"/>
    <s v="Sem indicação"/>
    <e v="#N/A"/>
  </r>
  <r>
    <s v="CONTRATO"/>
    <s v="056"/>
    <x v="0"/>
    <s v="INSTITUTO BEBE NAIFF - IBN"/>
    <s v="21.910.281/0001-90"/>
    <s v="Doação de bens móveis inservíveis."/>
    <x v="12"/>
    <s v="Dispensa de Licitação"/>
    <s v="s/n"/>
    <d v="2025-06-10T00:00:00"/>
    <s v="10/06/25"/>
    <d v="2025-06-10T00:00:00"/>
    <s v="10/06/25"/>
    <n v="0"/>
    <s v="EXPIRADO"/>
    <s v="EXPIRADO"/>
    <x v="0"/>
    <n v="268.8"/>
    <s v="Doação"/>
    <s v="00"/>
    <s v="SEADM"/>
    <s v="TJPA-PRO-2025/03981"/>
    <n v="0"/>
    <n v="268.8"/>
    <m/>
    <m/>
    <s v="Lei n° 14.133/21"/>
    <m/>
    <x v="2"/>
    <s v="PRAZO LEGAL"/>
    <s v="2025 - 2º Trimestre"/>
    <d v="2025-04-11T00:00:00"/>
    <s v="Sem informação"/>
    <m/>
    <m/>
    <s v="Jose Nasareno de Macedo Silva"/>
    <s v="Jose Nasareno de Macedo Silva"/>
    <s v="Sem indicação"/>
    <s v="Sem indicação"/>
    <s v="Sem indicação"/>
    <e v="#N/A"/>
  </r>
  <r>
    <s v="CONTRATO"/>
    <s v="057"/>
    <x v="0"/>
    <s v="IGREJA ADVENTISTA DE DESENVOLVIMENTO E RECURSOS ASSISTENCIAIS DO BRASIL - ADRA"/>
    <s v="14.784.254/0001-52"/>
    <s v="Doação de bens móveis inservíveis."/>
    <x v="12"/>
    <s v="Dispensa de Licitação"/>
    <s v="s/n"/>
    <d v="2025-06-10T00:00:00"/>
    <s v="10/06/25"/>
    <d v="2025-06-10T00:00:00"/>
    <s v="10/06/25"/>
    <n v="0"/>
    <s v="EXPIRADO"/>
    <s v="EXPIRADO"/>
    <x v="0"/>
    <n v="21490.03"/>
    <s v="Doação"/>
    <s v="00"/>
    <s v="SEADM"/>
    <s v="TJPA-PRO-2025/02016"/>
    <n v="0"/>
    <n v="21490.03"/>
    <m/>
    <m/>
    <s v="Lei n° 14.133/21"/>
    <m/>
    <x v="2"/>
    <s v="PRAZO LEGAL"/>
    <s v="2025 - 2º Trimestre"/>
    <d v="2025-04-11T00:00:00"/>
    <s v="Sem informação"/>
    <m/>
    <m/>
    <s v="Jose Nasareno de Macedo Silva"/>
    <s v="Jose Nasareno de Macedo Silva"/>
    <s v="Sem indicação"/>
    <s v="Sem indicação"/>
    <s v="Sem indicação"/>
    <e v="#N/A"/>
  </r>
  <r>
    <s v="CONTRATO"/>
    <s v="059"/>
    <x v="0"/>
    <s v="ASSOCIAÇÃO DOS IDOSOS DE BRASIL NOVO"/>
    <s v="19.960.936/0001-92"/>
    <s v="Doação de bens móveis inservíveis."/>
    <x v="12"/>
    <s v="Dispensa de Licitação"/>
    <s v="s/n"/>
    <d v="2025-06-05T00:00:00"/>
    <s v="05/06/25"/>
    <d v="2025-06-05T00:00:00"/>
    <s v="05/06/25"/>
    <n v="0"/>
    <s v="EXPIRADO"/>
    <s v="EXPIRADO"/>
    <x v="0"/>
    <n v="345.98"/>
    <s v="Doação"/>
    <s v="00"/>
    <s v="SEADM"/>
    <s v="0003919-75.2025.8.14.0900"/>
    <n v="0"/>
    <n v="345.98"/>
    <m/>
    <m/>
    <s v="Lei n° 14.133/21"/>
    <m/>
    <x v="2"/>
    <s v="PRAZO LEGAL"/>
    <s v="2025 - 2º Trimestre"/>
    <d v="2025-04-06T00:00:00"/>
    <s v="Sem informação"/>
    <m/>
    <m/>
    <s v="Jose Nasareno de Macedo Silva"/>
    <s v="Jose Nasareno de Macedo Silva"/>
    <s v="Sem indicação"/>
    <s v="Sem indicação"/>
    <s v="Sem indicação"/>
    <e v="#N/A"/>
  </r>
  <r>
    <s v="CONTRATO"/>
    <s v="060"/>
    <x v="0"/>
    <s v="IGREJA ADVENTISTA DO SÉTIMO DIA DE BREU BRANCO - REGIONAL MARABÁ"/>
    <s v="04.930.244/0001-24"/>
    <s v="Doação de bens móveis inservíveis."/>
    <x v="12"/>
    <s v="Dispensa de Licitação"/>
    <s v="s/n"/>
    <d v="2025-06-05T00:00:00"/>
    <s v="05/06/25"/>
    <d v="2025-06-05T00:00:00"/>
    <s v="05/06/25"/>
    <n v="0"/>
    <s v="EXPIRADO"/>
    <s v="EXPIRADO"/>
    <x v="0"/>
    <n v="1071.52"/>
    <s v="Doação"/>
    <s v="00"/>
    <s v="SEADM"/>
    <s v="0005229-19.2025.8.14.0900"/>
    <n v="0"/>
    <n v="1071.52"/>
    <m/>
    <m/>
    <s v="Lei n° 14.133/21"/>
    <m/>
    <x v="2"/>
    <s v="PRAZO LEGAL"/>
    <s v="2025 - 2º Trimestre"/>
    <d v="2025-04-06T00:00:00"/>
    <s v="Sem informação"/>
    <m/>
    <m/>
    <s v="Jose Nasareno de Macedo Silva"/>
    <s v="Jose Nasareno de Macedo Silva"/>
    <s v="Sem indicação"/>
    <s v="Sem indicação"/>
    <s v="Sem indicação"/>
    <e v="#N/A"/>
  </r>
  <r>
    <s v="CONTRATO"/>
    <s v="061"/>
    <x v="0"/>
    <s v="48° BATALHÃO DA POLICIA MILITAR DE SANTARÉM NOVO"/>
    <s v="05.054.994/0001-42"/>
    <s v="Doação de bens móveis inservíveis."/>
    <x v="12"/>
    <s v="Dispensa de Licitação"/>
    <s v="s/n"/>
    <d v="2025-06-10T00:00:00"/>
    <s v="10/06/25"/>
    <d v="2025-06-10T00:00:00"/>
    <s v="10/06/25"/>
    <n v="0"/>
    <s v="EXPIRADO"/>
    <s v="EXPIRADO"/>
    <x v="0"/>
    <n v="809.88"/>
    <s v="Doação"/>
    <s v="00"/>
    <s v="SEADM"/>
    <s v="0005207-58.2025.8.14.0900"/>
    <n v="0"/>
    <n v="809.88"/>
    <m/>
    <m/>
    <s v="Lei n° 14.133/21"/>
    <m/>
    <x v="2"/>
    <s v="PRAZO LEGAL"/>
    <s v="2025 - 2º Trimestre"/>
    <d v="2025-04-11T00:00:00"/>
    <s v="Sem informação"/>
    <m/>
    <m/>
    <s v="Jose Nasareno de Macedo Silva"/>
    <s v="Jose Nasareno de Macedo Silva"/>
    <s v="Sem indicação"/>
    <s v="Sem indicação"/>
    <s v="Sem indicação"/>
    <e v="#N/A"/>
  </r>
  <r>
    <s v="CONTRATO"/>
    <s v="073"/>
    <x v="0"/>
    <s v="ASSOCIAÇÃO MISSÃO HUMANITÁRIA DO MARAJÓ"/>
    <s v="55.129.921/0001-40"/>
    <s v="Doação de bens móveis inservíveis."/>
    <x v="12"/>
    <s v="Dispensa de Licitação"/>
    <s v="s/n"/>
    <d v="2025-07-15T00:00:00"/>
    <s v="15/07/25"/>
    <d v="2025-07-15T00:00:00"/>
    <s v="15/07/25"/>
    <n v="0"/>
    <s v="EXPIRADO"/>
    <s v="EXPIRADO"/>
    <x v="0"/>
    <n v="2196.1799999999998"/>
    <s v="Doação"/>
    <s v="00"/>
    <s v="SEADM"/>
    <s v="0009227-92.2025.8.14.0900"/>
    <n v="0"/>
    <n v="2196.1799999999998"/>
    <m/>
    <m/>
    <s v="Lei n° 14.133/21"/>
    <m/>
    <x v="2"/>
    <s v="PRAZO LEGAL"/>
    <s v="2025 - 3º Trimestre"/>
    <n v="45793"/>
    <s v="Sem informação"/>
    <m/>
    <m/>
    <s v="Jose Nasareno de Macedo Silva"/>
    <s v="Jose Nasareno de Macedo Silva"/>
    <s v="Sem indicação"/>
    <s v="Sem indicação"/>
    <s v="Sem indicação"/>
    <s v="nasareno.silva@tjpa.jus.br; nasareno.silva@tjpa.jus.br; ; ; ; sead@tjpa.jus.br; coordenadoria.contratos@tjpa.jus.br"/>
  </r>
  <r>
    <s v="CONTRATO"/>
    <s v="072"/>
    <x v="0"/>
    <s v="IGREJA DO EVANGELHO QUADRANGULAR "/>
    <s v="62.955.505/3256-27"/>
    <s v="Doação de bens móveis inservíveis."/>
    <x v="12"/>
    <s v="Dispensa de Licitação"/>
    <s v="s/n"/>
    <d v="2025-07-16T00:00:00"/>
    <n v="45854"/>
    <d v="2025-07-16T00:00:00"/>
    <n v="45855"/>
    <n v="0"/>
    <s v="EXPIRADO"/>
    <s v="EXPIRADO"/>
    <x v="0"/>
    <n v="4651.6000000000004"/>
    <s v="Doação"/>
    <s v="00"/>
    <s v="SEADM"/>
    <s v="TJPA-PRO-2025/02016"/>
    <n v="0"/>
    <n v="4651.6000000000004"/>
    <m/>
    <m/>
    <s v="Lei n° 14.133/21"/>
    <m/>
    <x v="2"/>
    <s v="PRAZO LEGAL"/>
    <s v="2025 - 3º Trimestre"/>
    <d v="2025-05-17T00:00:00"/>
    <s v="Sem informação"/>
    <m/>
    <m/>
    <s v="Jose Nasareno de Macedo Silva"/>
    <s v="Jose Nasareno de Macedo Silva"/>
    <s v="Sem indicação"/>
    <s v="Sem indicação"/>
    <s v="Sem indicação"/>
    <e v="#N/A"/>
  </r>
  <r>
    <s v="CONTRATO"/>
    <s v="058"/>
    <x v="0"/>
    <s v="ASSOCIAÇÃO DOS PESCADORES DO MUNICÍPIO DE ALMEIRIM E REGIÃO"/>
    <s v="46.198.699/0001-47"/>
    <s v="Doação de bens móveis inservíveis."/>
    <x v="12"/>
    <s v="Dispensa de Licitação"/>
    <s v="s/n"/>
    <d v="2025-06-23T00:00:00"/>
    <n v="45831"/>
    <d v="2025-06-23T00:00:00"/>
    <s v="EXPIRADO"/>
    <s v="EXPIRADO"/>
    <s v="EXPIRADO"/>
    <s v="EXPIRADO"/>
    <x v="0"/>
    <n v="166.11"/>
    <s v="Doação"/>
    <s v="00"/>
    <s v="SEADM"/>
    <s v="TJPA-MEM-2025/15283"/>
    <n v="0"/>
    <n v="166.11"/>
    <m/>
    <m/>
    <s v="Lei n° 14.133/21"/>
    <m/>
    <x v="2"/>
    <s v="PRAZO LEGAL"/>
    <s v="2025 - 2º Trimestre"/>
    <d v="2025-04-24T00:00:00"/>
    <s v="Sem informação"/>
    <m/>
    <m/>
    <s v="Jose Nasareno de Macedo Silva"/>
    <s v="Jose Nasareno de Macedo Silva"/>
    <s v="Sem indicação"/>
    <s v="Sem indicação"/>
    <s v="Sem indicação"/>
    <e v="#N/A"/>
  </r>
  <r>
    <s v="CONTRATO"/>
    <s v="062"/>
    <x v="0"/>
    <s v="INSTITUTO RAMOS DE DESENVOLVIMENTO SOCIAL E EDUCACIONAL - ARPAKE"/>
    <s v="05.637.622/0001-49"/>
    <s v="Doação de bens móveis inservíveis."/>
    <x v="12"/>
    <s v="Dispensa de Licitação"/>
    <s v="s/n"/>
    <d v="2025-06-05T00:00:00"/>
    <n v="45813"/>
    <d v="2025-06-05T00:00:00"/>
    <s v="EXPIRADO"/>
    <s v="EXPIRADO"/>
    <s v="EXPIRADO"/>
    <s v="EXPIRADO"/>
    <x v="0"/>
    <n v="11753.12"/>
    <s v="Doação"/>
    <s v="00"/>
    <s v="SEADM"/>
    <s v="TJPA-OFI-2025/00995"/>
    <n v="0"/>
    <n v="11753.12"/>
    <m/>
    <m/>
    <s v="Lei n° 14.133/21"/>
    <m/>
    <x v="2"/>
    <s v="PRAZO LEGAL"/>
    <s v="2025 - 2º Trimestre"/>
    <d v="2025-04-06T00:00:00"/>
    <s v="Sem informação"/>
    <m/>
    <m/>
    <s v="Jose Nasareno de Macedo Silva"/>
    <s v="Jose Nasareno de Macedo Silva"/>
    <s v="Sem indicação"/>
    <s v="Sem indicação"/>
    <s v="Sem indicação"/>
    <e v="#N/A"/>
  </r>
  <r>
    <s v="CONTRATO"/>
    <s v="064"/>
    <x v="0"/>
    <s v="IGREJA DO EVANGELHO QUADRANGULAR"/>
    <s v="62.955.505/0515-17"/>
    <s v="Doação de bens móveis inservíveis."/>
    <x v="12"/>
    <s v="Dispensa de Licitação"/>
    <s v="s/n"/>
    <d v="2025-06-25T00:00:00"/>
    <n v="45833"/>
    <d v="2025-06-25T00:00:00"/>
    <s v="EXPIRADO"/>
    <s v="EXPIRADO"/>
    <s v="EXPIRADO"/>
    <s v="EXPIRADO"/>
    <x v="0"/>
    <n v="1959.28"/>
    <s v="Doação"/>
    <s v="00"/>
    <s v="SEADM"/>
    <s v="TJPA-REQ-2025/04597"/>
    <n v="0"/>
    <n v="1959.28"/>
    <m/>
    <m/>
    <s v="Lei n° 14.133/21"/>
    <m/>
    <x v="2"/>
    <s v="PRAZO LEGAL"/>
    <s v="2025 - 2º Trimestre"/>
    <d v="2025-04-26T00:00:00"/>
    <s v="Sem informação"/>
    <m/>
    <m/>
    <s v="Jose Nasareno de Macedo Silva"/>
    <s v="Jose Nasareno de Macedo Silva"/>
    <s v="Sem indicação"/>
    <s v="Sem indicação"/>
    <s v="Sem indicação"/>
    <e v="#N/A"/>
  </r>
  <r>
    <s v="CONTRATO"/>
    <s v="069"/>
    <x v="0"/>
    <s v="PASTORAL DA CRIANÇA"/>
    <s v="009.754.710/0001-15"/>
    <s v="Doação de bens móveis inservíveis."/>
    <x v="12"/>
    <s v="Dispensa de Licitação"/>
    <s v="s/n"/>
    <d v="2025-07-16T00:00:00"/>
    <n v="45854"/>
    <d v="2025-07-16T00:00:00"/>
    <s v="EXPIRADO"/>
    <s v="EXPIRADO"/>
    <s v="EXPIRADO"/>
    <s v="EXPIRADO"/>
    <x v="0"/>
    <n v="1769.04"/>
    <s v="Doação"/>
    <s v="00"/>
    <s v="SEADM"/>
    <s v="0008661-46.2025.8.14.14.0900"/>
    <n v="0"/>
    <n v="1769.04"/>
    <m/>
    <m/>
    <s v="Lei n° 14.133/21"/>
    <m/>
    <x v="2"/>
    <s v="PRAZO LEGAL"/>
    <s v="2025 - 3º Trimestre"/>
    <d v="2025-05-17T00:00:00"/>
    <s v="Sem informação"/>
    <m/>
    <m/>
    <s v="Jose Nasareno de Macedo Silva"/>
    <s v="Jose Nasareno de Macedo Silva"/>
    <s v="Sem indicação"/>
    <s v="Sem indicação"/>
    <s v="Sem indicação"/>
    <s v="nasareno.silva@tjpa.jus.br; nasareno.silva@tjpa.jus.br; ; ; ; sead@tjpa.jus.br; coordenadoria.contratos@tjpa.jus.br"/>
  </r>
  <r>
    <s v="CONTRATO"/>
    <s v="071"/>
    <x v="0"/>
    <s v="ASSOCIAÇÃO TERAPÊUTICA DESPERTAR"/>
    <s v="31.715.768/0001-75"/>
    <s v="Doação de bens móveis inservíveis."/>
    <x v="12"/>
    <s v="Dispensa de Licitação"/>
    <s v="s/n"/>
    <d v="2025-07-09T00:00:00"/>
    <n v="45847"/>
    <d v="2025-07-09T00:00:00"/>
    <s v="EXPIRADO"/>
    <s v="EXPIRADO"/>
    <s v="EXPIRADO"/>
    <s v="EXPIRADO"/>
    <x v="0"/>
    <n v="124.93"/>
    <s v="Doação"/>
    <s v="00"/>
    <s v="SEADM"/>
    <s v="0008954-16.2025.8.14.0900"/>
    <n v="0"/>
    <n v="124.93"/>
    <m/>
    <m/>
    <s v="Lei n° 14.133/21"/>
    <m/>
    <x v="2"/>
    <s v="PRAZO LEGAL"/>
    <s v="2025 - 3º Trimestre"/>
    <d v="2025-05-10T00:00:00"/>
    <s v="Sem informação"/>
    <m/>
    <m/>
    <s v="Jose Nasareno de Macedo Silva"/>
    <s v="Jose Nasareno de Macedo Silva"/>
    <s v="Sem indicação"/>
    <s v="Sem indicação"/>
    <s v="Sem indicação"/>
    <s v="nasareno.silva@tjpa.jus.br; nasareno.silva@tjpa.jus.br; ; ; ; sead@tjpa.jus.br; coordenadoria.contratos@tjpa.jus.br"/>
  </r>
  <r>
    <s v="CONTRATO"/>
    <s v="074"/>
    <x v="0"/>
    <s v="ASSOCIAÇÃO MOURA DE JIU JITSU ESPORTIVO"/>
    <s v="26.189.864/0001-97"/>
    <s v="Doação de bens móveis inservíveis."/>
    <x v="12"/>
    <s v="Dispensa de Licitação"/>
    <s v="s/n"/>
    <d v="2025-07-09T00:00:00"/>
    <n v="45847"/>
    <d v="2025-07-09T00:00:00"/>
    <s v="EXPIRADO"/>
    <s v="EXPIRADO"/>
    <s v="EXPIRADO"/>
    <s v="EXPIRADO"/>
    <x v="0"/>
    <n v="349.86"/>
    <s v="Doação"/>
    <s v="00"/>
    <s v="SEADM"/>
    <s v="0009258-15.2025.8.14.0900"/>
    <n v="0"/>
    <n v="349.86"/>
    <m/>
    <m/>
    <s v="Lei n° 14.133/21"/>
    <m/>
    <x v="2"/>
    <s v="PRAZO LEGAL"/>
    <s v="2025 - 3º Trimestre"/>
    <d v="2025-05-10T00:00:00"/>
    <s v="Sem informação"/>
    <m/>
    <m/>
    <s v="Jose Nasareno de Macedo Silva"/>
    <s v="Jose Nasareno de Macedo Silva"/>
    <s v="Sem indicação"/>
    <s v="Sem indicação"/>
    <s v="Sem indicação"/>
    <s v="nasareno.silva@tjpa.jus.br; nasareno.silva@tjpa.jus.br; ; ; ; sead@tjpa.jus.br; coordenadoria.contratos@tjpa.jus.br"/>
  </r>
  <r>
    <s v="CONTRATO"/>
    <s v="075"/>
    <x v="0"/>
    <s v="ASSOCIAÇÃO PROJETO VISÃO ÁGUIA - CASA LAR ABA PAI"/>
    <s v="11.652.626/0001-07"/>
    <s v="Doação de bens móveis inservíveis."/>
    <x v="12"/>
    <s v="Dispensa de Licitação"/>
    <s v="s/n"/>
    <d v="2025-07-09T00:00:00"/>
    <n v="45847"/>
    <d v="2025-07-09T00:00:00"/>
    <s v="EXPIRADO"/>
    <s v="EXPIRADO"/>
    <s v="EXPIRADO"/>
    <s v="EXPIRADO"/>
    <x v="0"/>
    <n v="880.88"/>
    <s v="Doação"/>
    <s v="00"/>
    <s v="SEADM"/>
    <s v="0009317-03.2025.8.14.0900"/>
    <n v="0"/>
    <n v="880.88"/>
    <m/>
    <m/>
    <s v="Lei n° 14.133/21"/>
    <m/>
    <x v="2"/>
    <s v="PRAZO LEGAL"/>
    <s v="2025 - 3º Trimestre"/>
    <d v="2025-05-10T00:00:00"/>
    <s v="Sem informação"/>
    <m/>
    <m/>
    <s v="Jose Nasareno de Macedo Silva"/>
    <s v="Jose Nasareno de Macedo Silva"/>
    <s v="Sem indicação"/>
    <s v="Sem indicação"/>
    <s v="Sem indicação"/>
    <s v="nasareno.silva@tjpa.jus.br; nasareno.silva@tjpa.jus.br; ; ; ; sead@tjpa.jus.br; coordenadoria.contratos@tjpa.jus.br"/>
  </r>
  <r>
    <s v="CONTRATO"/>
    <s v="076"/>
    <x v="0"/>
    <s v="PROCURADORIA GERAL DO MUNICÍPIO DE SANTARÉM"/>
    <s v="05.182.233/0001-76"/>
    <s v="Doação de bens móveis inservíveis."/>
    <x v="12"/>
    <s v="Dispensa de Licitação"/>
    <s v="s/n"/>
    <d v="2025-07-15T00:00:00"/>
    <n v="45853"/>
    <d v="2025-07-15T00:00:00"/>
    <s v="EXPIRADO"/>
    <s v="EXPIRADO"/>
    <s v="EXPIRADO"/>
    <s v="EXPIRADO"/>
    <x v="0"/>
    <n v="7405.34"/>
    <s v="Doação"/>
    <s v="00"/>
    <s v="SEADM"/>
    <n v="9.3742120258140896E+16"/>
    <n v="0"/>
    <n v="7405.34"/>
    <m/>
    <m/>
    <s v="Lei n° 14.133/21"/>
    <m/>
    <x v="2"/>
    <s v="PRAZO LEGAL"/>
    <s v="2025 - 3º Trimestre"/>
    <d v="2025-05-16T00:00:00"/>
    <s v="Sem informação"/>
    <m/>
    <m/>
    <s v="Jose Nasareno de Macedo Silva"/>
    <s v="Jose Nasareno de Macedo Silva"/>
    <s v="Sem indicação"/>
    <s v="Sem indicação"/>
    <s v="Sem indicação"/>
    <s v="nasareno.silva@tjpa.jus.br; nasareno.silva@tjpa.jus.br; ; ; ; sead@tjpa.jus.br; coordenadoria.contratos@tjpa.jus.br"/>
  </r>
  <r>
    <s v="CONTRATO"/>
    <s v="077"/>
    <x v="0"/>
    <s v="ASSOCIAÇÃO DE PAIS E AMIGOS EXCEPCIONAIS DE ALTAMIRA - PARÁ"/>
    <s v="84.001.981/0001-81"/>
    <s v="Doação de bens móveis inservíveis."/>
    <x v="12"/>
    <s v="Dispensa de Licitação"/>
    <s v="s/n"/>
    <d v="2025-07-15T00:00:00"/>
    <n v="45853"/>
    <d v="2025-07-15T00:00:00"/>
    <s v="EXPIRADO"/>
    <s v="EXPIRADO"/>
    <s v="EXPIRADO"/>
    <s v="EXPIRADO"/>
    <x v="0"/>
    <n v="685.9"/>
    <s v="Doação"/>
    <s v="00"/>
    <s v="SEADM"/>
    <s v="0009470-36.2025.8.14.0900"/>
    <n v="0"/>
    <n v="685.9"/>
    <m/>
    <m/>
    <s v="Lei n° 14.133/21"/>
    <m/>
    <x v="2"/>
    <s v="PRAZO LEGAL"/>
    <s v="2025 - 3º Trimestre"/>
    <d v="2025-05-16T00:00:00"/>
    <s v="Sem informação"/>
    <m/>
    <m/>
    <s v="Jose Nasareno de Macedo Silva"/>
    <s v="Jose Nasareno de Macedo Silva"/>
    <s v="Sem indicação"/>
    <s v="Sem indicação"/>
    <s v="Sem indicação"/>
    <s v="nasareno.silva@tjpa.jus.br; nasareno.silva@tjpa.jus.br; ; ; ; sead@tjpa.jus.br; coordenadoria.contratos@tjpa.jus.br"/>
  </r>
  <r>
    <s v="CONTRATO"/>
    <s v="078"/>
    <x v="0"/>
    <s v="PARÓQUIA NOSSA SENHORA APARECIDA - OBRAS SOCIAIS DA DIOCESE DE BRAGANÇA"/>
    <s v="05.321.575/001-20"/>
    <s v="Doação de bens móveis inservíveis."/>
    <x v="12"/>
    <s v="Dispensa de Licitação"/>
    <s v="s/n"/>
    <d v="2025-07-15T00:00:00"/>
    <n v="45853"/>
    <d v="2025-07-15T00:00:00"/>
    <s v="EXPIRADO"/>
    <s v="EXPIRADO"/>
    <s v="EXPIRADO"/>
    <s v="EXPIRADO"/>
    <x v="0"/>
    <n v="3218.12"/>
    <s v="Doação"/>
    <s v="00"/>
    <s v="SEADM"/>
    <s v="0011144-49.2025.8.14.0900"/>
    <n v="0"/>
    <n v="3218.12"/>
    <m/>
    <m/>
    <s v="Lei n° 14.133/21"/>
    <m/>
    <x v="2"/>
    <s v="PRAZO LEGAL"/>
    <s v="2025 - 3º Trimestre"/>
    <d v="2025-05-16T00:00:00"/>
    <s v="Sem informação"/>
    <m/>
    <m/>
    <s v="Jose Nasareno de Macedo Silva"/>
    <s v="Jose Nasareno de Macedo Silva"/>
    <s v="Sem indicação"/>
    <s v="Sem indicação"/>
    <s v="Sem indicação"/>
    <s v="nasareno.silva@tjpa.jus.br; nasareno.silva@tjpa.jus.br; ; ; ; sead@tjpa.jus.br; coordenadoria.contratos@tjpa.jus.br"/>
  </r>
  <r>
    <s v="CONTRATO"/>
    <s v="079"/>
    <x v="0"/>
    <s v="ASSOCIAÇÃO DA MULHERES TRABALHADORES DO MUNICÍPIO DE JURITI"/>
    <s v="08.605.404-0001-34"/>
    <s v="Doação de bens móveis inservíveis."/>
    <x v="12"/>
    <s v="Dispensa de Licitação"/>
    <s v="s/n"/>
    <d v="2025-07-16T00:00:00"/>
    <n v="45854"/>
    <d v="2025-07-16T00:00:00"/>
    <s v="EXPIRADO"/>
    <s v="EXPIRADO"/>
    <s v="EXPIRADO"/>
    <s v="EXPIRADO"/>
    <x v="0"/>
    <n v="3536.97"/>
    <s v="Doação"/>
    <s v="00"/>
    <s v="SEADM"/>
    <s v="0011216-36.2025.8.14.0900"/>
    <n v="0"/>
    <n v="3536.97"/>
    <m/>
    <m/>
    <s v="Lei n° 14.133/21"/>
    <m/>
    <x v="2"/>
    <s v="PRAZO LEGAL"/>
    <s v="2025 - 3º Trimestre"/>
    <d v="2025-05-17T00:00:00"/>
    <s v="Sem informação"/>
    <m/>
    <m/>
    <s v="Jose Nasareno de Macedo Silva"/>
    <s v="Jose Nasareno de Macedo Silva"/>
    <s v="Sem indicação"/>
    <s v="Sem indicação"/>
    <s v="Sem indicação"/>
    <s v="nasareno.silva@tjpa.jus.br; nasareno.silva@tjpa.jus.br; ; ; ; sead@tjpa.jus.br; coordenadoria.contratos@tjpa.jus.br"/>
  </r>
  <r>
    <s v="CONTRATO"/>
    <s v="081"/>
    <x v="0"/>
    <s v="ASSOCIAÇÃO GIRÃO DE ARTES MARCIAIS -AGAM"/>
    <s v="07.902.338/0001-88"/>
    <s v="Doação de bens móveis inservíveis."/>
    <x v="12"/>
    <s v="Dispensa de Licitação"/>
    <s v="s/n"/>
    <d v="2025-07-24T00:00:00"/>
    <s v="24/07/25"/>
    <d v="2025-07-24T00:00:00"/>
    <s v="SUPERIOR A 150 DIAS"/>
    <s v="VIGENTE"/>
    <s v="EXPIRADO"/>
    <s v="EXPIRADO"/>
    <x v="0"/>
    <n v="9951.44"/>
    <s v="Despesa"/>
    <s v="00"/>
    <s v="SEADM"/>
    <s v="0012490-35.2025.8.14.0900"/>
    <n v="0"/>
    <n v="9951.44"/>
    <m/>
    <m/>
    <s v="Lei n° 14.133/21"/>
    <m/>
    <x v="2"/>
    <s v="PRAZO LEGAL"/>
    <s v="1900 - 1º Trimestre"/>
    <s v="###################"/>
    <s v="Sem informação"/>
    <m/>
    <m/>
    <s v="Jose Nasareno de Macedo Silva"/>
    <s v="Jose Nasareno de Macedo Silva"/>
    <s v="Sem indicação"/>
    <s v="Sem indicação"/>
    <s v="Sem indicação"/>
    <s v="nasareno.silva@tjpa.jus.br; nasareno.silva@tjpa.jus.br; ; ; ; sead@tjpa.jus.br; coordenadoria.contratos@tjpa.jus.br"/>
  </r>
  <r>
    <s v="CONTRATO"/>
    <s v="082"/>
    <x v="0"/>
    <s v="INSTITUTO DE PESQUISA, PLANEJAMENTO URBANO E DESENVOLVIMENTO SUSTENTÁVEL DO MUNICÍPIO DE REDENÇÃO - IPPUR"/>
    <s v="16.366.277/0001-72"/>
    <s v="Doação de bens móveis inservíveis."/>
    <x v="12"/>
    <s v="Dispensa de Licitação"/>
    <s v="s/n"/>
    <d v="2025-07-17T00:00:00"/>
    <n v="45855"/>
    <d v="2025-07-17T00:00:00"/>
    <s v="EXPIRADO"/>
    <s v="EXPIRADO"/>
    <s v="EXPIRADO"/>
    <s v="EXPIRADO"/>
    <x v="0"/>
    <n v="2857.44"/>
    <s v="Doação"/>
    <s v="00"/>
    <s v="SEADM"/>
    <s v="00013320-98.2025.8.14.0900"/>
    <n v="0"/>
    <n v="2857.44"/>
    <m/>
    <m/>
    <s v="Lei n° 14.133/21"/>
    <m/>
    <x v="2"/>
    <s v="PRAZO LEGAL"/>
    <s v="2025 - 3º Trimestre"/>
    <d v="2025-05-18T00:00:00"/>
    <s v="Sem informação"/>
    <m/>
    <m/>
    <s v="Jose Nasareno de Macedo Silva"/>
    <s v="Jose Nasareno de Macedo Silva"/>
    <s v="Sem indicação"/>
    <s v="Sem indicação"/>
    <s v="Sem indicação"/>
    <s v="nasareno.silva@tjpa.jus.br; nasareno.silva@tjpa.jus.br; ; ; ; sead@tjpa.jus.br; coordenadoria.contratos@tjpa.jus.br"/>
  </r>
  <r>
    <s v="CONTRATO"/>
    <s v="047"/>
    <x v="0"/>
    <s v="DELEGACIA DE POLÍCIA CIVIL DE SANTARÉM NOVO"/>
    <s v="00.368.105/0001-06"/>
    <s v="Doação de bens móveis inservíveis."/>
    <x v="12"/>
    <s v="Dispensa de Licitação"/>
    <s v="s/n"/>
    <d v="2025-08-14T00:00:00"/>
    <s v="14/08/25"/>
    <d v="2025-08-14T00:00:00"/>
    <s v="14/08/25"/>
    <n v="0"/>
    <s v="EXPIRADO"/>
    <s v="EXPIRADO"/>
    <x v="0"/>
    <n v="3306.26"/>
    <s v="Doação"/>
    <s v="00"/>
    <s v="SEADM"/>
    <s v="TJPA-MEM-2025/17120."/>
    <n v="0"/>
    <n v="3306.26"/>
    <m/>
    <m/>
    <s v="Lei n° 14.133/21"/>
    <m/>
    <x v="2"/>
    <s v="PRAZO LEGAL"/>
    <s v="2025 - 3º Trimestre"/>
    <d v="2025-06-15T00:00:00"/>
    <s v="Sem informação"/>
    <m/>
    <m/>
    <s v="Jose Nasareno de Macedo Silva"/>
    <s v="Jose Nasareno de Macedo Silva"/>
    <s v="Sem indicação"/>
    <s v="Sem indicação"/>
    <s v="Sem indicação"/>
    <s v="nasareno.silva@tjpa.jus.br; nasareno.silva@tjpa.jus.br; ; ; ; sead@tjpa.jus.br; coordenadoria.contratos@tjpa.jus.br"/>
  </r>
  <r>
    <s v="CONTRATO"/>
    <s v="084"/>
    <x v="0"/>
    <s v="SECRETARIA MUNICIPAL DE EDUCAÇÃO DA PREFEITURA DE MARABÁ"/>
    <s v="27.927.574/0001-66"/>
    <s v="Doação de bens móveis inservíveis."/>
    <x v="12"/>
    <s v="Dispensa de Licitação"/>
    <s v="s/n"/>
    <d v="2025-08-19T00:00:00"/>
    <s v="19/08/25"/>
    <d v="2025-08-19T00:00:00"/>
    <s v="19/08/25"/>
    <n v="0"/>
    <s v="EXPIRADO"/>
    <s v="EXPIRADO"/>
    <x v="0"/>
    <n v="6727.17"/>
    <s v="Doação"/>
    <s v="00"/>
    <s v="SEADM"/>
    <s v="0016693-40.2025.8.14.0900 "/>
    <n v="0"/>
    <n v="6727.17"/>
    <m/>
    <m/>
    <s v="Lei n° 14.133/21"/>
    <m/>
    <x v="0"/>
    <s v="PRAZO LEGAL"/>
    <s v="2025 - 3º Trimestre"/>
    <d v="2025-06-20T00:00:00"/>
    <s v="Sem informação"/>
    <m/>
    <m/>
    <s v="Jose Nasareno de Macedo Silva"/>
    <s v="Sem indicação"/>
    <s v="Jose Nasareno de Macedo Silva"/>
    <s v="Sem indicação"/>
    <s v="Sem indicação"/>
    <s v="nasareno.silva@tjpa.jus.br;; nasareno.silva@tjpa.jus.br; ; ;coordenadoria.contratos@tjpa.jus.br"/>
  </r>
  <r>
    <s v="CONTRATO"/>
    <s v="089"/>
    <x v="0"/>
    <s v="ASSOCIAÇÃO DE PAIS E AMIGOS DOS EXCEPCIONAIS DE RONDON DO PARÁ"/>
    <s v="03.509.276/0001-98"/>
    <s v="Doação de bens móveis inservíveis."/>
    <x v="12"/>
    <s v="Dispensa de Licitação"/>
    <s v="s/n"/>
    <d v="2025-08-12T00:00:00"/>
    <s v="12/08/25"/>
    <d v="2025-08-12T00:00:00"/>
    <s v="12/08/25"/>
    <n v="0"/>
    <s v="EXPIRADO"/>
    <s v="EXPIRADO"/>
    <x v="0"/>
    <n v="889.22"/>
    <s v="Doação"/>
    <s v="00"/>
    <s v="SEADM"/>
    <s v="0020257-27.2025.8.14.0900"/>
    <n v="0"/>
    <n v="889.22"/>
    <m/>
    <m/>
    <s v="Lei n° 14.133/21"/>
    <m/>
    <x v="0"/>
    <s v="PRAZO LEGAL"/>
    <s v="2025 - 3º Trimestre"/>
    <d v="2025-06-13T00:00:00"/>
    <s v="Sem informação"/>
    <m/>
    <m/>
    <s v="Jose Nasareno de Macedo Silva"/>
    <s v="Sem indicação"/>
    <s v="Jose Nasareno de Macedo Silva"/>
    <s v="Sem indicação"/>
    <s v="Sem indicação"/>
    <s v="nasareno.silva@tjpa.jus.br;; nasareno.silva@tjpa.jus.br; ; ;coordenadoria.contratos@tjpa.jus.br"/>
  </r>
  <r>
    <s v="CONTRATO"/>
    <s v="092"/>
    <x v="0"/>
    <s v="CASA DE ACOLHIMENTO EMILY GALDINO"/>
    <s v="37.809.086/0001-08"/>
    <s v="Doação de bens móveis inservíveis."/>
    <x v="12"/>
    <s v="Dispensa de Licitação"/>
    <s v="s/n"/>
    <d v="2025-08-21T00:00:00"/>
    <s v="21/08/25"/>
    <d v="2025-08-21T00:00:00"/>
    <s v="21/08/25"/>
    <n v="0"/>
    <s v="EXPIRADO"/>
    <s v="EXPIRADO"/>
    <x v="0"/>
    <n v="2859.65"/>
    <s v="Doação"/>
    <s v="00"/>
    <s v="SEADM"/>
    <s v="0023798-68.2025.8.14.0900"/>
    <n v="0"/>
    <n v="2859.65"/>
    <m/>
    <m/>
    <s v="Lei n° 14.133/21"/>
    <m/>
    <x v="0"/>
    <s v="PRAZO LEGAL"/>
    <s v="2025 - 3º Trimestre"/>
    <d v="2025-06-22T00:00:00"/>
    <s v="Sem informação"/>
    <m/>
    <m/>
    <s v="Jose Nasareno de Macedo Silva"/>
    <s v="Sem indicação"/>
    <s v="Jose Nasareno de Macedo Silva"/>
    <s v="Sem indicação"/>
    <s v="Sem indicação"/>
    <s v="nasareno.silva@tjpa.jus.br;; nasareno.silva@tjpa.jus.br; ; ;coordenadoria.contratos@tjpa.jus.br"/>
  </r>
  <r>
    <s v="CONTRATO"/>
    <s v="091"/>
    <x v="0"/>
    <s v="SINDICATO DOS PRODUTORES RURAIS DE TERRA SANTA"/>
    <s v="01.64.952/0001-31"/>
    <s v="Doação de bens móveis inservíveis."/>
    <x v="12"/>
    <s v="Dispensa de Licitação"/>
    <s v="s/n"/>
    <d v="2025-08-22T00:00:00"/>
    <s v="22/08/25"/>
    <d v="2025-08-22T00:00:00"/>
    <s v="22/08/25"/>
    <n v="0"/>
    <s v="EXPIRADO"/>
    <s v="EXPIRADO"/>
    <x v="0"/>
    <n v="1009.12"/>
    <s v="Doação"/>
    <s v="00"/>
    <s v="SEADM"/>
    <s v="0023742-35.2025.8.14.0900"/>
    <n v="0"/>
    <n v="1009.12"/>
    <m/>
    <m/>
    <s v="Lei n° 14.133/21"/>
    <m/>
    <x v="0"/>
    <s v="PRAZO LEGAL"/>
    <s v="2025 - 3º Trimestre"/>
    <d v="2025-06-23T00:00:00"/>
    <s v="Sem informação"/>
    <m/>
    <m/>
    <s v="Jose Nasareno de Macedo Silva"/>
    <s v="Sem indicação"/>
    <s v="Jose Nasareno de Macedo Silva"/>
    <s v="Sem indicação"/>
    <s v="Sem indicação"/>
    <s v="nasareno.silva@tjpa.jus.br;; nasareno.silva@tjpa.jus.br; ; ;coordenadoria.contratos@tjpa.jus.br"/>
  </r>
  <r>
    <s v="CONTRATO"/>
    <s v="097"/>
    <x v="0"/>
    <s v="INSTITUTO HERCILIO SERAPIAO -IHS"/>
    <s v="52.788.827/0001-05"/>
    <s v="Doação de bens móveis inservíveis."/>
    <x v="12"/>
    <s v="Dispensa de Licitação"/>
    <s v="s/n"/>
    <d v="2025-09-18T00:00:00"/>
    <s v="18/09/25"/>
    <d v="2025-09-18T00:00:00"/>
    <s v="18/09/25"/>
    <n v="0"/>
    <s v="EXPIRADO"/>
    <s v="EXPIRADO"/>
    <x v="0"/>
    <n v="1540.15"/>
    <s v="Doação"/>
    <s v="00"/>
    <s v="SEADM"/>
    <s v="0011075-17.2025.8.14.0900"/>
    <n v="0"/>
    <n v="1540.15"/>
    <m/>
    <m/>
    <s v="Lei n° 14.133/21"/>
    <m/>
    <x v="0"/>
    <s v="PRAZO LEGAL"/>
    <s v="2025 - 3º Trimestre"/>
    <d v="2025-07-20T00:00:00"/>
    <s v="Sem informação"/>
    <m/>
    <m/>
    <s v="Jose Nasareno de Macedo Silva"/>
    <s v="Sem indicação"/>
    <s v="Jose Nasareno de Macedo Silva"/>
    <s v="Sem indicação"/>
    <s v="Sem indicação"/>
    <s v="nasareno.silva@tjpa.jus.br;; nasareno.silva@tjpa.jus.br; ; ;coordenadoria.contratos@tjpa.jus.br"/>
  </r>
  <r>
    <s v="CONTRATO"/>
    <s v="099"/>
    <x v="0"/>
    <s v="PARÓQUIA SÃO PEDRO E SÃO PAULO -ASSOCIAÇÃO OBRAS SOCIAIS DA DIOCESE DE ABAETETUBA"/>
    <s v="27.277.570/0024-01"/>
    <s v="Doação de bens móveis inservíveis."/>
    <x v="12"/>
    <s v="Dispensa de Licitação"/>
    <s v="s/n"/>
    <d v="2025-10-14T00:00:00"/>
    <s v="14/10/25"/>
    <d v="2025-10-14T00:00:00"/>
    <s v="14/10/25"/>
    <n v="0"/>
    <s v="EXPIRADO"/>
    <s v="EXPIRADO"/>
    <x v="0"/>
    <n v="3572.77"/>
    <s v="Doação"/>
    <s v="00"/>
    <s v="SEADM"/>
    <s v="0032180-50.2025.8.14.0900"/>
    <n v="0"/>
    <n v="3572.77"/>
    <m/>
    <m/>
    <s v="Lei n° 14.133/21"/>
    <m/>
    <x v="0"/>
    <s v="PRAZO LEGAL"/>
    <s v="2025 - 4º Trimestre"/>
    <d v="2025-08-15T00:00:00"/>
    <s v="Sem informação"/>
    <m/>
    <m/>
    <s v="Jose Nasareno de Macedo Silva"/>
    <s v="Sem indicação"/>
    <s v="Jose Nasareno de Macedo Silva"/>
    <s v="Sem indicação"/>
    <s v="Sem indicação"/>
    <s v="nasareno.silva@tjpa.jus.br;; nasareno.silva@tjpa.jus.br; ; ;coordenadoria.contratos@tjpa.jus.br"/>
  </r>
  <r>
    <s v="CONTRATO"/>
    <s v="105"/>
    <x v="0"/>
    <s v="PARÓQUIA SÃO JOÃO BATISTA - DIOCESE CASTANHAL"/>
    <s v="07.258.455/0021-02"/>
    <s v="Doação de bens móveis inservíveis."/>
    <x v="12"/>
    <s v="Dispensa de Licitação"/>
    <s v="s/n"/>
    <d v="2025-10-22T00:00:00"/>
    <s v="22/10/25"/>
    <d v="2025-10-22T00:00:00"/>
    <s v="22/10/25"/>
    <n v="0"/>
    <s v="EXPIRADO"/>
    <s v="EXPIRADO"/>
    <x v="0"/>
    <n v="4038.43"/>
    <s v="Doação"/>
    <s v="00"/>
    <s v="SEADM"/>
    <s v="0024493-22.2025.8.14.0900"/>
    <n v="0"/>
    <n v="4038.43"/>
    <m/>
    <m/>
    <s v="Lei n° 14.133/21"/>
    <m/>
    <x v="0"/>
    <s v="PRAZO LEGAL"/>
    <s v="2025 - 4º Trimestre"/>
    <d v="2025-08-23T00:00:00"/>
    <s v="Sem informação"/>
    <m/>
    <m/>
    <s v="Jose Nasareno de Macedo Silva"/>
    <s v="Sem indicação"/>
    <s v="Jose Nasareno de Macedo Silva"/>
    <s v="Sem indicação"/>
    <s v="Sem indicação"/>
    <s v="nasareno.silva@tjpa.jus.br;; nasareno.silva@tjpa.jus.br; ; ;coordenadoria.contratos@tjpa.jus.br"/>
  </r>
  <r>
    <s v="CONTRATO"/>
    <s v="106"/>
    <x v="0"/>
    <s v="ASSOCIACAO EDUCADORA SAO FRANCISCO DE ASSIS "/>
    <s v="06.303.192/0019-10"/>
    <s v="Doação de bens móveis inservíveis."/>
    <x v="12"/>
    <s v="Dispensa de Licitação"/>
    <s v="s/n"/>
    <d v="2025-10-30T00:00:00"/>
    <s v="30/10/25"/>
    <d v="2025-10-30T00:00:00"/>
    <s v="30/10/25"/>
    <n v="0"/>
    <s v="EXPIRADO"/>
    <s v="EXPIRADO"/>
    <x v="0"/>
    <n v="174.76"/>
    <s v="Doação"/>
    <s v="00"/>
    <s v="SEADM"/>
    <s v="0031348-17.2025.8.14.0900"/>
    <n v="0"/>
    <n v="174.76"/>
    <m/>
    <m/>
    <s v="Lei n° 14.133/21"/>
    <m/>
    <x v="0"/>
    <s v="PRAZO LEGAL"/>
    <s v="2025 - 4º Trimestre"/>
    <d v="2025-08-31T00:00:00"/>
    <s v="Sem informação"/>
    <m/>
    <m/>
    <s v="Jose Nasareno de Macedo Silva"/>
    <s v="Sem indicação"/>
    <s v="Jose Nasareno de Macedo Silva"/>
    <s v="Sem indicação"/>
    <s v="Sem indicação"/>
    <s v="nasareno.silva@tjpa.jus.br;; nasareno.silva@tjpa.jus.br; ; ;coordenadoria.contratos@tjpa.jus.br"/>
  </r>
  <r>
    <s v="CONTRATO"/>
    <s v="108"/>
    <x v="0"/>
    <s v="SECRETARIA MUNICIPAL DE GESTÃO FAZENDÁRIA DE MARABÁ"/>
    <s v="27.993.108/0001-89"/>
    <s v="Doação de bens móveis inservíveis."/>
    <x v="12"/>
    <s v="Dispensa de Licitação"/>
    <s v="s/n"/>
    <d v="2025-10-29T00:00:00"/>
    <s v="29/10/25"/>
    <d v="2025-10-29T00:00:00"/>
    <s v="29/10/25"/>
    <n v="0"/>
    <s v="EXPIRADO"/>
    <s v="EXPIRADO"/>
    <x v="0"/>
    <n v="1082.52"/>
    <s v="Doação"/>
    <s v="00"/>
    <s v="SEADM"/>
    <s v="0031464-23.2025.8.14.0900"/>
    <n v="0"/>
    <n v="1082.52"/>
    <m/>
    <m/>
    <s v="Lei n° 14.133/21"/>
    <m/>
    <x v="0"/>
    <s v="PRAZO LEGAL"/>
    <s v="2025 - 4º Trimestre"/>
    <d v="2025-08-30T00:00:00"/>
    <s v="Sem informação"/>
    <m/>
    <m/>
    <s v="Jose Nasareno de Macedo Silva"/>
    <s v="Sem indicação"/>
    <s v="Jose Nasareno de Macedo Silva"/>
    <s v="Sem indicação"/>
    <s v="Sem indicação"/>
    <s v="nasareno.silva@tjpa.jus.br;; nasareno.silva@tjpa.jus.br; ; ;coordenadoria.contratos@tjpa.jus.br"/>
  </r>
  <r>
    <s v="CONTRATO"/>
    <s v="109"/>
    <x v="0"/>
    <s v="IGREJA DO EVANGELHO QUADRANGULAR – SÃO MIGUEL DO GUAMÁ"/>
    <s v="62.955.505/1438-63"/>
    <s v="Doação de bens móveis inservíveis."/>
    <x v="12"/>
    <s v="Dispensa de Licitação"/>
    <s v="s/n"/>
    <d v="2025-10-30T00:00:00"/>
    <s v="30/10/25"/>
    <d v="2025-10-30T00:00:00"/>
    <s v="30/10/25"/>
    <n v="0"/>
    <s v="EXPIRADO"/>
    <s v="EXPIRADO"/>
    <x v="0"/>
    <n v="1251.8800000000001"/>
    <s v="Doação"/>
    <s v="00"/>
    <s v="SEADM"/>
    <s v="0012637-61.2025.8.14.0900"/>
    <n v="0"/>
    <n v="1251.8800000000001"/>
    <m/>
    <m/>
    <s v="Lei n° 14.133/21"/>
    <m/>
    <x v="0"/>
    <s v="PRAZO LEGAL"/>
    <s v="2025 - 4º Trimestre"/>
    <d v="2025-08-31T00:00:00"/>
    <s v="Sem informação"/>
    <m/>
    <m/>
    <s v="Jose Nasareno de Macedo Silva"/>
    <s v="Sem indicação"/>
    <s v="Jose Nasareno de Macedo Silva"/>
    <s v="Sem indicação"/>
    <s v="Sem indicação"/>
    <s v="nasareno.silva@tjpa.jus.br;; nasareno.silva@tjpa.jus.br; ; ;coordenadoria.contratos@tjpa.jus.br"/>
  </r>
  <r>
    <s v="CONTRATO"/>
    <s v="110"/>
    <x v="0"/>
    <s v="SUPERINTENDENCIA DE DESENVOLVIMENTO URBANO DE MARABÁ"/>
    <s v="06.060.724/0001-97"/>
    <s v="Doação de bens móveis inservíveis."/>
    <x v="12"/>
    <s v="Dispensa de Licitação"/>
    <s v="s/n"/>
    <d v="2025-10-30T00:00:00"/>
    <s v="30/10/25"/>
    <d v="2025-10-30T00:00:00"/>
    <s v="30/10/25"/>
    <n v="0"/>
    <s v="EXPIRADO"/>
    <s v="EXPIRADO"/>
    <x v="0"/>
    <n v="709.84"/>
    <s v="Doação"/>
    <s v="00"/>
    <s v="SEADM"/>
    <s v="0031445-17.2025.8.14.0900"/>
    <n v="0"/>
    <n v="709.84"/>
    <m/>
    <m/>
    <s v="Lei n° 14.133/21"/>
    <m/>
    <x v="0"/>
    <s v="PRAZO LEGAL"/>
    <s v="2025 - 4º Trimestre"/>
    <d v="2025-08-31T00:00:00"/>
    <s v="Sem informação"/>
    <m/>
    <m/>
    <s v="Jose Nasareno de Macedo Silva"/>
    <s v="Sem indicação"/>
    <s v="Jose Nasareno de Macedo Silva"/>
    <s v="Sem indicação"/>
    <s v="Sem indicação"/>
    <s v="nasareno.silva@tjpa.jus.br;; nasareno.silva@tjpa.jus.br; ; ;coordenadoria.contratos@tjpa.jus.br"/>
  </r>
  <r>
    <s v="CONTRATO"/>
    <s v="111"/>
    <x v="0"/>
    <s v="ASSOCIAÇÃO DOS AMIGOS DA TERRA FIRME"/>
    <s v="15.255.805/0001-53"/>
    <s v="Doação de bens móveis inservíveis."/>
    <x v="12"/>
    <s v="Dispensa de Licitação"/>
    <s v="s/n"/>
    <d v="2025-10-17T00:00:00"/>
    <s v="17/10/25"/>
    <d v="2025-10-17T00:00:00"/>
    <s v="17/10/25"/>
    <n v="0"/>
    <s v="EXPIRADO"/>
    <s v="EXPIRADO"/>
    <x v="0"/>
    <n v="66072.23"/>
    <s v="Doação"/>
    <s v="00"/>
    <s v="SEADM"/>
    <s v="0041631-02.2025.8.14.0900"/>
    <n v="0"/>
    <n v="66072.23"/>
    <m/>
    <m/>
    <s v="Lei n° 14.133/21"/>
    <m/>
    <x v="0"/>
    <s v="PRAZO LEGAL"/>
    <s v="2025 - 4º Trimestre"/>
    <d v="2025-08-18T00:00:00"/>
    <s v="Sem informação"/>
    <m/>
    <m/>
    <s v="Jose Nasareno de Macedo Silva"/>
    <s v="Sem indicação"/>
    <s v="Jose Nasareno de Macedo Silva"/>
    <s v="Sem indicação"/>
    <s v="Sem indicação"/>
    <s v="nasareno.silva@tjpa.jus.br;; nasareno.silva@tjpa.jus.br; ; ;coordenadoria.contratos@tjpa.jus.br"/>
  </r>
  <r>
    <s v="CONTRATO"/>
    <s v="113"/>
    <x v="0"/>
    <s v="GOVERNO FEDERAL - SECRETARIA EXTRAORDINÁRIA PARA A COP30 - SECOP"/>
    <s v="-"/>
    <s v="O presente Termo tem por objeto a CESSÃO DE USO, a título não oneroso, em favor da CESSIONÁRIA, em caráter provisório, precário e intransferível de áreas do complexo da Sede do Tribunal de Justiça do Estado do Pará, ora CEDENTE, situado na Avenida Almirante Barroso n.º 3089, bairro do Souza, na cidade de Belém, Estado do Pará, CEP: 66.613-710: Estacionamento do complexo, com reserva de 40 (quarenta) vagas em locais próximos ao acesso da Presidência do CEDENTE, para uso da mesma; Andar térreo do Edifício Anexo I do complexo; e Sala dos motoristas."/>
    <x v="8"/>
    <m/>
    <s v="s/n"/>
    <d v="2025-11-01T00:00:00"/>
    <s v="01/11/25"/>
    <d v="2025-11-23T00:00:00"/>
    <s v="23/11/25"/>
    <n v="22"/>
    <s v="EXPIRADO"/>
    <s v="EXPIRADO"/>
    <x v="0"/>
    <n v="0"/>
    <s v="Sem custo"/>
    <s v="00"/>
    <s v="SEADM"/>
    <s v="0045288-49.2025.8.14.0900"/>
    <n v="0"/>
    <s v=" Sem valor "/>
    <m/>
    <m/>
    <s v="Lei n° 14.133/21"/>
    <m/>
    <x v="0"/>
    <s v="PRAZO LEGAL"/>
    <s v="2025 - 4º Trimestre"/>
    <d v="2025-09-24T00:00:00"/>
    <s v="Sem informação"/>
    <m/>
    <m/>
    <s v="Karina Flavia Mendonça Reis Soares"/>
    <s v="Sem indicação"/>
    <s v="Francinaldo Pereira da Silva Barbosa"/>
    <s v="Sem indicação"/>
    <s v="Sem indicação"/>
    <s v="karina.reis@tjpa.jus.br;; francinaldo.barbosa@tjpa.jus.br; ; ;coordenadoria.contratos@tjpa.jus.br"/>
  </r>
  <r>
    <s v="CONTRATO"/>
    <s v="117"/>
    <x v="0"/>
    <s v="ASSOCIAÇÃO DOS MORADORES DO BAIRRO DO GUAMÁ"/>
    <s v="10.235.331/0001-64"/>
    <s v="Doação de bens móveis inservíveis."/>
    <x v="12"/>
    <s v="Dispensa de Licitação"/>
    <s v="s/n"/>
    <d v="2025-12-01T00:00:00"/>
    <s v="01/12/25"/>
    <d v="2025-12-01T00:00:00"/>
    <s v="01/12/25"/>
    <n v="0"/>
    <s v="EXPIRADO"/>
    <s v="EXPIRADO"/>
    <x v="0"/>
    <n v="47329.760000000002"/>
    <s v="Doação"/>
    <s v="00"/>
    <s v="SEADM"/>
    <s v="0034594-21.2025.8.14.0900"/>
    <n v="0"/>
    <n v="47329.760000000002"/>
    <m/>
    <m/>
    <s v="Lei n° 14.133/21"/>
    <m/>
    <x v="0"/>
    <s v="PRAZO LEGAL"/>
    <s v="2025 - 4º Trimestre"/>
    <d v="2025-10-02T00:00:00"/>
    <s v="Sem informação"/>
    <m/>
    <m/>
    <s v="Jose Nasareno de Macedo Silva"/>
    <s v="Sem indicação"/>
    <s v="Jose Nasareno de Macedo Silva"/>
    <s v="Sem indicação"/>
    <s v="Sem indicação"/>
    <s v="nasareno.silva@tjpa.jus.br;; nasareno.silva@tjpa.jus.br; ; ;coordenadoria.contratos@tjpa.jus.br"/>
  </r>
  <r>
    <s v="CONTRATO"/>
    <s v="119"/>
    <x v="0"/>
    <s v="MUNICIPIO DE SANTAREM"/>
    <s v="05.182.233/0001-76"/>
    <s v="Doação de bens móveis inservíveis."/>
    <x v="12"/>
    <s v="Dispensa de Licitação"/>
    <s v="s/n"/>
    <d v="2025-12-04T00:00:00"/>
    <s v="04/12/25"/>
    <d v="2025-12-04T00:00:00"/>
    <s v="04/12/25"/>
    <n v="0"/>
    <s v="EXPIRADO"/>
    <s v="EXPIRADO"/>
    <x v="0"/>
    <n v="28678.99"/>
    <s v="Doação"/>
    <s v="00"/>
    <s v="SEADM"/>
    <s v="0047236-26.2025.8.14.0900"/>
    <n v="0"/>
    <n v="28678.99"/>
    <m/>
    <m/>
    <s v="Lei n° 14.133/21"/>
    <m/>
    <x v="0"/>
    <s v="PRAZO LEGAL"/>
    <s v="2025 - 4º Trimestre"/>
    <d v="2025-10-05T00:00:00"/>
    <s v="Sem informação"/>
    <m/>
    <m/>
    <s v="Jose Nasareno de Macedo Silva"/>
    <s v="Sem indicação"/>
    <s v="Jose Nasareno de Macedo Silva"/>
    <s v="Sem indicação"/>
    <s v="Sem indicação"/>
    <s v="nasareno.silva@tjpa.jus.br;; nasareno.silva@tjpa.jus.br; ; ;coordenadoria.contratos@tjpa.jus.br"/>
  </r>
  <r>
    <s v="CONTRATO"/>
    <s v="121"/>
    <x v="0"/>
    <s v="INSTITUTO DONA FLOR"/>
    <s v="23.123.074/0001-10"/>
    <s v="Doação de bens móveis inservíveis."/>
    <x v="12"/>
    <s v="Dispensa de Licitação"/>
    <s v="s/n"/>
    <d v="2025-12-15T00:00:00"/>
    <s v="15/12/25"/>
    <d v="2025-12-15T00:00:00"/>
    <s v="15/12/25"/>
    <n v="0"/>
    <s v="EXPIRADO"/>
    <s v="EXPIRADO"/>
    <x v="0"/>
    <n v="1950.99"/>
    <s v="Doação"/>
    <s v="00"/>
    <s v="SEADM"/>
    <s v="0046373-70.2025.8.14.0900"/>
    <n v="0"/>
    <n v="1950.99"/>
    <m/>
    <m/>
    <s v="Lei n° 14.133/21"/>
    <m/>
    <x v="0"/>
    <s v="PRAZO LEGAL"/>
    <s v="2025 - 4º Trimestre"/>
    <d v="2025-10-16T00:00:00"/>
    <s v="Sem informação"/>
    <m/>
    <m/>
    <s v="Jose Nasareno de Macedo Silva"/>
    <s v="Sem indicação"/>
    <s v="Jose Nasareno de Macedo Silva"/>
    <s v="Sem indicação"/>
    <s v="Sem indicação"/>
    <s v="nasareno.silva@tjpa.jus.br;; nasareno.silva@tjpa.jus.br; ; ;coordenadoria.contratos@tjpa.jus.br"/>
  </r>
  <r>
    <s v="ARP"/>
    <s v="002"/>
    <x v="0"/>
    <s v="INTERTON COMERCIO E IMPORTACAO LTDA"/>
    <s v="00.968.806/0001-78"/>
    <s v="Registro de preços para aquisição de materiais de expediente diversos"/>
    <x v="7"/>
    <s v="Pregão Eletrônico"/>
    <s v="032/2024"/>
    <d v="2025-01-13T00:00:00"/>
    <s v="13/01/25"/>
    <d v="2026-01-13T00:00:00"/>
    <s v="13/01/26"/>
    <n v="365"/>
    <s v="EXPIRADO"/>
    <s v="EXPIRADO"/>
    <x v="0"/>
    <n v="10356"/>
    <s v="Despesa"/>
    <n v="0"/>
    <s v="SEADM"/>
    <s v="TJPA-PRO-2025/00014"/>
    <n v="0"/>
    <n v="10887.334999999999"/>
    <s v="0042781-47.2025.8.14.0900 reajuste"/>
    <m/>
    <s v="Lei n° 14.133/21"/>
    <d v="2025-09-18T00:00:00"/>
    <x v="0"/>
    <s v="PRAZO LEGAL"/>
    <s v="2026 - 1º Trimestre"/>
    <d v="2025-11-14T00:00:00"/>
    <s v="Sem informação"/>
    <s v="NÃO "/>
    <m/>
    <s v="Joao Victor Ferreira Almeida"/>
    <s v="Sem indicação"/>
    <s v="Thiago da Silva Soares"/>
    <s v="Claikson Mendonca Duarte "/>
    <s v="Claikson Mendonca Duarte "/>
    <e v="#N/A"/>
  </r>
  <r>
    <s v="ARP"/>
    <s v="006"/>
    <x v="0"/>
    <s v="ANDRADE ALCANTARA COMERCIO DE GENEROS ALIMENTICIOS LTDA"/>
    <s v="27.934.956/0001-17"/>
    <s v="Registro de preços para aquisição de materiais de expediente diversos"/>
    <x v="7"/>
    <s v="Pregão Eletrônico"/>
    <s v="032/2024"/>
    <d v="2025-01-14T00:00:00"/>
    <s v="14/01/25"/>
    <d v="2026-01-14T00:00:00"/>
    <s v="14/01/26"/>
    <n v="365"/>
    <s v="EXPIRADO"/>
    <s v="EXPIRADO"/>
    <x v="0"/>
    <n v="6060"/>
    <s v="Despesa"/>
    <n v="0"/>
    <s v="SEADM"/>
    <s v="TJPA-PRO-2025/00018"/>
    <n v="0"/>
    <n v="6370.902"/>
    <s v="0042793-32.2025.8.14.0900 reajsute"/>
    <m/>
    <s v="Lei n° 14.133/21"/>
    <d v="2025-09-18T00:00:00"/>
    <x v="0"/>
    <s v="PRAZO LEGAL"/>
    <s v="2026 - 1º Trimestre"/>
    <d v="2025-11-15T00:00:00"/>
    <s v="Sem informação"/>
    <s v="NÃO "/>
    <m/>
    <s v="Joao Victor Ferreira Almeida"/>
    <s v="Sem indicação"/>
    <s v="Thiago da Silva Soares"/>
    <s v="Claikson Mendonca Duarte "/>
    <s v="Claikson Mendonca Duarte "/>
    <e v="#N/A"/>
  </r>
  <r>
    <s v="ARP"/>
    <s v="004"/>
    <x v="0"/>
    <s v="INNOVATIS COMERCIO, INDUSTRIA E SERVICOS LTDA"/>
    <s v="30.620.060/0001-78"/>
    <s v="Registro de preços para aquisição de materiais de expediente diversos"/>
    <x v="7"/>
    <s v="Pregão Eletrônico"/>
    <s v="032/2024"/>
    <d v="2025-01-20T00:00:00"/>
    <s v="20/01/25"/>
    <d v="2026-01-20T00:00:00"/>
    <s v="20/01/26"/>
    <n v="365"/>
    <s v="EXPIRADO"/>
    <s v="EXPIRADO"/>
    <x v="0"/>
    <n v="26770"/>
    <s v="Despesa"/>
    <n v="0"/>
    <s v="SEADM"/>
    <s v="TJPA-PRO-2025/00016"/>
    <n v="0"/>
    <n v="28143.474999999999"/>
    <s v="0042797-69.2025.8.14.0900 reajuste"/>
    <m/>
    <s v="Lei n° 14.133/21"/>
    <d v="2025-09-18T00:00:00"/>
    <x v="0"/>
    <s v="PRAZO LEGAL"/>
    <s v="2026 - 1º Trimestre"/>
    <d v="2025-11-21T00:00:00"/>
    <s v="Sem informação"/>
    <s v="NÃO "/>
    <m/>
    <s v="Joao Victor Ferreira Almeida"/>
    <s v="Sem indicação"/>
    <s v="Thiago da Silva Soares"/>
    <s v="Claikson Mendonca Duarte "/>
    <s v="Claikson Mendonca Duarte "/>
    <e v="#N/A"/>
  </r>
  <r>
    <s v="ARP"/>
    <s v="012"/>
    <x v="0"/>
    <s v="JR2 COMÉRCIO DE VARIEDADE LTDA"/>
    <s v="39.236.457/0001-35"/>
    <s v="Registro de preços para eventual aquisição de materiais e equipamentos de Circuito Fechado de Televisão - CFTV"/>
    <x v="11"/>
    <s v="Pregão Eletrônico"/>
    <s v="023/2024"/>
    <d v="2025-01-22T00:00:00"/>
    <s v="22/01/25"/>
    <d v="2026-01-22T00:00:00"/>
    <s v="22/01/26"/>
    <n v="365"/>
    <s v="EXPIRADO"/>
    <s v="EXPIRADO"/>
    <x v="0"/>
    <n v="6623.88"/>
    <s v="Despesa"/>
    <n v="0"/>
    <s v="COMIL"/>
    <s v="TJPA-PRO-2025/00180"/>
    <n v="0"/>
    <n v="6976.2464"/>
    <s v="data do orçamento estimado. fazer rerratificação. olhar DES 2024-144008. Termo de rerratificação E REAJUSTE: 0043952-10.2025.8.14.0900 "/>
    <m/>
    <s v="Lei n° 14.133/21"/>
    <m/>
    <x v="0"/>
    <s v="PRAZO LEGAL"/>
    <s v="2026 - 1º Trimestre"/>
    <d v="2025-11-23T00:00:00"/>
    <s v="Sem informação"/>
    <s v="SIM"/>
    <m/>
    <s v="Edson Santos de Souza"/>
    <s v="Sem indicação"/>
    <s v="Erison Lima de Souza"/>
    <s v="Sem indicação"/>
    <s v="Sem indicação"/>
    <s v="edson.souza@tjpa.jus.br;; erison.souza@tjpa.jus.br; ; ;coordenadoria.contratos@tjpa.jus.br"/>
  </r>
  <r>
    <s v="ARP"/>
    <s v="015"/>
    <x v="0"/>
    <s v="TJ COMÉRCIO DE PRODUTOS LTDA"/>
    <s v="27.274.178/0001-87"/>
    <s v="Registro de preços para eventual aquisição de materiais e equipamentos de Circuito Fechado de Televisão - CFTV"/>
    <x v="11"/>
    <s v="Pregão Eletrônico"/>
    <s v="023/2024"/>
    <d v="2025-01-22T00:00:00"/>
    <d v="2026-01-22T00:00:00"/>
    <d v="2026-01-22T00:00:00"/>
    <s v="22/01/26"/>
    <n v="365"/>
    <s v="EXPIRADO"/>
    <s v="EXPIRADO"/>
    <x v="0"/>
    <n v="166447.6"/>
    <s v="Despesa"/>
    <n v="0"/>
    <s v="COMIL"/>
    <s v="TJPA-PRO-2025/00183"/>
    <n v="0"/>
    <n v="175002.41500000001"/>
    <s v="data do orçamento estimado. fazer rerratificação. olhar DES 2024-144008. Termo de rerratificação E REAJUSTE: 0043982-45.2025.8.14.0900 "/>
    <m/>
    <s v="Lei n° 14.133/21"/>
    <m/>
    <x v="0"/>
    <s v="PRAZO LEGAL"/>
    <s v="2026 - 1º Trimestre"/>
    <d v="2025-11-23T00:00:00"/>
    <s v="Sem informação"/>
    <s v="SIM"/>
    <m/>
    <s v="Edson Santos de Souza"/>
    <s v="Sem indicação"/>
    <s v="Erison Lima de Souza"/>
    <s v="Sem indicação"/>
    <s v="Sem indicação"/>
    <s v="edson.souza@tjpa.jus.br;; erison.souza@tjpa.jus.br; ; ;coordenadoria.contratos@tjpa.jus.br"/>
  </r>
  <r>
    <s v="CONTRATO"/>
    <s v="005"/>
    <x v="3"/>
    <s v="J M DA SILVA PEREIRA EIRELI"/>
    <s v="11.625.663/001-18"/>
    <s v="Contratação de empresa especializada para prestação de serviços de controle de pragas urbanas e vetores, desinsetização, desratização e descupinização nas dependências e instalações do Tribunal de Justiça do Estado do Pará - TJPA, localizadas na Capital e no Interior do Estado do Pará, pelo período de 12 meses."/>
    <x v="0"/>
    <s v="Pregão Eletrônico"/>
    <s v="068/2020"/>
    <d v="2021-01-14T00:00:00"/>
    <s v="14/01/21"/>
    <d v="2026-01-14T00:00:00"/>
    <s v="14/01/26"/>
    <n v="1826"/>
    <s v="EXPIRADO"/>
    <s v="EXPIRADO"/>
    <x v="0"/>
    <n v="281550"/>
    <s v="Despesa"/>
    <s v="00"/>
    <s v="SEADM"/>
    <s v="PA-PRO-2021/00087"/>
    <n v="0"/>
    <n v="365623.18"/>
    <s v="TJPA-MEM-2024/58085 / 0058809-61.2025.8.14.0900 cobrança - não será prorrogado"/>
    <m/>
    <s v="Lei n° 8.666/93"/>
    <m/>
    <x v="3"/>
    <s v="EXCEPCIONAL"/>
    <s v="2026 - 1º Trimestre"/>
    <d v="2025-11-15T00:00:00"/>
    <s v="Sem informação"/>
    <s v="NÃO "/>
    <m/>
    <s v="Enio de Oliveira Reboucas"/>
    <s v="Jandiara Luzia Matos Pires "/>
    <s v="Randal Willams Ferreira de Castro"/>
    <s v="Sem indicação"/>
    <s v="Helton Moura da Rocha"/>
    <s v="enio.reboucas@tjpa.jus.br;jandiara.pires@tjpa.jus.br; randal.castro@tjpa.jus.br; ; helton.rocha@tjpa.jus.br;coordenadoria.contratos@tjpa.jus.br"/>
  </r>
  <r>
    <s v="CONTRATO"/>
    <s v="002"/>
    <x v="0"/>
    <s v="VITÓRIA TELEINFORMÁTICA COMÉRCIO VAREJISTA LTDA"/>
    <s v="37.841.877/0001-15"/>
    <s v="Contratação de pessoa jurídica para fornecimento de aparelhos telefônicos Android certificados pelo Microsoft TEAMS e aparelhos telefônicos IP SIP"/>
    <x v="4"/>
    <s v="Pregão Eletrônico"/>
    <s v="036/TJPA/2024"/>
    <d v="2025-01-15T00:00:00"/>
    <s v="15/01/25"/>
    <d v="2026-01-15T00:00:00"/>
    <s v="15/01/26"/>
    <n v="365"/>
    <s v="EXPIRADO"/>
    <s v="EXPIRADO"/>
    <x v="0"/>
    <n v="160561"/>
    <s v="Despesa"/>
    <s v="00"/>
    <s v="SETIC"/>
    <s v="TJPA-PRO-2025/00011"/>
    <n v="0"/>
    <n v="160561"/>
    <s v="sem clausula de reajuste / 0055387-78.2025.8.14.0900 cobrnça - n]ao será ´prrpogado"/>
    <m/>
    <s v="Lei n° 14.133/21"/>
    <m/>
    <x v="0"/>
    <s v="PRAZO LEGAL"/>
    <s v="2026 - 1º Trimestre"/>
    <d v="2025-11-16T00:00:00"/>
    <s v="Sem informação"/>
    <s v="NÃO "/>
    <m/>
    <s v="Wanderson Benedito Souza da Costa"/>
    <s v="Arilson Galdino da Silva"/>
    <s v="Marcia Valeria Amaral Lobato"/>
    <s v="Arilson Galdino da Silva"/>
    <s v="Simonne Soares Batista"/>
    <s v="wanderson.costa@tjpa.jus.br;arilson.silva@tjpa.jus.br; marcia.lobato@tjpa.jus.br; arilson.silva@tjpa.jus.br; simonne.batista@tjpa.jus.br;coordenadoria.contratos@tjpa.jus.br"/>
  </r>
  <r>
    <s v="CONTRATO"/>
    <s v="004"/>
    <x v="0"/>
    <s v="CLARO S/A"/>
    <s v="40.432.544/0001-47"/>
    <s v="Contratação emergencial de empresa especializada na prestação de serviços de implantação, operação e manutenção de conexões dedicadas à internet para o tráfego do sistema autônomo do TJPA."/>
    <x v="4"/>
    <s v="Dispensa de Licitação"/>
    <s v="90.059/2024"/>
    <d v="2025-01-16T00:00:00"/>
    <s v="16/01/25"/>
    <d v="2026-01-16T00:00:00"/>
    <s v="16/01/26"/>
    <n v="365"/>
    <s v="EXPIRADO"/>
    <s v="EXPIRADO"/>
    <x v="0"/>
    <n v="70035.42"/>
    <s v="Despesa"/>
    <s v="00"/>
    <s v="SETIC"/>
    <s v="TJPA-PRO-2025/000197"/>
    <n v="0"/>
    <n v="70035.42"/>
    <s v="instruçãoTJPA-MEM-2025/28204; instrução 0003946-58.2025.8.14.0900 na cotação.solicitei urgência. Emergencia, não pode mais ser prrrogado"/>
    <m/>
    <s v="Lei n° 14.133/21"/>
    <d v="2025-01-03T00:00:00"/>
    <x v="0"/>
    <s v="PRAZO LEGAL"/>
    <s v="2026 - 1º Trimestre"/>
    <d v="2025-11-17T00:00:00"/>
    <s v="Sem informação"/>
    <s v="NÃO "/>
    <m/>
    <s v="Denison Leandro Serrao Soares"/>
    <s v="Arilson Galdino da Silva"/>
    <s v="Bruno Botelho Cardoso"/>
    <s v="Arilson Galdino da Silva"/>
    <s v="Claudio Luis da Silva Cabral"/>
    <s v="denison.soares@tjpa.jus.br;arilson.silva@tjpa.jus.br; bruno.bcardoso@tjpa.jus.br; arilson.silva@tjpa.jus.br; claudio.cabral@tjpa.jus.br;coordenadoria.contratos@tjpa.jus.br"/>
  </r>
  <r>
    <s v="CONTRATO"/>
    <s v="005"/>
    <x v="0"/>
    <s v="OI S/A"/>
    <s v="76.535.764/0001-43"/>
    <s v="Contratação emergencial de empresa especializada na prestação de serviços de implantação, operação e manutenção de conexões dedicadas à internet para o tráfego do sistema autônomo do TJPA."/>
    <x v="4"/>
    <s v="Dispensa de Licitação"/>
    <s v="90.059/2024"/>
    <d v="2025-01-16T00:00:00"/>
    <s v="16/01/25"/>
    <d v="2026-01-16T00:00:00"/>
    <s v="16/01/26"/>
    <n v="365"/>
    <s v="EXPIRADO"/>
    <s v="EXPIRADO"/>
    <x v="0"/>
    <n v="108426.72"/>
    <s v="Despesa"/>
    <s v="00"/>
    <s v="SETIC"/>
    <s v="TJPA-PRO-2025/000201"/>
    <n v="0"/>
    <n v="108426.72"/>
    <s v="instruçãoTJPA-MEM-2025/28204; instrução 0003947-43.2025.8.14.0900  na cotação.solicitei urgência. Emergencial, não pode mais ser prorrogado"/>
    <m/>
    <s v="Lei n° 14.133/21"/>
    <d v="2025-01-07T00:00:00"/>
    <x v="0"/>
    <s v="PRAZO LEGAL"/>
    <s v="2026 - 1º Trimestre"/>
    <d v="2025-11-17T00:00:00"/>
    <s v="Sem informação"/>
    <s v="NÃO "/>
    <m/>
    <s v="Denison Leandro Serrao Soares"/>
    <s v="Arilson Galdino da Silva"/>
    <s v="Bruno Botelho Cardoso"/>
    <s v="Arilson Galdino da Silva"/>
    <s v="Claudio Luis da Silva Cabral"/>
    <s v="denison.soares@tjpa.jus.br;arilson.silva@tjpa.jus.br; bruno.bcardoso@tjpa.jus.br; arilson.silva@tjpa.jus.br; claudio.cabral@tjpa.jus.br;coordenadoria.contratos@tjpa.jus.br"/>
  </r>
  <r>
    <s v="CONTRATO"/>
    <s v="001"/>
    <x v="0"/>
    <s v="PHONOWAY SOLUÇÕES EM TELEINFORMÁTICA"/>
    <s v="00.875.135/0003-62"/>
    <s v="Contratação de pessoa jurídica para fornecimento de aparelhos_x000a_telefônicos Android certificados pelo Microsoft TEAMS e aparelhos telefônicos IP SIP"/>
    <x v="4"/>
    <s v="Pregão Eletrônico"/>
    <s v="036/TJPA/2024"/>
    <d v="2025-01-21T00:00:00"/>
    <s v="21/01/25"/>
    <d v="2026-01-21T00:00:00"/>
    <s v="21/01/26"/>
    <n v="365"/>
    <s v="EXPIRADO"/>
    <s v="EXPIRADO"/>
    <x v="0"/>
    <n v="1033539"/>
    <s v="Despesa"/>
    <s v="00"/>
    <s v="SETIC"/>
    <s v="TJPA-PRO-TJPA-2024/00536"/>
    <n v="0"/>
    <n v="1033539"/>
    <s v="sem clausula de reajuste - não será prorrogado conforme e-mail dia 06/10/2025"/>
    <m/>
    <s v="Lei n° 14.133/21"/>
    <m/>
    <x v="0"/>
    <s v="PRAZO LEGAL"/>
    <s v="2026 - 1º Trimestre"/>
    <d v="2025-11-22T00:00:00"/>
    <s v="Sem informação"/>
    <s v="NÃO "/>
    <m/>
    <s v="Wanderson Benedito Souza da Costa"/>
    <s v="Arilson Galdino da Silva"/>
    <s v="Marcia Valeria Amaral Lobato"/>
    <s v="Arilson Galdino da Silva"/>
    <s v="Simonne Soares Batista"/>
    <s v="wanderson.costa@tjpa.jus.br;arilson.silva@tjpa.jus.br; marcia.lobato@tjpa.jus.br; arilson.silva@tjpa.jus.br; simonne.batista@tjpa.jus.br;coordenadoria.contratos@tjpa.jus.br"/>
  </r>
  <r>
    <s v="CONTRATO"/>
    <s v="037"/>
    <x v="1"/>
    <s v="PROMONT MONTAGEM DE EQUIPAMENTOS ELETRÔNICOS LTDA"/>
    <s v="19.847.355/0001-49"/>
    <s v="Aquisição de equipamentos para a modernização e expansão da infraestrutura de Tecnologia da Informação e Comunicação do Tribunal de Justiça do Estado do Pará"/>
    <x v="13"/>
    <s v="Pregão Eletrônico"/>
    <s v="044/2023"/>
    <d v="2024-04-12T00:00:00"/>
    <s v="12/04/24"/>
    <d v="2024-10-12T00:00:00"/>
    <s v="12/10/24"/>
    <n v="183"/>
    <s v="EXPIRADO"/>
    <s v="EXPIRADO"/>
    <x v="0"/>
    <n v="374060"/>
    <s v="Despesa"/>
    <s v="00"/>
    <s v="SETIC"/>
    <s v="TJPA-PRO-2024/01531"/>
    <s v="Contrato não encontrado"/>
    <s v="Contrato não encontrado"/>
    <s v="Contrato de aquisição"/>
    <m/>
    <s v="Lei n° 8.666/93"/>
    <m/>
    <x v="0"/>
    <s v="PRAZO LEGAL"/>
    <s v="2024 - 4º Trimestre"/>
    <d v="2024-08-13T00:00:00"/>
    <s v="Sem informação"/>
    <s v="NÃO"/>
    <s v="Contrato oriundo do consumo da Ata 005/2024. Apenas aquisição não pode ser prorrogado"/>
    <s v="Ramon Santos do Nascimento"/>
    <s v="Bruno Vieira dos Santos"/>
    <s v="Fabricio Jose Uchoa Correa"/>
    <s v="Sem indicação"/>
    <s v="Sem indicação"/>
    <s v="ramon.nascimento@tjpa.jus.br; bruno.vieira@tjpa.jus.br; fabricio.uchua@tjpa.jus.br; coordenadoria.contratos@tjpa.jus.br"/>
  </r>
  <r>
    <s v="CONTRATO"/>
    <s v="130"/>
    <x v="0"/>
    <s v="ASSOCIAÇÃO DE RADIODIFUSÃO COMUNITÁRIA DE GARRAFÃO DO NORTE-PA"/>
    <s v="0042730-07.2025.8.14.0900"/>
    <s v="Doação de bens móveis inservíveis."/>
    <x v="12"/>
    <s v="Dispensa de Licitação"/>
    <s v="s/n"/>
    <d v="2026-01-13T00:00:00"/>
    <s v="13/01/26"/>
    <d v="2026-01-13T00:00:00"/>
    <s v="13/01/26"/>
    <n v="0"/>
    <s v="EXPIRADO"/>
    <s v="EXPIRADO"/>
    <x v="0"/>
    <n v="1407.08"/>
    <s v="Doação"/>
    <s v="00"/>
    <s v="SEADM"/>
    <s v="0042730-07.2025.8.14.0900"/>
    <n v="0"/>
    <n v="1407.08"/>
    <m/>
    <m/>
    <s v="Lei n° 14.133/21"/>
    <m/>
    <x v="0"/>
    <s v="PRAZO LEGAL"/>
    <s v="2026 - 1º Trimestre"/>
    <d v="2025-11-14T00:00:00"/>
    <s v="Sem informação"/>
    <m/>
    <m/>
    <s v="Jose Nasareno de Macedo Silva"/>
    <s v="Sem indicação"/>
    <s v="Jose Nasareno de Macedo Silva"/>
    <s v="Sem indicação"/>
    <s v="Sem indicação"/>
    <s v="nasareno.silva@tjpa.jus.br;; nasareno.silva@tjpa.jus.br; ; ;coordenadoria.contratos@tjpa.jus.br"/>
  </r>
  <r>
    <s v="CONTRATO"/>
    <s v="001"/>
    <x v="16"/>
    <s v="SIEDOS – SISTEMAS E RESULTADOS"/>
    <s v="01.884.133/0001-30"/>
    <s v="Contratação de empresa especializada para o fornecimento e implantação de Solução Integrada de Gestão de Pessoas, objetivando automatizar as rotinas e processos de trabalho da área de gestão de pessoas, incluindo: customização, parametrização, migração de sistemas legados, integração com outros sistemas internos e externos, treinamento, manutenções técnicas, atualizações de versões e suporte"/>
    <x v="0"/>
    <s v="Pregão Eletrônico"/>
    <s v="028/2025"/>
    <d v="2026-01-26T00:00:00"/>
    <s v="26/01/26"/>
    <m/>
    <s v="00/01/00"/>
    <n v="-46048"/>
    <s v="-"/>
    <s v="SUPERIOR A 150 DIAS"/>
    <x v="1"/>
    <n v="16900519.280000001"/>
    <s v="Despesa"/>
    <s v="00"/>
    <s v="SEGEP"/>
    <s v="0005493-02.2026.8.14.0900"/>
    <s v="Contrato não encontrado"/>
    <s v="Contrato não encontrado"/>
    <s v="o prazo de vigência será definido após a entrega da fase de implantação"/>
    <m/>
    <s v="Lei n° 14.133/21"/>
    <d v="2025-07-24T00:00:00"/>
    <x v="1"/>
    <s v="PRAZO LEGAL"/>
    <s v="1900 - 1º Trimestre"/>
    <n v="-60"/>
    <s v="Sem informação"/>
    <m/>
    <m/>
    <s v="Hellen Geysa da Silva Miranda Brancalhão"/>
    <s v="Sem indicação"/>
    <s v="Nerylena Barros de Assunção"/>
    <s v="Juliete Maria Rosa de Souza"/>
    <s v="Rodrigo Henrique da Costa Monteiro"/>
    <s v="hellen.miranda@tjpa.jus.br;; nerylena.assuncao@tjpa.jus.br; juliete.souza@tjpa.jus.br; rodrigo.hmonteiro@tjpa.jus.br;coordenadoria.contratos@tjpa.jus.br"/>
  </r>
  <r>
    <s v="CONTRATO"/>
    <s v="703"/>
    <x v="0"/>
    <s v="EMPRESA BRASILEIRA DE CORREIOS E TELÉGRAFOS"/>
    <s v="34.028.316/0018-51"/>
    <s v=" Contratação de empresa especializada para a prestação de serviços postais (ECT): serviço de ENCOMENDAS em âmbito estadual e internacional, para atender às necessidades deste Tribunal. "/>
    <x v="0"/>
    <s v="Dispensa de Licitação"/>
    <s v=" 2025/90021 "/>
    <m/>
    <s v="00/01/00"/>
    <m/>
    <s v="00/01/00"/>
    <n v="0"/>
    <s v="-"/>
    <s v="SUPERIOR A 150 DIAS"/>
    <x v="1"/>
    <n v="2439994.65"/>
    <s v="Despesa"/>
    <s v="00"/>
    <s v="SEADM"/>
    <s v="TJPA-PRO-2025/01618"/>
    <n v="0"/>
    <n v="2439994.65"/>
    <m/>
    <m/>
    <s v="Lei n° 14.133/21"/>
    <m/>
    <x v="0"/>
    <s v="PRAZO LEGAL"/>
    <s v="1900 - 1º Trimestre"/>
    <n v="-60"/>
    <s v="Sem informação"/>
    <m/>
    <m/>
    <s v="Alvaro Quaresma de Araujo Neto"/>
    <s v="Sem indicação"/>
    <s v="Luiz Antônico Cabral da Rocha"/>
    <s v="Sem indicação"/>
    <s v="Joao Victor Ferreira Almeida"/>
    <s v="alvaro.neto@tjpa.jus.br;; luiz.cabral@tjpa.jus.br; ; joao.vfalmeida@tjpa.jus.br;coordenadoria.contratos@tjpa.jus.br"/>
  </r>
  <r>
    <m/>
    <m/>
    <x v="17"/>
    <m/>
    <m/>
    <m/>
    <x v="15"/>
    <m/>
    <m/>
    <m/>
    <m/>
    <m/>
    <m/>
    <m/>
    <m/>
    <m/>
    <x v="2"/>
    <m/>
    <m/>
    <m/>
    <m/>
    <m/>
    <m/>
    <m/>
    <m/>
    <m/>
    <m/>
    <m/>
    <x v="0"/>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5">
  <r>
    <s v="ARP"/>
    <s v="029"/>
    <x v="0"/>
    <s v="MARCOS ALEXANDRE HIROSHI KUSSUMATO"/>
    <s v="52.023.056/0001-65"/>
    <s v="Registro de Preços para eventual aquisição de equipamento Extintir de 6kg tipo pó ABC e Aquisição de Equipamento tipo CO2 de  6kg"/>
    <s v="Serviço de Terceiro"/>
    <x v="0"/>
    <s v="031/2024"/>
    <d v="2025-01-30T00:00:00"/>
    <s v="30/01/25"/>
    <d v="2026-01-30T00:00:00"/>
    <s v="30/01/26"/>
    <n v="365"/>
    <s v="EXPIRADO"/>
    <s v="EXPIRADO"/>
    <x v="0"/>
    <n v="60516.3"/>
    <x v="0"/>
    <n v="0"/>
    <x v="0"/>
    <s v="TJPA-PRO-2024/01044"/>
    <n v="0"/>
    <n v="60516.3"/>
    <s v="0001973-34.2026.8.14.0900 - não será prorrogado"/>
    <m/>
    <s v="Lei n° 14.133/21"/>
    <d v="2024-10-22T00:00:00"/>
    <m/>
    <s v="PRAZO LEGAL"/>
    <s v="2026 - 1º Trimestre"/>
    <d v="2025-12-01T00:00:00"/>
    <s v="Sem informação"/>
    <s v="NÃO "/>
    <m/>
    <s v="Willian Rogerio Souza da Silva"/>
    <s v="Sem indicação"/>
    <s v="Marcos Ramalho Junior"/>
    <s v="Marcos Ramalho Junior"/>
    <s v="Manasses de Souza Melo"/>
    <s v="william.silva@tjpa.jus.br;; marcos.ramalho@tjpa.jus.br; marcos.ramalho@tjpa.jus.br; manasses.melo@tjpa.jus.br;coordenadoria.contratos@tjpa.jus.br"/>
    <n v="-24"/>
    <s v=""/>
    <m/>
    <s v="Iniciar Processo de Reajuste"/>
    <s v="029/2025"/>
    <m/>
    <s v="MRJ"/>
    <s v="Marcos Ramalho Junior"/>
    <n v="20813.61"/>
    <s v="ARP029/2025"/>
  </r>
  <r>
    <s v="CONTRATO"/>
    <s v="091"/>
    <x v="1"/>
    <s v="ATITUDE CONSTRUTORA EIRELI - EPP"/>
    <s v="03.478.057/0001-99"/>
    <s v="Conclusão da Construção do Fórum de Salinópolis"/>
    <s v="Obra e Serviço de Engenharia"/>
    <x v="1"/>
    <s v="001/2024"/>
    <d v="2024-08-07T00:00:00"/>
    <s v="07/08/24"/>
    <d v="2026-02-08T00:00:00"/>
    <s v="08/02/26"/>
    <n v="550"/>
    <s v="EXPIRADO"/>
    <s v="EXPIRADO"/>
    <x v="0"/>
    <n v="2938182.84"/>
    <x v="0"/>
    <n v="10"/>
    <x v="1"/>
    <s v="PA-PRO-2024/0330"/>
    <n v="0"/>
    <n v="3587608.95"/>
    <s v="TJPA-MEM-2025/11142 - REAJUSTE ANUAL . DATA BASE ATUALIZADA NA PLANILHA / pedido de acrescimo TJPA-MEM-2025/12142-A - aguardar finalizar reajuste; instrução 0001021-89.2025.8.14.0900 - CT POR ESCOPO - NA PRESIDENCIA/ 0041056-91.2025.8.14.0900 cobrança - acompanhar pois será prorrogado a posterior. 0005730-36.2026.8.14.0900 segunda cobrança - nãos erá prorrogado"/>
    <m/>
    <s v="Lei n° 14.133/21"/>
    <d v="2025-01-15T00:00:00"/>
    <s v="SIM"/>
    <s v="PRAZO LEGAL"/>
    <s v="2026 - 1º Trimestre"/>
    <d v="2025-12-10T00:00:00"/>
    <s v="Sem informação"/>
    <s v="NÃO "/>
    <m/>
    <s v="Jose Luis Sarmento de Araujo"/>
    <s v="Sem indicação"/>
    <s v="Jose Luis Sarmento de Araujo"/>
    <s v="Gabriel Henrique da Silva Ventura"/>
    <s v="Gabriel Henrique da Silva Ventura"/>
    <s v="jose.araujo@tjpa.jus.br;; jose.araujo@tjpa.jus.br; gabriel.ventura@tjpa.jus.br; gabriel.ventura@tjpa.jus.br;coordenadoria.contratos@tjpa.jus.br"/>
    <n v="-15"/>
    <s v=""/>
    <m/>
    <s v="Iniciar Processo de Reajuste"/>
    <s v="091/2024"/>
    <m/>
    <s v="JLSdA"/>
    <s v="Jose Luis Sarmento de Araujo"/>
    <n v="344212.38"/>
    <s v="CONTRATO091/2024"/>
  </r>
  <r>
    <s v="CONTRATO"/>
    <s v="014"/>
    <x v="1"/>
    <s v="EGSA TECNOLOGIA E INOVAÇÃO LTDA"/>
    <s v="26.773.117/0001-00"/>
    <s v="Contratação de empresa especializada para a implantação de solução de segurança e controle de acervo bibliográfico da Biblioteca Des. Antônio Koury."/>
    <s v="Serviço de Terceiro"/>
    <x v="0"/>
    <s v="058/2023"/>
    <d v="2024-02-09T00:00:00"/>
    <s v="09/02/24"/>
    <d v="2026-02-09T00:00:00"/>
    <s v="09/02/26"/>
    <n v="731"/>
    <s v="EXPIRADO"/>
    <s v="EXPIRADO"/>
    <x v="0"/>
    <n v="349900"/>
    <x v="0"/>
    <n v="11"/>
    <x v="2"/>
    <s v="TJPA-PRO-2024/00581"/>
    <n v="0"/>
    <n v="349900"/>
    <s v="0058836-44.2025.8.14.0900 - Não será prorrogado"/>
    <m/>
    <s v="Lei n° 8.666/93"/>
    <m/>
    <s v="NÃO "/>
    <s v="PRAZO LEGAL"/>
    <s v="2026 - 1º Trimestre"/>
    <d v="2025-12-11T00:00:00"/>
    <s v="Sem informação"/>
    <s v="NÃO "/>
    <m/>
    <s v="Elaine Cristina Fernandes Ribeiro"/>
    <s v="Elaine Cristina Fernandes Ribeiro"/>
    <s v="Lanalucia dos Santos Soares Figueiredo"/>
    <s v="Sem Indicação"/>
    <s v="Sem Indicação"/>
    <s v="elaine.ribeiro@tjpa.jus.br;elaine.ribeiro@tjpa.jus.br; lanalucia.soares@tjpa.jus.br; ; ;coordenadoria.contratos@tjpa.jus.br"/>
    <n v="-14"/>
    <s v=""/>
    <m/>
    <s v="Iniciar Processo de Reajuste"/>
    <s v="014/2024"/>
    <m/>
    <s v="ECFR"/>
    <s v="Elaine Cristina Fernandes Ribeiro"/>
    <n v="349900"/>
    <s v="CONTRATO014/2024"/>
  </r>
  <r>
    <s v="CONTRATO"/>
    <s v="066"/>
    <x v="0"/>
    <s v="ENGEAR CONSULTORIA LTDA"/>
    <s v="32.998.954/0001-21"/>
    <s v="Contratação da empresa especializada para a elaboração de Inventários de Emissões de Gases do Efeito Estufa (IGEE) referente ao ano de 2024 (janeiro/dezembro), abrangendo as 18 (dezoito) unidades do Tribunal de Justiça do Estado do Pará (TJPA) localizadas em Belém/PA, com vigência de 8 (oito) meses, a fim de atender às necessidades do Tribunal de Justiça do Estado do Pará, conforme as condições, quantidades e especificações técnicas descritas no Termo de Referência."/>
    <s v="Serviços de Terceiros"/>
    <x v="2"/>
    <s v="s/n"/>
    <d v="2025-06-18T00:00:00"/>
    <n v="46071"/>
    <d v="2026-02-18T00:00:00"/>
    <s v="SUPERIOR A 150 DIAS"/>
    <s v="VIGENTE"/>
    <s v="EXPIRADO"/>
    <s v="EXPIRADO"/>
    <x v="0"/>
    <n v="47600"/>
    <x v="0"/>
    <n v="1"/>
    <x v="2"/>
    <s v="0006046-83.2025.8.14.0900 "/>
    <n v="0"/>
    <n v="47600"/>
    <s v="0058867-64.2025.8.14.0900 cobrança - não será prorrogado"/>
    <m/>
    <s v="Lei n° 14.133/21"/>
    <d v="2025-05-16T00:00:00"/>
    <s v="NÃO "/>
    <s v="PRAZO LEGAL"/>
    <s v="2026 - 1º Trimestre"/>
    <d v="2025-12-20T00:00:00"/>
    <s v="Sem informação"/>
    <s v="NÃO "/>
    <m/>
    <s v="Evelise de Oliveira Rodrigues_x000a_"/>
    <s v="Sem indicação"/>
    <s v="Evelise de Oliveira Rodrigues_x000a_"/>
    <s v="Terezinha de Jesus Monteiro Lobato"/>
    <s v="Terezinha de Jesus Monteiro Lobato"/>
    <s v="evelise.rodrigues@tjpa.jus.br;; evelise.rodrigues@tjpa.jus.br; terezinha.lobato@tjpa.jus.br; terezinha.lobato@tjpa.jus.br;coordenadoria.contratos@tjpa.jus.br"/>
    <n v="197"/>
    <s v=""/>
    <m/>
    <s v="Aguardar anualidade"/>
    <s v="066/2025"/>
    <m/>
    <s v="EdOR"/>
    <s v="Evelise de Oliveira Rodrigues_x000a_"/>
    <n v="0"/>
    <s v="CONTRATO066/2025"/>
  </r>
  <r>
    <s v="CONTRATO"/>
    <s v="090"/>
    <x v="0"/>
    <s v="CENTRO DE NEUROPSICOLOGIA ROSELMA FERNANDES LTDA"/>
    <s v="42.585.644/0001-39"/>
    <s v="Contratação de profissional especializado na prestação de serviços de 4 (quatro) avaliações com testagens e laudos periciais neuropsicológicos"/>
    <s v="Serviço de Terceiro"/>
    <x v="3"/>
    <s v="049/2025"/>
    <d v="2025-08-18T00:00:00"/>
    <s v="18/08/25"/>
    <d v="2026-02-18T00:00:00"/>
    <s v="18/02/26"/>
    <n v="184"/>
    <s v="EXPIRADO"/>
    <s v="EXPIRADO"/>
    <x v="0"/>
    <n v="9200"/>
    <x v="0"/>
    <n v="3"/>
    <x v="3"/>
    <s v="0002657-90.2025.8.14.0900"/>
    <n v="0"/>
    <n v="9200"/>
    <s v="0058870-19.2025.8.14.0900 cobrança"/>
    <m/>
    <s v="Lei n° 14.133/21"/>
    <d v="2025-03-13T00:00:00"/>
    <m/>
    <s v="PRAZO LEGAL"/>
    <s v="2026 - 1º Trimestre"/>
    <d v="2025-12-20T00:00:00"/>
    <s v="Sem informação"/>
    <s v="SIM"/>
    <m/>
    <s v="Hellen Geysa da Silva Miranda Brancalhão"/>
    <s v="Sem indicação"/>
    <s v="Elna Shinobu Yamada"/>
    <s v="Sem Indicação"/>
    <s v="Sem Indicação"/>
    <e v="#N/A"/>
    <n v="-5"/>
    <s v=""/>
    <m/>
    <s v="Aguardar anualidade"/>
    <s v="090/2025"/>
    <m/>
    <s v="ESY"/>
    <s v="Elna Shinobu Yamada"/>
    <n v="4600"/>
    <s v="CONTRATO090/2025"/>
  </r>
  <r>
    <s v="CONTRATO"/>
    <s v="017"/>
    <x v="1"/>
    <s v="FLORES E JARDINS LTDA "/>
    <s v="10.583.885/0001-52"/>
    <s v="Contratação de empresa especializada na prestação de serviços de jardinagem, conservação e manutenção de áreas verdes."/>
    <s v="Serviço de Terceiro"/>
    <x v="0"/>
    <s v="049/2023"/>
    <d v="2024-02-19T00:00:00"/>
    <s v="19/02/24"/>
    <d v="2026-05-19T00:00:00"/>
    <s v="19/05/26"/>
    <n v="820"/>
    <n v="85"/>
    <s v="INFERIOR A 90 DIAS"/>
    <x v="1"/>
    <n v="380000"/>
    <x v="0"/>
    <n v="7"/>
    <x v="2"/>
    <s v="TJPA-PRO-2024/00692"/>
    <n v="0"/>
    <n v="464721.93"/>
    <s v="empresa nao tem interesse em prorrogar 0020136-96.2025.8.14.0900 - agora será prorrogado 0003174-61.2026.8.14.0900"/>
    <m/>
    <s v="Lei n° 8.666/93"/>
    <m/>
    <s v="NÃO "/>
    <s v="PRAZO LEGAL"/>
    <s v="2026 - 2º Trimestre"/>
    <d v="2026-03-20T00:00:00"/>
    <s v="Sem informação"/>
    <s v="Sem informação"/>
    <m/>
    <s v="Enio de Oliveira Reboucas"/>
    <s v="Helton Moura da Rocha"/>
    <s v="Randal Willams Ferreira de Castro"/>
    <s v="Sem Indicação"/>
    <s v="Jandiara Luzia Matos Pires "/>
    <e v="#N/A"/>
    <n v="85"/>
    <s v=""/>
    <m/>
    <s v="Iniciar Processo de Reajuste"/>
    <s v="017/2024"/>
    <m/>
    <s v="HMdR"/>
    <s v="Helton Moura da Rocha"/>
    <n v="378501.11"/>
    <s v="CONTRATO017/2024"/>
  </r>
  <r>
    <s v="ARP"/>
    <s v="038"/>
    <x v="1"/>
    <s v="ALLFLEX COMERCIO E SERVICOS DE MOBILIARIO LTDA"/>
    <s v="35.661.486/0001-93"/>
    <s v="Registro de preços para a eventual aquisição de cadeiras e longarinas"/>
    <s v="Material Permanente"/>
    <x v="0"/>
    <s v="001/2024"/>
    <d v="2024-05-27T00:00:00"/>
    <d v="2025-05-27T00:00:00"/>
    <d v="2026-02-19T00:00:00"/>
    <s v="19/02/26"/>
    <n v="633"/>
    <s v="EXPIRADO"/>
    <s v="EXPIRADO"/>
    <x v="0"/>
    <n v="2199305"/>
    <x v="0"/>
    <n v="0"/>
    <x v="2"/>
    <s v="TJPA-PRO-2024/02237"/>
    <n v="0"/>
    <n v="4611113.3"/>
    <s v="TJPA-MEM-2024/68988 - antecipação de prorrogação da Ata e concessão de reajuste, ja atualizei a data base - autorizado"/>
    <d v="2024-11-27T00:00:00"/>
    <s v="Lei n° 14.133/21"/>
    <d v="2024-02-05T00:00:00"/>
    <s v="NÃO "/>
    <s v="PRAZO LEGAL"/>
    <s v="2026 - 1º Trimestre"/>
    <d v="2025-12-21T00:00:00"/>
    <s v="Dentro do prazo"/>
    <s v="NÃO "/>
    <m/>
    <s v="Joao Victor Ferreira Almeida"/>
    <s v="Claikson Mendonca Duarte "/>
    <s v="Paulo Alexandre Andrade de Oliveira"/>
    <s v="Sem Indicação"/>
    <s v="Sem Indicação"/>
    <e v="#N/A"/>
    <n v="-4"/>
    <s v=""/>
    <m/>
    <s v="Iniciar Processo de Reajuste"/>
    <s v="038/2024"/>
    <m/>
    <s v="CMD"/>
    <s v="Claikson Mendonca Duarte "/>
    <n v="4504861.6500000004"/>
    <s v="ARP038/2024"/>
  </r>
  <r>
    <s v="CONTRATO"/>
    <s v="016"/>
    <x v="1"/>
    <s v="EDITORA FÓRUM "/>
    <s v="41.769.803/0001-92"/>
    <s v="Contratação anual da Biblioteca Digital Fórum de livros 11º Série(2023/2024)."/>
    <s v="Serviço de Terceiro"/>
    <x v="3"/>
    <s v="001/2024"/>
    <d v="2024-02-19T00:00:00"/>
    <s v="19/02/24"/>
    <d v="2026-02-19T00:00:00"/>
    <s v="19/02/26"/>
    <n v="731"/>
    <s v="EXPIRADO"/>
    <s v="EXPIRADO"/>
    <x v="0"/>
    <n v="31992"/>
    <x v="0"/>
    <n v="5"/>
    <x v="2"/>
    <s v="TJPA-PRO-2024/00648"/>
    <n v="0"/>
    <n v="33431.08"/>
    <s v="Fiquei na duvida quanto ao reajuste, pois a clausula esta confusa - reajuste automático: TJPA-MEM-2024/65525 . Ja mudei a data base nesta planilha conforme a cláusula contratual. Ja atualizei para a proxima data base tbm // porrogação: TJPA-MEM-2024/69529/ 2ª anualidade: 0056970-98.2025.8.14.0900 data ajustada na planilha/ 0058877-11.2025.8.14.0900 cobrança. Não será prorrogado, nova contratação no 0026048-74.2025.8.14.0900."/>
    <m/>
    <s v="Lei n° 14.133/2021, art. 74, I"/>
    <d v="2025-08-01T00:00:00"/>
    <s v="NÃO "/>
    <s v="PRAZO LEGAL"/>
    <s v="2026 - 1º Trimestre"/>
    <d v="2025-12-21T00:00:00"/>
    <s v="Sem informação"/>
    <s v="NÃO "/>
    <m/>
    <s v="Elaine Cristina Fernandes Ribeiro"/>
    <s v="Josiane de Oliveira Neves"/>
    <s v="Josiane de Oliveira Neves"/>
    <s v="Sem Indicação"/>
    <s v="Sem Indicação"/>
    <e v="#N/A"/>
    <n v="-4"/>
    <s v=""/>
    <m/>
    <s v="Aguardar anualidade"/>
    <s v="016/2024"/>
    <m/>
    <s v="JdON"/>
    <s v="Josiane de Oliveira Neves"/>
    <n v="65423.08"/>
    <s v="CONTRATO016/2024"/>
  </r>
  <r>
    <s v="CONTRATO"/>
    <s v="012"/>
    <x v="2"/>
    <s v="J.M DA SILVA PEREIRA LTDA"/>
    <s v="11.625.663/0001-18"/>
    <s v="Contratação de serviços continuados para higienização e desinfecção de reservatórios de água em edifícios do TJPA na RMB."/>
    <s v="Serviço de Terceiro"/>
    <x v="0"/>
    <s v="002/2023"/>
    <d v="2023-02-24T00:00:00"/>
    <s v="24/02/23"/>
    <d v="2026-02-24T00:00:00"/>
    <s v="24/02/26"/>
    <n v="1096"/>
    <n v="1"/>
    <s v="INFERIOR A 30 DIAS"/>
    <x v="1"/>
    <n v="28400"/>
    <x v="0"/>
    <n v="5"/>
    <x v="1"/>
    <s v="TJPA-PRO-2023/00686"/>
    <n v="0"/>
    <n v="30547.77"/>
    <s v="TJPA-MEM-2024/66321/ 0046190-02.2025.8.14.0900 prorrogaçãoo"/>
    <m/>
    <s v="Lei n° 8.666/93"/>
    <m/>
    <s v="Não"/>
    <s v="PRAZO LEGAL"/>
    <s v="2026 - 1º Trimestre"/>
    <d v="2025-12-26T00:00:00"/>
    <s v="Sem informação"/>
    <s v="SIM"/>
    <m/>
    <s v="Valter Mendes Ferreira Junior"/>
    <s v="Samantha Nahon Bittencourt"/>
    <s v="Samantha Nahon Bittencourt"/>
    <s v="Sem Indicação"/>
    <s v="Sem Indicação"/>
    <e v="#N/A"/>
    <n v="1"/>
    <s v=""/>
    <m/>
    <s v="Iniciar Processo de Reajuste"/>
    <s v="012/2023"/>
    <m/>
    <s v="SNB"/>
    <s v="Samantha Nahon Bittencourt"/>
    <n v="75787.490000000005"/>
    <s v="CONTRATO012/2023"/>
  </r>
  <r>
    <s v="CONTRATO"/>
    <s v="094"/>
    <x v="1"/>
    <s v="CONSTRUTORA J&amp;L LTDA"/>
    <s v="49.087.577/0001-71"/>
    <s v="Contratação de empresa especializada para execução da obra de conclusão da construção do novo Fórum de Santo Antônio do Tauá, conforme condições e exigências estabelecidas neste instrumento e no Termo de Referência, Anexo I do edital."/>
    <s v="Obra e Serviço de Engenharia"/>
    <x v="1"/>
    <s v="002/2024"/>
    <d v="2024-08-28T00:00:00"/>
    <s v="28/08/24"/>
    <d v="2026-02-28T00:00:00"/>
    <s v="28/02/26"/>
    <n v="549"/>
    <n v="5"/>
    <s v="INFERIOR A 30 DIAS"/>
    <x v="1"/>
    <n v="1510636.15"/>
    <x v="0"/>
    <n v="4"/>
    <x v="1"/>
    <s v="TJPA-PRO-2024/03488"/>
    <n v="0"/>
    <n v="1510636.15"/>
    <s v="mem-09662 - acrescimo e reajuste automatico - ainda ajustei na planilha. 0012579-58.2025.8.14.0900 - cobrança e instrução - contrao por escopo. Autorizada prorrogação por mais 6 meses. 0058891-92.2025.8.14.0900 cobrança"/>
    <m/>
    <s v="Lei n° 14.133/21"/>
    <d v="2025-01-15T00:00:00"/>
    <s v="SIM"/>
    <s v="PRAZO LEGAL"/>
    <s v="2026 - 1º Trimestre"/>
    <d v="2025-12-30T00:00:00"/>
    <s v="Sem informação"/>
    <s v="Sem informação"/>
    <m/>
    <s v="Jose Luis Sarmento de Araujo"/>
    <s v="Sem indicação"/>
    <s v="Marcelo Passos Calandrini Fernandes"/>
    <s v="Gabriel Henrique da Silva Ventura"/>
    <s v="Gabriel Henrique da Silva Ventura"/>
    <e v="#N/A"/>
    <n v="5"/>
    <s v=""/>
    <m/>
    <s v="Iniciar Processo de Reajuste"/>
    <s v="094/2024"/>
    <m/>
    <s v="MPCF"/>
    <s v="Marcelo Passos Calandrini Fernandes"/>
    <n v="1421593.56"/>
    <s v="CONTRATO094/2024"/>
  </r>
  <r>
    <s v="CONTRATO"/>
    <s v="090"/>
    <x v="3"/>
    <s v="OVERSEE TECNOLOGIA E SISTEMAS LTDA "/>
    <s v="04.071.307/0001-34"/>
    <s v="Contratação de empresa especializada na prestação de serviço especializado em transmissão e armazenamento de áudio e vídeo multiponto (Intranet/Internet), com fornecimento de equipamentos, softwares, técnicos de operação e suporte técnico."/>
    <s v="Contrato de TIC"/>
    <x v="0"/>
    <s v="062/2021"/>
    <d v="2022-03-01T00:00:00"/>
    <s v="01/03/22"/>
    <d v="2026-03-01T00:00:00"/>
    <s v="01/03/26"/>
    <n v="1461"/>
    <n v="6"/>
    <s v="INFERIOR A 30 DIAS"/>
    <x v="1"/>
    <n v="3626055"/>
    <x v="0"/>
    <n v="7"/>
    <x v="4"/>
    <s v="PA-PRO-2021/04266"/>
    <n v="0"/>
    <n v="4897479.1100000003"/>
    <s v="TJPA-MEM-2023/65331, instrução. pARA Nota Técnica / 0058900-54.2025.8.14.0900 cobrança; Arilson respondeu por email que não será prorrogado, em 22/12/25"/>
    <m/>
    <s v="Lei n° 8.666/93"/>
    <m/>
    <s v="SIM"/>
    <s v="PRAZO LEGAL"/>
    <s v="2026 - 1º Trimestre"/>
    <d v="2025-12-31T00:00:00"/>
    <s v="Sem informação"/>
    <s v="NÃO "/>
    <m/>
    <s v="Aline Santos Oliveira"/>
    <s v="Bruno Vieira dos Santos"/>
    <s v="Jonas da Silva Soares "/>
    <s v="Sem Indicação"/>
    <s v="Jonathas Serra de Miranda"/>
    <s v="aline.oliveira@tjpa.jus.br;bruno.vieira@tjpa.jus.br; jonas.soares@tjpa.jus.br; ; jonathas.miranda@tjpa.jus.br;coordenadoria.contratos@tjpa.jus.br"/>
    <n v="6"/>
    <s v=""/>
    <m/>
    <s v="Iniciar Processo de Reajuste"/>
    <s v="090/2021"/>
    <m/>
    <s v="BVdS"/>
    <s v="Bruno Vieira dos Santos"/>
    <n v="9556865.8100000005"/>
    <s v="CONTRATO090/2021"/>
  </r>
  <r>
    <s v="CONTRATO"/>
    <s v="010"/>
    <x v="1"/>
    <s v="AMAZON INFORMÁTICA LTDA"/>
    <s v="00.734.255/0001-88"/>
    <s v="Contratação de serviços técnicos especializados de organização,sustentação,desenvolvimento e execução continuada de serviços de suporte, manutenção e logística de equipamentos e infraestrutura,compreendendo as atividades de registro, análise, diagnóstico e atendimento de solicitações de usuários,suporte técnico remotoe/oupresencial de 1º,2º e 3º níveis,monitoramento e operação de serviços,gerenciamento de processos de TIC, execução de rotinas programadas e eventuais, suporte à implantação e funcionamento de sistemas institucionais,incluindo treinamento e orientação de usuários"/>
    <s v="Serviço de Terceiro"/>
    <x v="0"/>
    <s v="034/2023"/>
    <d v="2024-03-01T00:00:00"/>
    <s v="01/03/24"/>
    <d v="2026-03-01T00:00:00"/>
    <s v="01/03/26"/>
    <n v="730"/>
    <n v="6"/>
    <s v="INFERIOR A 30 DIAS"/>
    <x v="1"/>
    <n v="10340352"/>
    <x v="0"/>
    <n v="6"/>
    <x v="4"/>
    <s v="TJPA-PRO-2024/00537"/>
    <n v="0"/>
    <n v="10340352"/>
    <s v="0058905-76.2025.8.14.0900 cobrança"/>
    <d v="2026-01-26T00:00:00"/>
    <s v="Lei n° 8.666/93"/>
    <m/>
    <s v="SIM"/>
    <s v="PRAZO LEGAL"/>
    <s v="2026 - 1º Trimestre"/>
    <d v="2025-12-31T00:00:00"/>
    <s v="Fora do prazo"/>
    <s v="Sem informação"/>
    <m/>
    <s v="Arilson Galdino da Silva"/>
    <s v="Denison Leandro Serrao Soares"/>
    <s v="Fabio Venicius Ferreira dos Reis"/>
    <s v="Sem Indicação"/>
    <s v="Wanderson Benedito Souza da Costa"/>
    <s v="arilson.silva@tjpa.jus.br;denison.soares@tjpa.jus.br; fabio.reis@tjpa.jus.br; ; wanderson.costa@tjpa.jus.br;coordenadoria.contratos@tjpa.jus.br"/>
    <n v="6"/>
    <s v=""/>
    <s v="Thiago da Silva Soares"/>
    <s v="Iniciar Processo de Reajuste"/>
    <s v="010/2024"/>
    <m/>
    <s v="DLSS"/>
    <s v="Denison Leandro Serrao Soares"/>
    <n v="8508750.5899999999"/>
    <s v="CONTRATO010/2024"/>
  </r>
  <r>
    <s v="CONTRATO"/>
    <s v="011"/>
    <x v="1"/>
    <s v="LANLINK SOLUÇÕES E COMERCIALIZAÇÃO EM INFORMÁTICA S/A"/>
    <s v="19.877.300/0001-81"/>
    <s v="Contratação de serviços técnicos especializados de organização, sustentação, desenvolvimento e execução continuada de serviços de suporte, manutenção e logística de equipamentos e infraestrutura."/>
    <s v="Serviço de Terceiro"/>
    <x v="0"/>
    <s v="034/2023"/>
    <d v="2024-03-01T00:00:00"/>
    <s v="01/03/24"/>
    <d v="2026-03-01T00:00:00"/>
    <s v="01/03/26"/>
    <n v="730"/>
    <n v="6"/>
    <s v="INFERIOR A 30 DIAS"/>
    <x v="1"/>
    <n v="29889960"/>
    <x v="0"/>
    <n v="5"/>
    <x v="4"/>
    <s v="TJPA-PRO-2024/00538"/>
    <n v="0"/>
    <n v="31898555.620000001"/>
    <s v="TJPA-EXT-2025/00950 reajuste / 0058906-61.2025.8.14.0900 cobrança / 0056487-68.2025.8.14.0900 porrogação"/>
    <m/>
    <s v="Lei n° 8.666/93"/>
    <m/>
    <s v="SIM"/>
    <s v="PRAZO LEGAL"/>
    <s v="2026 - 1º Trimestre"/>
    <d v="2025-12-31T00:00:00"/>
    <s v="Sem informação"/>
    <s v="SIM"/>
    <m/>
    <s v="Aline Santos Oliveira"/>
    <s v="Ramon Santos do Nascimento"/>
    <s v="Luciana Machado Silveira Mello"/>
    <s v="Sem Indicação"/>
    <s v="Sem Indicação"/>
    <s v="aline.oliveira@tjpa.jus.br;ramon.nascimento@tjpa.jus.br; luciana.mello@tjpa.jus.br; ; ;coordenadoria.contratos@tjpa.jus.br"/>
    <n v="6"/>
    <s v=""/>
    <s v="Thiago da Silva Soares"/>
    <s v="Iniciar Processo de Reajuste"/>
    <s v="011/2024"/>
    <m/>
    <s v="RSdN"/>
    <s v="Ramon Santos do Nascimento"/>
    <n v="21372690.510000002"/>
    <s v="CONTRATO011/2024"/>
  </r>
  <r>
    <s v="CONTRATO"/>
    <s v="012"/>
    <x v="0"/>
    <s v="LOUZADA ENGENHARIA LTDA"/>
    <s v="10.698.156/0001-41"/>
    <s v="Contratação de empresa especializada para prestação de serviços de manutenção preditiva, preventiva e corretiva permanente com fornecimento de peças de reposição e de combustível, assim como manutenção nos sistemas de aterramento e de proteção contra descargas atmosféricas (SPDA) das subestações e grupos geradores instalados no Edifício Sede (Principal e Desembargadores) e no Prédio da Corregedoria - Anexo I"/>
    <s v="Serviço de Terceiro"/>
    <x v="0"/>
    <s v="028/2024"/>
    <d v="2025-03-03T00:00:00"/>
    <s v="03/03/25"/>
    <d v="2026-03-03T00:00:00"/>
    <s v="03/03/26"/>
    <n v="365"/>
    <n v="8"/>
    <s v="INFERIOR A 30 DIAS"/>
    <x v="1"/>
    <n v="211000"/>
    <x v="0"/>
    <n v="5"/>
    <x v="1"/>
    <s v="TJPA-PRO-2023/03713"/>
    <n v="0"/>
    <n v="283056.5"/>
    <s v="TJPA-MEM-2025/16997 reajuste e acréscimo/ 0050086-53.2025.8.14.0900 porrorgação"/>
    <m/>
    <s v="Lei n° 14.133/21"/>
    <d v="2025-04-08T00:00:00"/>
    <m/>
    <s v="PRAZO LEGAL"/>
    <s v="2026 - 1º Trimestre"/>
    <d v="2026-01-02T00:00:00"/>
    <s v="Sem informação"/>
    <s v="SIM"/>
    <m/>
    <s v="Claudio Ormindo Silva dos Santos"/>
    <s v="Sem indicação"/>
    <s v="Max Jorge Machado Santos"/>
    <s v="Antonio Fernandes dos Santos Sousa"/>
    <s v="Daniel Menezes Simas"/>
    <e v="#N/A"/>
    <n v="8"/>
    <s v=""/>
    <m/>
    <s v="Aguardar anualidade"/>
    <s v="012/2025"/>
    <m/>
    <s v="MJMS"/>
    <s v="Max Jorge Machado Santos"/>
    <n v="201890.02"/>
    <s v="CONTRATO012/2025"/>
  </r>
  <r>
    <s v="CONTRATO"/>
    <s v="021"/>
    <x v="1"/>
    <s v="CONTINENTAL SERVICE SERVIÇOS DE CONSTRUÇÃO LTDA"/>
    <s v="26.263.297/0001-71"/>
    <s v="Contratação de empresa especializada para reforma parcial do Fórum da Comarca de Santarém."/>
    <s v="Serviço de Terceiro"/>
    <x v="4"/>
    <s v="001/2023"/>
    <d v="2024-03-05T00:00:00"/>
    <d v="2025-03-05T00:00:00"/>
    <d v="2026-03-04T00:00:00"/>
    <s v="04/03/26"/>
    <n v="729"/>
    <n v="9"/>
    <s v="INFERIOR A 30 DIAS"/>
    <x v="1"/>
    <n v="1235766.71"/>
    <x v="0"/>
    <n v="5"/>
    <x v="1"/>
    <s v="TJPA-PRO-2024/00771"/>
    <n v="0"/>
    <n v="1682926.77"/>
    <s v="0058910-98.2025.8.14.0900 cobrança"/>
    <m/>
    <s v="Lei n° 8.666/93"/>
    <m/>
    <s v="SIM"/>
    <s v="PRAZO LEGAL"/>
    <s v="2026 - 1º Trimestre"/>
    <d v="2026-01-03T00:00:00"/>
    <s v="Sem informação"/>
    <s v="Sem informação"/>
    <m/>
    <s v="Jose Luis Sarmento de Araujo"/>
    <s v="Jose Luis Sarmento de Araujo"/>
    <s v="Gabriel Henrique da Silva Ventura"/>
    <s v="Sem Indicação"/>
    <s v="Sem Indicação"/>
    <e v="#N/A"/>
    <n v="9"/>
    <s v=""/>
    <m/>
    <s v="Iniciar Processo de Reajuste"/>
    <s v="021/2024"/>
    <m/>
    <s v="JLSdA"/>
    <s v="Jose Luis Sarmento de Araujo"/>
    <n v="1608882.47"/>
    <s v="CONTRATO021/2024"/>
  </r>
  <r>
    <s v="CONTRATO"/>
    <s v="025"/>
    <x v="1"/>
    <s v="VOXDATA TELECOM - COM E SERV EM TELECOMUNICAÇÕES E  INFORMÁTICA LTDA"/>
    <s v="18.516.905/0001-84"/>
    <s v="Contratação de empresa especializada para a prestação de serviços de fornecimento de Robô de Bate Papo (Chatbot) para Automação de Atendimentos e Suporte a Ferramenta de Service Desk Glpi"/>
    <s v="Serviço de Terceiro"/>
    <x v="0"/>
    <s v="073/2023"/>
    <d v="2024-03-05T00:00:00"/>
    <s v="05/03/24"/>
    <d v="2026-03-05T00:00:00"/>
    <s v="05/03/26"/>
    <n v="730"/>
    <n v="10"/>
    <s v="INFERIOR A 30 DIAS"/>
    <x v="1"/>
    <n v="4656767.84"/>
    <x v="0"/>
    <n v="5"/>
    <x v="4"/>
    <s v="TJPA-PRO-2024/00962"/>
    <n v="0"/>
    <n v="4849228.87"/>
    <s v="0058914-38.2025.8.14.0900, cobrança; 0055683-03.2025.8.14.0900 prorrogação - na cotação"/>
    <m/>
    <s v="Lei n° 8.666/93"/>
    <m/>
    <s v="SIM"/>
    <s v="PRAZO LEGAL"/>
    <s v="2026 - 1º Trimestre"/>
    <d v="2026-01-04T00:00:00"/>
    <s v="Sem informação"/>
    <s v="SIM"/>
    <m/>
    <s v="Aline Santos Oliveira"/>
    <s v="Daniel Fontes Pereira"/>
    <s v="Paulo Emilio Correia Lima Paes Barreto"/>
    <s v="Sem Indicação"/>
    <s v="Sem Indicação"/>
    <s v="aline.oliveira@tjpa.jus.br;fontes.daniel@tjpa.jus.br; paulo.paes@tjpa.jus.br; ; ;coordenadoria.contratos@tjpa.jus.br"/>
    <n v="10"/>
    <s v=""/>
    <m/>
    <s v="Iniciar Processo de Reajuste"/>
    <s v="025/2024"/>
    <m/>
    <s v="DFP"/>
    <s v="Daniel Fontes Pereira"/>
    <n v="3151276.29"/>
    <s v="CONTRATO025/2024"/>
  </r>
  <r>
    <s v="CONTRATO"/>
    <s v="026"/>
    <x v="1"/>
    <s v="GMF FROTAS LTDA"/>
    <s v="15.422.901/0001-49"/>
    <s v="Contratação de empresa especializada na prestação de serviço de locação de veículos automotores blindados e não blindados, visando atender as necessidades do TJPA.Consumo dos itens 2 e 3 da ARP nº 012.2024/tTJPA"/>
    <s v="Serviço de Terceiro"/>
    <x v="0"/>
    <s v="065/2023"/>
    <d v="2024-03-07T00:00:00"/>
    <s v="07/03/24"/>
    <d v="2027-03-07T00:00:00"/>
    <s v="07/03/27"/>
    <n v="1095"/>
    <n v="377"/>
    <s v="SUPERIOR A 150 DIAS"/>
    <x v="1"/>
    <n v="511188"/>
    <x v="0"/>
    <n v="5"/>
    <x v="0"/>
    <s v="TJPA-PRO-2024/01019"/>
    <n v="0"/>
    <n v="535561.14"/>
    <s v="TJPA-MEM-2025/00852, cobrança e tramitação / 0058918-75.2025.8.14.0900 cobrança/ 0059108-38.2025.8.14.0900 tramitação"/>
    <m/>
    <s v="Lei n° 8.666/93"/>
    <m/>
    <s v="SIM"/>
    <s v="PRAZO LEGAL"/>
    <s v="2027 - 1º Trimestre"/>
    <d v="2027-01-06T00:00:00"/>
    <s v="Sem informação"/>
    <s v="Sem informação"/>
    <m/>
    <s v="Willian Rogerio Souza da Silva"/>
    <s v="Renato Moraes da Cunha"/>
    <s v="Edson Santos de Souza"/>
    <s v="Sem Indicação"/>
    <s v="Sem Indicação"/>
    <s v="william.silva@tjpa.jus.br;renato.cunha@tjpa.jus.br; edson.souza@tjpa.jus.br; ; ;coordenadoria.contratos@tjpa.jus.br"/>
    <n v="377"/>
    <s v=""/>
    <m/>
    <s v="Iniciar Processo de Reajuste"/>
    <s v="026/2024"/>
    <m/>
    <s v="RMdC"/>
    <s v="Renato Moraes da Cunha"/>
    <n v="549734.43999999994"/>
    <s v="CONTRATO026/2024"/>
  </r>
  <r>
    <s v="CONTRATO"/>
    <s v="023"/>
    <x v="0"/>
    <s v="KARISTEN  COMERCIO  E SERVICOS MECANICOS E ELETRICOS LTDA"/>
    <s v="05.970.357/0001-16"/>
    <s v="Contratação de empresa especializada para prestação de serviços de manutenção  preditiva, preventiva e corretiva permanente com fornecimento de peças de reposição e de combustível, assim como manutenção nos sistemas de aterramento e de proteção contra descargas atmosféricas (SPDA) das subestações e grupos geradores instalados em diversos prédios do TJPA no interior"/>
    <s v="Serviço de Terceiro"/>
    <x v="0"/>
    <s v="040/2024"/>
    <d v="2025-03-07T00:00:00"/>
    <s v="07/03/25"/>
    <d v="2026-03-07T00:00:00"/>
    <s v="07/03/26"/>
    <n v="365"/>
    <n v="12"/>
    <s v="INFERIOR A 30 DIAS"/>
    <x v="1"/>
    <n v="202800"/>
    <x v="0"/>
    <n v="5"/>
    <x v="1"/>
    <s v="TJPA-PRO-2025/00770"/>
    <n v="0"/>
    <n v="202800"/>
    <s v="0056124-81.2025.8.14.0900 porrorgação"/>
    <m/>
    <s v="Lei n° 14.133/21"/>
    <d v="2025-08-23T00:00:00"/>
    <m/>
    <s v="PRAZO LEGAL"/>
    <s v="2026 - 1º Trimestre"/>
    <d v="2026-01-06T00:00:00"/>
    <s v="Sem informação"/>
    <s v="SIM"/>
    <m/>
    <s v="Claudio Ormindo Silva dos Santos"/>
    <s v="Sem indicação"/>
    <s v="Paulo Marcelo de Araújo Hildebrando"/>
    <s v="Antonio Fernandes dos Santos Sousa"/>
    <s v="Max Jorge Machado Santos"/>
    <s v="claudio.ormindo@tjpa.jus.br;; paulo.hildebrando@tjpa.jus.br; antonio.sousa2@tjpa.jus.br; max.machado@tjpa.jus.br;coordenadoria.contratos@tjpa.jus.br"/>
    <n v="12"/>
    <s v=""/>
    <m/>
    <s v="Aguardar anualidade"/>
    <s v="023/2025"/>
    <m/>
    <s v="PMdAH"/>
    <s v="Paulo Marcelo de Araújo Hildebrando"/>
    <n v="116450"/>
    <s v="CONTRATO023/2025"/>
  </r>
  <r>
    <s v="CONTRATO"/>
    <s v="017"/>
    <x v="4"/>
    <s v="I9 SOLUTIONS - SOLUÇÕES COMERCIAIS E GESTÃO DE TRANSPORTE LTDA"/>
    <s v="11.735.329/0001-17"/>
    <s v="Contratação de empresa especializada na prestação de serviços de agenciamento/intermediação de transporte terrestre através de solução tecnológica que possibilite a requisição de veículo"/>
    <s v="Serviço de Terceiro"/>
    <x v="0"/>
    <s v="015/2022"/>
    <d v="2022-03-09T00:00:00"/>
    <s v="09/03/22"/>
    <d v="2026-03-09T00:00:00"/>
    <s v="09/03/26"/>
    <n v="1461"/>
    <n v="14"/>
    <s v="INFERIOR A 30 DIAS"/>
    <x v="1"/>
    <n v="473600"/>
    <x v="0"/>
    <n v="4"/>
    <x v="2"/>
    <s v="PA-PRO-2022/00857"/>
    <n v="0"/>
    <n v="536111.75"/>
    <s v="TJPA-MEM-2024/01841, COBRANÇA/TJPA-MEM-2023/69359, NA SEPLAN. TJPA-MEM-2025/00854, cobrança - TJPA-MEM-2024/71841 - tramitação / 0056554-33.2025.8.14.0900 tramitação"/>
    <d v="2024-01-02T00:00:00"/>
    <s v="Lei n° 8.666/93"/>
    <m/>
    <s v="Não"/>
    <s v="PRAZO LEGAL"/>
    <s v="2026 - 1º Trimestre"/>
    <d v="2026-01-08T00:00:00"/>
    <s v="Dentro do prazo"/>
    <s v="SIM"/>
    <m/>
    <s v="Djalma Da Costa Martins"/>
    <s v="Moises Cristino de Oliveira"/>
    <s v="Moises Cristino de Oliveira"/>
    <s v="Sem Indicação"/>
    <s v="Helio da Silva Pinheiro"/>
    <s v="djalma.martins@tjpa.jus.br;moises.oliveira@tjpa.jus.br; moises.oliveira@tjpa.jus.br; ; helio.pinheiro@tjpa.jus.br;coordenadoria.contratos@tjpa.jus.br"/>
    <n v="14"/>
    <s v=""/>
    <m/>
    <s v="Iniciar Processo de Reajuste"/>
    <s v="017/2022"/>
    <m/>
    <s v="MCdO"/>
    <s v="Moises Cristino de Oliveira"/>
    <n v="330916.62"/>
    <s v="CONTRATO017/2022"/>
  </r>
  <r>
    <s v="CONTRATO"/>
    <s v="017"/>
    <x v="2"/>
    <s v="EDITORA REVISTA DOS TRIBUNAIS"/>
    <s v="60.501.293/0001-12"/>
    <s v="Contratação direta do produto Revista dos Tribunais Online, com acesso simultâneo para 200 usuários, por meio do Portal do TJPA, para todas as comarcas do Estado do PA"/>
    <s v="Serviço de Terceiro"/>
    <x v="3"/>
    <s v="004/2023 (sem número no processo; 14.133)"/>
    <d v="2023-03-09T00:00:00"/>
    <s v="09/03/23"/>
    <d v="2026-03-09T00:00:00"/>
    <s v="09/03/26"/>
    <n v="1096"/>
    <n v="14"/>
    <s v="INFERIOR A 30 DIAS"/>
    <x v="1"/>
    <n v="88749.9"/>
    <x v="0"/>
    <n v="4"/>
    <x v="2"/>
    <s v="TJPA-PRO-2023/00892"/>
    <n v="0"/>
    <n v="96823.89"/>
    <s v="1ª anualidade no 1° TA /a segunda anualidade será concedida no TA de prorrogação, cubrança: TJPA-MEM-2025/00859 e tramitação - ATUALIZADOO ORÇLAMENTO ESTIMADO NA PLANILHA/ 0054094-73.2025.8.14.0900 porrogação"/>
    <d v="2024-01-09T00:00:00"/>
    <s v="Lei n° 14.133/2021, art. 74, I"/>
    <d v="2025-01-16T00:00:00"/>
    <s v="Não"/>
    <s v="PRAZO LEGAL"/>
    <s v="2026 - 1º Trimestre"/>
    <d v="2026-01-08T00:00:00"/>
    <s v="Dentro do prazo"/>
    <s v="SIM"/>
    <m/>
    <s v="Elaine Cristina Fernandes Ribeiro"/>
    <s v="Josiane de Oliveira Neves"/>
    <s v="Josiane de Oliveira Neves"/>
    <s v="Sem Indicação"/>
    <s v="Sem Indicação"/>
    <s v="elaine.ribeiro@tjpa.jus.br;josiane.neves@tjpa.jus.br; josiane.neves@tjpa.jus.br; ; ;coordenadoria.contratos@tjpa.jus.br"/>
    <n v="14"/>
    <s v=""/>
    <m/>
    <s v="Iniciar Processo de Reajuste"/>
    <s v="017/2023"/>
    <m/>
    <s v="JdON"/>
    <s v="Josiane de Oliveira Neves"/>
    <n v="277935.40999999997"/>
    <s v="CONTRATO017/2023"/>
  </r>
  <r>
    <s v="CONTRATO"/>
    <s v="007"/>
    <x v="5"/>
    <s v="PREMIER SEGURANÇA ELETRÔNICA LTDA"/>
    <s v="05.814.441/0001-40"/>
    <s v="Contratação de serviços de monitoramento eletrônico (alarme eletrônico) 24h, sete dias por semana, com instalação e locação de equipamentos de alarme, incluindo manutenção e assistência técnica preventiva e corretiva dos equipamentos"/>
    <s v="Serviço de Terceiro"/>
    <x v="0"/>
    <s v="007/2020"/>
    <d v="2020-03-11T00:00:00"/>
    <s v="11/03/20"/>
    <d v="2026-03-11T00:00:00"/>
    <s v="11/03/26"/>
    <n v="2191"/>
    <n v="16"/>
    <s v="INFERIOR A 30 DIAS"/>
    <x v="1"/>
    <n v="1110048"/>
    <x v="0"/>
    <n v="0"/>
    <x v="0"/>
    <s v="PA-PRO-2020/00725"/>
    <n v="0"/>
    <n v="1371243"/>
    <s v="TJPA-MEM-2024/01842, cobrança / TJPA-MEM-2024/02778, instrução, na SEPLAN. TJPA-MEM-2025/00861, cobrança; não pode ser prorrogado"/>
    <m/>
    <s v="Lei n° 8.666/93"/>
    <m/>
    <s v="SIM"/>
    <s v="EMERGENCIAL"/>
    <s v="2026 - 1º Trimestre"/>
    <d v="2026-01-10T00:00:00"/>
    <s v="Sem informação"/>
    <s v="NÃO "/>
    <m/>
    <s v="Edson Santos de Souza"/>
    <s v="Erison Lima de Souza"/>
    <s v="Max Jorge Machado Santos"/>
    <s v="Sem Indicação"/>
    <s v="Sem Indicação"/>
    <s v="edson.souza@tjpa.jus.br;erison.souza@tjpa.jus.br; max.machado@tjpa.jus.br; ; ;coordenadoria.contratos@tjpa.jus.br"/>
    <n v="16"/>
    <s v=""/>
    <m/>
    <s v="Iniciar Processo de Reajuste"/>
    <s v="007/2020"/>
    <m/>
    <s v="ELdS"/>
    <s v="Erison Lima de Souza"/>
    <n v="7351325.79"/>
    <s v="CONTRATO007/2020"/>
  </r>
  <r>
    <s v="CONTRATO"/>
    <s v="096"/>
    <x v="1"/>
    <s v="ATITUDE CONSTRUTORA LTDA "/>
    <s v="03.478.057/0001-99"/>
    <s v="Obra de conclusão da construção do edifício anexo ao Fórum de Marituba"/>
    <s v="Obra e Serviço de Engenharia"/>
    <x v="1"/>
    <s v="003/2024"/>
    <d v="2024-09-11T00:00:00"/>
    <s v="11/09/24"/>
    <d v="2026-03-11T00:00:00"/>
    <s v="11/03/26"/>
    <n v="546"/>
    <n v="16"/>
    <s v="INFERIOR A 30 DIAS"/>
    <x v="1"/>
    <n v="2088274"/>
    <x v="0"/>
    <n v="0"/>
    <x v="1"/>
    <s v="TJPA-PRO-2024/03712"/>
    <n v="0"/>
    <n v="2734430.33"/>
    <s v="TJPA-MEM-2025/14856 - REAJUSTE AUTOMÁTICO - JA AJUSTEI NA TABELA!; instrução 0002601-57.2025.8.14.0900. Cobrança 0006871-90.2026.8.14.0900"/>
    <m/>
    <s v="Lei n° 14.133/21"/>
    <d v="2025-01-15T00:00:00"/>
    <s v="SIM"/>
    <s v="PRAZO LEGAL"/>
    <s v="2026 - 1º Trimestre"/>
    <d v="2026-01-10T00:00:00"/>
    <s v="Sem informação"/>
    <s v="Sem informação"/>
    <m/>
    <s v="Jose Luis Sarmento de Araujo"/>
    <s v="Sem indicação"/>
    <s v="Gabriel Henrique da Silva Ventura"/>
    <s v="Selma Lidia Azevedo Lobato"/>
    <s v="Selma Lidia Azevedo Lobato"/>
    <s v="jose.araujo@tjpa.jus.br;; gabriel.ventura@tjpa.jus.br; selma.lobato@tjpa.jus.br; selma.lobato@tjpa.jus.br;coordenadoria.contratos@tjpa.jus.br"/>
    <n v="16"/>
    <s v=""/>
    <m/>
    <s v="Iniciar Processo de Reajuste"/>
    <s v="096/2024"/>
    <m/>
    <s v="GHdSV"/>
    <s v="Gabriel Henrique da Silva Ventura"/>
    <n v="2666272.2999999998"/>
    <s v="CONTRATO096/2024"/>
  </r>
  <r>
    <s v="CONTRATO"/>
    <s v="024"/>
    <x v="0"/>
    <s v="J L MESQUITA SERVIÇOS DE TELECOMUNICAÇÃO LTDA"/>
    <s v="10.141.734/0001-44"/>
    <s v="Contratação para serviço de manutenção preventiva e corretiva das portas giratórias detectoras de metais, localizadas na região metropolitana e interior do Estado, com fornecimento de materiais de consumo"/>
    <s v="Serviço de Terceiro"/>
    <x v="0"/>
    <s v="002/2025"/>
    <d v="2025-03-11T00:00:00"/>
    <s v="11/03/25"/>
    <d v="2026-03-11T00:00:00"/>
    <s v="11/03/26"/>
    <n v="365"/>
    <n v="16"/>
    <s v="INFERIOR A 30 DIAS"/>
    <x v="1"/>
    <n v="282580"/>
    <x v="0"/>
    <n v="7"/>
    <x v="1"/>
    <s v="TJPA-PRO-2025/00812"/>
    <n v="19381.66"/>
    <n v="282580"/>
    <s v="0051983-19.2025.8.14.0900 - conceder o reajuste no TA de porrorgação (ainda falta atualizar a data na planilha). Com MIla"/>
    <d v="2025-11-25T00:00:00"/>
    <s v="Lei n° 14.133/21"/>
    <d v="2024-10-31T00:00:00"/>
    <m/>
    <s v="PRAZO LEGAL"/>
    <s v="2026 - 1º Trimestre"/>
    <d v="2026-01-10T00:00:00"/>
    <s v="Dentro do prazo"/>
    <s v="SIM"/>
    <m/>
    <s v="Claudio Ormindo Silva dos Santos"/>
    <s v="Sem indicação"/>
    <s v="Paulo Marcelo de Araújo Hildebrando"/>
    <s v="Antonio Fernandes dos Santos Sousa"/>
    <s v="Max Jorge Machado Santos"/>
    <s v="claudio.ormindo@tjpa.jus.br;; paulo.hildebrando@tjpa.jus.br; antonio.sousa2@tjpa.jus.br; max.machado@tjpa.jus.br;coordenadoria.contratos@tjpa.jus.br"/>
    <n v="16"/>
    <s v=""/>
    <m/>
    <s v="Iniciar Processo de Reajuste"/>
    <s v="024/2025"/>
    <m/>
    <s v="PMdAH"/>
    <s v="Paulo Marcelo de Araújo Hildebrando"/>
    <n v="233808.58000000002"/>
    <s v="CONTRATO024/2025"/>
  </r>
  <r>
    <s v="CONTRATO"/>
    <s v="028"/>
    <x v="1"/>
    <s v="RMH ENGENHARIA LTDA"/>
    <s v="15.305.915/0001-82"/>
    <s v="Contratação de empresa especializada para execução da obra de reforma e ampliação do Fórum de Barcarena."/>
    <s v="Obra e Serviço de Engenharia"/>
    <x v="1"/>
    <s v="002/2023"/>
    <d v="2024-03-12T00:00:00"/>
    <s v="12/03/24"/>
    <d v="2026-03-12T00:00:00"/>
    <s v="12/03/26"/>
    <n v="730"/>
    <n v="17"/>
    <s v="INFERIOR A 30 DIAS"/>
    <x v="1"/>
    <n v="4690052.97"/>
    <x v="0"/>
    <n v="0"/>
    <x v="1"/>
    <s v="TJPA-PRO-2024/01073"/>
    <n v="0"/>
    <n v="5190192.74"/>
    <s v="TJPA-EXT-2025/02781 - prorrogação do prazo de execução;TJPA-EXT-2025/02117 reajuste  instrução TJPA-MEM-2025/13940. Perguntei ao Fiscal Gabriel no Teams em 25/08 sobre a prorogação (Taiana) - 0024973-97.2025.8.14.0900 cobrança. NOva cobrança: 0006890-96.2026.8.14.0900"/>
    <m/>
    <s v="Lei n° 8.666/93"/>
    <m/>
    <s v="SIM"/>
    <s v="PRAZO LEGAL"/>
    <s v="2026 - 1º Trimestre"/>
    <d v="2026-01-11T00:00:00"/>
    <s v="Sem informação"/>
    <s v="Sem informação"/>
    <m/>
    <s v="Jose Luis Sarmento de Araujo"/>
    <s v="Sem indicação"/>
    <s v="Gabriel Henrique da Silva Ventura"/>
    <s v="Sem Indicação"/>
    <s v="Gabriel Henrique da Silva Ventura"/>
    <e v="#N/A"/>
    <n v="17"/>
    <s v=""/>
    <m/>
    <s v="Iniciar Processo de Reajuste"/>
    <s v="028/2024"/>
    <m/>
    <s v="GHdSV"/>
    <s v="Gabriel Henrique da Silva Ventura"/>
    <n v="4914532.16"/>
    <s v="CONTRATO028/2024"/>
  </r>
  <r>
    <s v="CONTRATO"/>
    <s v="008"/>
    <x v="3"/>
    <s v="RESOURCE AMERICANA LTDA"/>
    <s v="05.150.869/0001-36"/>
    <s v="Contratação de empresa especializada para o fornecimento de serviços de desenvolvimento e sustentação de sistemas de informação, de forma remota e presencial, de acordo com os padrões de desempenho e qualidade correspondentes à especialização exigida para o serviço, incluindo a sustentação de sistemas informatizados de alta criticidade, mantidos pelo Tribunal de Justiça do Estado do Pará."/>
    <s v="Contrato de TIC"/>
    <x v="0"/>
    <s v="007/2021"/>
    <d v="2021-03-12T00:00:00"/>
    <s v="12/03/21"/>
    <d v="2026-03-12T00:00:00"/>
    <s v="12/03/26"/>
    <n v="1826"/>
    <n v="17"/>
    <s v="INFERIOR A 30 DIAS"/>
    <x v="1"/>
    <n v="7760812.7999999998"/>
    <x v="0"/>
    <n v="5"/>
    <x v="4"/>
    <s v="PA-PRO-2021/00887"/>
    <n v="0"/>
    <n v="5641575.2699999996"/>
    <s v="TJPA-MEM-2024/01844, cobrança/ TJPA-PRO-2023/04830, instrução, na cotação. TJPA-MEM-2025/00863, cobrança // TJPA-MEM-2024/74559 - INSTRUÇÃO. 0006900-43.2026.8.14.0900 cobrança"/>
    <m/>
    <s v="Lei n° 8.666/93"/>
    <m/>
    <s v="SIM"/>
    <s v="EXCEPCIONAL"/>
    <s v="2026 - 1º Trimestre"/>
    <d v="2026-01-11T00:00:00"/>
    <s v="Sem informação"/>
    <s v="Sem informação"/>
    <m/>
    <s v="Alvaro Rogers Cardoso Alvao"/>
    <s v="Arthur Wadrin da Costa"/>
    <s v="Arthur Wadrin da Costa"/>
    <s v="Sem Indicação"/>
    <s v="Sergio Ricardo Pinto Moreira"/>
    <s v="alvaro.alvao@tjpa.jus.br;arthur.watrin@tjpa.jus.br; arthur.watrin@tjpa.jus.br; ; sergio.moreira@tjpa.jus.br;coordenadoria.contratos@tjpa.jus.br"/>
    <n v="17"/>
    <s v=""/>
    <s v="Thiago da Silva Soares"/>
    <s v="Iniciar Processo de Reajuste"/>
    <s v="008/2021"/>
    <m/>
    <s v="AWdC"/>
    <s v="Arthur Wadrin da Costa"/>
    <n v="15159071.51"/>
    <s v="CONTRATO008/2021"/>
  </r>
  <r>
    <s v="CONTRATO"/>
    <s v="009"/>
    <x v="3"/>
    <s v="DRIVE A INFORMÁTICA LTDA"/>
    <s v="00.677.870/0003-61"/>
    <s v="Contratação de Solução de conectividade para Redes de Armazenamento, composta de Switches FC (Fibre Channel) e garantia por 60 meses, conforme condições, quantidades e exigências estabelecidas no termo de referência, Anexo I do edital."/>
    <s v="Contrato de TIC"/>
    <x v="0"/>
    <s v="008/2021"/>
    <d v="2021-03-17T00:00:00"/>
    <s v="17/03/21"/>
    <d v="2026-03-17T00:00:00"/>
    <s v="17/03/26"/>
    <n v="1826"/>
    <n v="22"/>
    <s v="INFERIOR A 30 DIAS"/>
    <x v="1"/>
    <n v="409000"/>
    <x v="0"/>
    <n v="4"/>
    <x v="4"/>
    <s v="PA-PRO-2021/00930"/>
    <n v="0"/>
    <n v="409000"/>
    <s v="Não será prorrogado, conforme e-mail infomrado por Arilson no dia 22/12/2025"/>
    <m/>
    <s v="Lei n° 8.666/93"/>
    <m/>
    <s v="SIM"/>
    <s v="EXCEPCIONAL"/>
    <s v="2026 - 1º Trimestre"/>
    <d v="2026-01-16T00:00:00"/>
    <s v="Sem informação"/>
    <s v="NÃO "/>
    <m/>
    <s v="Fabio Venicius Ferreira dos Reis"/>
    <s v="Arilson Galdino da Silva"/>
    <s v="Paulo Gleidson Risuenho Peinado"/>
    <s v="Arilson Galdino da Silva"/>
    <s v="Marcus Vinicius Barbosa e Silva"/>
    <s v="fabio.reis@tjpa.jus.br;arilson.silva@tjpa.jus.br; paulo.peinado@tjpa.jus.br; arilson.silva@tjpa.jus.br; marcus.silva@tjpa.jus.br;coordenadoria.contratos@tjpa.jus.br"/>
    <n v="22"/>
    <s v=""/>
    <m/>
    <s v="Iniciar Processo de Reajuste"/>
    <s v="009/2021"/>
    <m/>
    <s v="AGdS"/>
    <s v="Arilson Galdino da Silva"/>
    <n v="409000"/>
    <s v="CONTRATO009/2021"/>
  </r>
  <r>
    <s v="CONTRATO"/>
    <s v="029"/>
    <x v="1"/>
    <s v="COIMBRA QUEIROZ LAVANDERIA LTDA"/>
    <s v="41.481.422/0001-03"/>
    <s v="Contratação de empresa especializada no serviço de Lavagem de Passagem de Roupa Comum, com finalidade de atender as necessidades do Tribunal de Justiça do Estado do Pará"/>
    <s v="Serviço de Terceiro"/>
    <x v="2"/>
    <s v="90005/2024"/>
    <d v="2024-03-18T00:00:00"/>
    <s v="18/03/24"/>
    <d v="2026-03-18T00:00:00"/>
    <s v="18/03/26"/>
    <n v="730"/>
    <n v="23"/>
    <s v="INFERIOR A 30 DIAS"/>
    <x v="1"/>
    <n v="42950.400000000001"/>
    <x v="0"/>
    <n v="5"/>
    <x v="2"/>
    <s v="TJPA-PRO-2024/01188"/>
    <n v="339.48"/>
    <n v="42950.400000000001"/>
    <s v="reajuste automático 1ª anualidade: TJPA-MEM-2025/00871 - ja atualizei para a segunda data base / prorrogação: TJPA-MEM-2024/73906-A/  0060532-18.2025.8.14.0900 prorogação "/>
    <d v="2026-01-21T00:00:00"/>
    <s v="Lei n° 14.133/21"/>
    <d v="2024-11-28T00:00:00"/>
    <s v="NÃO "/>
    <s v="PRAZO LEGAL"/>
    <s v="2026 - 1º Trimestre"/>
    <d v="2026-01-17T00:00:00"/>
    <s v="Fora do prazo"/>
    <s v="Sem informação"/>
    <m/>
    <s v="Enio de Oliveira Reboucas"/>
    <s v="Jandiara Luzia Matos Pires "/>
    <s v="Augusto Lopes Matos"/>
    <s v="Sem Indicação"/>
    <s v="Randal Willams Ferreira de Castro"/>
    <s v="enio.reboucas@tjpa.jus.br;jandiara.pires@tjpa.jus.br; augusto.matos@tjpa.jus.br; ; randal.castro@tjpa.jus.br;coordenadoria.contratos@tjpa.jus.br"/>
    <n v="23"/>
    <s v=""/>
    <m/>
    <s v="Iniciar Processo de Reajuste"/>
    <s v="029/2024"/>
    <m/>
    <s v="JLMP"/>
    <s v="Jandiara Luzia Matos Pires "/>
    <n v="44704.310000000005"/>
    <s v="CONTRATO029/2024"/>
  </r>
  <r>
    <s v="CONTRATO"/>
    <s v="102"/>
    <x v="0"/>
    <s v="SANEAR BRASIL CONSTRUÇÕES LTDA"/>
    <s v="18.284.403/0001-75"/>
    <s v="Contratação de empresa especializada para a execução de obra remanescente referente à construção do prédio anexo ao Fórum de Castanhal, de acordo com as especificações e obrigações descritas na CONCORRÊNCIA nº 004/TJPA/2022 e no projeto básico, documentos que originaram este instrumento contratual."/>
    <s v="Obra e Serviço de Engenharia"/>
    <x v="2"/>
    <s v="90033/2025"/>
    <d v="2025-09-25T00:00:00"/>
    <s v="25/09/25"/>
    <d v="2026-03-25T00:00:00"/>
    <s v="25/03/26"/>
    <n v="181"/>
    <n v="30"/>
    <s v="INFERIOR A 30 DIAS"/>
    <x v="1"/>
    <n v="1561433.35"/>
    <x v="0"/>
    <n v="0"/>
    <x v="1"/>
    <s v="0014305-67.2025.8.14.0900"/>
    <n v="0"/>
    <n v="1561433.35"/>
    <s v="Remanescente de obra"/>
    <m/>
    <s v="Lei n° 8.666/93"/>
    <m/>
    <m/>
    <s v="PRAZO LEGAL"/>
    <s v="2026 - 1º Trimestre"/>
    <d v="2026-01-24T00:00:00"/>
    <s v="Sem informação"/>
    <s v="Sem informação"/>
    <m/>
    <s v="Carlo Gustavo da Cunha Martins"/>
    <s v="Sem indicação"/>
    <s v="Marcelo Passos Calandrini Fernandes"/>
    <s v="Sem Indicação"/>
    <s v="Gabriel Henrique da Silva Ventura"/>
    <s v="carlo.martins@tjpa.jus.br;; marcelo.fernandes@tjpa.jus.br; ; gabriel.ventura@tjpa.jus.br;coordenadoria.contratos@tjpa.jus.br"/>
    <n v="30"/>
    <s v=""/>
    <m/>
    <s v="Iniciar Processo de Reajuste"/>
    <s v="102/2025"/>
    <m/>
    <s v="MPCF"/>
    <s v="Marcelo Passos Calandrini Fernandes"/>
    <n v="1561433.35"/>
    <s v="CONTRATO102/2025"/>
  </r>
  <r>
    <s v="ARP"/>
    <s v="044"/>
    <x v="1"/>
    <s v="DARLU INDÚSTRIA TÊXTIL LTDA"/>
    <s v="40.223.106/0001-79"/>
    <s v="Registro de preços para a eventual aquisição de eletrodomésticos, eletroportáteis e utensílios de escritório diversos"/>
    <s v="Material Permanente"/>
    <x v="0"/>
    <s v="007/2024"/>
    <d v="2024-07-29T00:00:00"/>
    <s v="29/07/24"/>
    <d v="2026-03-26T00:00:00"/>
    <s v="26/03/26"/>
    <n v="605"/>
    <n v="31"/>
    <s v="INFERIOR A 60 DIAS"/>
    <x v="1"/>
    <n v="7630.5"/>
    <x v="0"/>
    <n v="0"/>
    <x v="2"/>
    <s v="TJPA-PRO-2024/02881"/>
    <n v="0"/>
    <n v="15957"/>
    <s v="TJPA-MEM-2025/07154 - antecipação da vigência com reajuste - atualizei data do orç estimado - antecipação autorizada."/>
    <m/>
    <s v="Lei n° 14.133/21"/>
    <d v="2025-03-26T00:00:00"/>
    <s v="NÃO "/>
    <s v="PRAZO LEGAL"/>
    <s v="2026 - 1º Trimestre"/>
    <d v="2026-01-25T00:00:00"/>
    <s v="Sem informação"/>
    <s v="NÃO "/>
    <m/>
    <s v="Joao Victor Ferreira Almeida"/>
    <s v="Sem indicação"/>
    <s v="Paulo Alexandre Andrade de Oliveira"/>
    <s v="Sem Indicação"/>
    <s v="Antonio Marcos Nunes de Carvalho"/>
    <s v="joao.vfalmeida@tjpa.jus.br;; paulo.alexandre@tjpa.jus.br; ; antonio.carvalho@tjpa.jus.br;coordenadoria.contratos@tjpa.jus.br"/>
    <n v="31"/>
    <s v=""/>
    <m/>
    <s v="Aguardar anualidade"/>
    <s v="044/2024"/>
    <m/>
    <s v="PAAdO"/>
    <s v="Paulo Alexandre Andrade de Oliveira"/>
    <n v="15609"/>
    <s v="ARP044/2024"/>
  </r>
  <r>
    <s v="CONTRATO"/>
    <s v="056"/>
    <x v="4"/>
    <s v="CONSERP MANUTENÇÃO DE ELEVADORES LTDA"/>
    <s v="00.489.015/0001-65"/>
    <s v="Fornecimento com serviço de instalação e manutenção em garantia para plataformas de percurso vertical no Fórum Criminal e Casa Amarela II"/>
    <s v="Serviço de Terceiro"/>
    <x v="0"/>
    <s v="045/2022"/>
    <d v="2022-07-25T00:00:00"/>
    <s v="25/07/22"/>
    <d v="2026-03-26T00:00:00"/>
    <s v="26/03/26"/>
    <n v="1340"/>
    <n v="31"/>
    <s v="INFERIOR A 60 DIAS"/>
    <x v="1"/>
    <n v="188400"/>
    <x v="0"/>
    <n v="21"/>
    <x v="1"/>
    <s v="PA-PRO-2022/02768 "/>
    <n v="0"/>
    <n v="30857.09"/>
    <s v="TJPA-MEM-2025/03994, aguardandmo autorização/ 0005745-05.2026.8.14.0900 prorrogação"/>
    <d v="2026-01-28T00:00:00"/>
    <s v="Lei n° 8.666/93"/>
    <m/>
    <s v="Não"/>
    <s v="PRAZO LEGAL"/>
    <s v="2026 - 1º Trimestre"/>
    <d v="2026-01-25T00:00:00"/>
    <s v="Fora do prazo"/>
    <s v="SIM"/>
    <m/>
    <s v="Valter Mendes Ferreira Junior"/>
    <s v="Edson Goncalves Ferreira"/>
    <s v="Edson Goncalves Ferreira"/>
    <s v="Sem Indicação"/>
    <s v="Sem Indicação"/>
    <s v="valter.junior@tjpa.jus.br;edson.ferreira@tjpa.jus.br; edson.ferreira@tjpa.jus.br; ; ;coordenadoria.contratos@tjpa.jus.br"/>
    <n v="31"/>
    <s v=""/>
    <m/>
    <s v="Iniciar Processo de Reajuste"/>
    <s v="056/2022"/>
    <m/>
    <s v="EGF"/>
    <s v="Edson Goncalves Ferreira"/>
    <n v="186056.44"/>
    <s v="CONTRATO056/2022"/>
  </r>
  <r>
    <s v="CONTRATO"/>
    <s v="032"/>
    <x v="1"/>
    <s v="SILVA BRITTO – CALCULOS E CURSOS LTDA"/>
    <s v="19.065.210/0001-96"/>
    <s v="Contratação  direta  do  sistema  SOS  Cálculos  para uso  de servidores atuantes no Serviço de Contadoria, na modalidade de assinatura por usuário, com atualização de funcionalidades  para  atendimento  às  possíveis  mudanças  na  legislação  durante  a  vigência  contratual compreendendo ainda treinamento e disponibilização do módulo de cálculos judiciais para usuários externos"/>
    <s v="Serviço de Terceiro"/>
    <x v="3"/>
    <s v="019/2024"/>
    <d v="2024-03-27T00:00:00"/>
    <s v="27/03/24"/>
    <d v="2026-03-27T00:00:00"/>
    <s v="27/03/26"/>
    <n v="730"/>
    <n v="32"/>
    <s v="INFERIOR A 60 DIAS"/>
    <x v="1"/>
    <n v="87000"/>
    <x v="0"/>
    <n v="4"/>
    <x v="4"/>
    <s v="TJPA-PRO-2024/01365"/>
    <n v="0"/>
    <n v="92985.600000000006"/>
    <s v="TJPA-MEM-2025/00875 - reajuste automatico primeira anualidade - uja atualizei a nova data base. Prorrogação: TJPA-MEM-2024/74865-A, apoio operacional --&gt; juntei o reajuste e a prorogação no mesmo siga para sair em TA devido à proximidade (sobreposição)/ 0060300-06.2025.8.14.0900 prorrogação."/>
    <d v="2025-12-26T00:00:00"/>
    <s v="Lei n° 14.133/2021, art. 74, I"/>
    <d v="2024-11-16T00:00:00"/>
    <s v="NÃO "/>
    <s v="PRAZO LEGAL"/>
    <s v="2026 - 1º Trimestre"/>
    <d v="2026-01-26T00:00:00"/>
    <s v="Dentro do prazo"/>
    <s v="SIM"/>
    <m/>
    <s v="Alvaro Rogers Cardoso Alvao"/>
    <s v="Carlos Victor Coimbra da Conceição"/>
    <s v="Arthur Wadrin da Costa"/>
    <s v="Sem Indicação"/>
    <s v="Sem Indicação"/>
    <s v="alvaro.alvao@tjpa.jus.br;carlos.coimbra@tjpa.jus.br; arthur.watrin@tjpa.jus.br; ; ;coordenadoria.contratos@tjpa.jus.br"/>
    <n v="32"/>
    <s v=""/>
    <m/>
    <s v="Iniciar Processo de Reajuste"/>
    <s v="032/2024"/>
    <m/>
    <s v="CVCdC"/>
    <s v="Carlos Victor Coimbra da Conceição"/>
    <n v="156739.20000000001"/>
    <s v="CONTRATO032/2024"/>
  </r>
  <r>
    <s v="CONTRATO"/>
    <s v="025"/>
    <x v="2"/>
    <s v="3CORP  TECHNOLOGY  INFRAESTRUTURA  DE TELECOM LTDA"/>
    <s v="04.238.297/0001-89"/>
    <s v="Solução de Comunicação IP baseada em nuvem integrada ao Microsoft Teams, incluindo serviços técnicos especializados a serem executados de forma contínua,com capacidade para prover tráfego de voz entre as diversas unidades  judiciárias e administrativas do Tribunal  de  Justiça  do  Estado  do  Pará  e  opúblico externo"/>
    <s v="Contrato de TIC"/>
    <x v="0"/>
    <s v="038/2022"/>
    <d v="2023-03-29T00:00:00"/>
    <s v="29/03/23"/>
    <d v="2026-03-29T00:00:00"/>
    <s v="29/03/26"/>
    <n v="1096"/>
    <n v="34"/>
    <s v="INFERIOR A 60 DIAS"/>
    <x v="1"/>
    <n v="1036760"/>
    <x v="0"/>
    <n v="5"/>
    <x v="4"/>
    <s v="PA-PRO-2023/01065"/>
    <n v="0"/>
    <n v="1129199.4099999999"/>
    <s v="TJPA-MEM-2025/11750, cobrança / TJPA-MEM-2025/04631 - instrução - na assessoria contábil/ 0042621-90.2025.8.14.0900 acrescimo e prorrogação"/>
    <m/>
    <s v="Lei n° 8.666/93"/>
    <m/>
    <s v="SIM"/>
    <s v="PRAZO LEGAL"/>
    <s v="2026 - 1º Trimestre"/>
    <d v="2026-01-28T00:00:00"/>
    <s v="Sem informação"/>
    <s v="SIM"/>
    <m/>
    <s v="Wanderson Benedito Souza da Costa"/>
    <s v="Arilson Galdino da Silva"/>
    <s v="Marcia Valeria Amaral Lobato"/>
    <s v="Arilson Galdino da Silva"/>
    <s v="Simonne Soares Batista"/>
    <s v="wanderson.costa@tjpa.jus.br;arilson.silva@tjpa.jus.br; marcia.lobato@tjpa.jus.br; arilson.silva@tjpa.jus.br; simonne.batista@tjpa.jus.br;coordenadoria.contratos@tjpa.jus.br"/>
    <n v="34"/>
    <s v=""/>
    <m/>
    <s v="Iniciar Processo de Reajuste"/>
    <s v="025/2023"/>
    <m/>
    <s v="AGdS"/>
    <s v="Arilson Galdino da Silva"/>
    <n v="2375746.33"/>
    <s v="CONTRATO025/2023"/>
  </r>
  <r>
    <s v="CONTRATO"/>
    <s v="018"/>
    <x v="4"/>
    <s v="A C ALVES NOGUEIRA SERVIÇOS DE ALIMENTAÇÃO EIRELI"/>
    <s v="36.126.020/0001-50"/>
    <s v="Contratação de Empresa Especializada na Prestação de Serviços de Produção e Distribuição de Lanches."/>
    <s v="Serviço de Terceiro"/>
    <x v="0"/>
    <s v="012/2022"/>
    <d v="2022-04-01T00:00:00"/>
    <s v="01/04/22"/>
    <d v="2026-04-01T00:00:00"/>
    <s v="01/04/26"/>
    <n v="1461"/>
    <n v="37"/>
    <s v="INFERIOR A 60 DIAS"/>
    <x v="1"/>
    <n v="349935"/>
    <x v="0"/>
    <n v="0"/>
    <x v="2"/>
    <s v="PA-PRO-2022/00968"/>
    <n v="11811.74"/>
    <n v="473086.6"/>
    <s v="TJPA-MEM-2025/00752-A / 0000128-64.2026.8.14.0900 prorrogação"/>
    <m/>
    <s v="Lei n° 8.666/93"/>
    <m/>
    <s v="Não"/>
    <s v="PRAZO LEGAL"/>
    <s v="2026 - 2º Trimestre"/>
    <d v="2026-01-31T00:00:00"/>
    <s v="Sem informação"/>
    <s v="SIM"/>
    <m/>
    <s v="Enio de Oliveira Reboucas"/>
    <s v="Augusto Lopes Matos"/>
    <s v="Helton Moura da Rocha"/>
    <s v="Sem Indicação"/>
    <s v="Jandiara Luzia Matos Pires "/>
    <s v="enio.reboucas@tjpa.jus.br;augusto.matos@tjpa.jus.br; helton.rocha@tjpa.jus.br; ; jandiara.pires@tjpa.jus.br;coordenadoria.contratos@tjpa.jus.br"/>
    <n v="37"/>
    <s v=""/>
    <m/>
    <s v="Iniciar Processo de Reajuste"/>
    <s v="018/2022"/>
    <m/>
    <s v="ALM"/>
    <s v="Augusto Lopes Matos"/>
    <n v="1342720.1199999999"/>
    <s v="CONTRATO018/2022"/>
  </r>
  <r>
    <s v="CONTRATO"/>
    <s v="095"/>
    <x v="2"/>
    <s v="CONSERP MANUTENÇÃO DE ELEVADORES LTDA"/>
    <s v="00.489.015/0001-65"/>
    <s v="Contratação de empresa especializada para manutenção de 08 elevadores em prédios da RMB."/>
    <s v="Serviço de Terceiro"/>
    <x v="0"/>
    <s v="038/2023"/>
    <d v="2023-11-07T00:00:00"/>
    <s v="07/11/23"/>
    <d v="2026-04-01T00:00:00"/>
    <s v="01/04/26"/>
    <n v="876"/>
    <n v="37"/>
    <s v="INFERIOR A 60 DIAS"/>
    <x v="1"/>
    <n v="689800"/>
    <x v="0"/>
    <n v="5"/>
    <x v="1"/>
    <s v="TJPA-PRO-2023/04536"/>
    <n v="0"/>
    <n v="356405.91"/>
    <s v="TJPA-MEM-2024/35211, RE-RATIFICAÇÃO DO TERMINO DO PRAZO DE VIGÊNCIA/ TJPA-MEM-2025/06679 prorrogação/ 0005751-12.2026.8.14.0900 prorrogação"/>
    <d v="2026-01-29T00:00:00"/>
    <s v="Lei n° 8.666/93"/>
    <m/>
    <s v="Não"/>
    <s v="PRAZO LEGAL"/>
    <s v="2026 - 2º Trimestre"/>
    <d v="2026-01-31T00:00:00"/>
    <s v="Dentro do prazo"/>
    <s v="Sem informação"/>
    <m/>
    <s v="Claudio Ormindo Silva dos Santos"/>
    <s v="Edson Goncalves Ferreira"/>
    <s v="Edson Goncalves Ferreira"/>
    <s v="Sem Indicação"/>
    <s v="Sem Indicação"/>
    <s v="claudio.ormindo@tjpa.jus.br;edson.ferreira@tjpa.jus.br; edson.ferreira@tjpa.jus.br; ; ;coordenadoria.contratos@tjpa.jus.br"/>
    <n v="37"/>
    <s v=""/>
    <m/>
    <s v="Iniciar Processo de Reajuste"/>
    <s v="095/2023"/>
    <m/>
    <s v="EGF"/>
    <s v="Edson Goncalves Ferreira"/>
    <n v="886616.28"/>
    <s v="CONTRATO095/2023"/>
  </r>
  <r>
    <s v="CONTRATO"/>
    <s v="027"/>
    <x v="2"/>
    <s v="ARAÚJO ABREU ENGENHARIA NORTE LTDA"/>
    <s v="03.543.374/0001-41"/>
    <s v="Contratação de serviços de manutenção predial preventiva e corretiva, com mão de obra residente e fornecimento de equipamentos, ferramentas, EPI's, EPc's, materiais e peças."/>
    <s v="Terceirização"/>
    <x v="0"/>
    <s v="007/2023"/>
    <d v="2023-04-02T00:00:00"/>
    <s v="02/04/23"/>
    <d v="2026-04-02T00:00:00"/>
    <s v="02/04/26"/>
    <n v="1096"/>
    <n v="38"/>
    <s v="INFERIOR A 60 DIAS"/>
    <x v="1"/>
    <n v="2850300"/>
    <x v="0"/>
    <n v="6"/>
    <x v="1"/>
    <s v="TJPA-PRO-2023/001147"/>
    <n v="0"/>
    <n v="3134033.05"/>
    <s v="prorrogação  0006809-50.2026.8.14.0900/ Prorrogação 0006809-50.2026.8.14.0900"/>
    <d v="2026-01-30T00:00:00"/>
    <s v="Lei n° 8.666/93"/>
    <m/>
    <s v="SIM"/>
    <s v="PRAZO LEGAL"/>
    <s v="2026 - 2º Trimestre"/>
    <d v="2026-02-01T00:00:00"/>
    <s v="Dentro do prazo"/>
    <s v="SIM"/>
    <m/>
    <s v="Valter Mendes Ferreira Junior"/>
    <s v="Carlos Alberto Magalhães Bremgartner"/>
    <s v="Francinaldo Pereira da Silva Barbosa"/>
    <s v="Sem Indicação"/>
    <s v="Sem Indicação"/>
    <s v="valter.junior@tjpa.jus.br;carlos.bremgartner@tjpa.jus.br; francinaldo.barbosa@tjpa.jus.br; ; ;coordenadoria.contratos@tjpa.jus.br"/>
    <n v="38"/>
    <s v=""/>
    <m/>
    <s v="Iniciar Processo de Reajuste"/>
    <s v="027/2023"/>
    <m/>
    <s v="CAMB"/>
    <s v="Carlos Alberto Magalhães Bremgartner"/>
    <n v="7477061.5599999996"/>
    <s v="CONTRATO027/2023"/>
  </r>
  <r>
    <s v="CONTRATO"/>
    <s v="062"/>
    <x v="4"/>
    <s v="CONSERP MANUTENÇÃO DE ELEVADORES LTDA"/>
    <s v="00.489.015/0001-65"/>
    <s v="Fornecimento de elevador, com serviço de instalação e manutenção em garantia para o novo Fórum de Altamira"/>
    <s v="Serviço de Terceiro"/>
    <x v="0"/>
    <s v="038/2022"/>
    <d v="2022-08-03T00:00:00"/>
    <s v="03/08/22"/>
    <d v="2026-04-03T00:00:00"/>
    <s v="03/04/26"/>
    <n v="1339"/>
    <n v="39"/>
    <s v="INFERIOR A 60 DIAS"/>
    <x v="1"/>
    <n v="306000"/>
    <x v="0"/>
    <n v="6"/>
    <x v="1"/>
    <s v="TJPA-PRO-2022/02914"/>
    <n v="0"/>
    <n v="47587.8"/>
    <s v="TJPA-MEM-2025/03989 - na assessoria jurídica/ 0005749-42.2026.8.14.0900 prorrogação"/>
    <d v="2026-01-29T00:00:00"/>
    <s v="Lei n° 8.666/93"/>
    <m/>
    <s v="Não"/>
    <s v="PRAZO LEGAL"/>
    <s v="2026 - 2º Trimestre"/>
    <d v="2026-02-02T00:00:00"/>
    <s v="Dentro do prazo"/>
    <s v="SIM"/>
    <m/>
    <s v="Valter Mendes Ferreira Junior"/>
    <s v="Edson Goncalves Ferreira"/>
    <s v="Edson Goncalves Ferreira"/>
    <s v="Sem Indicação"/>
    <s v="Sem Indicação"/>
    <s v="valter.junior@tjpa.jus.br;edson.ferreira@tjpa.jus.br; edson.ferreira@tjpa.jus.br; ; ;coordenadoria.contratos@tjpa.jus.br"/>
    <n v="39"/>
    <s v=""/>
    <m/>
    <s v="Iniciar Processo de Reajuste"/>
    <s v="062/2022"/>
    <m/>
    <s v="EGF"/>
    <s v="Edson Goncalves Ferreira"/>
    <n v="392717.89"/>
    <s v="CONTRATO062/2022"/>
  </r>
  <r>
    <s v="CONTRATO"/>
    <s v="022"/>
    <x v="1"/>
    <s v="LOGPRO SERVIÇOS ADMINISTRATIVOS PARA TERCEIROS LTDA"/>
    <s v="17.211.866/0001-44"/>
    <s v="Prestação de serviço de solução de pagamento por meio eletrônico que realize captura, roteamento, transmissão, processamento, compensação e liquidação de transações financeiras à vista e/ou parceladas, por meio de sistema e-commerce, realizadas com cartão de crédito e cartão de débito, sem ônus para o Tribunal de Justiça do Pará"/>
    <s v="Serviço de Terceiro"/>
    <x v="0"/>
    <s v="002/2024"/>
    <d v="2024-04-03T00:00:00"/>
    <s v="03/04/24"/>
    <d v="2026-04-03T00:00:00"/>
    <s v="03/04/26"/>
    <n v="730"/>
    <n v="39"/>
    <s v="INFERIOR A 60 DIAS"/>
    <x v="1"/>
    <n v="0"/>
    <x v="1"/>
    <n v="4"/>
    <x v="5"/>
    <s v="TJPA-PRO-2024/01420"/>
    <n v="0"/>
    <s v=" Taxa 6,32% "/>
    <s v="Taxa de 6,07% - reajuste TJPA-MEM-2025/18398 - data ja ajustada na planilha. 0005020-16.2026.8.14.0900 prorrogação"/>
    <d v="2026-01-28T00:00:00"/>
    <s v="Lei n° 14.133/21"/>
    <d v="2025-02-09T00:00:00"/>
    <s v="SIM"/>
    <s v="PRAZO LEGAL"/>
    <s v="2026 - 2º Trimestre"/>
    <d v="2026-02-02T00:00:00"/>
    <s v="Dentro do prazo"/>
    <s v="SIM"/>
    <m/>
    <s v="Miguel Lucivaldo Alves Santos"/>
    <s v="Sem indicação"/>
    <s v="Pablo Costa de Almada Moura"/>
    <s v="Mauricio Crispino Gomes"/>
    <s v="Alexander Richard Vinso"/>
    <s v="miguel.lasantos@tjpa.jus.br;; pablo.moura@tjpa.jus.br; mauricio.crispino@tjpa.jus.br; alexander.vinson@tjpa.jus.br;coordenadoria.contratos@tjpa.jus.br"/>
    <n v="39"/>
    <s v=""/>
    <m/>
    <s v="Aguardar anualidade"/>
    <s v="022/2024"/>
    <m/>
    <s v="PCdAM"/>
    <s v="Pablo Costa de Almada Moura"/>
    <n v="0"/>
    <s v="CONTRATO022/2024"/>
  </r>
  <r>
    <s v="CONTRATO"/>
    <s v="035"/>
    <x v="0"/>
    <s v="VENTOSUL SOLUÇOES TÉRMICAS LTDA"/>
    <s v="24.485.960/0001-57"/>
    <s v="serviços  de  manutenção  preventiva,  corretiva, desinstalação,  substituição  e  realocação  dos  equipamentos  de  ar-condicionado  tipo  expansão direta e VRF, splits (ou outro equipamento de outra classificação que vier a substituir estes) nos seguintes prédios: Fórum de Ananindeua (Rua Claudio Sanders, n 193); Ed. Des. Paulo Frota (Av. Tamandaré, 873) e; Secretaria de Gestão de Pessoas (Trav. Felix Roque, 264)."/>
    <s v="Serviço de Terceiro"/>
    <x v="0"/>
    <s v="003/2025"/>
    <d v="2025-04-03T00:00:00"/>
    <s v="03/04/25"/>
    <d v="2026-04-03T00:00:00"/>
    <s v="03/04/26"/>
    <n v="365"/>
    <n v="39"/>
    <s v="INFERIOR A 60 DIAS"/>
    <x v="1"/>
    <n v="465000"/>
    <x v="0"/>
    <n v="4"/>
    <x v="1"/>
    <s v="TJPA-PRO-2025/01028"/>
    <n v="29583.33"/>
    <n v="465000"/>
    <s v="Contrato teve garantia adiconal, atenção! 0060229-04.2025.8.14.0900 porrogação - pediro de acrecimo e prorrogação, alem de reajuste anual"/>
    <d v="2026-02-09T00:00:00"/>
    <s v="Lei n° 14.133/21"/>
    <d v="2024-11-18T00:00:00"/>
    <m/>
    <s v="PRAZO LEGAL"/>
    <s v="2026 - 2º Trimestre"/>
    <d v="2026-02-02T00:00:00"/>
    <s v="Fora do prazo"/>
    <s v="SIM"/>
    <m/>
    <s v="Antonio Fernandes dos Santos Sousa"/>
    <s v="Sem indicação"/>
    <s v="Claudio Ormindo Silva dos Santos"/>
    <s v="Sem Indicação"/>
    <s v="Sem Indicação"/>
    <e v="#N/A"/>
    <n v="39"/>
    <s v=""/>
    <m/>
    <s v="Iniciar Processo de Reajuste"/>
    <s v="035/2025"/>
    <m/>
    <s v="COSdS"/>
    <s v="Claudio Ormindo Silva dos Santos"/>
    <n v="376249.97000000003"/>
    <s v="CONTRATO035/2025"/>
  </r>
  <r>
    <s v="ARP"/>
    <s v="051"/>
    <x v="1"/>
    <s v="J M F COMÉRCIO &amp; SERVIÇOS EIRELI-ME"/>
    <s v="11.036.136/0001-78"/>
    <s v="Registro de preços para a eventual aquisição de eletrodomésticos, eletroportáteis e utensílios de escritório diversos"/>
    <s v="Material Permanente"/>
    <x v="0"/>
    <s v="007/2024"/>
    <d v="2024-07-29T00:00:00"/>
    <s v="29/07/24"/>
    <d v="2026-04-04T00:00:00"/>
    <s v="04/04/26"/>
    <n v="614"/>
    <n v="40"/>
    <s v="INFERIOR A 60 DIAS"/>
    <x v="1"/>
    <n v="92700"/>
    <x v="0"/>
    <n v="0"/>
    <x v="2"/>
    <s v="TJPA-PRO-2024/02890"/>
    <n v="0"/>
    <n v="194778"/>
    <s v="TJPA-MEM-2025/07195 - ANTECI´PAÇÃO DA PRORROGAÇÃO DA ATA - JA COM REAJUSTE DOS ITENS - atualizei data do rç estimado"/>
    <m/>
    <s v="Lei n° 14.133/21"/>
    <d v="2025-03-26T00:00:00"/>
    <s v="NÃO "/>
    <s v="PRAZO LEGAL"/>
    <s v="2026 - 2º Trimestre"/>
    <d v="2026-02-03T00:00:00"/>
    <s v="Sem informação"/>
    <s v="NÃO "/>
    <m/>
    <s v="Joao Victor Ferreira Almeida"/>
    <s v="Sem indicação"/>
    <s v="Paulo Alexandre Andrade de Oliveira"/>
    <s v="Claikson Mendonca Duarte "/>
    <s v="Antonio Marcos Nunes de Carvalho"/>
    <s v="joao.vfalmeida@tjpa.jus.br;; paulo.alexandre@tjpa.jus.br; claikson.duarte@tjpa.jus.br; antonio.carvalho@tjpa.jus.br;coordenadoria.contratos@tjpa.jus.br"/>
    <n v="40"/>
    <s v=""/>
    <m/>
    <s v="Aguardar anualidade"/>
    <s v="051/2024"/>
    <m/>
    <s v="PAAdO"/>
    <s v="Paulo Alexandre Andrade de Oliveira"/>
    <n v="125163"/>
    <s v="ARP051/2024"/>
  </r>
  <r>
    <s v="CONTRATO"/>
    <s v="065"/>
    <x v="4"/>
    <s v="DAVID MOREIRA E CIA LTDA"/>
    <s v="03.564.152/0001-05"/>
    <s v="Fornecimento de equipamentos de refrigeração, com serviço de instalação e manutenção para o novo Fórum de Altamira"/>
    <s v="Material Permanente e Serviço de Terceiro"/>
    <x v="0"/>
    <s v="043/2022"/>
    <d v="2022-08-04T00:00:00"/>
    <s v="04/08/22"/>
    <d v="2026-04-04T00:00:00"/>
    <s v="04/04/26"/>
    <n v="1339"/>
    <n v="40"/>
    <s v="INFERIOR A 60 DIAS"/>
    <x v="1"/>
    <n v="1128135.4099999999"/>
    <x v="0"/>
    <n v="2"/>
    <x v="1"/>
    <s v="PA-PRO-2022/02897"/>
    <n v="15847.57"/>
    <n v="200170.8"/>
    <s v="TJPA-MEM-2025/11756, cobrança / TJPA-MEM-2025/00775 tramitação"/>
    <m/>
    <s v="Lei n° 8.666/93"/>
    <m/>
    <s v="Não"/>
    <s v="PRAZO LEGAL"/>
    <s v="2026 - 2º Trimestre"/>
    <d v="2026-02-03T00:00:00"/>
    <s v="Sem informação"/>
    <s v="Sem informação"/>
    <m/>
    <s v="Valter Mendes Ferreira Junior"/>
    <s v="Claudio Ormindo Silva dos Santos"/>
    <s v="Claudio Ormindo Silva dos Santos"/>
    <s v="Sem Indicação"/>
    <s v="Sem Indicação"/>
    <s v="valter.junior@tjpa.jus.br;claudio.ormindo@tjpa.jus.br; claudio.ormindo@tjpa.jus.br; ; ;coordenadoria.contratos@tjpa.jus.br"/>
    <n v="40"/>
    <m/>
    <m/>
    <s v="Iniciar Processo de Reajuste"/>
    <s v="065/2022"/>
    <m/>
    <s v="COSdS"/>
    <s v="Claudio Ormindo Silva dos Santos"/>
    <n v="1600485.4300000002"/>
    <s v="CONTRATO065/2022"/>
  </r>
  <r>
    <s v="ARP"/>
    <s v="031"/>
    <x v="0"/>
    <s v="FHS LIVROS LTDA EPP"/>
    <s v="45.546.237/0001-00"/>
    <s v="FHS LIVROS LTDA EPP"/>
    <s v="Material Permanente"/>
    <x v="0"/>
    <s v="008/2025"/>
    <d v="2025-04-08T00:00:00"/>
    <s v="08/04/25"/>
    <d v="2026-04-08T00:00:00"/>
    <s v="08/04/26"/>
    <n v="365"/>
    <n v="44"/>
    <s v="INFERIOR A 60 DIAS"/>
    <x v="1"/>
    <n v="98143.5"/>
    <x v="0"/>
    <n v="0"/>
    <x v="2"/>
    <s v="TJPA-PRO-2025/01253"/>
    <n v="0"/>
    <n v="98143.5"/>
    <s v="desconto de 12% / cobrança 0001943-96.2026.8.14.0900/ porrogação 0005210-76.2026.8.14.0900 - reajustar na porrogação"/>
    <m/>
    <s v="Lei n° 14.133/21"/>
    <d v="2024-12-06T00:00:00"/>
    <s v="NÃO "/>
    <s v="PRAZO LEGAL"/>
    <s v="2026 - 2º Trimestre"/>
    <d v="2026-02-07T00:00:00"/>
    <s v="Sem informação"/>
    <s v="SIM"/>
    <m/>
    <s v="Elaine Cristina Fernandes Ribeiro"/>
    <s v="Sem indicação"/>
    <s v="Lanalucia dos Santos Soares Figueiredo"/>
    <s v="Josiane de Oliveira Neves"/>
    <s v="Josiane de Oliveira Neves"/>
    <e v="#N/A"/>
    <n v="44"/>
    <s v=""/>
    <m/>
    <s v="Iniciar Processo de Reajuste"/>
    <s v="031/2025"/>
    <m/>
    <s v="LdSSF"/>
    <s v="Lanalucia dos Santos Soares Figueiredo"/>
    <n v="34999.64"/>
    <s v="ARP031/2025"/>
  </r>
  <r>
    <s v="CONTRATO"/>
    <s v="106"/>
    <x v="1"/>
    <s v="FERNANDA F PONTIN LTDA"/>
    <s v="10.277.241/0001-36"/>
    <s v="Prestação  de  serviços  de  publicação,  por  centímetro  de  coluna,  de extratos  de editais deprocessos licitatórios do Tribunal de Justiça do Pará em jornal diário de grande circulação local,conforme descrição disposta no Termo de referência e na propostaapresentadapelacontratada"/>
    <s v="Serviço de Terceiro"/>
    <x v="2"/>
    <s v="90039/2024/TJPA"/>
    <d v="2024-10-09T00:00:00"/>
    <s v="09/10/24"/>
    <d v="2026-04-09T00:00:00"/>
    <s v="09/04/26"/>
    <n v="547"/>
    <n v="45"/>
    <s v="INFERIOR A 60 DIAS"/>
    <x v="1"/>
    <n v="8820"/>
    <x v="0"/>
    <n v="2"/>
    <x v="6"/>
    <s v="TJPA-PRO-2024/02878"/>
    <n v="2372.6799999999998"/>
    <n v="11605.79"/>
    <s v="TJPA-MEM-2025/05698 / 0020363-86.2025.8.14.0900 - segunda prorrogação, reajuste alcançado, conceder, data ajustada"/>
    <d v="2025-08-07T00:00:00"/>
    <s v="Lei n° 14.133/21"/>
    <d v="2025-08-14T00:00:00"/>
    <s v="SIM"/>
    <s v="PRAZO LEGAL"/>
    <s v="2026 - 2º Trimestre"/>
    <d v="2026-02-08T00:00:00"/>
    <s v="Dentro do prazo"/>
    <s v="Sem informação"/>
    <m/>
    <s v="Will Montenegro Teixeira"/>
    <s v="Sem indicação"/>
    <s v="Klaus Rhossard Seabra Guimarães "/>
    <s v="Sem Indicação"/>
    <s v="Sem Indicação"/>
    <s v="will.teixeira@tjpa.jus.br;klaus.guimaraes@tjpa.jus.br"/>
    <n v="45"/>
    <s v=""/>
    <m/>
    <s v="Aguardar anualidade"/>
    <s v="106/2024"/>
    <m/>
    <s v="KRSG"/>
    <s v="Klaus Rhossard Seabra Guimarães "/>
    <n v="21591.040000000001"/>
    <s v="CONTRATO106/2024"/>
  </r>
  <r>
    <s v="ARP"/>
    <s v="056"/>
    <x v="1"/>
    <s v="SUL ÁGUA EQUIPAMENTOS LTDA"/>
    <s v="46.344.050/0001-97"/>
    <s v="Registro de preços para a eventual aquisição de eletrodomésticos, eletroportáteis e utensílios de escritório diversos"/>
    <s v="Material Permanente"/>
    <x v="0"/>
    <s v="007/2024"/>
    <d v="2024-07-29T00:00:00"/>
    <s v="29/07/24"/>
    <d v="2026-04-11T00:00:00"/>
    <s v="11/04/26"/>
    <n v="621"/>
    <n v="47"/>
    <s v="INFERIOR A 60 DIAS"/>
    <x v="1"/>
    <n v="8734"/>
    <x v="0"/>
    <n v="0"/>
    <x v="2"/>
    <s v="TJPA-PRO-2024/02895"/>
    <n v="0"/>
    <n v="8734"/>
    <s v="TJPA-MEM-2025/11824-A - antecipação da prororgação - ja ajustei a data do orçamento estimado na planilha - autorizada"/>
    <m/>
    <s v="Lei n° 14.133/21"/>
    <d v="2025-03-26T00:00:00"/>
    <s v="NÃO "/>
    <s v="PRAZO LEGAL"/>
    <s v="2026 - 2º Trimestre"/>
    <d v="2026-02-10T00:00:00"/>
    <s v="Sem informação"/>
    <s v="NÃO "/>
    <m/>
    <s v="Joao Victor Ferreira Almeida"/>
    <s v="Sem indicação"/>
    <s v="Paulo Alexandre Andrade de Oliveira"/>
    <s v="Claikson Mendonca Duarte "/>
    <s v="Antonio Marcos Nunes de Carvalho"/>
    <e v="#N/A"/>
    <n v="47"/>
    <s v=""/>
    <m/>
    <s v="Aguardar anualidade"/>
    <s v="056/2024"/>
    <m/>
    <s v="PAAdO"/>
    <s v="Paulo Alexandre Andrade de Oliveira"/>
    <n v="8734"/>
    <s v="ARP056/2024"/>
  </r>
  <r>
    <s v="CONTRATO"/>
    <s v="043"/>
    <x v="0"/>
    <s v="N P TECNOLOGIA E GESTÃO DE DADOS LTDA."/>
    <s v="07.797.967/0001-95"/>
    <s v="Contratação de 05 (cinco) licenças, com mais 04 (quatro) cortesias, de acesso ao serviço de pesquisa e comparação de preços praticados pela administração pública, disponibilizado por meio de sistema eletrônico integrado, com acesso via internet mediante login e senha de uso exclusivo e simultâneo. A solução será fornecida na modalidade períodica, com vigência de 12 (doze) meses, a fim de atender às necessidades do TJPA, conforme as condições, quantidades e especificações técnicas descritas no termo de referência."/>
    <s v="Serviços de Terceiros"/>
    <x v="5"/>
    <s v="011/2025"/>
    <d v="2025-04-23T00:00:00"/>
    <n v="46135"/>
    <d v="2026-04-23T00:00:00"/>
    <s v="SUPERIOR A 150 DIAS"/>
    <n v="365"/>
    <n v="59"/>
    <s v="INFERIOR A 60 DIAS"/>
    <x v="1"/>
    <n v="61500"/>
    <x v="0"/>
    <n v="1"/>
    <x v="2"/>
    <s v="TJPA-PRO-2025/00256"/>
    <n v="0"/>
    <n v="61500"/>
    <s v="0006123-58.2026.8.14.0900 prorrogação"/>
    <m/>
    <s v="Lei n° 14.133/21"/>
    <d v="2025-03-10T00:00:00"/>
    <s v="NÃO "/>
    <s v="PRAZO LEGAL"/>
    <s v="2026 - 2º Trimestre"/>
    <d v="2026-02-22T00:00:00"/>
    <s v="Sem informação"/>
    <s v="Sem informação"/>
    <m/>
    <s v="Rennan Rodrigues Santos"/>
    <s v="Afonso Teixeira Noura Neto"/>
    <s v="Brunna Ferreira da Silva"/>
    <s v="Sem Indicação"/>
    <s v="Sem Indicação"/>
    <e v="#N/A"/>
    <n v="261"/>
    <s v=""/>
    <m/>
    <s v="Aguardar anualidade"/>
    <s v="043/2025"/>
    <m/>
    <s v="ATNN"/>
    <s v="Afonso Teixeira Noura Neto"/>
    <n v="61500"/>
    <s v="CONTRATO043/2025"/>
  </r>
  <r>
    <s v="CONTRATO"/>
    <s v="014"/>
    <x v="3"/>
    <s v="PRIME CONSULTORIA E ASSESSORIA EMPRESARIAL LTDA"/>
    <s v="05.340.639/0001-30"/>
    <s v="Contratação de empresa especializada em execução de serviços de gerenciamento de frota de veículos do Tribunal de Justiça do Estado do Pará (TJPA), conforme condições, quantidades e exigências estabelecidas no termo de referência, Anexo I do edital; Item 1 - manutenção preventiva de veículos."/>
    <s v="Serviço de Terceiro"/>
    <x v="0"/>
    <s v="002/2021"/>
    <d v="2021-05-01T00:00:00"/>
    <s v="01/05/21"/>
    <d v="2026-05-01T00:00:00"/>
    <s v="01/05/26"/>
    <n v="1826"/>
    <n v="67"/>
    <s v="INFERIOR A 90 DIAS"/>
    <x v="1"/>
    <n v="1241155.54"/>
    <x v="0"/>
    <n v="2"/>
    <x v="2"/>
    <s v="PA-PRO-2021/01094"/>
    <n v="36110.089999999997"/>
    <n v="1365271.09"/>
    <s v="MEM-2025/11087 - na div de compras"/>
    <m/>
    <s v="Lei n° 8.666/93"/>
    <m/>
    <s v="SIM"/>
    <s v="EXCEPCIONAL"/>
    <s v="2026 - 2º Trimestre"/>
    <m/>
    <s v="Sem informação"/>
    <s v="Sem informação"/>
    <m/>
    <s v="Djalma Da Costa Martins"/>
    <s v="Helio da Silva Pinheiro"/>
    <s v="Helio da Silva Pinheiro"/>
    <s v="Sem Indicação"/>
    <s v="Rafaela Martins Prazeres"/>
    <e v="#N/A"/>
    <n v="67"/>
    <s v=""/>
    <m/>
    <s v="Iniciar Processo de Reajuste"/>
    <s v="014/2021"/>
    <m/>
    <s v="HdSP"/>
    <s v="Helio da Silva Pinheiro"/>
    <n v="4563759.3599999994"/>
    <s v="CONTRATO014/2021"/>
  </r>
  <r>
    <s v="CONTRATO"/>
    <s v="015"/>
    <x v="3"/>
    <s v="TICKET SOLUÇÕES HDFGT S/A"/>
    <s v=" 03.506.307/0001-57"/>
    <s v="Contratação de empresa especializada em execução de serviços de gerenciamento de frota de veículos do Tribunal de Justiça do Estado do Pará (TJPA), conforme condições, quantidades e exigências estabelecidas no termo de referência, Anexo I do edital; Item 2 - fornecimento de combustível."/>
    <s v="Serviço de Terceiro"/>
    <x v="0"/>
    <s v="002/2021"/>
    <d v="2021-05-01T00:00:00"/>
    <s v="01/05/21"/>
    <d v="2026-05-01T00:00:00"/>
    <s v="01/05/26"/>
    <n v="1826"/>
    <n v="67"/>
    <s v="INFERIOR A 90 DIAS"/>
    <x v="1"/>
    <n v="1448926.91"/>
    <x v="0"/>
    <n v="0"/>
    <x v="2"/>
    <s v="PA-PRO-2021/01096"/>
    <n v="0"/>
    <n v="2393541.09"/>
    <s v="TJPA-MEM-2025/14395, COBRANÇA / TJPA-MEM-2025/08721 - tramitação - empresa noa quer assinar o termo aditivo com clausula de recsisão antecipada. 0008333-82.2026.8.14.0900 rescisão antecipada."/>
    <d v="2026-02-06T00:00:00"/>
    <s v="Lei n° 8.666/93"/>
    <m/>
    <s v="SIM"/>
    <s v="EXCEPCIONAL"/>
    <s v="2026 - 2º Trimestre"/>
    <d v="2026-03-02T00:00:00"/>
    <s v="Dentro do prazo"/>
    <s v="SIM"/>
    <m/>
    <s v="Djalma Da Costa Martins"/>
    <s v="Moises Cristino de Oliveira"/>
    <s v="Moises Cristino de Oliveira"/>
    <s v="Sem Indicação"/>
    <s v="Helio da Silva Pinheiro"/>
    <e v="#N/A"/>
    <n v="67"/>
    <s v=""/>
    <m/>
    <s v="Iniciar Processo de Reajuste"/>
    <s v="015/2021"/>
    <m/>
    <s v="MCdO"/>
    <s v="Moises Cristino de Oliveira"/>
    <n v="8611774.7799999993"/>
    <s v="CONTRATO015/2021"/>
  </r>
  <r>
    <s v="CONTRATO"/>
    <s v="017"/>
    <x v="3"/>
    <s v="CONSERP MANUTENÇÃO DE ELEVADORES LTDA"/>
    <s v="00.489.015/0001-65"/>
    <s v="Contratação de empresa especializada para a manutenção Preventiva e corretiva dos Elevadores e Plataformas de percurso vertical nos prédios da Região Metropolitana de Belém do TJPA"/>
    <s v="Serviço de Terceiro"/>
    <x v="0"/>
    <s v="019/2021"/>
    <d v="2021-05-03T00:00:00"/>
    <s v="03/05/21"/>
    <d v="2026-05-03T00:00:00"/>
    <s v="03/05/26"/>
    <n v="1826"/>
    <n v="69"/>
    <s v="INFERIOR A 90 DIAS"/>
    <x v="1"/>
    <n v="134650"/>
    <x v="0"/>
    <n v="3"/>
    <x v="1"/>
    <s v="PA-PRO-2021/01385"/>
    <n v="0"/>
    <n v="196549.15"/>
    <s v="TJPA-MEM-2025/14396, cobrança"/>
    <m/>
    <s v="Lei n° 8.666/93"/>
    <m/>
    <s v="Não"/>
    <s v="EXCEPCIONAL"/>
    <s v="2026 - 2º Trimestre"/>
    <d v="2026-03-04T00:00:00"/>
    <s v="Sem informação"/>
    <s v="Sem informação"/>
    <m/>
    <s v="Antonio Maximiano de Sousa Martins Jr."/>
    <s v="Edson Goncalves Ferreira"/>
    <s v="Edson Goncalves Ferreira"/>
    <s v="Sem Indicação"/>
    <s v="Sem Indicação"/>
    <e v="#N/A"/>
    <n v="69"/>
    <s v=""/>
    <m/>
    <s v="Iniciar Processo de Reajuste"/>
    <s v="017/2021"/>
    <m/>
    <s v="EGF"/>
    <s v="Edson Goncalves Ferreira"/>
    <n v="660803.39"/>
    <s v="CONTRATO017/2021"/>
  </r>
  <r>
    <s v="CONTRATO"/>
    <s v="111"/>
    <x v="1"/>
    <s v="LIZARD SERVIÇOS LTDA"/>
    <s v="30.536.715/0001-24"/>
    <s v="Contratação de empresa para fornecimento de veículos automotores tipo caminhão e furgão."/>
    <s v="Material Permanente"/>
    <x v="0"/>
    <s v="029/2024"/>
    <d v="2024-11-04T00:00:00"/>
    <s v="04/11/24"/>
    <d v="2026-05-04T00:00:00"/>
    <s v="04/05/26"/>
    <n v="546"/>
    <n v="70"/>
    <s v="INFERIOR A 90 DIAS"/>
    <x v="1"/>
    <n v="295000"/>
    <x v="0"/>
    <n v="3"/>
    <x v="2"/>
    <s v="TJPA-PRO-2024/04473"/>
    <n v="0"/>
    <n v="295000"/>
    <s v="sem clausula de reajuste"/>
    <m/>
    <s v="Lei n° 14.133/21"/>
    <m/>
    <s v="NÃO "/>
    <s v="PRAZO LEGAL"/>
    <s v="2026 - 2º Trimestre"/>
    <d v="2026-03-05T00:00:00"/>
    <s v="Sem informação"/>
    <s v="Sem informação"/>
    <m/>
    <s v="Wanderson Alcides Sena Marques"/>
    <s v="Sem indicação"/>
    <s v="Moises Cristino de Oliveira"/>
    <s v="Sem Indicação"/>
    <s v="Enderson Clayson Gonçalves Silva"/>
    <e v="#N/A"/>
    <n v="70"/>
    <s v=""/>
    <m/>
    <s v="Iniciar Processo de Reajuste"/>
    <s v="111/2024"/>
    <m/>
    <s v="MCdO"/>
    <s v="Moises Cristino de Oliveira"/>
    <n v="295000"/>
    <s v="CONTRATO111/2024"/>
  </r>
  <r>
    <s v="CONTRATO"/>
    <s v="112"/>
    <x v="1"/>
    <s v="NOVO HORIZONTE COMÉRCIO E SERVIÇOS LTDA"/>
    <s v="51.552.005/0001-68"/>
    <s v="Contratação de empresa para fornecimento de veículos automotores tipo caminhão e furgão."/>
    <s v="Material Permanente"/>
    <x v="0"/>
    <s v="029/2024"/>
    <d v="2024-11-04T00:00:00"/>
    <s v="04/11/24"/>
    <d v="2026-05-04T00:00:00"/>
    <s v="04/05/26"/>
    <n v="546"/>
    <n v="70"/>
    <s v="INFERIOR A 90 DIAS"/>
    <x v="1"/>
    <n v="337000"/>
    <x v="0"/>
    <n v="1"/>
    <x v="2"/>
    <s v="TJPA-PRO-2024/04474"/>
    <n v="0"/>
    <n v="337000"/>
    <s v="sem clausula de reajuste"/>
    <m/>
    <s v="Lei n° 14.133/21"/>
    <m/>
    <s v="NÃO "/>
    <s v="PRAZO LEGAL"/>
    <s v="2026 - 2º Trimestre"/>
    <d v="2026-03-05T00:00:00"/>
    <s v="Sem informação"/>
    <s v="Sem informação"/>
    <m/>
    <s v="Wanderson Alcides Sena Marques"/>
    <s v="Sem indicação"/>
    <s v="Moises Cristino de Oliveira"/>
    <s v="Sem Indicação"/>
    <s v="Enderson Clayson Gonçalves Silva"/>
    <e v="#N/A"/>
    <n v="70"/>
    <s v=""/>
    <m/>
    <s v="Iniciar Processo de Reajuste"/>
    <s v="112/2024"/>
    <m/>
    <s v="MCdO"/>
    <s v="Moises Cristino de Oliveira"/>
    <n v="337000"/>
    <s v="CONTRATO112/2024"/>
  </r>
  <r>
    <s v="CONTRATO"/>
    <s v="113"/>
    <x v="1"/>
    <s v="TRACTON COMÉRCIO DE TRATORES,  MÁQUINAS E EQUIPAMENTOS LTDA"/>
    <s v="55.367.606/0001-51"/>
    <s v="Contratação de empresa para fornecimento de veículos automotores tipo caminhão e furgão."/>
    <s v="Material Permanente"/>
    <x v="0"/>
    <s v="029/2024"/>
    <d v="2024-11-04T00:00:00"/>
    <s v="04/11/24"/>
    <d v="2026-05-04T00:00:00"/>
    <s v="04/05/26"/>
    <n v="546"/>
    <n v="70"/>
    <s v="INFERIOR A 90 DIAS"/>
    <x v="1"/>
    <n v="1129000"/>
    <x v="0"/>
    <n v="1"/>
    <x v="2"/>
    <s v="TJPA-PRO-2024/04476"/>
    <n v="0"/>
    <n v="1129000"/>
    <s v="sem clausula de reajuste"/>
    <m/>
    <s v="Lei n° 14.133/21"/>
    <m/>
    <s v="NÃO "/>
    <s v="PRAZO LEGAL"/>
    <s v="2026 - 2º Trimestre"/>
    <d v="2026-03-05T00:00:00"/>
    <s v="Sem informação"/>
    <s v="Sem informação"/>
    <m/>
    <s v="Wanderson Alcides Sena Marques"/>
    <s v="Sem indicação"/>
    <s v="Moises Cristino de Oliveira"/>
    <s v="Sem Indicação"/>
    <s v="Enderson Clayson Gonçalves Silva"/>
    <e v="#N/A"/>
    <n v="70"/>
    <s v=""/>
    <m/>
    <s v="Iniciar Processo de Reajuste"/>
    <s v="113/2024"/>
    <m/>
    <s v="MCdO"/>
    <s v="Moises Cristino de Oliveira"/>
    <n v="1129000"/>
    <s v="CONTRATO113/2024"/>
  </r>
  <r>
    <s v="ARP"/>
    <s v="078"/>
    <x v="1"/>
    <s v="MAIS GÁS INDÚSTRIA DE GASES LTDA"/>
    <s v="25.089.951/0001-00"/>
    <s v="Registro de Preços para atendimento eventual de recarga e serviço de manutenção de 2º e 3º nível de extintores de incêndio portáteis, visando atender a necessidade do Tribunal de Justiça do Estado do Pará"/>
    <s v="Serviço de Terceiro"/>
    <x v="0"/>
    <s v="031/2024"/>
    <d v="2024-11-05T00:00:00"/>
    <s v="05/11/24"/>
    <d v="2026-05-05T00:00:00"/>
    <s v="05/05/26"/>
    <n v="546"/>
    <n v="71"/>
    <s v="INFERIOR A 90 DIAS"/>
    <x v="1"/>
    <n v="81923.5"/>
    <x v="0"/>
    <n v="0"/>
    <x v="0"/>
    <s v="TJPA-PRO-2024/04514"/>
    <n v="0"/>
    <n v="163847"/>
    <s v="TJPA-MEM-2025/16776"/>
    <d v="2025-03-28T00:00:00"/>
    <s v="Lei n° 14.133/21"/>
    <d v="2024-08-27T00:00:00"/>
    <s v="NÃO "/>
    <s v="PRAZO LEGAL"/>
    <s v="2026 - 2º Trimestre"/>
    <d v="2026-03-06T00:00:00"/>
    <s v="Dentro do prazo"/>
    <s v="NÃO "/>
    <m/>
    <s v="Willian Rogerio Souza da Silva"/>
    <s v="Sem indicação"/>
    <s v="Marcos Ramalho Junior"/>
    <s v="Marcos Ramalho Junior"/>
    <s v="Manasses de Souza Melo"/>
    <s v="william.silva@tjpa.jus.br; ; marcos.ramalho@tjpa.jus.br; marcos.ramalho@tjpa.jus.br; manasses.melo@tjpa.jus.br; coord.militar@tjpa.jus.br; cmtj@tjpa.jus.br; coordenadoria.contratos@tjpa.jus.br"/>
    <n v="71"/>
    <s v=""/>
    <m/>
    <s v="Iniciar Processo de Reajuste"/>
    <s v="078/2024"/>
    <m/>
    <s v="MRJ"/>
    <s v="Marcos Ramalho Junior"/>
    <n v="76212.7"/>
    <s v="ARP078/2024"/>
  </r>
  <r>
    <s v="ARP"/>
    <s v="067"/>
    <x v="1"/>
    <s v="NC COMERCIO, SERVICOS E LOCACAO DE MAQUINAS EEQUIPAMENTO LTDA"/>
    <s v="08.016.893/0001-75"/>
    <s v="Registro de Preços para eventual contratação de empresa para prestação de serviços de locação de veículos automotores blindados e não blindados, com seguro total e quilometragem livre, sem motorista e combustível, para atender a este Tribunal de Justiça"/>
    <s v="Serviço de Terceiro"/>
    <x v="0"/>
    <s v="016/2024"/>
    <d v="2024-09-12T00:00:00"/>
    <s v="12/09/24"/>
    <d v="2026-05-05T00:00:00"/>
    <s v="05/05/26"/>
    <n v="600"/>
    <n v="71"/>
    <s v="INFERIOR A 90 DIAS"/>
    <x v="1"/>
    <n v="398500"/>
    <x v="0"/>
    <n v="0"/>
    <x v="0"/>
    <s v="TJPA-PRO-2024/03753"/>
    <n v="0"/>
    <n v="797000"/>
    <s v="TJPA-MEM-2025/08598~; falta ajustar a data do orçamento estimado"/>
    <d v="2025-02-11T00:00:00"/>
    <s v="Lei n° 14.133/21"/>
    <d v="2024-06-28T00:00:00"/>
    <s v="SIM"/>
    <s v="PRAZO LEGAL"/>
    <s v="2026 - 2º Trimestre"/>
    <d v="2026-03-06T00:00:00"/>
    <s v="Dentro do prazo"/>
    <s v="NÃO "/>
    <m/>
    <s v="Renato Moraes da Cunha"/>
    <s v="Sem indicação"/>
    <s v="Jorge Luis Botelho Lobo"/>
    <s v="Sem Indicação"/>
    <s v="Sem Indicação"/>
    <s v="renato.cunha@tjpa.jus.br; ; jorge.lobo@tjpa.jus.br; ; ; coord.militar@tjpa.jus.br; cmtj@tjpa.jus.br; coordenadoria.contratos@tjpa.jus.br"/>
    <n v="71"/>
    <s v=""/>
    <m/>
    <s v="Iniciar Processo de Reajuste"/>
    <s v="067/2024"/>
    <m/>
    <s v="JLBL"/>
    <s v="Jorge Luis Botelho Lobo"/>
    <n v="251935"/>
    <s v="ARP067/2024"/>
  </r>
  <r>
    <s v="CONTRATO"/>
    <s v="044"/>
    <x v="1"/>
    <s v="PAPEL E CANETA EXPRESS ONE LTDA"/>
    <s v="41.412.829/0001-89"/>
    <s v="Contratação de empresa especializada no serviço de confecção e entrega de carimbos, para atender as necessidades do Tribunal de Justiça do Estado do Pará- TJPA"/>
    <s v="Serviço de Terceiro"/>
    <x v="2"/>
    <s v="90007/2024"/>
    <d v="2024-05-08T00:00:00"/>
    <s v="08/05/24"/>
    <d v="2026-02-10T00:00:00"/>
    <s v="21/03/2026"/>
    <n v="643"/>
    <s v="EXPIRADO"/>
    <s v="EXPIRADO"/>
    <x v="0"/>
    <n v="13600"/>
    <x v="0"/>
    <n v="4"/>
    <x v="2"/>
    <s v="TJPA-PRO-2024/04708"/>
    <n v="0"/>
    <n v="14167.68"/>
    <s v="TJPA-MEM-2025/09905 - antecipação da prorrogação autorizada - data do orçamento estimado atualizada na planilh"/>
    <m/>
    <s v="Lei nº 14.133/2021, art. 75, II"/>
    <d v="2025-02-23T00:00:00"/>
    <s v="NÃO "/>
    <s v="PRAZO LEGAL"/>
    <s v="2026 - 1º Trimestre"/>
    <d v="2025-12-12T00:00:00"/>
    <s v="Sem informação"/>
    <s v="Sem informação"/>
    <m/>
    <s v="Enio de Oliveira Reboucas"/>
    <s v="Randal Willams Ferreira de Castro"/>
    <s v="Jandiara Luzia Matos Pires "/>
    <s v="Sem Indicação"/>
    <s v="Augusto Lopes Matos"/>
    <e v="#N/A"/>
    <n v="-13"/>
    <s v=""/>
    <m/>
    <s v="Aguardar anualidade"/>
    <s v="044/2024"/>
    <m/>
    <s v="RWFdC"/>
    <s v="Randal Willams Ferreira de Castro"/>
    <n v="1745"/>
    <s v="CONTRATO044/2024"/>
  </r>
  <r>
    <s v="CONTRATO"/>
    <s v="033"/>
    <x v="4"/>
    <s v="SERVIIR  SISTEMAS  E  SERVIÇOS DE TECNOLOGIA DA INFORMAÇÃO LTDA"/>
    <s v="35.479.406/0001-83"/>
    <s v="Contratação de pessoa jurídica especializada para prestação de serviços de tradução/interpretação de língua brasileira de sinais - libras e de audiodescrição"/>
    <s v="Serviço de Terceiro"/>
    <x v="0"/>
    <s v="017/2022"/>
    <d v="2022-05-09T00:00:00"/>
    <s v="09/05/22"/>
    <d v="2026-05-09T00:00:00"/>
    <s v="09/05/26"/>
    <n v="1461"/>
    <n v="75"/>
    <s v="INFERIOR A 90 DIAS"/>
    <x v="1"/>
    <n v="85000"/>
    <x v="0"/>
    <n v="1"/>
    <x v="6"/>
    <s v="PA-PRO-2022/01764 "/>
    <n v="0"/>
    <n v="119945.98"/>
    <s v="TJPA-MEM-2024/15798, COBRANÇA"/>
    <m/>
    <s v="Lei n° 8.666/93"/>
    <m/>
    <s v="SIM"/>
    <s v="PRAZO LEGAL"/>
    <s v="2026 - 2º Trimestre"/>
    <d v="2026-03-10T00:00:00"/>
    <s v="Sem informação"/>
    <s v="Sem informação"/>
    <m/>
    <s v="Nadime Sassim Dahas"/>
    <s v="Will Montenegro Teixeira"/>
    <s v="Antonio Carlos Sampaio Martins de Barros Junior"/>
    <s v="Sem Indicação"/>
    <s v="Sem Indicação"/>
    <e v="#N/A"/>
    <n v="75"/>
    <s v=""/>
    <m/>
    <s v="Iniciar Processo de Reajuste"/>
    <s v="033/2022"/>
    <m/>
    <s v="WMT"/>
    <s v="Will Montenegro Teixeira"/>
    <n v="222697.08"/>
    <s v="CONTRATO033/2022"/>
  </r>
  <r>
    <s v="ARP"/>
    <s v="034"/>
    <x v="1"/>
    <s v="PORTELA &amp; LIMA LTDA"/>
    <s v="07.506.786/0001-62"/>
    <s v="Registro de preços para aquisição de materiais e equipamentos de saúde para uso odontológico no Tribunal de Justiça do Estado do Pará"/>
    <s v="Material de Consumo"/>
    <x v="0"/>
    <s v="003/2024"/>
    <d v="2024-05-13T00:00:00"/>
    <s v="13/05/24"/>
    <d v="2026-05-09T00:00:00"/>
    <s v="09/05/26"/>
    <n v="726"/>
    <n v="75"/>
    <s v="INFERIOR A 90 DIAS"/>
    <x v="1"/>
    <n v="28848.85"/>
    <x v="0"/>
    <n v="0"/>
    <x v="3"/>
    <s v="TJPA-PRO-2024/01975"/>
    <n v="0"/>
    <n v="60328.644999999997"/>
    <s v="TJPA-MEM-2025/14903 URGENTE!! FAÇLTA ATAULIZAR ORÇ ESTIMADO"/>
    <m/>
    <s v="Lei nº 14.133/2021, art. 75, II"/>
    <d v="2024-02-20T00:00:00"/>
    <s v="NÃO "/>
    <s v="PRAZO LEGAL"/>
    <s v="2026 - 2º Trimestre"/>
    <d v="2026-03-10T00:00:00"/>
    <s v="Sem informação"/>
    <s v="NÃO "/>
    <m/>
    <s v="Valeria Matos Bezerra"/>
    <s v="Sem indicação"/>
    <s v="Daniele Gaia Cardoso de Freitas"/>
    <s v="Jose Nazareno Rufino de Mattos"/>
    <s v="Danilo dos Santos Bayma Amorim"/>
    <e v="#N/A"/>
    <n v="75"/>
    <s v=""/>
    <m/>
    <s v="Iniciar Processo de Reajuste"/>
    <s v="034/2024"/>
    <m/>
    <s v="DGCdF"/>
    <s v="Daniele Gaia Cardoso de Freitas"/>
    <n v="46681.97"/>
    <s v="ARP034/2024"/>
  </r>
  <r>
    <s v="ARP"/>
    <s v="037"/>
    <x v="1"/>
    <s v="VERSA DENTAL &amp; MED"/>
    <s v="42.703.783/0001-10"/>
    <s v="Registro de preços para aquisição de materiais e equipamentos de saúde para uso odontológico no Tribunal de Justiça do Estado do Pará"/>
    <s v="Material de Consumo"/>
    <x v="0"/>
    <s v="003/2024"/>
    <d v="2024-05-13T00:00:00"/>
    <s v="13/05/24"/>
    <d v="2026-05-13T00:00:00"/>
    <s v="13/05/26"/>
    <n v="730"/>
    <n v="79"/>
    <s v="INFERIOR A 90 DIAS"/>
    <x v="1"/>
    <n v="278703.42"/>
    <x v="0"/>
    <n v="0"/>
    <x v="3"/>
    <s v="TJPA-PRO-2024/01979"/>
    <n v="0"/>
    <n v="582823.93359999999"/>
    <s v="informado por email sobre o não interesse em prorrogar, em 14/03/2024 - TJPA-MEM-2025/14899 - porrogação ata"/>
    <d v="2025-03-19T00:00:00"/>
    <s v="Lei n° 14.133/21"/>
    <d v="2024-02-20T00:00:00"/>
    <s v="NÃO "/>
    <s v="PRAZO LEGAL"/>
    <s v="2026 - 2º Trimestre"/>
    <d v="2026-03-14T00:00:00"/>
    <s v="Dentro do prazo"/>
    <s v="NÃO "/>
    <m/>
    <s v="Valeria Matos Bezerra"/>
    <s v="Sem indicação"/>
    <s v="Daniele Gaia Cardoso de Freitas"/>
    <s v="Jose Nazareno Rufino de Mattos"/>
    <s v="Danilo dos Santos Bayma Amorim"/>
    <e v="#N/A"/>
    <n v="79"/>
    <s v=""/>
    <m/>
    <s v="Iniciar Processo de Reajuste"/>
    <s v="037/2024"/>
    <m/>
    <s v="DGCdF"/>
    <s v="Daniele Gaia Cardoso de Freitas"/>
    <n v="130319.6"/>
    <s v="ARP037/2024"/>
  </r>
  <r>
    <s v="CONTRATO"/>
    <s v="041"/>
    <x v="1"/>
    <s v="LUIS ARNALDO VIEIRA DA SILVA"/>
    <s v="13.375.095/0001-70"/>
    <s v="Contratação   de serviço   especializado   na manutenção  preventiva  e  corretiva  de  estantes  deslizantes,  com  eventual  fornecimento  de quaisquer  materiais  necessários  para  a  execução  dos  serviços"/>
    <s v="Serviço de Terceiro"/>
    <x v="2"/>
    <s v="001/2022"/>
    <d v="2022-05-17T00:00:00"/>
    <s v="17/05/22"/>
    <d v="2026-05-17T00:00:00"/>
    <s v="17/05/26"/>
    <n v="1461"/>
    <n v="83"/>
    <s v="INFERIOR A 90 DIAS"/>
    <x v="1"/>
    <n v="69000"/>
    <x v="0"/>
    <n v="2"/>
    <x v="2"/>
    <s v="PA-PRO-2023/02213"/>
    <n v="3312.04"/>
    <n v="38761"/>
    <s v="0007202-72.2026.8.14.0900 prorrogação"/>
    <d v="2026-01-29T00:00:00"/>
    <s v="Lei n° 8.666/93"/>
    <m/>
    <s v="Não"/>
    <s v="PRAZO LEGAL"/>
    <s v="2026 - 2º Trimestre"/>
    <d v="2026-03-18T00:00:00"/>
    <s v="Dentro do prazo"/>
    <s v="Sem informação"/>
    <m/>
    <s v="Luana de Paula Gonçalves Alamar"/>
    <s v="Leila Maria Campos "/>
    <s v="Claikson Mendonca Duarte "/>
    <s v="Sem Indicação"/>
    <s v="Sem Indicação"/>
    <e v="#N/A"/>
    <n v="83"/>
    <s v=""/>
    <m/>
    <s v="Iniciar Processo de Reajuste"/>
    <s v="041/2024"/>
    <m/>
    <s v="LMC"/>
    <s v="Leila Maria Campos "/>
    <n v="54231.98"/>
    <s v="CONTRATO041/2024"/>
  </r>
  <r>
    <s v="CONTRATO"/>
    <s v="030"/>
    <x v="4"/>
    <s v="_x000a_CS BRASIL FROTAS S.A._x000a_"/>
    <s v="27.595.780/0001-16"/>
    <s v="Contratação de empresa especializada na prestação de serviços de locação de veículos automotores com e sem condutor, no âmbito do tribunal de Justiça do Estado do Pará - TJPa"/>
    <s v="Serviço de Terceiro"/>
    <x v="0"/>
    <s v="016/2022"/>
    <d v="2022-05-17T00:00:00"/>
    <s v="17/05/22"/>
    <d v="2026-05-17T00:00:00"/>
    <s v="17/05/26"/>
    <n v="1461"/>
    <n v="83"/>
    <s v="INFERIOR A 90 DIAS"/>
    <x v="1"/>
    <n v="4041446.54"/>
    <x v="0"/>
    <n v="3"/>
    <x v="2"/>
    <s v="PA-PRO-2022/01654 "/>
    <n v="0"/>
    <n v="5696014.0899999999"/>
    <s v="TJPA-MEM-2024/20904, autoirzado. ATENÇÃO! Item 02 vigente até 14/09/2024"/>
    <m/>
    <s v="Lei n° 8.666/93"/>
    <m/>
    <s v="SIM"/>
    <s v="PRAZO LEGAL"/>
    <s v="2026 - 2º Trimestre"/>
    <d v="2026-03-18T00:00:00"/>
    <s v="Sem informação"/>
    <s v="Sem informação"/>
    <m/>
    <s v="Djalma Da Costa Martins"/>
    <s v="Moises Cristino de Oliveira"/>
    <s v="Moises Cristino de Oliveira"/>
    <s v="Sem Indicação"/>
    <s v="Rafaela Martins Prazeres"/>
    <e v="#N/A"/>
    <n v="83"/>
    <s v=""/>
    <m/>
    <s v="Iniciar Processo de Reajuste"/>
    <s v="030/2022"/>
    <m/>
    <s v="MCdO"/>
    <s v="Moises Cristino de Oliveira"/>
    <n v="8951065.3599999994"/>
    <s v="CONTRATO030/2022"/>
  </r>
  <r>
    <s v="CONTRATO"/>
    <s v="027"/>
    <x v="4"/>
    <s v="ATLANTA RENT A CAR EIRELI I"/>
    <s v="01.135.910/0001-44"/>
    <s v="Contratação de empresa especializada na prestação de serviços de locação de veículos automotores com e sem condutor, no âmbito do tribunal de Justiça do Estado do Pará - TJPa"/>
    <s v="Serviço de Terceiro"/>
    <x v="0"/>
    <s v="016/2022"/>
    <d v="2022-05-19T00:00:00"/>
    <s v="19/05/22"/>
    <d v="2026-05-19T00:00:00"/>
    <s v="19/05/26"/>
    <n v="1461"/>
    <n v="85"/>
    <s v="INFERIOR A 90 DIAS"/>
    <x v="1"/>
    <n v="6498999.5999999996"/>
    <x v="0"/>
    <n v="3"/>
    <x v="2"/>
    <s v="PA-PRO-2022/01650"/>
    <n v="0"/>
    <n v="9099049.25"/>
    <s v="TJPA-MEM-2024/13780, aguardamdo autirzação da Desa"/>
    <m/>
    <s v="Lei n° 8.666/93"/>
    <m/>
    <s v="SIM"/>
    <s v="PRAZO LEGAL"/>
    <s v="2026 - 2º Trimestre"/>
    <d v="2026-03-20T00:00:00"/>
    <s v="Sem informação"/>
    <s v="Sem informação"/>
    <m/>
    <s v="Djalma Da Costa Martins"/>
    <s v="Rafaela Martins Prazeres"/>
    <s v="Rafaela Martins Prazeres"/>
    <s v="Sem Indicação"/>
    <s v="Moises Cristino de Oliveira"/>
    <e v="#N/A"/>
    <n v="85"/>
    <s v=""/>
    <m/>
    <s v="Iniciar Processo de Reajuste"/>
    <s v="027/2022"/>
    <m/>
    <s v="RMP"/>
    <s v="Rafaela Martins Prazeres"/>
    <n v="11633774.619999999"/>
    <s v="CONTRATO027/2022"/>
  </r>
  <r>
    <s v="CONTRATO"/>
    <s v="034"/>
    <x v="4"/>
    <s v="EDITORA REVISTA DOS TRIBUNAIS LTDA"/>
    <s v="60.501.293/0001-12"/>
    <s v="Contratação direta da empresa Editora Revista dos Tribunais Ltda para assinatura anual paraacesso ao produto “Biblioteca Digital ProView”, com 100 acessos simultâneos, por meio do Portaldo TJPA, para todas as comarcas do Estado do Pará"/>
    <s v="Serviço de Terceiro"/>
    <x v="3"/>
    <s v="027/2022"/>
    <d v="2022-05-19T00:00:00"/>
    <s v="19/05/22"/>
    <d v="2026-05-19T00:00:00"/>
    <s v="19/05/26"/>
    <n v="1461"/>
    <n v="85"/>
    <s v="INFERIOR A 90 DIAS"/>
    <x v="1"/>
    <n v="37400"/>
    <x v="0"/>
    <n v="1"/>
    <x v="2"/>
    <s v="PA-PRO-2022/01903"/>
    <n v="0"/>
    <n v="43227.58"/>
    <s v="TJPA-MEM-2025/12229"/>
    <m/>
    <s v="Lei n° 8.666/93"/>
    <m/>
    <s v="Não"/>
    <s v="PRAZO LEGAL"/>
    <s v="2026 - 2º Trimestre"/>
    <d v="2026-03-20T00:00:00"/>
    <s v="Sem informação"/>
    <s v="Sem informação"/>
    <m/>
    <s v="Elaine Cristina Fernandes Ribeiro"/>
    <s v="Elaine Cristina Fernandes Ribeiro"/>
    <s v="Josiane de Oliveira Neves"/>
    <s v="Sem Indicação"/>
    <s v="Sem Indicação"/>
    <e v="#N/A"/>
    <n v="85"/>
    <s v=""/>
    <m/>
    <s v="Iniciar Processo de Reajuste"/>
    <s v="034/2022"/>
    <m/>
    <s v="ECFR"/>
    <s v="Elaine Cristina Fernandes Ribeiro"/>
    <n v="161529.57999999999"/>
    <s v="CONTRATO034/2022"/>
  </r>
  <r>
    <s v="CONTRATO"/>
    <s v="038"/>
    <x v="4"/>
    <s v=" FACHINELI  COMUNICAÇÃO  LTDA"/>
    <s v="08.804.362/0001-47"/>
    <s v="Prestação  de  serviço  de  acesso  à  internet,  com  instalação  e  suporte  para  as  unidades  judiciárias  do  Tribunal  de  Justiça  do Estado do Par"/>
    <s v="Contrato de TIC"/>
    <x v="0"/>
    <s v="054/2021"/>
    <d v="2022-05-19T00:00:00"/>
    <s v="19/05/22"/>
    <d v="2026-05-19T00:00:00"/>
    <s v="19/05/26"/>
    <n v="1461"/>
    <n v="85"/>
    <s v="INFERIOR A 90 DIAS"/>
    <x v="1"/>
    <n v="50439.360000000001"/>
    <x v="0"/>
    <n v="3"/>
    <x v="4"/>
    <s v="PA-PRO-2022/01912"/>
    <n v="0"/>
    <n v="50439.360000000001"/>
    <m/>
    <m/>
    <s v="Lei n° 8.666/93"/>
    <m/>
    <s v="SIM"/>
    <s v="PRAZO LEGAL"/>
    <s v="2026 - 2º Trimestre"/>
    <d v="2026-03-20T00:00:00"/>
    <s v="Sem informação"/>
    <s v="Sem informação"/>
    <m/>
    <s v="Denison Leandro Serrao Soares"/>
    <s v="Arilson Galdino da Silva"/>
    <s v="Claudio Luis da Silva Cabral"/>
    <s v="Arilson Galdino da Silva"/>
    <s v="Bruno Botelho Cardoso"/>
    <s v="denison.soares@tjpa.jus.br;arilson.silva@tjpa.jus.br; claudio.cabral@tjpa.jus.br; arilson.silva@tjpa.jus.br; bruno.bcardoso@tjpa.jus.br;coordenadoria.contratos@tjpa.jus.br"/>
    <n v="85"/>
    <s v=""/>
    <m/>
    <s v="Iniciar Processo de Reajuste"/>
    <s v="038/2022"/>
    <m/>
    <s v="AGdS"/>
    <s v="Arilson Galdino da Silva"/>
    <n v="87794.94"/>
    <s v="CONTRATO038/2022"/>
  </r>
  <r>
    <s v="CONTRATO"/>
    <s v="054"/>
    <x v="0"/>
    <s v="S D DA SILVA FERRAZ "/>
    <s v="19.775.637/0001-88"/>
    <s v="Prestação de serviço de manutenção preventiva e corretiva, com reposição de peças nos equipamentos odontológicos."/>
    <s v="Serviço de Terceiro"/>
    <x v="0"/>
    <s v="011/2025"/>
    <d v="2025-05-21T00:00:00"/>
    <s v="21/05/25"/>
    <d v="2026-05-21T00:00:00"/>
    <s v="21/05/26"/>
    <n v="365"/>
    <n v="87"/>
    <s v="INFERIOR A 90 DIAS"/>
    <x v="1"/>
    <n v="72230.8"/>
    <x v="0"/>
    <n v="3"/>
    <x v="3"/>
    <s v="TJPA-PRO-2025/01773"/>
    <n v="3935"/>
    <n v="72230.8"/>
    <s v="0006894-36.2026.8.14.0900 prorrogação"/>
    <m/>
    <s v="Lei n° 14.133/21"/>
    <d v="2025-01-27T00:00:00"/>
    <s v="NÃO "/>
    <s v="PRAZO LEGAL"/>
    <s v="2026 - 2º Trimestre"/>
    <d v="2026-03-22T00:00:00"/>
    <s v="Sem informação"/>
    <s v="Sem informação"/>
    <m/>
    <s v="Valeria Matos Bezerra"/>
    <s v="Amanda Maciel Machado Barros"/>
    <s v="Alexandro Teixeira de Arruda Furtado"/>
    <s v="Daniele Gaia Cardoso de Freitas"/>
    <s v="Ana Cássia de Souza Reis"/>
    <e v="#N/A"/>
    <n v="87"/>
    <s v=""/>
    <s v="Valeria Matos Bezerra e Ana Cássia de Souza Reis"/>
    <s v="Aguardar anualidade"/>
    <s v="054/2025"/>
    <m/>
    <s v="AMMB"/>
    <s v="Amanda Maciel Machado Barros"/>
    <n v="23614.5"/>
    <s v="CONTRATO054/2025"/>
  </r>
  <r>
    <s v="CONTRATO"/>
    <s v="018"/>
    <x v="3"/>
    <s v="ELEVADORES OK COMÉRCIO DE PEÇAS, COMPONENTES E SERVIÇOS DE_x000a_ELEVADORES LTDA – EPP"/>
    <s v="04.615.616/0001-28"/>
    <s v="Contratação de empresa especializada para a manutenção Preventiva e corretiva da Plataforma de percurso vertical no Fórum de Baião."/>
    <s v="Serviço de Terceiro"/>
    <x v="0"/>
    <s v="022/2021"/>
    <d v="2021-05-26T00:00:00"/>
    <s v="26/05/21"/>
    <d v="2026-05-26T00:00:00"/>
    <s v="26/05/26"/>
    <n v="1826"/>
    <n v="92"/>
    <s v="INFERIOR A 120 DIAS"/>
    <x v="1"/>
    <n v="15191.92"/>
    <x v="0"/>
    <n v="1"/>
    <x v="1"/>
    <s v="PA-PRO-2021/01626"/>
    <n v="0"/>
    <n v="18014.52"/>
    <s v="TJPA-MEM-2025/15729"/>
    <d v="2025-03-20T00:00:00"/>
    <s v="Lei n° 8.666/93"/>
    <m/>
    <s v="Não"/>
    <s v="EXCEPCIONAL"/>
    <s v="2026 - 2º Trimestre"/>
    <d v="2026-03-27T00:00:00"/>
    <s v="Dentro do prazo"/>
    <s v="Sem informação"/>
    <m/>
    <s v="Valter Mendes Ferreira Junior"/>
    <s v="Edson Goncalves Ferreira"/>
    <s v="Edson Goncalves Ferreira"/>
    <s v="Sem Indicação"/>
    <s v="Daniel Menezes Simas"/>
    <e v="#N/A"/>
    <n v="92"/>
    <s v=""/>
    <m/>
    <s v="Iniciar Processo de Reajuste"/>
    <s v="018/2021"/>
    <m/>
    <s v="EGF"/>
    <s v="Edson Goncalves Ferreira"/>
    <n v="25157.99"/>
    <s v="CONTRATO018/2021"/>
  </r>
  <r>
    <s v="ARP"/>
    <s v="060"/>
    <x v="1"/>
    <s v="INFORSHOP SUPRIMENTOS LTDA"/>
    <s v="56.215.9999/0013-84"/>
    <s v="Registro de preços para a eventual aquisição de insumos de impressão (toners e unidades de imagem)"/>
    <s v="Material de Consumo"/>
    <x v="0"/>
    <s v="006/2024"/>
    <d v="2024-07-31T00:00:00"/>
    <s v="31/07/24"/>
    <d v="2026-05-26T00:00:00"/>
    <s v="26/05/26"/>
    <n v="664"/>
    <n v="92"/>
    <s v="INFERIOR A 120 DIAS"/>
    <x v="1"/>
    <n v="117100"/>
    <x v="0"/>
    <n v="0"/>
    <x v="2"/>
    <s v="TJPA-PRO-2024/02984"/>
    <n v="0"/>
    <n v="244879.22"/>
    <s v="TJPA-MEM-2025/20892 - falta atualizar a data do reajuste. "/>
    <d v="2025-04-11T00:00:00"/>
    <s v="Lei n° 14.133/21"/>
    <d v="2024-02-05T00:00:00"/>
    <s v="SIM"/>
    <s v="PRAZO LEGAL"/>
    <s v="2026 - 2º Trimestre"/>
    <d v="2026-03-27T00:00:00"/>
    <s v="Dentro do prazo"/>
    <s v="NÃO "/>
    <s v="coloquei como Não na prorrogação, considerando que houve a antecipação de prorrogação da vigência. "/>
    <s v="Joao Victor Ferreira Almeida"/>
    <s v="Sem indicação"/>
    <s v="Bruno Vieira dos Santos"/>
    <s v="Claikson Mendonca Duarte "/>
    <s v="Marcus Sergio Ferreira Neves"/>
    <e v="#N/A"/>
    <n v="92"/>
    <s v=""/>
    <m/>
    <s v="Iniciar Processo de Reajuste"/>
    <s v="060/2024"/>
    <m/>
    <s v="BVdS"/>
    <s v="Bruno Vieira dos Santos"/>
    <n v="239539.5"/>
    <s v="ARP060/2024"/>
  </r>
  <r>
    <s v="CONTRATO"/>
    <s v="055"/>
    <x v="0"/>
    <s v="LOUZADA ENGENHARIA"/>
    <s v="10.698.156/0001-41"/>
    <s v="Prestação de serviços de manutenção preditiva, preventiva e corretiva permanente com fornecimento de peças de reposição e de combustível, assim como manutenção dos sistemas de aterramento e da proteção contra descarga atmosféricas (SPDA) das subestações e grupo geradores instalados em diversos prédios do TJPA na região metropolitana"/>
    <s v="Serviço de Terceiro"/>
    <x v="0"/>
    <s v="041/2024"/>
    <d v="2025-05-27T00:00:00"/>
    <s v="27/05/25"/>
    <d v="2026-05-27T00:00:00"/>
    <s v="27/05/26"/>
    <n v="365"/>
    <n v="93"/>
    <s v="INFERIOR A 120 DIAS"/>
    <x v="1"/>
    <n v="569800"/>
    <x v="0"/>
    <n v="3"/>
    <x v="1"/>
    <s v="TJPA-PRO-2025/01852"/>
    <n v="0"/>
    <n v="631857.35"/>
    <s v="Há garantia adicional! / 0056993-44.2025.8.14.0900 - reajsute automatico 1ª anualidade - ajustado na planilha"/>
    <m/>
    <s v="Lei n° 14.133/21"/>
    <d v="2025-07-08T00:00:00"/>
    <s v="NÃO "/>
    <s v="PRAZO LEGAL"/>
    <s v="2026 - 2º Trimestre"/>
    <d v="2026-03-28T00:00:00"/>
    <s v="Sem informação"/>
    <s v="Sem informação"/>
    <m/>
    <s v="Claudio Ormindo Silva dos Santos"/>
    <s v="Sem indicação"/>
    <s v="Daniel Menezes Simas"/>
    <s v="Antonio Fernandes dos Santos Sousa"/>
    <s v="Paulo Marcelo de Araújo Hildebrando"/>
    <e v="#N/A"/>
    <n v="93"/>
    <s v=""/>
    <m/>
    <s v="Aguardar anualidade"/>
    <s v="055/2025"/>
    <m/>
    <s v="DMS"/>
    <s v="Daniel Menezes Simas"/>
    <n v="394657.35"/>
    <s v="CONTRATO055/2025"/>
  </r>
  <r>
    <s v="ARP"/>
    <s v="061"/>
    <x v="1"/>
    <s v="HR COMÉRCIO E SERVIÇOS EIRELLI"/>
    <s v="29.106.687/0001-26"/>
    <s v="Registro de preços para a eventual aquisição de insumos de impressão (toners e unidades de imagem)"/>
    <s v="Material de Consumo"/>
    <x v="0"/>
    <s v="006/2024"/>
    <d v="2024-07-31T00:00:00"/>
    <s v="31/07/24"/>
    <d v="2026-05-27T00:00:00"/>
    <s v="27/05/26"/>
    <n v="665"/>
    <n v="93"/>
    <s v="INFERIOR A 120 DIAS"/>
    <x v="1"/>
    <n v="99645.56"/>
    <x v="0"/>
    <n v="0"/>
    <x v="2"/>
    <s v="TJPA-PRO-2024/02985"/>
    <n v="0"/>
    <n v="199291.12"/>
    <s v="TJPA-MEM-2025/16116 - antecipação de prorrogçã de ata - falta ajustar a data d reajuste"/>
    <m/>
    <s v="Lei n° 14.133/21"/>
    <d v="2024-02-05T00:00:00"/>
    <s v="SIM"/>
    <s v="PRAZO LEGAL"/>
    <s v="2026 - 2º Trimestre"/>
    <d v="2026-03-28T00:00:00"/>
    <s v="Sem informação"/>
    <s v="NÃO "/>
    <s v="coloquei como Não na prorrogação, considerando que houve a antecipação de prorrogação da vigência. "/>
    <s v="Joao Victor Ferreira Almeida"/>
    <s v="Sem indicação"/>
    <s v="Bruno Vieira dos Santos"/>
    <s v="Claikson Mendonca Duarte "/>
    <s v="Marcus Sergio Ferreira Neves"/>
    <e v="#N/A"/>
    <n v="93"/>
    <m/>
    <m/>
    <s v="Iniciar Processo de Reajuste"/>
    <s v="061/2024"/>
    <m/>
    <s v="BVdS"/>
    <s v="Bruno Vieira dos Santos"/>
    <n v="142655.13"/>
    <s v="ARP061/2024"/>
  </r>
  <r>
    <s v="CONTRATO"/>
    <s v="029"/>
    <x v="4"/>
    <s v="  NC  COMÉRCIO,  SERVIÇOS  E  LOCAÇÃO  DE  MÁQUINAS  E  EQUIPAMENTOS  EIRELI  "/>
    <s v="08.016.893/0001-75"/>
    <s v="Contratação de empresa especializada na prestação de serviços de locação de veículos automotores com e sem condutor, no âmbito do tribunal de Justiça do Estado do Pará - TJPa"/>
    <s v="Serviço de Terceiro"/>
    <x v="0"/>
    <s v="016/2022"/>
    <d v="2022-05-30T00:00:00"/>
    <s v="30/05/22"/>
    <d v="2026-05-30T00:00:00"/>
    <s v="30/05/26"/>
    <n v="1461"/>
    <n v="96"/>
    <s v="INFERIOR A 120 DIAS"/>
    <x v="1"/>
    <n v="2439831.04"/>
    <x v="0"/>
    <n v="1"/>
    <x v="2"/>
    <s v="PA-PRO-2022/01653 "/>
    <n v="0"/>
    <n v="1255812.94"/>
    <s v="TJPA-MEM-2024/24397, cobrança / TJPA-MEM-2024/19112, isntrução; acréscimo TJPA-MEM-2025/26651"/>
    <m/>
    <s v="Lei n° 8.666/93"/>
    <m/>
    <s v="SIM"/>
    <s v="PRAZO LEGAL"/>
    <s v="2026 - 2º Trimestre"/>
    <d v="2026-03-31T00:00:00"/>
    <s v="Sem informação"/>
    <s v="Sem informação"/>
    <m/>
    <s v="Djalma Da Costa Martins"/>
    <s v="Moises Cristino de Oliveira"/>
    <s v="Moises Cristino de Oliveira"/>
    <s v="Sem Indicação"/>
    <s v="Rafaela Martins Prazeres"/>
    <e v="#N/A"/>
    <n v="96"/>
    <s v=""/>
    <m/>
    <s v="Iniciar Processo de Reajuste"/>
    <s v="029/2022"/>
    <m/>
    <s v="MCdO"/>
    <s v="Moises Cristino de Oliveira"/>
    <n v="3389581.74"/>
    <s v="CONTRATO029/2022"/>
  </r>
  <r>
    <s v="CONTRATO"/>
    <s v="036"/>
    <x v="4"/>
    <s v="GREEN4T SOLUÇÕES TI LTDA"/>
    <s v="03.698.620/0005-68"/>
    <s v="SERVIÇOS  DE  ASSISTÊNCIA  E  SUPORTE  TÉCNICOS  ÀS  INSTALAÇÕES  DO  DATACENTER  PRINCIPAL DO TJPA, COMPREENDENDO MANUTENÇÃO PREVENTIVA PROGRAMADA E CORRETIVA SOB DEMANDA, INCLUINDO PEÇAS, MATERIAIS, INSUMOS, EQUIPAMEN-TOS E REABASTECIMENTO DE COMBUSTÍVEL."/>
    <s v="Serviço de Terceiro"/>
    <x v="0"/>
    <s v="024/2022"/>
    <d v="2022-06-01T00:00:00"/>
    <s v="01/06/22"/>
    <d v="2026-06-01T00:00:00"/>
    <s v="01/06/26"/>
    <n v="1461"/>
    <n v="98"/>
    <s v="INFERIOR A 120 DIAS"/>
    <x v="1"/>
    <n v="3729998.4"/>
    <x v="0"/>
    <n v="4"/>
    <x v="4"/>
    <s v="PA-PRO-2022/01911"/>
    <n v="0"/>
    <n v="3729998.4"/>
    <m/>
    <m/>
    <s v="Lei n° 8.666/93"/>
    <m/>
    <s v="SIM"/>
    <s v="PRAZO LEGAL"/>
    <s v="2026 - 2º Trimestre"/>
    <d v="2026-04-02T00:00:00"/>
    <s v="Sem informação"/>
    <s v="Sem informação"/>
    <m/>
    <s v="Denison Leandro Serrao Soares"/>
    <s v="Arilson Galdino da Silva"/>
    <s v="Claudio Luis da Silva Cabral"/>
    <s v="Arilson Galdino da Silva"/>
    <s v="Cristiano Neri da Silva "/>
    <s v="denison.soares@tjpa.jus.br;arilson.silva@tjpa.jus.br; claudio.cabral@tjpa.jus.br; arilson.silva@tjpa.jus.br; cristiano.neri@tjpa.jus.br;coordenadoria.contratos@tjpa.jus.br"/>
    <n v="98"/>
    <s v=""/>
    <m/>
    <s v="Iniciar Processo de Reajuste"/>
    <s v="036/2022"/>
    <m/>
    <s v="AGdS"/>
    <s v="Arilson Galdino da Silva"/>
    <n v="1858943.92"/>
    <s v="CONTRATO036/2022"/>
  </r>
  <r>
    <s v="CONTRATO"/>
    <s v="044"/>
    <x v="4"/>
    <s v="BANCO DO ESTADO DO PARÁ - BANPARA"/>
    <s v="04.913.711/0001/08"/>
    <s v="Concessão administrativa onerosa de uso de espaço físico destinado exclusivamente à instalação de Postos de Atendimento Bancário (PA) nos seguintes prédios do Tribunal de Justiça do Estado do Pará: Edifício SEDE; Fórum Cível da Capital; Prédio do Fórum da Comarca de Ananindeua; Prédio do Fórum da Comarca de Santarém; Prédio do Fórum da Comarca de Marabá e Prédio do Fórum da Comarca de Redenção, pelo prazo de 12 (doze) meses"/>
    <s v="Outros"/>
    <x v="0"/>
    <s v="020/2022"/>
    <d v="2022-06-02T00:00:00"/>
    <s v="02/06/22"/>
    <d v="2026-06-02T00:00:00"/>
    <s v="02/06/26"/>
    <n v="1461"/>
    <n v="99"/>
    <s v="INFERIOR A 120 DIAS"/>
    <x v="1"/>
    <n v="626136.84"/>
    <x v="2"/>
    <n v="3"/>
    <x v="2"/>
    <s v="TJPA-PRO-2022/02103"/>
    <n v="0"/>
    <n v="679433.16"/>
    <s v="TJPA-MEM-2025/19632, cobrança / TJPA-MEM-2025/17857 - tramitação"/>
    <d v="2024-03-08T00:00:00"/>
    <s v="Lei n° 8.666/93"/>
    <m/>
    <s v="Não"/>
    <s v="PRAZO LEGAL"/>
    <s v="2026 - 2º Trimestre"/>
    <m/>
    <s v="Fora do prazo"/>
    <s v="Sem informação"/>
    <m/>
    <s v="Adriana Coelho Lisboa"/>
    <s v="Jose Nasareno de Macedo Silva"/>
    <s v="Antonio Wilson Eutropio Azevedo de Souza"/>
    <s v="Sem Indicação"/>
    <s v="Kelle Katiúscia da Silva Auzier"/>
    <s v="adriana.guimaraes@tjpa.jus.br;nasareno.silva@tjpa.jus.br; antonio.souza@tjpa.jus.br; ; kelle.auzier@tjpa.jus.br;coordenadoria.contratos@tjpa.jus.br"/>
    <n v="99"/>
    <s v=""/>
    <m/>
    <s v="Iniciar Processo de Reajuste"/>
    <s v="044/2022"/>
    <m/>
    <s v="JNdMS"/>
    <s v="Jose Nasareno de Macedo Silva"/>
    <n v="0"/>
    <s v="CONTRATO044/2022"/>
  </r>
  <r>
    <s v="CONTRATO"/>
    <s v="026"/>
    <x v="2"/>
    <s v="ACS  SERVICOS  TECNICOS  EM REFRIGERACAO EIRELI,"/>
    <s v="09.345.594/0001-47"/>
    <s v="Prestação  de  serviço  continuado de Manutenção  Preventiva  e  Corretiva  dos  Sistemas  de Refrigeração  nas  Edificações  que  abrigam  o  Fórum  Criminal  da  Capital, Prédios  Anexos II, III e IV (Varas da Infância e Juventude de Belém), e Fórum de Castanhal, com fornecimento de materiais de consumo (óleo lubrificante, gás refrigerante, tubos de cobre,  dentre outros) necessários  à  execução  dos  serviços,  pelo  período  de  12  meses,conforme  condições, quantidades e exigências estabelecidas no termo de referência, Anexo I deste edital. "/>
    <s v="Serviço de Terceiro"/>
    <x v="0"/>
    <s v="003/2023"/>
    <d v="2023-06-02T00:00:00"/>
    <s v="02/06/23"/>
    <d v="2026-06-02T00:00:00"/>
    <s v="02/06/26"/>
    <n v="1096"/>
    <n v="99"/>
    <s v="INFERIOR A 120 DIAS"/>
    <x v="1"/>
    <n v="434000"/>
    <x v="0"/>
    <n v="0"/>
    <x v="1"/>
    <s v="PA-PRO-2023/01100 "/>
    <n v="21090"/>
    <n v="469389.07"/>
    <s v="TJPA-MEM-2025/19638, COBRANÇA e instrução"/>
    <d v="2025-04-08T00:00:00"/>
    <s v="Lei n° 8.666/93"/>
    <m/>
    <s v="SIM"/>
    <s v="PRAZO LEGAL"/>
    <s v="2026 - 2º Trimestre"/>
    <d v="2026-04-03T00:00:00"/>
    <s v="Dentro do prazo"/>
    <s v="Sem informação"/>
    <m/>
    <s v="Valter Mendes Ferreira Junior"/>
    <s v="Claudio Ormindo Silva dos Santos"/>
    <s v="Claudio Ormindo Silva dos Santos"/>
    <s v="Sem Indicação"/>
    <s v="Frank Ferdinando Loureiro Da Silva"/>
    <s v="valter.junior@tjpa.jus.br;claudio.ormindo@tjpa.jus.br; claudio.ormindo@tjpa.jus.br; ; frank.silva@tjpa.jus.br;coordenadoria.contratos@tjpa.jus.br"/>
    <n v="99"/>
    <s v=""/>
    <m/>
    <s v="Iniciar Processo de Reajuste"/>
    <s v="026/2023"/>
    <m/>
    <s v="COSdS"/>
    <s v="Claudio Ormindo Silva dos Santos"/>
    <n v="1177558.52"/>
    <s v="CONTRATO026/2023"/>
  </r>
  <r>
    <s v="CONTRATO"/>
    <s v="122"/>
    <x v="0"/>
    <s v="SDK SERVIÇO DE INFORMÁTICA LTDA"/>
    <s v="50.366.886/0001-60"/>
    <s v="Aquisição de tablets para atender às necessidades do Tribunal de Justiça do Pará, visando uso da Tecnologia da Informação como ferramenta para a otimização das atividades administrativas dos serviços prestados no Estado do Pará, nas condições estabelecidas no Termo de Referência"/>
    <s v="Material Permanente"/>
    <x v="6"/>
    <s v="030/2025"/>
    <d v="2025-12-04T00:00:00"/>
    <s v="04/12/25"/>
    <d v="2026-06-04T00:00:00"/>
    <s v="04/06/26"/>
    <n v="182"/>
    <n v="101"/>
    <s v="INFERIOR A 120 DIAS"/>
    <x v="1"/>
    <n v="279950"/>
    <x v="0"/>
    <n v="0"/>
    <x v="4"/>
    <s v="0051348-38.2025.8.14.0900"/>
    <n v="0"/>
    <n v="279950"/>
    <m/>
    <m/>
    <s v="Lei n° 14.133/21"/>
    <d v="2025-11-27T00:00:00"/>
    <m/>
    <s v="PRAZO LEGAL"/>
    <s v="2026 - 2º Trimestre"/>
    <d v="2026-04-05T00:00:00"/>
    <s v="Sem informação"/>
    <s v="Sem informação"/>
    <s v="Adesão à Ata de Registro de Preço nº 30/2025, oriunda do Pregão Eletrônico nº 90010/2025 do Instituto de Assistência Técnica e Extensão Rural - IATER"/>
    <s v="Andrey Diego da Silva Albuquerque"/>
    <s v="Sem indicação"/>
    <s v="Arilson Galdino da Silva"/>
    <s v="Sem Indicação"/>
    <s v="Sem Indicação"/>
    <s v="andrey.albuquerque@tjpa.jus.br;; arilson.silva@tjpa.jus.br; ; ;coordenadoria.contratos@tjpa.jus.br"/>
    <n v="101"/>
    <s v=""/>
    <m/>
    <s v="Aguardar anualidade"/>
    <s v="122/2025"/>
    <m/>
    <s v="AGdS"/>
    <s v="Arilson Galdino da Silva"/>
    <n v="279950"/>
    <s v="CONTRATO122/2025"/>
  </r>
  <r>
    <s v="CONTRATO"/>
    <s v="088"/>
    <x v="2"/>
    <s v="TORO ELEVADORES LTDA"/>
    <s v="36.654.449/0001-10"/>
    <s v="Contratação de empresa especializada para fornecimento, com serviço de instalação e manutenção em garantia (12 meses) de 02 elevadores de passageiros do prédio da nova escola judicial"/>
    <s v="Material de Consumo e Serviço de Terceiro"/>
    <x v="0"/>
    <s v="032/2023"/>
    <d v="2023-10-05T00:00:00"/>
    <s v="05/10/23"/>
    <d v="2026-06-05T00:00:00"/>
    <s v="05/06/26"/>
    <n v="974"/>
    <n v="102"/>
    <s v="INFERIOR A 120 DIAS"/>
    <x v="1"/>
    <n v="488800"/>
    <x v="0"/>
    <n v="0"/>
    <x v="1"/>
    <s v="TJPA-PRO-2023/04132"/>
    <n v="0"/>
    <n v="98522.46"/>
    <s v="TJPA-MEM-2025/19644, COBRANÇ/ TJPA-MEM-2025/19690 -INSTRUÇÃO"/>
    <d v="2025-04-08T00:00:00"/>
    <s v="Lei n° 8.666/93"/>
    <m/>
    <s v="Não"/>
    <s v="PRAZO LEGAL"/>
    <s v="2026 - 2º Trimestre"/>
    <d v="2026-04-06T00:00:00"/>
    <s v="Dentro do prazo"/>
    <s v="Sem informação"/>
    <m/>
    <s v="Claudio Ormindo Silva dos Santos"/>
    <s v="Edson Goncalves Ferreira"/>
    <s v="Edson Goncalves Ferreira"/>
    <s v="Sem Indicação"/>
    <s v="Sem Indicação"/>
    <s v="claudio.ormindo@tjpa.jus.br;edson.ferreira@tjpa.jus.br; edson.ferreira@tjpa.jus.br; ; ;coordenadoria.contratos@tjpa.jus.br"/>
    <n v="102"/>
    <s v=""/>
    <m/>
    <s v="Iniciar Processo de Reajuste"/>
    <s v="088/2023"/>
    <m/>
    <s v="EGF"/>
    <s v="Edson Goncalves Ferreira"/>
    <n v="249030"/>
    <s v="CONTRATO088/2023"/>
  </r>
  <r>
    <s v="CONTRATO"/>
    <s v="020"/>
    <x v="3"/>
    <s v="SICOOB - COIMPPA"/>
    <s v="84.156.470/0001-39"/>
    <s v="Instalação de auto atendimento - caixa eletrônico (Prédio sede) R$ 826,45 mensal"/>
    <s v="Outros"/>
    <x v="2"/>
    <s v="s/n"/>
    <d v="2021-06-15T00:00:00"/>
    <s v="15/06/21"/>
    <d v="2026-06-15T00:00:00"/>
    <s v="15/06/26"/>
    <n v="1826"/>
    <n v="112"/>
    <s v="INFERIOR A 120 DIAS"/>
    <x v="1"/>
    <n v="49587"/>
    <x v="2"/>
    <n v="5"/>
    <x v="2"/>
    <s v="PA-PRO-2021/01800"/>
    <n v="0"/>
    <n v="49587"/>
    <m/>
    <m/>
    <s v="Lei n° 8.666/93"/>
    <m/>
    <s v="Não"/>
    <s v="EXCEPCIONAL"/>
    <s v="2026 - 2º Trimestre"/>
    <d v="2026-04-16T00:00:00"/>
    <s v="Sem informação"/>
    <s v="Sem informação"/>
    <m/>
    <s v="Adriana Coelho Lisboa"/>
    <s v="Jose Nasareno de Macedo Silva"/>
    <s v="Antonio Wilson Eutropio Azevedo de Souza"/>
    <s v="Sem Indicação"/>
    <s v="Kelle Katiúscia da Silva Auzier"/>
    <e v="#N/A"/>
    <n v="112"/>
    <s v=""/>
    <m/>
    <s v="Iniciar Processo de Reajuste"/>
    <s v="020/2021"/>
    <m/>
    <s v="JNdMS"/>
    <s v="Jose Nasareno de Macedo Silva"/>
    <n v="0"/>
    <s v="CONTRATO020/2021"/>
  </r>
  <r>
    <s v="CONTRATO"/>
    <s v="060"/>
    <x v="1"/>
    <s v="OSM CONSULTORIA E SISTEMA LTDA"/>
    <s v="88.633.680/0002-02"/>
    <s v="Contratação de empresa especializada para para prestação de serviço contínuos, tecnicamente qualificados, de sustentação, mutenção evolutiva e treinamento para o sistema de gestão de pessoas MENTORH, o qual fora adquirido e customizado para as necessidades do TJPA."/>
    <s v="Contrato de TIC"/>
    <x v="3"/>
    <s v="046/2024"/>
    <d v="2024-06-16T00:00:00"/>
    <s v="16/06/24"/>
    <d v="2026-06-16T00:00:00"/>
    <s v="16/06/26"/>
    <n v="730"/>
    <n v="113"/>
    <s v="INFERIOR A 120 DIAS"/>
    <x v="1"/>
    <n v="5098540"/>
    <x v="0"/>
    <n v="3"/>
    <x v="2"/>
    <s v="TJPA-PRO-2024/01504"/>
    <n v="0"/>
    <n v="5098540"/>
    <s v="0056998-66.2025.8.14.0900 reajuste 1ª anualidade - ja ajustado na planilha"/>
    <m/>
    <s v="Lei n° 14.133/2021, art. 74, I"/>
    <d v="2025-06-03T00:00:00"/>
    <s v="SIM"/>
    <s v="PRAZO LEGAL"/>
    <s v="2026 - 2º Trimestre"/>
    <d v="2026-04-17T00:00:00"/>
    <s v="Sem informação"/>
    <s v="Sem informação"/>
    <s v="Sérgio Pinto fiscal técnico substituto"/>
    <s v="Hellen Geysa da Silva Miranda Brancalhão"/>
    <s v="Juliete Maria Rosa de Souza"/>
    <s v="Arthur Wadrin da Costa"/>
    <s v="Sem Indicação"/>
    <s v="Nerylena Barros de Assunção"/>
    <s v="hellen.miranda@tjpa.jus.br;juliete.souza@tjpa.jus.br; arthur.watrin@tjpa.jus.br; ; nerylena.assuncao@tjpa.jus.br;coordenadoria.contratos@tjpa.jus.br"/>
    <n v="113"/>
    <s v=""/>
    <s v="Antonio Paulo Costa de Castro"/>
    <s v="Aguardar anualidade"/>
    <s v="060/2024"/>
    <m/>
    <s v="JMRdS"/>
    <s v="Juliete Maria Rosa de Souza"/>
    <n v="2241580.75"/>
    <s v="CONTRATO060/2024"/>
  </r>
  <r>
    <s v="CONTRATO"/>
    <s v="049"/>
    <x v="1"/>
    <s v="T B FIGUEIREDO NUNES SERVIÇOS GERAIS"/>
    <s v="10.450.194/0001-80"/>
    <s v="Contratação de empresa especializada na prestação de serviços terceirizados de natureza continuada para apoio administrativo, para atender as necessidades do TJPA, na Capital e no Interior do Estado do Pará, pelo período de 24 meses."/>
    <s v="Terceirização"/>
    <x v="0"/>
    <s v="061/2023"/>
    <d v="2024-06-17T00:00:00"/>
    <s v="17/06/24"/>
    <d v="2026-06-17T00:00:00"/>
    <s v="17/06/26"/>
    <n v="730"/>
    <n v="114"/>
    <s v="INFERIOR A 120 DIAS"/>
    <x v="1"/>
    <n v="15719937.26"/>
    <x v="0"/>
    <n v="3"/>
    <x v="2"/>
    <s v="TJPA-PRO-2024/02178"/>
    <n v="0"/>
    <n v="20804662.32"/>
    <s v="repactuação TJPA-EXT-2025/02418-A"/>
    <m/>
    <s v="Lei n° 8.666/93"/>
    <m/>
    <s v="SIM"/>
    <s v="PRAZO LEGAL"/>
    <s v="2026 - 2º Trimestre"/>
    <d v="2026-04-18T00:00:00"/>
    <s v="Sem informação"/>
    <s v="Sem informação"/>
    <m/>
    <s v="Enio de Oliveira Reboucas"/>
    <s v="Helton Moura da Rocha"/>
    <s v="Augusto Lopes Matos"/>
    <s v="Sem Indicação"/>
    <s v="Randal Willams Ferreira de Castro"/>
    <e v="#N/A"/>
    <n v="114"/>
    <s v=""/>
    <m/>
    <s v="Iniciar Processo de Reajuste"/>
    <s v="049/2024"/>
    <m/>
    <s v="HMdR"/>
    <s v="Helton Moura da Rocha"/>
    <n v="14779817.310000001"/>
    <s v="CONTRATO049/2024"/>
  </r>
  <r>
    <s v="CONTRATO"/>
    <s v="050"/>
    <x v="1"/>
    <s v="AMAZÔNIA CLEAN LIMPEZA E CONSERVAÇÃO EM PRÉDIOS LTDA"/>
    <s v="10.587.618/0001-53"/>
    <s v="Contratação de Empresa Especializada na prestação de Serviços Terceirizados de natureza continuada para Limpeza, Conservação, Higienizaçao, Copeiragem e Suporte Operacional nas dependências do TJPA, compreederá, além dos postos de serviço, o fornecimento de uniformes , materiais e o emprego de equipamentos necessários à execução dos serviços, pelo período de 24 messes"/>
    <s v="Terceirização"/>
    <x v="0"/>
    <s v="062/2023"/>
    <d v="2024-06-17T00:00:00"/>
    <s v="17/06/24"/>
    <d v="2026-06-17T00:00:00"/>
    <s v="17/06/26"/>
    <n v="730"/>
    <n v="114"/>
    <s v="INFERIOR A 120 DIAS"/>
    <x v="1"/>
    <n v="38792925.43"/>
    <x v="0"/>
    <n v="3"/>
    <x v="2"/>
    <s v="TJPA-PRO-2024/02181"/>
    <n v="0"/>
    <n v="48887787.759999998"/>
    <m/>
    <m/>
    <s v="Lei n° 8.666/93"/>
    <m/>
    <s v="SIM"/>
    <s v="PRAZO LEGAL"/>
    <s v="2026 - 2º Trimestre"/>
    <d v="2026-04-18T00:00:00"/>
    <s v="Sem informação"/>
    <s v="Sem informação"/>
    <m/>
    <s v="Enio de Oliveira Reboucas"/>
    <s v="Helton Moura da Rocha"/>
    <s v="Jandiara Luzia Matos Pires "/>
    <s v="Sem Indicação"/>
    <s v="Augusto Lopes Matos"/>
    <e v="#N/A"/>
    <n v="114"/>
    <s v=""/>
    <m/>
    <s v="Iniciar Processo de Reajuste"/>
    <s v="050/2024"/>
    <m/>
    <s v="HMdR"/>
    <s v="Helton Moura da Rocha"/>
    <n v="34246639.049999997"/>
    <s v="CONTRATO050/2024"/>
  </r>
  <r>
    <s v="CONTRATO"/>
    <s v="061"/>
    <x v="1"/>
    <s v="AOVS SISTEMAS DE INFORMÁTICA S.A"/>
    <s v="05.555.382/0001-33"/>
    <s v="Contratação de empresa especilaizada em serviços de disponibilização de licenças de acesso à plataforma de cursos &quot; ALURA&quot;, na modalidade de Ensino a Distância(EAD), para a realização de capacitações."/>
    <s v="Serviço de Terceiro"/>
    <x v="3"/>
    <s v="049/2024"/>
    <d v="2024-06-18T00:00:00"/>
    <s v="18/06/24"/>
    <d v="2026-06-19T00:00:00"/>
    <s v="19/06/26"/>
    <n v="731"/>
    <n v="116"/>
    <s v="INFERIOR A 120 DIAS"/>
    <x v="1"/>
    <n v="212250"/>
    <x v="0"/>
    <n v="2"/>
    <x v="4"/>
    <s v="TJPA-PRO-2024/00717"/>
    <n v="0"/>
    <n v="212250"/>
    <s v="instrução prorrogação TJPA-MEM-2025/18345 - na assessoria jurídica - aqui a empresa abriu mão do primeiro reajuste anual. Então ajustei a data para segunda anualidade verificar se ela tbm abrirá mão."/>
    <m/>
    <s v="Lei n° 14.133/2021, art. 74, III"/>
    <d v="2025-04-19T00:00:00"/>
    <s v="SIM"/>
    <s v="PRAZO LEGAL"/>
    <s v="2026 - 2º Trimestre"/>
    <d v="2026-04-20T00:00:00"/>
    <s v="Sem informação"/>
    <s v="Sem informação"/>
    <m/>
    <s v="Alvaro Rogers Cardoso Alvao"/>
    <s v="Sem indicação"/>
    <s v="Arthur Wadrin da Costa"/>
    <s v="Sergio Ricardo Pinto Moreira"/>
    <s v="Eloisa Cristina Alves Hasegawa"/>
    <s v="alvaro.alvao@tjpa.jus.br;; arthur.watrin@tjpa.jus.br; sergio.moreira@tjpa.jus.br; eloisa.hasegawa@tjpa.jus.br;coordenadoria.contratos@tjpa.jus.br"/>
    <n v="116"/>
    <s v=""/>
    <m/>
    <s v="Aguardar anualidade"/>
    <s v="061/2024"/>
    <m/>
    <s v="AWdC"/>
    <s v="Arthur Wadrin da Costa"/>
    <n v="318375"/>
    <s v="CONTRATO061/2024"/>
  </r>
  <r>
    <s v="CONTRATO"/>
    <s v="068"/>
    <x v="0"/>
    <s v="NACIONAL CONSTRUÇÕES &amp; SERVIÇOS TÉCNICOS EIRELI - EPP"/>
    <s v="02.934.270/0001-03"/>
    <s v="Contratação de empresa especializada na execução de serviços comuns de engenharia, de forma continuada, sob demanda, sem dedicação exclusiva de mão de obra, sob regime de empreita por preço unitário com fornecimento de materiais, equipamentos e ferramentas, para atender às demandas existentes ou que venham a ocorrer em imóveis utilizados pelo TJPA ou de interesse deste, conforme condições, quantidades e exigências estabelecidas no termo de referência, Anexo I deste edital. "/>
    <s v="Serviços de Terceiros"/>
    <x v="0"/>
    <s v="009/2025"/>
    <d v="2025-06-26T00:00:00"/>
    <n v="46199"/>
    <d v="2026-06-26T00:00:00"/>
    <s v="SUPERIOR A 150 DIAS"/>
    <s v="VIGENTE"/>
    <n v="123"/>
    <s v="INFERIOR A 150 DIAS"/>
    <x v="1"/>
    <n v="3314610"/>
    <x v="0"/>
    <n v="12"/>
    <x v="1"/>
    <s v="0007382-25.2025.8.14.0900"/>
    <n v="0"/>
    <n v="3314610"/>
    <s v="0057004-73.2025.8.14.0900 reajsute primira anualkidade, jka ajustei a data na planilha"/>
    <m/>
    <s v="Lei n° 14.133/21"/>
    <d v="2025-12-01T00:00:00"/>
    <s v="NÃO "/>
    <s v="PRAZO LEGAL"/>
    <s v="2026 - 2º Trimestre"/>
    <d v="2026-04-27T00:00:00"/>
    <s v="Sem informação"/>
    <s v="Sem informação"/>
    <m/>
    <s v="Claudio Ormindo Silva dos Santos"/>
    <s v="Antonio Fernandes dos Santos Sousa"/>
    <s v="Valter Mendes Ferreira Junior"/>
    <s v="Samantha Nahon Bittencourt"/>
    <s v="Sem indicação"/>
    <s v="claudio.ormindo@tjpa.jus.br;antonio.sousa2@tjpa.jus.br; valter.junior@tjpa.jus.br; samantha.nahon@tjpa.jus.br; ;coordenadoria.contratos@tjpa.jus.br"/>
    <n v="325"/>
    <s v=""/>
    <m/>
    <s v="Aguardar anualidade"/>
    <s v="068/2025"/>
    <m/>
    <s v="AFdSS"/>
    <s v="Antonio Fernandes dos Santos Sousa"/>
    <n v="2590318.41"/>
    <s v="CONTRATO068/2025"/>
  </r>
  <r>
    <s v="CONTRATO"/>
    <s v="067"/>
    <x v="0"/>
    <s v="SANEAR BRASIL CONSTRUÇÕES EIRELI"/>
    <s v="18.284.403/0001-75"/>
    <s v="Contratação de empresa especializada na execução de serviços comuns de engenharia, de forma continuada, sob demanda, sem dedicação exclusiva de mão de obra, sob regime de empreita por preço unitário com fornecimento de materiais, equipamentos e ferramentas para atender às demandas existentes ou que venham a ocorrer em imóveis utilizados pelo TJPA ou de interesse deste, conforme condições, quantitades e exigências estabelecidas no termo de referência, Anexo I deste edital. "/>
    <s v="Serviços de Terceiros"/>
    <x v="0"/>
    <s v="009/2025"/>
    <d v="2025-06-27T00:00:00"/>
    <n v="46200"/>
    <d v="2026-06-27T00:00:00"/>
    <s v="SUPERIOR A 150 DIAS"/>
    <s v="VIGENTE"/>
    <n v="124"/>
    <s v="INFERIOR A 150 DIAS"/>
    <x v="1"/>
    <n v="8392125"/>
    <x v="0"/>
    <n v="2"/>
    <x v="1"/>
    <s v="0008512-50.2025.8.14.0900"/>
    <n v="0"/>
    <n v="8392125"/>
    <m/>
    <m/>
    <s v="Lei n° 14.133/21"/>
    <d v="2024-01-01T00:00:00"/>
    <s v="NÃO "/>
    <s v="PRAZO LEGAL"/>
    <s v="2026 - 2º Trimestre"/>
    <d v="2026-04-28T00:00:00"/>
    <s v="Sem informação"/>
    <s v="Sem informação"/>
    <m/>
    <s v="Claudio Ormindo Silva dos Santos"/>
    <s v="Sem indicação"/>
    <s v="Mariana Tripac Mileo Camara, Jose Ribeiro da Costa Filho, Antônio Silvaney Teixeira Duarte Junior, Arlen Gonçalves Martins, Valter Mendes Junior, Igor Alcolumbre Pinto, Max Jorge Machado Santos,  Paulo Marcelo de Araújo Hildebrando, Daniel Menezes Simas, Eliana Cristina dos Santos Farah, Augusto Almeida Macola e Armando Augusto Sá "/>
    <s v="Samantha Nahon Bittencourt"/>
    <s v="Antonio Fernandes dos Santos Sousa"/>
    <s v="claudio.ormindo@tjpa.jus.br;antonio.sousa2@tjpa.jus.br; valter.junior@tjpa.jus.br; samantha.nahon@tjpa.jus.br; ;coordenadoria.contratos@tjpa.jus.br; mariana.camara@tjpa.jus.br; jose.filho3@tjpa.jus.br; antonio.junior3@tjpa.jus.br; arlen.martins@tjpa.jus.br; valter.junior@tjpa.jus.br; igor.pinto@tjpa.jus.br; max.machado@tjpa.jus.br; paulo.hildebrando@tjpa.jus.br; daniel.simas@tjpa.jus.br; eliana.cristina@tjpa.jus.br; augusto.macola@tjpa.jus.br; armando.silva@tjpa.jus.br"/>
    <n v="326"/>
    <m/>
    <m/>
    <s v="Iniciar Processo de Reajuste"/>
    <s v="067/2025"/>
    <m/>
    <s v="MTMC, JRdCF, ASTDJ, AGM, VMJ, IAP, MJMS, PMdAH, DMS, ECdSF, AAM, e AAS"/>
    <s v="Mariana Tripac Mileo Camara, Jose Ribeiro da Costa Filho, Antônio Silvaney Teixeira Duarte Junior, Arlen Gonçalves Martins, Valter Mendes Junior, Igor Alcolumbre Pinto, Max Jorge Machado Santos,  Paulo Marcelo de Araújo Hildebrando, Daniel Menezes Simas, Eliana Cristina dos Santos Farah, Augusto Almeida Macola e Armando Augusto Sá "/>
    <n v="6188271.4400000004"/>
    <s v="CONTRATO067/2025"/>
  </r>
  <r>
    <s v="CONTRATO"/>
    <s v="050"/>
    <x v="4"/>
    <s v="HEXCEL ELEVADORES LTDA"/>
    <s v="10.599.628/0001-09"/>
    <s v="Manutenção Preventiva e Corretiva de plataformas de percurso vertical durante o periodo de 12 meses, nos Fóruns de Marituba, Parauapebas, Juizado do Jurunas e Anexo II"/>
    <s v="Serviço de Terceiro"/>
    <x v="0"/>
    <s v="037/2022"/>
    <d v="2022-06-30T00:00:00"/>
    <s v="30/06/22"/>
    <d v="2026-06-30T00:00:00"/>
    <s v="30/06/26"/>
    <n v="1461"/>
    <n v="127"/>
    <s v="INFERIOR A 150 DIAS"/>
    <x v="1"/>
    <n v="36999.919999999998"/>
    <x v="0"/>
    <n v="1"/>
    <x v="1"/>
    <s v="PA-PRO-2022/02468"/>
    <n v="0"/>
    <n v="41174.57"/>
    <s v="TJPA-MEM-2024/18180; instrução TJPA-MEM-2025/24364"/>
    <m/>
    <s v="Lei n° 8.666/93"/>
    <m/>
    <s v="Não"/>
    <s v="PRAZO LEGAL"/>
    <s v="2026 - 2º Trimestre"/>
    <d v="2026-05-01T00:00:00"/>
    <s v="Sem informação"/>
    <s v="Sem informação"/>
    <m/>
    <s v="Valter Mendes Ferreira Junior"/>
    <s v="Edson Goncalves Ferreira"/>
    <s v="Edson Goncalves Ferreira"/>
    <s v="Sem Indicação"/>
    <s v="Sem indicação"/>
    <s v="valter.junior@tjpa.jus.br;edson.ferreira@tjpa.jus.br; edson.ferreira@tjpa.jus.br; ; ;coordenadoria.contratos@tjpa.jus.br"/>
    <n v="127"/>
    <s v=""/>
    <m/>
    <s v="Iniciar Processo de Reajuste"/>
    <s v="050/2022"/>
    <m/>
    <s v="EGF"/>
    <s v="Edson Goncalves Ferreira"/>
    <n v="85652.43"/>
    <s v="CONTRATO050/2022"/>
  </r>
  <r>
    <s v="CONTRATO"/>
    <s v="055"/>
    <x v="4"/>
    <s v="REVERSA  AMBIENTAL SERVIÇOS E COLETORA DE RESIDUOS EIRELI"/>
    <s v="27.208.498/0001-39"/>
    <s v="Contratação de Serviços de coleta  e destinação final de resíduos de serviços de saude"/>
    <s v="Serviço de Terceiro"/>
    <x v="0"/>
    <s v="039/2022"/>
    <d v="2022-07-07T00:00:00"/>
    <s v="07/07/22"/>
    <d v="2026-07-07T00:00:00"/>
    <s v="07/07/26"/>
    <n v="1461"/>
    <n v="134"/>
    <s v="INFERIOR A 150 DIAS"/>
    <x v="1"/>
    <n v="11000"/>
    <x v="0"/>
    <n v="2"/>
    <x v="3"/>
    <s v="PA-PRO-2022/02575 "/>
    <n v="0"/>
    <n v="11959.36"/>
    <s v="TJPA-MEM-2023/24473, cobrança, apoio operacional / TJPA-MEM-2023/22913, instrução, na Divisão de Compra. Na assessoria jurídica. Autorizado. TJPA-MEM-2024/30079, COBRANÇA. TJPA-MEM-2024/20937 - tramitação; instrução TJPA-MEM-2025/22820 - voltou da assessoria ao fiscal, para atualizaçãoda scertidões - mandei mensagem pro Max cobrando o processo em 17/06"/>
    <d v="2024-04-16T00:00:00"/>
    <s v="Lei n° 8.666/93"/>
    <m/>
    <s v="Não"/>
    <s v="PRAZO LEGAL"/>
    <s v="2026 - 3º Trimestre"/>
    <d v="2026-05-08T00:00:00"/>
    <s v="Dentro do prazo"/>
    <s v="Sem informação"/>
    <m/>
    <s v="Miguel Angelo Novo Simas"/>
    <s v="Madalena Freitas de Oliveira"/>
    <s v="Igor Alcolumbre Pinto"/>
    <s v="Sem Indicação"/>
    <s v="Kamilla de Mendonça Gondim Prince"/>
    <s v="miguel.simas@tjpa.jus.br;madalena.oliveira@tjpa.jus.br; igor.pinto@tjpa.jus.br; ; kamilla.gondim@tjpa.jus.br;coordenadoria.contratos@tjpa.jus.br"/>
    <n v="134"/>
    <s v=""/>
    <m/>
    <s v="Iniciar Processo de Reajuste"/>
    <s v="055/2022"/>
    <m/>
    <s v="MFdO"/>
    <s v="Madalena Freitas de Oliveira"/>
    <n v="37582.78"/>
    <s v="CONTRATO055/2022"/>
  </r>
  <r>
    <s v="CONTRATO"/>
    <s v="062"/>
    <x v="1"/>
    <s v="FUNDAÇÃO GETÚLIO VARGAS"/>
    <s v="33.641.663/0001-44"/>
    <s v="Curso de pós-graduação Latu Sensu, especialização, na modalidade bleended (virtual síncrono e presencial), denominado MBA em Gestão Públic e Inovação no Poder Judiciário"/>
    <s v="Serviço de Terceiro"/>
    <x v="3"/>
    <s v="052/2024"/>
    <d v="2024-07-11T00:00:00"/>
    <s v="11/07/24"/>
    <d v="2026-07-11T00:00:00"/>
    <s v="11/07/26"/>
    <n v="730"/>
    <n v="138"/>
    <s v="INFERIOR A 150 DIAS"/>
    <x v="1"/>
    <n v="864000"/>
    <x v="0"/>
    <n v="2"/>
    <x v="7"/>
    <s v="TJPA-PRO-2023/03764"/>
    <n v="48000"/>
    <n v="864000"/>
    <m/>
    <m/>
    <s v="Lei n° 14.133/21"/>
    <d v="2025-05-29T00:00:00"/>
    <s v="SIM"/>
    <s v="PRAZO LEGAL"/>
    <s v="2026 - 3º Trimestre"/>
    <d v="2026-05-12T00:00:00"/>
    <s v="Sem informação"/>
    <s v="Sem informação"/>
    <m/>
    <s v="Jeferson Antonio Fernandes Bacelar"/>
    <s v="Jeferson Antonio Fernandes Bacelar"/>
    <s v="Adil Bahia da Silva Rezende"/>
    <s v="Synthia Maria Guimarães Angelim"/>
    <s v="Sem indicação"/>
    <s v="jeferson.bacelar@tjpa.jus.br;jeferson.bacelar@tjpa.jus.br; adil.bahia@tjpa.jus.br; synthia.angelim@tjpa.jus.br; ;coordenadoria.contratos@tjpa.jus.br"/>
    <n v="138"/>
    <s v=""/>
    <m/>
    <s v="Aguardar anualidade"/>
    <s v="062/2024"/>
    <m/>
    <s v="JAFB"/>
    <s v="Jeferson Antonio Fernandes Bacelar"/>
    <n v="768000"/>
    <s v="CONTRATO062/2024"/>
  </r>
  <r>
    <s v="CONTRATO"/>
    <s v="057"/>
    <x v="4"/>
    <s v="POLO SEGURANÇA ESPECIALIZADA LTDA"/>
    <s v="02.650.833/0001-23"/>
    <s v="Prestação de serviço de vigilância e Segurança Armada, nas dependências e instalações do TJPA, localizadas  na  Capital  e  no  interior  do Estado  do  Pará"/>
    <s v="Terceirização"/>
    <x v="0"/>
    <s v="019/2022"/>
    <d v="2022-07-13T00:00:00"/>
    <s v="13/07/22"/>
    <d v="2026-07-13T00:00:00"/>
    <s v="13/07/26"/>
    <n v="1461"/>
    <n v="140"/>
    <s v="INFERIOR A 150 DIAS"/>
    <x v="1"/>
    <n v="8223420.3600000003"/>
    <x v="0"/>
    <n v="2"/>
    <x v="0"/>
    <s v="PA-PRO-2022/02652"/>
    <n v="0"/>
    <n v="7972632.7199999997"/>
    <s v="TJPA-MEM-2024/19227; instrução TJPA-MEM-2025/26276; reajuste/repactuação TJPA-MEM-2024/30818. Prorrogação - TJPA-MEM-2025/26276 - na assesoria jurídica"/>
    <d v="2024-04-05T00:00:00"/>
    <s v="Lei n° 8.666/93"/>
    <m/>
    <s v="SIM"/>
    <s v="PRAZO LEGAL"/>
    <s v="2026 - 3º Trimestre"/>
    <d v="2026-05-14T00:00:00"/>
    <s v="Dentro do prazo"/>
    <s v="Sem informação"/>
    <m/>
    <s v="Willian Rogerio Souza da Silva"/>
    <s v="Roberto Sergio da Silva Castro"/>
    <s v="Marlon Silva Nascimento"/>
    <s v="Sem Indicação"/>
    <s v="Sem indicação"/>
    <s v="william.silva@tjpa.jus.br;roberto.castro@tjpa.jus.br; marlon.nascimento@tjpa.jus.br; ; ;coordenadoria.contratos@tjpa.jus.br"/>
    <n v="140"/>
    <s v=""/>
    <m/>
    <s v="Iniciar Processo de Reajuste"/>
    <s v="057/2022"/>
    <m/>
    <s v="RSdSC"/>
    <s v="Roberto Sergio da Silva Castro"/>
    <n v="30760406.98"/>
    <s v="CONTRATO057/2022"/>
  </r>
  <r>
    <s v="ARP"/>
    <s v="032"/>
    <x v="0"/>
    <s v="MAFRA TRANSPORTES DE CARGA LTDA"/>
    <s v="06.215.332/0001-70"/>
    <s v="Registro de Preços para a contratação de empresa especializada no transporte de cargas conforme condições estabelecidas no Termo de Referência – Anexo I do edital"/>
    <s v="Serviço de Terceiro"/>
    <x v="0"/>
    <s v="015/2025"/>
    <d v="2025-07-14T00:00:00"/>
    <n v="46217"/>
    <d v="2026-07-14T00:00:00"/>
    <s v="SUPERIOR A 150 DIAS"/>
    <s v="VIGENTE"/>
    <n v="141"/>
    <s v="INFERIOR A 150 DIAS"/>
    <x v="1"/>
    <n v="826950"/>
    <x v="0"/>
    <n v="0"/>
    <x v="2"/>
    <s v="0013093-11.2025"/>
    <n v="0"/>
    <n v="826950"/>
    <m/>
    <m/>
    <s v="Lei n° 14.133/21"/>
    <m/>
    <s v="NÃO "/>
    <s v="PRAZO LEGAL"/>
    <s v="2026 - 3º Trimestre"/>
    <d v="2026-05-15T00:00:00"/>
    <s v="Sem informação"/>
    <s v="Sem informação"/>
    <m/>
    <s v="Joao Victor Ferreira Almeida"/>
    <s v="Sem indicação"/>
    <s v="Antonio Marcos Nunes de Carvalho"/>
    <s v="Thiago da Silva Soares"/>
    <s v="Mario Tasso Ribeiro Serra Junior"/>
    <s v="joao.vfalmeida@tjpa.jus.br;; antonio.carvalho@tjpa.jus.br; thiago.soares@tjpa.jus.br; mario.serra@tjpa.jus.br;coordenadoria.contratos@tjpa.jus.br"/>
    <n v="343"/>
    <s v=""/>
    <m/>
    <s v="Iniciar Processo de Reajuste"/>
    <s v="032/2025"/>
    <m/>
    <s v="AMNdC"/>
    <s v="Antonio Marcos Nunes de Carvalho"/>
    <n v="240609.47999999998"/>
    <s v="ARP032/2025"/>
  </r>
  <r>
    <s v="CONTRATO"/>
    <s v="080"/>
    <x v="0"/>
    <s v="BIOCROMA CLÍNICA DE EXAMES DE DNA LTDA"/>
    <s v="09.001.104/0001-95"/>
    <s v="Contratação de empresa especilizada para prestação, sob demanda, de serviços laboratoriais de análises genéticas, com a finalidade de realização de exames de DNA do tipo trio, duo, espólio (reconstrução genética com familiares vivos) e exames a partir de amostras obtidas por exumação cadavérica, para instrução de processos judiciais cíveis e criminais, no âmbito do Poder Judiciário do Estado do Pará, com validade jurídica, metodologia reconhecida e controle da cadeia de custódia. "/>
    <s v="Serviços de Terceiros"/>
    <x v="0"/>
    <s v="016/2025"/>
    <d v="2025-07-14T00:00:00"/>
    <n v="46217"/>
    <d v="2026-07-14T00:00:00"/>
    <s v="SUPERIOR A 150 DIAS"/>
    <s v="VIGENTE"/>
    <n v="141"/>
    <s v="INFERIOR A 150 DIAS"/>
    <x v="1"/>
    <n v="559595"/>
    <x v="0"/>
    <n v="1"/>
    <x v="2"/>
    <s v="0012364-82.2025.8.14.0900"/>
    <n v="0"/>
    <n v="559595"/>
    <m/>
    <m/>
    <s v="Lei n° 14.133/21"/>
    <d v="2025-06-09T00:00:00"/>
    <s v="SIM"/>
    <s v="PRAZO LEGAL"/>
    <s v="2026 - 3º Trimestre"/>
    <d v="2026-05-15T00:00:00"/>
    <s v="Sem informação"/>
    <s v="Sem informação"/>
    <m/>
    <s v="Charley Cardoso da Silva"/>
    <s v="Sem indicação"/>
    <s v="Leila Maria Lisboa da Silva"/>
    <s v="Maria Amelia Pessoa da Costa"/>
    <s v="Ana Patricia Ferreira Rameiro"/>
    <s v="amelia.costa@tjpa.jus.br;; leila.silva@tjpa.jus.br; amelia.costa@tjpa.jus.br; patricia.rameiro@tjpa.jus.br;coordenadoria.contratos@tjpa.jus.br"/>
    <n v="343"/>
    <s v=""/>
    <m/>
    <s v="Aguardar anualidade"/>
    <s v="080/2025"/>
    <m/>
    <s v="LMLdS"/>
    <s v="Leila Maria Lisboa da Silva"/>
    <n v="32436"/>
    <s v="CONTRATO080/2025"/>
  </r>
  <r>
    <s v="ARP"/>
    <s v="033"/>
    <x v="0"/>
    <s v="GRUPO ALBUQUERQUE SERVIÇOS E COMÉRCIO DE ALIMENTOS LTDA"/>
    <s v="41.175.056/0001-64"/>
    <s v="Registro de Preços para Aquisição de Equipamentos de Áudio e Vídeo para atender às necessidades do Tribunal de Justiça do Estado do Pará –TJPA, garantindo autonomia, disponibilidade e padronização na realização de Tribunais do Júri, eventos institucionais, palestras e demais atividades administrativas e judiciárias."/>
    <s v="Material Permanente"/>
    <x v="0"/>
    <s v="014/2025"/>
    <d v="2025-07-15T00:00:00"/>
    <n v="46218"/>
    <d v="2026-07-15T00:00:00"/>
    <s v="SUPERIOR A 150 DIAS"/>
    <s v="VIGENTE"/>
    <n v="142"/>
    <s v="INFERIOR A 150 DIAS"/>
    <x v="1"/>
    <n v="289804.09999999998"/>
    <x v="0"/>
    <n v="0"/>
    <x v="2"/>
    <s v="0013104-40.2025"/>
    <n v="0"/>
    <n v="289804.09999999998"/>
    <m/>
    <m/>
    <s v="Lei n° 14.133/21"/>
    <m/>
    <s v="NÃO "/>
    <s v="PRAZO LEGAL"/>
    <s v="2026 - 3º Trimestre"/>
    <d v="2026-05-16T00:00:00"/>
    <s v="Sem informação"/>
    <s v="Sem informação"/>
    <m/>
    <s v="Joao Victor Ferreira Almeida"/>
    <s v="Sem indicação"/>
    <s v="Marcelo Farias das Chagas"/>
    <s v="Thiago da Silva Soares"/>
    <s v="Joao Victor Ferreira Almeida"/>
    <s v="joao.vfalmeida@tjpa.jus.br;; marcelo.chagas@tjpa.jus.br; thiago.soares@tjpa.jus.br; joao.vfalmeida@tjpa.jus.br;coordenadoria.contratos@tjpa.jus.br"/>
    <n v="344"/>
    <s v=""/>
    <m/>
    <s v="Iniciar Processo de Reajuste"/>
    <s v="033/2025"/>
    <m/>
    <s v="MFdC"/>
    <s v="Marcelo Farias das Chagas"/>
    <n v="114716.4"/>
    <s v="ARP033/2025"/>
  </r>
  <r>
    <s v="ARP"/>
    <s v="034"/>
    <x v="0"/>
    <s v="ALESSANDRA B. TONIETTI INSTRUMENTOS MUSICAIS"/>
    <s v="18.047.657/0001-70"/>
    <s v="Registro de Preços para Aquisição de Equipamentos de Áudio e Vídeo para atender às necessidades do Tribunal de Justiça do Estado do Pará –TJPA, garantindo autonomia, disponibilidade e padronização na realização de Tribunais do Júri, eventos institucionais, palestras e demais atividades administrativas e judiciárias."/>
    <s v="Material Permanente"/>
    <x v="0"/>
    <s v="014/2025"/>
    <d v="2025-07-15T00:00:00"/>
    <n v="46218"/>
    <d v="2026-07-15T00:00:00"/>
    <s v="SUPERIOR A 150 DIAS"/>
    <s v="VIGENTE"/>
    <n v="142"/>
    <s v="INFERIOR A 150 DIAS"/>
    <x v="1"/>
    <n v="443479.5"/>
    <x v="0"/>
    <n v="0"/>
    <x v="2"/>
    <s v="0013109-62.2025"/>
    <n v="0"/>
    <n v="443479.5"/>
    <m/>
    <m/>
    <s v="Lei n° 14.133/21"/>
    <m/>
    <s v="NÃO "/>
    <s v="PRAZO LEGAL"/>
    <s v="2026 - 3º Trimestre"/>
    <d v="2026-05-16T00:00:00"/>
    <s v="Sem informação"/>
    <s v="Sem informação"/>
    <m/>
    <s v="Joao Victor Ferreira Almeida"/>
    <s v="Sem indicação"/>
    <s v="Marcelo Farias das Chagas"/>
    <s v="Thiago da Silva Soares"/>
    <s v="Joao Victor Ferreira Almeida"/>
    <s v="joao.vfalmeida@tjpa.jus.br;; marcelo.chagas@tjpa.jus.br; thiago.soares@tjpa.jus.br; joao.vfalmeida@tjpa.jus.br;coordenadoria.contratos@tjpa.jus.br"/>
    <n v="344"/>
    <s v=""/>
    <m/>
    <s v="Iniciar Processo de Reajuste"/>
    <s v="034/2025"/>
    <m/>
    <s v="MFdC"/>
    <s v="Marcelo Farias das Chagas"/>
    <n v="84124.6"/>
    <s v="ARP034/2025"/>
  </r>
  <r>
    <s v="CONTRATO"/>
    <s v="083"/>
    <x v="0"/>
    <s v="CONTRATOSGOV SISTEMAS LTDA"/>
    <s v="40.628.906/0001-70"/>
    <s v="Contratação de solução tecnológica especializada para a gestão informatizada do ciclo de vida dos contratos administrativos do tribunal de justiça do estado do pará — tjpa, incluindo licenciamento de uso de software em ambiente web (modelo saas — software como serviço), hospedagem, suporte técnico integral, atualizações contínuas, capacitação de multiplicadores e serviços correlatos, conforme as condições, quantidades e especificações técnicas descritas no Termo de Referência"/>
    <s v="Serviços de Terceiros"/>
    <x v="3"/>
    <s v="041/2025"/>
    <d v="2025-07-17T00:00:00"/>
    <n v="46220"/>
    <d v="2026-07-17T00:00:00"/>
    <s v="SUPERIOR A 150 DIAS"/>
    <s v="VIGENTE"/>
    <n v="144"/>
    <s v="INFERIOR A 150 DIAS"/>
    <x v="1"/>
    <n v="94890"/>
    <x v="0"/>
    <n v="2"/>
    <x v="4"/>
    <s v="0001489-53.2025.8.14.0900 "/>
    <n v="0"/>
    <n v="94890"/>
    <m/>
    <m/>
    <s v="Lei n° 14.133/21"/>
    <m/>
    <s v="NÃO "/>
    <s v="PRAZO LEGAL"/>
    <s v="2026 - 3º Trimestre"/>
    <d v="2026-05-18T00:00:00"/>
    <s v="Sem informação"/>
    <s v="Sem informação"/>
    <m/>
    <s v="Andrey Diego da Silva Albuquerque"/>
    <s v="Sem Indicação"/>
    <s v="Sergio Ricardo Pinto Moreira"/>
    <s v="Wellen de Paula Monteiro Amador"/>
    <s v="Eloisa Cristina Alves Hasegawa"/>
    <s v="andrey.albuquerque@tjpa.jus.br;; sergio.moreira@tjpa.jus.br; wellen.amador@tjpa.jus.br; eloisa.hasegawa@tjpa.jus.br;coordenadoria.contratos@tjpa.jus.br"/>
    <n v="346"/>
    <s v=""/>
    <m/>
    <s v="Iniciar Processo de Reajuste"/>
    <s v="083/2025"/>
    <m/>
    <s v="SRPM"/>
    <s v="Sergio Ricardo Pinto Moreira"/>
    <n v="94890"/>
    <s v="CONTRATO083/2025"/>
  </r>
  <r>
    <s v="CONTRATO"/>
    <s v="039"/>
    <x v="2"/>
    <s v="IOB - INFORMACOES OBJETIVAS E PUBLICACOES JURIDICAS LTDA"/>
    <s v="43.217.850.0001-59"/>
    <s v="Contratação de  assinatura  anual  das revistas  jurídicas da  Editora  IOB,  na  quantidade  e periodicidade previstas neste Termo de Referência."/>
    <s v="Serviço de Terceiro"/>
    <x v="3"/>
    <s v="042/2023"/>
    <d v="2023-07-17T00:00:00"/>
    <s v="17/07/23"/>
    <d v="2026-07-18T00:00:00"/>
    <s v="18/07/26"/>
    <n v="1097"/>
    <n v="145"/>
    <s v="INFERIOR A 150 DIAS"/>
    <x v="1"/>
    <n v="8504.23"/>
    <x v="0"/>
    <n v="2"/>
    <x v="2"/>
    <s v="TJPA-PRO-2023/00788"/>
    <n v="0"/>
    <n v="9305.4699999999993"/>
    <s v="TJPA-MEM-2024/31724, cobrança / TJPA-MEM-2024/23122, isntrução - verificar se não tem reajuste instrução TJPA-MEM-2025/28422 - com jonas para parecer - reajuste concedido no 2° TA"/>
    <m/>
    <s v="Lei n° 14.133/2021, art. 74, I"/>
    <d v="2025-05-30T00:00:00"/>
    <s v="Não"/>
    <s v="PRAZO LEGAL"/>
    <s v="2026 - 3º Trimestre"/>
    <d v="2026-05-19T00:00:00"/>
    <s v="Sem informação"/>
    <s v="Sem informação"/>
    <s v="Inexigibilidade de Licitação nº 42/2023, nos termos do art. 74, I, da Lei nº 14.133/2021."/>
    <s v="Elaine Cristina Fernandes Ribeiro"/>
    <s v="Elaine Cristina Fernandes Ribeiro"/>
    <s v="Lanalucia dos Santos Soares Figueiredo"/>
    <s v="Sem Indicação"/>
    <s v="Sem indicação"/>
    <s v="elaine.ribeiro@tjpa.jus.br;elaine.ribeiro@tjpa.jus.br; lanalucia.soares@tjpa.jus.br; ; ;coordenadoria.contratos@tjpa.jus.br"/>
    <n v="145"/>
    <s v=""/>
    <m/>
    <s v="Aguardar anualidade"/>
    <s v="039/2023"/>
    <m/>
    <s v="ECFR"/>
    <s v="Elaine Cristina Fernandes Ribeiro"/>
    <n v="26627.56"/>
    <s v="CONTRATO039/2023"/>
  </r>
  <r>
    <s v="CONTRATO"/>
    <s v="030"/>
    <x v="3"/>
    <s v="SEA TELECOM LTDA"/>
    <s v="25.450.139/0001-68"/>
    <s v="Contratação para prestação de serviço de acesso à internet, com instalação e suporte para as unidades judiciárias do TJPA."/>
    <s v="Contrato de TIC"/>
    <x v="0"/>
    <s v="034/2021"/>
    <d v="2021-07-22T00:00:00"/>
    <s v="22/07/21"/>
    <d v="2026-07-22T00:00:00"/>
    <s v="22/07/26"/>
    <n v="1826"/>
    <n v="149"/>
    <s v="INFERIOR A 150 DIAS"/>
    <x v="1"/>
    <n v="158202"/>
    <x v="0"/>
    <n v="3"/>
    <x v="4"/>
    <s v="PA-PRO-2021/02229"/>
    <n v="0"/>
    <n v="41015.760000000002"/>
    <s v="instrução TJPA-MEM-2025/17010 - para ajuste da minuta"/>
    <m/>
    <s v="Lei n° 8.666/93"/>
    <m/>
    <s v="SIM"/>
    <s v="EXCEPCIONAL"/>
    <s v="2026 - 3º Trimestre"/>
    <d v="2026-05-23T00:00:00"/>
    <s v="Sem informação"/>
    <s v="Sem informação"/>
    <m/>
    <s v="Denison Leandro Serrao Soares"/>
    <s v="Arilson Galdino da Silva"/>
    <s v="Cristiano Neri da Silva "/>
    <s v="Arilson Galdino da Silva"/>
    <s v="Bruno Botelho Cardoso"/>
    <s v="denison.soares@tjpa.jus.br;arilson.silva@tjpa.jus.br; cristiano.neri@tjpa.jus.br; arilson.silva@tjpa.jus.br; bruno.bcardoso@tjpa.jus.br;coordenadoria.contratos@tjpa.jus.br"/>
    <n v="149"/>
    <s v=""/>
    <m/>
    <s v="Iniciar Processo de Reajuste"/>
    <s v="030/2021"/>
    <m/>
    <s v="AGdS"/>
    <s v="Arilson Galdino da Silva"/>
    <n v="175945.59"/>
    <s v="CONTRATO030/2021"/>
  </r>
  <r>
    <s v="CONTRATO"/>
    <s v="031"/>
    <x v="3"/>
    <s v="M A V NETO SERVIÇOS DE COMUNICAÇÃO LTDA RIO CONECT"/>
    <s v="16.875.413/0001-50"/>
    <s v="Contratação para prestação de serviço de acesso à internet, com instalação e suporte para as unidades judiciárias do TJPA."/>
    <s v="Contrato de TIC"/>
    <x v="0"/>
    <s v="034/2021"/>
    <d v="2021-07-22T00:00:00"/>
    <s v="22/07/21"/>
    <d v="2026-07-22T00:00:00"/>
    <s v="22/07/26"/>
    <n v="1826"/>
    <n v="149"/>
    <s v="INFERIOR A 150 DIAS"/>
    <x v="1"/>
    <n v="289150"/>
    <x v="0"/>
    <n v="0"/>
    <x v="4"/>
    <s v="PA-PRO-2021/02230"/>
    <n v="0"/>
    <n v="75745.08"/>
    <s v="instrução TJPA-MEM-2025/17060 - para dotação orçamentária"/>
    <m/>
    <s v="Lei n° 8.666/93"/>
    <m/>
    <s v="SIM"/>
    <s v="EXCEPCIONAL"/>
    <s v="2026 - 3º Trimestre"/>
    <d v="2026-05-23T00:00:00"/>
    <s v="Sem informação"/>
    <s v="Sem informação"/>
    <m/>
    <s v="Denison Leandro Serrao Soares"/>
    <s v="Arilson Galdino da Silva"/>
    <s v="Bruno Botelho Cardoso"/>
    <s v="Arilson Galdino da Silva"/>
    <s v="Cristiano Neri da Silva "/>
    <s v="denison.soares@tjpa.jus.br;arilson.silva@tjpa.jus.br; bruno.bcardoso@tjpa.jus.br; arilson.silva@tjpa.jus.br; cristiano.neri@tjpa.jus.br;coordenadoria.contratos@tjpa.jus.br"/>
    <n v="149"/>
    <s v=""/>
    <m/>
    <s v="Iniciar Processo de Reajuste"/>
    <s v="031/2021"/>
    <m/>
    <s v="AGdS"/>
    <s v="Arilson Galdino da Silva"/>
    <n v="264408.65000000002"/>
    <s v="CONTRATO031/2021"/>
  </r>
  <r>
    <s v="CONTRATO"/>
    <s v="032"/>
    <x v="3"/>
    <s v="COELHO TECNOLOGIA"/>
    <s v="08.182.940/0001-50"/>
    <s v="Contratação para prestação de serviço de acesso à internet, com instalação e suporte para as unidades judiciárias do TJPA."/>
    <s v="Contrato de TIC"/>
    <x v="0"/>
    <s v="034/2021"/>
    <d v="2021-07-22T00:00:00"/>
    <d v="2025-07-22T00:00:00"/>
    <d v="2026-07-22T00:00:00"/>
    <s v="22/07/26"/>
    <n v="1826"/>
    <n v="149"/>
    <s v="INFERIOR A 150 DIAS"/>
    <x v="1"/>
    <n v="137561"/>
    <x v="0"/>
    <n v="3"/>
    <x v="4"/>
    <s v="PA-PRO-2021/02231"/>
    <n v="0"/>
    <n v="33921"/>
    <s v="instrução TJPA-MEM-2025/17103 - para orçamento_x000a_"/>
    <m/>
    <s v="Lei n° 8.666/93"/>
    <m/>
    <s v="SIM"/>
    <s v="EXCEPCIONAL"/>
    <s v="2026 - 3º Trimestre"/>
    <d v="2026-05-23T00:00:00"/>
    <s v="Sem informação"/>
    <s v="Sem informação"/>
    <m/>
    <s v="Denison Leandro Serrao Soares"/>
    <s v="Arilson Galdino da Silva"/>
    <s v="Bruno Botelho Cardoso"/>
    <s v="Erick Johny Maciel Bol"/>
    <s v="Cristiano Neri da Silva "/>
    <s v="denison.soares@tjpa.jus.br;arilson.silva@tjpa.jus.br; bruno.bcardoso@tjpa.jus.br; erick.bol@tjpa.jus.br; cristiano.neri@tjpa.jus.br;coordenadoria.contratos@tjpa.jus.br"/>
    <n v="149"/>
    <s v=""/>
    <m/>
    <s v="Iniciar Processo de Reajuste"/>
    <s v="032/2021"/>
    <m/>
    <s v="AGdS"/>
    <s v="Arilson Galdino da Silva"/>
    <n v="144305.81"/>
    <s v="CONTRATO032/2021"/>
  </r>
  <r>
    <s v="CONTRATO"/>
    <s v="033"/>
    <x v="3"/>
    <s v="FACHINELI COMUNICAÇÃO LTDA"/>
    <s v="08.804.362/0001-47"/>
    <s v="Contratação para prestação de serviço de acesso à internet, com instalação e suporte para as unidades judiciárias do Tribunal de Justiça do Estado do Pará."/>
    <s v="Contrato de TIC"/>
    <x v="7"/>
    <s v="034/2021"/>
    <d v="2021-07-22T00:00:00"/>
    <s v="22/07/21"/>
    <d v="2026-07-22T00:00:00"/>
    <s v="22/07/26"/>
    <n v="1826"/>
    <n v="149"/>
    <s v="INFERIOR A 150 DIAS"/>
    <x v="1"/>
    <n v="241614"/>
    <x v="0"/>
    <n v="0"/>
    <x v="4"/>
    <s v="PA-PRO-2021/02232"/>
    <n v="0"/>
    <n v="76414.080000000002"/>
    <s v="instrução TJPA-MEM-2025/17081 - para validação da pesquisa de  mercado"/>
    <m/>
    <s v="Lei n° 8.666/93"/>
    <m/>
    <s v="SIM"/>
    <s v="EXCEPCIONAL"/>
    <s v="2026 - 3º Trimestre"/>
    <d v="2026-05-23T00:00:00"/>
    <s v="Sem informação"/>
    <s v="Sem informação"/>
    <m/>
    <s v="Denison Leandro Serrao Soares"/>
    <s v="Arilson Galdino da Silva"/>
    <s v="Claudio Luis da Silva Cabral"/>
    <s v="Erick Johny Maciel Bol"/>
    <s v="Bruno Botelho Cardoso"/>
    <s v="denison.soares@tjpa.jus.br;arilson.silva@tjpa.jus.br; claudio.cabral@tjpa.jus.br; erick.bol@tjpa.jus.br; bruno.bcardoso@tjpa.jus.br;coordenadoria.contratos@tjpa.jus.br"/>
    <n v="149"/>
    <s v=""/>
    <m/>
    <s v="Iniciar Processo de Reajuste"/>
    <s v="033/2021"/>
    <m/>
    <s v="AGdS"/>
    <s v="Arilson Galdino da Silva"/>
    <n v="278882.7"/>
    <s v="CONTRATO033/2021"/>
  </r>
  <r>
    <s v="CONTRATO"/>
    <s v="036"/>
    <x v="3"/>
    <s v="ALLTECH - SOLUÇÕES EM TECNOLOGIA LTDA"/>
    <s v="21.547.011/0001-66"/>
    <s v="Contratação de empresa para fornecimento de subscrição de softwares de segurança, incluindo garantia, atualização de versão, suporte técnico por 24 meses."/>
    <s v="Contrato de TIC"/>
    <x v="6"/>
    <s v="004/2021"/>
    <d v="2021-07-22T00:00:00"/>
    <s v="22/07/21"/>
    <d v="2026-07-22T00:00:00"/>
    <s v="22/07/26"/>
    <n v="1826"/>
    <n v="149"/>
    <s v="INFERIOR A 150 DIAS"/>
    <x v="1"/>
    <n v="2574990"/>
    <x v="0"/>
    <n v="0"/>
    <x v="4"/>
    <s v="PA-PRO-2021/01602"/>
    <n v="0"/>
    <n v="1931497.61"/>
    <s v="TJPA-MEM-2023/24484, COBRANÇA, TJPA-MEM-2023/28427 instrução, apenas equipe foi nomeada, autorizado - CONTRATO DE FORNECIMENTO;0001294-68.2025.8.14.0900 prorrogação; 0003519-61.2025.8.14.0900"/>
    <d v="2025-06-11T00:00:00"/>
    <s v="Lei n° 8.666/93"/>
    <m/>
    <s v="Não"/>
    <s v="EXCEPCIONAL"/>
    <s v="2026 - 3º Trimestre"/>
    <d v="2026-05-23T00:00:00"/>
    <s v="Dentro do prazo"/>
    <s v="Sem informação"/>
    <m/>
    <s v="Ronildo Jojji Matsuura"/>
    <s v="Arilson Galdino da Silva"/>
    <s v="Daniel Azevedo Ferreira "/>
    <s v="Arilson Galdino da Silva"/>
    <s v="Sem indicação"/>
    <s v="ronildo.matsuura@tjpa.jus.br;arilson.silva@tjpa.jus.br; daniel.ferreira@tjpa.jus.br; arilson.silva@tjpa.jus.br; ;coordenadoria.contratos@tjpa.jus.br"/>
    <n v="149"/>
    <s v=""/>
    <m/>
    <s v="Iniciar Processo de Reajuste"/>
    <s v="036/2021"/>
    <m/>
    <s v="AGdS"/>
    <s v="Arilson Galdino da Silva"/>
    <n v="7978711.1200000001"/>
    <s v="CONTRATO036/2021"/>
  </r>
  <r>
    <s v="CONTRATO"/>
    <s v="083"/>
    <x v="1"/>
    <s v="TECH LEAD SERVICOS E _x000a_COMÉRCIO DE INFORMÁTICA LTDA"/>
    <s v="11.887.021/0002-78"/>
    <s v="Contratação de serviços de subscrições de software (cessão de uso, suporte técnico e atualização), bem como treinamentos oficiais e serviços especializados para manutenção de ambientes tecnológicos baseados na plataforma Red Hat"/>
    <s v="Contrato de TIC"/>
    <x v="0"/>
    <s v="066/2023"/>
    <d v="2024-08-02T00:00:00"/>
    <s v="02/08/24"/>
    <d v="2026-08-02T00:00:00"/>
    <s v="02/08/26"/>
    <n v="730"/>
    <n v="160"/>
    <s v="SUPERIOR A 150 DIAS"/>
    <x v="1"/>
    <n v="8084656"/>
    <x v="0"/>
    <n v="0"/>
    <x v="4"/>
    <s v=" PA-PRO-2023/00628"/>
    <n v="0"/>
    <n v="8084656"/>
    <m/>
    <m/>
    <s v="Lei n° 8.666/93"/>
    <m/>
    <s v="SIM"/>
    <s v="PRAZO LEGAL"/>
    <s v="2026 - 3º Trimestre"/>
    <d v="2026-06-03T00:00:00"/>
    <s v="Sem informação"/>
    <s v="Sem informação"/>
    <m/>
    <s v="Fabio Venicius Ferreira dos Reis"/>
    <s v="Arlene Cristina Silva Siqueira"/>
    <s v="Marcus Vinicius Barbosa e Silva"/>
    <s v="Arilson Galdino da Silva"/>
    <s v="Henrique Pacha Penna de Carvalho"/>
    <s v="fabio.reis@tjpa.jus.br;arlene.siqueira@tjpa.jus.br; marcus.silva@tjpa.jus.br; arilson.silva@tjpa.jus.br; henrique.carvalho@tjpa.jus.br;coordenadoria.contratos@tjpa.jus.br"/>
    <n v="160"/>
    <s v=""/>
    <m/>
    <s v="Iniciar Processo de Reajuste"/>
    <s v="083/2024"/>
    <m/>
    <s v="ACSS"/>
    <s v="Arlene Cristina Silva Siqueira"/>
    <n v="8084656"/>
    <s v="CONTRATO083/2024"/>
  </r>
  <r>
    <s v="ARP"/>
    <s v="066"/>
    <x v="1"/>
    <s v="MOREIRA GODOY COMÉRCIO E SERVIÇOS LTDA"/>
    <s v="15.534.401/0001-07"/>
    <s v="Registro de Preços para prestação de serviços de transfer e receptivo por empresa especializada para realização de eventos do Tribunal de Justiça do Estado do Pará"/>
    <s v="Serviço de Terceiro"/>
    <x v="0"/>
    <s v="010/2024"/>
    <d v="2024-08-05T00:00:00"/>
    <s v="05/08/24"/>
    <d v="2026-08-06T00:00:00"/>
    <s v="06/08/26"/>
    <n v="731"/>
    <n v="164"/>
    <s v="SUPERIOR A 150 DIAS"/>
    <x v="1"/>
    <n v="573506"/>
    <x v="0"/>
    <n v="0"/>
    <x v="6"/>
    <s v="TJPA-PRO-2024/03669"/>
    <n v="0"/>
    <n v="1747012"/>
    <s v="TJPA-MEM-2025/22404 Prorrogação ARP - autorizada"/>
    <d v="2025-04-22T00:00:00"/>
    <s v="Lei n° 14.133/21"/>
    <d v="2024-07-02T00:00:00"/>
    <s v="NÃO "/>
    <s v="PRAZO LEGAL"/>
    <s v="2026 - 3º Trimestre"/>
    <d v="2026-06-07T00:00:00"/>
    <s v="Dentro do prazo"/>
    <s v="NÃO "/>
    <m/>
    <s v="Walter Antonio Santos Duarte"/>
    <s v="Sem indicação"/>
    <s v="Regina Celia Oliveira da Silva"/>
    <s v="Klaus Rhossard Seabra Guimarães "/>
    <s v="Anderson Clay Batista Pereira"/>
    <e v="#N/A"/>
    <n v="164"/>
    <s v=""/>
    <m/>
    <s v="Iniciar Processo de Reajuste"/>
    <s v="066/2024"/>
    <m/>
    <s v="RCOdS"/>
    <s v="Regina Celia Oliveira da Silva"/>
    <n v="390436.35"/>
    <s v="ARP066/2024"/>
  </r>
  <r>
    <s v="CONTRATO"/>
    <s v="090"/>
    <x v="1"/>
    <s v="TECH LEAD SERVIÇOS E COMÉRCIO DE INFORMÁTICA LTDA"/>
    <s v="11.887.021/0002-78"/>
    <s v="Contratação de serviços de subscrições de software (cessão de uso, suporte técnico e atualização), bem como treinamentos oficiais e serviços especializados para manutenção de ambientes tecnológicos baseados na plataforma Red Hat"/>
    <s v="Contrato de TIC"/>
    <x v="0"/>
    <s v="066/2023"/>
    <d v="2024-08-06T00:00:00"/>
    <s v="06/08/24"/>
    <d v="2026-08-06T00:00:00"/>
    <s v="06/08/26"/>
    <n v="730"/>
    <n v="164"/>
    <s v="SUPERIOR A 150 DIAS"/>
    <x v="1"/>
    <n v="1441398"/>
    <x v="0"/>
    <n v="2"/>
    <x v="4"/>
    <s v="PA-PRO-2023/00628"/>
    <n v="0"/>
    <n v="1441398"/>
    <s v="0012372-59.2025.8.14.0900 - COBRANÇA - ATENÇÃO! Arilson informou por email dia 16/07 que o processo de prorrogação é 0013995-61.2025.8.14.0900"/>
    <m/>
    <s v="Lei n° 8.666/93"/>
    <m/>
    <s v="SIM"/>
    <s v="PRAZO LEGAL"/>
    <s v="2026 - 3º Trimestre"/>
    <d v="2026-06-07T00:00:00"/>
    <s v="Sem informação"/>
    <s v="Sem informação"/>
    <m/>
    <s v="Fabio Venicius Ferreira dos Reis"/>
    <s v="Arilson Galdino da Silva"/>
    <s v="Marcus Vinicius Barbosa e Silva"/>
    <s v="Arilson Galdino da Silva"/>
    <s v="Henrique Pacha Penna de Carvalho"/>
    <s v="fabio.reis@tjpa.jus.br;arilson.silva@tjpa.jus.br; marcus.silva@tjpa.jus.br; arilson.silva@tjpa.jus.br; henrique.carvalho@tjpa.jus.br;coordenadoria.contratos@tjpa.jus.br"/>
    <n v="164"/>
    <s v=""/>
    <m/>
    <s v="Iniciar Processo de Reajuste"/>
    <s v="090/2024"/>
    <m/>
    <s v="AGdS"/>
    <s v="Arilson Galdino da Silva"/>
    <n v="775208"/>
    <s v="CONTRATO090/2024"/>
  </r>
  <r>
    <s v="CONTRATO"/>
    <s v="088"/>
    <x v="0"/>
    <s v="SOLUTION ENGENHARIA E SUSTENTABILIDADE LTDA"/>
    <m/>
    <s v="Contratação de empresa especializada em saneamento e prestação de serviços continuados de manutenção corretiva e preventiva nas Estações de Tratamento de Efluentes do Fórum de Salinópolis, do Fórum de Santo Antônio do Tauá e do Centro de Tecnologia e Informação do TJPA."/>
    <s v="Serviço de Terceiro"/>
    <x v="0"/>
    <s v="013/2025"/>
    <d v="2025-08-07T00:00:00"/>
    <s v="07/08/25"/>
    <d v="2026-08-07T00:00:00"/>
    <s v="07/08/26"/>
    <n v="365"/>
    <n v="165"/>
    <s v="SUPERIOR A 150 DIAS"/>
    <x v="1"/>
    <n v="135200"/>
    <x v="0"/>
    <n v="0"/>
    <x v="1"/>
    <s v="0019698-70.2025.8.14.0900"/>
    <n v="0"/>
    <n v="135200"/>
    <m/>
    <m/>
    <s v="Lei n° 14.133/21"/>
    <m/>
    <m/>
    <s v="PRAZO LEGAL"/>
    <s v="2026 - 3º Trimestre"/>
    <d v="2026-06-08T00:00:00"/>
    <s v="Sem informação"/>
    <s v="Sem informação"/>
    <m/>
    <s v="Claudio Ormindo Silva dos Santos"/>
    <s v="Sem indicação"/>
    <s v="Samantha Nahon Bittencourt"/>
    <s v="Francinaldo Pereira da Silva Barbosa"/>
    <s v="Antonio Fernandes dos Santos Sousa"/>
    <e v="#N/A"/>
    <n v="165"/>
    <s v=""/>
    <m/>
    <s v="Iniciar Processo de Reajuste"/>
    <s v="088/2025"/>
    <m/>
    <s v="SNB"/>
    <s v="Samantha Nahon Bittencourt"/>
    <n v="48000"/>
    <s v="CONTRATO088/2025"/>
  </r>
  <r>
    <s v="CONTRATO"/>
    <s v="039"/>
    <x v="3"/>
    <s v="BRASOFTWARE INFORMÁTICA LTDA"/>
    <s v="57.142.978/0001-05"/>
    <s v="Aquisição de licenças de softwares"/>
    <s v="Contrato de TIC"/>
    <x v="6"/>
    <s v="001/2021"/>
    <d v="2021-08-11T00:00:00"/>
    <s v="11/08/21"/>
    <d v="2026-08-11T00:00:00"/>
    <s v="11/08/26"/>
    <n v="1826"/>
    <n v="169"/>
    <s v="SUPERIOR A 150 DIAS"/>
    <x v="1"/>
    <n v="71899.199999999997"/>
    <x v="0"/>
    <n v="1"/>
    <x v="4"/>
    <s v="PA-PRO-2021/01525"/>
    <n v="0"/>
    <n v="93524.4"/>
    <s v="TJPA-MEM-2024/35262, COBRANÇA / TJPA-MEM-2024/35262-B SEGUNDA VIA JA MANDEI PARA A PESQUISA DE MERCADO - TJPA-PRO-2024/02753, instrujção. Perquisa de mercado na outra via"/>
    <d v="2024-07-29T00:00:00"/>
    <s v="Lei n° 8.666/93"/>
    <m/>
    <s v="SIM"/>
    <s v="EXCEPCIONAL"/>
    <s v="2026 - 3º Trimestre"/>
    <d v="2026-06-12T00:00:00"/>
    <s v="Dentro do prazo"/>
    <s v="Sem informação"/>
    <m/>
    <s v="Aline Santos Oliveira"/>
    <s v="Aline Santos Oliveira"/>
    <s v="Diego Fonseca Silva"/>
    <s v="Paulo Roberto Lourinho dos Santos"/>
    <s v="Diego Fonseca Silva"/>
    <s v="aline.oliveira@tjpa.jus.br;aline.oliveira@tjpa.jus.br; diego.fsilva@tjpa.jus.br; paulo.lourinho@tjpa.jus.br; diego.fsilva@tjpa.jus.br;coordenadoria.contratos@tjpa.jus.br"/>
    <n v="169"/>
    <s v=""/>
    <m/>
    <s v="Iniciar Processo de Reajuste"/>
    <s v="039/2021"/>
    <m/>
    <s v="ASO"/>
    <s v="Aline Santos Oliveira"/>
    <n v="183398.39999999999"/>
    <s v="CONTRATO039/2021"/>
  </r>
  <r>
    <s v="CONTRATO"/>
    <s v="086"/>
    <x v="1"/>
    <s v="ELLUS ADMINISTRAÇÃO GERENCIAMENTO E SERVIÇOS LTDA-EPP"/>
    <s v="37.230.628/0001-93"/>
    <s v="Contratação de empresa especializada no serviço e aluguel de empilhadeira"/>
    <s v="Aluguel"/>
    <x v="0"/>
    <s v="008/2024"/>
    <d v="2024-08-12T00:00:00"/>
    <s v="12/08/24"/>
    <d v="2026-08-12T00:00:00"/>
    <s v="12/08/26"/>
    <n v="730"/>
    <n v="170"/>
    <s v="SUPERIOR A 150 DIAS"/>
    <x v="1"/>
    <n v="59700"/>
    <x v="0"/>
    <n v="2"/>
    <x v="2"/>
    <s v="TJPA-PRO-2024/03027"/>
    <n v="10434.219999999999"/>
    <n v="62605.3"/>
    <s v="TJPA-MEM-2025/22174 - 1° REAJUSTE ANUAL - JA AJUSTEI A DATA NA PLANILHA; TJPA-MEM-2025/25090_x000a_prorrogação - em cotação"/>
    <m/>
    <s v="Lei n° 14.133/21"/>
    <d v="2025-03-22T00:00:00"/>
    <s v="NÃO "/>
    <s v="PRAZO LEGAL"/>
    <s v="2026 - 3º Trimestre"/>
    <d v="2026-06-13T00:00:00"/>
    <s v="Sem informação"/>
    <s v="Sem informação"/>
    <m/>
    <s v="Joao Victor Ferreira Almeida"/>
    <s v="Sem indicação"/>
    <s v="Mario Jose Moreira Pinto"/>
    <s v="Sem Indicação"/>
    <s v="Sem indicação"/>
    <s v="joao.vfalmeida@tjpa.jus.br;; mario.pinto@tjpa.jus.br; ; ;coordenadoria.contratos@tjpa.jus.br"/>
    <n v="170"/>
    <s v=""/>
    <m/>
    <s v="Aguardar anualidade"/>
    <s v="086/2024"/>
    <m/>
    <s v="MJMP"/>
    <s v="Mario Jose Moreira Pinto"/>
    <n v="89003.49"/>
    <s v="CONTRATO086/2024"/>
  </r>
  <r>
    <s v="CONTRATO"/>
    <s v="092"/>
    <x v="1"/>
    <s v="YUSSEF MAUÉS GORAYEB"/>
    <s v="29.520539/0001-53"/>
    <s v="Aquisição de de gás liquefeito de petróleo - GLP (gás de cozinha), acondicionado em cilindro de P-13 - botijão 13kg"/>
    <s v="Material de Consumo"/>
    <x v="0"/>
    <s v="017/2024"/>
    <d v="2024-08-13T00:00:00"/>
    <s v="13/08/24"/>
    <d v="2026-08-13T00:00:00"/>
    <s v="13/08/26"/>
    <n v="730"/>
    <n v="171"/>
    <s v="SUPERIOR A 150 DIAS"/>
    <x v="1"/>
    <n v="23100"/>
    <x v="0"/>
    <n v="2"/>
    <x v="2"/>
    <s v="TJPA-PRO-2024/03219"/>
    <n v="0"/>
    <n v="24296.68"/>
    <s v="TJPA-MEM-2025/23988 - reajuste concedido no 1° TA"/>
    <m/>
    <s v="Lei n° 14.133/21"/>
    <d v="2025-07-08T00:00:00"/>
    <s v="NÃO "/>
    <s v="PRAZO LEGAL"/>
    <s v="2026 - 3º Trimestre"/>
    <d v="2026-06-14T00:00:00"/>
    <s v="Sem informação"/>
    <s v="Sem informação"/>
    <m/>
    <s v="Joao Victor Ferreira Almeida"/>
    <s v="Sem indicação"/>
    <s v="Thiago da Silva Soares"/>
    <s v="Claikson Mendonca Duarte "/>
    <s v="Claikson Mendonca Duarte "/>
    <s v="joao.vfalmeida@tjpa.jus.br;; thiago.soares@tjpa.jus.br; claikson.duarte@tjpa.jus.br; claikson.duarte@tjpa.jus.br;coordenadoria.contratos@tjpa.jus.br"/>
    <n v="171"/>
    <m/>
    <m/>
    <s v="Aguardar anualidade"/>
    <s v="092/2024"/>
    <m/>
    <s v="TdSS"/>
    <s v="Thiago da Silva Soares"/>
    <n v="30599.98"/>
    <s v="CONTRATO092/2024"/>
  </r>
  <r>
    <s v="CONTRATO"/>
    <s v="066"/>
    <x v="4"/>
    <s v="BRAZ E BRAZ S.A."/>
    <s v="10.251.429/0001-05"/>
    <s v="Locação de veículo automotor com condutor"/>
    <s v="Serviço de Terceiro"/>
    <x v="0"/>
    <s v="051/2022"/>
    <d v="2022-08-16T00:00:00"/>
    <s v="16/08/22"/>
    <d v="2026-08-16T00:00:00"/>
    <s v="16/08/26"/>
    <n v="1461"/>
    <n v="174"/>
    <s v="SUPERIOR A 150 DIAS"/>
    <x v="1"/>
    <n v="7177229.7599999998"/>
    <x v="0"/>
    <n v="2"/>
    <x v="2"/>
    <s v="PA-PRO-2022/03054"/>
    <n v="0"/>
    <n v="9430085.4299999997"/>
    <s v="MEM-2024/34764, cobrança, com áurea"/>
    <m/>
    <s v="Lei n° 8.666/93"/>
    <m/>
    <s v="SIM"/>
    <s v="PRAZO LEGAL"/>
    <s v="2026 - 3º Trimestre"/>
    <d v="2026-06-17T00:00:00"/>
    <s v="Sem informação"/>
    <s v="Sem informação"/>
    <m/>
    <s v="Djalma Da Costa Martins"/>
    <s v="Rafaela Martins Prazeres"/>
    <s v="Rafaela Martins Prazeres"/>
    <s v="Sem Indicação"/>
    <s v="Moises Cristino de Oliveira"/>
    <s v="djalma.martins@tjpa.jus.br;rafaela.prazeres@tjpa.jus.br; rafaela.prazeres@tjpa.jus.br; ; moises.oliveira@tjpa.jus.br;coordenadoria.contratos@tjpa.jus.br"/>
    <n v="174"/>
    <s v=""/>
    <m/>
    <s v="Iniciar Processo de Reajuste"/>
    <s v="066/2022"/>
    <m/>
    <s v="RMP"/>
    <s v="Rafaela Martins Prazeres"/>
    <n v="14874234.140000001"/>
    <s v="CONTRATO066/2022"/>
  </r>
  <r>
    <s v="ARP"/>
    <s v="065"/>
    <x v="1"/>
    <s v="GLOBAL EAGLE SERVIÇOS DE TELECOMUNICAÇÕES"/>
    <s v="09.354.828/0001-12"/>
    <s v="Registro de preços para a contratação de uma empresa especializada na eventual prestação de serviços de telecomunicações, para o fornecimento de circuito de acesso à internet via satélite banda larga com uso da rede de satélites interconnectados à Starlink em órbita terrestre baixa (LEO), incluindo equipamentos em comodato, serviço de instalação, suporte técnico, manutenção pelo período de 24 (vinte e quatro) meses e franquia de 2TB (dois terabyte). Lote 01 (itens 01 e 02)"/>
    <s v="Material Permanente e Serviço de Terceiro"/>
    <x v="0"/>
    <s v="013/2024"/>
    <d v="2024-08-26T00:00:00"/>
    <s v="26/08/24"/>
    <d v="2026-08-26T00:00:00"/>
    <s v="26/08/26"/>
    <n v="730"/>
    <n v="184"/>
    <s v="SUPERIOR A 150 DIAS"/>
    <x v="1"/>
    <n v="10392400"/>
    <x v="0"/>
    <n v="0"/>
    <x v="4"/>
    <s v="TJPA-PRO-2024/03396"/>
    <n v="0"/>
    <n v="20784800"/>
    <s v="instrução TJPA-MEM-2025/28065 - empresa abriu mão do reajuste . Prorrogado 1x. Não pode mais ser prorrogada"/>
    <m/>
    <s v="Lei n° 14.133/21"/>
    <d v="2024-05-28T00:00:00"/>
    <s v="SIM"/>
    <s v="PRAZO LEGAL"/>
    <s v="2026 - 3º Trimestre"/>
    <d v="2026-06-27T00:00:00"/>
    <s v="Sem informação"/>
    <s v="NÃO "/>
    <m/>
    <s v="Denison Leandro Serrao Soares"/>
    <s v="Arilson Galdino da Silva"/>
    <s v="Claudio Luis da Silva Cabral"/>
    <s v="Arilson Galdino da Silva"/>
    <s v="Cristiano Neri da Silva "/>
    <s v="denison.soares@tjpa.jus.br;arilson.silva@tjpa.jus.br; claudio.cabral@tjpa.jus.br; arilson.silva@tjpa.jus.br; cristiano.neri@tjpa.jus.br;coordenadoria.contratos@tjpa.jus.br"/>
    <n v="184"/>
    <s v=""/>
    <m/>
    <s v="Iniciar Processo de Reajuste"/>
    <s v="065/2024"/>
    <m/>
    <s v="AGdS"/>
    <s v="Arilson Galdino da Silva"/>
    <n v="3534810.37"/>
    <s v="ARP065/2024"/>
  </r>
  <r>
    <s v="ARP"/>
    <s v="035"/>
    <x v="0"/>
    <s v="ABM UTI MÓVEL E HOME CARE SS"/>
    <s v="36.765.205/0001-05"/>
    <s v="Registro de Preços para eventual locação de ambulâncias Tipo B (Ambulância de Suporte Básico) e Tipo D (Aquisição deAmbulância de Suporte Avançado) por 12 horas, sem limite de quilometragem, com combustível, incluindo a prestação de serviços de Médico (Tipo D), Enfermeiro (Tipo D), Técnico de Enfermagem (Tipo B) e condutor/socorrista, para tender ao Poder Judiciário na Região Metropolitana e interiores até 400 k da capital."/>
    <s v="Serviço de Terceiro"/>
    <x v="2"/>
    <s v="90004/2025"/>
    <d v="2025-08-26T00:00:00"/>
    <s v="26/08/25"/>
    <d v="2026-08-26T00:00:00"/>
    <s v="26/08/26"/>
    <n v="365"/>
    <n v="184"/>
    <s v="SUPERIOR A 150 DIAS"/>
    <x v="1"/>
    <n v="119748.7"/>
    <x v="0"/>
    <n v="0"/>
    <x v="4"/>
    <s v="TJPA-PRO-2024/01161"/>
    <n v="0"/>
    <n v="119748.7"/>
    <m/>
    <m/>
    <s v="Lei n° 14.133/21"/>
    <m/>
    <m/>
    <s v="PRAZO LEGAL"/>
    <s v="2026 - 3º Trimestre"/>
    <d v="2026-06-27T00:00:00"/>
    <s v="Sem informação"/>
    <s v="Sem informação"/>
    <m/>
    <s v="Camila Amado Soares"/>
    <s v="Sem indicação"/>
    <s v="Samanta Edrine do Rosário de Sousa "/>
    <s v="Sem Indicação"/>
    <s v="Sem indicação"/>
    <s v="camila.amado@tjpa.jus.br;; samanta.sousa@tjpa.jus.br; ; ;coordenadoria.contratos@tjpa.jus.br"/>
    <n v="184"/>
    <s v=""/>
    <m/>
    <s v="Iniciar Processo de Reajuste"/>
    <s v="035/2025"/>
    <m/>
    <s v="SEdRdS"/>
    <s v="Samanta Edrine do Rosário de Sousa "/>
    <n v="29392.370000000003"/>
    <s v="ARP035/2025"/>
  </r>
  <r>
    <s v="CONTRATO"/>
    <s v="074"/>
    <x v="2"/>
    <s v="ORACLE DO BRASIL SISTEMAS LTDA"/>
    <s v="59.456.277/0001-76"/>
    <s v="Contratação direta da empresa especializada e exclusiva, na prestação de serviços de suporte técnico e atualização de licenças do software Oracle, cujo catser é o 5576"/>
    <s v="Contrato de TIC"/>
    <x v="3"/>
    <s v="061/2023"/>
    <d v="2023-08-27T00:00:00"/>
    <s v="27/08/23"/>
    <d v="2026-08-26T00:00:00"/>
    <s v="26/08/26"/>
    <n v="1095"/>
    <n v="184"/>
    <s v="SUPERIOR A 150 DIAS"/>
    <x v="1"/>
    <n v="1554139.02"/>
    <x v="0"/>
    <n v="2"/>
    <x v="4"/>
    <s v="TJPA-PRO-2023/02362"/>
    <n v="0"/>
    <n v="1690522.51"/>
    <s v="pode ser prorrogado por até 10 anos; TJPA-MEM-2024/35339 REAJUSTE AUTOMÁTICO/ cobrança: TJPA-MEM-2024/35356 - TJPA-MEM-2024/29439, nstrução de prorrogação - ja ajustei na planilha a data do proximo reajuste; TJPA-MEM-2025/27326 prorrogação - assessoria jurídica -2° reajuste conmcedido no 2° TA, ajustei na planilha"/>
    <m/>
    <s v="Lei n° 14.133/2021, art. 74, I"/>
    <d v="2025-04-23T00:00:00"/>
    <s v="SIM"/>
    <s v="PRAZO LEGAL"/>
    <s v="2026 - 3º Trimestre"/>
    <d v="2026-06-27T00:00:00"/>
    <s v="Sem informação"/>
    <s v="Sem informação"/>
    <s v="Com base no artigo 74, inciso I, da Lei nº 14.133/2021"/>
    <s v="Murilo de Melo Silva"/>
    <s v="Arilson Galdino da Silva"/>
    <s v="Cristina Cardoso da Costa Serra"/>
    <s v="Arilson Galdino da Silva"/>
    <s v="Leonardo Junqueira da Silva Valente"/>
    <s v="murilo.silva@tjpa.jus.br;arilson.silva@tjpa.jus.br; cristina.serra@tjpa.jus.br; arilson.silva@tjpa.jus.br; leonardo.valente@tjpa.jus.br;coordenadoria.contratos@tjpa.jus.br"/>
    <n v="184"/>
    <s v=""/>
    <m/>
    <s v="Aguardar anualidade"/>
    <s v="074/2023"/>
    <m/>
    <s v="AGdS"/>
    <s v="Arilson Galdino da Silva"/>
    <n v="3724585.01"/>
    <s v="CONTRATO074/2023"/>
  </r>
  <r>
    <s v="CONTRATO"/>
    <s v="070"/>
    <x v="2"/>
    <s v="BANCO DO ESTADO DO PARÁ - BANPARA"/>
    <s v="04.913.711/0001-08"/>
    <s v="Contratação de instituição financeira pública ou privada, nos termos da legislação em vigor, para prestação de serviços bancários de arrecadação de Tributos e demais recursos próprios e outros serviços auxiliares, pertencentes ao Tribunal de Justiça do Estado do Pará"/>
    <s v="Serviço de Terceiro"/>
    <x v="0"/>
    <s v="024/2023"/>
    <d v="2023-09-02T00:00:00"/>
    <s v="02/09/23"/>
    <d v="2026-09-02T00:00:00"/>
    <s v="02/09/26"/>
    <n v="1096"/>
    <n v="191"/>
    <s v="SUPERIOR A 150 DIAS"/>
    <x v="1"/>
    <n v="83673.850000000006"/>
    <x v="0"/>
    <n v="8"/>
    <x v="5"/>
    <s v="TJPA-PRO-2023/03185"/>
    <n v="9356.75"/>
    <n v="104589.89"/>
    <s v="TJPA-MEM-2024/33751, na cotação; 0002711-56.2025.8.14.0900 prorrogação e acréscimo aguardando autorização do presidente"/>
    <d v="2025-06-23T00:00:00"/>
    <s v="Lei n° 8.666/93"/>
    <m/>
    <s v="Não"/>
    <s v="PRAZO LEGAL"/>
    <s v="2026 - 3º Trimestre"/>
    <d v="2026-07-04T00:00:00"/>
    <s v="Dentro do prazo"/>
    <s v="Sem informação"/>
    <m/>
    <s v="Arthur Conrado de Melo Neto"/>
    <s v="Marilene da Cunha Farias Gomes"/>
    <s v="Nabia Cristina Melo Duailibe Barros"/>
    <s v="Sem Indicação"/>
    <s v="Sem indicação"/>
    <e v="#N/A"/>
    <n v="191"/>
    <m/>
    <m/>
    <s v="Iniciar Processo de Reajuste"/>
    <s v="070/2023"/>
    <m/>
    <s v="MdCFG"/>
    <s v="Marilene da Cunha Farias Gomes"/>
    <n v="294146.98"/>
    <s v="CONTRATO070/2023"/>
  </r>
  <r>
    <s v="CONTRATO"/>
    <s v="094"/>
    <x v="0"/>
    <s v="ABIMAEL TORCATE DE SOUZA ME"/>
    <s v="42.840.532/0001-87"/>
    <s v="Prestação de serviços especializados de consultoria voltados a promover o aperfeiçoamento dos processos de trabalho, normativos e artefatos da fase de planejamento das contratações do Tribunal de Justiça do Estado do Pará, em consonância com o arcabouço estratégico institucional (missão, visão e valores) e as diretrizes do Conselho Nacional de Justiça"/>
    <s v="Serviço de Terceiro"/>
    <x v="3"/>
    <s v="051/2025"/>
    <d v="2025-09-03T00:00:00"/>
    <s v="03/09/25"/>
    <d v="2026-09-03T00:00:00"/>
    <s v="03/09/26"/>
    <n v="365"/>
    <n v="192"/>
    <s v="SUPERIOR A 150 DIAS"/>
    <x v="1"/>
    <n v="428104"/>
    <x v="0"/>
    <n v="1"/>
    <x v="2"/>
    <s v="00199907-39.2025.84.0900"/>
    <n v="0"/>
    <n v="428140"/>
    <m/>
    <m/>
    <s v="Lei n° 14.133/21"/>
    <m/>
    <m/>
    <s v="PRAZO LEGAL"/>
    <s v="2026 - 3º Trimestre"/>
    <d v="2026-07-05T00:00:00"/>
    <s v="Sem informação"/>
    <s v="Sem informação"/>
    <m/>
    <s v="Deivison Pereira Cavalcante"/>
    <s v="Sem indicação"/>
    <s v="Lorena Penin Bastos Botelho"/>
    <s v="Rennan Rodrigues Santos"/>
    <s v="Helen Rose da Silva Saraiva Almeida"/>
    <e v="#N/A"/>
    <n v="192"/>
    <s v=""/>
    <m/>
    <s v="Iniciar Processo de Reajuste"/>
    <s v="094/2025"/>
    <m/>
    <s v="LPBB"/>
    <s v="Lorena Penin Bastos Botelho"/>
    <n v="428104"/>
    <s v="CONTRATO094/2025"/>
  </r>
  <r>
    <s v="CONTRATO"/>
    <s v="095"/>
    <x v="1"/>
    <s v="GLOBAL EAGLE SERVIÇOS DE TELECOMUNICAÇÕES LTDA"/>
    <s v="09.354.828/0001-12"/>
    <s v="Contratação de empresa especializada na prestação de serviços de telecomunicações, com acesso a circuito de acesso à internet via satélite banda larga e uso da rede de satélites interconectados à Starlink em órbita terrestre baixa (LEO), incluindo equipamentos em locação, serviço de instalação, suporte técnico e manutenção, conforme condições e exigências estabelecidas neste instrumento e no Termo de Referência, Anexo I do edital, devendo, a instalação de 100 (cem) antenas"/>
    <s v="Contrato de TIC"/>
    <x v="0"/>
    <s v="013/2024"/>
    <d v="2024-09-04T00:00:00"/>
    <s v="04/09/24"/>
    <d v="2026-09-04T00:00:00"/>
    <s v="04/09/26"/>
    <n v="730"/>
    <n v="193"/>
    <s v="SUPERIOR A 150 DIAS"/>
    <x v="1"/>
    <n v="5196200"/>
    <x v="0"/>
    <n v="0"/>
    <x v="4"/>
    <s v="TJPA-PRO-2024/03623"/>
    <n v="0"/>
    <n v="5196200"/>
    <m/>
    <m/>
    <s v="Lei n° 14.133/21"/>
    <d v="2024-05-25T00:00:00"/>
    <s v="SIM"/>
    <s v="PRAZO LEGAL"/>
    <s v="2026 - 3º Trimestre"/>
    <d v="2026-07-06T00:00:00"/>
    <s v="Sem informação"/>
    <s v="Sem informação"/>
    <m/>
    <s v="Denison Leandro Serrao Soares"/>
    <s v="Arilson Galdino da Silva"/>
    <s v="Claudio Luis da Silva Cabral"/>
    <s v="Arilson Galdino da Silva"/>
    <s v="Cristiano Neri da Silva "/>
    <s v="denison.soares@tjpa.jus.br;arilson.silva@tjpa.jus.br; claudio.cabral@tjpa.jus.br; arilson.silva@tjpa.jus.br; cristiano.neri@tjpa.jus.br;coordenadoria.contratos@tjpa.jus.br"/>
    <n v="193"/>
    <s v=""/>
    <m/>
    <s v="Iniciar Processo de Reajuste"/>
    <s v="095/2024"/>
    <m/>
    <s v="AGdS"/>
    <s v="Arilson Galdino da Silva"/>
    <n v="3006395.13"/>
    <s v="CONTRATO095/2024"/>
  </r>
  <r>
    <s v="CONTRATO"/>
    <s v="095"/>
    <x v="0"/>
    <s v="COMPANHIA DAS BANDEIRAS E ACESSORIOS LTDA"/>
    <s v="46.884.905/0001-72"/>
    <s v="Aquisição de Bandeiras: Nacional, do Estado do Pará, do Tribunal de Justiça do Estado do Pará e MERCOSUL"/>
    <s v="Material de Consumo"/>
    <x v="0"/>
    <s v="018/2025"/>
    <d v="2025-09-08T00:00:00"/>
    <s v="08/09/25"/>
    <d v="2026-09-08T00:00:00"/>
    <s v="08/09/26"/>
    <n v="365"/>
    <n v="197"/>
    <s v="SUPERIOR A 150 DIAS"/>
    <x v="1"/>
    <n v="103896.5"/>
    <x v="0"/>
    <n v="2"/>
    <x v="0"/>
    <s v="0029048-82.2025.8.14.0900"/>
    <n v="0"/>
    <n v="103896.5"/>
    <m/>
    <m/>
    <s v="Lei n° 14.133/21"/>
    <m/>
    <m/>
    <s v="PRAZO LEGAL"/>
    <s v="2026 - 3º Trimestre"/>
    <d v="2026-07-10T00:00:00"/>
    <s v="Sem informação"/>
    <s v="Sem informação"/>
    <m/>
    <s v="Willian Rogerio Souza da Silva"/>
    <s v="Sem indicação"/>
    <s v="Neyla Freitas dos Santos"/>
    <s v="Albinesio da Silva Duarte"/>
    <s v="Leonardo Luidgi Segtowick da Silva Sovano"/>
    <s v="william.silva@tjpa.jus.br; ; neyla.santos@tjpa.jus.br; albinesio.duarte@tjpa.jus.br; leonardo.sovano@tjpa.jus.br; coord.militar@tjpa.jus.br; cmtj@tjpa.jus.br; coordenadoria.contratos@tjpa.jus.br"/>
    <n v="197"/>
    <s v=""/>
    <m/>
    <s v="Iniciar Processo de Reajuste"/>
    <s v="095/2025"/>
    <m/>
    <s v="NFdS"/>
    <s v="Neyla Freitas dos Santos"/>
    <n v="51855"/>
    <s v="CONTRATO095/2025"/>
  </r>
  <r>
    <s v="CONTRATO"/>
    <s v="097"/>
    <x v="1"/>
    <s v="FACHINELI COMUNICAÇÃO LTDA"/>
    <s v="08.804.362/0001-47"/>
    <s v="O objeto do presente Contrato é a contratação de empresa especializada na prestação de serviço de acesso à internet, via fibra óptica não dedicao, incluindo instalação, manutenção, suporte técnico e fornecimento de equpamentos em comodato pelo período de 24 meses."/>
    <s v="Contrato de TIC"/>
    <x v="0"/>
    <s v="011/2024"/>
    <d v="2024-09-12T00:00:00"/>
    <s v="12/09/24"/>
    <d v="2026-09-12T00:00:00"/>
    <s v="12/09/26"/>
    <n v="730"/>
    <n v="201"/>
    <s v="SUPERIOR A 150 DIAS"/>
    <x v="1"/>
    <n v="573703.72"/>
    <x v="0"/>
    <n v="1"/>
    <x v="4"/>
    <s v="TJPA-PRO-2024/03700"/>
    <n v="0"/>
    <n v="573703.72"/>
    <m/>
    <m/>
    <s v="Lei n° 14.133/21"/>
    <d v="2024-06-11T00:00:00"/>
    <s v="SIM"/>
    <s v="PRAZO LEGAL"/>
    <s v="2026 - 3º Trimestre"/>
    <d v="2026-07-14T00:00:00"/>
    <s v="Sem informação"/>
    <s v="Sem informação"/>
    <m/>
    <s v="Denison Leandro Serrao Soares"/>
    <s v="Arilson Galdino da Silva"/>
    <s v="Claudio Luis da Silva Cabral"/>
    <s v="Arilson Galdino da Silva"/>
    <s v="Bruno Botelho Cardoso"/>
    <s v="denison.soares@tjpa.jus.br;arilson.silva@tjpa.jus.br; claudio.cabral@tjpa.jus.br; arilson.silva@tjpa.jus.br; bruno.bcardoso@tjpa.jus.br;coordenadoria.contratos@tjpa.jus.br"/>
    <n v="201"/>
    <s v=""/>
    <m/>
    <s v="Iniciar Processo de Reajuste"/>
    <s v="097/2024"/>
    <m/>
    <s v="AGdS"/>
    <s v="Arilson Galdino da Silva"/>
    <n v="321443.65999999997"/>
    <s v="CONTRATO097/2024"/>
  </r>
  <r>
    <s v="ARP"/>
    <s v="036"/>
    <x v="0"/>
    <s v="FAGUNDES DISTRIBUIÇÃO LTDA"/>
    <s v="07.953.689/0001-18"/>
    <s v="Registro de Preços para aquisição de equipamentos tecnológicos para modernizar a infraestrutura do Poder Judiciário do Estado do Pará, com foco na implementação e aprimoramento dos projetos “Visita Virtual” e “Audiências Virtuais”. "/>
    <s v="Material Permanente"/>
    <x v="0"/>
    <s v="020/2025"/>
    <d v="2025-09-12T00:00:00"/>
    <s v="12/09/25"/>
    <d v="2026-09-12T00:00:00"/>
    <s v="12/09/26"/>
    <n v="365"/>
    <n v="201"/>
    <s v="SUPERIOR A 150 DIAS"/>
    <x v="1"/>
    <n v="2986000"/>
    <x v="0"/>
    <n v="0"/>
    <x v="4"/>
    <s v="0030640-64.2025.8.14.0900"/>
    <n v="0"/>
    <n v="2986000"/>
    <m/>
    <m/>
    <s v="Lei n° 14.133/21"/>
    <m/>
    <m/>
    <s v="PRAZO LEGAL"/>
    <s v="2026 - 3º Trimestre"/>
    <d v="2026-07-14T00:00:00"/>
    <s v="Sem informação"/>
    <s v="Sem informação"/>
    <m/>
    <s v="Aline Santos Oliveira"/>
    <s v="Daniel Fontes Pereira"/>
    <s v="Fabricio Jose Uchoa Correa"/>
    <s v="Sem Indicação"/>
    <s v="Sem indicação"/>
    <s v="aline.oliveira@tjpa.jus.br;fontes.daniel@tjpa.jus.br; fabricio.uchoa@tjpa.jus.br; ; ;coordenadoria.contratos@tjpa.jus.br"/>
    <n v="201"/>
    <s v=""/>
    <m/>
    <s v="Iniciar Processo de Reajuste"/>
    <s v="036/2025"/>
    <m/>
    <s v="DFP"/>
    <s v="Daniel Fontes Pereira"/>
    <n v="716640"/>
    <s v="ARP036/2025"/>
  </r>
  <r>
    <s v="ARP"/>
    <s v="038"/>
    <x v="0"/>
    <s v="M.F. ALMEIDA LTDA-ME"/>
    <s v="15.838.111/0001-49"/>
    <s v="Registro de Preços para aquisição de equipamentos tecnológicos para modernizar a infraestrutura do Poder Judiciário do Estado do Pará, com foco na implementação e aprimoramento dos projetos “Visita Virtual” e “Audiências Virtuais”. "/>
    <s v="Material Permanente"/>
    <x v="0"/>
    <s v="020/2025"/>
    <d v="2025-09-12T00:00:00"/>
    <s v="12/09/25"/>
    <d v="2026-09-12T00:00:00"/>
    <s v="12/09/26"/>
    <n v="365"/>
    <n v="201"/>
    <s v="SUPERIOR A 150 DIAS"/>
    <x v="1"/>
    <n v="132600"/>
    <x v="0"/>
    <n v="0"/>
    <x v="4"/>
    <s v=" 0030643-19.2025.8.14.0900"/>
    <n v="0"/>
    <n v="132600"/>
    <m/>
    <m/>
    <s v="Lei n° 14.133/21"/>
    <m/>
    <m/>
    <s v="PRAZO LEGAL"/>
    <s v="2026 - 3º Trimestre"/>
    <d v="2026-07-14T00:00:00"/>
    <s v="Sem informação"/>
    <s v="Sem informação"/>
    <m/>
    <s v="Aline Santos Oliveira"/>
    <s v="Daniel Fontes Pereira"/>
    <s v="Fabricio Jose Uchoa Correa"/>
    <s v="Sem Indicação"/>
    <s v="Sem indicação"/>
    <s v="aline.oliveira@tjpa.jus.br;fontes.daniel@tjpa.jus.br; fabricio.uchoa@tjpa.jus.br; ; ;coordenadoria.contratos@tjpa.jus.br"/>
    <n v="201"/>
    <s v=""/>
    <m/>
    <s v="Iniciar Processo de Reajuste"/>
    <s v="038/2025"/>
    <m/>
    <s v="DFP"/>
    <s v="Daniel Fontes Pereira"/>
    <n v="116960"/>
    <s v="ARP038/2025"/>
  </r>
  <r>
    <s v="ARP"/>
    <s v="039"/>
    <x v="0"/>
    <s v="WECOM COMÉRCIO, DISTRIBUIÇÃO E SERVIÇO EM TECNOLOGIA DA INFORMAÇÃO S/A"/>
    <s v="10.663.782/0006-07"/>
    <s v="Registro de Preços para aquisição de equipamentos tecnológicos para modernizar a infraestrutura do Poder Judiciário do Estado do Pará, com foco na implementação e aprimoramento dos projetos “Visita Virtual” e “Audiências Virtuais”. "/>
    <s v="Material Permanente"/>
    <x v="0"/>
    <s v="020/2025"/>
    <d v="2025-09-12T00:00:00"/>
    <s v="12/09/25"/>
    <d v="2026-09-12T00:00:00"/>
    <s v="12/09/26"/>
    <n v="365"/>
    <n v="201"/>
    <s v="SUPERIOR A 150 DIAS"/>
    <x v="1"/>
    <n v="6400000"/>
    <x v="0"/>
    <n v="0"/>
    <x v="4"/>
    <s v="0030645-86.2025.8.14.0900"/>
    <n v="0"/>
    <n v="6400000"/>
    <m/>
    <m/>
    <s v="Lei n° 14.133/21"/>
    <m/>
    <m/>
    <s v="PRAZO LEGAL"/>
    <s v="2026 - 3º Trimestre"/>
    <d v="2026-07-14T00:00:00"/>
    <s v="Sem informação"/>
    <s v="Sem informação"/>
    <m/>
    <s v="Aline Santos Oliveira"/>
    <s v="Daniel Fontes Pereira"/>
    <s v="Fabricio Jose Uchoa Correa"/>
    <s v="Sem Indicação"/>
    <s v="Sem indicação"/>
    <s v="aline.oliveira@tjpa.jus.br;fontes.daniel@tjpa.jus.br; fabricio.uchoa@tjpa.jus.br; ; ;coordenadoria.contratos@tjpa.jus.br"/>
    <n v="201"/>
    <s v=""/>
    <m/>
    <s v="Iniciar Processo de Reajuste"/>
    <s v="039/2025"/>
    <m/>
    <s v="DFP"/>
    <s v="Daniel Fontes Pereira"/>
    <n v="2854400"/>
    <s v="ARP039/2025"/>
  </r>
  <r>
    <s v="CONTRATO"/>
    <s v="098"/>
    <x v="1"/>
    <s v="ONLINE TELECOMUNICAÇÕES LTDA"/>
    <s v="26.158.902/0001-44"/>
    <s v="O objeto do presente Contrato é a contratação de empresa especializada na prestação de serviço de acesso à internet, via fibra óptica não dedicao, incluindo instalação, manutenção, suporte técnico e fornecimento de equpamentos em comodato pelo período de 24 meses"/>
    <s v="Contrato de TIC"/>
    <x v="0"/>
    <s v="011/2024"/>
    <d v="2024-09-12T00:00:00"/>
    <s v="12/09/24"/>
    <d v="2026-09-12T00:00:00"/>
    <s v="12/09/26"/>
    <n v="730"/>
    <n v="201"/>
    <s v="SUPERIOR A 150 DIAS"/>
    <x v="1"/>
    <n v="90997.3"/>
    <x v="0"/>
    <n v="0"/>
    <x v="4"/>
    <s v="TJPA-PRO-2024/03705"/>
    <n v="0"/>
    <n v="90997.3"/>
    <m/>
    <m/>
    <s v="Lei n° 14.133/21"/>
    <d v="2024-06-11T00:00:00"/>
    <s v="SIM"/>
    <s v="PRAZO LEGAL"/>
    <s v="2026 - 3º Trimestre"/>
    <d v="2026-07-14T00:00:00"/>
    <s v="Sem informação"/>
    <s v="Sem informação"/>
    <m/>
    <s v="Denison Leandro Serrao Soares"/>
    <s v="Bruno Botelho Cardoso"/>
    <s v="Cristiano Neri da Silva "/>
    <s v="Arilson Galdino da Silva"/>
    <s v="Claudio Luis da Silva Cabral"/>
    <s v="denison.soares@tjpa.jus.br;bruno.bcardoso@tjpa.jus.br; cristiano.neri@tjpa.jus.br; arilson.silva@tjpa.jus.br; claudio.cabral@tjpa.jus.br;coordenadoria.contratos@tjpa.jus.br"/>
    <n v="201"/>
    <s v=""/>
    <m/>
    <s v="Iniciar Processo de Reajuste"/>
    <s v="098/2024"/>
    <m/>
    <s v="BBC"/>
    <s v="Bruno Botelho Cardoso"/>
    <n v="51979.82"/>
    <s v="CONTRATO098/2024"/>
  </r>
  <r>
    <s v="CONTRATO"/>
    <s v="100"/>
    <x v="1"/>
    <s v="BSB TIC SOLUÇÕES LTDA"/>
    <s v="04.202.019/0001-71"/>
    <s v="O objeto do presente Contrato é a contratação de empresa especializada na prestação de serviço de acesso à internet, via fibra óptica não dedicao, incluindo instalação, manutenção, suporte técnico e fornecimento de equpamentos em comodato pelo período de 24 meses."/>
    <s v="Contrato de TIC"/>
    <x v="0"/>
    <s v="011/2024"/>
    <d v="2024-09-12T00:00:00"/>
    <s v="12/09/24"/>
    <d v="2026-09-12T00:00:00"/>
    <s v="12/09/26"/>
    <n v="730"/>
    <n v="201"/>
    <s v="SUPERIOR A 150 DIAS"/>
    <x v="1"/>
    <n v="46944.07"/>
    <x v="0"/>
    <n v="2"/>
    <x v="4"/>
    <s v="TJPA-PRO-2024/03722"/>
    <n v="0"/>
    <n v="46944.07"/>
    <m/>
    <m/>
    <s v="Lei n° 14.133/21"/>
    <d v="2024-06-11T00:00:00"/>
    <s v="SIM"/>
    <s v="PRAZO LEGAL"/>
    <s v="2026 - 3º Trimestre"/>
    <d v="2026-07-14T00:00:00"/>
    <s v="Sem informação"/>
    <s v="Sem informação"/>
    <m/>
    <s v="Denison Leandro Serrao Soares"/>
    <s v="Fabio Venicius Ferreira dos Reis"/>
    <s v="Bruno Botelho Cardoso"/>
    <s v="Arilson Galdino da Silva"/>
    <s v="Claudio Luis da Silva Cabral"/>
    <s v="denison.soares@tjpa.jus.br;fabio.reis@tjpa.jus.br; bruno.bcardoso@tjpa.jus.br; arilson.silva@tjpa.jus.br; claudio.cabral@tjpa.jus.br;coordenadoria.contratos@tjpa.jus.br"/>
    <n v="201"/>
    <s v=""/>
    <m/>
    <s v="Iniciar Processo de Reajuste"/>
    <s v="100/2024"/>
    <m/>
    <s v="FVFdR"/>
    <s v="Fabio Venicius Ferreira dos Reis"/>
    <n v="28303.91"/>
    <s v="CONTRATO100/2024"/>
  </r>
  <r>
    <s v="CONTRATO"/>
    <s v="096"/>
    <x v="0"/>
    <s v="FUNDAÇÃO GETÚLIO VARGAS - FGV"/>
    <s v=" 33.641.663/0001-44"/>
    <s v="Contratação de empresa especializada na prestação de serviços de organização, planejameno e realização de Concurso Público destinado ao preenchimento de 30 (trinta) vagas e formação de cadastro de reserva para o cargo de Juiz de Direito Substituto do Tribunal de Justiça do Estado do Pará."/>
    <s v="Serviço de Terceiro"/>
    <x v="2"/>
    <s v="900026/2025"/>
    <d v="2025-09-12T00:00:00"/>
    <s v="12/09/25"/>
    <d v="2026-09-12T00:00:00"/>
    <s v="12/09/26"/>
    <n v="365"/>
    <n v="201"/>
    <s v="SUPERIOR A 150 DIAS"/>
    <x v="1"/>
    <n v="1266000"/>
    <x v="0"/>
    <n v="1"/>
    <x v="3"/>
    <s v="TJPA-PRO-2024/02381"/>
    <n v="0"/>
    <n v="1299618"/>
    <m/>
    <m/>
    <s v="Lei n° 14.133/21"/>
    <m/>
    <m/>
    <s v="PRAZO LEGAL"/>
    <s v="2026 - 3º Trimestre"/>
    <d v="2026-07-14T00:00:00"/>
    <s v="Sem informação"/>
    <s v="Sem informação"/>
    <m/>
    <s v="Dr. Agenor Cassio Nascimento Correia Andrade"/>
    <s v="Sem indicação"/>
    <s v="Tayna Conceição Martins de Pina Mello"/>
    <s v="Sem Indicação"/>
    <s v="Orlando Cerdeira Bordallo Neto"/>
    <e v="#N/A"/>
    <n v="201"/>
    <s v=""/>
    <m/>
    <s v="Iniciar Processo de Reajuste"/>
    <s v="096/2025"/>
    <m/>
    <s v="TCMdPM"/>
    <s v="Tayna Conceição Martins de Pina Mello"/>
    <n v="0"/>
    <s v="CONTRATO096/2025"/>
  </r>
  <r>
    <s v="ARP"/>
    <s v="037"/>
    <x v="0"/>
    <s v="MICROSENS S.A"/>
    <s v="78.126.950/0011-26"/>
    <s v="Registro de Preços para aquisição de equipamentos tecnológicos para modernizar a infraestrutura do Poder Judiciário do Estado do Pará, com foco na implementação e aprimoramento dos projetos “Visita Virtual” e “Audiências Virtuais”. "/>
    <s v="Material Permanente"/>
    <x v="0"/>
    <s v="020/2025"/>
    <d v="2025-09-15T00:00:00"/>
    <s v="15/09/25"/>
    <d v="2026-09-15T00:00:00"/>
    <s v="15/09/26"/>
    <n v="365"/>
    <n v="204"/>
    <s v="SUPERIOR A 150 DIAS"/>
    <x v="1"/>
    <n v="697800"/>
    <x v="0"/>
    <n v="0"/>
    <x v="4"/>
    <s v="0030641-49.2025.8.14.0900"/>
    <n v="0"/>
    <n v="697800"/>
    <m/>
    <m/>
    <s v="Lei n° 14.133/21"/>
    <m/>
    <m/>
    <s v="PRAZO LEGAL"/>
    <s v="2026 - 3º Trimestre"/>
    <d v="2026-07-17T00:00:00"/>
    <s v="Sem informação"/>
    <s v="Sem informação"/>
    <m/>
    <s v="Aline Santos Oliveira"/>
    <s v="Daniel Fontes Pereira"/>
    <s v="Fabricio Jose Uchoa Correa"/>
    <s v="Sem Indicação"/>
    <s v="Sem indicação"/>
    <s v="aline.oliveira@tjpa.jus.br;fontes.daniel@tjpa.jus.br; fabricio.uchoa@tjpa.jus.br; ; ;coordenadoria.contratos@tjpa.jus.br"/>
    <n v="204"/>
    <s v=""/>
    <m/>
    <s v="Iniciar Processo de Reajuste"/>
    <s v="037/2025"/>
    <m/>
    <s v="DFP"/>
    <s v="Daniel Fontes Pereira"/>
    <n v="593650"/>
    <s v="ARP037/2025"/>
  </r>
  <r>
    <s v="CONTRATO"/>
    <s v="071"/>
    <x v="4"/>
    <s v="HIDRO FRANCHISING LTDA"/>
    <s v="23.510.039/0001-54"/>
    <s v="Contratação de serviços para manutenção preventiva das Estações de Tratamento de Esgosto do edifício sede e do Fórum de  Mosqueiro"/>
    <s v="Serviço de Terceiro"/>
    <x v="0"/>
    <s v="054/2022"/>
    <d v="2022-09-15T00:00:00"/>
    <s v="15/09/22"/>
    <d v="2026-09-15T00:00:00"/>
    <s v="15/09/26"/>
    <n v="1461"/>
    <n v="204"/>
    <s v="SUPERIOR A 150 DIAS"/>
    <x v="1"/>
    <n v="91600"/>
    <x v="0"/>
    <n v="1"/>
    <x v="1"/>
    <s v="TJPA-PRO-2022/03374"/>
    <n v="0"/>
    <n v="130081.47"/>
    <s v="TJPA-MEM-2024/40547, COBRANÇA / criei segunda para seguir à pesquisa de mercado qp chegou fora do prazo/ 0024989-51.2025.8.14.0900 - cobrança/ tramitação 0031859-15.2025.8.14.0900"/>
    <m/>
    <s v="Lei n° 8.666/93"/>
    <m/>
    <s v="Não"/>
    <s v="PRAZO LEGAL"/>
    <s v="2026 - 3º Trimestre"/>
    <m/>
    <s v="Sem informação"/>
    <s v="Sem informação"/>
    <m/>
    <s v="Valter Mendes Ferreira Junior"/>
    <s v="Francinaldo Pereira da Silva Barbosa"/>
    <s v="Francinaldo Pereira da Silva Barbosa"/>
    <s v="Sem Indicação"/>
    <s v="Sem indicação"/>
    <e v="#N/A"/>
    <n v="204"/>
    <m/>
    <m/>
    <s v="Iniciar Processo de Reajuste"/>
    <s v="071/2022"/>
    <m/>
    <s v="FPdSB"/>
    <s v="Francinaldo Pereira da Silva Barbosa"/>
    <n v="334062.65999999997"/>
    <s v="CONTRATO071/2022"/>
  </r>
  <r>
    <s v="ARP"/>
    <s v="070"/>
    <x v="1"/>
    <s v="J M COVRE COMUNICAÇÃO E MARKETING LTDA"/>
    <s v="01.232.815/0001-69"/>
    <s v="Registro de Preços para eventuais aquisições elou locações de bens de decoração e estrutura para eventos"/>
    <s v="Serviço de Terceiro"/>
    <x v="0"/>
    <s v="020/2024"/>
    <d v="2024-09-20T00:00:00"/>
    <s v="20/09/24"/>
    <d v="2026-09-20T00:00:00"/>
    <s v="20/09/26"/>
    <n v="730"/>
    <n v="209"/>
    <s v="SUPERIOR A 150 DIAS"/>
    <x v="1"/>
    <n v="1784817"/>
    <x v="0"/>
    <n v="0"/>
    <x v="6"/>
    <s v="TJPA-PRO-2024/03889"/>
    <n v="0"/>
    <n v="3569634"/>
    <s v="prorrogação TJPA-MEM-2025/23472"/>
    <m/>
    <s v="Lei n° 14.133/21"/>
    <d v="2024-08-05T00:00:00"/>
    <s v="NÃO "/>
    <s v="PRAZO LEGAL"/>
    <s v="2026 - 3º Trimestre"/>
    <d v="2026-07-22T00:00:00"/>
    <s v="Sem informação"/>
    <s v="NÃO "/>
    <m/>
    <s v="Walter Antonio Santos Duarte"/>
    <s v="Klaus Rhossard Seabra Guimarães "/>
    <s v="Regina Celia Oliveira da Silva"/>
    <s v="Sem Indicação"/>
    <s v="Anderson Clay Batista Pereira"/>
    <e v="#N/A"/>
    <n v="209"/>
    <m/>
    <m/>
    <s v="Iniciar Processo de Reajuste"/>
    <s v="070/2024"/>
    <m/>
    <s v="KRSG"/>
    <s v="Klaus Rhossard Seabra Guimarães "/>
    <n v="968110"/>
    <s v="ARP070/2024"/>
  </r>
  <r>
    <s v="ARP"/>
    <s v="069"/>
    <x v="1"/>
    <s v="JEFFERSOM ESTRUTURAS PARA EVENTOS LTDA"/>
    <s v="03.746.510/0001-09"/>
    <s v="Registro de Preços para eventuais aquisições elou locações de bens de decoração e estrutura para eventos"/>
    <s v="Serviço de Terceiro"/>
    <x v="0"/>
    <s v="020/2024"/>
    <d v="2024-09-20T00:00:00"/>
    <s v="20/09/24"/>
    <d v="2026-09-20T00:00:00"/>
    <s v="20/09/26"/>
    <n v="730"/>
    <n v="209"/>
    <s v="SUPERIOR A 150 DIAS"/>
    <x v="1"/>
    <n v="1609000"/>
    <x v="0"/>
    <n v="0"/>
    <x v="6"/>
    <s v="TJPA-PRO-2024/03890"/>
    <n v="0"/>
    <n v="3218000"/>
    <s v="TJPA-MEM-2025/24953 prorrogação"/>
    <m/>
    <s v="Lei n° 14.133/21"/>
    <d v="2024-08-05T00:00:00"/>
    <s v="NÃO "/>
    <s v="PRAZO LEGAL"/>
    <s v="2026 - 3º Trimestre"/>
    <d v="2026-07-22T00:00:00"/>
    <s v="Sem informação"/>
    <s v="NÃO "/>
    <m/>
    <s v="Walter Antonio Santos Duarte"/>
    <s v="Klaus Rhossard Seabra Guimarães "/>
    <s v="Regina Celia Oliveira da Silva"/>
    <s v="Sem Indicação"/>
    <s v="Anderson Clay Batista Pereira"/>
    <e v="#N/A"/>
    <n v="209"/>
    <s v=""/>
    <m/>
    <s v="Iniciar Processo de Reajuste"/>
    <s v="069/2024"/>
    <m/>
    <s v="KRSG"/>
    <s v="Klaus Rhossard Seabra Guimarães "/>
    <n v="544880"/>
    <s v="ARP069/2024"/>
  </r>
  <r>
    <s v="CONTRATO"/>
    <s v="101"/>
    <x v="1"/>
    <s v="C M DISTRIBUIDORA LTDA"/>
    <s v="50.939.843/0001-26"/>
    <s v="Contratação de empresa especilizada no fornecimento de gêneros alimentícios do tipo café e açúcar"/>
    <s v="Material de Consumo"/>
    <x v="8"/>
    <s v="018/2024"/>
    <d v="2024-09-20T00:00:00"/>
    <s v="20/09/24"/>
    <d v="2026-09-20T00:00:00"/>
    <s v="20/09/26"/>
    <n v="730"/>
    <n v="209"/>
    <s v="SUPERIOR A 150 DIAS"/>
    <x v="1"/>
    <n v="187458"/>
    <x v="0"/>
    <n v="0"/>
    <x v="2"/>
    <s v="TJPA-PRO-2024/03845"/>
    <n v="120387.6"/>
    <n v="361162.8"/>
    <s v="instrução 0006852-21.2025.8.14.0900 - reajuste será concedido no TA da prorrogação, já ajustei na planilha a data da proxima anualidade"/>
    <d v="2025-06-24T00:00:00"/>
    <s v="Lei n° 14.133/21"/>
    <d v="2025-07-03T00:00:00"/>
    <s v="NÃO "/>
    <s v="PRAZO LEGAL"/>
    <s v="2026 - 3º Trimestre"/>
    <d v="2026-07-22T00:00:00"/>
    <s v="Dentro do prazo"/>
    <s v="Sem informação"/>
    <m/>
    <s v="Joao Victor Ferreira Almeida"/>
    <s v="Sem indicação"/>
    <s v="Antonio Paulo Costa de Castro"/>
    <s v="Thiago da Silva Soares"/>
    <s v="Leandro Soares Costa Borges"/>
    <s v="joao.vfalmeida@tjpa.jus.br;antonio.castro@tjpa.jus.br;thiago.soares@tjpa.jus.br;leandro.borges@tjpa.jus.br"/>
    <n v="209"/>
    <s v=""/>
    <m/>
    <s v="Aguardar anualidade"/>
    <s v="101/2024"/>
    <m/>
    <s v="APCdC"/>
    <s v="Antonio Paulo Costa de Castro"/>
    <n v="411842.4"/>
    <s v="CONTRATO101/2024"/>
  </r>
  <r>
    <s v="CONTRATO"/>
    <s v="102"/>
    <x v="1"/>
    <s v="JÚNIOR GÁS II LTDA"/>
    <s v="37.665.978/0001-82"/>
    <s v="Contratação de empresa especializada no fornecimento de gêneros alimentícios do tipo café e açúcar."/>
    <s v="Material de Consumo"/>
    <x v="0"/>
    <s v="018/2024"/>
    <d v="2024-09-20T00:00:00"/>
    <s v="20/09/24"/>
    <d v="2026-09-20T00:00:00"/>
    <s v="20/09/26"/>
    <n v="730"/>
    <n v="209"/>
    <s v="SUPERIOR A 150 DIAS"/>
    <x v="1"/>
    <n v="34300.800000000003"/>
    <x v="0"/>
    <n v="0"/>
    <x v="2"/>
    <s v="TJPA-PRO-2024/03847"/>
    <n v="0"/>
    <n v="41990.400000000001"/>
    <s v="instrução 0003303-03.2025.8.14.0900 , reajuste será concedido no TA , ja ajustei a nova data base na planilha"/>
    <m/>
    <s v="Lei n° 14.133/21"/>
    <d v="2025-07-03T00:00:00"/>
    <s v="NÃO "/>
    <s v="PRAZO LEGAL"/>
    <s v="2026 - 3º Trimestre"/>
    <d v="2026-07-22T00:00:00"/>
    <s v="Sem informação"/>
    <s v="Sem informação"/>
    <m/>
    <s v="Joao Victor Ferreira Almeida"/>
    <s v="Sem indicação"/>
    <s v="Antonio Paulo Costa de Castro"/>
    <s v="Thiago da Silva Soares"/>
    <s v="Leandro Soares Costa Borges"/>
    <s v="joao.vfalmeida@tjpa.jus.br;antonio.castro@tjpa.jus.br;thiago.soares@tjpa.jus.br;leandro.borges@tjpa.jus.br"/>
    <n v="209"/>
    <s v=""/>
    <m/>
    <s v="Aguardar anualidade"/>
    <s v="102/2024"/>
    <m/>
    <s v="APCdC"/>
    <s v="Antonio Paulo Costa de Castro"/>
    <n v="38736"/>
    <s v="CONTRATO102/2024"/>
  </r>
  <r>
    <s v="ARP"/>
    <s v="040"/>
    <x v="0"/>
    <s v="IMPROVISU COMÉRCIO E REPRESENTAÇÃO LTDA"/>
    <s v="40.392.359/0001-76"/>
    <s v="Registro de Preços para eventual contratação do conjunto de medalhas: Alta Distinção, Ordem do Mérito Judiciário, Ermano do Couto, Bons Serviços 10, 20 e 30 anos, Mérito Funcional e Desembargadora Lydia, com itens que compõe as condecorações correspondentes: Medalha; Fita; Barreta; Roseta; Estojo, conforme condições estabelecidas no Termo de Referência – Anexo I do edital."/>
    <s v="Material de Consumo"/>
    <x v="0"/>
    <s v="017/2025"/>
    <d v="2025-09-24T00:00:00"/>
    <s v="24/09/25"/>
    <d v="2026-09-24T00:00:00"/>
    <s v="24/09/26"/>
    <n v="365"/>
    <n v="213"/>
    <s v="SUPERIOR A 150 DIAS"/>
    <x v="1"/>
    <n v="440610"/>
    <x v="0"/>
    <n v="0"/>
    <x v="6"/>
    <s v="0032748-66.2025.8.14.0900"/>
    <n v="0"/>
    <n v="440610"/>
    <m/>
    <m/>
    <s v="Lei n° 14.133/21"/>
    <d v="2025-05-29T00:00:00"/>
    <m/>
    <s v="PRAZO LEGAL"/>
    <s v="2026 - 3º Trimestre"/>
    <d v="2026-07-26T00:00:00"/>
    <s v="Sem informação"/>
    <s v="Sem informação"/>
    <m/>
    <s v="Nadime Sassim Dahas"/>
    <s v="Sem indicação"/>
    <s v="Klaus Rhossard Seabra Guimarães "/>
    <s v="Klaus Rhossard Seabra Guimarães "/>
    <s v="Walter Antonio Santos Duarte"/>
    <s v="nadime.dahas@tjpa.jus.br;; klaus.guimaraes@tjpa.jus.br; klaus.guimaraes@tjpa.jus.br; walter.duarte@tjpa.jus.br;coordenadoria.contratos@tjpa.jus.br"/>
    <n v="213"/>
    <s v=""/>
    <m/>
    <s v="Aguardar anualidade"/>
    <s v="040/2025"/>
    <m/>
    <s v="KRSG"/>
    <s v="Klaus Rhossard Seabra Guimarães "/>
    <n v="276150"/>
    <s v="ARP040/2025"/>
  </r>
  <r>
    <s v="CONTRATO"/>
    <s v="075"/>
    <x v="4"/>
    <s v="GREEN4T SOLUÇÕES TI S.A"/>
    <s v="03.698.620/0005-68"/>
    <s v="Contratação de empresa especializada para fornecimento e instalação, implantação e integração, em regime &quot;tum key&quot; ( a contratada fica obrigada a entregar a solução em condições de pleno funcionamento), Datacenter Container Modular Seguro Outdoor, para uso do Tribunal de Justiça do Pará."/>
    <s v="Contrato de TIC"/>
    <x v="6"/>
    <s v="108/2022"/>
    <d v="2022-09-26T00:00:00"/>
    <s v="26/09/22"/>
    <d v="2026-09-26T00:00:00"/>
    <s v="26/09/26"/>
    <n v="1461"/>
    <n v="215"/>
    <s v="SUPERIOR A 150 DIAS"/>
    <x v="1"/>
    <n v="6030000"/>
    <x v="0"/>
    <n v="2"/>
    <x v="4"/>
    <s v="PA-PRO-2022/03792"/>
    <n v="0"/>
    <n v="438878.76"/>
    <s v="0001642-86.2025.8.14.0900 - prorrogação"/>
    <m/>
    <s v="Lei n° 8.666/93"/>
    <m/>
    <s v="Não"/>
    <s v="PRAZO LEGAL"/>
    <s v="2026 - 3º Trimestre"/>
    <d v="2026-07-28T00:00:00"/>
    <s v="Sem informação"/>
    <s v="Sem informação"/>
    <s v="Adesão à ARP n° 108/2022, oriunda do Pregão Eletrônico n° 039/2021 do Poder Judiciário do Mato Grosso."/>
    <s v="Denison Leandro Serrao Soares"/>
    <s v="Arilson Galdino da Silva"/>
    <s v="Claudio Luis da Silva Cabral"/>
    <s v="Arilson Galdino da Silva"/>
    <s v="Cristiano Neri da Silva "/>
    <s v="denison.soares@tjpa.jus.br;arilson.silva@tjpa.jus.br; claudio.cabral@tjpa.jus.br; arilson.silva@tjpa.jus.br; cristiano.neri@tjpa.jus.br;coordenadoria.contratos@tjpa.jus.br"/>
    <n v="215"/>
    <s v=""/>
    <m/>
    <s v="Iniciar Processo de Reajuste"/>
    <s v="075/2022"/>
    <m/>
    <s v="AGdS"/>
    <s v="Arilson Galdino da Silva"/>
    <n v="6251860.4400000004"/>
    <s v="CONTRATO075/2022"/>
  </r>
  <r>
    <s v="CONTRATO"/>
    <s v="086"/>
    <x v="2"/>
    <s v="AGÊNCIA RADIOWEB DF PRODUÇÃO JORNALÍSTICA SOCIEDADE SIMPLES"/>
    <s v="07.402.383/0001-73"/>
    <s v="Contratação de empresa para prestação de serviços de webradiojornalismo no site do TJPA, com a manutenção de rádio on-line corporativa, tecnologia de transmissão on-line e ao vivo"/>
    <s v="Serviço de Terceiro"/>
    <x v="0"/>
    <s v="031/2023"/>
    <d v="2023-10-03T00:00:00"/>
    <s v="03/10/23"/>
    <d v="2026-10-03T00:00:00"/>
    <s v="03/10/26"/>
    <n v="1096"/>
    <n v="222"/>
    <s v="SUPERIOR A 150 DIAS"/>
    <x v="1"/>
    <n v="648000"/>
    <x v="0"/>
    <n v="4"/>
    <x v="6"/>
    <s v="TJPA-PRO-2023/04102"/>
    <n v="0"/>
    <n v="708893.65"/>
    <s v="TJPA-MEM-2024/40600, cobrança/ TJPA-MEM-2024/42633, instrução/ 0014639-04.2025.8.14.0900 - instrução"/>
    <m/>
    <s v="Lei n° 8.666/93"/>
    <m/>
    <s v="Não"/>
    <s v="PRAZO LEGAL"/>
    <s v="2026 - 4º Trimestre"/>
    <d v="2026-08-04T00:00:00"/>
    <s v="Sem informação"/>
    <s v="Sem informação"/>
    <m/>
    <s v="Adil Bahia da Silva Rezende"/>
    <s v="Vanessa Vieira Monteiro"/>
    <s v="Regina Celia Oliveira da Silva"/>
    <s v="Sem Indicação"/>
    <s v="Sem indicação"/>
    <s v="adil.bahia@tjpa.jus.br;vanessa.monteiro@tjpa.jus.br;regina.silva@tjpa.jus.br;coordenadoria.contratos@tjpa.jus.br;coordenadoria.imprensa@tjpa.jus.br"/>
    <n v="222"/>
    <s v=""/>
    <m/>
    <s v="Iniciar Processo de Reajuste"/>
    <s v="086/2023"/>
    <m/>
    <s v="VVM"/>
    <s v="Vanessa Vieira Monteiro"/>
    <n v="1493805.12"/>
    <s v="CONTRATO086/2023"/>
  </r>
  <r>
    <s v="CONTRATO"/>
    <s v="080"/>
    <x v="4"/>
    <s v="A C ALVES NOGUEIRA SERVIÇOS DE ALIMENTAÇÃO EIRELI"/>
    <s v="36.126.020/0001-50"/>
    <s v="Contratação de empresa especializada na prestação de serviços de produção e distribuição de refeições (quentinhas) para atender as necessidades do Tribunal de Justiça do Estado do Pará."/>
    <s v="Serviço de Terceiro"/>
    <x v="0"/>
    <s v="062/2022"/>
    <d v="2022-10-06T00:00:00"/>
    <s v="06/10/22"/>
    <d v="2026-10-06T00:00:00"/>
    <s v="06/10/26"/>
    <n v="1461"/>
    <n v="225"/>
    <s v="SUPERIOR A 150 DIAS"/>
    <x v="1"/>
    <n v="475600"/>
    <x v="0"/>
    <n v="1"/>
    <x v="2"/>
    <s v="PA-PRO-2022/03810"/>
    <n v="28576.799999999999"/>
    <n v="529263.54"/>
    <s v="TJPA-MEM-2023/38352, cobrança. No DPS ´para cotação. Autorizado - . TJPA-MEM-2024/40608, cobrança - o reajuste vai vir no termo aditivo / 0015407-27.2025.8.14.0900 prororgação"/>
    <d v="2025-08-07T00:00:00"/>
    <s v="Lei n° 8.666/93"/>
    <d v="2023-07-10T00:00:00"/>
    <s v="Não"/>
    <s v="PRAZO LEGAL"/>
    <s v="2026 - 4º Trimestre"/>
    <d v="2026-08-07T00:00:00"/>
    <s v="Dentro do prazo"/>
    <s v="Sem informação"/>
    <m/>
    <s v="Enio de Oliveira Reboucas"/>
    <s v="Augusto Lopes Matos"/>
    <s v="Helton Moura da Rocha"/>
    <s v="Sem Indicação"/>
    <s v="Jandiara Luzia Matos Pires "/>
    <e v="#N/A"/>
    <n v="225"/>
    <s v=""/>
    <m/>
    <s v="Iniciar Processo de Reajuste"/>
    <s v="080/2022"/>
    <m/>
    <s v="ALM"/>
    <s v="Augusto Lopes Matos"/>
    <n v="1401520.05"/>
    <s v="CONTRATO080/2022"/>
  </r>
  <r>
    <s v="ARP"/>
    <s v="042"/>
    <x v="0"/>
    <s v="LIDER NOTEBOOKS COMÉRCIO E SERVIÇOS LTDA"/>
    <s v="12.477.490/0002-81"/>
    <s v="Registro de Preços para a aquisição de notebooks para modernização e expansão da infraestrutura de Tecnologia da Informação e Comunicação (TIC) do Tribunal de Justiça do Estado do Pará (TJPA)"/>
    <s v="Material Permanente"/>
    <x v="0"/>
    <s v="029/2025"/>
    <d v="2025-10-10T00:00:00"/>
    <s v="10/10/25"/>
    <d v="2026-10-10T00:00:00"/>
    <s v="10/10/26"/>
    <n v="365"/>
    <n v="229"/>
    <s v="SUPERIOR A 150 DIAS"/>
    <x v="1"/>
    <n v="27680000"/>
    <x v="0"/>
    <n v="0"/>
    <x v="4"/>
    <s v="0038876-05.2025.8.14.0900"/>
    <n v="0"/>
    <n v="27680000"/>
    <m/>
    <m/>
    <s v="Lei n° 14.133/21"/>
    <m/>
    <m/>
    <s v="PRAZO LEGAL"/>
    <s v="2026 - 4º Trimestre"/>
    <d v="2026-08-11T00:00:00"/>
    <s v="Sem informação"/>
    <s v="Sem informação"/>
    <m/>
    <s v="Aline Santos Oliveira"/>
    <s v="Sem indicação"/>
    <s v="Bruno Vieira dos Santos"/>
    <s v="Sem Indicação"/>
    <s v="Sem indicação"/>
    <s v="aline.oliveira@tjpa.jus.br;; bruno.vieira@tjpa.jus.br; ; ;coordenadoria.contratos@tjpa.jus.br"/>
    <n v="229"/>
    <s v=""/>
    <m/>
    <s v="Iniciar Processo de Reajuste"/>
    <s v="042/2025"/>
    <m/>
    <s v="BVdS"/>
    <s v="Bruno Vieira dos Santos"/>
    <n v="5709000"/>
    <s v="ARP042/2025"/>
  </r>
  <r>
    <s v="CONTRATO"/>
    <s v="015"/>
    <x v="1"/>
    <s v="ELEVATEX MANUTENÇÃO DE ELEVADORES LTDA"/>
    <s v="16.956.136/0001-00"/>
    <s v="Contratação de empresa especializada para fornecimento, com serviço de instalaçao e manutençao em garantia(12 meses) de 02 plataformas de percurso vertical."/>
    <s v="Serviço de Terceiro"/>
    <x v="0"/>
    <s v="069/2023"/>
    <d v="2024-02-15T00:00:00"/>
    <s v="15/02/24"/>
    <d v="2026-10-15T00:00:00"/>
    <s v="15/10/26"/>
    <n v="973"/>
    <n v="234"/>
    <s v="SUPERIOR A 150 DIAS"/>
    <x v="1"/>
    <n v="215000"/>
    <x v="0"/>
    <n v="0"/>
    <x v="1"/>
    <s v="TJPA-PRO-2024/00658"/>
    <n v="1700"/>
    <n v="60400"/>
    <s v="TJPA-MEM-2025/00697, cobrança -  A VIGÊNCIA DO CONTRATO ESTA ERRADA, SERÁ FEITA A RERRATIFICAÇÃO, JA AJUSTEI O TERMINO DE VIGÊNCIA. 0015613-41.2025.8.14.0900 - prorrogação"/>
    <m/>
    <s v="Lei n° 8.666/93"/>
    <m/>
    <s v="NÃO "/>
    <s v="PRAZO LEGAL"/>
    <s v="2026 - 4º Trimestre"/>
    <d v="2026-08-16T00:00:00"/>
    <s v="Sem informação"/>
    <s v="Sem informação"/>
    <m/>
    <s v="Valter Mendes Ferreira Junior"/>
    <s v="Edson Goncalves Ferreira"/>
    <s v="Edson Goncalves Ferreira"/>
    <s v="Sem Indicação"/>
    <s v="Claudio Ormindo Silva dos Santos"/>
    <s v="valter.junior@tjpa.jus.br;edson.ferreira@tjpa.jus.br; edson.ferreira@tjpa.jus.br; ; claudio.ormindo@tjpa.jus.br;coordenadoria.contratos@tjpa.jus.br"/>
    <n v="234"/>
    <s v=""/>
    <m/>
    <s v="Iniciar Processo de Reajuste"/>
    <s v="015/2024"/>
    <m/>
    <s v="EGF"/>
    <s v="Edson Goncalves Ferreira"/>
    <n v="201598.4"/>
    <s v="CONTRATO015/2024"/>
  </r>
  <r>
    <s v="CONTRATO"/>
    <s v="087"/>
    <x v="4"/>
    <s v="KARISTEN COMERCIO E SERVIÇOS MECANICOS E ELETRICOS LTDA "/>
    <s v="05.970.357/0001-16"/>
    <s v="Manutenção preditiva, Preventiva e Corretiva permanente com fornecimento de peças de reposição para subestação no Fórum da Comarca de Altamira, incluindo manutenção no sistema de aterramento e de proteção contra descargas atmosféricas (SPDA)."/>
    <s v="Serviço de Terceiro"/>
    <x v="0"/>
    <s v="061/2022"/>
    <d v="2022-10-17T00:00:00"/>
    <s v="17/10/22"/>
    <d v="2026-10-17T00:00:00"/>
    <s v="17/10/26"/>
    <n v="1461"/>
    <n v="236"/>
    <s v="SUPERIOR A 150 DIAS"/>
    <x v="1"/>
    <n v="68400"/>
    <x v="0"/>
    <n v="0"/>
    <x v="1"/>
    <s v="TJPA-PRO-2022/03992"/>
    <n v="0"/>
    <n v="74827.67"/>
    <s v="TJPA-MEM-2024/46885, cobrança / TJPA-MEM-2024/46938, instrução/ 0009834-08.2025.8.14.0900 - Prorrogação"/>
    <d v="2025-07-04T00:00:00"/>
    <s v="Lei n° 8.666/93"/>
    <m/>
    <s v="Não"/>
    <s v="PRAZO LEGAL"/>
    <s v="2026 - 4º Trimestre"/>
    <d v="2026-08-18T00:00:00"/>
    <s v="Dentro do prazo"/>
    <s v="Sem informação"/>
    <m/>
    <s v="Valter Mendes Ferreira Junior"/>
    <s v="Paulo Marcelo de Araújo Hildebrando"/>
    <s v="Max Jorge Machado Santos"/>
    <s v="Sem Indicação"/>
    <s v="Paulo Marcelo de Araújo Hildebrando"/>
    <s v="valter.junior@tjpa.jus.br;paulo.hildebrando@tjpa.jus.br; max.machado@tjpa.jus.br; ; paulo.hildebrando@tjpa.jus.br;coordenadoria.contratos@tjpa.jus.br"/>
    <n v="236"/>
    <s v=""/>
    <s v="Lenne Chaves Pinto da SilvaTorres"/>
    <s v="Iniciar Processo de Reajuste"/>
    <s v="087/2022"/>
    <m/>
    <s v="PMdAH"/>
    <s v="Paulo Marcelo de Araújo Hildebrando"/>
    <n v="203402.04"/>
    <s v="CONTRATO087/2022"/>
  </r>
  <r>
    <s v="ARP"/>
    <s v="041"/>
    <x v="0"/>
    <s v="REALIZZE COMÉRCIO E SERVIÇOS LTDA"/>
    <s v="08.678.489/0001-67"/>
    <s v="Registro de Preços para fornecimento, instalação e manutenção de portas, esquadrias e painéis de vidro para atender aos prédios do Poder Judiciário na Região Metropolitana de Belém."/>
    <s v="Serviço de Terceiro"/>
    <x v="0"/>
    <s v="025/2025"/>
    <d v="2025-10-17T00:00:00"/>
    <s v="17/10/25"/>
    <d v="2026-10-17T00:00:00"/>
    <s v="17/10/26"/>
    <n v="365"/>
    <n v="236"/>
    <s v="SUPERIOR A 150 DIAS"/>
    <x v="1"/>
    <n v="280490"/>
    <x v="0"/>
    <n v="0"/>
    <x v="1"/>
    <s v="0032559-88.2025.8.14.0900"/>
    <n v="0"/>
    <n v="280490"/>
    <m/>
    <m/>
    <s v="Lei n° 14.133/21"/>
    <d v="2025-06-17T00:00:00"/>
    <m/>
    <s v="PRAZO LEGAL"/>
    <s v="2026 - 4º Trimestre"/>
    <d v="2026-08-18T00:00:00"/>
    <s v="Sem informação"/>
    <s v="Sem informação"/>
    <m/>
    <s v="Claudio Ormindo Silva dos Santos"/>
    <s v="Sem indicação"/>
    <s v="Rita de Cássia Araújo Oliveira Barata"/>
    <s v="Claudia Sadeck Burlamaqui"/>
    <s v="Glaucia Regina Centeno Cordeiro de Campos"/>
    <s v="claudio.ormindo@tjpa.jus.br;; rita.oliveira@tjpa.jus.br; claudia.burlamaqui@tjpa.jus.br; glaucia.cordeiro@tjpa.jus.br;coordenadoria.contratos@tjpa.jus.br"/>
    <n v="236"/>
    <s v=""/>
    <m/>
    <s v="Aguardar anualidade"/>
    <s v="041/2025"/>
    <m/>
    <s v="RdCAOB"/>
    <s v="Rita de Cássia Araújo Oliveira Barata"/>
    <n v="10907"/>
    <s v="ARP041/2025"/>
  </r>
  <r>
    <s v="ARP"/>
    <s v="047"/>
    <x v="0"/>
    <s v="EBA OFFICE COMÉRCIO DE MÁQUINAS PARA ESCRITÓRIO LTDA"/>
    <s v="09.015.414/0001-69"/>
    <s v="Registro de preços para eventual aquisição de lixeiras, equipamentos de refrigeração, mobiliário de apoio e utensílios de organização."/>
    <s v="Material Permanente"/>
    <x v="0"/>
    <s v="027/2025"/>
    <d v="2025-10-20T00:00:00"/>
    <s v="20/10/25"/>
    <d v="2026-10-20T00:00:00"/>
    <s v="20/10/26"/>
    <n v="365"/>
    <n v="239"/>
    <s v="SUPERIOR A 150 DIAS"/>
    <x v="1"/>
    <n v="11520"/>
    <x v="0"/>
    <n v="0"/>
    <x v="2"/>
    <s v="0042290-11.2025.8.14.0900"/>
    <s v="ARP não encontrada"/>
    <n v="11520"/>
    <m/>
    <m/>
    <s v="Lei n° 14.133/21"/>
    <d v="2025-07-08T00:00:00"/>
    <m/>
    <s v="PRAZO LEGAL"/>
    <s v="2026 - 4º Trimestre"/>
    <d v="2026-08-21T00:00:00"/>
    <s v="Sem informação"/>
    <s v="Sem informação"/>
    <m/>
    <s v="Joao Victor Ferreira Almeida"/>
    <s v="Sem indicação"/>
    <s v="Paulo Alexandre Andrade de Oliveira"/>
    <s v="Sem Indicação"/>
    <s v="Sem indicação"/>
    <s v="joao.vfalmeida@tjpa.jus.br;; paulo.alexandre@tjpa.jus.br; ; ;coordenadoria.contratos@tjpa.jus.br"/>
    <n v="239"/>
    <s v=""/>
    <m/>
    <s v="Aguardar anualidade"/>
    <s v="047/2025"/>
    <m/>
    <s v="PAAdO"/>
    <s v="Paulo Alexandre Andrade de Oliveira"/>
    <s v="ARP não encontrada"/>
    <s v="ARP047/2025"/>
  </r>
  <r>
    <s v="ARP"/>
    <s v="045"/>
    <x v="0"/>
    <s v="CITY CLEAN COMÉRCIO DE EQUIPAMENTOS LTDA"/>
    <s v="48.256.518/0001-17"/>
    <s v="Registro de preços para eventual aquisição de lixeiras, equipamentos de refrigeração, mobiliário de apoio e utensílios de organização."/>
    <s v="Material Permanente"/>
    <x v="0"/>
    <s v="027/2025"/>
    <d v="2025-10-21T00:00:00"/>
    <s v="21/10/25"/>
    <d v="2026-10-21T00:00:00"/>
    <s v="21/10/26"/>
    <n v="365"/>
    <n v="240"/>
    <s v="SUPERIOR A 150 DIAS"/>
    <x v="1"/>
    <n v="17284.2"/>
    <x v="0"/>
    <n v="0"/>
    <x v="2"/>
    <s v="0041940-23.2025.8.14.0900"/>
    <n v="0"/>
    <n v="17284.2"/>
    <m/>
    <m/>
    <s v="Lei n° 14.133/21"/>
    <d v="2025-07-08T00:00:00"/>
    <m/>
    <s v="PRAZO LEGAL"/>
    <s v="2026 - 4º Trimestre"/>
    <d v="2026-08-22T00:00:00"/>
    <s v="Sem informação"/>
    <s v="Sem informação"/>
    <m/>
    <s v="Joao Victor Ferreira Almeida"/>
    <s v="Sem indicação"/>
    <s v="Paulo Alexandre Andrade de Oliveira"/>
    <s v="Sem Indicação"/>
    <s v="Sem indicação"/>
    <s v="joao.vfalmeida@tjpa.jus.br;; paulo.alexandre@tjpa.jus.br; ; ;coordenadoria.contratos@tjpa.jus.br"/>
    <n v="240"/>
    <s v=""/>
    <m/>
    <s v="Aguardar anualidade"/>
    <s v="045/2025"/>
    <m/>
    <s v="PAAdO"/>
    <s v="Paulo Alexandre Andrade de Oliveira"/>
    <n v="7800"/>
    <s v="ARP045/2025"/>
  </r>
  <r>
    <s v="ARP"/>
    <s v="046"/>
    <x v="0"/>
    <s v="DISPLAY PAINÉIS ELETRÔNICOS LTDA"/>
    <s v="02.648.737/0001-40"/>
    <s v="Registro de preços para eventual aquisição de lixeiras, equipamentos de refrigeração, mobiliário de apoio e utensílios de organização."/>
    <s v="Material Permanente"/>
    <x v="0"/>
    <s v="027/2025"/>
    <d v="2025-10-21T00:00:00"/>
    <d v="2026-10-21T00:00:00"/>
    <d v="2026-10-21T00:00:00"/>
    <s v="21/10/26"/>
    <n v="365"/>
    <n v="240"/>
    <s v="SUPERIOR A 150 DIAS"/>
    <x v="1"/>
    <n v="4050"/>
    <x v="0"/>
    <n v="0"/>
    <x v="2"/>
    <s v="0042192-26.2025.8.14.0900"/>
    <n v="0"/>
    <n v="4050"/>
    <s v="0053519-65.2025.8.14.0900 antecipação da porrogação"/>
    <m/>
    <s v="Lei n° 14.133/21"/>
    <d v="2025-07-08T00:00:00"/>
    <m/>
    <s v="PRAZO LEGAL"/>
    <s v="2026 - 4º Trimestre"/>
    <d v="2026-08-22T00:00:00"/>
    <s v="Sem informação"/>
    <s v="Sem informação"/>
    <m/>
    <s v="Joao Victor Ferreira Almeida"/>
    <s v="Sem indicação"/>
    <s v="Paulo Alexandre Andrade de Oliveira"/>
    <s v="Sem Indicação"/>
    <s v="Sem indicação"/>
    <s v="joao.vfalmeida@tjpa.jus.br;; paulo.alexandre@tjpa.jus.br; ; ;coordenadoria.contratos@tjpa.jus.br"/>
    <n v="240"/>
    <s v=""/>
    <m/>
    <s v="Aguardar anualidade"/>
    <s v="046/2025"/>
    <m/>
    <s v="PAAdO"/>
    <s v="Paulo Alexandre Andrade de Oliveira"/>
    <n v="4050"/>
    <s v="ARP046/2025"/>
  </r>
  <r>
    <s v="ARP"/>
    <s v="048"/>
    <x v="0"/>
    <s v="EDER JÚNIOR G. LOPES"/>
    <s v=" 15.579.052/0001-31"/>
    <s v="Registro de preços para eventual aquisição de lixeiras, equipamentos de refrigeração, mobiliário de apoio e utensílios de organização."/>
    <s v="Material Permanente"/>
    <x v="0"/>
    <s v="027/2025"/>
    <d v="2025-10-21T00:00:00"/>
    <s v="21/10/25"/>
    <d v="2026-10-21T00:00:00"/>
    <s v="21/10/26"/>
    <n v="365"/>
    <n v="240"/>
    <s v="SUPERIOR A 150 DIAS"/>
    <x v="1"/>
    <n v="14836"/>
    <x v="0"/>
    <n v="0"/>
    <x v="2"/>
    <s v="0042332-60.2025.8.14.0900"/>
    <n v="0"/>
    <n v="14836"/>
    <m/>
    <m/>
    <s v="Lei n° 14.133/21"/>
    <d v="2025-07-08T00:00:00"/>
    <m/>
    <s v="PRAZO LEGAL"/>
    <s v="2026 - 4º Trimestre"/>
    <d v="2026-08-22T00:00:00"/>
    <s v="Sem informação"/>
    <s v="Sem informação"/>
    <m/>
    <s v="Joao Victor Ferreira Almeida"/>
    <s v="Sem indicação"/>
    <s v="Paulo Alexandre Andrade de Oliveira"/>
    <s v="Sem Indicação"/>
    <s v="Sem indicação"/>
    <s v="joao.vfalmeida@tjpa.jus.br;; paulo.alexandre@tjpa.jus.br; ; ;coordenadoria.contratos@tjpa.jus.br"/>
    <n v="240"/>
    <s v=""/>
    <m/>
    <s v="Aguardar anualidade"/>
    <s v="048/2025"/>
    <m/>
    <s v="PAAdO"/>
    <s v="Paulo Alexandre Andrade de Oliveira"/>
    <n v="12372"/>
    <s v="ARP048/2025"/>
  </r>
  <r>
    <s v="CONTRATO"/>
    <s v="107"/>
    <x v="0"/>
    <s v="ASSOCIAÇÃO PARANAENSE DE CULTURA - APC"/>
    <s v="76.659.820/0046-53"/>
    <s v="Prestação  dos  serviços  de  suporte  técnico,  atualização,  manutenção  corretiva  e  evolutiva,  e hospedagem  em  nuvem  do  sistema  Pergamum - Sistema  Integrado  de  Bibliotecas,  já  em  uso  no âmbito do Tribunal de Justiça do Estado do Pará (TJPA)"/>
    <s v="Contrato de TIC"/>
    <x v="3"/>
    <s v="067/2025"/>
    <d v="2025-10-21T00:00:00"/>
    <s v="21/10/25"/>
    <d v="2026-10-21T00:00:00"/>
    <s v="21/10/26"/>
    <n v="365"/>
    <n v="240"/>
    <s v="SUPERIOR A 150 DIAS"/>
    <x v="1"/>
    <n v="36145.4"/>
    <x v="0"/>
    <n v="0"/>
    <x v="2"/>
    <s v="0040734-71.2025.8.14.0900"/>
    <n v="0"/>
    <n v="36145.4"/>
    <m/>
    <m/>
    <s v="Lei n° 14.133/21"/>
    <d v="2025-08-18T00:00:00"/>
    <m/>
    <s v="PRAZO LEGAL"/>
    <s v="2026 - 4º Trimestre"/>
    <d v="2026-08-22T00:00:00"/>
    <s v="Sem informação"/>
    <s v="Sem informação"/>
    <m/>
    <s v="Elaine Cristina Fernandes Ribeiro"/>
    <s v="Sem indicação"/>
    <s v="Arthur Wadrin da Costa"/>
    <s v="Lanalucia dos Santos Soares Figueiredo"/>
    <s v="Eloisa Cristina Alves Hasegawa"/>
    <s v="elaine.ribeiro@tjpa.jus.br;; arthur.watrin@tjpa.jus.br; lanalucia.soares@tjpa.jus.br; eloisa.hasegawa@tjpa.jus.br;coordenadoria.contratos@tjpa.jus.br"/>
    <n v="240"/>
    <s v=""/>
    <m/>
    <s v="Aguardar anualidade"/>
    <s v="107/2025"/>
    <m/>
    <s v="AWdC"/>
    <s v="Arthur Wadrin da Costa"/>
    <n v="4846.58"/>
    <s v="CONTRATO107/2025"/>
  </r>
  <r>
    <s v="ARP"/>
    <s v="049"/>
    <x v="0"/>
    <s v="I G DOS SANTOS DE OLICEIRA EIRELI"/>
    <s v="27.363.204/0001-43"/>
    <s v="Registro de preços para eventual aquisição de lixeiras, equipamentos de refrigeração, mobiliário de apoio e utensílios de organização."/>
    <s v="Material Permanente"/>
    <x v="0"/>
    <s v="027/2025"/>
    <d v="2025-10-21T00:00:00"/>
    <s v="21/10/25"/>
    <d v="2026-10-21T00:00:00"/>
    <s v="21/10/26"/>
    <n v="365"/>
    <n v="240"/>
    <s v="SUPERIOR A 150 DIAS"/>
    <x v="1"/>
    <n v="8620"/>
    <x v="0"/>
    <n v="0"/>
    <x v="2"/>
    <s v="0042347-29.2025.8.14.0900"/>
    <n v="0"/>
    <n v="8620"/>
    <s v="0053594-07.2025.8.14.0900 - antecipação da prorrogação"/>
    <m/>
    <s v="Lei n° 14.133/21"/>
    <d v="2025-07-08T00:00:00"/>
    <m/>
    <s v="PRAZO LEGAL"/>
    <s v="2026 - 4º Trimestre"/>
    <d v="2026-08-22T00:00:00"/>
    <s v="Sem informação"/>
    <s v="Sem informação"/>
    <m/>
    <s v="Joao Victor Ferreira Almeida"/>
    <s v="Sem indicação"/>
    <s v="Paulo Alexandre Andrade de Oliveira"/>
    <s v="Sem Indicação"/>
    <s v="Sem indicação"/>
    <s v="joao.vfalmeida@tjpa.jus.br;; paulo.alexandre@tjpa.jus.br; ; ;coordenadoria.contratos@tjpa.jus.br"/>
    <n v="240"/>
    <s v=""/>
    <m/>
    <s v="Aguardar anualidade"/>
    <s v="049/2025"/>
    <m/>
    <s v="PAAdO"/>
    <s v="Paulo Alexandre Andrade de Oliveira"/>
    <n v="8620"/>
    <s v="ARP049/2025"/>
  </r>
  <r>
    <s v="ARP"/>
    <s v="050"/>
    <x v="0"/>
    <s v="J B M H DISTRIBUIDORA DE EQUIPAMENTOS ELETRÔNICOS LTDA"/>
    <s v="30.632.729/0001-41"/>
    <s v="Registro de preços para eventual aquisição de lixeiras, equipamentos de refrigeração, mobiliário de apoio e utensílios de organização."/>
    <s v="Material Permanente"/>
    <x v="0"/>
    <s v="027/2025"/>
    <d v="2025-10-21T00:00:00"/>
    <s v="21/10/25"/>
    <d v="2026-10-21T00:00:00"/>
    <s v="21/10/26"/>
    <n v="365"/>
    <n v="240"/>
    <s v="SUPERIOR A 150 DIAS"/>
    <x v="1"/>
    <n v="20400"/>
    <x v="0"/>
    <n v="0"/>
    <x v="2"/>
    <s v="0042349-96.2025.8.14.0900"/>
    <n v="0"/>
    <n v="20400"/>
    <m/>
    <m/>
    <s v="Lei n° 14.133/21"/>
    <d v="2025-07-08T00:00:00"/>
    <m/>
    <s v="PRAZO LEGAL"/>
    <s v="2026 - 4º Trimestre"/>
    <d v="2026-08-22T00:00:00"/>
    <s v="Sem informação"/>
    <s v="Sem informação"/>
    <m/>
    <s v="Joao Victor Ferreira Almeida"/>
    <s v="Sem indicação"/>
    <s v="Paulo Alexandre Andrade de Oliveira"/>
    <s v="Sem Indicação"/>
    <s v="Sem indicação"/>
    <s v="joao.vfalmeida@tjpa.jus.br;; paulo.alexandre@tjpa.jus.br; ; ;coordenadoria.contratos@tjpa.jus.br"/>
    <n v="240"/>
    <s v=""/>
    <m/>
    <s v="Aguardar anualidade"/>
    <s v="050/2025"/>
    <m/>
    <s v="PAAdO"/>
    <s v="Paulo Alexandre Andrade de Oliveira"/>
    <n v="20400"/>
    <s v="ARP050/2025"/>
  </r>
  <r>
    <s v="ARP"/>
    <s v="051"/>
    <x v="0"/>
    <s v="LICITASP DISTRIBUIDOR DE EQUIPAMENTOS SOCIEDADE UNIPESSOAL LTDA"/>
    <s v="48.277.417/0001-22"/>
    <s v="Registro de preços para eventual aquisição de lixeiras, equipamentos de refrigeração, mobiliário de apoio e utensílios de organização."/>
    <s v="Material Permanente"/>
    <x v="0"/>
    <s v="027/2025"/>
    <d v="2025-10-21T00:00:00"/>
    <s v="21/10/25"/>
    <d v="2026-10-21T00:00:00"/>
    <s v="21/10/26"/>
    <n v="365"/>
    <n v="240"/>
    <s v="SUPERIOR A 150 DIAS"/>
    <x v="1"/>
    <n v="117417.54"/>
    <x v="0"/>
    <n v="0"/>
    <x v="2"/>
    <s v=" 0042351-66.2025.8.14.0900"/>
    <n v="0"/>
    <n v="117417.54"/>
    <m/>
    <m/>
    <s v="Lei n° 14.133/21"/>
    <d v="2025-07-08T00:00:00"/>
    <m/>
    <s v="PRAZO LEGAL"/>
    <s v="2026 - 4º Trimestre"/>
    <d v="2026-08-22T00:00:00"/>
    <s v="Sem informação"/>
    <s v="Sem informação"/>
    <m/>
    <s v="Joao Victor Ferreira Almeida"/>
    <s v="Sem indicação"/>
    <s v="Paulo Alexandre Andrade de Oliveira"/>
    <s v="Sem Indicação"/>
    <s v="Sem indicação"/>
    <s v="joao.vfalmeida@tjpa.jus.br;; paulo.alexandre@tjpa.jus.br; ; ;coordenadoria.contratos@tjpa.jus.br"/>
    <n v="240"/>
    <s v=""/>
    <m/>
    <s v="Aguardar anualidade"/>
    <s v="051/2025"/>
    <m/>
    <s v="PAAdO"/>
    <s v="Paulo Alexandre Andrade de Oliveira"/>
    <n v="117417.54"/>
    <s v="ARP051/2025"/>
  </r>
  <r>
    <s v="ARP"/>
    <s v="071"/>
    <x v="1"/>
    <s v="MYO2 SOLUÇÕES EM SAÚDE INDÚSTRIA LTDA"/>
    <s v="15.564.580/0001-17"/>
    <s v="Registro de Preços para eventual aquisição de Uniformes diversos, para atender as necessidades deste Tribunal de Justiça"/>
    <s v="Serviço de Terceiro"/>
    <x v="0"/>
    <s v="024/2024"/>
    <d v="2024-10-22T00:00:00"/>
    <s v="22/10/24"/>
    <d v="2026-10-22T00:00:00"/>
    <s v="22/10/26"/>
    <n v="730"/>
    <n v="241"/>
    <s v="SUPERIOR A 150 DIAS"/>
    <x v="1"/>
    <n v="137457.5"/>
    <x v="0"/>
    <n v="0"/>
    <x v="2"/>
    <s v="TJPA-PRO-2024/02272"/>
    <n v="4424.3999999999996"/>
    <n v="282270.57699999999"/>
    <s v="0014529-05.2025.8.14.0900 prororgação, chegou no prazo, reajuste será concedido na prorogação"/>
    <m/>
    <s v="Lei n° 14.133/21"/>
    <d v="2024-07-31T00:00:00"/>
    <s v="NÃO "/>
    <s v="PRAZO LEGAL"/>
    <s v="2026 - 4º Trimestre"/>
    <d v="2026-08-23T00:00:00"/>
    <s v="Sem informação"/>
    <s v="NÃO "/>
    <m/>
    <s v="Enio de Oliveira Reboucas"/>
    <s v="Sem indicação"/>
    <s v="Jandiara Luzia Matos Pires "/>
    <s v="Jandiara Luzia Matos Pires "/>
    <s v="Augusto Lopes Matos"/>
    <s v="enio.reboucas@tjpa.jus.br;; jandiara.pires@tjpa.jus.br; jandiara.pires@tjpa.jus.br; augusto.matos@tjpa.jus.br;coordenadoria.contratos@tjpa.jus.br"/>
    <n v="241"/>
    <s v=""/>
    <m/>
    <s v="Iniciar Processo de Reajuste"/>
    <s v="071/2024"/>
    <m/>
    <s v="JLMP"/>
    <s v="Jandiara Luzia Matos Pires "/>
    <n v="103852.7"/>
    <s v="ARP071/2024"/>
  </r>
  <r>
    <s v="ARP"/>
    <s v="053"/>
    <x v="0"/>
    <s v="PALLET RIO INDÚSTRIA E COMÉRCIO LTDA"/>
    <s v="37.104.931/0001-40"/>
    <s v="Registro de preços para eventual aquisição de lixeiras, equipamentos de refrigeração, mobiliário de apoio e utensílios de organização."/>
    <s v="Material Permanente"/>
    <x v="0"/>
    <s v="027/2025"/>
    <d v="2025-10-22T00:00:00"/>
    <s v="22/10/25"/>
    <d v="2026-10-22T00:00:00"/>
    <s v="22/10/26"/>
    <n v="365"/>
    <n v="241"/>
    <s v="SUPERIOR A 150 DIAS"/>
    <x v="1"/>
    <n v="2576"/>
    <x v="0"/>
    <n v="0"/>
    <x v="2"/>
    <s v="0042354-21.2025.8.14.0900"/>
    <n v="0"/>
    <n v="2576"/>
    <m/>
    <m/>
    <s v="Lei n° 14.133/21"/>
    <d v="2025-07-08T00:00:00"/>
    <m/>
    <s v="PRAZO LEGAL"/>
    <s v="2026 - 4º Trimestre"/>
    <d v="2026-08-23T00:00:00"/>
    <s v="Sem informação"/>
    <s v="Sem informação"/>
    <m/>
    <s v="Joao Victor Ferreira Almeida"/>
    <s v="Sem indicação"/>
    <s v="Paulo Alexandre Andrade de Oliveira"/>
    <s v="Sem Indicação"/>
    <s v="Sem indicação"/>
    <s v="joao.vfalmeida@tjpa.jus.br;; paulo.alexandre@tjpa.jus.br; ; ;coordenadoria.contratos@tjpa.jus.br"/>
    <n v="241"/>
    <s v=""/>
    <m/>
    <s v="Aguardar anualidade"/>
    <s v="053/2025"/>
    <m/>
    <s v="PAAdO"/>
    <s v="Paulo Alexandre Andrade de Oliveira"/>
    <n v="2576"/>
    <s v="ARP053/2025"/>
  </r>
  <r>
    <s v="ARP"/>
    <s v="054"/>
    <x v="0"/>
    <s v="SYNERGO NEGÓCIOS LTDA"/>
    <s v=" 49.485.991/0001-39"/>
    <s v="Registro de preços para eventual aquisição de lixeiras, equipamentos de refrigeração, mobiliário de apoio e utensílios de organização."/>
    <s v="Material Permanente"/>
    <x v="0"/>
    <s v="027/2025"/>
    <d v="2025-10-22T00:00:00"/>
    <d v="2026-10-22T00:00:00"/>
    <d v="2026-10-22T00:00:00"/>
    <s v="22/10/26"/>
    <n v="365"/>
    <n v="241"/>
    <s v="SUPERIOR A 150 DIAS"/>
    <x v="1"/>
    <n v="47400.959999999999"/>
    <x v="0"/>
    <n v="0"/>
    <x v="2"/>
    <s v="0042361-13.2025.8.14.0900"/>
    <n v="0"/>
    <n v="47400.959999999999"/>
    <m/>
    <m/>
    <s v="Lei n° 14.133/21"/>
    <d v="2025-07-08T00:00:00"/>
    <m/>
    <s v="PRAZO LEGAL"/>
    <s v="2026 - 4º Trimestre"/>
    <d v="2026-08-23T00:00:00"/>
    <s v="Sem informação"/>
    <s v="Sem informação"/>
    <m/>
    <s v="Joao Victor Ferreira Almeida"/>
    <s v="Sem indicação"/>
    <s v="Paulo Alexandre Andrade de Oliveira"/>
    <s v="Sem Indicação"/>
    <s v="Sem indicação"/>
    <s v="joao.vfalmeida@tjpa.jus.br;; paulo.alexandre@tjpa.jus.br; ; ;coordenadoria.contratos@tjpa.jus.br"/>
    <n v="241"/>
    <s v=""/>
    <m/>
    <s v="Aguardar anualidade"/>
    <s v="054/2025"/>
    <m/>
    <s v="PAAdO"/>
    <s v="Paulo Alexandre Andrade de Oliveira"/>
    <n v="47400.960000000006"/>
    <s v="ARP054/2025"/>
  </r>
  <r>
    <s v="ARP"/>
    <s v="055"/>
    <x v="0"/>
    <s v="VALLE MÉDICA LTDA"/>
    <s v="02.257.228/0001-97"/>
    <s v="Registro de preços para eventual aquisição de lixeiras, equipamentos de refrigeração, mobiliário de apoio e utensílios de organização."/>
    <s v="Material Permanente"/>
    <x v="0"/>
    <s v="027/2025"/>
    <d v="2025-10-22T00:00:00"/>
    <s v="22/10/25"/>
    <d v="2026-10-22T00:00:00"/>
    <s v="22/10/26"/>
    <n v="365"/>
    <n v="241"/>
    <s v="SUPERIOR A 150 DIAS"/>
    <x v="1"/>
    <n v="18690"/>
    <x v="0"/>
    <n v="0"/>
    <x v="2"/>
    <s v="0042362-95.2025.8.14.0900 "/>
    <n v="0"/>
    <n v="18690"/>
    <s v="0000567-75.2026.8.14.0900 antecipação da prorrogação"/>
    <m/>
    <s v="Lei n° 14.133/21"/>
    <d v="2025-07-08T00:00:00"/>
    <m/>
    <s v="PRAZO LEGAL"/>
    <s v="2026 - 4º Trimestre"/>
    <d v="2026-08-23T00:00:00"/>
    <s v="Sem informação"/>
    <s v="Sem informação"/>
    <m/>
    <s v="Joao Victor Ferreira Almeida"/>
    <s v="Sem indicação"/>
    <s v="Paulo Alexandre Andrade de Oliveira"/>
    <s v="Sem Indicação"/>
    <s v="Sem indicação"/>
    <s v="joao.vfalmeida@tjpa.jus.br;; paulo.alexandre@tjpa.jus.br; ; ;coordenadoria.contratos@tjpa.jus.br"/>
    <n v="241"/>
    <s v=""/>
    <m/>
    <s v="Aguardar anualidade"/>
    <s v="055/2025"/>
    <m/>
    <s v="PAAdO"/>
    <s v="Paulo Alexandre Andrade de Oliveira"/>
    <n v="18690"/>
    <s v="ARP055/2025"/>
  </r>
  <r>
    <s v="ARP"/>
    <s v="044"/>
    <x v="0"/>
    <s v="SOLFLEX COMÉRCIO E SERVIÇOS LTDA"/>
    <s v="47.417.971/0001-03"/>
    <s v="Registro de preços para o fornecimento, instalação e manutenção de persianas para atender aos prédios do Tribunal de Justiça do Pará."/>
    <s v="Serviço de Terceiro"/>
    <x v="0"/>
    <s v="026/2025"/>
    <d v="2025-10-23T00:00:00"/>
    <s v="23/10/25"/>
    <d v="2026-10-23T00:00:00"/>
    <s v="23/10/26"/>
    <n v="365"/>
    <n v="242"/>
    <s v="SUPERIOR A 150 DIAS"/>
    <x v="1"/>
    <n v="527300"/>
    <x v="0"/>
    <n v="0"/>
    <x v="1"/>
    <s v="0042712-83.2025.8.14.0900 "/>
    <n v="0"/>
    <n v="527300"/>
    <m/>
    <m/>
    <s v="Lei n° 14.133/21"/>
    <d v="2025-06-26T00:00:00"/>
    <m/>
    <s v="PRAZO LEGAL"/>
    <s v="2026 - 4º Trimestre"/>
    <d v="2026-08-24T00:00:00"/>
    <s v="Sem informação"/>
    <s v="Sem informação"/>
    <m/>
    <s v="Claudio Ormindo Silva dos Santos"/>
    <s v="Sem indicação"/>
    <s v="Rita de Cássia Araújo Oliveira Barata"/>
    <s v="Claudia Sadeck Burlamaqui"/>
    <s v="Glaucia Regina Centeno Cordeiro de Campos"/>
    <s v="claudio.ormindo@tjpa.jus.br;; rita.oliveira@tjpa.jus.br; claudia.burlamaqui@tjpa.jus.br; glaucia.cordeiro@tjpa.jus.br;coordenadoria.contratos@tjpa.jus.br"/>
    <n v="242"/>
    <s v=""/>
    <m/>
    <s v="Aguardar anualidade"/>
    <s v="044/2025"/>
    <m/>
    <s v="RdCAOB"/>
    <s v="Rita de Cássia Araújo Oliveira Barata"/>
    <n v="60580.2"/>
    <s v="ARP044/2025"/>
  </r>
  <r>
    <s v="ARP"/>
    <s v="072"/>
    <x v="1"/>
    <s v="COMERCIAL PROMOSTORE CONFECÇÕES LTDA"/>
    <s v="32.624.131/0001-36"/>
    <s v="Registro de preços para eventual prestação de serviços gráficos, serviços de impressão e fornecimento de kits de produtos regionais com grafismos para atender os eventos e demais necessidades do TJPA"/>
    <s v="Serviço de Terceiro"/>
    <x v="0"/>
    <s v="025/2024"/>
    <d v="2024-10-24T00:00:00"/>
    <s v="24/10/24"/>
    <d v="2026-10-24T00:00:00"/>
    <s v="24/10/26"/>
    <n v="730"/>
    <n v="243"/>
    <s v="SUPERIOR A 150 DIAS"/>
    <x v="1"/>
    <n v="111120"/>
    <x v="0"/>
    <n v="0"/>
    <x v="6"/>
    <s v="TJPA-PRO-2024/04251"/>
    <n v="0"/>
    <n v="228046.4"/>
    <s v="TJPA-MEM-2025/24912 prorrogação, com Liane - aguardadno autoirzação do Presidnete"/>
    <d v="2025-05-05T00:00:00"/>
    <s v="Lei n° 14.133/21"/>
    <d v="2024-08-26T00:00:00"/>
    <s v="NÃO "/>
    <s v="PRAZO LEGAL"/>
    <s v="2026 - 4º Trimestre"/>
    <d v="2026-08-25T00:00:00"/>
    <s v="Dentro do prazo"/>
    <s v="Sem informação"/>
    <m/>
    <s v="Walter Antonio Santos Duarte"/>
    <s v="Sem indicação"/>
    <s v="Regina Celia Oliveira da Silva"/>
    <s v="Klaus Rhossard Seabra Guimarães "/>
    <s v="Anderson Clay Batista Pereira"/>
    <s v="walter.duarte@tjpa.jus.br;; regina.silva@tjpa.jus.br; klaus.guimaraes@tjpa.jus.br; anderson.pereira@tjpa.jus.br;coordenadoria.contratos@tjpa.jus.br"/>
    <n v="243"/>
    <s v=""/>
    <m/>
    <s v="Iniciar Processo de Reajuste"/>
    <s v="072/2024"/>
    <m/>
    <s v="RCOdS"/>
    <s v="Regina Celia Oliveira da Silva"/>
    <n v="69276.899999999994"/>
    <s v="ARP072/2024"/>
  </r>
  <r>
    <s v="ARP"/>
    <s v="074"/>
    <x v="1"/>
    <s v="GRAFICA E EDITORA SANTA CRUZ LTDA"/>
    <s v="02.373.761/0001-14"/>
    <s v="Registro de preços para eventual prestação de serviços gráficos, serviços de impressão e fornecimento de kits de produtos regionais com grafismos para atender os eventos e demais necessidades do TJPA. Lotes: 01, 02, 03, 05, 06 e 07."/>
    <s v="Serviço de Terceiro"/>
    <x v="0"/>
    <s v="025/2024"/>
    <d v="2024-10-24T00:00:00"/>
    <s v="24/10/24"/>
    <d v="2026-10-24T00:00:00"/>
    <s v="24/10/26"/>
    <n v="730"/>
    <n v="243"/>
    <s v="SUPERIOR A 150 DIAS"/>
    <x v="1"/>
    <n v="2389100"/>
    <x v="0"/>
    <n v="0"/>
    <x v="6"/>
    <s v="TJPA-PRO-2024/04253"/>
    <n v="103646.67"/>
    <n v="4903037.7640000004"/>
    <s v="prorrogação TJPA-MEM-2025/23486 - voltou com diligencias da assessoria jurídica. Reajuste será concedido no TA"/>
    <m/>
    <s v="Lei n° 14.133/21"/>
    <m/>
    <s v="NÃO "/>
    <s v="PRAZO LEGAL"/>
    <s v="2026 - 4º Trimestre"/>
    <d v="2026-08-25T00:00:00"/>
    <s v="Sem informação"/>
    <s v="Sem informação"/>
    <m/>
    <s v="Walter Antonio Santos Duarte"/>
    <s v="Sem indicação"/>
    <s v="Regina Celia Oliveira da Silva"/>
    <s v="Klaus Rhossard Seabra Guimarães "/>
    <s v="Anderson Clay Batista Pereira"/>
    <e v="#N/A"/>
    <n v="243"/>
    <s v=""/>
    <m/>
    <s v="Iniciar Processo de Reajuste"/>
    <s v="074/2024"/>
    <m/>
    <s v="RCOdS"/>
    <s v="Regina Celia Oliveira da Silva"/>
    <n v="506239.87"/>
    <s v="ARP074/2024"/>
  </r>
  <r>
    <s v="ARP"/>
    <s v="052"/>
    <x v="0"/>
    <s v="MM DISTRIBUIDORA INDÚSTRIA E COMÉRCIO LTDA"/>
    <s v="46.924.137/0001-33"/>
    <s v="Registro de preços para eventual aquisição de lixeiras, equipamentos de refrigeração, mobiliário de apoio e utensílios de organização."/>
    <s v="Material Permanente"/>
    <x v="0"/>
    <s v="027/2025"/>
    <d v="2025-10-24T00:00:00"/>
    <s v="24/10/25"/>
    <d v="2026-10-24T00:00:00"/>
    <s v="24/10/26"/>
    <n v="365"/>
    <n v="243"/>
    <s v="SUPERIOR A 150 DIAS"/>
    <x v="1"/>
    <n v="5655.6"/>
    <x v="0"/>
    <n v="0"/>
    <x v="2"/>
    <s v="0042352-51.2025.8.14.0900"/>
    <n v="0"/>
    <n v="5655.6"/>
    <m/>
    <m/>
    <s v="Lei n° 14.133/21"/>
    <d v="2025-07-08T00:00:00"/>
    <m/>
    <s v="PRAZO LEGAL"/>
    <s v="2026 - 4º Trimestre"/>
    <d v="2026-08-25T00:00:00"/>
    <s v="Sem informação"/>
    <s v="Sem informação"/>
    <m/>
    <s v="Joao Victor Ferreira Almeida"/>
    <s v="Sem indicação"/>
    <s v="Paulo Alexandre Andrade de Oliveira"/>
    <s v="Sem Indicação"/>
    <s v="Sem indicação"/>
    <s v="joao.vfalmeida@tjpa.jus.br;; paulo.alexandre@tjpa.jus.br; ; ;coordenadoria.contratos@tjpa.jus.br"/>
    <n v="243"/>
    <s v=""/>
    <m/>
    <s v="Aguardar anualidade"/>
    <s v="052/2025"/>
    <m/>
    <s v="PAAdO"/>
    <s v="Paulo Alexandre Andrade de Oliveira"/>
    <n v="5655.6"/>
    <s v="ARP052/2025"/>
  </r>
  <r>
    <s v="CONTRATO"/>
    <s v="093"/>
    <x v="2"/>
    <s v="TORO ELEVADORES LTDA"/>
    <s v="36.654.449/0001-10"/>
    <s v="Contratação de empresa especializada para o fornecimento, com serviço de instalação e manutenção em garantia de 12 meses de 06 elevadores de passageiros do prédio Sede do TJPA"/>
    <s v="Material de Consumo e Serviço de Terceiro"/>
    <x v="0"/>
    <s v="037/2023"/>
    <d v="2023-10-24T00:00:00"/>
    <s v="24/10/23"/>
    <d v="2026-10-24T00:00:00"/>
    <s v="24/10/26"/>
    <n v="1096"/>
    <n v="243"/>
    <s v="SUPERIOR A 150 DIAS"/>
    <x v="1"/>
    <n v="1464000"/>
    <x v="0"/>
    <n v="1"/>
    <x v="1"/>
    <s v="TJPA-PRO-2023/04332"/>
    <n v="0"/>
    <n v="212345.95"/>
    <s v="0013374-64.2025.8.14.0900, na pesquisa de mercado, com Luana, autorizado."/>
    <d v="2025-07-15T00:00:00"/>
    <s v="Lei n° 8.666/93"/>
    <m/>
    <s v="Não"/>
    <s v="PRAZO LEGAL"/>
    <s v="2026 - 4º Trimestre"/>
    <d v="2026-08-25T00:00:00"/>
    <s v="Dentro do prazo"/>
    <s v="Sem informação"/>
    <m/>
    <s v="Valter Mendes Ferreira Junior"/>
    <s v="Edson Goncalves Ferreira"/>
    <s v="Edson Goncalves Ferreira"/>
    <s v="Sem Indicação"/>
    <s v="Sem indicação"/>
    <s v="valter.junior@tjpa.jus.br;edson.ferreira@tjpa.jus.br; edson.ferreira@tjpa.jus.br; ; ;coordenadoria.contratos@tjpa.jus.br"/>
    <n v="243"/>
    <s v=""/>
    <m/>
    <s v="Iniciar Processo de Reajuste"/>
    <s v="093/2023"/>
    <m/>
    <s v="EGF"/>
    <s v="Edson Goncalves Ferreira"/>
    <n v="1260000"/>
    <s v="CONTRATO093/2023"/>
  </r>
  <r>
    <s v="CONTRATO"/>
    <s v="109"/>
    <x v="1"/>
    <s v="HF TECNOLOGIA LTDA"/>
    <s v="08.545.186/0001-76"/>
    <s v="Aquisição de um Sistema Integrado de Gestão Administrativa e Pedagógica, incluindo um Ambiente Virtual de Aprendizagem (AVA), migração de dados legados, treinamentos e suporte técnico pelo período de 24 (vinte e quatro) meses"/>
    <s v="Serviço de Terceiro"/>
    <x v="0"/>
    <s v="019/2024"/>
    <d v="2024-10-25T00:00:00"/>
    <s v="25/10/24"/>
    <d v="2026-10-25T00:00:00"/>
    <s v="25/10/26"/>
    <n v="730"/>
    <n v="244"/>
    <s v="SUPERIOR A 150 DIAS"/>
    <x v="1"/>
    <n v="798000"/>
    <x v="0"/>
    <n v="4"/>
    <x v="7"/>
    <s v="TJPA-PRO-2024/04208"/>
    <n v="0"/>
    <n v="1044451.28"/>
    <s v="reajuste será concedido no 1° TA - data já atualizada na tabela"/>
    <m/>
    <s v="Lei n° 14.133/21"/>
    <d v="2025-08-01T00:00:00"/>
    <m/>
    <s v="PRAZO LEGAL"/>
    <s v="2026 - 4º Trimestre"/>
    <d v="2026-08-26T00:00:00"/>
    <s v="Sem informação"/>
    <s v="Sem informação"/>
    <m/>
    <s v="Diego Baptista Leitão"/>
    <s v="Sem indicação"/>
    <s v="Darlene dos Reis Gonçalves Souza"/>
    <s v="Sem Indicação"/>
    <s v="Joao Marcelo de Sousa Siqueira"/>
    <e v="#N/A"/>
    <n v="244"/>
    <s v=""/>
    <m/>
    <s v="Aguardar anualidade"/>
    <s v="109/2024"/>
    <m/>
    <s v="DdRGS"/>
    <s v="Darlene dos Reis Gonçalves Souza"/>
    <n v="727906.5"/>
    <s v="CONTRATO109/2024"/>
  </r>
  <r>
    <s v="CONTRATO"/>
    <s v="104"/>
    <x v="0"/>
    <s v="NORTE SERVIÇOS DE MÃO DE OBRA LTDA"/>
    <s v="14.991.257/0001-67"/>
    <s v="Contratação de serviços cotínuos de condução de veículos automotores e motocicletas com o fornecimento de uniformes e o emprego de equipamentos necessários à execução dos serviços, sob regime de dedicação exclusiva de mão de obra, com vistas a atender às necessidades operacionais e assegurar a continuidade das atividades institucionais do Tribunal de Jsutiça do Estado do Pará, abrangendo unidades localizadas na capital, região metropolitana e interior do Estado."/>
    <s v="Terceirização"/>
    <x v="2"/>
    <s v="90028/2025"/>
    <d v="2025-10-25T00:00:00"/>
    <s v="25/10/25"/>
    <d v="2026-10-25T00:00:00"/>
    <s v="25/10/26"/>
    <n v="365"/>
    <n v="244"/>
    <s v="SUPERIOR A 150 DIAS"/>
    <x v="1"/>
    <n v="413217.8"/>
    <x v="0"/>
    <n v="1"/>
    <x v="2"/>
    <s v="0001200-23.2025.8.14.0900"/>
    <n v="0"/>
    <n v="4958613.5999999996"/>
    <s v="NÃO PODE PRORROGAR. CONTRATAÇÃO EMERGENCIAL."/>
    <m/>
    <s v="Lei n° 14.133/21"/>
    <m/>
    <m/>
    <s v="PRAZO LEGAL"/>
    <s v="2026 - 4º Trimestre"/>
    <d v="2026-08-26T00:00:00"/>
    <s v="Sem informação"/>
    <s v="Sem informação"/>
    <m/>
    <s v="Djalma Da Costa Martins"/>
    <s v="Sem indicação"/>
    <s v="Rafaela Martins Prazeres"/>
    <s v="Rafaela Martins Prazeres"/>
    <s v="Moises Cristino de Oliveira"/>
    <s v="djalma.martins@tjpa.jus.br;; rafaela.prazeres@tjpa.jus.br; rafaela.prazeres@tjpa.jus.br; moises.oliveira@tjpa.jus.br;coordenadoria.contratos@tjpa.jus.br"/>
    <n v="244"/>
    <s v=""/>
    <m/>
    <s v="Iniciar Processo de Reajuste"/>
    <s v="104/2025"/>
    <m/>
    <s v="RMP"/>
    <s v="Rafaela Martins Prazeres"/>
    <n v="920269.34"/>
    <s v="CONTRATO104/2025"/>
  </r>
  <r>
    <s v="CONTRATO"/>
    <s v="073"/>
    <x v="4"/>
    <s v="EDITORA NEGÓCIOS PUBLICADOS DO BRASIL LTDA"/>
    <s v="06.132.270/0001-32"/>
    <s v="Contratação direta do Editora Negócios Públicos do Brasil Ltda, detentora exclusiva  da  ferramenta  sollicita,  para  o  acesso  a plataforma  eletrônica  de  pesquisa,  capacitação,  orientação  e atualização de informações na área de licitações e contratos administrativos"/>
    <s v="Serviço de Terceiro"/>
    <x v="3"/>
    <s v="067/2022"/>
    <d v="2022-10-26T00:00:00"/>
    <s v="26/10/22"/>
    <d v="2026-10-26T00:00:00"/>
    <s v="26/10/26"/>
    <n v="1461"/>
    <n v="245"/>
    <s v="SUPERIOR A 150 DIAS"/>
    <x v="1"/>
    <n v="32000"/>
    <x v="0"/>
    <n v="1"/>
    <x v="2"/>
    <s v="TJPA-PRO-2022/04173"/>
    <n v="0"/>
    <n v="36176.120000000003"/>
    <s v="1ª anualidade concedida no 1° TA ;2ª anualidade cobcedida no 2° TA  - TJPA-MEM-2024/46904, cobrança / 3ª anualidade: 0025593-12.2025.8.14.0900 - data ja atualizada na planilha. 0031103-06.2025.8.14.0900 cobrança e tramitação - na assessoria juría jurídia"/>
    <m/>
    <s v="Lei n° 14.133/2021, art. 74, III"/>
    <d v="2025-06-13T00:00:00"/>
    <s v="Não"/>
    <s v="PRAZO LEGAL"/>
    <s v="2026 - 4º Trimestre"/>
    <d v="2026-08-27T00:00:00"/>
    <s v="Sem informação"/>
    <s v="Sem informação"/>
    <m/>
    <s v="Rennan Rodrigues Santos"/>
    <s v="Sem indicação"/>
    <s v="Andreza de Lourdes Oliveira Cassiano"/>
    <s v="Sem Indicação"/>
    <s v="Sem indicação"/>
    <s v="rennan.santos@tjpa.jus.br;; andreza.cassiano@tjpa.jus.br; ; ;coordenadoria.contratos@tjpa.jus.br"/>
    <n v="245"/>
    <s v=""/>
    <m/>
    <s v="Aguardar anualidade"/>
    <s v="073/2022"/>
    <m/>
    <s v="AdLOC"/>
    <s v="Andreza de Lourdes Oliveira Cassiano"/>
    <n v="103576.3"/>
    <s v="CONTRATO073/2022"/>
  </r>
  <r>
    <s v="CONTRATO"/>
    <s v="110"/>
    <x v="1"/>
    <s v="JN RASTREAMENTO LTDA"/>
    <s v="30.243.868/0001-83"/>
    <s v="Serviço de rastreamento e monitoramento veicular, via satélite por GPS/GSM/GPRS, compreendendo a instalação de módulos rastreadores em comodato, disponibilização  e licença de software de gerenciamento com acesso via web e os respectivos serviços de colocação da ferramenta de rastreamento, configuração, capacitação, suporte técnico e  garantia de 24 meses de  funcionamento para gestão de  frota do TJPA"/>
    <s v="Serviço de Terceiro"/>
    <x v="0"/>
    <s v="026/2024"/>
    <d v="2024-11-01T00:00:00"/>
    <s v="01/11/24"/>
    <d v="2026-11-01T00:00:00"/>
    <s v="01/11/26"/>
    <n v="730"/>
    <n v="251"/>
    <s v="SUPERIOR A 150 DIAS"/>
    <x v="1"/>
    <n v="154276.65"/>
    <x v="0"/>
    <n v="0"/>
    <x v="2"/>
    <s v="TJPA-PRO-2024/04231"/>
    <n v="0"/>
    <n v="154276.65"/>
    <m/>
    <m/>
    <s v="Lei n° 14.133/21"/>
    <d v="2024-07-04T00:00:00"/>
    <m/>
    <s v="PRAZO LEGAL"/>
    <s v="2026 - 4º Trimestre"/>
    <d v="2026-09-02T00:00:00"/>
    <s v="Sem informação"/>
    <s v="Sem informação"/>
    <m/>
    <s v="Wanderson Alcides Sena Marques"/>
    <s v="Sem indicação"/>
    <s v="Djalma Da Costa Martins"/>
    <s v="Rodrigo Augusto do Amaral Alcantara"/>
    <s v="Elias Caetano Amaral de Moraes"/>
    <e v="#N/A"/>
    <n v="251"/>
    <s v=""/>
    <m/>
    <s v="Iniciar Processo de Reajuste"/>
    <s v="110/2024"/>
    <m/>
    <s v="DDCM"/>
    <s v="Djalma Da Costa Martins"/>
    <n v="83752.81"/>
    <s v="CONTRATO110/2024"/>
  </r>
  <r>
    <s v="ARP"/>
    <s v="058"/>
    <x v="0"/>
    <s v="DALVA AGUIAR NASCIMENTO ME"/>
    <s v="11.182.905/0001- 46"/>
    <s v="Registro de preços para eventual contratação de serviços de interpretação consecutiva e simultânea de idiomas, nas modalidades presencial e remota, com disponibilização de intérpretes humanos especializados, bem como contratação autônoma da infraestrutura técnica de apoio necessária, incluindo locação de cabines acústicas, rádios transmissores multicanal, fones de ouvido com fio e rádios com fones especiais para autoridades."/>
    <s v="Serviço de Terceiro"/>
    <x v="0"/>
    <s v="030/2025"/>
    <d v="2025-11-03T00:00:00"/>
    <s v="03/11/25"/>
    <d v="2026-11-03T00:00:00"/>
    <s v="03/11/26"/>
    <n v="365"/>
    <n v="253"/>
    <s v="SUPERIOR A 150 DIAS"/>
    <x v="1"/>
    <n v="1254750"/>
    <x v="0"/>
    <n v="0"/>
    <x v="6"/>
    <s v="0046140-73.2025.8.14.0900"/>
    <n v="0"/>
    <n v="1254750"/>
    <m/>
    <m/>
    <s v="Lei n° 14.133/21"/>
    <d v="2025-08-12T00:00:00"/>
    <m/>
    <s v="PRAZO LEGAL"/>
    <s v="2026 - 4º Trimestre"/>
    <d v="2026-09-04T00:00:00"/>
    <s v="Sem informação"/>
    <s v="Sem informação"/>
    <m/>
    <s v="Walter Antonio Santos Duarte"/>
    <s v="Sem indicação"/>
    <s v="Regina Celia Oliveira da Silva"/>
    <s v="Sem Indicação"/>
    <s v="Sem indicação"/>
    <s v="walter.duarte@tjpa.jus.br;; regina.silva@tjpa.jus.br; ; ;coordenadoria.contratos@tjpa.jus.br"/>
    <n v="253"/>
    <s v=""/>
    <m/>
    <s v="Aguardar anualidade"/>
    <s v="058/2025"/>
    <m/>
    <s v="RCOdS"/>
    <s v="Regina Celia Oliveira da Silva"/>
    <n v="0"/>
    <s v="ARP058/2025"/>
  </r>
  <r>
    <s v="CONTRATO"/>
    <s v="050"/>
    <x v="3"/>
    <s v="FACHINELI  COMUNICAÇÃO LTDA"/>
    <s v="08.804.362/0001-47"/>
    <s v="Contratação para prestação de serviço de acesso à internet, com instalação e suporte para as unidades judiciárias do Tribunal de Justiça do Estado do Pará"/>
    <s v="Contrato de TIC"/>
    <x v="0"/>
    <s v="054/2021"/>
    <d v="2021-11-03T00:00:00"/>
    <s v="03/11/21"/>
    <d v="2026-11-03T00:00:00"/>
    <s v="03/11/26"/>
    <n v="1826"/>
    <n v="253"/>
    <s v="SUPERIOR A 150 DIAS"/>
    <x v="1"/>
    <n v="666057.53"/>
    <x v="0"/>
    <n v="1"/>
    <x v="4"/>
    <s v="PA-PRO-2021/03662 "/>
    <n v="0"/>
    <n v="53808.99"/>
    <s v="TJPA-MEM-2025/17098 porrogação"/>
    <m/>
    <s v="Lei n° 8.666/93"/>
    <m/>
    <s v="SIM"/>
    <s v="EXCEPCIONAL"/>
    <s v="2026 - 4º Trimestre"/>
    <d v="2026-09-04T00:00:00"/>
    <s v="Sem informação"/>
    <s v="Sem informação"/>
    <m/>
    <s v="Denison Leandro Serrao Soares"/>
    <s v="Arilson Galdino da Silva"/>
    <s v="Claudio Luis da Silva Cabral"/>
    <s v="Arilson Galdino da Silva"/>
    <s v="Bruno Botelho Cardoso"/>
    <s v="denison.soares@tjpa.jus.br;arilson.silva@tjpa.jus.br; claudio.cabral@tjpa.jus.br; arilson.silva@tjpa.jus.br; bruno.bcardoso@tjpa.jus.br;coordenadoria.contratos@tjpa.jus.br"/>
    <n v="253"/>
    <s v=""/>
    <m/>
    <s v="Iniciar Processo de Reajuste"/>
    <s v="050/2021"/>
    <m/>
    <s v="AGdS"/>
    <s v="Arilson Galdino da Silva"/>
    <n v="619466.52"/>
    <s v="CONTRATO050/2021"/>
  </r>
  <r>
    <s v="ARP"/>
    <s v="077"/>
    <x v="1"/>
    <s v="TREVO COMERCIO E SERVICO LTDA"/>
    <s v="10.956.940/0001-02"/>
    <s v="Registro de Preços para fornecimento e instalação de painéis em Divisória  Naval,  Paredes  em  Gesso  acartonado  e  forros  para  atender  aos  imóveis  até  400km  da  Capital pertencentes ao Poder Judiciário sob administração do Tribunal de Justiça do Estado do Pará"/>
    <s v="Serviço de Terceiro"/>
    <x v="0"/>
    <s v="014/2024"/>
    <d v="2024-11-05T00:00:00"/>
    <s v="05/11/24"/>
    <d v="2026-11-05T00:00:00"/>
    <s v="05/11/26"/>
    <n v="730"/>
    <n v="255"/>
    <s v="SUPERIOR A 150 DIAS"/>
    <x v="1"/>
    <n v="2084309.5"/>
    <x v="0"/>
    <n v="0"/>
    <x v="1"/>
    <s v="TJPA-PRO-2024/04483"/>
    <n v="0"/>
    <n v="4283875.4869999997"/>
    <s v="0027982-67.2025.8.14.0900 prorrogaçãpo em NT, reajuste será concediso no TA d eprorrogação"/>
    <d v="2025-09-04T00:00:00"/>
    <s v="Lei n° 14.133/21"/>
    <m/>
    <s v="NÃO "/>
    <s v="PRAZO LEGAL"/>
    <s v="2026 - 4º Trimestre"/>
    <d v="2026-09-06T00:00:00"/>
    <s v="Dentro do prazo"/>
    <s v="Sem informação"/>
    <m/>
    <s v="Carlo Gustavo da Cunha Martins"/>
    <s v="Sem indicação"/>
    <s v="Glaucia Regina Centeno Cordeiro de Campos"/>
    <s v="Sem Indicação"/>
    <s v="Rita de Cássia Araújo Oliveira Barata"/>
    <s v="carlo.martins@tjpa.jus.br;; glaucia.cordeiro@tjpa.jus.br; ; rita.oliveira@tjpa.jus.br;coordenadoria.contratos@tjpa.jus.br"/>
    <n v="255"/>
    <s v=""/>
    <m/>
    <s v="Iniciar Processo de Reajuste"/>
    <s v="077/2024"/>
    <m/>
    <s v="GRCCdC"/>
    <s v="Glaucia Regina Centeno Cordeiro de Campos"/>
    <n v="929191.05000000028"/>
    <s v="ARP077/2024"/>
  </r>
  <r>
    <s v="CONTRATO"/>
    <s v="112"/>
    <x v="0"/>
    <s v="LIDER NOTEBOOKS COMÉRCIO E SERVIÇOS LTDA"/>
    <s v="12.477.490/0002-81"/>
    <s v="Aquisição de 500 (quinhentos) notebooks para modernização e expansão da infraestrutura de Tecnologia da Informação e Comunicação (TIC) do Tribunal de Justiça do Estado do Pará (TJPA)"/>
    <s v="Material Permanente"/>
    <x v="0"/>
    <s v="029/2025"/>
    <d v="2025-11-05T00:00:00"/>
    <s v="05/11/25"/>
    <d v="2026-11-05T00:00:00"/>
    <s v="05/11/26"/>
    <n v="365"/>
    <n v="255"/>
    <s v="SUPERIOR A 150 DIAS"/>
    <x v="1"/>
    <n v="3460000"/>
    <x v="0"/>
    <n v="8"/>
    <x v="4"/>
    <s v="0041389-43.2025.8.14.0900"/>
    <n v="0"/>
    <n v="3460000"/>
    <s v="Contrato oriundo da ARP n° 042/2025/TJPA"/>
    <m/>
    <s v="Lei n° 14.133/21"/>
    <m/>
    <m/>
    <s v="PRAZO LEGAL"/>
    <s v="2026 - 4º Trimestre"/>
    <d v="2026-09-06T00:00:00"/>
    <s v="Sem informação"/>
    <s v="Sem informação"/>
    <m/>
    <s v="Aline Santos Oliveira"/>
    <s v="Sem indicação"/>
    <s v="Bruno Vieira dos Santos"/>
    <s v="Sem Indicação"/>
    <s v="Sem indicação"/>
    <s v="aline.oliveira@tjpa.jus.br;; bruno.vieira@tjpa.jus.br; ; ;coordenadoria.contratos@tjpa.jus.br"/>
    <n v="255"/>
    <s v=""/>
    <m/>
    <s v="Iniciar Processo de Reajuste"/>
    <s v="112/2025"/>
    <m/>
    <s v="BVdS"/>
    <s v="Bruno Vieira dos Santos"/>
    <n v="3460000"/>
    <s v="CONTRATO112/2025"/>
  </r>
  <r>
    <s v="ARP"/>
    <s v="059"/>
    <x v="0"/>
    <s v="MDE SERVIÇOS E EVENTOS LTDA"/>
    <s v=" 08.973.746/0001-93"/>
    <s v="Registro de preços para eventual contratação de serviços de interpretação consecutiva e simultânea de idiomas, nas modalidades presencial e remota, com disponibilização de intérpretes humanos especializados, bem como contratação autônoma da infraestrutura técnica de apoio necessária, incluindo locação de cabines acústicas, rádios transmissores multicanal, fones de ouvido com fio e rádios com fones especiais para autoridades."/>
    <s v="Serviço de Terceiro"/>
    <x v="0"/>
    <s v="030/2025"/>
    <d v="2025-11-06T00:00:00"/>
    <s v="06/11/25"/>
    <d v="2026-11-06T00:00:00"/>
    <s v="06/11/26"/>
    <n v="365"/>
    <n v="256"/>
    <s v="SUPERIOR A 150 DIAS"/>
    <x v="1"/>
    <n v="316036.5"/>
    <x v="0"/>
    <n v="0"/>
    <x v="6"/>
    <s v=" 0046535-65.2025.8.14.0900"/>
    <s v="ARP não encontrada"/>
    <n v="316036.5"/>
    <m/>
    <m/>
    <s v="Lei n° 14.133/21"/>
    <d v="2025-08-12T00:00:00"/>
    <m/>
    <s v="PRAZO LEGAL"/>
    <s v="2026 - 4º Trimestre"/>
    <d v="2026-09-07T00:00:00"/>
    <s v="Sem informação"/>
    <s v="Sem informação"/>
    <m/>
    <s v="Walter Antonio Santos Duarte"/>
    <s v="Sem indicação"/>
    <s v="Regina Celia Oliveira da Silva"/>
    <s v="Sem Indicação"/>
    <s v="Sem indicação"/>
    <s v="walter.duarte@tjpa.jus.br;; regina.silva@tjpa.jus.br; ; ;coordenadoria.contratos@tjpa.jus.br"/>
    <n v="256"/>
    <s v=""/>
    <m/>
    <s v="Aguardar anualidade"/>
    <s v="059/2025"/>
    <m/>
    <s v="RCOdS"/>
    <s v="Regina Celia Oliveira da Silva"/>
    <s v="ARP não encontrada"/>
    <s v="ARP059/2025"/>
  </r>
  <r>
    <s v="ARP"/>
    <s v="057"/>
    <x v="0"/>
    <s v="REALIZZE COMÉRCIO E SERVIÇOS LTDA"/>
    <s v="08.678.489/0001-67"/>
    <s v="Registro de Preços para contratação de empresa especializada no serviço de reforma/manutenção de mobiliário e equipamentos com fornecimento de peças/materiais, conforme condições estabelecidas no Termo de Referência "/>
    <s v="Serviço de Terceiro"/>
    <x v="0"/>
    <s v="024/2025"/>
    <d v="2025-11-10T00:00:00"/>
    <s v="10/11/25"/>
    <d v="2026-11-10T00:00:00"/>
    <s v="10/11/26"/>
    <n v="365"/>
    <n v="260"/>
    <s v="SUPERIOR A 150 DIAS"/>
    <x v="1"/>
    <n v="31922"/>
    <x v="0"/>
    <n v="0"/>
    <x v="2"/>
    <s v="0046495-83.2025.8.14.0900"/>
    <s v="ARP não encontrada"/>
    <n v="31922"/>
    <m/>
    <m/>
    <s v="Lei n° 14.133/21"/>
    <d v="2025-07-02T00:00:00"/>
    <m/>
    <s v="PRAZO LEGAL"/>
    <s v="2026 - 4º Trimestre"/>
    <d v="2026-09-11T00:00:00"/>
    <s v="Sem informação"/>
    <s v="Sem informação"/>
    <m/>
    <s v="Jose Nasareno de Macedo Silva"/>
    <s v="Sem indicação"/>
    <s v="Enderson Clayson Gonçalves Silva"/>
    <s v="Kelle Katiúscia da Silva Auzier"/>
    <s v="Antonio Wilson Eutropio Azevedo de Souza"/>
    <s v="nasareno.silva@tjpa.jus.br;; enderson.silva@tjpa.jus.br; kelle.auzier@tjpa.jus.br; antonio.souza@tjpa.jus.br;coordenadoria.contratos@tjpa.jus.br"/>
    <n v="260"/>
    <s v=""/>
    <m/>
    <s v="Aguardar anualidade"/>
    <s v="057/2025"/>
    <m/>
    <s v="ECGS"/>
    <s v="Enderson Clayson Gonçalves Silva"/>
    <s v="ARP não encontrada"/>
    <s v="ARP057/2025"/>
  </r>
  <r>
    <s v="ARP"/>
    <s v="043"/>
    <x v="0"/>
    <s v="INDÚSTRIA E COMÉRCIO DE ARTIGOS DE DECORAÇÃO LTDA"/>
    <s v="10.302.648/0001-76"/>
    <s v="Registro de preços para o fornecimento, instalação e manutenção de persianas para atender aos prédios do Tribunal de Justiça do Pará."/>
    <s v="Serviço de Terceiro"/>
    <x v="0"/>
    <s v="026/2025"/>
    <d v="2025-11-10T00:00:00"/>
    <s v="10/11/25"/>
    <d v="2026-11-10T00:00:00"/>
    <s v="10/11/26"/>
    <n v="365"/>
    <n v="260"/>
    <s v="SUPERIOR A 150 DIAS"/>
    <x v="1"/>
    <n v="361700"/>
    <x v="0"/>
    <n v="0"/>
    <x v="1"/>
    <s v="0042712-83.2025.8.14.0900"/>
    <n v="43557.18"/>
    <n v="361700"/>
    <m/>
    <m/>
    <s v="Lei n° 14.133/21"/>
    <d v="2025-06-26T00:00:00"/>
    <m/>
    <s v="PRAZO LEGAL"/>
    <s v="2026 - 4º Trimestre"/>
    <d v="2026-09-11T00:00:00"/>
    <s v="Sem informação"/>
    <s v="Sem informação"/>
    <m/>
    <s v="Claudio Ormindo Silva dos Santos"/>
    <s v="Sem indicação"/>
    <s v="Rita de Cássia Araújo Oliveira Barata"/>
    <s v="Claudia Sadeck Burlamaqui"/>
    <s v="Glaucia Regina Centeno Cordeiro de Campos"/>
    <s v="claudio.ormindo@tjpa.jus.br;; rita.oliveira@tjpa.jus.br; claudia.burlamaqui@tjpa.jus.br; glaucia.cordeiro@tjpa.jus.br;coordenadoria.contratos@tjpa.jus.br"/>
    <n v="260"/>
    <s v=""/>
    <m/>
    <s v="Aguardar anualidade"/>
    <s v="043/2025"/>
    <m/>
    <s v="RdCAOB"/>
    <s v="Rita de Cássia Araújo Oliveira Barata"/>
    <n v="43557.18"/>
    <s v="ARP043/2025"/>
  </r>
  <r>
    <s v="ARP"/>
    <s v="056"/>
    <x v="0"/>
    <s v="ROCHA NORTH INDÚSTRIA E COMÉRCIO DE MÓVEIS LTDA"/>
    <s v="08.408.448/0001-50"/>
    <s v="Registro de Preços para contratação de empresa especializada no serviço de reforma/manutenção de mobiliário e equipamentos com fornecimento de peças/materiais, conforme condições estabelecidas no Termo de Referência "/>
    <s v="Serviço de Terceiro"/>
    <x v="0"/>
    <s v="024/2025"/>
    <d v="2025-11-10T00:00:00"/>
    <s v="10/11/25"/>
    <d v="2026-11-10T00:00:00"/>
    <s v="10/11/26"/>
    <n v="365"/>
    <n v="260"/>
    <s v="SUPERIOR A 150 DIAS"/>
    <x v="1"/>
    <n v="57220"/>
    <x v="0"/>
    <n v="0"/>
    <x v="2"/>
    <s v="0046492-31.2025.8.14.0900"/>
    <s v="ARP não encontrada"/>
    <n v="57220"/>
    <m/>
    <m/>
    <s v="Lei n° 14.133/21"/>
    <d v="2025-07-02T00:00:00"/>
    <m/>
    <s v="PRAZO LEGAL"/>
    <s v="2026 - 4º Trimestre"/>
    <d v="2026-09-11T00:00:00"/>
    <s v="Sem informação"/>
    <s v="Sem informação"/>
    <m/>
    <s v="Jose Nasareno de Macedo Silva"/>
    <s v="Sem indicação"/>
    <s v="Enderson Clayson Gonçalves Silva"/>
    <s v="Kelle Katiúscia da Silva Auzier"/>
    <s v="Antonio Wilson Eutropio Azevedo de Souza"/>
    <s v="nasareno.silva@tjpa.jus.br;; enderson.silva@tjpa.jus.br; kelle.auzier@tjpa.jus.br; antonio.souza@tjpa.jus.br;coordenadoria.contratos@tjpa.jus.br"/>
    <n v="260"/>
    <s v=""/>
    <m/>
    <s v="Aguardar anualidade"/>
    <s v="056/2025"/>
    <m/>
    <s v="ECGS"/>
    <s v="Enderson Clayson Gonçalves Silva"/>
    <s v="ARP não encontrada"/>
    <s v="ARP056/2025"/>
  </r>
  <r>
    <s v="CONTRATO"/>
    <s v="116"/>
    <x v="0"/>
    <s v="EDITORA FÓRUM"/>
    <s v="41.769.803/0001-92"/>
    <s v="Contratação direta de 50(cinquenta) vagas/inscrições e 07 (sete) cortesias em cursos de conhecimento jurídico na modalidade educação a distância (EAD), voltados à capacitação e ao aperfeiçoamento de magistrados e servidores do Tribunal de Justiça do Estado do Pará (TJPA). "/>
    <s v="Serviço de Terceiro"/>
    <x v="3"/>
    <s v="074/2025"/>
    <d v="2025-11-10T00:00:00"/>
    <s v="10/11/25"/>
    <d v="2026-11-10T00:00:00"/>
    <s v="10/11/26"/>
    <n v="365"/>
    <n v="260"/>
    <s v="SUPERIOR A 150 DIAS"/>
    <x v="1"/>
    <n v="150800"/>
    <x v="0"/>
    <n v="2"/>
    <x v="7"/>
    <s v="0033741-12.2025.8.14.0900"/>
    <n v="0"/>
    <n v="150800"/>
    <m/>
    <m/>
    <s v="Lei n° 14.133/21"/>
    <d v="2025-09-29T00:00:00"/>
    <m/>
    <s v="PRAZO LEGAL"/>
    <s v="2026 - 4º Trimestre"/>
    <d v="2026-09-11T00:00:00"/>
    <s v="Sem informação"/>
    <s v="Sem informação"/>
    <m/>
    <s v="Iracema de Souza Alcantara"/>
    <s v="Sem indicação"/>
    <s v="Lorena Magalhães Freire da Silva"/>
    <s v="Cilene Brito Anchieta"/>
    <s v="Thaiana Louise Bastos Bitencourt da Silva"/>
    <s v="iracema.alcantara@tjpa.jus.br;; lorena.silva@tjpa.jus.br; cilene.anchieta@tjpa.jus.br; thaiana.bitencourt@tjpa.jus.br;coordenadoria.contratos@tjpa.jus.br"/>
    <n v="260"/>
    <s v=""/>
    <m/>
    <s v="Aguardar anualidade"/>
    <s v="116/2025"/>
    <m/>
    <s v="LMFdS"/>
    <s v="Lorena Magalhães Freire da Silva"/>
    <n v="150800"/>
    <s v="CONTRATO116/2025"/>
  </r>
  <r>
    <s v="ARP"/>
    <s v="080"/>
    <x v="1"/>
    <s v="CASCUDO POTIGUAR NEGOCIOS E SERVICOS LTDA"/>
    <s v="40.480.094/0001-68"/>
    <s v="Registro de preços para eventual contratação de empresa especializada no fornecimento, instalação e retirada de películas de proteção solar"/>
    <s v="Serviço de Terceiro"/>
    <x v="0"/>
    <s v="030/2024"/>
    <d v="2024-11-11T00:00:00"/>
    <s v="11/11/24"/>
    <d v="2026-11-11T00:00:00"/>
    <s v="11/11/26"/>
    <n v="730"/>
    <n v="261"/>
    <s v="SUPERIOR A 150 DIAS"/>
    <x v="1"/>
    <n v="90330"/>
    <x v="0"/>
    <n v="0"/>
    <x v="1"/>
    <s v="TJPA-PRO-2024/04642"/>
    <n v="0"/>
    <n v="180660"/>
    <s v="0044959-37.2025.8.14.0900"/>
    <m/>
    <s v="Lei n° 14.133/21"/>
    <m/>
    <s v="NÃO "/>
    <s v="PRAZO LEGAL"/>
    <s v="2026 - 4º Trimestre"/>
    <d v="2026-09-12T00:00:00"/>
    <s v="Sem informação"/>
    <s v="NÃO "/>
    <m/>
    <s v="Rita de Cássia Araújo Oliveira Barata"/>
    <s v="Sem indicação"/>
    <s v="Rita de Cássia Araújo Oliveira Barata"/>
    <s v="Carlo Gustavo da Cunha Martins"/>
    <s v="Glaucia Regina Centeno Cordeiro de Campos"/>
    <e v="#N/A"/>
    <n v="261"/>
    <s v=""/>
    <m/>
    <s v="Iniciar Processo de Reajuste"/>
    <s v="080/2024"/>
    <m/>
    <s v="RdCAOB"/>
    <s v="Rita de Cássia Araújo Oliveira Barata"/>
    <n v="74930.48000000001"/>
    <s v="ARP080/2024"/>
  </r>
  <r>
    <s v="CONTRATO"/>
    <s v="114"/>
    <x v="0"/>
    <s v="INFOX TECNOLOGIA DA INFORMAÇÃO LTDA"/>
    <s v="15.123.946/0001-12"/>
    <s v="Contratação direta e solução para a execução de serviços técnicos de sustentação, automação, customização, monitoramento e gerenciamento do sistema de Processo Judicial Eletrônico (PJe), compreendendo a manutenção corretiva, adaptativa e evolutiva da Solução, nos formatos on premise (local) e/ou em cloud (nuvem), para atender às necessidades do Tribunal de Justiça do Estado do Pará."/>
    <s v="Contrato de TIC"/>
    <x v="3"/>
    <s v="071/2025"/>
    <d v="2025-11-14T00:00:00"/>
    <s v="14/11/25"/>
    <d v="2026-11-14T00:00:00"/>
    <s v="14/11/26"/>
    <n v="365"/>
    <n v="264"/>
    <s v="SUPERIOR A 150 DIAS"/>
    <x v="1"/>
    <n v="10809364.800000001"/>
    <x v="0"/>
    <n v="0"/>
    <x v="4"/>
    <s v="0022842-52.2025.8.14.0900"/>
    <n v="0"/>
    <n v="10809364.800000001"/>
    <m/>
    <m/>
    <s v="Lei n° 14.133/21"/>
    <d v="2025-10-16T00:00:00"/>
    <m/>
    <s v="PRAZO LEGAL"/>
    <s v="2026 - 4º Trimestre"/>
    <d v="2026-09-15T00:00:00"/>
    <s v="Sem informação"/>
    <s v="Sem informação"/>
    <m/>
    <s v="Diego Baptista Leitão"/>
    <s v="Andrey Diego da Silva Albuquerque"/>
    <s v="Alvaro Rogers Cardoso Alvao"/>
    <s v="Sem indicação"/>
    <s v="Sem indicação"/>
    <s v="diego.leitao@tjpa.jus.br;andrey.albuquerque@tjpa.jus.br; alvaro.alvao@tjpa.jus.br; ; ;coordenadoria.contratos@tjpa.jus.br"/>
    <n v="264"/>
    <s v=""/>
    <m/>
    <s v="Aguardar anualidade"/>
    <s v="114/2025"/>
    <m/>
    <s v="ADdSA"/>
    <s v="Andrey Diego da Silva Albuquerque"/>
    <n v="968980.4"/>
    <s v="CONTRATO114/2025"/>
  </r>
  <r>
    <s v="CONTRATO"/>
    <s v="117"/>
    <x v="1"/>
    <s v="FRANCINETE LACERDA MEDEIROS"/>
    <s v="797.XXX.XXX-04"/>
    <s v="Locação de Imóvel situado na Rua Padre José Anchieta, nº 431, Bairro Centro, Ipixuna/PA, com a finalidade de abrigar as instalações do Fórum da Comarca de Ipixuna."/>
    <s v="Aluguel"/>
    <x v="3"/>
    <s v="126/2024"/>
    <d v="2024-11-15T00:00:00"/>
    <s v="15/11/24"/>
    <d v="2026-11-15T00:00:00"/>
    <s v="15/11/26"/>
    <n v="730"/>
    <n v="265"/>
    <s v="SUPERIOR A 150 DIAS"/>
    <x v="1"/>
    <n v="77553.36"/>
    <x v="0"/>
    <n v="0"/>
    <x v="2"/>
    <s v="TJPA-PRO-2024/03457"/>
    <n v="0"/>
    <n v="81564.710000000006"/>
    <s v="0031153-32.2025.8.14.0900 - cobrança e instrução"/>
    <m/>
    <s v="Lei n° 14.133/21"/>
    <d v="2024-10-30T00:00:00"/>
    <s v="NÃO "/>
    <s v="PRAZO LEGAL"/>
    <s v="2026 - 4º Trimestre"/>
    <d v="2026-09-16T00:00:00"/>
    <s v="Sem informação"/>
    <s v="Sem informação"/>
    <m/>
    <s v="Jose Nasareno de Macedo Silva"/>
    <s v="Kelle Katiúscia da Silva Auzier"/>
    <s v="Antonio Wilson Eutropio Azevedo de Souza"/>
    <s v="Kelle Katiúscia da Silva Auzier"/>
    <s v="Enderson Clayson Gonçalves Silva"/>
    <s v="nasareno.silva@tjpa.jus.br;kelle.auzier@tjpa.jus.br; antonio.souza@tjpa.jus.br; kelle.auzier@tjpa.jus.br; enderson.silva@tjpa.jus.br;coordenadoria.contratos@tjpa.jus.br"/>
    <n v="265"/>
    <s v=""/>
    <m/>
    <s v="Iniciar Processo de Reajuste"/>
    <s v="117/2024"/>
    <m/>
    <s v="KKdSA"/>
    <s v="Kelle Katiúscia da Silva Auzier"/>
    <n v="84684.7"/>
    <s v="CONTRATO117/2024"/>
  </r>
  <r>
    <s v="CONTRATO"/>
    <s v="115"/>
    <x v="0"/>
    <s v="NEW MOVEIS CORPORATIVO LTDA"/>
    <s v="46.475.822/0001-20"/>
    <s v="Aquisição de mobiliário para o Tribunal de Justiça do Pará, nas condições estabelecidas no Termo de Referência."/>
    <s v="Material Permanente"/>
    <x v="6"/>
    <s v="989/2024"/>
    <d v="2025-11-15T00:00:00"/>
    <s v="15/11/25"/>
    <d v="2026-11-15T00:00:00"/>
    <s v="15/11/26"/>
    <n v="365"/>
    <n v="265"/>
    <s v="SUPERIOR A 150 DIAS"/>
    <x v="1"/>
    <n v="947564.28"/>
    <x v="0"/>
    <n v="1"/>
    <x v="2"/>
    <s v="0023097-10.2025.8.14.0900"/>
    <n v="0"/>
    <n v="947564.28"/>
    <m/>
    <m/>
    <s v="Lei n° 14.133/21"/>
    <d v="2025-10-17T00:00:00"/>
    <m/>
    <s v="PRAZO LEGAL"/>
    <s v="2026 - 4º Trimestre"/>
    <d v="2026-09-16T00:00:00"/>
    <s v="Sem informação"/>
    <s v="Sem informação"/>
    <s v="adesão à Ata de Registro de Preços nº 00989/2024, decorrente do Pregão Eletrônico nº 90127/2024, firmado entre o Grupamento de Apoio de Belém (GAP-BE)"/>
    <s v="Joao Victor Ferreira Almeida"/>
    <s v="Sem indicação"/>
    <s v="Claudia Sadeck Burlamaqui"/>
    <s v="Thiago da Silva Soares"/>
    <s v="Rita de Cássia Araújo Oliveira Barata"/>
    <s v="joao.vfalmeida@tjpa.jus.br;; claudia.burlamaqui@tjpa.jus.br; thiago.soares@tjpa.jus.br; rita.oliveira@tjpa.jus.br;coordenadoria.contratos@tjpa.jus.br"/>
    <n v="265"/>
    <s v=""/>
    <m/>
    <s v="Aguardar anualidade"/>
    <s v="115/2025"/>
    <m/>
    <s v="CSB"/>
    <s v="Claudia Sadeck Burlamaqui"/>
    <n v="947564.28"/>
    <s v="CONTRATO115/2025"/>
  </r>
  <r>
    <s v="ARP"/>
    <s v="081"/>
    <x v="1"/>
    <s v="NEW WORLD SOLAR LTDA"/>
    <s v="29.947.634/0001-38"/>
    <s v="Registro de preços para eventual contratação de instalação de sistemas de geração de energia solar fotovoltaica conectada à rede em edificações do TJPA"/>
    <s v="Serviço de Terceiro"/>
    <x v="0"/>
    <s v="022/2024"/>
    <d v="2024-11-22T00:00:00"/>
    <s v="22/11/24"/>
    <d v="2026-11-22T00:00:00"/>
    <s v="22/11/26"/>
    <n v="730"/>
    <n v="272"/>
    <s v="SUPERIOR A 150 DIAS"/>
    <x v="1"/>
    <n v="3914795.11"/>
    <x v="0"/>
    <n v="0"/>
    <x v="1"/>
    <s v="TJPA-PRO-2024/04748"/>
    <n v="0"/>
    <n v="8360674.6597999996"/>
    <s v="prorrogado e reajuste concedido na prorrogação/ 2° reajuste: 0002665-33.2026.8.14.0900"/>
    <m/>
    <s v="Lei n° 14.133/21"/>
    <m/>
    <s v="NÃO "/>
    <s v="PRAZO LEGAL"/>
    <s v="2026 - 4º Trimestre"/>
    <d v="2026-09-23T00:00:00"/>
    <s v="Sem informação"/>
    <s v="NÃO "/>
    <m/>
    <s v="Claudio Ormindo Silva dos Santos"/>
    <s v="Sem indicação"/>
    <s v="Max Jorge Machado Santos"/>
    <s v="Antonio Fernandes dos Santos Sousa"/>
    <s v="Daniel Menezes Simas"/>
    <e v="#N/A"/>
    <n v="272"/>
    <s v=""/>
    <m/>
    <s v="Iniciar Processo de Reajuste"/>
    <s v="081/2024"/>
    <m/>
    <s v="MJMS"/>
    <s v="Max Jorge Machado Santos"/>
    <n v="746903.73"/>
    <s v="ARP081/2024"/>
  </r>
  <r>
    <s v="ARP"/>
    <s v="060"/>
    <x v="0"/>
    <s v="COMPWIRE INFORMATICA LTDA"/>
    <s v="01.181.242/0003-53"/>
    <s v="Registro de preços para eventual contratação de serviços de serviços de infraestrutura de virtualização e de consultoria técnica especializada, todos na forma de assinaturas, voltdas ao funcionamento dos ambientes de data center do Tribunal de Justiça do Estado do Pará."/>
    <s v="Serviço de Terceiro"/>
    <x v="0"/>
    <s v="032/2025"/>
    <d v="2025-11-27T00:00:00"/>
    <s v="27/11/25"/>
    <d v="2026-11-27T00:00:00"/>
    <s v="27/11/26"/>
    <n v="365"/>
    <n v="277"/>
    <s v="SUPERIOR A 150 DIAS"/>
    <x v="1"/>
    <n v="58575663.340000004"/>
    <x v="0"/>
    <n v="0"/>
    <x v="4"/>
    <s v="0003669-42.2025.8.14.0900"/>
    <n v="0"/>
    <n v="58575663.340000004"/>
    <m/>
    <m/>
    <s v="Lei n° 14.133/21"/>
    <d v="2025-09-24T00:00:00"/>
    <m/>
    <s v="PRAZO LEGAL"/>
    <s v="2026 - 4º Trimestre"/>
    <d v="2026-09-28T00:00:00"/>
    <s v="Sem informação"/>
    <s v="Sem informação"/>
    <m/>
    <s v="Fabio Venicius Ferreira dos Reis"/>
    <s v="Sem indicação"/>
    <s v="Henrique Pacha Penna de Carvalho"/>
    <s v="Sem indicação"/>
    <s v="Sem indicação"/>
    <s v="fabio.reis@tjpa.jus.br;; henrique.carvalho@tjpa.jus.br; ; ;coordenadoria.contratos@tjpa.jus.br"/>
    <n v="277"/>
    <s v=""/>
    <m/>
    <s v="Aguardar anualidade"/>
    <s v="060/2025"/>
    <m/>
    <s v="HPPdC"/>
    <s v="Henrique Pacha Penna de Carvalho"/>
    <n v="14285385.6"/>
    <s v="ARP060/2025"/>
  </r>
  <r>
    <s v="CONTRATO"/>
    <s v="118"/>
    <x v="0"/>
    <s v="UNITUM CONSULTORIA E ASSESSORIA ADMINISTRATIVA"/>
    <s v="49.527.883/0001-81"/>
    <s v="Contratação de Sistema de Planejamento e Gestão de Contratações Pública, incluindo implantação e licenciamento do Sistema Inteligente de Licitação – SILI no formato SaaS (Software as a Service), com serviço de suporte e manutenção, pelo período de 12 meses, para atender à necessidade do Tribunal de Justiça do Estado do Pará. conforme as especificações técnicas descritas no Termo de Referência."/>
    <s v="Serviço de Terceiro"/>
    <x v="3"/>
    <s v="091/2025"/>
    <d v="2025-11-27T00:00:00"/>
    <s v="27/11/25"/>
    <d v="2026-11-27T00:00:00"/>
    <s v="27/11/26"/>
    <n v="365"/>
    <n v="277"/>
    <s v="SUPERIOR A 150 DIAS"/>
    <x v="1"/>
    <n v="92250"/>
    <x v="0"/>
    <n v="0"/>
    <x v="2"/>
    <s v="0056607-14.2025.8.14.0900"/>
    <n v="0"/>
    <n v="92250"/>
    <m/>
    <m/>
    <s v="Lei n° 14.133/21"/>
    <d v="2025-10-09T00:00:00"/>
    <m/>
    <s v="PRAZO LEGAL"/>
    <s v="2026 - 4º Trimestre"/>
    <d v="2026-09-28T00:00:00"/>
    <s v="Sem informação"/>
    <s v="Sem informação"/>
    <m/>
    <s v="Muiracatiara Miranda Chagas"/>
    <s v="Sem indicação"/>
    <s v="Thiago da Silva Soares"/>
    <s v="Sem indicação"/>
    <s v="Sem indicação"/>
    <s v="muiracatiara.chagas@tjpa.jus.br;; thiago.soares@tjpa.jus.br; ; ;coordenadoria.contratos@tjpa.jus.br"/>
    <n v="277"/>
    <s v=""/>
    <m/>
    <s v="Aguardar anualidade"/>
    <s v="118/2025"/>
    <m/>
    <s v="TdSS"/>
    <s v="Thiago da Silva Soares"/>
    <n v="0"/>
    <s v="CONTRATO118/2025"/>
  </r>
  <r>
    <s v="CONTRATO"/>
    <s v="105"/>
    <x v="2"/>
    <s v="MYO2 SOLUÇÕES EM SAÚDE INDÚSTRIA LTDA"/>
    <s v="15.564.580/0001-17"/>
    <s v="Contratação de empresa especializada na prestação de serviços de lavagem e passagem de roupas hospitalares utilizadas em serviços de saúde, para uso nos ambulatórios médicos e odontológicos do TJPA"/>
    <s v="Serviço de Terceiro"/>
    <x v="2"/>
    <s v="051/2023"/>
    <d v="2023-11-30T00:00:00"/>
    <s v="30/11/23"/>
    <d v="2026-11-30T00:00:00"/>
    <s v="30/11/26"/>
    <n v="1096"/>
    <n v="280"/>
    <s v="SUPERIOR A 150 DIAS"/>
    <x v="1"/>
    <n v="10620"/>
    <x v="0"/>
    <n v="0"/>
    <x v="3"/>
    <s v="TJPA-PRO-2023/04858"/>
    <n v="0"/>
    <n v="11643.7"/>
    <s v="TJPA-MEM-2024/35368 - RESJUSTE ANUAL AUTOMÁTICO TJPA-MEM-2024/55507 - prorrogação / segundo reajuste automático: 0025620-92.2025.8.14.0900 - já ajustei a data na planilha. Cobrança: 0031448-69.2025.8.14.0900 e prorrogação"/>
    <d v="2025-10-03T00:00:00"/>
    <s v="Lei n° 14.133/21"/>
    <d v="2025-04-30T00:00:00"/>
    <s v="Não"/>
    <s v="PRAZO LEGAL"/>
    <s v="2026 - 4º Trimestre"/>
    <d v="2026-10-01T00:00:00"/>
    <s v="Dentro do prazo"/>
    <s v="Sem informação"/>
    <m/>
    <s v="Samanta Edrine do Rosário de Sousa "/>
    <s v="Meirivaldo Caldas de Almeida"/>
    <s v="Kamilla de Mendonça Gondim Prince"/>
    <s v="Sem indicação"/>
    <s v="Sem indicação"/>
    <s v="samanta.sousa@tjpa.jus.br;meirivaldo.almeida@tjpa.jus.br; kamilla.gondim@tjpa.jus.br; ; ;coordenadoria.contratos@tjpa.jus.br"/>
    <n v="280"/>
    <s v=""/>
    <m/>
    <s v="Aguardar anualidade"/>
    <s v="105/2023"/>
    <m/>
    <s v="MCdA"/>
    <s v="Meirivaldo Caldas de Almeida"/>
    <n v="3956.18"/>
    <s v="CONTRATO105/2023"/>
  </r>
  <r>
    <s v="CONTRATO"/>
    <s v="075"/>
    <x v="3"/>
    <s v="IT PROTECT SERVIÇOS DE CONSULTORIA EM INFORMÁTICA EIRELI"/>
    <s v="23.378.923/0001-87"/>
    <s v="Aquisição de solução de gerenciamento de acesso privilegiado (Privileged Access Management – PAM), monitoramento e análise comportamental, com possibilidade de proteção, monitoramento, detecção e resposta a atividade de credencial privilegiada, armazenamento de senhas e mitigação de riscos através de gestão de identidade, com serviço de implantação e treinamento hands on. "/>
    <s v="Contrato de TIC"/>
    <x v="6"/>
    <s v="016/2020"/>
    <d v="2021-11-30T00:00:00"/>
    <s v="30/11/21"/>
    <d v="2026-11-30T00:00:00"/>
    <s v="30/11/26"/>
    <n v="1826"/>
    <n v="280"/>
    <s v="SUPERIOR A 150 DIAS"/>
    <x v="1"/>
    <n v="2385844.85"/>
    <x v="0"/>
    <n v="1"/>
    <x v="4"/>
    <s v="PA-PRO-2021/02824"/>
    <n v="0"/>
    <n v="2955555.02"/>
    <m/>
    <m/>
    <s v="Lei n° 8.666/93"/>
    <m/>
    <s v="SIM"/>
    <s v="EXCEPCIONAL"/>
    <s v="2026 - 4º Trimestre"/>
    <d v="2026-10-01T00:00:00"/>
    <s v="Sem informação"/>
    <s v="Sem informação"/>
    <m/>
    <s v="Ronildo Jojji Matsuura"/>
    <s v="Arilson Galdino da Silva"/>
    <s v="Daniel Fontes Pereira"/>
    <s v="Arilson Galdino da Silva"/>
    <s v="Sem indicação"/>
    <s v="ronildo.matsuura@tjpa.jus.br;arilson.silva@tjpa.jus.br; fontes.daniel@tjpa.jus.br; arilson.silva@tjpa.jus.br; ;coordenadoria.contratos@tjpa.jus.br"/>
    <n v="280"/>
    <s v=""/>
    <m/>
    <s v="Iniciar Processo de Reajuste"/>
    <s v="075/2021"/>
    <m/>
    <s v="AGdS"/>
    <s v="Arilson Galdino da Silva"/>
    <n v="3361285.17"/>
    <s v="CONTRATO075/2021"/>
  </r>
  <r>
    <s v="CONTRATO"/>
    <s v="124"/>
    <x v="1"/>
    <s v="JNILTON CHAVES E CARIMBOS LIMITADA"/>
    <s v="31.033.292/0001-92"/>
    <s v="Serviço  de  chaveiro  em  geral,  com  fornecimento  de  material  para confecção de chaves, conserto, substituição e abertura de fechaduras, com finalidade de  atender  as  demandas  do  Tribunal  de  Justiça  do  Estado  do  Pará –TJPA, compreendendo   o   fornecimento   da   mão   de   obra   e   o   emprego   de   todos   os equipamentos,  transporte,  ferramentas  e  EPIs  necessários  à  execução  dos  serviços"/>
    <s v="Material de Consumo"/>
    <x v="0"/>
    <s v="037/2024"/>
    <d v="2024-12-04T00:00:00"/>
    <s v="04/12/24"/>
    <d v="2026-12-04T00:00:00"/>
    <s v="04/12/26"/>
    <n v="730"/>
    <n v="284"/>
    <s v="SUPERIOR A 150 DIAS"/>
    <x v="1"/>
    <n v="32995"/>
    <x v="0"/>
    <n v="1"/>
    <x v="2"/>
    <s v="TJPA-PRO-2024/04881"/>
    <n v="0"/>
    <n v="34662.660000000003"/>
    <s v="0025214-71.2025.8.14.0900 porrogação, o reajuste será concedido com a proirrogação, data ajustada na planilha"/>
    <m/>
    <s v="Lei n° 14.133/21"/>
    <d v="2025-09-06T00:00:00"/>
    <s v="NÃO "/>
    <s v="PRAZO LEGAL"/>
    <s v="2026 - 4º Trimestre"/>
    <d v="2026-10-05T00:00:00"/>
    <s v="Sem informação"/>
    <s v="Sem informação"/>
    <m/>
    <s v="Enio de Oliveira Reboucas"/>
    <s v="Sem indicação"/>
    <s v="Randal Willams Ferreira de Castro"/>
    <s v="Randal Willams Ferreira de Castro"/>
    <s v="Augusto Lopes Matos"/>
    <s v="enio.reboucas@tjpa.jus.br;; randal.castro@tjpa.jus.br; randal.castro@tjpa.jus.br; augusto.matos@tjpa.jus.br;coordenadoria.contratos@tjpa.jus.br"/>
    <n v="284"/>
    <s v=""/>
    <m/>
    <s v="Aguardar anualidade"/>
    <s v="124/2024"/>
    <m/>
    <s v="RWFdC"/>
    <s v="Randal Willams Ferreira de Castro"/>
    <n v="16018"/>
    <s v="CONTRATO124/2024"/>
  </r>
  <r>
    <s v="CONTRATO"/>
    <s v="108"/>
    <x v="2"/>
    <s v="MAPDATA TECNOLOGIA INFORMACAO E COM.LTDA"/>
    <s v="66.582.784/0001-11"/>
    <s v="Contratação de Serviço de subscrição/assinatura de softwares, tipo single-user, pelo período de 3 anos, do pacote de softwares Autodesk Architecture Engineering and Construction Collection (AEC Collection) e do software Autodesk AutoCad LT, conforme condições, quantidades e exigências estabelecidas no termo de referência, Anexo I do edital."/>
    <s v="Contrato de TIC"/>
    <x v="0"/>
    <s v="052/2023"/>
    <d v="2023-12-06T00:00:00"/>
    <s v="06/12/23"/>
    <d v="2026-12-06T00:00:00"/>
    <s v="06/12/26"/>
    <n v="1096"/>
    <n v="286"/>
    <s v="SUPERIOR A 150 DIAS"/>
    <x v="1"/>
    <n v="555300"/>
    <x v="0"/>
    <n v="1"/>
    <x v="4"/>
    <s v="TJPA-PRO-2023/04915"/>
    <n v="0"/>
    <n v="555300"/>
    <m/>
    <m/>
    <s v="Lei n° 8.666/93"/>
    <m/>
    <s v="Não"/>
    <s v="PRAZO LEGAL"/>
    <s v="2026 - 4º Trimestre"/>
    <d v="2026-10-07T00:00:00"/>
    <s v="Sem informação"/>
    <s v="Sem informação"/>
    <m/>
    <s v="Fabio Venicius Ferreira dos Reis"/>
    <s v="Arilson Galdino da Silva"/>
    <s v="Marcus Vinicius Barbosa e Silva"/>
    <s v="Arilson Galdino da Silva"/>
    <s v="Henrique Pacha Penna de Carvalho"/>
    <s v="fabio.reis@tjpa.jus.br;arilson.silva@tjpa.jus.br; marcus.silva@tjpa.jus.br; arilson.silva@tjpa.jus.br; henrique.carvalho@tjpa.jus.br;coordenadoria.contratos@tjpa.jus.br"/>
    <n v="286"/>
    <s v=""/>
    <m/>
    <s v="Iniciar Processo de Reajuste"/>
    <s v="108/2023"/>
    <m/>
    <s v="AGdS"/>
    <s v="Arilson Galdino da Silva"/>
    <n v="0"/>
    <s v="CONTRATO108/2023"/>
  </r>
  <r>
    <s v="CONTRATO"/>
    <s v="128"/>
    <x v="1"/>
    <s v="DAVID HERIVELTON SANTOS ZACARIAS"/>
    <s v="025.XXX.XXX-83"/>
    <s v="Serviço de regência de coral (maestro)para formação de coral da justiça."/>
    <s v="Serviço de Terceiro"/>
    <x v="2"/>
    <s v="55/2024"/>
    <s v="09/12/2024"/>
    <s v="09/12/24"/>
    <d v="2026-12-09T00:00:00"/>
    <s v="09/12/26"/>
    <n v="730"/>
    <n v="289"/>
    <s v="SUPERIOR A 150 DIAS"/>
    <x v="1"/>
    <n v="33240"/>
    <x v="0"/>
    <n v="0"/>
    <x v="6"/>
    <s v="TJPA-PRO-2024/04737"/>
    <n v="5540"/>
    <n v="33240"/>
    <s v="0041549-68.2025.8.14.0900 cobrança 0031168-98.2025.8.14.0900 tramitação"/>
    <m/>
    <s v="Lei n° 14.133/21"/>
    <d v="2024-12-05T00:00:00"/>
    <s v="NÃO "/>
    <s v="PRAZO LEGAL"/>
    <s v="2026 - 4º Trimestre"/>
    <d v="2026-10-10T00:00:00"/>
    <s v="Sem informação"/>
    <s v="Sem informação"/>
    <m/>
    <s v="Walter Antonio Santos Duarte"/>
    <s v="Sem indicação"/>
    <s v="Regina Celia Oliveira da Silva"/>
    <s v="Klaus Rhossard Seabra Guimarães "/>
    <s v="Anderson Clay Batista Pereira"/>
    <s v="walter.duarte@tjpa.jus.br;; regina.silva@tjpa.jus.br; klaus.guimaraes@tjpa.jus.br; anderson.pereira@tjpa.jus.br;coordenadoria.contratos@tjpa.jus.br"/>
    <n v="289"/>
    <s v=""/>
    <m/>
    <s v="Iniciar Processo de Reajuste"/>
    <s v="128/2024"/>
    <m/>
    <s v="RCOdS"/>
    <s v="Regina Celia Oliveira da Silva"/>
    <n v="38780"/>
    <s v="CONTRATO128/2024"/>
  </r>
  <r>
    <s v="CONTRATO"/>
    <s v="084"/>
    <x v="3"/>
    <s v="J. FECCHIO JUNIOR – VENTO SUL FACILITIES"/>
    <s v="24.485.960/0001-57"/>
    <s v="Manutenção preventiva e corretiva do Sistema de Refrigeração do tipo VRF instalado no Complexo Arquitetônico do Edifício Sede do TJPA,"/>
    <s v="Serviço de Terceiro"/>
    <x v="0"/>
    <s v="063/2021"/>
    <d v="2021-12-09T00:00:00"/>
    <s v="09/12/21"/>
    <d v="2026-12-09T00:00:00"/>
    <s v="09/12/26"/>
    <n v="1826"/>
    <n v="289"/>
    <s v="SUPERIOR A 150 DIAS"/>
    <x v="1"/>
    <n v="165000"/>
    <x v="0"/>
    <n v="1"/>
    <x v="1"/>
    <s v="PA-PRO-2021/04217"/>
    <n v="13514.85"/>
    <n v="198217.89"/>
    <s v="TJPA-MEM-2024/55268, COBRANÇA. APoio operacional. 0041561-82.2025.8.14.0900 cobrança / 0045412-32.2025.8.14.0900 porrogfaçãpo na poesquisa de mercado"/>
    <d v="2025-11-04T00:00:00"/>
    <s v="Lei n° 8.666/93"/>
    <m/>
    <s v="SIM"/>
    <s v="EXCEPCIONAL"/>
    <s v="2026 - 4º Trimestre"/>
    <d v="2026-10-10T00:00:00"/>
    <s v="Dentro do prazo"/>
    <s v="Sem informação"/>
    <m/>
    <s v="Valter Mendes Ferreira Junior"/>
    <s v="Frank Ferdinando Loureiro Da Silva"/>
    <s v="Frank Ferdinando Loureiro Da Silva"/>
    <s v="Sem indicação"/>
    <s v="Sem indicação"/>
    <s v="valter.junior@tjpa.jus.br;frank.silva@tjpa.jus.br; frank.silva@tjpa.jus.br; ; ;coordenadoria.contratos@tjpa.jus.br"/>
    <n v="289"/>
    <s v=""/>
    <m/>
    <s v="Iniciar Processo de Reajuste"/>
    <s v="084/2021"/>
    <m/>
    <s v="FFLDS"/>
    <s v="Frank Ferdinando Loureiro Da Silva"/>
    <n v="861103.67999999993"/>
    <s v="CONTRATO084/2021"/>
  </r>
  <r>
    <s v="CONTRATO"/>
    <s v="077"/>
    <x v="3"/>
    <s v="SIGMAFONE TELECOMUNICACOES LTDA."/>
    <s v="78.766.151/0001-42"/>
    <s v="Contratação  de  solução  de  gerenciamento  unificado  de ameaças  (UTM)   e   de  rede  WAN  definida  por  software  (SD-WAN)  composta  por  hardware,  software, licenciamento, suporte, implantação  e garantia de  60 meses para atender o Tribunal de Justiça do Estado do Pará."/>
    <s v="Contrato de TIC"/>
    <x v="6"/>
    <s v="040/2021"/>
    <d v="2021-12-10T00:00:00"/>
    <s v="10/12/21"/>
    <d v="2026-12-10T00:00:00"/>
    <s v="10/12/26"/>
    <n v="1826"/>
    <n v="290"/>
    <s v="SUPERIOR A 150 DIAS"/>
    <x v="1"/>
    <n v="2111782.38"/>
    <x v="0"/>
    <n v="0"/>
    <x v="4"/>
    <s v="PA-PRO-2021/02105"/>
    <n v="0"/>
    <n v="2616088.62"/>
    <m/>
    <m/>
    <s v="Lei n° 8.666/93"/>
    <m/>
    <s v="SIM"/>
    <s v="EXCEPCIONAL"/>
    <s v="2026 - 4º Trimestre"/>
    <d v="2026-10-11T00:00:00"/>
    <s v="Sem informação"/>
    <s v="Sem informação"/>
    <m/>
    <s v="Denison Leandro Serrao Soares"/>
    <s v="Arilson Galdino da Silva"/>
    <s v="Claudio Luis da Silva Cabral"/>
    <s v="Arilson Galdino da Silva"/>
    <s v="Cristiano Neri da Silva "/>
    <s v="denison.soares@tjpa.jus.br;arilson.silva@tjpa.jus.br; claudio.cabral@tjpa.jus.br; arilson.silva@tjpa.jus.br; cristiano.neri@tjpa.jus.br;coordenadoria.contratos@tjpa.jus.br"/>
    <n v="290"/>
    <s v=""/>
    <m/>
    <s v="Iniciar Processo de Reajuste"/>
    <s v="077/2021"/>
    <m/>
    <s v="AGdS"/>
    <s v="Arilson Galdino da Silva"/>
    <n v="2616088.62"/>
    <s v="CONTRATO077/2021"/>
  </r>
  <r>
    <s v="CONTRATO"/>
    <s v="086"/>
    <x v="3"/>
    <s v="LANLINK SOLUÇÕES E COMERCIALIZAÇÃO EM INFORMÁTICA S/A"/>
    <s v="19.877.285/0001-71"/>
    <s v="Aquisição de Servidores de Rede para aumento da capacidade de processamento de dados associados ao ambiente de virtualização utilizado pelo TJPA. "/>
    <s v="Contrato de TIC"/>
    <x v="6"/>
    <s v="006/2021"/>
    <d v="2021-12-10T00:00:00"/>
    <s v="10/12/21"/>
    <d v="2026-12-10T00:00:00"/>
    <s v="10/12/26"/>
    <n v="1826"/>
    <n v="290"/>
    <s v="SUPERIOR A 150 DIAS"/>
    <x v="1"/>
    <n v="627995.56000000006"/>
    <x v="0"/>
    <n v="1"/>
    <x v="4"/>
    <s v="PA-PRO-2021/02877"/>
    <n v="0"/>
    <n v="627995.56000000006"/>
    <s v="TJPA-MEM-2022/46413, COBRANÇ; PA-MEM-2022/51061, fora do prazo, aguardando autorização desa em 18/11. Autorizada prorrogação para cobrir garantia e assistencia"/>
    <m/>
    <s v="Lei n° 8.666/93"/>
    <m/>
    <s v="Não"/>
    <s v="EXCEPCIONAL"/>
    <s v="2026 - 4º Trimestre"/>
    <d v="2026-10-11T00:00:00"/>
    <s v="Sem informação"/>
    <s v="Sem informação"/>
    <m/>
    <s v="Fabio Venicius Ferreira dos Reis"/>
    <s v="Arilson Galdino da Silva"/>
    <s v="Marcus Vinicius Barbosa e Silva"/>
    <s v="Arilson Galdino da Silva"/>
    <s v="Sandro Luiz de Oliveira Martins"/>
    <s v="fabio.reis@tjpa.jus.br;arilson.silva@tjpa.jus.br; marcus.silva@tjpa.jus.br; arilson.silva@tjpa.jus.br; sandro.martins@tjpa.jus.br;coordenadoria.contratos@tjpa.jus.br"/>
    <n v="290"/>
    <s v=""/>
    <m/>
    <s v="Iniciar Processo de Reajuste"/>
    <s v="086/2021"/>
    <m/>
    <s v="AGdS"/>
    <s v="Arilson Galdino da Silva"/>
    <n v="627995.54"/>
    <s v="CONTRATO086/2021"/>
  </r>
  <r>
    <s v="CONTRATO"/>
    <s v="106"/>
    <x v="2"/>
    <s v="LANLINK SOLUÇÕES E COMERCIALIZAÇÃO EM INFORMÁTICA S/A"/>
    <s v="19.877.285/0002-52"/>
    <s v="Cessão de  uso  de  software  (Modalidade  EAS)  e serviços de licenciamento perpetuode software (Modalidade EA) da Microsoft.Consumo dos itens de 1 a 9 da ARP n.º 041/2022."/>
    <s v="Contrato de TIC"/>
    <x v="0"/>
    <s v="075/2022"/>
    <d v="2023-12-11T00:00:00"/>
    <s v="11/12/23"/>
    <d v="2026-12-11T00:00:00"/>
    <s v="11/12/26"/>
    <n v="1096"/>
    <n v="291"/>
    <s v="SUPERIOR A 150 DIAS"/>
    <x v="1"/>
    <n v="3135327.52"/>
    <x v="0"/>
    <n v="0"/>
    <x v="4"/>
    <s v="TJPA-PRO-2023/04862"/>
    <n v="0"/>
    <n v="3135327.52"/>
    <m/>
    <m/>
    <s v="Lei n° 8.666/93"/>
    <m/>
    <s v="SIM"/>
    <s v="PRAZO LEGAL"/>
    <s v="2026 - 4º Trimestre"/>
    <d v="2026-10-12T00:00:00"/>
    <s v="Sem informação"/>
    <s v="Sem informação"/>
    <s v="Contrato oriundo da consumação da ARP n° 041/2022, itens 01 a 09"/>
    <s v="Fabio Venicius Ferreira dos Reis"/>
    <s v="Arilson Galdino da Silva"/>
    <s v="Sandro Luiz de Oliveira Martins"/>
    <s v="Arilson Galdino da Silva"/>
    <s v="Marcus Vinicius Barbosa e Silva"/>
    <s v="fabio.reis@tjpa.jus.br;arilson.silva@tjpa.jus.br; sandro.martins@tjpa.jus.br; arilson.silva@tjpa.jus.br; marcus.silva@tjpa.jus.br;coordenadoria.contratos@tjpa.jus.br"/>
    <n v="291"/>
    <s v=""/>
    <m/>
    <s v="Iniciar Processo de Reajuste"/>
    <s v="106/2023"/>
    <m/>
    <s v="AGdS"/>
    <s v="Arilson Galdino da Silva"/>
    <n v="3135328.18"/>
    <s v="CONTRATO106/2023"/>
  </r>
  <r>
    <s v="ARP"/>
    <s v="026"/>
    <x v="0"/>
    <s v="MICROTÉCNICA INFORMÁTICA LTDA"/>
    <s v="01.590.728/0009-30"/>
    <s v="Registro de Preços para Aquisição de Equipamentos de Refrigeração"/>
    <s v="Material Permanente"/>
    <x v="0"/>
    <s v="042/2024"/>
    <d v="2025-01-23T00:00:00"/>
    <s v="23/01/25"/>
    <d v="2026-12-15T00:00:00"/>
    <s v="15/12/26"/>
    <n v="691"/>
    <n v="295"/>
    <s v="SUPERIOR A 150 DIAS"/>
    <x v="1"/>
    <n v="313546.2"/>
    <x v="0"/>
    <n v="0"/>
    <x v="2"/>
    <s v="TJPA-PRO-2025/00326"/>
    <n v="0"/>
    <n v="643310.16899999999"/>
    <s v="0042496-25.2025.8.14.0900 antecipação de prorrogação e reajuste, data ajustada na planilha"/>
    <d v="2025-11-28T00:00:00"/>
    <s v="Lei n° 14.133/21"/>
    <d v="2025-11-04T00:00:00"/>
    <m/>
    <s v="PRAZO LEGAL"/>
    <s v="2026 - 4º Trimestre"/>
    <d v="2026-10-16T00:00:00"/>
    <s v="Dentro do prazo"/>
    <s v="Sem informação"/>
    <m/>
    <s v="Joao Victor Ferreira Almeida"/>
    <s v="Sem indicação"/>
    <s v="Edson Goncalves Ferreira"/>
    <s v="Thiago da Silva Soares"/>
    <s v="Joao Victor Ferreira Almeida"/>
    <e v="#N/A"/>
    <n v="295"/>
    <s v=""/>
    <m/>
    <s v="Aguardar anualidade"/>
    <s v="026/2025"/>
    <m/>
    <s v="EGF"/>
    <s v="Edson Goncalves Ferreira"/>
    <n v="313546.2"/>
    <s v="ARP026/2025"/>
  </r>
  <r>
    <s v="CONTRATO"/>
    <s v="123"/>
    <x v="1"/>
    <s v="EXTRA DISTRIBUIDORA DE ÁGUA LTDA"/>
    <s v="46.470.984/0001-75"/>
    <s v="Fornecimento de água mineral, sem gás, envasada em garrafões de 20 litros em regime do comodato."/>
    <s v="Material de Consumo"/>
    <x v="0"/>
    <s v="034/2024"/>
    <d v="2024-12-16T00:00:00"/>
    <s v="16/12/24"/>
    <d v="2026-12-16T00:00:00"/>
    <s v="16/12/26"/>
    <n v="730"/>
    <n v="296"/>
    <s v="SUPERIOR A 150 DIAS"/>
    <x v="1"/>
    <n v="220500"/>
    <x v="0"/>
    <n v="0"/>
    <x v="2"/>
    <s v="TJPA-PRO-2024/04879"/>
    <n v="0"/>
    <n v="231905.08"/>
    <s v="0026009-77.2025.8.14.0900 porrogação e reajuste qatualizei a data na planilha"/>
    <m/>
    <s v="Lei n° 14.133/21"/>
    <d v="2025-10-01T00:00:00"/>
    <s v="NÃO "/>
    <s v="PRAZO LEGAL"/>
    <s v="2026 - 4º Trimestre"/>
    <d v="2026-10-17T00:00:00"/>
    <s v="Sem informação"/>
    <s v="Sem informação"/>
    <m/>
    <s v="Enio de Oliveira Reboucas"/>
    <s v="Sem indicação"/>
    <s v="Randal Willams Ferreira de Castro"/>
    <s v="Randal Willams Ferreira de Castro"/>
    <s v="Augusto Lopes Matos"/>
    <s v="enio.reboucas@tjpa.jus.br;; randal.castro@tjpa.jus.br; randal.castro@tjpa.jus.br; augusto.matos@tjpa.jus.br;coordenadoria.contratos@tjpa.jus.br"/>
    <n v="296"/>
    <m/>
    <m/>
    <s v="Aguardar anualidade"/>
    <s v="123/2024"/>
    <m/>
    <s v="RWFdC"/>
    <s v="Randal Willams Ferreira de Castro"/>
    <n v="204164.1"/>
    <s v="CONTRATO123/2024"/>
  </r>
  <r>
    <s v="CONTRATO"/>
    <s v="105"/>
    <x v="4"/>
    <s v="IGOR RUSEF ROSA LTDA"/>
    <s v="12.040.805/0001-48"/>
    <s v="Contratação de empresa especializada na prestação de serviços de locação de veículos automotores sem condutor, em caráter continuado, com quilometragem livre, para transporte de pessoas em serviço, materiais e documentos, no âmbito do Tribunal de Justiça do Estado do Pará – TJPA. "/>
    <s v="Serviço de Terceiro"/>
    <x v="0"/>
    <s v="077/2022"/>
    <d v="2022-12-29T00:00:00"/>
    <s v="29/12/22"/>
    <d v="2026-12-29T00:00:00"/>
    <s v="29/12/26"/>
    <n v="1461"/>
    <n v="309"/>
    <s v="SUPERIOR A 150 DIAS"/>
    <x v="1"/>
    <n v="1451952"/>
    <x v="0"/>
    <n v="0"/>
    <x v="2"/>
    <s v="PA-PRO-2022/04754 "/>
    <n v="0"/>
    <n v="1885898.25"/>
    <s v="TJPA-MEM-2024/60993"/>
    <m/>
    <s v="Lei n° 8.666/93"/>
    <m/>
    <s v="SIM"/>
    <s v="PRAZO LEGAL"/>
    <s v="2026 - 4º Trimestre"/>
    <d v="2026-10-30T00:00:00"/>
    <s v="Sem informação"/>
    <s v="Sem informação"/>
    <s v="Sem informação"/>
    <s v="Djalma Da Costa Martins"/>
    <s v="Moises Cristino de Oliveira"/>
    <s v="Moises Cristino de Oliveira"/>
    <s v="Sem indicação"/>
    <s v="Rafaela Martins Prazeres"/>
    <s v="djalma.martins@tjpa.jus.br;moises.oliveira@tjpa.jus.br; moises.oliveira@tjpa.jus.br; ; rafaela.prazeres@tjpa.jus.br;coordenadoria.contratos@tjpa.jus.br"/>
    <n v="309"/>
    <s v=""/>
    <m/>
    <s v="Iniciar Processo de Reajuste"/>
    <s v="105/2022"/>
    <m/>
    <s v="MCdO"/>
    <s v="Moises Cristino de Oliveira"/>
    <n v="2411699.1800000002"/>
    <s v="CONTRATO105/2022"/>
  </r>
  <r>
    <s v="CONTRATO"/>
    <s v="128"/>
    <x v="0"/>
    <s v="BELNOR COMERCIO LTDA"/>
    <s v="41.328.037/0001-20"/>
    <s v="Aquisição de equipamentos audiovisuais para uso do Departamento de Comunicação/Coordenadoria de Imprensa que tem o propósito de atender à capacidade técnica-operacional, conforme condições e exigências estabelecidas no Termo de Referência."/>
    <s v="Material de Consumo"/>
    <x v="0"/>
    <s v="033/2025"/>
    <d v="2026-01-02T00:00:00"/>
    <s v="02/01/26"/>
    <d v="2027-01-02T00:00:00"/>
    <s v="02/01/27"/>
    <n v="365"/>
    <n v="313"/>
    <s v="SUPERIOR A 150 DIAS"/>
    <x v="1"/>
    <n v="6200"/>
    <x v="0"/>
    <n v="2"/>
    <x v="6"/>
    <s v="0057387-51.2025.8.14.0900"/>
    <n v="6200"/>
    <n v="6200"/>
    <m/>
    <m/>
    <s v="Lei n° 14.133/21"/>
    <d v="2025-08-26T00:00:00"/>
    <m/>
    <s v="PRAZO LEGAL"/>
    <s v="2027 - 1º Trimestre"/>
    <d v="2026-11-03T00:00:00"/>
    <s v="Sem informação"/>
    <m/>
    <m/>
    <s v="Erika de Fatima Miranda Nunes"/>
    <s v="Sem indicação"/>
    <s v="Klaus Rhossard Seabra Guimarães "/>
    <s v="Sem indicação"/>
    <s v="Sem indicação"/>
    <s v="erika.nunes@tjpa.jus.br;; klaus.guimaraes@tjpa.jus.br; ; ;coordenadoria.contratos@tjpa.jus.br"/>
    <n v="313"/>
    <s v=""/>
    <m/>
    <s v="Aguardar anualidade"/>
    <s v="128/2025"/>
    <m/>
    <s v="KRSG"/>
    <s v="Klaus Rhossard Seabra Guimarães "/>
    <n v="6200"/>
    <s v="CONTRATO128/2025"/>
  </r>
  <r>
    <s v="CONTRATO"/>
    <s v="001"/>
    <x v="2"/>
    <s v="LANLINK SOLUÇÕES E COMERCIALIZAÇÃO EM INFORMÁTICA S/A"/>
    <s v="19.877.285/0002-52"/>
    <s v="Cessão de uso de software (Modalidade EAS) e serviços de licenciamento perpetuo de software (Modalidade EA) da Microsoft."/>
    <s v="Contrato de TIC"/>
    <x v="0"/>
    <s v="075/2022"/>
    <d v="2023-01-05T00:00:00"/>
    <s v="05/01/23"/>
    <d v="2027-01-05T00:00:00"/>
    <s v="05/01/27"/>
    <n v="1461"/>
    <n v="316"/>
    <s v="SUPERIOR A 150 DIAS"/>
    <x v="1"/>
    <n v="32090728.170000002"/>
    <x v="0"/>
    <n v="2"/>
    <x v="4"/>
    <s v="TJPA-PRO-2023/00016"/>
    <n v="0"/>
    <n v="8131379.96"/>
    <s v="TJPA-MEM/2025/27649 acréscimo. 0032195-19.2025.8.14.0900 - porrogação"/>
    <m/>
    <s v="Lei n° 8.666/93"/>
    <m/>
    <s v="SIM"/>
    <s v="PRAZO LEGAL"/>
    <s v="2027 - 1º Trimestre"/>
    <d v="2026-11-06T00:00:00"/>
    <s v="Sem informação"/>
    <s v="Sem informação"/>
    <m/>
    <s v="Fabio Venicius Ferreira dos Reis"/>
    <s v="Arilson Galdino da Silva"/>
    <s v="Sandro Luiz de Oliveira Martins"/>
    <s v="Arilson Galdino da Silva"/>
    <s v="Marcus Vinicius Barbosa e Silva"/>
    <s v="fabio.reis@tjpa.jus.br;arilson.silva@tjpa.jus.br; sandro.martins@tjpa.jus.br; arilson.silva@tjpa.jus.br; marcus.silva@tjpa.jus.br;coordenadoria.contratos@tjpa.jus.br"/>
    <n v="316"/>
    <s v=""/>
    <m/>
    <s v="Iniciar Processo de Reajuste"/>
    <s v="001/2023"/>
    <m/>
    <s v="AGdS"/>
    <s v="Arilson Galdino da Silva"/>
    <n v="40234281.189999998"/>
    <s v="CONTRATO001/2023"/>
  </r>
  <r>
    <s v="CONTRATO"/>
    <s v="125"/>
    <x v="0"/>
    <s v="DRONE AIR COMERCIO E SERVICOS TECNOLOGICOS LTDA"/>
    <s v="0057348-54.2025.8.14.0900"/>
    <s v="Aquisição de equipamentos audiovisuais para uso do Departamento de Comunicação/Coordenadoria de Imprensa que tem o propósito de atender à capacidade técnica-operacional"/>
    <s v="Material de Consumo"/>
    <x v="0"/>
    <s v="033/2025"/>
    <d v="2026-01-09T00:00:00"/>
    <s v="09/01/26"/>
    <d v="2027-01-09T00:00:00"/>
    <s v="09/01/27"/>
    <n v="365"/>
    <n v="320"/>
    <s v="SUPERIOR A 150 DIAS"/>
    <x v="1"/>
    <n v="34695.1"/>
    <x v="0"/>
    <n v="0"/>
    <x v="6"/>
    <s v="0057348-54.2025.8.14.0900"/>
    <n v="0"/>
    <n v="34695.1"/>
    <m/>
    <m/>
    <s v="Lei n° 14.133/21"/>
    <s v=" 26/08/2025"/>
    <m/>
    <s v="PRAZO LEGAL"/>
    <s v="2027 - 1º Trimestre"/>
    <d v="2026-11-10T00:00:00"/>
    <s v="Sem informação"/>
    <m/>
    <m/>
    <s v="Erika de Fatima Miranda Nunes"/>
    <s v="Sem indicação"/>
    <s v="Klaus Rhossard Seabra Guimarães "/>
    <s v="Sem indicação"/>
    <s v="Sem indicação"/>
    <s v="erika.nunes@tjpa.jus.br;; klaus.guimaraes@tjpa.jus.br; ; ;coordenadoria.contratos@tjpa.jus.br"/>
    <n v="320"/>
    <s v=""/>
    <m/>
    <e v="#VALUE!"/>
    <s v="125/2025"/>
    <m/>
    <s v="KRSG"/>
    <s v="Klaus Rhossard Seabra Guimarães "/>
    <n v="0"/>
    <s v="CONTRATO125/2025"/>
  </r>
  <r>
    <s v="CONTRATO"/>
    <s v="035"/>
    <x v="4"/>
    <s v="METALÚRGICA ASCURRA EIRELI"/>
    <s v="01.652.937/0001-04"/>
    <s v="CONTRATAÇÃO DE EMPRESA ESPECIALIZADA PARA A AQUISIÇÃO, INSTALAÇÃO E MANUTENÇÃO EM GARANTIA DAS PLATAFORMAS DE PERCURSO VERTICAL DURANTE O PERÍODO DE 20 MESES, NOS FÓRUNS DE BRAGANÇA, LOCALIZADO À AV. NAZARENO FERREIRA,  S/N,  BAIRRO  CENTRO,  CEP:  68.600-000,  BRAGANÇA-PA,  E  DE  NOVA  TIMBOTEUA, LOCALIZADO À AV. BARÃO DO RIO BRANCO, 2083, BAIRRO CENTRO, CEP: 68.730-000, NOVA TIMBOTEUA-PA"/>
    <s v="Serviço de Terceiro"/>
    <x v="2"/>
    <s v="004/2022"/>
    <d v="2022-05-11T00:00:00"/>
    <s v="11/05/22"/>
    <d v="2027-01-11T00:00:00"/>
    <s v="11/01/27"/>
    <n v="1706"/>
    <n v="322"/>
    <s v="SUPERIOR A 150 DIAS"/>
    <x v="1"/>
    <n v="208800"/>
    <x v="0"/>
    <n v="1"/>
    <x v="1"/>
    <s v="PA-PRO-2022/01795"/>
    <n v="0"/>
    <n v="44396.77"/>
    <s v="TJPA-MEM-2024/65150, cobrança e tramitação / 0055364-35.2025.8.14.0900 - cobrança / 0049032-52.2025.8.14.0900 tramitação"/>
    <m/>
    <s v="Lei n° 8.666/93"/>
    <m/>
    <s v="Não"/>
    <s v="PRAZO LEGAL"/>
    <s v="2027 - 1º Trimestre"/>
    <d v="2026-11-12T00:00:00"/>
    <s v="Sem informação"/>
    <s v="Sem informação"/>
    <m/>
    <s v="Valter Mendes Ferreira Junior"/>
    <s v="Edson Goncalves Ferreira"/>
    <s v="Edson Goncalves Ferreira"/>
    <s v="Sem indicação"/>
    <s v="Sem indicação"/>
    <s v="valter.junior@tjpa.jus.br;edson.ferreira@tjpa.jus.br; edson.ferreira@tjpa.jus.br; ; ;coordenadoria.contratos@tjpa.jus.br"/>
    <n v="322"/>
    <s v=""/>
    <m/>
    <s v="Iniciar Processo de Reajuste"/>
    <s v="035/2022"/>
    <m/>
    <s v="EGF"/>
    <s v="Edson Goncalves Ferreira"/>
    <n v="255166.48"/>
    <s v="CONTRATO035/2022"/>
  </r>
  <r>
    <s v="CONTRATO"/>
    <s v="002"/>
    <x v="4"/>
    <s v="CLARO  S/A"/>
    <s v="40.432.544/0001-47"/>
    <s v="Prestação  de  serviços  de telefonia  móvel  pessoal  (Serviço  Móvel  Pessoal -SMP),  incluindo  serviços  de mensagens, caixa postal e acesso a internet (mínimo de 40GB), nas modalidades local  e  longa  distancia  nacional, a  serem  executados  de  forma  contínua,  com fornecimento de aparelhos celulares em regime de comodato."/>
    <s v="Contrato de TIC"/>
    <x v="6"/>
    <s v="001/2021"/>
    <d v="2022-01-12T00:00:00"/>
    <s v="12/01/22"/>
    <d v="2027-01-12T00:00:00"/>
    <s v="12/01/27"/>
    <n v="1826"/>
    <n v="323"/>
    <s v="SUPERIOR A 150 DIAS"/>
    <x v="1"/>
    <n v="107822.39999999999"/>
    <x v="0"/>
    <n v="2"/>
    <x v="4"/>
    <s v="PA-PRO-2021/02823"/>
    <n v="0"/>
    <n v="132467.51999999999"/>
    <s v="TJPA-MEM-2024/65153, COBRANÇA / TJPA-MEM-2024/64076 - tramitação, pésuqisa de mercadp / 0031209-65.2025.8.14.0900 prorrogação"/>
    <d v="2024-12-02T00:00:00"/>
    <s v="Lei n° 8.666/93"/>
    <m/>
    <s v="SIM"/>
    <s v="EXCEPCIONAL"/>
    <s v="2027 - 1º Trimestre"/>
    <d v="2026-11-13T00:00:00"/>
    <s v="Dentro do prazo"/>
    <s v="Sem informação"/>
    <s v="Adesão ao item 01 da Ata de Registro de Preço n° 001/2021 da Secretaria de Planejamento e Administração do Estado do Pará – SEPLAD/PA"/>
    <s v="Wanderson Benedito Souza da Costa"/>
    <s v="Arilson Galdino da Silva"/>
    <s v="Simonne Soares Batista"/>
    <s v="Arilson Galdino da Silva"/>
    <s v="Marcia Valeria Amaral Lobato"/>
    <s v="wanderson.costa@tjpa.jus.br;arilson.silva@tjpa.jus.br; simonne.batista@tjpa.jus.br; arilson.silva@tjpa.jus.br; marcia.lobato@tjpa.jus.br;coordenadoria.contratos@tjpa.jus.br"/>
    <n v="323"/>
    <s v=""/>
    <m/>
    <s v="Iniciar Processo de Reajuste"/>
    <s v="002/2022"/>
    <m/>
    <s v="AGdS"/>
    <s v="Arilson Galdino da Silva"/>
    <n v="424367.93"/>
    <s v="CONTRATO002/2022"/>
  </r>
  <r>
    <s v="CONTRATO"/>
    <s v="126"/>
    <x v="0"/>
    <s v="MARCOS HENRIQUE FERREIRA POUZO"/>
    <s v="50.849.171/0001-68"/>
    <s v="Aquisição de equipamentos audiovisuais para uso do Departamento de Comunicação/Coordenadoria de Imprensa que tem o propósito de atender à capacidade técnica-operacional"/>
    <s v="Material de Consumo"/>
    <x v="0"/>
    <s v="033/2025"/>
    <d v="2026-01-12T00:00:00"/>
    <s v="12/01/26"/>
    <d v="2027-01-12T00:00:00"/>
    <s v="12/01/27"/>
    <n v="365"/>
    <n v="323"/>
    <s v="SUPERIOR A 150 DIAS"/>
    <x v="1"/>
    <n v="4600"/>
    <x v="0"/>
    <n v="0"/>
    <x v="6"/>
    <s v="0057363-23.2025.8.14.0900"/>
    <n v="0"/>
    <n v="4600"/>
    <m/>
    <m/>
    <s v="Lei n° 14.133/21"/>
    <s v=" 26/08/2025"/>
    <m/>
    <s v="PRAZO LEGAL"/>
    <s v="2027 - 1º Trimestre"/>
    <d v="2026-11-13T00:00:00"/>
    <s v="Sem informação"/>
    <m/>
    <m/>
    <s v="Erika de Fatima Miranda Nunes"/>
    <s v="Sem indicação"/>
    <s v="Klaus Rhossard Seabra Guimarães "/>
    <s v="Sem indicação"/>
    <s v="Sem indicação"/>
    <s v="erika.nunes@tjpa.jus.br;; klaus.guimaraes@tjpa.jus.br; ; ;coordenadoria.contratos@tjpa.jus.br"/>
    <n v="323"/>
    <s v=""/>
    <m/>
    <e v="#VALUE!"/>
    <s v="126/2025"/>
    <m/>
    <s v="KRSG"/>
    <s v="Klaus Rhossard Seabra Guimarães "/>
    <n v="0"/>
    <s v="CONTRATO126/2025"/>
  </r>
  <r>
    <s v="CONTRATO"/>
    <s v="124"/>
    <x v="0"/>
    <s v="G2B COMÉRCIO E REPRESENTAÇÕES LTDA"/>
    <s v="36.668.854/0001-98"/>
    <s v="Aquisição de equipamentos audiovisuais para uso do Departamento de Comunicação/Coordenadoria de Imprensa que tem o propósito de atender à capacidade técnica-operacional"/>
    <s v="Material de Consumo"/>
    <x v="0"/>
    <s v="033/2025"/>
    <d v="2026-01-15T00:00:00"/>
    <s v="15/01/26"/>
    <d v="2027-01-15T00:00:00"/>
    <s v="15/01/27"/>
    <n v="365"/>
    <n v="326"/>
    <s v="SUPERIOR A 150 DIAS"/>
    <x v="1"/>
    <n v="430162"/>
    <x v="0"/>
    <n v="0"/>
    <x v="6"/>
    <s v=" 0057339-92.2025.8.14.0900"/>
    <n v="0"/>
    <n v="430162"/>
    <m/>
    <m/>
    <s v="Lei n° 14.133/21"/>
    <s v=" 26/08/2025"/>
    <m/>
    <s v="PRAZO LEGAL"/>
    <s v="2027 - 1º Trimestre"/>
    <d v="2026-11-16T00:00:00"/>
    <s v="Sem informação"/>
    <m/>
    <m/>
    <s v="Erika de Fatima Miranda Nunes"/>
    <s v="Sem indicação"/>
    <s v="Klaus Rhossard Seabra Guimarães "/>
    <s v="Sem indicação"/>
    <s v="Sem indicação"/>
    <s v="erika.nunes@tjpa.jus.br;; klaus.guimaraes@tjpa.jus.br; ; ;coordenadoria.contratos@tjpa.jus.br"/>
    <n v="326"/>
    <s v=""/>
    <m/>
    <e v="#VALUE!"/>
    <s v="124/2025"/>
    <m/>
    <s v="KRSG"/>
    <s v="Klaus Rhossard Seabra Guimarães "/>
    <n v="0"/>
    <s v="CONTRATO124/2025"/>
  </r>
  <r>
    <s v="CONTRATO"/>
    <s v="028"/>
    <x v="3"/>
    <s v="TIM S/A"/>
    <s v="02.421.421/0001-11"/>
    <s v="Serviço de tecnologia da informação e comunicação, de serviço de telefonia."/>
    <s v="Contrato de TIC"/>
    <x v="6"/>
    <s v="002/2021"/>
    <d v="2021-07-16T00:00:00"/>
    <s v="16/07/21"/>
    <d v="2027-01-16T00:00:00"/>
    <s v="16/01/27"/>
    <n v="2010"/>
    <n v="327"/>
    <s v="SUPERIOR A 150 DIAS"/>
    <x v="1"/>
    <n v="1267800"/>
    <x v="0"/>
    <n v="1"/>
    <x v="4"/>
    <s v="PA-PRO-2021/01765"/>
    <n v="0"/>
    <n v="1572375"/>
    <s v="TJPA-MEM-2023/61940, cobrança. TJPA-MEM-2023/50146, tramitação"/>
    <m/>
    <s v="Lei n° 8.666/93"/>
    <m/>
    <s v="SIM"/>
    <s v="EXCEPCIONAL"/>
    <s v="2027 - 1º Trimestre"/>
    <d v="2026-11-17T00:00:00"/>
    <s v="Sem informação"/>
    <s v="Sem informação"/>
    <m/>
    <s v="Wanderson Benedito Souza da Costa"/>
    <s v="Arilson Galdino da Silva"/>
    <s v="Simonne Soares Batista"/>
    <s v="Arilson Galdino da Silva"/>
    <s v="Marcia Valeria Amaral Lobato"/>
    <s v="wanderson.costa@tjpa.jus.br;arilson.silva@tjpa.jus.br; simonne.batista@tjpa.jus.br; arilson.silva@tjpa.jus.br; marcia.lobato@tjpa.jus.br;coordenadoria.contratos@tjpa.jus.br"/>
    <n v="327"/>
    <s v=""/>
    <m/>
    <s v="Iniciar Processo de Reajuste"/>
    <s v="028/2021"/>
    <m/>
    <s v="AGdS"/>
    <s v="Arilson Galdino da Silva"/>
    <n v="2320546.4700000002"/>
    <s v="CONTRATO028/2021"/>
  </r>
  <r>
    <s v="ARP"/>
    <s v="013"/>
    <x v="0"/>
    <s v="P.R.B. QUINTO MATOS"/>
    <s v="31.405.857/0001-15"/>
    <s v="Registro de preços para eventual aquisição de materiais e equipamentos de Circuito Fechado de Televisão - CFTV"/>
    <s v="Material de Consumo e Material Permanente"/>
    <x v="0"/>
    <s v="023/2024"/>
    <d v="2025-01-22T00:00:00"/>
    <d v="2026-01-22T00:00:00"/>
    <d v="2027-01-22T00:00:00"/>
    <s v="22/01/27"/>
    <n v="730"/>
    <n v="333"/>
    <s v="SUPERIOR A 150 DIAS"/>
    <x v="1"/>
    <n v="7076.75"/>
    <x v="0"/>
    <n v="0"/>
    <x v="0"/>
    <s v="TJPA-PRO-2025/00181"/>
    <n v="0"/>
    <n v="14530.043"/>
    <s v="data do orçamento estimado. fazer rerratificação. olhar DES 2024-144008. porrogação 0058904-91.2025.8.14.0900 --&gt; não saimos com o reajyute --&gt; fazer o reajuste e a rerratificação no TA de porrogação."/>
    <d v="2025-12-19T00:00:00"/>
    <s v="Lei n° 14.133/21"/>
    <m/>
    <m/>
    <s v="PRAZO LEGAL"/>
    <s v="2027 - 1º Trimestre"/>
    <d v="2026-11-23T00:00:00"/>
    <s v="Dentro do prazo"/>
    <s v="SIM"/>
    <m/>
    <s v="Edson Santos de Souza"/>
    <s v="Sem indicação"/>
    <s v="Erison Lima de Souza"/>
    <s v="Sem indicação"/>
    <s v="Sem indicação"/>
    <s v="edson.souza@tjpa.jus.br;; erison.souza@tjpa.jus.br; ; ;coordenadoria.contratos@tjpa.jus.br"/>
    <n v="333"/>
    <s v=""/>
    <m/>
    <s v="Iniciar Processo de Reajuste"/>
    <s v="013/2025"/>
    <m/>
    <s v="ELdS"/>
    <s v="Erison Lima de Souza"/>
    <n v="5919"/>
    <s v="ARP013/2025"/>
  </r>
  <r>
    <s v="ARP"/>
    <s v="016"/>
    <x v="0"/>
    <s v="LUGATH COMÉRCIO LTDA"/>
    <s v="27.912.769/0001-32"/>
    <s v="Registro de preços para eventual aquisição de materiais e equipamentos de Circuito Fechado de Televisão - CFTV"/>
    <s v="Material de Consumo e Material Permanente"/>
    <x v="0"/>
    <s v="023/2024"/>
    <d v="2025-01-22T00:00:00"/>
    <s v="22/01/25"/>
    <d v="2027-01-22T00:00:00"/>
    <s v="22/01/27"/>
    <n v="730"/>
    <n v="333"/>
    <s v="SUPERIOR A 150 DIAS"/>
    <x v="1"/>
    <n v="23430"/>
    <x v="0"/>
    <n v="0"/>
    <x v="0"/>
    <s v="TJPA-PRO-2025/00184"/>
    <n v="0"/>
    <n v="49352.784"/>
    <s v="data do orçamento estimado. fazer rerratificação. olhar DES 2024-144008. apostilamento de reajuste e Termo de rerratificação: 0043984-15.2025.8.14.0900. Prorogação 0058939 "/>
    <m/>
    <s v="Lei n° 14.133/21"/>
    <m/>
    <m/>
    <s v="PRAZO LEGAL"/>
    <s v="2027 - 1º Trimestre"/>
    <d v="2026-11-23T00:00:00"/>
    <s v="Sem informação"/>
    <s v="SIM"/>
    <m/>
    <s v="Edson Santos de Souza"/>
    <s v="Sem indicação"/>
    <s v="Erison Lima de Souza"/>
    <s v="Sem indicação"/>
    <s v="Sem indicação"/>
    <s v="edson.souza@tjpa.jus.br;; erison.souza@tjpa.jus.br; ; ;coordenadoria.contratos@tjpa.jus.br"/>
    <n v="333"/>
    <s v=""/>
    <m/>
    <s v="Iniciar Processo de Reajuste"/>
    <s v="016/2025"/>
    <m/>
    <s v="ELdS"/>
    <s v="Erison Lima de Souza"/>
    <n v="22649"/>
    <s v="ARP016/2025"/>
  </r>
  <r>
    <s v="ARP"/>
    <s v="019"/>
    <x v="0"/>
    <s v="VINCITA COMÉRCIO DE IMPLEMENTOS AGRÍCOLAS LTDA - EPP"/>
    <s v="49.461.961/0001-92"/>
    <s v="Registro de preços para eventual aquisição de materiais e equipamentos de Circuito Fechado de Televisão - CFTV"/>
    <s v="Material de Consumo e Material Permanente"/>
    <x v="0"/>
    <s v="023/2024"/>
    <d v="2025-01-23T00:00:00"/>
    <s v="23/01/25"/>
    <d v="2027-01-23T00:00:00"/>
    <s v="23/01/27"/>
    <n v="730"/>
    <n v="334"/>
    <s v="SUPERIOR A 150 DIAS"/>
    <x v="1"/>
    <n v="29979.3"/>
    <x v="0"/>
    <n v="0"/>
    <x v="0"/>
    <s v="TJPA-PRO-2025/00187"/>
    <n v="0"/>
    <n v="31574.091"/>
    <n v="59590"/>
    <m/>
    <s v="Lei n° 14.133/21"/>
    <m/>
    <m/>
    <s v="PRAZO LEGAL"/>
    <s v="2027 - 1º Trimestre"/>
    <d v="2026-11-24T00:00:00"/>
    <s v="Sem informação"/>
    <s v="SIM"/>
    <m/>
    <s v="Edson Santos de Souza"/>
    <s v="Sem indicação"/>
    <s v="Erison Lima de Souza"/>
    <s v="Sem indicação"/>
    <s v="Sem indicação"/>
    <s v="edson.souza@tjpa.jus.br;; erison.souza@tjpa.jus.br; ; ;coordenadoria.contratos@tjpa.jus.br"/>
    <n v="334"/>
    <s v=""/>
    <m/>
    <s v="Iniciar Processo de Reajuste"/>
    <s v="019/2025"/>
    <m/>
    <s v="ELdS"/>
    <s v="Erison Lima de Souza"/>
    <n v="28979.99"/>
    <s v="ARP019/2025"/>
  </r>
  <r>
    <s v="ARP"/>
    <s v="017"/>
    <x v="0"/>
    <s v="I.R. COMÉRCIO E MATERIAIS ELÉTRICOS LTDA"/>
    <s v="33.149.502/0001-38"/>
    <s v="Registro de preços para eventual aquisição de materiais e equipamentos de Circuito Fechado de Televisão - CFTV"/>
    <s v="Material de Consumo e Material Permanente"/>
    <x v="0"/>
    <s v="023/2024"/>
    <d v="2026-01-23T00:00:00"/>
    <s v="23/01/26"/>
    <d v="2027-01-23T00:00:00"/>
    <s v="23/01/27"/>
    <n v="365"/>
    <n v="334"/>
    <s v="SUPERIOR A 150 DIAS"/>
    <x v="1"/>
    <n v="15471"/>
    <x v="0"/>
    <n v="0"/>
    <x v="0"/>
    <s v="TJPA-PRO-2025/00185"/>
    <n v="0"/>
    <n v="32588.004000000001"/>
    <s v="data do orçamento estimado. fazer rerratificação. olhar DES 2024-144008. Termo de rerratificação: 0043986-82.2025.8.14.0900 - DEPOIS SAIR COM O REAJUSTE . Porrogação 0058943-88.2025.8.14.0900"/>
    <m/>
    <s v="Lei n° 14.133/21"/>
    <m/>
    <m/>
    <s v="PRAZO LEGAL"/>
    <s v="2027 - 1º Trimestre"/>
    <d v="2026-11-24T00:00:00"/>
    <s v="Sem informação"/>
    <s v="SIM"/>
    <m/>
    <s v="Edson Santos de Souza"/>
    <s v="Sem indicação"/>
    <s v="Erison Lima de Souza"/>
    <s v="Sem indicação"/>
    <s v="Sem indicação"/>
    <s v="edson.souza@tjpa.jus.br;; erison.souza@tjpa.jus.br; ; ;coordenadoria.contratos@tjpa.jus.br"/>
    <n v="334"/>
    <s v=""/>
    <m/>
    <s v="Iniciar Processo de Reajuste"/>
    <s v="017/2025"/>
    <m/>
    <s v="ELdS"/>
    <s v="Erison Lima de Souza"/>
    <n v="14955.3"/>
    <s v="ARP017/2025"/>
  </r>
  <r>
    <s v="ARP"/>
    <s v="010"/>
    <x v="0"/>
    <s v="FOX ELETRÔNICA LTDA"/>
    <s v="19.721.072/0001-56"/>
    <s v="Registro de preços para eventual aquisição de materiais e equipamentos de Circuito Fechado de Televisão - CFTV"/>
    <s v="Material de Consumo e Material Permanente"/>
    <x v="0"/>
    <s v="023/2024"/>
    <d v="2025-01-23T00:00:00"/>
    <s v="23/01/25"/>
    <d v="2027-01-23T00:00:00"/>
    <s v="23/01/27"/>
    <n v="730"/>
    <n v="334"/>
    <s v="SUPERIOR A 150 DIAS"/>
    <x v="1"/>
    <n v="177198"/>
    <x v="0"/>
    <n v="0"/>
    <x v="0"/>
    <s v="TJPA-PRO-2025/00178"/>
    <n v="0"/>
    <n v="363822.31020000001"/>
    <s v="data do orçamento estimado. fazer rerratificação. olhar DES 2024-144008. Termo de rerratificação: 0042804-61.2025.8.14.0900 - DEPOIS SAIR COM O REAJUSTE "/>
    <m/>
    <s v="Lei n° 14.133/21"/>
    <m/>
    <m/>
    <s v="PRAZO LEGAL"/>
    <s v="2027 - 1º Trimestre"/>
    <d v="2026-11-24T00:00:00"/>
    <s v="Sem informação"/>
    <s v="SIM"/>
    <m/>
    <s v="Edson Santos de Souza"/>
    <s v="Sem indicação"/>
    <s v="Erison Lima de Souza"/>
    <s v="Sem indicação"/>
    <s v="Sem indicação"/>
    <s v="edson.souza@tjpa.jus.br;; erison.souza@tjpa.jus.br; ; ;coordenadoria.contratos@tjpa.jus.br"/>
    <n v="334"/>
    <m/>
    <m/>
    <s v="Iniciar Processo de Reajuste"/>
    <s v="010/2025"/>
    <m/>
    <s v="ELdS"/>
    <s v="Erison Lima de Souza"/>
    <n v="101650"/>
    <s v="ARP010/2025"/>
  </r>
  <r>
    <s v="ARP"/>
    <s v="018"/>
    <x v="0"/>
    <s v="NORTE SOLUÇÕES COMERCIAIS LTDA"/>
    <s v="50.279.385/0001-46"/>
    <s v="Registro de preços para eventual aquisição de materiais e equipamentos de Circuito Fechado de Televisão - CFTV"/>
    <s v="Material de Consumo e Material Permanente"/>
    <x v="0"/>
    <s v="023/2024"/>
    <d v="2025-01-23T00:00:00"/>
    <s v="23/01/25"/>
    <d v="2027-01-23T00:00:00"/>
    <s v="23/01/27"/>
    <n v="730"/>
    <n v="334"/>
    <s v="SUPERIOR A 150 DIAS"/>
    <x v="1"/>
    <n v="2199.3000000000002"/>
    <x v="0"/>
    <n v="0"/>
    <x v="0"/>
    <s v="TJPA-PRO-2025/00186"/>
    <n v="0"/>
    <n v="4632.5879999999997"/>
    <s v="data do orçamento estimado. fazer rerratificação. olhar DES 2024-144008.  Apostilamento: reajuste e Termo de rerratificação: 0043966-91.2025.8.14.0900/ 0059377-77.2025.8.14.0900 porrorgação"/>
    <m/>
    <s v="Lei n° 14.133/21"/>
    <m/>
    <m/>
    <s v="PRAZO LEGAL"/>
    <s v="2027 - 1º Trimestre"/>
    <d v="2026-11-24T00:00:00"/>
    <s v="Sem informação"/>
    <s v="SIM"/>
    <m/>
    <s v="Edson Santos de Souza"/>
    <s v="Sem indicação"/>
    <s v="Erison Lima de Souza"/>
    <s v="Sem indicação"/>
    <s v="Sem indicação"/>
    <s v="edson.souza@tjpa.jus.br;; erison.souza@tjpa.jus.br; ; ;coordenadoria.contratos@tjpa.jus.br"/>
    <n v="334"/>
    <s v=""/>
    <m/>
    <s v="Iniciar Processo de Reajuste"/>
    <s v="018/2025"/>
    <m/>
    <s v="ELdS"/>
    <s v="Erison Lima de Souza"/>
    <n v="2125.9899999999998"/>
    <s v="ARP018/2025"/>
  </r>
  <r>
    <s v="ARP"/>
    <s v="025"/>
    <x v="0"/>
    <s v="ITÁLIA EMPREENDIMENTOS LTDA"/>
    <s v="28.889.651/0001-01"/>
    <s v="Registro de Preços para Aquisição de Equipamentos de Refrigeração"/>
    <s v="Material Permanente"/>
    <x v="0"/>
    <s v="042/2024"/>
    <d v="2025-01-23T00:00:00"/>
    <s v="23/01/25"/>
    <d v="2027-01-23T00:00:00"/>
    <s v="23/01/27"/>
    <n v="730"/>
    <n v="334"/>
    <s v="SUPERIOR A 150 DIAS"/>
    <x v="1"/>
    <n v="235816.2"/>
    <x v="0"/>
    <n v="0"/>
    <x v="2"/>
    <s v="TJPA-PRO-2025/00325"/>
    <n v="0"/>
    <n v="482670.50699999998"/>
    <s v="0041862-29.2025.8.14.0900 prorrgação - com assessora Liane"/>
    <m/>
    <s v="Lei n° 14.133/21"/>
    <d v="2024-11-04T00:00:00"/>
    <m/>
    <s v="PRAZO LEGAL"/>
    <s v="2027 - 1º Trimestre"/>
    <d v="2026-11-24T00:00:00"/>
    <s v="Sem informação"/>
    <s v="SIM"/>
    <m/>
    <s v="Joao Victor Ferreira Almeida"/>
    <s v="Sem indicação"/>
    <s v="Edson Goncalves Ferreira"/>
    <s v="Thiago da Silva Soares"/>
    <s v="Joao Victor Ferreira Almeida"/>
    <e v="#N/A"/>
    <n v="334"/>
    <s v=""/>
    <m/>
    <s v="Iniciar Processo de Reajuste"/>
    <s v="025/2025"/>
    <m/>
    <s v="EGF"/>
    <s v="Edson Goncalves Ferreira"/>
    <n v="235816.19999999998"/>
    <s v="ARP025/2025"/>
  </r>
  <r>
    <s v="ARP"/>
    <s v="023"/>
    <x v="0"/>
    <s v="DI PRATA PRODUTOS LTDA"/>
    <s v="52.306.419/0001-70"/>
    <s v="Registro de Preços para Aquisição de Equipamentos de Refrigeração"/>
    <s v="Material Permanente"/>
    <x v="0"/>
    <s v="042/2024"/>
    <d v="2025-01-23T00:00:00"/>
    <s v="23/01/25"/>
    <d v="2027-01-23T00:00:00"/>
    <s v="23/01/27"/>
    <n v="730"/>
    <n v="334"/>
    <s v="SUPERIOR A 150 DIAS"/>
    <x v="1"/>
    <n v="250263.98"/>
    <x v="0"/>
    <n v="0"/>
    <x v="2"/>
    <s v="TJPA-PRO-2025/00321"/>
    <n v="0"/>
    <n v="512242.38250000001"/>
    <s v="0041846-75.2025.8.14.0900 prorrogação"/>
    <m/>
    <s v="Lei n° 14.133/21"/>
    <d v="2024-11-04T00:00:00"/>
    <m/>
    <s v="PRAZO LEGAL"/>
    <s v="2027 - 1º Trimestre"/>
    <d v="2026-11-24T00:00:00"/>
    <s v="Sem informação"/>
    <s v="Sem informação"/>
    <m/>
    <s v="Joao Victor Ferreira Almeida"/>
    <s v="Sem indicação"/>
    <s v="Edson Goncalves Ferreira"/>
    <s v="Thiago da Silva Soares"/>
    <s v="Joao Victor Ferreira Almeida"/>
    <e v="#N/A"/>
    <n v="334"/>
    <s v=""/>
    <m/>
    <s v="Iniciar Processo de Reajuste"/>
    <s v="023/2025"/>
    <m/>
    <s v="EGF"/>
    <s v="Edson Goncalves Ferreira"/>
    <n v="250264"/>
    <s v="ARP023/2025"/>
  </r>
  <r>
    <s v="ARP"/>
    <s v="027"/>
    <x v="0"/>
    <s v="ROKA ASSISTANCE COMÉRCIO E SERVIÇO LTDA"/>
    <s v="22.665.775/0001-19"/>
    <s v="Registro de Preços para Aquisição de Equipamentos de Refrigeração"/>
    <s v="Material Permanente"/>
    <x v="0"/>
    <s v="042/2024"/>
    <d v="2025-01-23T00:00:00"/>
    <s v="23/01/25"/>
    <d v="2027-01-23T00:00:00"/>
    <s v="23/01/27"/>
    <n v="730"/>
    <n v="334"/>
    <s v="SUPERIOR A 150 DIAS"/>
    <x v="1"/>
    <n v="409313.85"/>
    <x v="0"/>
    <n v="0"/>
    <x v="2"/>
    <s v="TJPA-PRO-2025/00327"/>
    <n v="0"/>
    <n v="837786.90449999995"/>
    <s v="0046652-56.2025.8.14.0900 prorogação"/>
    <m/>
    <s v="Lei n° 14.133/21"/>
    <d v="2024-11-04T00:00:00"/>
    <m/>
    <s v="PRAZO LEGAL"/>
    <s v="2027 - 1º Trimestre"/>
    <d v="2026-11-24T00:00:00"/>
    <s v="Sem informação"/>
    <s v="Sem informação"/>
    <m/>
    <s v="Joao Victor Ferreira Almeida"/>
    <s v="Sem indicação"/>
    <s v="Edson Goncalves Ferreira"/>
    <s v="Thiago da Silva Soares"/>
    <s v="Joao Victor Ferreira Almeida"/>
    <e v="#N/A"/>
    <n v="334"/>
    <s v=""/>
    <m/>
    <s v="Iniciar Processo de Reajuste"/>
    <s v="027/2025"/>
    <m/>
    <s v="EGF"/>
    <s v="Edson Goncalves Ferreira"/>
    <n v="409313.85"/>
    <s v="ARP027/2025"/>
  </r>
  <r>
    <s v="ARP"/>
    <s v="028"/>
    <x v="0"/>
    <s v="VENTISOL DA AMAZÔNIA IND. DE APARELHOS ELÉTRICOS LTDA"/>
    <s v="17.417.928/0001-79"/>
    <s v="Registro de Preços para Aquisição de Equipamentos de Refrigeração"/>
    <s v="Material Permanente"/>
    <x v="0"/>
    <s v="042/2024"/>
    <d v="2025-01-23T00:00:00"/>
    <s v="23/01/25"/>
    <d v="2027-01-23T00:00:00"/>
    <s v="23/01/27"/>
    <n v="730"/>
    <n v="334"/>
    <s v="SUPERIOR A 150 DIAS"/>
    <x v="1"/>
    <n v="365020"/>
    <x v="0"/>
    <n v="0"/>
    <x v="2"/>
    <s v="TJPA-PRO-2025/00328"/>
    <n v="0"/>
    <n v="747187.30200000003"/>
    <s v="0046676-84.2025.8.14.0900 porrogação"/>
    <m/>
    <s v="Lei n° 14.133/21"/>
    <d v="2024-11-04T00:00:00"/>
    <m/>
    <s v="PRAZO LEGAL"/>
    <s v="2027 - 1º Trimestre"/>
    <d v="2026-11-24T00:00:00"/>
    <s v="Sem informação"/>
    <s v="Sem informação"/>
    <m/>
    <s v="Joao Victor Ferreira Almeida"/>
    <s v="Sem indicação"/>
    <s v="Edson Goncalves Ferreira"/>
    <s v="Thiago da Silva Soares"/>
    <s v="Joao Victor Ferreira Almeida"/>
    <e v="#N/A"/>
    <n v="334"/>
    <s v=""/>
    <m/>
    <s v="Iniciar Processo de Reajuste"/>
    <s v="028/2025"/>
    <m/>
    <s v="EGF"/>
    <s v="Edson Goncalves Ferreira"/>
    <n v="335875"/>
    <s v="ARP028/2025"/>
  </r>
  <r>
    <s v="CONTRATO"/>
    <s v="005"/>
    <x v="6"/>
    <s v="AURORA EMPREENDIMENTOS, PARTICIPAÇÕES E ADMINISTRAÇÃO LTDA"/>
    <s v="08.689.524/0001-43"/>
    <s v="Locação de imóvel, situado na Avenida Pedro Miranda, nº 1593, Bairro da Pedreira, nesta cidade de Belém-PA, para abrigar a nova sede das Varas do Juizado do Idoso e do Meio Ambiente do TJPA"/>
    <s v="Aluguel"/>
    <x v="2"/>
    <s v="003/2016"/>
    <d v="2016-01-25T00:00:00"/>
    <s v="25/01/16"/>
    <d v="2026-02-13T00:00:00"/>
    <s v="13/02/26"/>
    <n v="3672"/>
    <s v="EXPIRADO"/>
    <s v="EXPIRADO"/>
    <x v="0"/>
    <n v="690000"/>
    <x v="0"/>
    <n v="1"/>
    <x v="2"/>
    <s v="PA-PRO-2016/00306"/>
    <n v="0"/>
    <n v="2664000"/>
    <s v="TJPA-MEM-2023/61944, cobrança. TJPA-MEM-2023/56942, tramitação. AUtoirzada prorrogação por mais 3 anos. Rescisãop antecipada 0006886-59.2026.8.14.0900"/>
    <m/>
    <s v="Lei n° 8.666/93"/>
    <m/>
    <s v="Não"/>
    <s v="EMERGENCIAL"/>
    <s v="2026 - 1º Trimestre"/>
    <d v="2025-12-15T00:00:00"/>
    <s v="Sem informação"/>
    <s v="Sem informação"/>
    <m/>
    <s v="Jose Nasareno de Macedo Silva"/>
    <s v="Jose Nasareno de Macedo Silva"/>
    <s v="Antonio Wilson Eutropio Azevedo de Souza"/>
    <s v="Sem indicação"/>
    <s v="Sheyla Mayara Miranda Melo"/>
    <s v="nasareno.silva@tjpa.jus.br;nasareno.silva@tjpa.jus.br; antonio.souza@tjpa.jus.br; ; sheyla.melo@tjpa.jus.br;coordenadoria.contratos@tjpa.jus.br"/>
    <n v="-10"/>
    <s v=""/>
    <m/>
    <s v="Iniciar Processo de Reajuste"/>
    <s v="005/2016"/>
    <m/>
    <s v="JNdMS"/>
    <s v="Jose Nasareno de Macedo Silva"/>
    <n v="5632273.8700000001"/>
    <s v="CONTRATO005/2016"/>
  </r>
  <r>
    <s v="CONTRATO"/>
    <s v="007"/>
    <x v="2"/>
    <s v="POLIS INFORMÁTICA LTDA"/>
    <s v="00.125.392/0001-15"/>
    <s v="Contratação direta da empresa Pólis Informática Ltda para a prestação do serviço de manutenção de software do Sistema Informatizado de Gestão Administrativa Pública Integrada - GRP, incluindo customização, treinamento de usuários, suporte técnico, atualização e manutenção, que atenda às necessidades administrativas do Tribunal de Justiça do Estado do Pará. "/>
    <s v="Serviço de Terceiro"/>
    <x v="3"/>
    <s v="002/2023"/>
    <d v="2023-01-26T00:00:00"/>
    <s v="26/01/23"/>
    <d v="2027-01-26T00:00:00"/>
    <s v="26/01/27"/>
    <n v="1461"/>
    <n v="337"/>
    <s v="SUPERIOR A 150 DIAS"/>
    <x v="1"/>
    <n v="3685900"/>
    <x v="0"/>
    <n v="0"/>
    <x v="5"/>
    <s v=" PA-PRO-2023/00394"/>
    <n v="0"/>
    <n v="4586131.9000000004"/>
    <s v="TJPA-MEM-2024/66724, COBRANÇA - na NT"/>
    <m/>
    <s v="Lei n° 8.666/93"/>
    <m/>
    <s v="SIM"/>
    <s v="PRAZO LEGAL"/>
    <s v="2027 - 1º Trimestre"/>
    <d v="2026-11-27T00:00:00"/>
    <s v="Sem informação"/>
    <s v="Sem informação"/>
    <m/>
    <s v="Miguel Lucivaldo Alves Santos"/>
    <s v="Anailton Paulo de Alencar"/>
    <s v="Sergio Ricardo Pinto Moreira"/>
    <s v="Sem indicação"/>
    <s v="Sem indicação"/>
    <s v="miguel.lasantos@tjpa.jus.br;anailton.alencar@tjpa.jus.br; sergio.moreira@tjpa.jus.br; ; ;coordenadoria.contratos@tjpa.jus.br"/>
    <n v="337"/>
    <s v=""/>
    <s v="Antonio Paulo Costa de Castro"/>
    <s v="Iniciar Processo de Reajuste"/>
    <s v="007/2023"/>
    <m/>
    <s v="APdA"/>
    <s v="Anailton Paulo de Alencar"/>
    <n v="5417305.4800000004"/>
    <s v="CONTRATO007/2023"/>
  </r>
  <r>
    <s v="ARP"/>
    <s v="014"/>
    <x v="0"/>
    <s v="MAX QUALITY COMÉRCIO LTDA"/>
    <s v="42.810.782/0001-74"/>
    <s v="Registro de preços para eventual aquisição de materiais e equipamentos de Circuito Fechado de Televisão - CFTV"/>
    <s v="Material de Consumo e Material Permanente"/>
    <x v="0"/>
    <s v="023/2024"/>
    <d v="2025-01-30T00:00:00"/>
    <s v="30/01/25"/>
    <d v="2027-01-30T00:00:00"/>
    <s v="30/01/27"/>
    <n v="730"/>
    <n v="341"/>
    <s v="SUPERIOR A 150 DIAS"/>
    <x v="1"/>
    <n v="9631.7800000000007"/>
    <x v="0"/>
    <n v="0"/>
    <x v="0"/>
    <s v="TJPA-PRO-2025/00182"/>
    <n v="0"/>
    <n v="20288.308400000002"/>
    <s v="data do orçamento estimado. fazer rerratificação. olhar DES 2024-144008. apostilamwntop de reajuste e rerratificação rerratificação: 0043976-38.2025.8.14.0900 . Prorrogação 0058932-59.2025.8.14.0900"/>
    <d v="2025-12-18T00:00:00"/>
    <s v="Lei n° 14.133/21"/>
    <m/>
    <m/>
    <s v="PRAZO LEGAL"/>
    <s v="2027 - 1º Trimestre"/>
    <d v="2026-12-01T00:00:00"/>
    <s v="Dentro do prazo"/>
    <s v="SIM"/>
    <m/>
    <s v="Edson Santos de Souza"/>
    <s v="Sem indicação"/>
    <s v="Erison Lima de Souza"/>
    <s v="Sem indicação"/>
    <s v="Sem indicação"/>
    <s v="edson.souza@tjpa.jus.br;; erison.souza@tjpa.jus.br; ; ;coordenadoria.contratos@tjpa.jus.br"/>
    <n v="341"/>
    <s v=""/>
    <m/>
    <s v="Iniciar Processo de Reajuste"/>
    <s v="014/2025"/>
    <m/>
    <s v="ELdS"/>
    <s v="Erison Lima de Souza"/>
    <n v="7861.6"/>
    <s v="ARP014/2025"/>
  </r>
  <r>
    <s v="ARP"/>
    <s v="030"/>
    <x v="0"/>
    <s v="COMATEL COMÉRCIO DE MATERIAL LTDA"/>
    <s v="04.510.069/0001-16"/>
    <s v="Registro de Preços para eventual aquisição de materiais e equipamentos diversos para manutenção predial dos edifícios do TJPA"/>
    <s v="Material de Consumo"/>
    <x v="0"/>
    <s v="001/2025"/>
    <d v="2025-02-07T00:00:00"/>
    <s v="07/02/25"/>
    <d v="2027-02-07T00:00:00"/>
    <s v="07/02/27"/>
    <n v="730"/>
    <n v="349"/>
    <s v="SUPERIOR A 150 DIAS"/>
    <x v="1"/>
    <n v="0"/>
    <x v="0"/>
    <n v="0"/>
    <x v="1"/>
    <s v="TJPA-PRO-2025/00503"/>
    <n v="0"/>
    <n v="3015939.319875"/>
    <s v="0044620-78.2025.8.14.0900"/>
    <m/>
    <s v="Lei n° 14.133/21"/>
    <d v="2024-10-02T00:00:00"/>
    <m/>
    <s v="PRAZO LEGAL"/>
    <s v="2027 - 1º Trimestre"/>
    <d v="2026-12-09T00:00:00"/>
    <s v="Sem informação"/>
    <s v="Sem informação"/>
    <m/>
    <s v="Samantha Nahon Bittencourt"/>
    <s v="Sem indicação"/>
    <s v="Samantha Nahon Bittencourt"/>
    <s v="Antonio Fernandes dos Santos Sousa"/>
    <s v="Augusto de Almeida Macola"/>
    <s v="samantha.nahon@tjpa.jus.br;; samantha.nahon@tjpa.jus.br; antonio.sousa2@tjpa.jus.br; augusto.macola@tjpa.jus.br;coordenadoria.contratos@tjpa.jus.br"/>
    <n v="349"/>
    <s v=""/>
    <m/>
    <s v="Iniciar Processo de Reajuste"/>
    <s v="030/2025"/>
    <m/>
    <s v="SNB"/>
    <s v="Samantha Nahon Bittencourt"/>
    <n v="1013138.59"/>
    <s v="ARP030/2025"/>
  </r>
  <r>
    <s v="CONTRATO"/>
    <s v="020"/>
    <x v="1"/>
    <s v="PRINT SOLUTION SERVIÇOS DE PROCESSAMENTO DE DOCUMENTOSLTDA"/>
    <s v="07.928.901/0001-97"/>
    <s v="Contratação de empresa especializada na prestação de serviço de outsourcing de impressão, com fornecimento de equipamentos, suprimentos, manutenção e mão de obra para a Região Metropolitana de Belém (RMB)"/>
    <s v="Serviço de Terceiro"/>
    <x v="0"/>
    <s v="053/2023"/>
    <d v="2024-02-20T00:00:00"/>
    <s v="20/02/24"/>
    <d v="2027-02-20T00:00:00"/>
    <s v="20/02/27"/>
    <n v="1096"/>
    <n v="362"/>
    <s v="SUPERIOR A 150 DIAS"/>
    <x v="1"/>
    <n v="5111100"/>
    <x v="0"/>
    <n v="0"/>
    <x v="4"/>
    <s v="TJPA-PRO-2024/00726"/>
    <n v="0"/>
    <n v="5389200"/>
    <m/>
    <m/>
    <s v="Lei n° 8.666/93"/>
    <m/>
    <s v="SIM"/>
    <s v="PRAZO LEGAL"/>
    <s v="2027 - 1º Trimestre"/>
    <d v="2026-12-22T00:00:00"/>
    <s v="Sem informação"/>
    <s v="Sem informação"/>
    <m/>
    <s v="Aline Santos Oliveira"/>
    <s v="Ramon Santos do Nascimento"/>
    <s v="Marcus Sergio Ferreira Neves"/>
    <s v="Sem indicação"/>
    <s v="Sem indicação"/>
    <s v="aline.oliveira@tjpa.jus.br;ramon.nascimento@tjpa.jus.br; marcus.neves@tjpa.jus.br; ; ;coordenadoria.contratos@tjpa.jus.br"/>
    <n v="362"/>
    <s v=""/>
    <m/>
    <s v="Iniciar Processo de Reajuste"/>
    <s v="020/2024"/>
    <m/>
    <s v="RSdN"/>
    <s v="Ramon Santos do Nascimento"/>
    <n v="2253737.0499999998"/>
    <s v="CONTRATO020/2024"/>
  </r>
  <r>
    <s v="CONTRATO"/>
    <s v="011"/>
    <x v="4"/>
    <s v="A C ALVES NOGUEIRA SERVIÇOS DE ALIMENTAÇÃO EIRELI"/>
    <s v="36.126.020/0001-50"/>
    <s v="Concessão Administrativa de Espaço Público para prestação de serviços de restaurante e lanchonete nas instalações do prédio Sede - Lauro Sodré"/>
    <s v="Outros"/>
    <x v="0"/>
    <s v="007/2022"/>
    <d v="2022-02-21T00:00:00"/>
    <s v="21/02/22"/>
    <d v="2027-02-22T00:00:00"/>
    <s v="22/02/27"/>
    <n v="1827"/>
    <n v="364"/>
    <s v="SUPERIOR A 150 DIAS"/>
    <x v="1"/>
    <n v="67636.960000000006"/>
    <x v="2"/>
    <n v="0"/>
    <x v="2"/>
    <s v="PA-PRO-2022/00643"/>
    <n v="0"/>
    <n v="76960.639999999999"/>
    <s v="TJPA-MEM-2023/67045, chegou no prazo. Na assessoria jurpidica. Autorizado / TJPA-MEM-2024/72141 / 0056068-48.2025.8.14.0900 porrogação"/>
    <m/>
    <s v="Lei n° 8.666/93"/>
    <m/>
    <s v="Não"/>
    <s v="EXCEPCIONAL"/>
    <s v="2027 - 1º Trimestre"/>
    <d v="2026-12-24T00:00:00"/>
    <s v="Sem informação"/>
    <s v="SIM"/>
    <m/>
    <s v="Enio de Oliveira Reboucas"/>
    <s v="Augusto Lopes Matos"/>
    <s v="Helio da Silva Pinheiro"/>
    <s v="Sem indicação"/>
    <s v="Jandiara Luzia Matos Pires "/>
    <e v="#N/A"/>
    <n v="364"/>
    <s v=""/>
    <m/>
    <s v="Iniciar Processo de Reajuste"/>
    <s v="011/2022"/>
    <m/>
    <s v="ALM"/>
    <s v="Augusto Lopes Matos"/>
    <n v="0"/>
    <s v="CONTRATO011/2022"/>
  </r>
  <r>
    <s v="CONTRATO"/>
    <s v="025"/>
    <x v="0"/>
    <s v="J L MESQUITA SERVIÇOS DE TELECOMUNICAÇÃO LTDA"/>
    <s v="10.141.734/0001-44"/>
    <s v="Aquisição de Porta Giratórias Detectora de Metais, com Serviços de Instalação (ativação e Teste), Substituição de Relocação, Treinamento e Assistência Técnica com reposição integral de peças durante o prazo de garantia, para os prédios dos fóruns das comarcas de Marabá, Santarém, Paragominas, Altamira, Redenção, Igarapé-Miri, Mocajuba, Fórum Distrital e Juizado Especial de Icoaraci"/>
    <s v="Material Permanente e Serviço de Terceiro"/>
    <x v="0"/>
    <s v="035/2024"/>
    <d v="2025-03-11T00:00:00"/>
    <s v="11/03/25"/>
    <d v="2027-03-11T00:00:00"/>
    <s v="11/03/27"/>
    <n v="730"/>
    <n v="381"/>
    <s v="SUPERIOR A 150 DIAS"/>
    <x v="1"/>
    <n v="379674"/>
    <x v="0"/>
    <n v="0"/>
    <x v="1"/>
    <s v="TJPA-PRO-2025/00872"/>
    <n v="0"/>
    <n v="379674"/>
    <m/>
    <m/>
    <s v="Lei n° 14.133/21"/>
    <d v="2024-09-18T00:00:00"/>
    <m/>
    <s v="PRAZO LEGAL"/>
    <s v="2027 - 1º Trimestre"/>
    <d v="2027-01-10T00:00:00"/>
    <s v="Sem informação"/>
    <s v="Sem informação"/>
    <m/>
    <s v="Claudio Ormindo Silva dos Santos"/>
    <s v="Sem indicação"/>
    <s v="Paulo Marcelo de Araújo Hildebrando"/>
    <s v="Antonio Fernandes dos Santos Sousa"/>
    <s v="Daniel Menezes Simas"/>
    <e v="#N/A"/>
    <n v="381"/>
    <s v=""/>
    <s v="Glauco Tadeu Bastos Monteiro"/>
    <s v="Iniciar Processo de Reajuste"/>
    <s v="025/2025"/>
    <m/>
    <s v="PMdAH"/>
    <s v="Paulo Marcelo de Araújo Hildebrando"/>
    <n v="379674"/>
    <s v="CONTRATO025/2025"/>
  </r>
  <r>
    <s v="CONTRATO"/>
    <s v="034"/>
    <x v="0"/>
    <s v="MUNICÍPIO DE CANAÃ DOS CARAJÁS"/>
    <s v="01.613.321/0001-24"/>
    <s v="Cessão provisória de uso do imóvel localizado na Avenida Ipanema, s/n,  esquina com a Rua João de Souza Pinheiro, QD 47A, Bairro Centro, Canaã dos Carajás –Pará."/>
    <s v="Outros"/>
    <x v="2"/>
    <s v="s/n"/>
    <d v="2025-03-23T00:00:00"/>
    <s v="23/03/25"/>
    <d v="2027-03-23T00:00:00"/>
    <s v="23/03/27"/>
    <n v="730"/>
    <n v="393"/>
    <s v="SUPERIOR A 150 DIAS"/>
    <x v="1"/>
    <n v="0"/>
    <x v="1"/>
    <n v="0"/>
    <x v="2"/>
    <s v="TJPA-PRO-2025/01006"/>
    <n v="0"/>
    <s v=" Sem valor "/>
    <s v="sem clausula de reajuste"/>
    <m/>
    <s v="Lei n° 14.133/21"/>
    <m/>
    <m/>
    <s v="PRAZO LEGAL"/>
    <s v="2027 - 1º Trimestre"/>
    <d v="2027-01-22T00:00:00"/>
    <s v="Sem informação"/>
    <s v="Sem informação"/>
    <m/>
    <s v="Jose Nasareno de Macedo Silva"/>
    <s v="Jose Nasareno de Macedo Silva"/>
    <s v="Sem indicação"/>
    <s v="Sem indicação"/>
    <s v="Sem indicação"/>
    <e v="#N/A"/>
    <n v="393"/>
    <s v=""/>
    <m/>
    <s v="Iniciar Processo de Reajuste"/>
    <s v="034/2025"/>
    <m/>
    <s v="JNdMS"/>
    <s v="Jose Nasareno de Macedo Silva"/>
    <n v="0"/>
    <s v="CONTRATO034/2025"/>
  </r>
  <r>
    <s v="CONTRATO"/>
    <s v="038"/>
    <x v="0"/>
    <s v="INSTITUTO DE ESTUDOS SUPERIORES DO EXTREMO SUL - IESES"/>
    <s v="01.249.290/0001-74"/>
    <s v="Contratação de serviços especializados de planejamento, organização e execução de concurso público de provas e títulos para a outorga de delegações de tabelionatos e de registros pelo Poder Judiciário do Estado do Pará, para o preenchimento de cerca de 80 (oitenta) serventias vagas"/>
    <s v="Serviço de Terceiro"/>
    <x v="2"/>
    <s v="001/2025"/>
    <d v="2025-03-26T00:00:00"/>
    <s v="26/03/25"/>
    <d v="2027-03-26T00:00:00"/>
    <s v="26/03/27"/>
    <n v="730"/>
    <n v="396"/>
    <s v="SUPERIOR A 150 DIAS"/>
    <x v="1"/>
    <n v="1630675"/>
    <x v="0"/>
    <n v="1"/>
    <x v="3"/>
    <s v="TJPA-PRO-2025/01063"/>
    <n v="0"/>
    <n v="1630765"/>
    <m/>
    <m/>
    <s v="Lei n° 14.133/21"/>
    <d v="2025-02-03T00:00:00"/>
    <m/>
    <s v="PRAZO LEGAL"/>
    <s v="2027 - 1º Trimestre"/>
    <d v="2027-01-25T00:00:00"/>
    <s v="Sem informação"/>
    <s v="Sem informação"/>
    <m/>
    <s v="Lucio Barreto Guerreiro"/>
    <s v="Sem indicação"/>
    <s v="Manuel Bellarmino da Costa Neto"/>
    <s v="Sem indicação"/>
    <s v="Sem indicação"/>
    <e v="#N/A"/>
    <n v="396"/>
    <s v=""/>
    <m/>
    <s v="Aguardar anualidade"/>
    <s v="038/2025"/>
    <m/>
    <s v="MBdCN"/>
    <s v="Manuel Bellarmino da Costa Neto"/>
    <n v="592636"/>
    <s v="CONTRATO038/2025"/>
  </r>
  <r>
    <s v="CONTRATO"/>
    <s v="020"/>
    <x v="4"/>
    <s v="BANCO DO ESTADO DO PARÁ - BANPARA"/>
    <s v="04.913.711/0001-08"/>
    <s v="Contratação direta do banco do estado do Pará s.a.  para  administrar  o  sistema  financeiro  da  conta  única  de  depósitos  judiciais  do  Poder  judiciário  estadual"/>
    <s v="Serviço de Terceiro"/>
    <x v="3"/>
    <s v="018/2022"/>
    <d v="2022-04-07T00:00:00"/>
    <s v="07/04/22"/>
    <d v="2027-04-07T00:00:00"/>
    <s v="07/04/27"/>
    <n v="1826"/>
    <n v="408"/>
    <s v="SUPERIOR A 150 DIAS"/>
    <x v="1"/>
    <n v="420000"/>
    <x v="0"/>
    <n v="1"/>
    <x v="5"/>
    <s v="PA-PRO-2022/01165"/>
    <n v="0"/>
    <n v="955911.18"/>
    <s v="TJPA-PRO-2024/00379 prorrogação"/>
    <m/>
    <s v="Lei n° 8.666/93"/>
    <m/>
    <s v="Não"/>
    <s v="EXCEPCIONAL"/>
    <s v="2027 - 2º Trimestre"/>
    <d v="2027-02-06T00:00:00"/>
    <s v="Sem informação"/>
    <s v="Sem informação"/>
    <m/>
    <s v="Alex Mota de Souza"/>
    <s v="Alex Mota de Souza"/>
    <s v="Gisele de Cassia Sousa Furtado"/>
    <s v="Sem indicação"/>
    <s v="Sem indicação"/>
    <e v="#N/A"/>
    <n v="408"/>
    <s v=""/>
    <m/>
    <s v="Iniciar Processo de Reajuste"/>
    <s v="020/2022"/>
    <m/>
    <s v="AMdS"/>
    <s v="Alex Mota de Souza"/>
    <n v="6221797.5300000003"/>
    <s v="CONTRATO020/2022"/>
  </r>
  <r>
    <s v="CONTRATO"/>
    <s v="063"/>
    <x v="0"/>
    <s v="MTNSAT BRASIL LTDA"/>
    <s v="09.354.828/0001-12"/>
    <s v="Contratação de empresa especializada na prestação de serviços de telecomunicações, com acesso a circuito de acesso à internet via satélite banda larga e uso da rede de satélites interconectados à Starlink em órbita terrestre baixa (LEO), incluindo equipamentos em locação, serviço de instalação, suporte técnico e manutenção, conforme condições e exigências estabelecidas neste instrumento e no Termo de Referência, Anexo I do edital. Consumo do Lote 1, itens 1 e 2 da ARP n.° 065/2024."/>
    <s v="Serviços de Terceiros"/>
    <x v="0"/>
    <s v="013/2024"/>
    <d v="2025-06-10T00:00:00"/>
    <n v="46548"/>
    <d v="2027-06-10T00:00:00"/>
    <s v="SUPERIOR A 150 DIAS"/>
    <s v="VIGENTE"/>
    <n v="472"/>
    <s v="SUPERIOR A 150 DIAS"/>
    <x v="1"/>
    <n v="2227790"/>
    <x v="0"/>
    <n v="0"/>
    <x v="4"/>
    <s v="0003427-832025.8.14.0900"/>
    <n v="0"/>
    <n v="2277790"/>
    <m/>
    <m/>
    <s v="Lei n° 14.133/21"/>
    <m/>
    <s v="NÃO "/>
    <s v="PRAZO LEGAL"/>
    <s v="2027 - 2º Trimestre"/>
    <d v="2027-04-11T00:00:00"/>
    <s v="Sem informação"/>
    <m/>
    <m/>
    <s v="Fabio Venicius Ferreira dos Reis"/>
    <s v="Claudio Luis da Silva Cabral"/>
    <s v="Fabio Venicius Ferreira dos Reis"/>
    <s v="Erick Johny Maciel Bol"/>
    <s v="Sem indicação"/>
    <s v="fabio.reis@tjpa.jus.br;claudio.cabral@tjpa.jus.br; fabio.reis@tjpa.jus.br; erick.bol@tjpa.jus.br; ;coordenadoria.contratos@tjpa.jus.br"/>
    <n v="674"/>
    <s v=""/>
    <m/>
    <s v="Iniciar Processo de Reajuste"/>
    <s v="063/2025"/>
    <m/>
    <s v="CLdSC"/>
    <s v="Claudio Luis da Silva Cabral"/>
    <n v="528415.24"/>
    <s v="CONTRATO063/2025"/>
  </r>
  <r>
    <s v="CONTRATO"/>
    <s v="065"/>
    <x v="0"/>
    <s v="CENTRO BRASILEIRO DE PESQUISA EM AVALIAÇÃO E SELEÇÃO E DE PROMOÇÃO DE EVENTOS (CEBRASPE)"/>
    <s v="18.284.407/0001-53"/>
    <s v="Contratação de empresa especializada na prestação de serviços de organização, planejamento e realização de Concurso Público destinado à Seleção de candidatos para provimento de 50 (cinquenta) cargos efetivos vagos de nível superior e cadastro de reservado TJPA, conforme condições e exigências estabelecidas neste instrumento, e no Aviso de Dispensa de Licitação n.° 90.013/2024, e Termo de Referência, Anexo I do contrato e na proposta de prestação de serviço."/>
    <s v="Serviços de Terceiros"/>
    <x v="2"/>
    <s v="90.013/2024"/>
    <d v="2025-06-13T00:00:00"/>
    <n v="46551"/>
    <d v="2027-06-13T00:00:00"/>
    <s v="SUPERIOR A 150 DIAS"/>
    <s v="VIGENTE"/>
    <n v="475"/>
    <s v="SUPERIOR A 150 DIAS"/>
    <x v="1"/>
    <n v="3649490.06"/>
    <x v="0"/>
    <n v="0"/>
    <x v="3"/>
    <s v="TJPA-PRO-2024/03711"/>
    <n v="0"/>
    <n v="3649490.06"/>
    <m/>
    <m/>
    <s v="Lei n° 14.133/21"/>
    <d v="2025-05-30T00:00:00"/>
    <s v="NÃO "/>
    <s v="PRAZO LEGAL"/>
    <s v="2027 - 2º Trimestre"/>
    <d v="2027-04-14T00:00:00"/>
    <s v="Sem informação"/>
    <m/>
    <m/>
    <s v="Hellen Geysa da Silva Miranda Brancalhão"/>
    <s v="Sem indicação"/>
    <s v="Loise Luiz Ferreira"/>
    <s v="Francisco de Oliveira Campos Filho"/>
    <s v="Luis Fernando Gomes Lima"/>
    <s v="hellen.miranda@tjpa.jus.br;; loise.ferreira@tjpa.jus.br; francisco.campos@tjpa.jus.br; luis.lima@tjpa.jus.br;coordenadoria.contratos@tjpa.jus.br"/>
    <n v="677"/>
    <s v=""/>
    <s v="Rafaela Martins Prazeres e Taiana Marina Souza Ladeira"/>
    <s v="Aguardar anualidade"/>
    <s v="065/2025"/>
    <m/>
    <s v="LLF"/>
    <s v="Loise Luiz Ferreira"/>
    <n v="2475115.34"/>
    <s v="CONTRATO065/2025"/>
  </r>
  <r>
    <s v="CONTRATO"/>
    <s v="043"/>
    <x v="4"/>
    <s v=" C2A SERVIÇOS EM TECNOLOGIADA INFORMÁTICA   EIRELI"/>
    <s v="08.672.139/0001-93"/>
    <s v="Prestação de  serviço  de  outsourcing  de  impressão,  com  fornecimento  de  equipamentos,  suprimentos,manutenção e mão de obra para o prédio Sede do TJPA, Fórum Cível, Fórum Criminal e seus anexos adjacentes."/>
    <s v="Serviço de Terceiro"/>
    <x v="0"/>
    <s v="025/2022"/>
    <d v="2022-06-20T00:00:00"/>
    <s v="20/06/22"/>
    <d v="2027-06-20T00:00:00"/>
    <s v="20/06/27"/>
    <n v="1826"/>
    <n v="482"/>
    <s v="SUPERIOR A 150 DIAS"/>
    <x v="1"/>
    <n v="4698450"/>
    <x v="0"/>
    <n v="0"/>
    <x v="4"/>
    <s v="PA-PRO-2022/02097"/>
    <n v="0"/>
    <n v="4278422.87"/>
    <s v="pulicar artefatos da prorrogação no portal da transparencias; renovação:  TJPA-MEM-2025/16431 - autorizado"/>
    <m/>
    <s v="Lei n° 8.666/93"/>
    <m/>
    <s v="SIM"/>
    <s v="EXCEPCIONAL"/>
    <s v="2027 - 2º Trimestre"/>
    <d v="2027-04-21T00:00:00"/>
    <s v="Sem informação"/>
    <s v="SIM"/>
    <m/>
    <s v="Aline Santos Oliveira"/>
    <s v="Aline Santos Oliveira"/>
    <s v="Marcus Sergio Ferreira Neves"/>
    <s v="Sem indicação"/>
    <s v="Diego Fonseca Silva"/>
    <s v="aline.oliveira@tjpa.jus.br;aline.oliveira@tjpa.jus.br; marcus.neves@tjpa.jus.br; ; diego.fsilva@tjpa.jus.br;coordenadoria.contratos@tjpa.jus.br"/>
    <n v="482"/>
    <s v=""/>
    <m/>
    <s v="Iniciar Processo de Reajuste"/>
    <s v="043/2022"/>
    <m/>
    <s v="ASO"/>
    <s v="Aline Santos Oliveira"/>
    <n v="5632195.2800000003"/>
    <s v="CONTRATO043/2022"/>
  </r>
  <r>
    <s v="CONTRATO"/>
    <s v="115"/>
    <x v="2"/>
    <s v="DEJAIR QUARELLA"/>
    <s v="239.xxx.xxx-34"/>
    <s v="Locação do imóvel que será utilizado para  abrigar o Arquivo Geral de Santarém, localizado à Avenida Presidente Vargas, n.º 3967, bairro da Liberdade, na cidade de Santarém, Estado do Pará, medindo1.022m²."/>
    <s v="Aluguel"/>
    <x v="2"/>
    <s v="070/2023"/>
    <d v="2024-07-01T00:00:00"/>
    <s v="01/07/24"/>
    <d v="2027-07-01T00:00:00"/>
    <s v="01/07/27"/>
    <n v="1095"/>
    <n v="493"/>
    <s v="SUPERIOR A 150 DIAS"/>
    <x v="1"/>
    <n v="612000"/>
    <x v="0"/>
    <n v="0"/>
    <x v="2"/>
    <s v="TJPA-PRO-2023/05004"/>
    <n v="18111.43"/>
    <n v="652011.57999999996"/>
    <s v="prazo inicial contados do recebimento do imóvel"/>
    <m/>
    <s v="Lei n° 8.666/93"/>
    <m/>
    <s v="NÃO "/>
    <s v="PRAZO LEGAL"/>
    <s v="2027 - 3º Trimestre"/>
    <d v="2027-05-02T00:00:00"/>
    <s v="Sem informação"/>
    <s v="Sem informação"/>
    <m/>
    <s v="Jose Nasareno de Macedo Silva"/>
    <s v="Jose Nasareno de Macedo Silva"/>
    <s v="Karina Flavia Mendonça Reis Soares"/>
    <s v="Sem indicação"/>
    <s v="Sem indicação"/>
    <s v="nasareno.silva@tjpa.jus.br;nasareno.silva@tjpa.jus.br; karina.reis@tjpa.jus.br; ; ;coordenadoria.contratos@tjpa.jus.br"/>
    <n v="493"/>
    <s v=""/>
    <m/>
    <s v="Iniciar Processo de Reajuste"/>
    <s v="115/2023"/>
    <m/>
    <s v="JNdMS"/>
    <s v="Jose Nasareno de Macedo Silva"/>
    <n v="331891.44"/>
    <s v="CONTRATO115/2023"/>
  </r>
  <r>
    <s v="CONTRATO"/>
    <s v="039"/>
    <x v="4"/>
    <s v="KENTA INFORMÁTICA S.A"/>
    <s v="01.276.330/0001-77"/>
    <s v="Prestação de suporte técnico e atualização de_x000a_versões para o software “DRS Audiências”,"/>
    <s v="Contrato de TIC"/>
    <x v="3"/>
    <s v="033/2022"/>
    <d v="2022-07-15T00:00:00"/>
    <s v="15/07/22"/>
    <d v="2027-07-15T00:00:00"/>
    <s v="15/07/27"/>
    <n v="1826"/>
    <n v="507"/>
    <s v="SUPERIOR A 150 DIAS"/>
    <x v="1"/>
    <n v="3651000"/>
    <x v="0"/>
    <n v="0"/>
    <x v="4"/>
    <s v=" PA-PRO-2021/02869"/>
    <n v="0"/>
    <n v="3651000"/>
    <m/>
    <m/>
    <s v="Lei n° 8.666/93"/>
    <m/>
    <s v="SIM"/>
    <s v="EXCEPCIONAL"/>
    <s v="2027 - 3º Trimestre"/>
    <d v="2027-05-16T00:00:00"/>
    <s v="Sem informação"/>
    <s v="Sem informação"/>
    <m/>
    <s v="Aline Santos Oliveira"/>
    <s v="Daniel Fontes Pereira"/>
    <s v="Luis Carlos Bitencourt Ramos"/>
    <s v="Sem indicação"/>
    <s v="Marcelo Farias das Chagas"/>
    <s v="aline.oliveira@tjpa.jus.br;fontes.daniel@tjpa.jus.br; luis.ramos@tjpa.jus.br; ; marcelo.chagas@tjpa.jus.br;coordenadoria.contratos@tjpa.jus.br"/>
    <n v="507"/>
    <s v=""/>
    <m/>
    <s v="Iniciar Processo de Reajuste"/>
    <s v="039/2022"/>
    <m/>
    <s v="DFP"/>
    <s v="Daniel Fontes Pereira"/>
    <n v="4738300"/>
    <s v="CONTRATO039/2022"/>
  </r>
  <r>
    <s v="CONTRATO"/>
    <s v="086"/>
    <x v="0"/>
    <s v="MEGA TELEINFORMATICA"/>
    <s v="11.408.142/0001-09"/>
    <s v="Prestação de serviços de conexões dedicadas de internet, via fibra óptica, incluindo instalação, manutenção, suporte técnico, serviço anti DDOS e fornecimento de equipamentos em comodato para trânsito do Sistema Autônomo do TJPA."/>
    <s v="Serviço de Terceiro"/>
    <x v="0"/>
    <s v="005/2025"/>
    <d v="2025-08-01T00:00:00"/>
    <m/>
    <d v="2027-08-01T00:00:00"/>
    <m/>
    <m/>
    <n v="524"/>
    <s v="SUPERIOR A 150 DIAS"/>
    <x v="1"/>
    <n v="495000"/>
    <x v="0"/>
    <n v="0"/>
    <x v="4"/>
    <s v="0018650-76.2025.8.14.0009"/>
    <n v="0"/>
    <n v="495000"/>
    <m/>
    <m/>
    <s v="Lei n° 14.133/21"/>
    <m/>
    <m/>
    <s v="PRAZO LEGAL"/>
    <s v="2027 - 3º Trimestre"/>
    <d v="2027-06-02T00:00:00"/>
    <s v="Sem informação"/>
    <m/>
    <m/>
    <s v="Fabio Venicius Ferreira dos Reis"/>
    <s v="Sem indicação"/>
    <s v="Bruno Botelho Cardoso"/>
    <s v="Erick Johny Maciel Bol"/>
    <s v="Claudio Luis da Silva Cabral"/>
    <s v="fabio.reis@tjpa.jus.br;; bruno.bcardoso@tjpa.jus.br; erick.bol@tjpa.jus.br; claudio.cabral@tjpa.jus.br;coordenadoria.contratos@tjpa.jus.br"/>
    <n v="524"/>
    <m/>
    <m/>
    <s v="Iniciar Processo de Reajuste"/>
    <s v="086/2025"/>
    <m/>
    <s v="BBC"/>
    <s v="Bruno Botelho Cardoso"/>
    <n v="57592.74"/>
    <s v="CONTRATO086/2025"/>
  </r>
  <r>
    <s v="CONTRATO"/>
    <s v="087"/>
    <x v="0"/>
    <s v="SITELBRA SISTEMA DE TELECOMUNICACOES DO BRASIL LTDA"/>
    <s v="18.182.577/0001-27"/>
    <s v="Prestação de serviços de conexões dedicadas de internet, via fibra óptica, incluindo instalação, manutenção, suporte técnico, serviço anti DDOS e fornecimento de equipamentos em comodato para trânsito do Sistema Autônomo do TJPA."/>
    <s v="Serviço de Terceiro"/>
    <x v="0"/>
    <s v="005/2025"/>
    <d v="2025-08-01T00:00:00"/>
    <s v="01/08/25"/>
    <d v="2027-08-01T00:00:00"/>
    <s v="01/08/27"/>
    <n v="730"/>
    <n v="524"/>
    <s v="SUPERIOR A 150 DIAS"/>
    <x v="1"/>
    <n v="670256.31999999995"/>
    <x v="0"/>
    <n v="1"/>
    <x v="4"/>
    <s v="0018715-71.2025.8.14.0009"/>
    <n v="0"/>
    <n v="670256.31999999995"/>
    <m/>
    <m/>
    <s v="Lei n° 14.133/21"/>
    <m/>
    <m/>
    <s v="PRAZO LEGAL"/>
    <s v="2027 - 3º Trimestre"/>
    <d v="2027-06-02T00:00:00"/>
    <s v="Sem informação"/>
    <m/>
    <m/>
    <s v="Fabio Venicius Ferreira dos Reis"/>
    <s v="Sem indicação"/>
    <s v="Bruno Botelho Cardoso"/>
    <s v="Erick Johny Maciel Bol"/>
    <s v="Claudio Luis da Silva Cabral"/>
    <s v="fabio.reis@tjpa.jus.br;; bruno.bcardoso@tjpa.jus.br; erick.bol@tjpa.jus.br; claudio.cabral@tjpa.jus.br;coordenadoria.contratos@tjpa.jus.br"/>
    <n v="524"/>
    <s v=""/>
    <m/>
    <s v="Iniciar Processo de Reajuste"/>
    <s v="087/2025"/>
    <m/>
    <s v="BBC"/>
    <s v="Bruno Botelho Cardoso"/>
    <n v="50782.04"/>
    <s v="CONTRATO087/2025"/>
  </r>
  <r>
    <s v="CONTRATO"/>
    <s v="104"/>
    <x v="1"/>
    <s v="MAURO NELSON CARDOSO"/>
    <s v="261.XXX.XXX-68"/>
    <s v="Locação de imóvel situado à Rodovia Augusto Meira Filho, KM 17, S/N, Santa Bárbara-PA, para abrigar as instalações da sede do Juizado Especial de Santa Barbara."/>
    <s v="Aluguel"/>
    <x v="3"/>
    <s v="100/2024"/>
    <d v="2024-10-03T00:00:00"/>
    <s v="03/10/24"/>
    <d v="2027-10-03T00:00:00"/>
    <s v="03/10/27"/>
    <n v="1095"/>
    <n v="587"/>
    <s v="SUPERIOR A 150 DIAS"/>
    <x v="1"/>
    <n v="43440"/>
    <x v="0"/>
    <n v="0"/>
    <x v="2"/>
    <s v="TJPA-PRO-2024/02642"/>
    <n v="0"/>
    <n v="91337.38"/>
    <s v="0025144-54.2025.8.14.0900 cobrança/ TJPA-MEM-2025/20820 tramitação"/>
    <m/>
    <s v="Lei n° 14.133/21"/>
    <d v="2024-09-20T00:00:00"/>
    <s v="NÃO "/>
    <s v="PRAZO LEGAL"/>
    <s v="2027 - 4º Trimestre"/>
    <d v="2027-08-04T00:00:00"/>
    <s v="Sem informação"/>
    <s v="Sem informação"/>
    <m/>
    <s v="Jose Nasareno de Macedo Silva"/>
    <s v="Jose Nasareno de Macedo Silva"/>
    <s v="Antonio Wilson Eutropio Azevedo de Souza"/>
    <s v="Kelle Katiúscia da Silva Auzier"/>
    <s v="Karina Flávia Mendonça Reis Soares"/>
    <s v="nasareno.silva@tjpa.jus.br;kelle.auzier@tjpa.jus.br;antonio.souza@tjpa.jus.br;karina.reis@tjpa.jus.br"/>
    <n v="587"/>
    <s v=""/>
    <m/>
    <s v="Iniciar Processo de Reajuste"/>
    <s v="104/2024"/>
    <m/>
    <s v="JNdMS"/>
    <s v="Jose Nasareno de Macedo Silva"/>
    <n v="43811.44"/>
    <s v="CONTRATO104/2024"/>
  </r>
  <r>
    <s v="CONTRATO"/>
    <s v="103"/>
    <x v="0"/>
    <s v="GALVÃO COMUNICAÇÃO LTDA"/>
    <s v="09.322.903/0001-63"/>
    <s v="Contratação de agência de propaganda para prestação de serviços de publicidade"/>
    <s v="Serviço de Terceiro"/>
    <x v="1"/>
    <s v="001/2025"/>
    <d v="2025-10-01T00:00:00"/>
    <s v="01/10/25"/>
    <d v="2027-10-10T00:00:00"/>
    <s v="10/10/27"/>
    <n v="739"/>
    <n v="594"/>
    <s v="SUPERIOR A 150 DIAS"/>
    <x v="1"/>
    <n v="3600000"/>
    <x v="0"/>
    <n v="0"/>
    <x v="6"/>
    <s v="0007644-72.2025.8.14.0900"/>
    <n v="92450.2"/>
    <n v="3600000"/>
    <m/>
    <m/>
    <s v="Lei n° 14.133/21"/>
    <m/>
    <m/>
    <s v="PRAZO LEGAL"/>
    <s v="2027 - 4º Trimestre"/>
    <d v="2027-08-11T00:00:00"/>
    <s v="Sem informação"/>
    <m/>
    <m/>
    <s v="Regina Celia Oliveira da Silva"/>
    <s v="Sem indicação"/>
    <s v="Klaus Rhossard Seabra Guimarães "/>
    <s v="Newton Ricardo Lima de Oliveira"/>
    <s v="Airton Edson Paulo Pereira do Nascimento"/>
    <s v="regina.silva@tjpa.jus.br;; klaus.guimaraes@tjpa.jus.br; newton.oliveira@tjpa.jus.br; airton.nascimento@tjpa.jus.br;coordenadoria.contratos@tjpa.jus.br"/>
    <n v="594"/>
    <s v=""/>
    <m/>
    <s v="Iniciar Processo de Reajuste"/>
    <s v="103/2025"/>
    <m/>
    <s v="KRSG"/>
    <s v="Klaus Rhossard Seabra Guimarães "/>
    <n v="155987.1"/>
    <s v="CONTRATO103/2025"/>
  </r>
  <r>
    <s v="CONTRATO"/>
    <s v="098"/>
    <x v="0"/>
    <s v="MUNICIPIO DE OURÉM"/>
    <s v=" 05.149.133/0001-48"/>
    <s v="Termo de Cessão Provisória tem por objeto formalizar a transferência da posse direta à CESSIONÁRIA de um imóvel situado à Tv. Dr Lauro Sodré, Bairro: Centro, Ourém/PA, correspondente a residência oficial do Juiz da Comarca"/>
    <s v="Outros"/>
    <x v="9"/>
    <s v="s/n"/>
    <d v="2025-10-16T00:00:00"/>
    <s v="16/10/25"/>
    <d v="2027-10-16T00:00:00"/>
    <s v="16/10/27"/>
    <n v="730"/>
    <n v="600"/>
    <s v="SUPERIOR A 150 DIAS"/>
    <x v="1"/>
    <n v="0"/>
    <x v="1"/>
    <n v="0"/>
    <x v="2"/>
    <s v="0024341-71.2025.8.14.0900"/>
    <n v="0"/>
    <s v=" Sem valor "/>
    <m/>
    <m/>
    <s v="Lei n° 14.133/21"/>
    <m/>
    <m/>
    <s v="PRAZO LEGAL"/>
    <s v="2027 - 4º Trimestre"/>
    <d v="2027-08-17T00:00:00"/>
    <s v="Sem informação"/>
    <m/>
    <m/>
    <s v="Antonio Wilson Eutropio Azevedo de Souza"/>
    <s v="Sem indicação"/>
    <s v="Antonio Wilson Eutropio Azevedo de Souza"/>
    <s v="Sem indicação"/>
    <s v="Sem indicação"/>
    <s v="antonio.souza@tjpa.jus.br;; antonio.souza@tjpa.jus.br; ; ;coordenadoria.contratos@tjpa.jus.br"/>
    <n v="600"/>
    <s v=""/>
    <m/>
    <s v="Iniciar Processo de Reajuste"/>
    <s v="098/2025"/>
    <m/>
    <s v="AWEAdS"/>
    <s v="Antonio Wilson Eutropio Azevedo de Souza"/>
    <n v="0"/>
    <s v="CONTRATO098/2025"/>
  </r>
  <r>
    <s v="CONTRATO"/>
    <s v="082"/>
    <x v="4"/>
    <s v="IT PROTECT SERVIÇOS DE CONSULTORIA EM INFORMÁTICA EIRELI"/>
    <s v="23.378.923/0001-87"/>
    <s v="Aquisição de soluções que auxilie na prevenção e limitação da extensão de ataques vibernéticos, através do gerenciamento de vulnerabilidades, baseada em risco, dos ativos de tecnologia da informação, com análise continua e adaptável de riscos e confiança, a fim de manter a confiabilidade, a disponibilidade e a integridade das informações."/>
    <s v="Contrato de TIC"/>
    <x v="6"/>
    <s v="005/2022"/>
    <d v="2022-11-08T00:00:00"/>
    <s v="08/11/22"/>
    <d v="2027-11-08T00:00:00"/>
    <s v="08/11/27"/>
    <n v="1826"/>
    <n v="623"/>
    <s v="SUPERIOR A 150 DIAS"/>
    <x v="1"/>
    <n v="3434575"/>
    <x v="0"/>
    <n v="0"/>
    <x v="4"/>
    <s v="_x000a_PA-PRO-2022/01776"/>
    <n v="0"/>
    <n v="3434575"/>
    <m/>
    <m/>
    <s v="Lei n° 8.666/93"/>
    <m/>
    <s v="SIM"/>
    <s v="EXCEPCIONAL"/>
    <s v="2027 - 4º Trimestre"/>
    <d v="2027-09-09T00:00:00"/>
    <s v="Sem informação"/>
    <s v="Sem informação"/>
    <s v="Adesão à Ata de Registro de Preços 005/2022, oriunda do Pregão Eletrônico n.º 004/2022 do Tribunal Regional do Trabalho da 8ª Região"/>
    <s v="Ronildo Jojji Matsuura"/>
    <s v="Arilson Galdino da Silva"/>
    <s v="Daniel Azevedo Ferreira "/>
    <s v="Arilson Galdino da Silva"/>
    <s v="Sem indicação"/>
    <s v="ronildo.matsuura@tjpa.jus.br;arilson.silva@tjpa.jus.br; daniel.ferreira@tjpa.jus.br; arilson.silva@tjpa.jus.br; ;coordenadoria.contratos@tjpa.jus.br"/>
    <n v="623"/>
    <s v=""/>
    <m/>
    <s v="Iniciar Processo de Reajuste"/>
    <s v="082/2022"/>
    <m/>
    <s v="AGdS"/>
    <s v="Arilson Galdino da Silva"/>
    <n v="3194575"/>
    <s v="CONTRATO082/2022"/>
  </r>
  <r>
    <s v="CONTRATO"/>
    <s v="123"/>
    <x v="0"/>
    <s v="WELLZ GYMPASS SAÚDE EMOCIONAL LTDA"/>
    <s v="18.669.595/0001-38"/>
    <s v="Contratação de Serviços de Saúde Física, Mental e Bem-Estar Integral fornecidos por meio de plataforma(s) digital(is) para os(as) magistrados(as) e servidores(as) ativos(as) e aposentados(as) do Tribunal de Justiça do Estado do Pará – TJPA"/>
    <s v="Serviço de Terceiro"/>
    <x v="0"/>
    <s v="034/2025"/>
    <d v="2025-12-11T00:00:00"/>
    <s v="11/12/25"/>
    <d v="2027-12-11T00:00:00"/>
    <s v="11/12/27"/>
    <n v="730"/>
    <n v="656"/>
    <s v="SUPERIOR A 150 DIAS"/>
    <x v="1"/>
    <n v="11499660"/>
    <x v="0"/>
    <n v="0"/>
    <x v="3"/>
    <s v="0057182-22.2025.8.14.0900"/>
    <n v="0"/>
    <n v="11499660"/>
    <m/>
    <m/>
    <s v="Lei n° 14.133/21"/>
    <d v="2025-11-04T00:00:00"/>
    <m/>
    <s v="PRAZO LEGAL"/>
    <s v="2027 - 4º Trimestre"/>
    <d v="2027-10-12T00:00:00"/>
    <s v="Sem informação"/>
    <m/>
    <m/>
    <s v="Vitor Marcelo Melo Moraes"/>
    <s v="Sem indicação"/>
    <s v="Alexandre Rodrigues Ramos"/>
    <s v="Kamilla de Mendonça Gondim Prince"/>
    <s v="Massoud Tufi Salim Filho"/>
    <s v="vitor.moraes@tjpa.jus.br;; alexandre.ramos@tjpa.jus.br; kamilla.gondim@tjpa.jus.br; massoud.filho@tjpa.jus.br;coordenadoria.contratos@tjpa.jus.br"/>
    <n v="656"/>
    <s v=""/>
    <m/>
    <s v="Aguardar anualidade"/>
    <s v="123/2025"/>
    <m/>
    <s v="ARR"/>
    <s v="Alexandre Rodrigues Ramos"/>
    <n v="0"/>
    <s v="CONTRATO123/2025"/>
  </r>
  <r>
    <s v="CONTRATO"/>
    <s v="002"/>
    <x v="2"/>
    <s v="DRIVE A INFORMÁTICA LTDA"/>
    <s v="00.677.870/0003-61"/>
    <s v="Solução para o aumento da capacidade das redes de armazamento do Tribunal de Justiça do Estado do Pará, conforme condições, quantidades e exigências estabelecidas no termo de refer~encia, anwxo I deste edital."/>
    <s v="Contrato de TIC"/>
    <x v="0"/>
    <s v="080/2022"/>
    <d v="2023-01-06T00:00:00"/>
    <s v="06/01/23"/>
    <d v="2028-01-06T00:00:00"/>
    <s v="06/01/28"/>
    <n v="1826"/>
    <n v="682"/>
    <s v="SUPERIOR A 150 DIAS"/>
    <x v="1"/>
    <n v="922500"/>
    <x v="0"/>
    <n v="1"/>
    <x v="4"/>
    <s v="TJPA-PRO-2022/00023"/>
    <n v="0"/>
    <n v="922500"/>
    <m/>
    <m/>
    <s v="Lei n° 8.666/93"/>
    <m/>
    <s v="Não"/>
    <s v="EXCEPCIONAL"/>
    <s v="2028 - 1º Trimestre"/>
    <d v="2027-11-07T00:00:00"/>
    <s v="Sem informação"/>
    <s v="Sem informação"/>
    <m/>
    <s v="Fabio Venicius Ferreira dos Reis"/>
    <s v="Arilson Galdino da Silva"/>
    <s v="Marcus Vinicius Barbosa e Silva"/>
    <s v="Arilson Galdino da Silva"/>
    <s v="Jorge Andre Silva Abdon"/>
    <s v="fabio.reis@tjpa.jus.br;arilson.silva@tjpa.jus.br; marcus.silva@tjpa.jus.br; arilson.silva@tjpa.jus.br; jorge.abdon@tjpa.jus.br;coordenadoria.contratos@tjpa.jus.br"/>
    <n v="682"/>
    <s v=""/>
    <m/>
    <s v="Iniciar Processo de Reajuste"/>
    <s v="002/2023"/>
    <m/>
    <s v="AGdS"/>
    <s v="Arilson Galdino da Silva"/>
    <n v="922500"/>
    <s v="CONTRATO002/2023"/>
  </r>
  <r>
    <s v="CONTRATO"/>
    <s v="111"/>
    <x v="2"/>
    <s v="MERU VIAGENS LTDA"/>
    <s v="09.215.207/0001-58"/>
    <s v="Prestação de serviços de assessoramento, reserva, emissão, remarcação e cancelamento de passagens aéreas, nacionais e internacionais, emissão de seguro de assistência em viagem internacional, de assentos especiais e outras atividades correlatas indissociáveis do serviço prestado, por meio do atendimento remoto, para o Tribunal de Justiça do estado do Pará"/>
    <s v="Serviço de Terceiro"/>
    <x v="0"/>
    <s v="047/2023"/>
    <d v="2024-01-10T00:00:00"/>
    <s v="10/01/24"/>
    <d v="2028-01-11T00:00:00"/>
    <s v="11/01/28"/>
    <n v="1462"/>
    <n v="687"/>
    <s v="SUPERIOR A 150 DIAS"/>
    <x v="1"/>
    <n v="4235345.8"/>
    <x v="0"/>
    <n v="0"/>
    <x v="5"/>
    <s v="TJPA-PRO-2023/04990"/>
    <n v="66652.02"/>
    <n v="5294182.25"/>
    <s v="0011437-19.2025.8.14.0900 prorrogação"/>
    <m/>
    <s v="Lei n° 8.666/93"/>
    <m/>
    <s v="SIM"/>
    <s v="PRAZO LEGAL"/>
    <s v="2028 - 1º Trimestre"/>
    <d v="2027-11-12T00:00:00"/>
    <s v="Sem informação"/>
    <s v="Sem informação"/>
    <m/>
    <s v="Raquel de Souza Filgueira"/>
    <s v="Anderson Clay Batista Pereira"/>
    <s v="Anderson Clay Batista Pereira"/>
    <s v="Sem indicação"/>
    <s v="Sem indicação"/>
    <s v="raquel.filgueira@tjpa.jus.br;anderson.pereira@tjpa.jus.br; anderson.pereira@tjpa.jus.br; ; ;coordenadoria.contratos@tjpa.jus.br"/>
    <n v="687"/>
    <s v=""/>
    <m/>
    <s v="Iniciar Processo de Reajuste"/>
    <s v="111/2023"/>
    <m/>
    <s v="ACBP"/>
    <s v="Anderson Clay Batista Pereira"/>
    <n v="5281134.9399999995"/>
    <s v="CONTRATO111/2023"/>
  </r>
  <r>
    <s v="CONTRATO"/>
    <s v="110"/>
    <x v="2"/>
    <s v="O NINA RIBEIRO LTDA - EPP"/>
    <s v="04.072.575/0001-70"/>
    <s v="Serviços de Sonorização com gravação de áudio, manutenção preventiva e corretiva dos equipamentos utilizados na prestação de serviços, com eventual consultoria técnica e fornecimento de equipamentos e periféricos (suprimentos e peças assessórias) dentro das dependências do TJPA e em eventos externos, para atender as necessidades do Tribunal de Justiça do Estado do Pará – TJPA, pelo período de 24 (vinte e quatro) meses"/>
    <s v="Serviço de Terceiro"/>
    <x v="0"/>
    <s v="051/2023"/>
    <d v="2024-01-11T00:00:00"/>
    <s v="11/01/24"/>
    <d v="2028-01-11T00:00:00"/>
    <s v="11/01/28"/>
    <n v="1461"/>
    <n v="687"/>
    <s v="SUPERIOR A 150 DIAS"/>
    <x v="1"/>
    <n v="3150000"/>
    <x v="0"/>
    <n v="0"/>
    <x v="2"/>
    <s v="TJPA-PRO-2023/04952"/>
    <n v="0"/>
    <n v="3291442.56"/>
    <s v="0038161-60.2025.8.14.0900 porrogação"/>
    <m/>
    <s v="Lei n° 8.666/93"/>
    <m/>
    <s v="Não"/>
    <s v="PRAZO LEGAL"/>
    <s v="2028 - 1º Trimestre"/>
    <d v="2027-11-12T00:00:00"/>
    <s v="Sem informação"/>
    <s v="Sem informação"/>
    <m/>
    <s v="Enio de Oliveira Reboucas"/>
    <s v="Jandiara Luzia Matos Pires "/>
    <s v="Helton Moura da Rocha"/>
    <s v="Sem indicação"/>
    <s v="Randal Willams Ferreira de Castro"/>
    <s v="enio.reboucas@tjpa.jus.br;jandiara.pires@tjpa.jus.br; helton.rocha@tjpa.jus.br; ; randal.castro@tjpa.jus.br;coordenadoria.contratos@tjpa.jus.br"/>
    <n v="687"/>
    <s v=""/>
    <m/>
    <s v="Iniciar Processo de Reajuste"/>
    <s v="110/2023"/>
    <m/>
    <s v="JLMP"/>
    <s v="Jandiara Luzia Matos Pires "/>
    <n v="3107786.29"/>
    <s v="CONTRATO110/2023"/>
  </r>
  <r>
    <s v="CONTRATO"/>
    <s v="016"/>
    <x v="0"/>
    <s v="LINA MARIA FREITAS DA COSTA DA SILVA"/>
    <s v="XXX.XXX.XXX-XX"/>
    <s v="Locação de imóvel não residencial urbano, situado na Av. Central S/N, Bairro: Centro, Magalhães Barata, Pará. CEP nº 68.722-970, que será utilizado para abrigar o Termo Judiciário de Magalhães Barata/Pa"/>
    <s v="Aluguel"/>
    <x v="3"/>
    <s v="002/2025"/>
    <d v="2025-02-20T00:00:00"/>
    <s v="20/02/25"/>
    <d v="2028-02-20T00:00:00"/>
    <s v="20/02/28"/>
    <n v="1095"/>
    <n v="727"/>
    <s v="SUPERIOR A 150 DIAS"/>
    <x v="1"/>
    <n v="209700.69"/>
    <x v="0"/>
    <n v="0"/>
    <x v="2"/>
    <s v="TJPA-PRO-2025/00422"/>
    <n v="5825.02"/>
    <n v="209700.72"/>
    <m/>
    <m/>
    <s v="Lei n° 14.133/21"/>
    <d v="2025-01-15T00:00:00"/>
    <m/>
    <s v="PRAZO LEGAL"/>
    <s v="2028 - 1º Trimestre"/>
    <d v="2027-12-22T00:00:00"/>
    <s v="Sem informação"/>
    <s v="Sem informação"/>
    <m/>
    <s v="Jose Nasareno de Macedo Silva"/>
    <s v="Sem indicação"/>
    <s v="Antonio Wilson Eutropio Azevedo de Souza"/>
    <s v="Kelle Katiúscia da Silva Auzier"/>
    <s v="Enderson Clayson Gonçalves Silva"/>
    <e v="#N/A"/>
    <n v="727"/>
    <s v=""/>
    <m/>
    <s v="Iniciar Processo de Reajuste"/>
    <s v="016/2025"/>
    <m/>
    <s v="AWEAdS"/>
    <s v="Antonio Wilson Eutropio Azevedo de Souza"/>
    <n v="65947.55"/>
    <s v="CONTRATO016/2025"/>
  </r>
  <r>
    <s v="CONTRATO"/>
    <s v="017"/>
    <x v="0"/>
    <s v="FM CUNHA OUTSOURCING, TRADUÇÃO E SOFTWARE LTDA"/>
    <s v="55.913.458/0001-23"/>
    <s v="Contratação de uma empresa especializada na prestação de serviços relacionados à disponibilização de licenças de software Adobe Creative Cloud, CorelDRAW Graphics Suite e Adobe Acrobat Pro DC for Teams Team"/>
    <s v="Contrato de TIC"/>
    <x v="0"/>
    <s v="004/2025"/>
    <d v="2025-02-21T00:00:00"/>
    <s v="21/02/25"/>
    <d v="2028-02-21T00:00:00"/>
    <s v="21/02/28"/>
    <n v="1095"/>
    <n v="728"/>
    <s v="SUPERIOR A 150 DIAS"/>
    <x v="1"/>
    <n v="16000"/>
    <x v="0"/>
    <n v="0"/>
    <x v="4"/>
    <s v="TJPA-PRO-2025/00674"/>
    <n v="0"/>
    <n v="16000"/>
    <m/>
    <m/>
    <s v="Lei n° 14.133/21"/>
    <d v="2024-10-21T00:00:00"/>
    <m/>
    <s v="PRAZO LEGAL"/>
    <s v="2028 - 1º Trimestre"/>
    <d v="2027-12-23T00:00:00"/>
    <s v="Sem informação"/>
    <s v="Sem informação"/>
    <m/>
    <s v="Ramon Santos do Nascimento"/>
    <s v="Sem indicação"/>
    <s v="Diego Fonseca Silva"/>
    <s v="Diego Fonseca Silva"/>
    <s v="Yan Yuri Ferreira Lima"/>
    <s v="ramon.nascimento@tjpa.jus.br;; diego.fsilva@tjpa.jus.br; diego.fsilva@tjpa.jus.br; yan.lima@tjpa.jus.br;coordenadoria.contratos@tjpa.jus.br"/>
    <n v="728"/>
    <s v=""/>
    <m/>
    <s v="Iniciar Processo de Reajuste"/>
    <s v="017/2025"/>
    <m/>
    <s v="DFS"/>
    <s v="Diego Fonseca Silva"/>
    <n v="0"/>
    <s v="CONTRATO017/2025"/>
  </r>
  <r>
    <s v="CONTRATO"/>
    <s v="018"/>
    <x v="0"/>
    <s v="MAPDATA TECNOLOGIA, INFORMÁTICA E COMÉRCIO LTDA"/>
    <s v="66.582.784/0001-11"/>
    <s v="Contratação de uma empresa especializada na prestação de serviços relacionados à disponibilização de licenças de software Adobe Creative Cloud, CorelDRAW Graphics Suite e Adobe Acrobat Pro DC for Teams Team"/>
    <s v="Contrato de TIC"/>
    <x v="0"/>
    <s v="004/2025"/>
    <d v="2025-02-21T00:00:00"/>
    <s v="21/02/25"/>
    <d v="2028-02-21T00:00:00"/>
    <s v="21/02/28"/>
    <n v="1095"/>
    <n v="728"/>
    <s v="SUPERIOR A 150 DIAS"/>
    <x v="1"/>
    <n v="374426"/>
    <x v="0"/>
    <n v="0"/>
    <x v="4"/>
    <s v="TJPA-PRO-2025/00673"/>
    <n v="0"/>
    <n v="433818"/>
    <m/>
    <m/>
    <s v="Lei n° 14.133/21"/>
    <d v="2024-10-21T00:00:00"/>
    <m/>
    <s v="PRAZO LEGAL"/>
    <s v="2028 - 1º Trimestre"/>
    <d v="2027-12-23T00:00:00"/>
    <s v="Sem informação"/>
    <s v="Sem informação"/>
    <m/>
    <s v="Ramon Santos do Nascimento"/>
    <s v="Sem indicação"/>
    <s v="Diego Fonseca Silva"/>
    <s v="Diego Fonseca Silva"/>
    <s v="Yan Yuri Ferreira Lima"/>
    <s v="ramon.nascimento@tjpa.jus.br;; diego.fsilva@tjpa.jus.br; diego.fsilva@tjpa.jus.br; yan.lima@tjpa.jus.br;coordenadoria.contratos@tjpa.jus.br"/>
    <n v="728"/>
    <s v=""/>
    <m/>
    <s v="Iniciar Processo de Reajuste"/>
    <s v="018/2025"/>
    <m/>
    <s v="DFS"/>
    <s v="Diego Fonseca Silva"/>
    <n v="433818"/>
    <s v="CONTRATO018/2025"/>
  </r>
  <r>
    <s v="CONTRATO"/>
    <s v="093"/>
    <x v="0"/>
    <s v="PLANETA CONSTRUÇÕES CIVIS E COMÉRCIO E SERVIÇOS DE INFORMÁTICA E CONDICIONADORES DE AR LTDA EPP"/>
    <s v="20.345.162/00001-79"/>
    <s v="Contratação de empresa especializada para fornecimento, com serviço de desinstalação de equipamento antigo, instalação de equipamento novo e manutenção em garantia do sistema de refrigeração tipo VRF"/>
    <s v="Serviço de Terceiro"/>
    <x v="0"/>
    <s v="039/2024"/>
    <d v="2025-08-28T00:00:00"/>
    <s v="28/08/25"/>
    <d v="2028-02-28T00:00:00"/>
    <s v="28/02/28"/>
    <n v="914"/>
    <n v="735"/>
    <s v="SUPERIOR A 150 DIAS"/>
    <x v="1"/>
    <n v="6160285.79"/>
    <x v="0"/>
    <n v="0"/>
    <x v="1"/>
    <s v="0001656-70.2025.8.14.0900"/>
    <n v="34000"/>
    <n v="6380285.8399999999"/>
    <m/>
    <m/>
    <s v="Lei n° 14.133/21"/>
    <m/>
    <m/>
    <s v="PRAZO LEGAL"/>
    <s v="2028 - 1º Trimestre"/>
    <d v="2027-12-30T00:00:00"/>
    <s v="Sem informação"/>
    <m/>
    <m/>
    <s v="Antonio Fernandes dos Santos Sousa"/>
    <s v="Sem indicação"/>
    <s v="Claudio Ormindo Silva dos Santos"/>
    <s v="Sem indicação"/>
    <s v="Frank Ferdinando Loureiro Da Silva"/>
    <e v="#N/A"/>
    <n v="735"/>
    <s v=""/>
    <m/>
    <s v="Iniciar Processo de Reajuste"/>
    <s v="093/2025"/>
    <m/>
    <s v="COSdS"/>
    <s v="Claudio Ormindo Silva dos Santos"/>
    <n v="1244372.5"/>
    <s v="CONTRATO093/2025"/>
  </r>
  <r>
    <s v="CONTRATO"/>
    <s v="032"/>
    <x v="0"/>
    <s v="ADIBENS ADMINISTRAÇÃO E INCORPORAÇÃO DE BENS IMÓVEIS LTDA"/>
    <s v="06.105.070/0001-90"/>
    <s v="Locação de imóvel não residencial urbano, situado na Rodovia BR 316, Km 6,5. Bairro: Levilândia, Cidade de Ananindeua, Pará, para abrigar o Arquivo da Capital do TJPA/Pa"/>
    <s v="Aluguel"/>
    <x v="3"/>
    <s v="005/2025"/>
    <d v="2025-03-22T00:00:00"/>
    <s v="22/03/25"/>
    <d v="2028-03-22T00:00:00"/>
    <s v="22/03/28"/>
    <n v="1096"/>
    <n v="758"/>
    <s v="SUPERIOR A 150 DIAS"/>
    <x v="1"/>
    <n v="2741255.64"/>
    <x v="0"/>
    <n v="0"/>
    <x v="2"/>
    <s v="TJPA-PRO-2025/00959"/>
    <n v="76145.990000000005"/>
    <n v="2741255.64"/>
    <m/>
    <m/>
    <s v="Lei n° 14.133/21"/>
    <d v="2025-03-07T00:00:00"/>
    <m/>
    <s v="PRAZO LEGAL"/>
    <s v="2028 - 1º Trimestre"/>
    <d v="2028-01-22T00:00:00"/>
    <s v="Sem informação"/>
    <s v="Sem informação"/>
    <m/>
    <s v="Jose Nasareno de Macedo Silva"/>
    <s v="Sem indicação"/>
    <s v="Antonio Wilson Eutropio Azevedo de Souza"/>
    <s v="Kelle Katiúscia da Silva Auzier"/>
    <s v="Enderson Clayson Gonçalves Silva"/>
    <e v="#N/A"/>
    <n v="758"/>
    <s v=""/>
    <m/>
    <s v="Aguardar anualidade"/>
    <s v="032/2025"/>
    <m/>
    <s v="AWEAdS"/>
    <s v="Antonio Wilson Eutropio Azevedo de Souza"/>
    <n v="786077.01"/>
    <s v="CONTRATO032/2025"/>
  </r>
  <r>
    <s v="CONTRATO"/>
    <s v="036"/>
    <x v="0"/>
    <s v="C2A SERVIÇOS DE TECNOLOGIA "/>
    <s v="08.672.139/0001-93"/>
    <s v="Prestação de serviço de outsourcing de impressão, consistindo na reprodução de documentos monocromáticos, na modalidade franquia mensal de páginas mais excedente com fornecimento de equipamentos, treinamento, suprimentos, manutenção e mão de obra para atender às Comarcas do Interior do Estado do Pará. "/>
    <s v="Contrato de TIC"/>
    <x v="0"/>
    <s v="043/2024"/>
    <d v="2025-04-07T00:00:00"/>
    <s v="07/04/25"/>
    <d v="2028-04-07T00:00:00"/>
    <s v="07/04/28"/>
    <n v="1096"/>
    <n v="774"/>
    <s v="SUPERIOR A 150 DIAS"/>
    <x v="1"/>
    <n v="13018320"/>
    <x v="0"/>
    <n v="0"/>
    <x v="4"/>
    <s v="TJPA-PRO-2025/01034 "/>
    <n v="0"/>
    <n v="13018320"/>
    <m/>
    <m/>
    <s v="Lei n° 14.133/21"/>
    <d v="2024-08-07T00:00:00"/>
    <s v="SIM"/>
    <s v="PRAZO LEGAL"/>
    <s v="2028 - 2º Trimestre"/>
    <d v="2028-02-07T00:00:00"/>
    <s v="Sem informação"/>
    <m/>
    <m/>
    <s v="Ramon Santos do Nascimento"/>
    <s v="Sem indicação"/>
    <s v="Marcus Sergio Ferreira Neves"/>
    <s v="Diego Fonseca Silva"/>
    <s v="Fabricio Jose Uchoa Correa"/>
    <s v="ramon.nascimento@tjpa.jus.br;; marcus.neves@tjpa.jus.br; diego.fsilva@tjpa.jus.br; fabricio.uchoa@tjpa.jus.br;coordenadoria.contratos@tjpa.jus.br"/>
    <n v="774"/>
    <s v=""/>
    <m/>
    <s v="Iniciar Processo de Reajuste"/>
    <s v="036/2025"/>
    <m/>
    <s v="MSFN"/>
    <s v="Marcus Sergio Ferreira Neves"/>
    <n v="723240"/>
    <s v="CONTRATO036/2025"/>
  </r>
  <r>
    <s v="CONTRATO"/>
    <s v="001"/>
    <x v="7"/>
    <s v="MUNICIPIO DE REDENÇÃO"/>
    <s v="04.144.168/0001-21"/>
    <s v="Termo de Cessão Provisória tem por objeto formalizar a transferência da posse direta à CESSIONÁRIA de um terreno urbano localizado na Rua Bahia, bairro Novo Horizonte (antigo fórum da Comarca de Redenção), "/>
    <s v="Outros"/>
    <x v="2"/>
    <s v="s/n"/>
    <d v="2017-09-18T00:00:00"/>
    <s v="18/09/17"/>
    <d v="2028-04-17T00:00:00"/>
    <s v="17/04/28"/>
    <n v="3864"/>
    <n v="784"/>
    <s v="SUPERIOR A 150 DIAS"/>
    <x v="1"/>
    <n v="0"/>
    <x v="1"/>
    <n v="0"/>
    <x v="2"/>
    <s v="PA-PRO-2017/03538"/>
    <n v="0"/>
    <s v="Sem valor"/>
    <m/>
    <m/>
    <s v="Lei n° 8.666/93"/>
    <m/>
    <s v="Não"/>
    <s v="EMERGENCIAL"/>
    <s v="2028 - 2º Trimestre"/>
    <d v="2028-02-17T00:00:00"/>
    <s v="Sem informação"/>
    <s v="Sem informação"/>
    <m/>
    <s v="Jose Nasareno de Macedo Silva"/>
    <s v="Sem indicação"/>
    <s v="Sem indicação"/>
    <s v="Sem indicação"/>
    <s v="Sem indicação"/>
    <s v="nasareno.silva@tjpa.jus.br;; ; ; ;coordenadoria.contratos@tjpa.jus.br"/>
    <n v="784"/>
    <s v=""/>
    <m/>
    <s v="Iniciar Processo de Reajuste"/>
    <s v="001/2017"/>
    <m/>
    <s v="Sem indicação"/>
    <s v="Sem indicação"/>
    <n v="0"/>
    <s v="CONTRATO001/2017"/>
  </r>
  <r>
    <s v="CONTRATO"/>
    <s v="029"/>
    <x v="2"/>
    <s v="IT PROTECT SERVIÇOS DE CONSULTORIA EM INFORMÁTICA EIRELI"/>
    <s v="23.378.923/0001-87"/>
    <s v="Aquisição de solução que auxilie na prevenção e limitação da extensão de ataques cibernéticos, através do gerenciamento de vulnerabilidade, baseada em riso, dos ativos de tecnologia da informação, com análise contínua e adaptável de riscos e confiança, a fim de manter a confidencialidade, a disponibilidade e aintegridade das informações."/>
    <s v="Contrato de TIC"/>
    <x v="6"/>
    <s v="005/2022"/>
    <d v="2023-04-19T00:00:00"/>
    <s v="19/04/23"/>
    <d v="2028-04-19T00:00:00"/>
    <s v="19/04/28"/>
    <n v="1827"/>
    <n v="786"/>
    <s v="SUPERIOR A 150 DIAS"/>
    <x v="1"/>
    <n v="8899853"/>
    <x v="0"/>
    <n v="0"/>
    <x v="4"/>
    <s v="TJPA-PRO-2023/00933"/>
    <n v="0"/>
    <n v="11116091"/>
    <m/>
    <m/>
    <s v="Lei n° 8.666/93"/>
    <m/>
    <s v="SIM"/>
    <s v="EXCEPCIONAL"/>
    <s v="2028 - 2º Trimestre"/>
    <d v="2028-02-19T00:00:00"/>
    <s v="Sem informação"/>
    <s v="Sem informação"/>
    <s v=" Adesão à Ata de Registro de Preços 005/2022 do Tribunal Regional do Trabalho da 08º Região"/>
    <s v="Ronildo Jojji Matsuura"/>
    <s v="Arilson Galdino da Silva"/>
    <s v="Daniel Azevedo Ferreira "/>
    <s v="Arilson Galdino da Silva"/>
    <s v="Sem indicação"/>
    <s v="ronildo.matsuura@tjpa.jus.br;arilson.silva@tjpa.jus.br; daniel.ferreira@tjpa.jus.br; arilson.silva@tjpa.jus.br; ;coordenadoria.contratos@tjpa.jus.br"/>
    <n v="786"/>
    <s v=""/>
    <m/>
    <s v="Iniciar Processo de Reajuste"/>
    <s v="029/2023"/>
    <m/>
    <s v="AGdS"/>
    <s v="Arilson Galdino da Silva"/>
    <n v="8899853"/>
    <s v="CONTRATO029/2023"/>
  </r>
  <r>
    <s v="CONTRATO"/>
    <s v="038"/>
    <x v="2"/>
    <s v="BANCO DO ESTADO DO PARÁ - BANPARA"/>
    <s v="04.913.711/0001-08"/>
    <s v="Contratação de instituição bancária oficial para administração, em regime de exclusividade, do Sistema Financeiro das Contas Especiais de Precatórios - SIPREC"/>
    <s v="Serviço de Terceiro"/>
    <x v="3"/>
    <s v="020/2023"/>
    <d v="2023-05-21T00:00:00"/>
    <s v="21/05/23"/>
    <d v="2028-05-21T00:00:00"/>
    <s v="21/05/28"/>
    <n v="1827"/>
    <n v="818"/>
    <s v="SUPERIOR A 150 DIAS"/>
    <x v="1"/>
    <n v="337500"/>
    <x v="0"/>
    <n v="0"/>
    <x v="5"/>
    <s v="TJPA-PRO-2023/02096"/>
    <n v="0"/>
    <n v="337500"/>
    <s v="Inexigibilidade n° 020/2023, com base no art. 25 da Lei 8.666"/>
    <m/>
    <s v="Lei n° 8.666/93"/>
    <m/>
    <s v="Não"/>
    <s v="EXCEPCIONAL"/>
    <s v="2028 - 2º Trimestre"/>
    <d v="2028-03-22T00:00:00"/>
    <s v="Sem informação"/>
    <s v="Sem informação"/>
    <m/>
    <s v="Alex Mota de Souza"/>
    <s v="Alex Mota de Souza"/>
    <s v="Laercio de Souza Gonçalves Júnior"/>
    <s v="Sem indicação"/>
    <s v="Sem indicação"/>
    <s v="alex.souza@tjpa.jus.br;alex.souza@tjpa.jus.br; laercio.junior@tjpa.jus.br; ; ;coordenadoria.contratos@tjpa.jus.br"/>
    <n v="818"/>
    <s v=""/>
    <m/>
    <s v="Iniciar Processo de Reajuste"/>
    <s v="038/2023"/>
    <m/>
    <s v="AMdS"/>
    <s v="Alex Mota de Souza"/>
    <n v="256660.66"/>
    <s v="CONTRATO038/2023"/>
  </r>
  <r>
    <s v="CONTRATO"/>
    <s v="085"/>
    <x v="0"/>
    <s v="RYBENÁ TECNOLOGIAS ASSISTIVAS LTDA"/>
    <s v="34.745.708/0001-93"/>
    <s v="Licença de software para acessibilidade em portal web, com serviço de suporte e manutenção, pelo período de 36 meses, para atender à necessidade do Tribunal de Justiça do Estado do Pará."/>
    <s v="Contrato de TIC"/>
    <x v="3"/>
    <s v="044/2025"/>
    <d v="2025-07-30T00:00:00"/>
    <n v="46964"/>
    <d v="2028-07-30T00:00:00"/>
    <s v="SUPERIOR A 150 DIAS"/>
    <s v="VIGENTE"/>
    <n v="888"/>
    <s v="SUPERIOR A 150 DIAS"/>
    <x v="1"/>
    <n v="62694"/>
    <x v="0"/>
    <n v="0"/>
    <x v="4"/>
    <s v="0004848-11.2025.8.14.0009"/>
    <n v="0"/>
    <n v="62694"/>
    <m/>
    <m/>
    <s v="Lei n° 14.133/21"/>
    <m/>
    <s v="NÃO "/>
    <s v="PRAZO LEGAL"/>
    <s v="2028 - 3º Trimestre"/>
    <d v="2028-05-31T00:00:00"/>
    <s v="Sem informação"/>
    <m/>
    <m/>
    <s v="Marilia Paulo Teles"/>
    <s v="Sem indicação"/>
    <s v="Arthur Wadrin da Costa"/>
    <s v="Sem indicação"/>
    <s v="Sem indicação"/>
    <s v="marilia.teles@tjpa.jus.br;; arthur.watrin@tjpa.jus.br; ; ;coordenadoria.contratos@tjpa.jus.br"/>
    <n v="1090"/>
    <s v=""/>
    <m/>
    <s v="Iniciar Processo de Reajuste"/>
    <s v="085/2025"/>
    <m/>
    <s v="AWdC"/>
    <s v="Arthur Wadrin da Costa"/>
    <n v="62694"/>
    <s v="CONTRATO085/2025"/>
  </r>
  <r>
    <s v="CONTRATO"/>
    <s v="100"/>
    <x v="0"/>
    <s v="VEHLOR LTDA"/>
    <s v=" 32.495.373/0001-77"/>
    <s v="Contratação de agente de Integração para gestão do Programa de Estágio"/>
    <s v="Serviço de Terceiro"/>
    <x v="0"/>
    <s v="022/2025"/>
    <d v="2025-11-01T00:00:00"/>
    <s v="01/11/25"/>
    <d v="2028-11-01T00:00:00"/>
    <s v="01/11/28"/>
    <n v="1096"/>
    <n v="982"/>
    <s v="SUPERIOR A 150 DIAS"/>
    <x v="1"/>
    <n v="249958.8"/>
    <x v="0"/>
    <n v="0"/>
    <x v="3"/>
    <s v="0033126-22.2025.8.14.0900"/>
    <n v="0"/>
    <n v="249958.8"/>
    <m/>
    <m/>
    <s v="Lei n° 14.133/21"/>
    <m/>
    <m/>
    <s v="PRAZO LEGAL"/>
    <s v="2028 - 4º Trimestre"/>
    <d v="2028-09-02T00:00:00"/>
    <s v="Sem informação"/>
    <m/>
    <m/>
    <s v="Flavia Queiroz Monteiro"/>
    <s v="Sem indicação"/>
    <s v="Fabio Cristino da Silva Pereira"/>
    <s v="Jean Karlo Quintela de Souza"/>
    <s v="Fabiola Bestene de Oliveira"/>
    <s v="flavia.monteiro@tjpa.jus.br;; fabio.pereira@tjpa.jus.br; jean.ssantos@tjpa.jus.br; fabiola.oliveira@tjpa.jus.br;coordenadoria.contratos@tjpa.jus.br"/>
    <n v="982"/>
    <s v=""/>
    <m/>
    <s v="Iniciar Processo de Reajuste"/>
    <s v="100/2025"/>
    <m/>
    <s v="FCdSP"/>
    <s v="Fabio Cristino da Silva Pereira"/>
    <n v="12673.43"/>
    <s v="CONTRATO100/2025"/>
  </r>
  <r>
    <s v="CONTRATO"/>
    <s v="116"/>
    <x v="1"/>
    <s v="IVONE LOBATO PONTES"/>
    <s v="919.XXX.XXX-00"/>
    <s v="Locação de imóvel situado na Av. Maximino Porpino da Silva, n° 1350 B, bairro Centro, CEP 66.743-000, Castanhal-PA, que será utilizado como depósito para armazenamento de objeto durante a construção do novo Fórum de Castanhal "/>
    <s v="Aluguel"/>
    <x v="3"/>
    <s v="119/2024"/>
    <d v="2024-11-02T00:00:00"/>
    <s v="02/11/24"/>
    <d v="2028-11-02T00:00:00"/>
    <s v="02/11/28"/>
    <n v="1461"/>
    <n v="983"/>
    <s v="SUPERIOR A 150 DIAS"/>
    <x v="1"/>
    <n v="191917.08"/>
    <x v="0"/>
    <n v="0"/>
    <x v="2"/>
    <s v="TJPA-PRO-2024/04254"/>
    <n v="16820.310000000001"/>
    <n v="605531.22"/>
    <s v="0031153-32.2025.8.14.0900 prororgação"/>
    <m/>
    <s v="Lei n° 14.133/21"/>
    <d v="2024-10-11T00:00:00"/>
    <s v="NÃO "/>
    <s v="PRAZO LEGAL"/>
    <s v="2028 - 4º Trimestre"/>
    <d v="2028-09-03T00:00:00"/>
    <s v="Sem informação"/>
    <s v="Sem informação"/>
    <m/>
    <s v="Jose Nasareno de Macedo Silva"/>
    <s v="Kelle Katiúscia da Silva Auzier"/>
    <s v="Antonio Wilson Eutropio Azevedo de Souza"/>
    <s v="Kelle Katiúscia da Silva Auzier"/>
    <s v="Enderson Clayson Gonçalves Silva"/>
    <s v="nasareno.silva@tjpa.jus.br;kelle.auzier@tjpa.jus.br; antonio.souza@tjpa.jus.br; kelle.auzier@tjpa.jus.br; enderson.silva@tjpa.jus.br;coordenadoria.contratos@tjpa.jus.br"/>
    <n v="983"/>
    <s v=""/>
    <m/>
    <s v="Iniciar Processo de Reajuste"/>
    <s v="116/2024"/>
    <m/>
    <s v="KKdSA"/>
    <s v="Kelle Katiúscia da Silva Auzier"/>
    <n v="225879.1"/>
    <s v="CONTRATO116/2024"/>
  </r>
  <r>
    <s v="CONTRATO"/>
    <s v="131"/>
    <x v="1"/>
    <s v="COIMBRA IMÓVEIS LTDA"/>
    <s v="02.875.140/0001-39"/>
    <s v="Locação de imóvel situado na Av. Marechal Rondon, nº 3135, Bairro: Caranazal, Santarém/PA. CEP: 68.040-070 que será utilizado para abrigar o Juizado Especial de relação de Consumo de Santarém"/>
    <s v="Aluguel"/>
    <x v="3"/>
    <s v="131/2024"/>
    <d v="2024-12-21T00:00:00"/>
    <s v="21/12/24"/>
    <d v="2028-12-21T00:00:00"/>
    <s v="21/12/28"/>
    <n v="1461"/>
    <n v="1032"/>
    <s v="SUPERIOR A 150 DIAS"/>
    <x v="1"/>
    <n v="115117.11"/>
    <x v="0"/>
    <n v="0"/>
    <x v="2"/>
    <s v="TJPA-PRO-2024/04978"/>
    <n v="0"/>
    <n v="355099.16"/>
    <s v="0041573-96.2025.8.14.0900 cobrança; 015628-10.2025.8.14.0900 instrução concessão de reajuste no TA, ja ajustei na planilha"/>
    <m/>
    <s v="Lei n° 14.133/21"/>
    <d v="2025-10-29T00:00:00"/>
    <s v="NÃO "/>
    <s v="PRAZO LEGAL"/>
    <s v="2028 - 4º Trimestre"/>
    <d v="2028-10-22T00:00:00"/>
    <s v="Sem informação"/>
    <s v="Sem informação"/>
    <m/>
    <s v="Jose Nasareno de Macedo Silva"/>
    <s v="Sem indicação"/>
    <s v="Antonio Wilson Eutropio Azevedo de Souza"/>
    <s v="Kelle Katiúscia da Silva Auzier"/>
    <s v="Enderson Clayson Gonçalves Silva"/>
    <s v="nasareno.silva@tjpa.jus.br;; antonio.souza@tjpa.jus.br; kelle.auzier@tjpa.jus.br; enderson.silva@tjpa.jus.br;coordenadoria.contratos@tjpa.jus.br"/>
    <n v="1032"/>
    <s v=""/>
    <m/>
    <s v="Aguardar anualidade"/>
    <s v="131/2024"/>
    <m/>
    <s v="AWEAdS"/>
    <s v="Antonio Wilson Eutropio Azevedo de Souza"/>
    <n v="121305.75"/>
    <s v="CONTRATO131/2024"/>
  </r>
  <r>
    <s v="CONTRATO"/>
    <s v="133"/>
    <x v="1"/>
    <s v="K V PEREIRA IMÓVEIS LTDA"/>
    <s v="04.413.554/0001-71"/>
    <s v="Locação de imóvel situado na Avenida Mendonça Furtado, n.º 3570, bairro: Liberdade, CEP: 68. 0400-50, Município de Santarém/PA, que será utilizado para abrigar o Depósito de Bens e Objetos Apreendidos da Comarca de Santarém."/>
    <s v="Aluguel"/>
    <x v="3"/>
    <s v="132/2024"/>
    <d v="2024-01-14T00:00:00"/>
    <s v="14/01/24"/>
    <d v="2029-01-14T00:00:00"/>
    <s v="14/01/29"/>
    <n v="1827"/>
    <n v="1056"/>
    <s v="SUPERIOR A 150 DIAS"/>
    <x v="1"/>
    <n v="125711.28"/>
    <x v="0"/>
    <n v="0"/>
    <x v="2"/>
    <s v="TJPA-PRO-2024/04931"/>
    <n v="0"/>
    <n v="125711.28"/>
    <s v="0041754-97.2025.8.14.0900"/>
    <m/>
    <s v="Lei n° 14.133/21"/>
    <d v="2024-12-09T00:00:00"/>
    <s v="NÃO "/>
    <s v="EXCEPCIONAL"/>
    <s v="2029 - 1º Trimestre"/>
    <d v="2028-11-15T00:00:00"/>
    <s v="Sem informação"/>
    <s v="Sem informação"/>
    <m/>
    <s v="Jose Nasareno de Macedo Silva"/>
    <s v="Sem indicação"/>
    <s v="Antonio Wilson Eutropio Azevedo de Souza"/>
    <s v="Kelle Katiúscia da Silva Auzier"/>
    <s v="Enderson Clayson Gonçalves Silva"/>
    <s v="nasareno.silva@tjpa.jus.br;; antonio.souza@tjpa.jus.br; kelle.auzier@tjpa.jus.br; enderson.silva@tjpa.jus.br;coordenadoria.contratos@tjpa.jus.br"/>
    <n v="1056"/>
    <s v=""/>
    <m/>
    <s v="Iniciar Processo de Reajuste"/>
    <s v="133/2024"/>
    <m/>
    <s v="AWEAdS"/>
    <s v="Antonio Wilson Eutropio Azevedo de Souza"/>
    <n v="115235.34"/>
    <s v="CONTRATO133/2024"/>
  </r>
  <r>
    <s v="CONTRATO"/>
    <s v="009"/>
    <x v="0"/>
    <s v="COIMBRA IMÓVEIS LTDA"/>
    <s v="02.875.140-0001-39"/>
    <s v="Locação de imóvel não residencial urbano, situado na Travessa Silvino Pinto, nº. 604-A e nº.604-B, Bairro Santa Clara, Santarém/PA, CEP 68.020-840, que será utilizado para abrigar o Juizado Especial Cível de Santarém/PA"/>
    <s v="Aluguel"/>
    <x v="3"/>
    <s v="001/2025"/>
    <d v="2025-02-02T00:00:00"/>
    <s v="02/02/25"/>
    <d v="2029-02-01T00:00:00"/>
    <s v="01/02/29"/>
    <n v="1460"/>
    <n v="1074"/>
    <s v="SUPERIOR A 150 DIAS"/>
    <x v="1"/>
    <n v="123790.93"/>
    <x v="0"/>
    <n v="0"/>
    <x v="2"/>
    <s v="TJPA-PRO-2025/00410"/>
    <n v="0"/>
    <n v="123790.93"/>
    <s v="0058822-60.2025.8.14.0900 - cobrança / 0041755-82.2025.8.14.0900 tramitação"/>
    <m/>
    <s v="Lei n° 14.133/21"/>
    <d v="2025-01-10T00:00:00"/>
    <m/>
    <s v="PRAZO LEGAL"/>
    <s v="2029 - 1º Trimestre"/>
    <d v="2028-12-03T00:00:00"/>
    <s v="Sem informação"/>
    <s v="Sem informação"/>
    <m/>
    <s v="Jose Nasareno de Macedo Silva"/>
    <s v="Sem indicação"/>
    <s v="Antonio Wilson Eutropio Azevedo de Souza"/>
    <s v="Kelle Katiúscia da Silva Auzier"/>
    <s v="Enderson Clayson Gonçalves Silva"/>
    <s v="nasareno.silva@tjpa.jus.br;; antonio.souza@tjpa.jus.br; kelle.auzier@tjpa.jus.br; enderson.silva@tjpa.jus.br;coordenadoria.contratos@tjpa.jus.br"/>
    <n v="1074"/>
    <s v=""/>
    <m/>
    <s v="Iniciar Processo de Reajuste"/>
    <s v="009/2025"/>
    <m/>
    <s v="AWEAdS"/>
    <s v="Antonio Wilson Eutropio Azevedo de Souza"/>
    <n v="113475.01"/>
    <s v="CONTRATO009/2025"/>
  </r>
  <r>
    <s v="CONTRATO"/>
    <s v="114"/>
    <x v="2"/>
    <s v="NORTE HOTELARIA S/A"/>
    <s v="05.441.787/0001-40"/>
    <s v="Locação do imóvel que será utilizado para a instalação de 4 (quatro) Turmas Recursais dos Juizados Especiais do LOCATÁRIO, o imóvel está localizado à Av. Governador José Malcher,485, Bairro de Nazaré – nesta Capital, Estado do Pará. "/>
    <s v="Aluguel"/>
    <x v="2"/>
    <s v="071/2023"/>
    <d v="2024-08-30T00:00:00"/>
    <s v="30/08/24"/>
    <d v="2029-08-30T00:00:00"/>
    <s v="30/08/29"/>
    <n v="1826"/>
    <n v="1284"/>
    <s v="SUPERIOR A 150 DIAS"/>
    <x v="1"/>
    <n v="8128638.5999999996"/>
    <x v="0"/>
    <n v="0"/>
    <x v="2"/>
    <s v="TJPA-PRO-2023/05003"/>
    <n v="0"/>
    <n v="8128638.5999999996"/>
    <s v="Ajuste do prazo de vig~encia: TJPA-MEM-2024/50267 prazo inicial após a entrega da reforma, a contar da emissão do alvará pela Secretaria Municipal de Urbanismo"/>
    <m/>
    <s v="Lei n° 8.666/93"/>
    <m/>
    <s v="SIM"/>
    <s v="EXCEPCIONAL"/>
    <s v="2029 - 3º Trimestre"/>
    <d v="2029-07-01T00:00:00"/>
    <s v="Sem informação"/>
    <s v="Sem informação"/>
    <m/>
    <s v="Jose Nasareno de Macedo Silva"/>
    <s v="Jose Nasareno de Macedo Silva"/>
    <s v="Antonio Wilson Eutropio Azevedo de Souza"/>
    <s v="Sem indicação"/>
    <s v="Sem indicação"/>
    <s v="nasareno.silva@tjpa.jus.br;nasareno.silva@tjpa.jus.br; antonio.souza@tjpa.jus.br; ; ;coordenadoria.contratos@tjpa.jus.br"/>
    <n v="1284"/>
    <s v=""/>
    <m/>
    <s v="Iniciar Processo de Reajuste"/>
    <s v="114/2023"/>
    <m/>
    <s v="JNdMS"/>
    <s v="Jose Nasareno de Macedo Silva"/>
    <n v="2176375.25"/>
    <s v="CONTRATO114/2023"/>
  </r>
  <r>
    <s v="CONTRATO"/>
    <s v="099"/>
    <x v="1"/>
    <s v="UNIMED BELÉM COOPERATIVA DE TRABALHO MÉDICO"/>
    <s v="04.201.372/0001-37"/>
    <s v="Contratação de pessoa jurídica de direito privado para operar plano de saúde, na modalidade plano Empresarial Coletivo, que possua atuação e abrangência   nacional,   destinado   à   prestação   de   serviços   de   saúde estabelecidos pela Agência Nacional de Saúde (ANS), tais como: assistência médica, ambulatorial, hospitalar e auxiliares de diagnóstico e terapia, com obstetrícia,  fisioterapia,  psicologia,  fonoaudiologia,  terapia  ocupacional, farmacêutica, dentre outros constantes no Rol de Procedimentos e Eventos em Saúde da Agência Nacional de Saúde (ANS / MS)"/>
    <s v="Serviço de Terceiro"/>
    <x v="0"/>
    <s v="015/2024"/>
    <d v="2024-09-12T00:00:00"/>
    <s v="12/09/24"/>
    <d v="2029-09-12T00:00:00"/>
    <s v="12/09/29"/>
    <n v="1826"/>
    <n v="1297"/>
    <s v="SUPERIOR A 150 DIAS"/>
    <x v="1"/>
    <n v="364479750"/>
    <x v="0"/>
    <n v="0"/>
    <x v="3"/>
    <s v="TJPA-PRO-2024/09708"/>
    <n v="0"/>
    <s v="#################"/>
    <s v="0022600-93.2025.8.14.0900 - REAJUSTE PRIMEIRA ANUALIDADE - ja ajustei aqui na planilha a nova data base"/>
    <m/>
    <s v="Lei n° 14.133/21"/>
    <d v="2025-07-08T00:00:00"/>
    <s v="SIM"/>
    <s v="EXCEPCIONAL"/>
    <s v="2029 - 3º Trimestre"/>
    <d v="2029-07-14T00:00:00"/>
    <s v="Sem informação"/>
    <s v="Sem informação"/>
    <m/>
    <s v="Camila Amado Soares"/>
    <s v="Ana Lucia Monteiro de Sousa"/>
    <s v="Simone de Sousa Britto"/>
    <s v="Sem indicação"/>
    <s v="Ana Cássia de Souza Reis"/>
    <s v="camila.amado@tjpa.jus.br;lucia.souza@tjpa.jus.br; simone.sbritto@tjpa.jus.br; ; ana.reis@tjpa.jus.br;coordenadoria.contratos@tjpa.jus.br"/>
    <n v="1297"/>
    <m/>
    <s v="Glauco Tadeu Bastos Monteiro"/>
    <s v="Aguardar anualidade"/>
    <s v="099/2024"/>
    <m/>
    <s v="ALMdS"/>
    <s v="Ana Lucia Monteiro de Sousa"/>
    <n v="54123126.420000002"/>
    <s v="CONTRATO099/2024"/>
  </r>
  <r>
    <s v="CONTRATO"/>
    <s v="120"/>
    <x v="0"/>
    <s v="EMPRESA DE TECNOLOGIA DA INFORMAÇÃO E COMUNICAÇÃO DO ESTADO DO PARÁ - PRODEPA"/>
    <s v="05.059.613/0001-18"/>
    <s v="Contratação de empresa pública especializada em tecnologia da informação e comunicação para o fornecimento de solução de rede privada de dados, incluindo serviços de TIC, gerenciamento proativo, manutenção, suporte técnico e licenças de uso de sistemas governamentais, com abrangência em todas as unidades judiciárias e administrativas do Estado do Pará."/>
    <s v="Contrato de TIC"/>
    <x v="2"/>
    <s v="90.042/2025"/>
    <d v="2025-12-10T00:00:00"/>
    <s v="10/12/25"/>
    <d v="2029-12-10T00:00:00"/>
    <s v="10/12/29"/>
    <n v="1461"/>
    <n v="1386"/>
    <s v="SUPERIOR A 150 DIAS"/>
    <x v="1"/>
    <n v="18246484.16"/>
    <x v="0"/>
    <n v="0"/>
    <x v="4"/>
    <s v="0055656-20.2025.8.14.0900"/>
    <n v="0"/>
    <n v="18246484.16"/>
    <m/>
    <m/>
    <s v="Lei n° 14.133/21"/>
    <d v="2025-11-19T00:00:00"/>
    <m/>
    <s v="PRAZO LEGAL"/>
    <s v="2029 - 4º Trimestre"/>
    <d v="2029-10-11T00:00:00"/>
    <s v="Sem informação"/>
    <m/>
    <m/>
    <s v="Arilson Galdino da Silva"/>
    <s v="Murilo de Melo Silva"/>
    <s v="Denison Leandro Serrao Soares"/>
    <s v="Sem indicação"/>
    <s v="Sem indicação"/>
    <s v="arilson.silva@tjpa.jus.br;murilo.silva@tjpa.jus.br; denison.soares@tjpa.jus.br; ; ;coordenadoria.contratos@tjpa.jus.br"/>
    <n v="1386"/>
    <s v=""/>
    <m/>
    <s v="Aguardar anualidade"/>
    <s v="120/2025"/>
    <m/>
    <s v="MdMS"/>
    <s v="Murilo de Melo Silva"/>
    <n v="338468.42"/>
    <s v="CONTRATO120/2025"/>
  </r>
  <r>
    <s v="CONTRATO"/>
    <s v="005"/>
    <x v="5"/>
    <s v="EMATER – EMPRESA DE ASSISTÊNCIA TÉCNICA E EXRENSÃO RURAL DO ESTADO DO PARÁ"/>
    <s v="05.402.797/0001-77"/>
    <s v="Termo de Cessão Provisória tem por objeto formalizar a transferência da posse direta à CESSIONÁRIA de um imóvel situado à Av. Alameda Secundária, s/n, entre Rua Presidente Médice e Visconde de Souza Franco, s/n, Bairro Centro, no Município de São Caetano de Odivelas"/>
    <s v="Outros"/>
    <x v="2"/>
    <s v="s/n"/>
    <d v="2020-02-14T00:00:00"/>
    <s v="14/02/20"/>
    <d v="2030-02-14T00:00:00"/>
    <s v="14/02/30"/>
    <n v="3653"/>
    <n v="1452"/>
    <s v="SUPERIOR A 150 DIAS"/>
    <x v="1"/>
    <n v="0"/>
    <x v="1"/>
    <n v="0"/>
    <x v="2"/>
    <s v="PA-PRO-2020/00644"/>
    <n v="0"/>
    <s v="Sem valor"/>
    <m/>
    <m/>
    <s v="Lei n° 8.666/93"/>
    <m/>
    <s v="Não"/>
    <s v="EMERGENCIAL"/>
    <s v="2030 - 1º Trimestre"/>
    <d v="2029-12-16T00:00:00"/>
    <s v="Sem informação"/>
    <s v="Sem informação"/>
    <m/>
    <s v="Jose Nasareno de Macedo Silva"/>
    <s v="Jose Nasareno de Macedo Silva"/>
    <s v="Karina Flavia Mendonça Reis Soares"/>
    <s v="Sem indicação"/>
    <s v="Sem indicação"/>
    <s v="nasareno.silva@tjpa.jus.br;nasareno.silva@tjpa.jus.br; karina.reis@tjpa.jus.br; ; ;coordenadoria.contratos@tjpa.jus.br"/>
    <n v="1452"/>
    <s v=""/>
    <m/>
    <s v="Iniciar Processo de Reajuste"/>
    <s v="005/2020"/>
    <m/>
    <s v="JNdMS"/>
    <s v="Jose Nasareno de Macedo Silva"/>
    <n v="0"/>
    <s v="CONTRATO005/2020"/>
  </r>
  <r>
    <s v="CONTRATO"/>
    <s v="010"/>
    <x v="5"/>
    <s v="DEFENSORIA PÚBLICA DO ESTADO DO PARÁ"/>
    <s v="34.639.526/0001-38"/>
    <s v="Termo de Cessão Provisória - objeto formalizar a transferência da posse direta à cessionária de um imóvel situado Av. Manfredo Barata, nº 788, bairro Aeroporto Velho, no Município de Itaituba/PA, com área total de 360m², para fins de utilização dentro do interesse público"/>
    <s v="Outros"/>
    <x v="2"/>
    <s v="s/n"/>
    <d v="2020-04-08T00:00:00"/>
    <s v="08/04/20"/>
    <d v="2030-04-08T00:00:00"/>
    <s v="08/04/30"/>
    <n v="3652"/>
    <n v="1505"/>
    <s v="SUPERIOR A 150 DIAS"/>
    <x v="1"/>
    <n v="0"/>
    <x v="1"/>
    <n v="0"/>
    <x v="2"/>
    <s v="PA-PRO-2020/01076"/>
    <n v="0"/>
    <s v="Sem valor"/>
    <m/>
    <m/>
    <s v="Lei n° 8.666/93"/>
    <m/>
    <s v="Não"/>
    <s v="EMERGENCIAL"/>
    <s v="2030 - 2º Trimestre"/>
    <d v="2030-02-07T00:00:00"/>
    <s v="Sem informação"/>
    <s v="Sem informação"/>
    <m/>
    <s v="Jose Nasareno de Macedo Silva"/>
    <s v="Jose Nasareno de Macedo Silva"/>
    <s v="Karina Flavia Mendonça Reis Soares"/>
    <s v="Sem indicação"/>
    <s v="Sem indicação"/>
    <s v="nasareno.silva@tjpa.jus.br;nasareno.silva@tjpa.jus.br; karina.reis@tjpa.jus.br; ; ;coordenadoria.contratos@tjpa.jus.br"/>
    <n v="1505"/>
    <s v=""/>
    <m/>
    <s v="Iniciar Processo de Reajuste"/>
    <s v="010/2020"/>
    <m/>
    <s v="JNdMS"/>
    <s v="Jose Nasareno de Macedo Silva"/>
    <n v="0"/>
    <s v="CONTRATO010/2020"/>
  </r>
  <r>
    <s v="CONTRATO"/>
    <s v="048"/>
    <x v="0"/>
    <s v="MINISTÉRIO PÚBLICO DO PARÁ"/>
    <s v="05.054.960/0001-58"/>
    <s v="Termo de cessão provisória, a título gratuito, do direito de uso de imóvel pertencente ao  TJPA, localizado no Município de Garrafão do Norte,"/>
    <s v="Outros"/>
    <x v="2"/>
    <s v="s/n"/>
    <d v="2025-05-09T00:00:00"/>
    <s v="09/05/25"/>
    <d v="2030-05-09T00:00:00"/>
    <s v="09/05/30"/>
    <n v="1826"/>
    <n v="1536"/>
    <s v="SUPERIOR A 150 DIAS"/>
    <x v="1"/>
    <n v="0"/>
    <x v="1"/>
    <n v="0"/>
    <x v="2"/>
    <s v="TJPA-MEM-2024/16278"/>
    <n v="0"/>
    <s v=" Sem valor "/>
    <s v="sem clausula de reajuste"/>
    <m/>
    <s v="Lei n° 14.133/21"/>
    <m/>
    <s v="NÃO "/>
    <s v="EXCEPCIONAL"/>
    <s v="2030 - 2º Trimestre"/>
    <d v="2030-03-10T00:00:00"/>
    <s v="Sem informação"/>
    <m/>
    <m/>
    <s v="Jose Nasareno de Macedo Silva"/>
    <s v="Jose Nasareno de Macedo Silva"/>
    <s v="Karina Flavia Mendonça Reis Soares"/>
    <s v="Sem indicação"/>
    <s v="Sem indicação"/>
    <e v="#N/A"/>
    <n v="1536"/>
    <s v=""/>
    <m/>
    <s v="Iniciar Processo de Reajuste"/>
    <s v="048/2025"/>
    <m/>
    <s v="JNdMS"/>
    <s v="Jose Nasareno de Macedo Silva"/>
    <n v="0"/>
    <s v="CONTRATO048/2025"/>
  </r>
  <r>
    <s v="CONTRATO"/>
    <s v="021"/>
    <x v="3"/>
    <s v=" Ordem dos Advogados do Brasil - OAB-PA"/>
    <s v="05.070.008/0001-48"/>
    <s v="Permissão de uso da área de estacionamento rotativo para uso exclusivo pela OAB-PA, dentro do estacionamento público do prédio-sede do TJPA, correspondendo a 14 vagas, com controle de acesso por cancela automática e supervisão de manobrista."/>
    <s v="Outros"/>
    <x v="2"/>
    <s v="s/n"/>
    <d v="2021-06-25T00:00:00"/>
    <s v="25/06/21"/>
    <d v="2030-06-25T00:00:00"/>
    <s v="25/06/30"/>
    <n v="3287"/>
    <n v="1583"/>
    <s v="SUPERIOR A 150 DIAS"/>
    <x v="1"/>
    <n v="0"/>
    <x v="0"/>
    <n v="0"/>
    <x v="2"/>
    <s v="PA-MEM-2020/28793"/>
    <n v="0"/>
    <s v="Sem valor"/>
    <s v="TJPA-MEM-2023/18009, cobrança, TJPA-MEM-2023/16780 tramitação, ainda no setor demandante. Autorzado; INSTRUÇÃO MEM-2025/18048 - autorizado"/>
    <m/>
    <s v="Lei n° 8.666/93"/>
    <m/>
    <s v="Não"/>
    <s v="EMERGENCIAL"/>
    <s v="2030 - 2º Trimestre"/>
    <d v="2030-04-26T00:00:00"/>
    <s v="Sem informação"/>
    <s v="SIM"/>
    <m/>
    <s v="Adriana Coelho Lisboa"/>
    <s v="Jose Nasareno de Macedo Silva"/>
    <s v="Antonio Wilson Eutropio Azevedo de Souza"/>
    <s v="Sem indicação"/>
    <s v="Kelle Katiúscia da Silva Auzier"/>
    <e v="#N/A"/>
    <n v="1583"/>
    <s v=""/>
    <m/>
    <s v="Iniciar Processo de Reajuste"/>
    <s v="021/2021"/>
    <m/>
    <s v="JNdMS"/>
    <s v="Jose Nasareno de Macedo Silva"/>
    <n v="0"/>
    <s v="CONTRATO021/2021"/>
  </r>
  <r>
    <s v="CONTRATO"/>
    <s v="101"/>
    <x v="0"/>
    <s v="BRAZ &amp; BRAZ S.A"/>
    <s v="10.251.429/0001-05"/>
    <s v="Contratação de empresa especializada na prestação de serviços de transporte com locação de veículos e mão de obra sob regime dedicação exclusiva par atender às necessidades de transporte dos 40 desembargadores do Tribunal de Justiça do Estado do Pará, com o objetivo de garantir a eficiência e segurança no desempenho para a realização de atividades jurisdicionais e administrativas."/>
    <s v="Terceirização"/>
    <x v="0"/>
    <s v="023/2025"/>
    <d v="2025-11-30T00:00:00"/>
    <s v="30/11/25"/>
    <d v="2030-11-30T00:00:00"/>
    <s v="30/11/30"/>
    <n v="1826"/>
    <n v="1741"/>
    <s v="SUPERIOR A 150 DIAS"/>
    <x v="1"/>
    <n v="32635880"/>
    <x v="0"/>
    <n v="0"/>
    <x v="2"/>
    <s v="0036620-89.2025.8.14.0900"/>
    <n v="0"/>
    <n v="32635880"/>
    <m/>
    <m/>
    <s v="Lei n° 14.133/21"/>
    <d v="2025-04-28T00:00:00"/>
    <m/>
    <s v="EXCEPCIONAL"/>
    <s v="2030 - 4º Trimestre"/>
    <d v="2030-10-01T00:00:00"/>
    <s v="Sem informação"/>
    <m/>
    <m/>
    <s v="Djalma Da Costa Martins"/>
    <s v="Sem indicação"/>
    <s v="Daniele Gaia Cardoso de Freitas"/>
    <s v="Sem indicação"/>
    <s v="Sem indicação"/>
    <s v="djalma.martins@tjpa.jus.br;; daniele.cardoso@tjpa.jus.br; ; ;coordenadoria.contratos@tjpa.jus.br"/>
    <n v="1741"/>
    <s v=""/>
    <m/>
    <s v="Aguardar anualidade"/>
    <s v="101/2025"/>
    <m/>
    <s v="DGCdF"/>
    <s v="Daniele Gaia Cardoso de Freitas"/>
    <n v="0"/>
    <s v="CONTRATO101/2025"/>
  </r>
  <r>
    <s v="CONTRATO"/>
    <s v="107"/>
    <x v="1"/>
    <s v="MUNICIPIO DE XINGUARA"/>
    <s v="04.441.150/0001-20"/>
    <s v="Cessão de uso do imóvel localizado às Av. Xingu, s/n, Xinguara-PA, para instalação e funcionamento da sua Secretaria Municipal de Meio Ambiente, Saneamento e Turismo e se fundamenta no benefício coletivo decorrente do desempenho da sua atividade pública."/>
    <s v="Outros"/>
    <x v="2"/>
    <s v="s/n"/>
    <d v="2024-10-25T00:00:00"/>
    <s v="25/10/24"/>
    <d v="2034-10-25T00:00:00"/>
    <s v="25/10/34"/>
    <n v="3652"/>
    <n v="3166"/>
    <s v="SUPERIOR A 150 DIAS"/>
    <x v="1"/>
    <n v="0"/>
    <x v="1"/>
    <n v="0"/>
    <x v="2"/>
    <s v="TJPA-PRO-2024/04086"/>
    <n v="0"/>
    <s v="Sem valor"/>
    <s v="sem clausula de reajuste"/>
    <m/>
    <s v="Lei n° 14.133/21"/>
    <m/>
    <m/>
    <s v="EMERGENCIAL"/>
    <s v="2034 - 4º Trimestre"/>
    <d v="2034-08-26T00:00:00"/>
    <s v="Sem informação"/>
    <s v="Sem informação"/>
    <m/>
    <s v="Jose Nasareno de Macedo Silva"/>
    <s v="Jose Nasareno de Macedo Silva"/>
    <s v="Karina Flavia Mendonça Reis Soares"/>
    <s v="Sem indicação"/>
    <s v="Sem indicação"/>
    <e v="#N/A"/>
    <n v="3166"/>
    <s v=""/>
    <m/>
    <s v="Iniciar Processo de Reajuste"/>
    <s v="107/2024"/>
    <m/>
    <s v="JNdMS"/>
    <s v="Jose Nasareno de Macedo Silva"/>
    <n v="0"/>
    <s v="CONTRATO107/2024"/>
  </r>
  <r>
    <s v="CONTRATO"/>
    <s v="031"/>
    <x v="0"/>
    <s v="ORDEM DOS ADVOGADOS DO BRASIL – SEÇÃO PARÁ"/>
    <s v="05.070.008/0001-48"/>
    <s v="Cessão de uso de bem imóvel caracterizado por um terreno urbano situado no loteamento Residencial Park dos Burutis, constituido pela quadra 22, área de 900m², junto a parte remanescente que fora doada pelo Município de Redenção ao TJPA, onde encontra-se instalada a sede da subseção da OAB/Redenção"/>
    <s v="Outros"/>
    <x v="2"/>
    <s v="s/n"/>
    <d v="2025-03-18T00:00:00"/>
    <s v="18/03/25"/>
    <d v="2035-03-18T00:00:00"/>
    <s v="18/03/35"/>
    <n v="3652"/>
    <n v="3310"/>
    <s v="SUPERIOR A 150 DIAS"/>
    <x v="1"/>
    <n v="0"/>
    <x v="1"/>
    <n v="0"/>
    <x v="2"/>
    <s v="TJPA-PRO-2025/00938"/>
    <n v="0"/>
    <s v=" Sem valor "/>
    <s v="sem cláusula de reajuste"/>
    <m/>
    <s v="Lei n° 14.133/21"/>
    <m/>
    <m/>
    <s v="EMERGENCIAL"/>
    <s v="2035 - 1º Trimestre"/>
    <d v="2035-01-17T00:00:00"/>
    <s v="Sem informação"/>
    <s v="Sem informação"/>
    <m/>
    <s v="Jose Nasareno de Macedo Silva"/>
    <s v="Jose Nasareno de Macedo Silva"/>
    <s v="Sem indicação"/>
    <s v="Sem indicação"/>
    <s v="Sem indicação"/>
    <e v="#N/A"/>
    <n v="3310"/>
    <s v=""/>
    <m/>
    <s v="Iniciar Processo de Reajuste"/>
    <s v="031/2025"/>
    <m/>
    <s v="JNdMS"/>
    <s v="Jose Nasareno de Macedo Silva"/>
    <n v="0"/>
    <s v="CONTRATO031/2025"/>
  </r>
  <r>
    <s v="CONTRATO"/>
    <s v="132"/>
    <x v="1"/>
    <s v="MINISTÉRIO PÚBLICO DO ESTADO DO PARÁ"/>
    <s v="05.054.960/0001-58"/>
    <s v="Cessão de uso de bom imóvel caracterizado por uma edificação de _x000a_aproximadamente 72 m² em terreno de 380 m² de área total, localizado à Avenida José Gama Malcher, s/n, no Município de Tomé-Açu/PA, onde funcionou a residência oficial do Juiz de Direito da referida Comarca."/>
    <s v="Outros"/>
    <x v="2"/>
    <s v="s/n"/>
    <d v="2024-12-23T00:00:00"/>
    <s v="23/12/24"/>
    <d v="2044-12-23T00:00:00"/>
    <s v="23/12/44"/>
    <n v="7305"/>
    <n v="6878"/>
    <s v="SUPERIOR A 150 DIAS"/>
    <x v="1"/>
    <n v="0"/>
    <x v="1"/>
    <n v="0"/>
    <x v="2"/>
    <s v="TJPA-PRO-2024/04981"/>
    <n v="0"/>
    <s v="Sem valor"/>
    <s v="sem clausula de reajuste"/>
    <m/>
    <s v="Lei n° 14.133/21"/>
    <m/>
    <s v="NÃO "/>
    <s v="EMERGENCIAL"/>
    <s v="2044 - 4º Trimestre"/>
    <d v="2044-10-24T00:00:00"/>
    <s v="Sem informação"/>
    <s v="Sem informação"/>
    <m/>
    <s v="Jose Nasareno de Macedo Silva"/>
    <s v="Jose Nasareno de Macedo Silva"/>
    <s v="Karina Flavia Mendonça Reis Soares"/>
    <s v="Sem indicação"/>
    <s v="Sem indicação"/>
    <e v="#N/A"/>
    <n v="6878"/>
    <s v=""/>
    <m/>
    <s v="Iniciar Processo de Reajuste"/>
    <s v="132/2024"/>
    <m/>
    <s v="JNdMS"/>
    <s v="Jose Nasareno de Macedo Silva"/>
    <n v="0"/>
    <s v="CONTRATO132/2024"/>
  </r>
  <r>
    <s v="CONTRATO"/>
    <s v="044"/>
    <x v="8"/>
    <s v="POLÍCIA MILITAR"/>
    <s v="05.054.994/0001-42"/>
    <s v="Cessão de uso de computadores"/>
    <s v="Alienação"/>
    <x v="2"/>
    <s v="s/n"/>
    <d v="2008-07-10T00:00:00"/>
    <s v="10/07/08"/>
    <d v="2050-01-01T00:00:00"/>
    <s v="01/01/50"/>
    <n v="15150"/>
    <n v="8713"/>
    <s v="SUPERIOR A 150 DIAS"/>
    <x v="1"/>
    <n v="0"/>
    <x v="1"/>
    <n v="0"/>
    <x v="2"/>
    <s v="2008001028381"/>
    <s v="Contrato não encontrado"/>
    <s v="Contrato não encontrado"/>
    <m/>
    <m/>
    <s v="Lei n° 8.666/93"/>
    <m/>
    <s v="Não"/>
    <s v="EMERGENCIAL"/>
    <s v="2050 - 1º Trimestre"/>
    <d v="2049-11-02T00:00:00"/>
    <s v="Sem informação"/>
    <s v="Sem informação"/>
    <m/>
    <s v="Enio de Oliveira Reboucas"/>
    <s v="Jose Nasareno de Macedo Silva"/>
    <s v="Sheyla Mayara Miranda Melo"/>
    <s v="Sem indicação"/>
    <s v="Sem indicação"/>
    <s v="enio.reboucas@tjpa.jus.br;nasareno.silva@tjpa.jus.br; sheyla.melo@tjpa.jus.br; ; ;coordenadoria.contratos@tjpa.jus.br"/>
    <n v="8713"/>
    <s v=""/>
    <m/>
    <s v="Iniciar Processo de Reajuste"/>
    <s v="044/2008"/>
    <m/>
    <s v="JNdMS"/>
    <s v="Jose Nasareno de Macedo Silva"/>
    <s v="Contrato não encontrado"/>
    <s v="CONTRATO044/2008"/>
  </r>
  <r>
    <s v="CONTRATO"/>
    <s v="005"/>
    <x v="7"/>
    <s v="BANCO DO ESTADO DO PARÁ - BANPARA"/>
    <s v="04.913.711/0001-08"/>
    <s v="Termo de cessão remunerada de uso- Pontos de Atendimento Eletrônico"/>
    <s v="Outros"/>
    <x v="2"/>
    <s v="s/n"/>
    <d v="2017-01-20T00:00:00"/>
    <s v="20/01/17"/>
    <m/>
    <s v="00/01/00"/>
    <n v="-42755"/>
    <s v="-"/>
    <s v="SUPERIOR A 150 DIAS"/>
    <x v="1"/>
    <n v="20774.400000000001"/>
    <x v="2"/>
    <n v="0"/>
    <x v="2"/>
    <s v="PA-PRO-2017/00302"/>
    <n v="0"/>
    <n v="27415.200000000001"/>
    <s v="Valor referente a 5 postos. Contrato de prazo inderteminado"/>
    <m/>
    <s v="Lei n° 8.666/93"/>
    <m/>
    <s v="Não"/>
    <s v="PRAZO LEGAL"/>
    <s v="1900 - 1º Trimestre"/>
    <m/>
    <s v="Sem informação"/>
    <s v="Sem informação"/>
    <m/>
    <s v="Jose Nasareno de Macedo Silva"/>
    <s v="Sem indicação"/>
    <s v="Sem indicação"/>
    <s v="Sem indicação"/>
    <s v="Sem indicação"/>
    <e v="#N/A"/>
    <n v="-46076"/>
    <s v=""/>
    <m/>
    <s v="Iniciar Processo de Reajuste"/>
    <s v="005/2017"/>
    <m/>
    <s v="Sem indicação"/>
    <s v="Sem indicação"/>
    <n v="0"/>
    <s v="CONTRATO005/2017"/>
  </r>
  <r>
    <s v="CONTRATO"/>
    <s v="701"/>
    <x v="0"/>
    <s v="EMPRESA BRASILEIRA DE CORREIOS E TELÉGRAFOS"/>
    <s v="34.028.316/0018-51"/>
    <s v="Contratação de produtos e serviços por meio de Pacote de Serviços, mediante adesão ao Termo de Condições Comerciais, que permite a compra de produtos e utilização dos diversos serviços exclusivos dos Correios por meio dos canais de atendimento disponibilizados"/>
    <s v="Serviço de Terceiro"/>
    <x v="3"/>
    <s v="031/2025"/>
    <m/>
    <s v="00/01/00"/>
    <m/>
    <s v="00/01/00"/>
    <n v="0"/>
    <s v="-"/>
    <s v="SUPERIOR A 150 DIAS"/>
    <x v="1"/>
    <n v="3194196.41"/>
    <x v="0"/>
    <n v="0"/>
    <x v="2"/>
    <s v="TJPA-PRO-2025/01618"/>
    <n v="290159.49"/>
    <n v="3194196.41"/>
    <m/>
    <m/>
    <s v="Lei n° 14.133/21"/>
    <m/>
    <m/>
    <s v="PRAZO LEGAL"/>
    <s v="1900 - 1º Trimestre"/>
    <n v="-60"/>
    <s v="Sem informação"/>
    <m/>
    <m/>
    <s v="Alvaro Quaresma de Araujo Neto"/>
    <s v="Sem indicação"/>
    <s v="Luiz Antônico Cabral da Rocha"/>
    <s v="Sem indicação"/>
    <s v="Joao Victor Ferreira Almeida"/>
    <s v="alvaro.neto@tjpa.jus.br;; luiz.cabral@tjpa.jus.br; ; joao.vfalmeida@tjpa.jus.br;coordenadoria.contratos@tjpa.jus.br"/>
    <n v="-46076"/>
    <s v=""/>
    <m/>
    <s v="Iniciar Processo de Reajuste"/>
    <s v="701/2025"/>
    <m/>
    <s v="LACdR"/>
    <s v="Luiz Antônico Cabral da Rocha"/>
    <n v="1807135.99"/>
    <s v="CONTRATO701/2025"/>
  </r>
  <r>
    <s v="CONTRATO"/>
    <s v="700"/>
    <x v="0"/>
    <s v="JACUNDA AMBIENTAL"/>
    <s v="32.086.315/0001-90"/>
    <s v="Prestação de serviços de fornecimento de água potável e esgoto destinado a atender as necessidades do TJPA"/>
    <s v="Serviço de Terceiro"/>
    <x v="3"/>
    <s v="094/2024"/>
    <m/>
    <s v="00/01/00"/>
    <m/>
    <s v="00/01/00"/>
    <n v="0"/>
    <s v="-"/>
    <s v="SUPERIOR A 150 DIAS"/>
    <x v="1"/>
    <n v="960"/>
    <x v="0"/>
    <n v="0"/>
    <x v="2"/>
    <s v="TJPA-PRO-2023/00101"/>
    <n v="0"/>
    <n v="1189.08"/>
    <m/>
    <m/>
    <s v="Lei n° 14.133/21"/>
    <m/>
    <m/>
    <s v="PRAZO LEGAL"/>
    <s v="1900 - 1º Trimestre"/>
    <n v="-60"/>
    <s v="Sem informação"/>
    <m/>
    <m/>
    <s v="Adriana Coelho Lisboa"/>
    <s v="Enio de Oliveira Reboucas"/>
    <s v="Gabriel Lamego Pereira"/>
    <s v="Sem indicação"/>
    <s v="Sem indicação"/>
    <s v="adriana.guimaraes@tjpa.jus.br;enio.reboucas@tjpa.jus.br; gabriel.pereira@tjpa.jus.br; ; ;coordenadoria.contratos@tjpa.jus.br"/>
    <n v="-46076"/>
    <s v=""/>
    <m/>
    <s v="Iniciar Processo de Reajuste"/>
    <s v="700/2025"/>
    <m/>
    <s v="EdOR"/>
    <s v="Enio de Oliveira Reboucas"/>
    <n v="0"/>
    <s v="CONTRATO700/2025"/>
  </r>
  <r>
    <s v="CONTRATO"/>
    <s v="1099946464"/>
    <x v="0"/>
    <s v="EQUATORIAL PARÁ"/>
    <s v="04.567.897/0001-90"/>
    <s v="Regular condições, procedimentos, direitos e obrigações das partes em relação ao uso do Sistema de Distribuição, bem como regular a compra e venda de energia elétrica no Ambiente de Contratação Regulada - ACR"/>
    <s v="Serviço de Terceiro"/>
    <x v="3"/>
    <s v="101/2024"/>
    <m/>
    <s v="00/01/00"/>
    <m/>
    <s v="00/01/00"/>
    <n v="0"/>
    <s v="-"/>
    <s v="SUPERIOR A 150 DIAS"/>
    <x v="1"/>
    <n v="14400000"/>
    <x v="0"/>
    <n v="0"/>
    <x v="2"/>
    <s v="TJPA-PRO-2023/00101"/>
    <n v="909657.01"/>
    <n v="14400000"/>
    <m/>
    <m/>
    <s v="Lei n° 14.133/21"/>
    <m/>
    <m/>
    <s v="PRAZO LEGAL"/>
    <s v="1900 - 1º Trimestre"/>
    <n v="-60"/>
    <s v="Sem informação"/>
    <m/>
    <m/>
    <s v="Adriana Coelho Lisboa"/>
    <s v="Enio de Oliveira Reboucas"/>
    <s v="Gabriel Lamego Pereira"/>
    <s v="Sem indicação"/>
    <s v="Sem indicação"/>
    <s v="adriana.guimaraes@tjpa.jus.br;enio.reboucas@tjpa.jus.br; gabriel.pereira@tjpa.jus.br; ; ;coordenadoria.contratos@tjpa.jus.br"/>
    <n v="-46076"/>
    <s v=""/>
    <m/>
    <s v="Iniciar Processo de Reajuste"/>
    <s v="1099946464/2025"/>
    <m/>
    <s v="EdOR"/>
    <s v="Enio de Oliveira Reboucas"/>
    <n v="15045547.24"/>
    <s v="CONTRATO1099946464/2025"/>
  </r>
  <r>
    <s v="CONTRATO"/>
    <s v="129"/>
    <x v="0"/>
    <s v="AURORA EMPREENDIMENTOS, PARTICIPAÇÕES E ADMINISTRAÇÃO LTDA"/>
    <s v="08.689.524/0001-43"/>
    <s v="Locação de imóvel não residencial, situado na Avenida Pedro Miranda, nº 1593, bairro da Pedreira, Belém/PA, destinado à instalação dos Núcleos Operacionais da Central Integrada de Processamento Judicial Eletrônico – CIPREJ, mediante execução de adaptações sob o modelo Built to Suit (BTS), conforme condições e exigências estabelecidas neste instrumento e no termo de referência."/>
    <s v="Aluguel"/>
    <x v="3"/>
    <s v="097/2025"/>
    <m/>
    <s v="00/01/00"/>
    <m/>
    <s v="00/01/00"/>
    <n v="0"/>
    <s v="-"/>
    <s v="SUPERIOR A 150 DIAS"/>
    <x v="1"/>
    <n v="7140566.29"/>
    <x v="0"/>
    <n v="0"/>
    <x v="2"/>
    <s v="0049636-13.2025.8.14.0900"/>
    <n v="0"/>
    <n v="7140566.29"/>
    <m/>
    <m/>
    <s v="Lei n° 14.133/21"/>
    <d v="2025-12-18T00:00:00"/>
    <m/>
    <s v="PRAZO LEGAL"/>
    <s v="1900 - 1º Trimestre"/>
    <n v="-60"/>
    <s v="Sem informação"/>
    <m/>
    <m/>
    <s v="Jose Nasareno de Macedo Silva"/>
    <s v="Sem indicação"/>
    <s v="Marcelo Passos Calandrini Fernandes e Antonio Wilson Eutrópio Azevedo de Souza"/>
    <s v="Kelle Katiúscia da Silva Auzier"/>
    <s v="Selma Lidia Azevedo Lobato e Karina Flávia Mendonça Reis Soares"/>
    <s v="nasareno.silva@tjpa.jus.br;; marcelo.fernandes@tjpa.jus.br;antonio.souza@tjpa.jus.br; kelle.auzier@tjpa.jus.br; selma.lobato@tjpa.jus.br;karina.reis@tjpa.jus.br;coordenadoria.contratos@tjpa.jus.br"/>
    <n v="-46076"/>
    <s v=""/>
    <m/>
    <s v="Aguardar anualidade"/>
    <s v="129/2025"/>
    <m/>
    <s v="MPCFeAWEAdS"/>
    <s v="Marcelo Passos Calandrini Fernandes e Antonio Wilson Eutrópio Azevedo de Souza"/>
    <n v="0"/>
    <s v="CONTRATO129/2025"/>
  </r>
  <r>
    <s v="CONTRATO"/>
    <s v="127"/>
    <x v="0"/>
    <s v="KNERD DISTRIBUIDORA LTDA"/>
    <m/>
    <s v="Aquisição de equipamentos audiovisuais para uso do Departamento de Comunicação/Coordenadoria de Imprensa que tem o propósito de atender à capacidade técnica-operacional"/>
    <s v="Material de Consumo"/>
    <x v="0"/>
    <s v="033/2025"/>
    <m/>
    <s v="00/01/00"/>
    <m/>
    <s v="00/01/00"/>
    <n v="0"/>
    <s v="-"/>
    <s v="SUPERIOR A 150 DIAS"/>
    <x v="1"/>
    <n v="965.07"/>
    <x v="0"/>
    <n v="0"/>
    <x v="6"/>
    <s v="0057373-67.2025.8.14.0900"/>
    <n v="0"/>
    <n v="965.07"/>
    <m/>
    <m/>
    <s v="Lei n° 14.133/21"/>
    <s v=" 26/08/2025"/>
    <m/>
    <s v="PRAZO LEGAL"/>
    <s v="1900 - 1º Trimestre"/>
    <n v="-60"/>
    <s v="Sem informação"/>
    <m/>
    <m/>
    <s v="Erika de Fatima Miranda Nunes"/>
    <s v="Sem indicação"/>
    <s v="Klaus Rhossard Seabra Guimarães "/>
    <s v="Sem indicação"/>
    <s v="Sem indicação"/>
    <s v="erika.nunes@tjpa.jus.br;; klaus.guimaraes@tjpa.jus.br; ; ;coordenadoria.contratos@tjpa.jus.br"/>
    <n v="-46076"/>
    <s v=""/>
    <m/>
    <e v="#VALUE!"/>
    <s v="127/2025"/>
    <m/>
    <s v="KRSG"/>
    <s v="Klaus Rhossard Seabra Guimarães "/>
    <n v="0"/>
    <s v="CONTRATO127/2025"/>
  </r>
  <r>
    <s v="ARP"/>
    <s v="064"/>
    <x v="1"/>
    <s v="M.C. XERFAN RECEPÇÕES-ME"/>
    <s v="05.332.940/0001-00"/>
    <s v="Registro de preços para a contratação de uma empresa especializada na eventual prestação de serviços de BUFFET"/>
    <s v="Serviço de Terceiro"/>
    <x v="0"/>
    <s v="009/2024"/>
    <d v="2024-08-02T00:00:00"/>
    <s v="02/08/24"/>
    <d v="2026-08-02T00:00:00"/>
    <s v="02/08/26"/>
    <n v="730"/>
    <s v="381 dias"/>
    <s v="SUPERIOR A 150 DIAS"/>
    <x v="1"/>
    <n v="580243"/>
    <x v="0"/>
    <n v="0"/>
    <x v="6"/>
    <s v="TJPA-PRO-2024/03086"/>
    <n v="0"/>
    <n v="1209872.952"/>
    <s v="TJPA-MEM-2025/22413 prorrogação ARP - orçamento; já houve a prorrogação de 12m. não pode mais prorrogar"/>
    <d v="2025-04-22T00:00:00"/>
    <s v="Lei n° 14.133/21"/>
    <d v="2024-06-20T00:00:00"/>
    <s v="NÃO "/>
    <s v="PRAZO LEGAL"/>
    <s v="2026 - 3º Trimestre"/>
    <d v="2026-06-03T00:00:00"/>
    <s v="Dentro do prazo"/>
    <s v="NÃO "/>
    <m/>
    <s v="Walter Antonio Santos Duarte"/>
    <s v="Sem indicação"/>
    <s v="Regina Celia Oliveira da Silva"/>
    <s v="Klaus Rhossard Seabra Guimarães "/>
    <s v="Anderson Clay Batista Pereira"/>
    <e v="#N/A"/>
    <n v="160"/>
    <s v=""/>
    <m/>
    <s v="Iniciar Processo de Reajuste"/>
    <s v="064/2024"/>
    <m/>
    <s v="RCOdS"/>
    <s v="Regina Celia Oliveira da Silva"/>
    <n v="422186.62"/>
    <s v="ARP064/2024"/>
  </r>
  <r>
    <s v="ARP"/>
    <s v="011"/>
    <x v="0"/>
    <s v="VG VIRTUAL COMÉRCIO ELETRÔNICO LTDA"/>
    <s v="41.010.629/0001-08"/>
    <s v="Registro de preços para eventual aquisição de materiais e equipamentos de Circuito Fechado de Televisão - CFTV"/>
    <s v="Material de Consumo e Material Permanente"/>
    <x v="0"/>
    <s v="023/2024"/>
    <d v="2025-01-23T00:00:00"/>
    <s v="23/01/25"/>
    <d v="2026-01-23T00:00:00"/>
    <s v="23/01/26"/>
    <n v="365"/>
    <s v="EXPIRADO"/>
    <s v="EXPIRADO"/>
    <x v="0"/>
    <n v="548066.25"/>
    <x v="0"/>
    <n v="0"/>
    <x v="0"/>
    <s v="TJPA-PRO-2025/00179"/>
    <n v="0"/>
    <n v="577221.35849999997"/>
    <s v="data do orçamento estimado. fazer rerratificação. olhar DES 2024-144008. Termo de rerratificação e reajuste: 0043820-50.2025.8.14.0900 "/>
    <m/>
    <s v="Lei n° 14.133/21"/>
    <m/>
    <m/>
    <s v="PRAZO LEGAL"/>
    <s v="2026 - 1º Trimestre"/>
    <d v="2025-11-24T00:00:00"/>
    <s v="Sem informação"/>
    <s v="NÃO "/>
    <m/>
    <s v="Edson Santos de Souza"/>
    <s v="Sem indicação"/>
    <s v="Erison Lima de Souza"/>
    <s v="Sem indicação"/>
    <s v="Sem indicação"/>
    <s v="edson.souza@tjpa.jus.br;; erison.souza@tjpa.jus.br; ; ;coordenadoria.contratos@tjpa.jus.br"/>
    <n v="-31"/>
    <s v=""/>
    <m/>
    <s v="Iniciar Processo de Reajuste"/>
    <s v="011/2025"/>
    <m/>
    <s v="ELdS"/>
    <s v="Erison Lima de Souza"/>
    <n v="262552.94999999995"/>
    <s v="ARP011/2025"/>
  </r>
  <r>
    <s v="ARP"/>
    <s v="022"/>
    <x v="0"/>
    <s v="BELMICRO TECNOLOGIA S.A"/>
    <s v="71.052.559/0001-03"/>
    <s v="Registro de Preços para Aquisição de Equipamentos de Refrigeração"/>
    <s v="Material Permanente"/>
    <x v="0"/>
    <s v="042/2024"/>
    <d v="2025-01-23T00:00:00"/>
    <s v="23/01/25"/>
    <d v="2026-01-23T00:00:00"/>
    <s v="23/01/26"/>
    <n v="365"/>
    <s v="EXPIRADO"/>
    <s v="EXPIRADO"/>
    <x v="0"/>
    <n v="1066954.3500000001"/>
    <x v="0"/>
    <n v="0"/>
    <x v="2"/>
    <s v="TJPA-PRO-2025/00319"/>
    <n v="0"/>
    <n v="1066954.3500000001"/>
    <m/>
    <m/>
    <s v="Lei n° 14.133/21"/>
    <d v="2024-11-04T00:00:00"/>
    <m/>
    <s v="PRAZO LEGAL"/>
    <s v="2026 - 1º Trimestre"/>
    <d v="2025-11-24T00:00:00"/>
    <s v="Sem informação"/>
    <s v="NÃO "/>
    <m/>
    <s v="Joao Victor Ferreira Almeida"/>
    <s v="Sem indicação"/>
    <s v="Edson Goncalves Ferreira"/>
    <s v="Thiago da Silva Soares"/>
    <s v="Joao Victor Ferreira Almeida"/>
    <e v="#N/A"/>
    <n v="-31"/>
    <s v=""/>
    <m/>
    <s v="Iniciar Processo de Reajuste"/>
    <s v="022/2025"/>
    <m/>
    <s v="EGF"/>
    <s v="Edson Goncalves Ferreira"/>
    <n v="950246.85000000009"/>
    <s v="ARP022/2025"/>
  </r>
  <r>
    <s v="ARP"/>
    <s v="024"/>
    <x v="0"/>
    <s v="IMPÉRIO COMÉRCIO LTDA"/>
    <s v="50.899.054/0001-09"/>
    <s v="Registro de Preços para Aquisição de Equipamentos de Refrigeração"/>
    <s v="Material Permanente"/>
    <x v="0"/>
    <s v="042/2024"/>
    <d v="2025-01-23T00:00:00"/>
    <s v="23/01/25"/>
    <d v="2026-01-23T00:00:00"/>
    <s v="23/01/26"/>
    <n v="365"/>
    <s v="EXPIRADO"/>
    <s v="EXPIRADO"/>
    <x v="0"/>
    <n v="1447471.61"/>
    <x v="0"/>
    <n v="0"/>
    <x v="2"/>
    <s v="TJPA-PRO-2025/00324"/>
    <n v="0"/>
    <n v="1447471.6"/>
    <m/>
    <m/>
    <s v="Lei n° 14.133/21"/>
    <d v="2024-11-04T00:00:00"/>
    <m/>
    <s v="PRAZO LEGAL"/>
    <s v="2026 - 1º Trimestre"/>
    <d v="2025-11-24T00:00:00"/>
    <s v="Sem informação"/>
    <s v="NÃO "/>
    <m/>
    <s v="Joao Victor Ferreira Almeida"/>
    <s v="Sem indicação"/>
    <s v="Edson Goncalves Ferreira"/>
    <s v="Thiago da Silva Soares"/>
    <s v="Joao Victor Ferreira Almeida"/>
    <e v="#N/A"/>
    <n v="-31"/>
    <s v=""/>
    <m/>
    <s v="Iniciar Processo de Reajuste"/>
    <s v="024/2025"/>
    <m/>
    <s v="EGF"/>
    <s v="Edson Goncalves Ferreira"/>
    <n v="199350.08000000002"/>
    <s v="ARP024/2025"/>
  </r>
  <r>
    <s v="CONTRATO"/>
    <s v="015"/>
    <x v="5"/>
    <s v="HOTEL SAGRES LTDA"/>
    <s v="26.774.413/0001-17"/>
    <s v="Contratação de empresa especializada na prestação de hospedagem, na Categoria Turística e/ou 3 ou 4 estrelas, devidamente qualificada para receber e acomodar, Autoridades, Magistrados e/ou Palestrantes, assim como Jurados, Testemunhas e Oficiais de Justiça, na Região Metropolitana de Belém"/>
    <s v="Serviço de Terceiro"/>
    <x v="2"/>
    <s v="003/2020"/>
    <d v="2020-06-24T00:00:00"/>
    <s v="24/06/20"/>
    <d v="2026-01-24T00:00:00"/>
    <s v="24/01/26"/>
    <n v="2040"/>
    <s v="EXPIRADO"/>
    <s v="EXPIRADO"/>
    <x v="0"/>
    <n v="51585"/>
    <x v="0"/>
    <n v="0"/>
    <x v="2"/>
    <s v="PA-PRO-2020/01433"/>
    <n v="0"/>
    <n v="39739.949999999997"/>
    <s v="TJPA-MEM-2024/58985 - não será prorrogado, conforme via C. NOva contratação TJPA-PRO-2024/04365 - SERA PRORROGADO! AGUARDANDO RETORNO AUGUSTO/ 0058818-23.2025.8.14.0900 cobrança - não será prorrogado, nova contrtaação 0020284-10.2025.8.14.0900]"/>
    <m/>
    <s v="Lei n° 8.666/93"/>
    <m/>
    <s v="SIM"/>
    <s v="EXCEPCIONAL"/>
    <s v="2026 - 1º Trimestre"/>
    <d v="2025-11-25T00:00:00"/>
    <s v="Sem informação"/>
    <s v="NÃO "/>
    <m/>
    <s v="Enio de Oliveira Reboucas"/>
    <s v="Jandiara Luzia Matos Pires "/>
    <s v="Randal Willams Ferreira de Castro"/>
    <s v="Sem indicação"/>
    <s v="Helton Moura da Rocha"/>
    <e v="#N/A"/>
    <n v="-30"/>
    <s v=""/>
    <m/>
    <s v="Iniciar Processo de Reajuste"/>
    <s v="015/2020"/>
    <m/>
    <s v="JLMP"/>
    <s v="Jandiara Luzia Matos Pires "/>
    <n v="114816.81"/>
    <s v="CONTRATO015/2020"/>
  </r>
  <r>
    <s v="ARP"/>
    <s v="020"/>
    <x v="0"/>
    <s v="STAR NETWORKS COMÉRCIO ELETRO ELETRÔNICOS LTDA"/>
    <s v="11.420.095/0001-19"/>
    <s v="Registro de preços para eventual aquisição de materiais e equipamentos de Circuito Fechado de Televisão - CFTV"/>
    <s v="Material de Consumo e Material Permanente"/>
    <x v="0"/>
    <s v="023/2024"/>
    <d v="2025-01-27T00:00:00"/>
    <s v="27/01/25"/>
    <d v="2026-01-27T00:00:00"/>
    <s v="27/01/26"/>
    <n v="365"/>
    <s v="EXPIRADO"/>
    <s v="EXPIRADO"/>
    <x v="0"/>
    <n v="11470"/>
    <x v="0"/>
    <n v="0"/>
    <x v="0"/>
    <s v="TJPA-PRO-2025/00188"/>
    <n v="0"/>
    <n v="12080.166999999999"/>
    <s v="data do orçamento estimado. fazer rerratificação. olhar DES 2024-144008. Termo de rerratificação E REAJUSTE: 0043998-96.2025.8.14.0900 "/>
    <m/>
    <s v="Lei n° 14.133/21"/>
    <m/>
    <m/>
    <s v="PRAZO LEGAL"/>
    <s v="2026 - 1º Trimestre"/>
    <d v="2025-11-28T00:00:00"/>
    <s v="Sem informação"/>
    <s v="NÃO "/>
    <m/>
    <s v="Edson Santos de Souza"/>
    <s v="Sem indicação"/>
    <s v="Erison Lima de Souza"/>
    <s v="Sem indicação"/>
    <s v="Sem indicação"/>
    <s v="edson.souza@tjpa.jus.br;; erison.souza@tjpa.jus.br; ; ;coordenadoria.contratos@tjpa.jus.br"/>
    <n v="-27"/>
    <s v=""/>
    <m/>
    <s v="Iniciar Processo de Reajuste"/>
    <s v="020/2025"/>
    <m/>
    <s v="ELdS"/>
    <s v="Erison Lima de Souza"/>
    <n v="11056"/>
    <s v="ARP020/2025"/>
  </r>
  <r>
    <s v="ARP"/>
    <s v="021"/>
    <x v="0"/>
    <s v="META COMÉRCIO DE FERRAGENS E FERRAMENTAS LTDA"/>
    <s v="27.518.373/0001-05"/>
    <s v="Registro de preços para eventual aquisição de materiais e equipamentos de Circuito Fechado de Televisão - CFTV"/>
    <s v="Material de Consumo e Material Permanente"/>
    <x v="0"/>
    <s v="023/2024"/>
    <d v="2025-01-27T00:00:00"/>
    <s v="27/01/25"/>
    <d v="2026-01-27T00:00:00"/>
    <s v="27/01/26"/>
    <n v="365"/>
    <s v="EXPIRADO"/>
    <s v="EXPIRADO"/>
    <x v="0"/>
    <n v="3311.6"/>
    <x v="0"/>
    <n v="0"/>
    <x v="0"/>
    <s v="TJPA-PRO-2025/00189"/>
    <n v="0"/>
    <n v="3487.7640000000001"/>
    <s v="data do orçamento estimado. fazer rerratificação. olhar DES 2024-144008. Termo de rerratificação E REAJUSTE: 0044012-80.2025.8.14.0900 "/>
    <m/>
    <s v="Lei n° 14.133/21"/>
    <m/>
    <m/>
    <s v="PRAZO LEGAL"/>
    <s v="2026 - 1º Trimestre"/>
    <d v="2025-11-28T00:00:00"/>
    <s v="Sem informação"/>
    <s v="NÃO "/>
    <m/>
    <s v="Edson Santos de Souza"/>
    <s v="Sem indicação"/>
    <s v="Erison Lima de Souza"/>
    <s v="Sem indicação"/>
    <s v="Sem indicação"/>
    <s v="edson.souza@tjpa.jus.br;; erison.souza@tjpa.jus.br; ; ;coordenadoria.contratos@tjpa.jus.br"/>
    <n v="-27"/>
    <s v=""/>
    <m/>
    <s v="Iniciar Processo de Reajuste"/>
    <s v="021/2025"/>
    <m/>
    <s v="ELdS"/>
    <s v="Erison Lima de Souza"/>
    <n v="3228.81"/>
    <s v="ARP021/2025"/>
  </r>
  <r>
    <s v="ARP"/>
    <s v="082"/>
    <x v="1"/>
    <s v="H DE F PIRES SERVIÇOS LTDA"/>
    <s v="18.655.861/0001-73"/>
    <s v="Registro de preços para eventual contratação de empresa especializada no fornecimento, instalação e recuperação de peças de comunicação visual e tátil,"/>
    <s v="Serviço de Terceiro"/>
    <x v="0"/>
    <s v="033/2024"/>
    <d v="2024-12-04T00:00:00"/>
    <s v="04/12/24"/>
    <d v="2025-12-04T00:00:00"/>
    <s v="04/12/25"/>
    <n v="365"/>
    <s v="EXPIRADO"/>
    <s v="EXPIRADO"/>
    <x v="0"/>
    <n v="460670.3"/>
    <x v="0"/>
    <n v="0"/>
    <x v="1"/>
    <s v="TJPA-PRO-2024/04880"/>
    <n v="0"/>
    <n v="473791.87660000002"/>
    <s v="0042767-34.2025.8.14.0900 reajuste, planilha ajustada. 0048820-31.2025.8.14.0900 urgente"/>
    <d v="2025-11-13T00:00:00"/>
    <s v="Lei n° 14.133/21"/>
    <m/>
    <s v="NÃO "/>
    <s v="PRAZO LEGAL"/>
    <s v="2025 - 4º Trimestre"/>
    <d v="2025-10-05T00:00:00"/>
    <s v="Fora do prazo"/>
    <s v="Sem informação"/>
    <m/>
    <s v="Carlo Gustavo da Cunha Martins"/>
    <s v="Sem indicação"/>
    <s v="Glaucia Regina Centeno Cordeiro de Campos"/>
    <s v="Fabricio Nogueira Rodrigues"/>
    <s v="Rita de Cássia Araújo Oliveira Barata"/>
    <e v="#N/A"/>
    <n v="-81"/>
    <s v=""/>
    <m/>
    <s v="Iniciar Processo de Reajuste"/>
    <s v="082/2024"/>
    <m/>
    <s v="GRCCdC"/>
    <s v="Glaucia Regina Centeno Cordeiro de Campos"/>
    <n v="215010.25999999998"/>
    <s v="ARP082/2024"/>
  </r>
  <r>
    <s v="CONTRATO"/>
    <s v="082"/>
    <x v="3"/>
    <s v="CATA VENTO REFRIGERAÇÃO E SERVIÇOS GERAIS LTDA "/>
    <s v="03.534.028/0001-05"/>
    <s v="Manutenção  preventiva  e  corretiva  do  Sistema  de  Refrigeração  do  tipo  VRF  instalado  no Complexo  Arquitetônico  do  Edifício  Sede  do  TJPA"/>
    <s v="Serviço de Terceiro"/>
    <x v="0"/>
    <s v="063/2021"/>
    <d v="2021-12-09T00:00:00"/>
    <s v="09/12/21"/>
    <d v="2025-12-09T00:00:00"/>
    <s v="09/12/25"/>
    <n v="1461"/>
    <s v="EXPIRADO"/>
    <s v="EXPIRADO"/>
    <x v="0"/>
    <n v="345999.92"/>
    <x v="0"/>
    <n v="0"/>
    <x v="1"/>
    <s v="PA-PRO-2021/04209"/>
    <n v="0"/>
    <n v="395501.66"/>
    <s v="TJPA-MEM-2024/55266, COBRANÇA. APoio oiperacional. 0041557-45.2025.8.14.0900 cobrança - não será prorrogado "/>
    <m/>
    <s v="Lei n° 8.666/93"/>
    <m/>
    <s v="SIM"/>
    <s v="PRAZO LEGAL"/>
    <s v="2025 - 4º Trimestre"/>
    <d v="2025-10-10T00:00:00"/>
    <s v="Sem informação"/>
    <s v="NÃO "/>
    <m/>
    <s v="Valter Mendes Ferreira Junior"/>
    <s v="Frank Ferdinando Loureiro Da Silva"/>
    <s v="Frank Ferdinando Loureiro Da Silva"/>
    <s v="Sem indicação"/>
    <s v="Sem indicação"/>
    <e v="#N/A"/>
    <n v="-76"/>
    <s v=""/>
    <m/>
    <s v="Iniciar Processo de Reajuste"/>
    <s v="082/2021"/>
    <m/>
    <s v="FFLDS"/>
    <s v="Frank Ferdinando Loureiro Da Silva"/>
    <n v="1483828.65"/>
    <s v="CONTRATO082/2021"/>
  </r>
  <r>
    <s v="CONTRATO"/>
    <s v="130"/>
    <x v="1"/>
    <s v="INSTITUTO AOCP"/>
    <s v="12.667.012/0001-53"/>
    <s v="Contratação de instituição especializada em planejar, organizar e realizar concursos públicos com reconhecida capacidade técnica e vasta experiência em processos seletivos, para seleção e preenchimento de 50 (cinquenta) vagas e cadastro de reserva de residentes jurídicos no âmbito de TJPA"/>
    <s v="Serviço de Terceiro"/>
    <x v="2"/>
    <s v="053/2024"/>
    <d v="2024-12-19T00:00:00"/>
    <s v="19/12/24"/>
    <d v="2025-12-19T00:00:00"/>
    <s v="19/12/25"/>
    <n v="365"/>
    <s v="EXPIRADO"/>
    <s v="EXPIRADO"/>
    <x v="0"/>
    <n v="240000"/>
    <x v="0"/>
    <n v="0"/>
    <x v="3"/>
    <s v="TJPA-PRO-2024/04979"/>
    <n v="0"/>
    <n v="240000"/>
    <s v="0041565-22.2025.8.14.0900 COBRANÇA - não será porrogado"/>
    <m/>
    <s v="Lei n° 14.133/21"/>
    <d v="2024-12-06T00:00:00"/>
    <s v="SIM"/>
    <s v="PRAZO LEGAL"/>
    <s v="2025 - 4º Trimestre"/>
    <d v="2025-10-20T00:00:00"/>
    <s v="Sem informação"/>
    <s v="NÃO "/>
    <m/>
    <s v="Flavia Queiroz Monteiro"/>
    <s v="Sem indicação"/>
    <s v="Jean Karlo Quintela de Souza"/>
    <s v="Jean Karlo Quintela de Souza"/>
    <s v="Ana Cristina Nunes do Nascimento"/>
    <s v="flavia.monteiro@tjpa.jus.br;; jean.ssantos@tjpa.jus.br; jean.ssantos@tjpa.jus.br; ana.nascimento@tjpa.jus.br;coordenadoria.contratos@tjpa.jus.br"/>
    <n v="-66"/>
    <s v=""/>
    <m/>
    <s v="Iniciar Processo de Reajuste"/>
    <s v="130/2024"/>
    <m/>
    <s v="JKQdS"/>
    <s v="Jean Karlo Quintela de Souza"/>
    <n v="240000"/>
    <s v="CONTRATO130/2024"/>
  </r>
  <r>
    <s v="ARP"/>
    <s v="083"/>
    <x v="1"/>
    <s v="NOVIDADES CABANO COMERCIO DE ARTIGOS DE PAPELARIA "/>
    <s v="05.194.705/0001-00"/>
    <s v="Registro de Preços para eventual Aquisição de resmas de papel A4"/>
    <s v="Serviço de Terceiro"/>
    <x v="0"/>
    <s v="038/2024"/>
    <d v="2024-12-27T00:00:00"/>
    <s v="27/12/24"/>
    <d v="2025-12-27T00:00:00"/>
    <s v="27/12/25"/>
    <n v="365"/>
    <s v="EXPIRADO"/>
    <s v="EXPIRADO"/>
    <x v="0"/>
    <n v="349284"/>
    <x v="0"/>
    <n v="0"/>
    <x v="2"/>
    <s v="TJPA-PRO-2024/04988"/>
    <n v="0"/>
    <n v="349284"/>
    <s v="0003182-72.2025.8.14.0900 instrução, reajuste sera concedido naprororgação - empresa desistiu da prorrogação"/>
    <m/>
    <s v="Lei n° 14.133/21"/>
    <d v="2025-10-08T00:00:00"/>
    <s v="NÃO "/>
    <s v="PRAZO LEGAL"/>
    <s v="2025 - 4º Trimestre"/>
    <d v="2025-10-28T00:00:00"/>
    <s v="Sem informação"/>
    <s v="Sem informação"/>
    <m/>
    <s v="Joao Victor Ferreira Almeida"/>
    <s v="Sem indicação"/>
    <s v="Mario Jose Moreira Pinto"/>
    <s v="Thiago da Silva Soares"/>
    <s v="Rubem Pereira Santos"/>
    <e v="#N/A"/>
    <n v="-58"/>
    <s v=""/>
    <m/>
    <s v="Aguardar anualidade"/>
    <s v="083/2024"/>
    <m/>
    <s v="MJMP"/>
    <s v="Mario Jose Moreira Pinto"/>
    <n v="349284"/>
    <s v="ARP083/2024"/>
  </r>
  <r>
    <s v="CONTRATO"/>
    <s v="113"/>
    <x v="2"/>
    <s v="RMH ENGENHARIA LTDA"/>
    <s v="15.305.915/0001-82"/>
    <s v="Obra de ampliação de reforma do Fórum de Tailândia"/>
    <s v="Obra e Serviço de Engenharia"/>
    <x v="1"/>
    <s v="004/2023"/>
    <d v="2023-12-28T00:00:00"/>
    <s v="28/12/23"/>
    <d v="2025-12-28T00:00:00"/>
    <s v="28/12/25"/>
    <n v="731"/>
    <s v="EXPIRADO"/>
    <s v="EXPIRADO"/>
    <x v="0"/>
    <n v="3346442.93"/>
    <x v="0"/>
    <n v="1"/>
    <x v="1"/>
    <s v="PA-PRO-2023/05001"/>
    <n v="0"/>
    <n v="3570233.94"/>
    <s v="0042311-84.2025.8.14.0900 cobrança não será necessário prorrogar"/>
    <m/>
    <s v="Lei n° 8.666/93"/>
    <m/>
    <s v="Não"/>
    <s v="PRAZO LEGAL"/>
    <s v="2025 - 4º Trimestre"/>
    <d v="2025-10-29T00:00:00"/>
    <s v="Sem informação"/>
    <s v="NÃO "/>
    <m/>
    <s v="Jose Luis Sarmento de Araujo"/>
    <s v="Sem indicação"/>
    <s v="Gabriel Henrique da Silva Ventura"/>
    <s v="Sem indicação"/>
    <s v="Marcelo Passos Calandrini Fernandes"/>
    <s v="jose.araujo@tjpa.jus.br;; gabriel.ventura@tjpa.jus.br; ; marcelo.fernandes@tjpa.jus.br;coordenadoria.contratos@tjpa.jus.br"/>
    <n v="-57"/>
    <s v=""/>
    <m/>
    <s v="Iniciar Processo de Reajuste"/>
    <s v="113/2023"/>
    <m/>
    <s v="GHdSV"/>
    <s v="Gabriel Henrique da Silva Ventura"/>
    <n v="3570233.91"/>
    <s v="CONTRATO113/2023"/>
  </r>
  <r>
    <s v="ARP"/>
    <s v="001"/>
    <x v="0"/>
    <s v="APOLO COMERCIAL LTDA"/>
    <s v="02.567.637/0001-90"/>
    <s v="Registro de preços para aquisição de materiais de expediente diversos"/>
    <s v="Material de Consumo"/>
    <x v="0"/>
    <s v="032/2024"/>
    <d v="2025-01-07T00:00:00"/>
    <s v="07/01/25"/>
    <d v="2026-01-07T00:00:00"/>
    <s v="07/01/26"/>
    <n v="365"/>
    <s v="EXPIRADO"/>
    <s v="EXPIRADO"/>
    <x v="0"/>
    <n v="73211.48"/>
    <x v="0"/>
    <n v="0"/>
    <x v="2"/>
    <s v="TJPA-PRO-2025/00012"/>
    <n v="0"/>
    <n v="76967.415999999997"/>
    <s v="0042779-48.2025.8.14.0900 reajuste"/>
    <m/>
    <s v="Lei n° 14.133/21"/>
    <d v="2025-09-18T00:00:00"/>
    <m/>
    <s v="PRAZO LEGAL"/>
    <s v="2026 - 1º Trimestre"/>
    <d v="2025-11-08T00:00:00"/>
    <s v="Sem informação"/>
    <s v="NÃO "/>
    <m/>
    <s v="Joao Victor Ferreira Almeida"/>
    <s v="Sem indicação"/>
    <s v="Thiago da Silva Soares"/>
    <s v="Claikson Mendonca Duarte "/>
    <s v="Claikson Mendonca Duarte "/>
    <e v="#N/A"/>
    <n v="-47"/>
    <s v=""/>
    <m/>
    <s v="Aguardar anualidade"/>
    <s v="001/2025"/>
    <m/>
    <s v="TdSS"/>
    <s v="Thiago da Silva Soares"/>
    <n v="64718.920000000006"/>
    <s v="ARP001/2025"/>
  </r>
  <r>
    <s v="ARP"/>
    <s v="003"/>
    <x v="0"/>
    <s v="VOLT MATERIAIS ELETRICOS LTDA"/>
    <s v="26.507.653-0001-55"/>
    <s v="Registro de preços para aquisição de materiais de expediente diversos"/>
    <s v="Material de Consumo"/>
    <x v="0"/>
    <s v="032/2024"/>
    <d v="2025-01-07T00:00:00"/>
    <s v="07/01/25"/>
    <d v="2026-01-07T00:00:00"/>
    <s v="07/01/26"/>
    <n v="365"/>
    <s v="EXPIRADO"/>
    <s v="EXPIRADO"/>
    <x v="0"/>
    <n v="21302"/>
    <x v="0"/>
    <n v="0"/>
    <x v="2"/>
    <s v="TJPA-PRO-2025/00015"/>
    <n v="0"/>
    <n v="21302"/>
    <s v="0042792-18.2025.8.14.0900 reajuste"/>
    <m/>
    <s v="Lei n° 14.133/21"/>
    <d v="2025-09-18T00:00:00"/>
    <m/>
    <s v="PRAZO LEGAL"/>
    <s v="2026 - 1º Trimestre"/>
    <d v="2025-11-08T00:00:00"/>
    <s v="Sem informação"/>
    <s v="NÃO "/>
    <m/>
    <s v="Joao Victor Ferreira Almeida"/>
    <s v="Sem indicação"/>
    <s v="Thiago da Silva Soares"/>
    <s v="Claikson Mendonca Duarte "/>
    <s v="Claikson Mendonca Duarte "/>
    <e v="#N/A"/>
    <n v="-47"/>
    <s v=""/>
    <m/>
    <s v="Aguardar anualidade"/>
    <s v="003/2025"/>
    <m/>
    <s v="TdSS"/>
    <s v="Thiago da Silva Soares"/>
    <n v="20110"/>
    <s v="ARP003/2025"/>
  </r>
  <r>
    <s v="ARP"/>
    <s v="009"/>
    <x v="0"/>
    <s v="SERVLIDER - SERVICOS DE LIMPEZA E CONSERVACAO LTDA"/>
    <s v="11.619.685/0001-75"/>
    <s v="Registro de preços para aquisição de materiais de expediente diversos"/>
    <s v="Material de Consumo"/>
    <x v="0"/>
    <s v="032/2024"/>
    <d v="2025-01-07T00:00:00"/>
    <s v="07/01/25"/>
    <d v="2026-01-07T00:00:00"/>
    <s v="07/01/26"/>
    <n v="365"/>
    <s v="EXPIRADO"/>
    <s v="EXPIRADO"/>
    <x v="0"/>
    <n v="6000"/>
    <x v="0"/>
    <n v="0"/>
    <x v="2"/>
    <s v="TJPA-PRO-2025/00021"/>
    <n v="0"/>
    <n v="6000"/>
    <s v="0042782-03.2025.8.14.0900 reajuste"/>
    <m/>
    <s v="Lei n° 14.133/21"/>
    <d v="2025-09-18T00:00:00"/>
    <m/>
    <s v="PRAZO LEGAL"/>
    <s v="2026 - 1º Trimestre"/>
    <d v="2025-11-08T00:00:00"/>
    <s v="Sem informação"/>
    <s v="NÃO "/>
    <m/>
    <s v="Joao Victor Ferreira Almeida"/>
    <s v="Sem indicação"/>
    <s v="Thiago da Silva Soares"/>
    <s v="Claikson Mendonca Duarte "/>
    <s v="Claikson Mendonca Duarte "/>
    <e v="#N/A"/>
    <n v="-47"/>
    <s v=""/>
    <m/>
    <s v="Aguardar anualidade"/>
    <s v="009/2025"/>
    <m/>
    <s v="TdSS"/>
    <s v="Thiago da Silva Soares"/>
    <n v="1800"/>
    <s v="ARP009/2025"/>
  </r>
  <r>
    <s v="ARP"/>
    <s v="005"/>
    <x v="0"/>
    <s v="CIRURGICA BIOMEDICA LTDA"/>
    <s v="11.215.901/0001-17"/>
    <s v="Registro de preços para aquisição de materiais de expediente diversos"/>
    <s v="Material de Consumo"/>
    <x v="0"/>
    <s v="032/2024"/>
    <d v="2025-01-08T00:00:00"/>
    <s v="08/01/25"/>
    <d v="2026-01-08T00:00:00"/>
    <s v="08/01/26"/>
    <n v="365"/>
    <s v="EXPIRADO"/>
    <s v="EXPIRADO"/>
    <x v="0"/>
    <n v="7312.5"/>
    <x v="0"/>
    <n v="0"/>
    <x v="2"/>
    <s v="TJPA-PRO-2025/00017"/>
    <n v="0"/>
    <n v="7687.683"/>
    <s v="0042781-18.2025.8.14.0900 reajuste"/>
    <m/>
    <s v="Lei n° 14.133/21"/>
    <d v="2025-09-18T00:00:00"/>
    <m/>
    <s v="PRAZO LEGAL"/>
    <s v="2026 - 1º Trimestre"/>
    <d v="2025-11-09T00:00:00"/>
    <s v="Sem informação"/>
    <s v="NÃO "/>
    <m/>
    <s v="Joao Victor Ferreira Almeida"/>
    <s v="Sem indicação"/>
    <s v="Thiago da Silva Soares"/>
    <s v="Claikson Mendonca Duarte "/>
    <s v="Claikson Mendonca Duarte "/>
    <e v="#N/A"/>
    <n v="-46"/>
    <s v=""/>
    <m/>
    <s v="Aguardar anualidade"/>
    <s v="005/2025"/>
    <m/>
    <s v="TdSS"/>
    <s v="Thiago da Silva Soares"/>
    <n v="7200"/>
    <s v="ARP005/2025"/>
  </r>
  <r>
    <s v="ARP"/>
    <s v="008"/>
    <x v="0"/>
    <s v="INLABEL SOLUCOES EM ROTULOS ADESIVOS LTDA"/>
    <s v="20.772.716/0001-14"/>
    <s v="Registro de preços para aquisição de materiais de expediente diversos"/>
    <s v="Material de Consumo"/>
    <x v="0"/>
    <s v="032/2024"/>
    <d v="2025-01-08T00:00:00"/>
    <s v="08/01/25"/>
    <d v="2026-01-08T00:00:00"/>
    <s v="08/01/26"/>
    <n v="365"/>
    <s v="EXPIRADO"/>
    <s v="EXPIRADO"/>
    <x v="0"/>
    <n v="5070"/>
    <x v="0"/>
    <n v="0"/>
    <x v="2"/>
    <s v="TJPA-PRO-2025/00020"/>
    <n v="0"/>
    <n v="5330.1"/>
    <s v="0042786-40.2025.8.14.0900 reajusyte"/>
    <m/>
    <s v="Lei n° 14.133/21"/>
    <d v="2025-09-18T00:00:00"/>
    <m/>
    <s v="PRAZO LEGAL"/>
    <s v="2026 - 1º Trimestre"/>
    <d v="2025-11-09T00:00:00"/>
    <s v="Sem informação"/>
    <s v="NÃO "/>
    <m/>
    <s v="Joao Victor Ferreira Almeida"/>
    <s v="Sem indicação"/>
    <s v="Thiago da Silva Soares"/>
    <s v="Claikson Mendonca Duarte "/>
    <s v="Claikson Mendonca Duarte "/>
    <e v="#N/A"/>
    <n v="-46"/>
    <s v=""/>
    <m/>
    <s v="Aguardar anualidade"/>
    <s v="008/2025"/>
    <m/>
    <s v="TdSS"/>
    <s v="Thiago da Silva Soares"/>
    <n v="5070"/>
    <s v="ARP008/2025"/>
  </r>
  <r>
    <s v="ARP"/>
    <s v="068"/>
    <x v="1"/>
    <s v="PIMENTEL TURISMO E TRANSPORTES LTDA"/>
    <s v="07.612.370/0001-29"/>
    <s v="Registro de Preços para eventual contratação de empresa para prestação de serviços de locação de veículos automotores blindados e não blindados, com seguro total e quilometragem livre, sem motorista e combustível, para atender a este Tribunal de Justiça"/>
    <s v="Serviço de Terceiro"/>
    <x v="0"/>
    <s v="016/2024"/>
    <d v="2024-09-12T00:00:00"/>
    <s v="12/09/24"/>
    <d v="2025-09-12T00:00:00"/>
    <s v="12/09/25"/>
    <n v="365"/>
    <s v="EXPIRADO"/>
    <s v="EXPIRADO"/>
    <x v="0"/>
    <n v="344650"/>
    <x v="0"/>
    <n v="0"/>
    <x v="0"/>
    <s v="TJPA-PRO-2024/03754"/>
    <n v="0"/>
    <n v="344650"/>
    <m/>
    <m/>
    <s v="Lei n° 14.133/21"/>
    <d v="2024-06-28T00:00:00"/>
    <s v="SIM"/>
    <s v="PRAZO LEGAL"/>
    <s v="2025 - 3º Trimestre"/>
    <d v="2025-07-14T00:00:00"/>
    <s v="Sem informação"/>
    <s v="NÃO "/>
    <s v="informado por e-mail que não será prorrogada"/>
    <s v="Renato Moraes da Cunha"/>
    <s v="Sem indicação"/>
    <s v="Jorge Luis Botelho Lobo"/>
    <s v="Sem indicação"/>
    <s v="Sem indicação"/>
    <s v="renato.cunha@tjpa.jus.br; ; jorge.lobo@tjpa.jus.br; ; ; coord.militar@tjpa.jus.br; cmtj@tjpa.jus.br; coordenadoria.contratos@tjpa.jus.br"/>
    <n v="-164"/>
    <s v=""/>
    <m/>
    <s v="Iniciar Processo de Reajuste"/>
    <s v="068/2024"/>
    <m/>
    <s v="JLBL"/>
    <s v="Jorge Luis Botelho Lobo"/>
    <n v="87510"/>
    <s v="ARP068/2024"/>
  </r>
  <r>
    <s v="CONTRATO"/>
    <s v="077"/>
    <x v="2"/>
    <s v="ASSOCIAÇÃO PARANAENSE DE CULTURA -APC"/>
    <s v="76.659.820/0001-51"/>
    <s v="Contratação de solução de tecnologia da informação e comunicação de suporte técnico, atualização e manutenção de sistema Pergamum - Sistema Integrado de Bibliotecas"/>
    <s v="Serviço de Terceiro"/>
    <x v="3"/>
    <s v="004/2023"/>
    <d v="2023-09-26T00:00:00"/>
    <s v="26/09/23"/>
    <d v="2025-09-26T00:00:00"/>
    <s v="26/09/25"/>
    <n v="731"/>
    <s v="EXPIRADO"/>
    <s v="EXPIRADO"/>
    <x v="0"/>
    <n v="36128.400000000001"/>
    <x v="0"/>
    <n v="0"/>
    <x v="2"/>
    <s v="TJPA-PRO-2023/02082"/>
    <n v="0"/>
    <n v="40108.92"/>
    <s v="TJPA-MEM-2024/36946 - reajuste da primieira anualidade - será de 25/07/2023 a 25/07/2024. Segunda anualidade - no processo de prorrogação, já ajustado na planilha em 28/05/2025 - cobrança: 0024997-28.2025.8.14.0900 - CONTRATO NÃO SERÁ PRORROGADO, PORÉM O SEGUNDO REAJUSTE DEVERÁ SER CONCEDIDO - tramitado neste mesmo expediente "/>
    <m/>
    <s v="Lei n° 14.133/2021, art. 74, I"/>
    <d v="2025-07-25T00:00:00"/>
    <s v="Não"/>
    <s v="PRAZO LEGAL"/>
    <s v="2025 - 3º Trimestre"/>
    <d v="2025-07-28T00:00:00"/>
    <s v="Sem informação"/>
    <s v="NÃO "/>
    <m/>
    <s v="Elaine Cristina Fernandes Ribeiro"/>
    <s v="Lanalucia dos Santos Soares Figueiredo"/>
    <s v="Lanalucia dos Santos Soares Figueiredo"/>
    <s v="Sem indicação"/>
    <s v="Sem indicação"/>
    <s v="elaine.ribeiro@tjpa.jus.br; lanalucia.soares@tjpa.jus.br; coordenadoria.contratos@tjpa.jus.br"/>
    <n v="-150"/>
    <s v=""/>
    <m/>
    <s v="Aguardar anualidade"/>
    <s v="077/2023"/>
    <m/>
    <s v="LdSSF"/>
    <s v="Lanalucia dos Santos Soares Figueiredo"/>
    <n v="35528.769999999997"/>
    <s v="CONTRATO077/2023"/>
  </r>
  <r>
    <s v="CONTRATO"/>
    <s v="112"/>
    <x v="2"/>
    <s v="DAWCA CONSTRUÇÕES E SERVIÇOS ME"/>
    <s v="20.342.633/0001-95"/>
    <s v="Reforma de imóvel para funcionamento da nova sede da Escola Judicial do Tribunal de Justiça do Estado do Pará"/>
    <s v="Obra e Serviço de Engenharia"/>
    <x v="1"/>
    <s v="003/2023"/>
    <d v="2023-12-26T00:00:00"/>
    <s v="26/12/23"/>
    <d v="2025-09-27T00:00:00"/>
    <s v="27/09/25"/>
    <n v="641"/>
    <s v="EXPIRADO"/>
    <s v="EXPIRADO"/>
    <x v="0"/>
    <n v="4393139.76"/>
    <x v="0"/>
    <n v="0"/>
    <x v="1"/>
    <s v="PA-PRO-2023/04996 "/>
    <n v="0"/>
    <n v="6197076.75"/>
    <s v="tramitação TJPA-MEM-2025/01986/ 0025132-40.2025.8.14.0900 cobrança - não será prorogado"/>
    <m/>
    <s v="Lei n° 8.666/93"/>
    <m/>
    <s v="SIM"/>
    <s v="PRAZO LEGAL"/>
    <s v="2025 - 3º Trimestre"/>
    <d v="2025-07-29T00:00:00"/>
    <s v="Sem informação"/>
    <s v="NÃO "/>
    <m/>
    <s v="Jose Luis Sarmento de Araujo"/>
    <s v="Sem indicação"/>
    <s v="Jose Luis Sarmento de Araujo"/>
    <s v="Sem indicação"/>
    <s v="Gabriel Henrique da Silva Ventura"/>
    <s v="jose.araujo@tjpa.jus.br; gabriel.ventura@tjpa.jus.br; coordenadoria.contratos@tjpa.jus.br"/>
    <n v="-149"/>
    <s v=""/>
    <m/>
    <s v="Iniciar Processo de Reajuste"/>
    <s v="112/2023"/>
    <m/>
    <s v="JLSdA"/>
    <s v="Jose Luis Sarmento de Araujo"/>
    <n v="6115246.2300000004"/>
    <s v="CONTRATO112/2023"/>
  </r>
  <r>
    <s v="CONTRATO"/>
    <s v="103"/>
    <x v="1"/>
    <s v="CLEAR TECNOLOGIA  DA  INFORMAÇÃO LTDA"/>
    <s v="30.088.923/0001-0"/>
    <s v="Contratação de empresa para fornecimento da infraestrutura de backup, contendo software/serviços, licenças e equipamentos de proteção de dados, objetivando a expansão da infraestrutura de TIC do Tribunal de Justiça do Estado do Pará, de acordo com as condições estabelecidas no Termo de Referência anexo"/>
    <s v="Contrato de TIC"/>
    <x v="6"/>
    <s v="166/2023"/>
    <d v="2024-10-01T00:00:00"/>
    <s v="01/10/24"/>
    <d v="2025-10-01T00:00:00"/>
    <s v="01/10/25"/>
    <n v="365"/>
    <s v="EXPIRADO"/>
    <s v="EXPIRADO"/>
    <x v="0"/>
    <n v="3065963"/>
    <x v="0"/>
    <n v="0"/>
    <x v="4"/>
    <s v="TJPA-PRO-2024/03983"/>
    <n v="0"/>
    <n v="3065963"/>
    <s v="0025138-47.2025.8.14.0900 cobrança - não há necessidade de prorrogação"/>
    <m/>
    <s v="Lei n° 8.666/93"/>
    <m/>
    <s v="SIM"/>
    <s v="PRAZO LEGAL"/>
    <s v="2025 - 4º Trimestre"/>
    <d v="2025-08-02T00:00:00"/>
    <s v="Sem informação"/>
    <s v="NÃO "/>
    <s v="Adesão à ARP n° 166/2023, oriundo do Pregão Eletrônico n° 086/2023, do TJAC"/>
    <s v="Fabio Venicius Ferreira dos Reis"/>
    <s v="Arilson Galdino da Silva"/>
    <s v="Sandro Luiz de Oliveira Martins"/>
    <s v="Arilson Galdino da Silva"/>
    <s v="Paulo Gleidson Risuenho Peinado"/>
    <s v="fabio.reis@tjpa.jus.br;arilson.silva@tjpa.jus.br; sandro.martins@tjpa.jus.br; arilson.silva@tjpa.jus.br; paulo.peinado@tjpa.jus.br;coordenadoria.contratos@tjpa.jus.br"/>
    <n v="-145"/>
    <s v=""/>
    <m/>
    <s v="Iniciar Processo de Reajuste"/>
    <s v="103/2024"/>
    <m/>
    <s v="AGdS"/>
    <s v="Arilson Galdino da Silva"/>
    <n v="3065963"/>
    <s v="CONTRATO103/2024"/>
  </r>
  <r>
    <s v="CONTRATO"/>
    <s v="093"/>
    <x v="1"/>
    <s v="I G FRANQUIAS LTDA"/>
    <s v="28.650.924/0001-52"/>
    <s v="Contratação de 46 (Quarenta e seis) inscrições para os militares da Coordenadoria Militar do Tribunal de Justiça do Estado do Pará no curso de “inglês” como preparação para a COP 30"/>
    <s v="Serviço de Terceiro"/>
    <x v="3"/>
    <s v="s/n"/>
    <d v="2024-08-20T00:00:00"/>
    <s v="20/08/24"/>
    <d v="2025-10-05T00:00:00"/>
    <s v="05/10/25"/>
    <n v="411"/>
    <s v="EXPIRADO"/>
    <s v="EXPIRADO"/>
    <x v="0"/>
    <n v="55200"/>
    <x v="0"/>
    <n v="0"/>
    <x v="7"/>
    <s v="TJPA-PRO-2024/02474"/>
    <n v="0"/>
    <n v="55200"/>
    <s v="TJPA-MEM-2024/74134, contra5to por escopo 14133, chegou fora do prazo - Contrato por escoipo que ja teve uma prororgação. / TJPA-MEM-2025/18158 - 2ª prorrogação por escopo"/>
    <m/>
    <s v="Lei n° 14.133/21"/>
    <d v="2024-06-12T00:00:00"/>
    <s v="NÃO "/>
    <s v="PRAZO LEGAL"/>
    <s v="2025 - 4º Trimestre"/>
    <d v="2025-08-06T00:00:00"/>
    <s v="Sem informação"/>
    <s v="Sem informação"/>
    <m/>
    <s v="Jeferson Antonio Fernandes Bacelar"/>
    <s v="Sem indicação"/>
    <s v="Jessica Emanuelle de Oliveira Marques"/>
    <s v="Sem indicação"/>
    <s v="Sem indicação"/>
    <s v="jeferson.bacelar@tjpa.jus.br;jessica.marques@tjpa.jus.br"/>
    <n v="-141"/>
    <s v=""/>
    <m/>
    <s v="Iniciar Processo de Reajuste"/>
    <s v="093/2024"/>
    <m/>
    <s v="JEdOM"/>
    <s v="Jessica Emanuelle de Oliveira Marques"/>
    <n v="18400"/>
    <s v="CONTRATO093/2024"/>
  </r>
  <r>
    <s v="CONTRATO"/>
    <s v="003"/>
    <x v="4"/>
    <s v="COMPWIRE INFORMÁTICA LTDA"/>
    <s v="01.181.242/0002-72"/>
    <s v="Fornecimento de solução de redes de computadores, para atender ambientes de interconexão de rede Metropolitana e demais unidades remotas do Tribunal de Justiça do Estado do Pará, com fornecimento de equipamentos, garantia de 60 (sessenta) meses, serviços de instalação, de configuração e de treinamento"/>
    <s v="Contrato de TIC"/>
    <x v="6"/>
    <s v="001/2020"/>
    <d v="2022-01-12T00:00:00"/>
    <s v="12/01/22"/>
    <d v="2025-10-13T00:00:00"/>
    <s v="13/10/25"/>
    <n v="1370"/>
    <s v="EXPIRADO"/>
    <s v="EXPIRADO"/>
    <x v="0"/>
    <n v="4444928.2300000004"/>
    <x v="0"/>
    <n v="0"/>
    <x v="4"/>
    <s v="PA-PRO-2022/00049"/>
    <n v="0"/>
    <n v="4444928.2300000004"/>
    <s v="NOVA COBRANÇA: PA-MEM-2022/36355 / MEM-45689. 0030978-38.2025.8.14.0900 cobrança"/>
    <m/>
    <s v="Lei n° 8.666/93"/>
    <m/>
    <s v="SIM"/>
    <s v="PRAZO LEGAL"/>
    <s v="2025 - 4º Trimestre"/>
    <d v="2025-08-14T00:00:00"/>
    <s v="Sem informação"/>
    <s v="Sem informação"/>
    <s v="ADESÃO à ATA DE REGISTRO DE PREÇO Nº 0001/2021, que tem como órgão gerenciador o INSTITUTO DE TECNOLOGIA DA INFORMAÇÃO E COMUNICAÇÃO DO ESTADO DO ESPÍRITO SANTO. Pregão Eletrônico 001/2020"/>
    <s v="Denison Leandro Serrao Soares"/>
    <s v="Arilson Galdino da Silva"/>
    <s v="Bruno Botelho Cardoso"/>
    <s v="Arilson Galdino da Silva"/>
    <s v="Cristiano Neri da Silva "/>
    <s v="denison.soares@tjpa.jus.br;arilson.silva@tjpa.jus.br; bruno.bcardoso@tjpa.jus.br; arilson.silva@tjpa.jus.br; cristiano.neri@tjpa.jus.br;coordenadoria.contratos@tjpa.jus.br"/>
    <n v="-133"/>
    <s v=""/>
    <m/>
    <s v="Iniciar Processo de Reajuste"/>
    <s v="003/2022"/>
    <m/>
    <s v="AGdS"/>
    <s v="Arilson Galdino da Silva"/>
    <n v="4444928.2300000004"/>
    <s v="CONTRATO003/2022"/>
  </r>
  <r>
    <s v="CONTRATO"/>
    <s v="089"/>
    <x v="2"/>
    <s v="LP23 LTDA - DESENVOLVE ENGENHARIA"/>
    <s v="27.048.456/0001-88"/>
    <s v="Serviço de Locação de Container para coleta, transporte e destino de entulho"/>
    <s v="Serviço de Terceiro"/>
    <x v="2"/>
    <s v="048/2023"/>
    <d v="2023-10-17T00:00:00"/>
    <s v="17/10/23"/>
    <d v="2025-10-17T00:00:00"/>
    <s v="17/10/25"/>
    <n v="731"/>
    <s v="EXPIRADO"/>
    <s v="EXPIRADO"/>
    <x v="0"/>
    <n v="6831"/>
    <x v="0"/>
    <n v="0"/>
    <x v="2"/>
    <s v="TJPA-PRO-2023/04236"/>
    <n v="0"/>
    <n v="7082.93"/>
    <s v="TJPA-MEM-2024/35363 - REAJUSTE ANUALIDADE / TJPA-MEM-2024/46895, COBRANÇA e instrução/ 2ª anualidade apostilamento: 0025197-35.2025.8.14.0900 - ja mudei na planilha / cobrança prorrogação: 0025212-04.2025.8.14.0900 - não será prorrogado"/>
    <m/>
    <s v="Lei nº 14.133/2021, art. 75, II"/>
    <d v="2025-05-24T00:00:00"/>
    <s v="Não"/>
    <s v="PRAZO LEGAL"/>
    <s v="2025 - 4º Trimestre"/>
    <d v="2025-08-18T00:00:00"/>
    <s v="Sem informação"/>
    <s v="NÃO "/>
    <m/>
    <s v="Enio de Oliveira Reboucas"/>
    <s v="Augusto Lopes Matos"/>
    <s v="Randal Willams Ferreira de Castro"/>
    <s v="Sem indicação"/>
    <s v="Helton Moura da Rocha"/>
    <s v="enio.reboucas@tjpa.jus.br;augusto.matos@tjpa.jus.br; randal.castro@tjpa.jus.br; ; helton.rocha@tjpa.jus.br;coordenadoria.contratos@tjpa.jus.br"/>
    <n v="-129"/>
    <s v=""/>
    <m/>
    <s v="Aguardar anualidade"/>
    <s v="089/2023"/>
    <m/>
    <s v="ALM"/>
    <s v="Augusto Lopes Matos"/>
    <n v="7639.49"/>
    <s v="CONTRATO089/2023"/>
  </r>
  <r>
    <s v="ARP"/>
    <s v="007"/>
    <x v="0"/>
    <s v="BELPARA COMERCIAL LTDA"/>
    <s v="05.903.157/0001-40"/>
    <s v="Registro de preços para aquisição de materiais de expediente diversos"/>
    <s v="Material de Consumo"/>
    <x v="0"/>
    <s v="032/2024"/>
    <d v="2025-01-09T00:00:00"/>
    <s v="09/01/25"/>
    <d v="2026-01-09T00:00:00"/>
    <s v="09/01/26"/>
    <n v="365"/>
    <s v="EXPIRADO"/>
    <s v="EXPIRADO"/>
    <x v="0"/>
    <n v="658200"/>
    <x v="0"/>
    <n v="0"/>
    <x v="2"/>
    <s v="TJPA-PRO-2025/00019"/>
    <n v="0"/>
    <n v="691969.17"/>
    <s v="0042790-77.2025.8.14.0900 reajuste"/>
    <m/>
    <s v="Lei n° 14.133/21"/>
    <d v="2025-09-18T00:00:00"/>
    <m/>
    <s v="PRAZO LEGAL"/>
    <s v="2026 - 1º Trimestre"/>
    <d v="2025-11-10T00:00:00"/>
    <s v="Sem informação"/>
    <s v="NÃO "/>
    <m/>
    <s v="Joao Victor Ferreira Almeida"/>
    <s v="Sem indicação"/>
    <s v="Thiago da Silva Soares"/>
    <s v="Claikson Mendonca Duarte "/>
    <s v="Claikson Mendonca Duarte "/>
    <e v="#N/A"/>
    <n v="-45"/>
    <s v=""/>
    <m/>
    <s v="Aguardar anualidade"/>
    <s v="007/2025"/>
    <m/>
    <s v="TdSS"/>
    <s v="Thiago da Silva Soares"/>
    <n v="541200"/>
    <s v="ARP007/2025"/>
  </r>
  <r>
    <s v="ARP"/>
    <s v="073"/>
    <x v="1"/>
    <s v="GRÁFICA PRODATA LTDA"/>
    <s v="28.141.384/0001-81"/>
    <s v="Registro de preços para eventual prestação de serviços gráficos, serviços de impressão e fornecimento de kits de produtos regionais com grafismos para atender os eventos e demais necessidades do TJPA. Lote: 04"/>
    <s v="Serviço de Terceiro"/>
    <x v="0"/>
    <s v="025/2024"/>
    <d v="2024-10-24T00:00:00"/>
    <s v="24/10/24"/>
    <d v="2025-10-24T00:00:00"/>
    <s v="24/10/25"/>
    <n v="365"/>
    <s v="EXPIRADO"/>
    <s v="EXPIRADO"/>
    <x v="0"/>
    <n v="702500"/>
    <x v="0"/>
    <n v="0"/>
    <x v="6"/>
    <s v="TJPA-PRO-2024/04252"/>
    <n v="0"/>
    <n v="702540"/>
    <m/>
    <m/>
    <s v="Lei n° 14.133/21"/>
    <m/>
    <s v="NÃO "/>
    <s v="PRAZO LEGAL"/>
    <s v="2025 - 4º Trimestre"/>
    <d v="2025-08-25T00:00:00"/>
    <s v="Sem informação"/>
    <s v="Sem informação"/>
    <m/>
    <s v="Walter Antonio Santos Duarte"/>
    <s v="Sem indicação"/>
    <s v="Regina Celia Oliveira da Silva"/>
    <s v="Klaus Rhossard Seabra Guimarães "/>
    <s v="Anderson Clay Batista Pereira"/>
    <e v="#N/A"/>
    <n v="-122"/>
    <s v=""/>
    <m/>
    <s v="Iniciar Processo de Reajuste"/>
    <s v="073/2024"/>
    <m/>
    <s v="RCOdS"/>
    <s v="Regina Celia Oliveira da Silva"/>
    <n v="0"/>
    <s v="ARP073/2024"/>
  </r>
  <r>
    <s v="ARP"/>
    <s v="075"/>
    <x v="1"/>
    <s v="SAADTECH LTDA"/>
    <s v="37.667.342/0001-13"/>
    <s v="Registro de Preços para a aquisição futura de expansão de solução de hiperconvergência, em conjunto com os respectivos serviços de implantação, instalação, configuação, integração, suporte técnico, transferência de conhecimento e assitência técnica/manutenção preventiva."/>
    <s v="Contrato de TIC"/>
    <x v="0"/>
    <s v="027/2024"/>
    <d v="2024-10-31T00:00:00"/>
    <s v="31/10/24"/>
    <d v="2025-10-31T00:00:00"/>
    <s v="31/10/25"/>
    <n v="365"/>
    <s v="EXPIRADO"/>
    <s v="EXPIRADO"/>
    <x v="0"/>
    <n v="3255600"/>
    <x v="0"/>
    <n v="0"/>
    <x v="4"/>
    <s v="TJPA-PRO-2024/04430"/>
    <n v="0"/>
    <n v="3225600"/>
    <s v="Não será prorrogada conforme e-mail do fiscal em 16/09/2025"/>
    <m/>
    <s v="Lei n° 14.133/21"/>
    <m/>
    <s v="NÃO "/>
    <s v="PRAZO LEGAL"/>
    <s v="2025 - 4º Trimestre"/>
    <d v="2025-09-01T00:00:00"/>
    <s v="Sem informação"/>
    <s v="NÃO "/>
    <m/>
    <s v="Fabio Venicius Ferreira dos Reis"/>
    <s v="Arilson Galdino da Silva"/>
    <s v="Paulo Gleidson Risuenho Peinado"/>
    <s v="Arilson Galdino da Silva"/>
    <s v="Marcus Vinicius Barbosa e Silva"/>
    <s v="fabio.reis@tjpa.jus.br;arilson.silva@tjpa.jus.br; paulo.peinado@tjpa.jus.br; arilson.silva@tjpa.jus.br; marcus.silva@tjpa.jus.br;coordenadoria.contratos@tjpa.jus.br"/>
    <n v="-115"/>
    <s v=""/>
    <m/>
    <s v="Iniciar Processo de Reajuste"/>
    <s v="075/2024"/>
    <m/>
    <s v="AGdS"/>
    <s v="Arilson Galdino da Silva"/>
    <n v="268800"/>
    <s v="ARP075/2024"/>
  </r>
  <r>
    <s v="CONTRATO"/>
    <s v="114"/>
    <x v="1"/>
    <s v="CLM SOFTWARE COMÉRCIO IMPORTAÇÃO E EXPORTAÇÃO LTDA."/>
    <s v="02.092.332/0003-3"/>
    <s v="Fornecimento de solução de hiperconvergência, em conjunto com os respectivos serviços de implantação, instalação, configuração, integração, suporte técnico, tranferência de conhecimento e assistência técnica/manutenção preventiva, conforme condições e exigências estabelecidas neste instrumento, na Ata de Registro de Preços e no Termo de Referência, Anexo I do Edital"/>
    <s v="Contrato de TIC"/>
    <x v="0"/>
    <s v="027/2024"/>
    <d v="2024-11-05T00:00:00"/>
    <s v="05/11/24"/>
    <d v="2025-11-05T00:00:00"/>
    <s v="05/11/25"/>
    <n v="365"/>
    <s v="EXPIRADO"/>
    <s v="EXPIRADO"/>
    <x v="0"/>
    <n v="12242130"/>
    <x v="0"/>
    <n v="0"/>
    <x v="4"/>
    <s v="TJPA-MEM-2024/64692"/>
    <n v="0"/>
    <n v="12886066.039999999"/>
    <s v="TJPA-MEM-2024/64692 / 0025578-43.2025.8.14.0900 - REAJUSTE AUTOMÁTICO - ja ajustado na tabela. 0025582-80.2025.8.14.0900 - cobrança - Não será prorrogado, conforme informado no Despacho 0000133877"/>
    <m/>
    <s v="Lei n° 14.133/21"/>
    <d v="2025-06-17T00:00:00"/>
    <s v="SIM"/>
    <s v="PRAZO LEGAL"/>
    <s v="2025 - 4º Trimestre"/>
    <d v="2025-09-06T00:00:00"/>
    <s v="Sem informação"/>
    <s v="NÃO "/>
    <m/>
    <s v="Fabio Venicius Ferreira dos Reis"/>
    <s v="Arilson Galdino da Silva"/>
    <s v="Paulo Gleidson Risuenho Peinado"/>
    <s v="Arilson Galdino da Silva"/>
    <s v="Marcus Vinicius Barbosa e Silva"/>
    <s v="fabio.reis@tjpa.jus.br;arilson.silva@tjpa.jus.br; paulo.peinado@tjpa.jus.br; arilson.silva@tjpa.jus.br; marcus.silva@tjpa.jus.br;coordenadoria.contratos@tjpa.jus.br"/>
    <n v="-110"/>
    <s v=""/>
    <m/>
    <s v="Aguardar anualidade"/>
    <s v="114/2024"/>
    <m/>
    <s v="AGdS"/>
    <s v="Arilson Galdino da Silva"/>
    <n v="12242130"/>
    <s v="CONTRATO114/2024"/>
  </r>
  <r>
    <s v="CONTRATO"/>
    <s v="115"/>
    <x v="1"/>
    <s v="SAADTECH LTDA"/>
    <s v="37.867.342/0001-13"/>
    <s v="Contratação de empresa especializada no fornecimento de solução de hiperconvergência, em conjunto com os respectivos serviços de implantação, instalação, configuração, integração, suporte técnico, transferência de conhecimento e assistência técnica/manutenção preventiva"/>
    <s v="Material Permanente"/>
    <x v="0"/>
    <s v="027/2024"/>
    <d v="2024-11-05T00:00:00"/>
    <s v="05/11/24"/>
    <d v="2025-11-05T00:00:00"/>
    <s v="05/11/25"/>
    <n v="365"/>
    <s v="EXPIRADO"/>
    <s v="EXPIRADO"/>
    <x v="0"/>
    <n v="268800"/>
    <x v="0"/>
    <n v="0"/>
    <x v="4"/>
    <s v="TJPA-PRO-2024/04555"/>
    <n v="0"/>
    <n v="282938.88"/>
    <s v="Fiscal Arilson informou por e-mail dia 29/07 quanto à não necessidade de prorrogação / 0025608-78.2025.8.14.0900 - reajuste anual automatico, data já ajustada na tabela"/>
    <m/>
    <s v="Lei n° 14.133/21"/>
    <d v="2025-06-17T00:00:00"/>
    <s v="SIM"/>
    <s v="PRAZO LEGAL"/>
    <s v="2025 - 4º Trimestre"/>
    <d v="2025-09-06T00:00:00"/>
    <s v="Sem informação"/>
    <s v="NÃO "/>
    <m/>
    <s v="Fabio Venicius Ferreira dos Reis"/>
    <s v="Arilson Galdino da Silva"/>
    <s v="Paulo Gleidson Risuenho Peinado"/>
    <s v="Arilson Galdino da Silva"/>
    <s v="Marcus Vinicius Barbosa e Silva"/>
    <s v="fabio.reis@tjpa.jus.br;arilson.silva@tjpa.jus.br; paulo.peinado@tjpa.jus.br; arilson.silva@tjpa.jus.br; marcus.silva@tjpa.jus.br;coordenadoria.contratos@tjpa.jus.br"/>
    <n v="-110"/>
    <s v=""/>
    <m/>
    <s v="Aguardar anualidade"/>
    <s v="115/2024"/>
    <m/>
    <s v="AGdS"/>
    <s v="Arilson Galdino da Silva"/>
    <n v="268800"/>
    <s v="CONTRATO115/2024"/>
  </r>
  <r>
    <s v="CONTRATO"/>
    <s v="090"/>
    <x v="4"/>
    <s v="DECISION SERVIÇO DE TECNOLOGIA DA INFORMAÇÃO LTDA"/>
    <s v="03.535.902/0001-10"/>
    <s v="Aquisição/contratação de solução de gerenciamento lógico para sustentação do parque tecnológico virtualizado em tecnologia Vmware, icluindo licenças, suporte, atualizações, treinamento e créditos para execução de serviços especializados, com a finalidade de atender às necessidades do TJPA."/>
    <s v="Contrato de TIC"/>
    <x v="6"/>
    <s v="007/2022"/>
    <d v="2022-11-21T00:00:00"/>
    <s v="21/11/22"/>
    <d v="2025-11-21T00:00:00"/>
    <s v="21/11/25"/>
    <n v="1096"/>
    <s v="EXPIRADO"/>
    <s v="EXPIRADO"/>
    <x v="0"/>
    <n v="1375000"/>
    <x v="0"/>
    <n v="0"/>
    <x v="4"/>
    <s v="PA-PRO-2022/04319"/>
    <n v="0"/>
    <n v="1375000"/>
    <s v="Não há interesse na prorrogação, conforme e-mail do fiscal Arilson em 29/07/2025"/>
    <m/>
    <s v="Lei n° 8.666/93"/>
    <m/>
    <s v="Não"/>
    <s v="PRAZO LEGAL"/>
    <s v="2025 - 4º Trimestre"/>
    <d v="2025-09-22T00:00:00"/>
    <s v="Sem informação"/>
    <s v="NÃO "/>
    <s v="Adesão à ARP n° 007/2022, oriunda do Pregão Eletrônico n° 067/2021 do Poder Judiciário de Goias."/>
    <s v="Fabio Venicius Ferreira dos Reis"/>
    <s v="Arilson Galdino da Silva"/>
    <s v="Marcus Vinicius Barbosa e Silva"/>
    <s v="Arilson Galdino da Silva"/>
    <s v="Paulo Gleidson Risuenho Peinado"/>
    <s v="fabio.reis@tjpa.jus.br;arilson.silva@tjpa.jus.br; marcus.silva@tjpa.jus.br; arilson.silva@tjpa.jus.br; paulo.peinado@tjpa.jus.br;coordenadoria.contratos@tjpa.jus.br"/>
    <n v="-94"/>
    <s v=""/>
    <m/>
    <s v="Iniciar Processo de Reajuste"/>
    <s v="090/2022"/>
    <m/>
    <s v="AGdS"/>
    <s v="Arilson Galdino da Silva"/>
    <n v="1375000"/>
    <s v="CONTRATO090/2022"/>
  </r>
  <r>
    <s v="CONTRATO"/>
    <s v="091"/>
    <x v="4"/>
    <s v="SYSTECH SISTEMAS E TECNOLOGIA EM INFORMÁTICA LTDA"/>
    <s v="03.263.975/0001-09"/>
    <s v="Aquisição/contratação de solução de gerenciamento lógico para sustentação do parque tecnológico virtuslizado em tecnologia vmware, icluindo licenças, suporte, atualizações, treinamento e créditos para execução de serviços especializados, com a finalidade de atender às necessidades do TJPA."/>
    <s v="Contrato de TIC"/>
    <x v="6"/>
    <s v="007/2022"/>
    <d v="2022-11-21T00:00:00"/>
    <s v="21/11/22"/>
    <d v="2025-11-21T00:00:00"/>
    <s v="21/11/25"/>
    <n v="1096"/>
    <s v="EXPIRADO"/>
    <s v="EXPIRADO"/>
    <x v="0"/>
    <n v="1190984"/>
    <x v="0"/>
    <n v="0"/>
    <x v="4"/>
    <s v="PA-PRO-2022/04328"/>
    <n v="0"/>
    <n v="1190984"/>
    <s v="Não há interesse na prorrogação, conforme e-mail do fiscal Arilson em 29/07/2025"/>
    <m/>
    <s v="Lei n° 8.666/93"/>
    <m/>
    <s v="Não"/>
    <s v="PRAZO LEGAL"/>
    <s v="2025 - 4º Trimestre"/>
    <d v="2025-09-22T00:00:00"/>
    <s v="Sem informação"/>
    <s v="NÃO "/>
    <s v="Adesão à ARP n° 007/2022, oriunda do Pregão Eletrônico n° 067/2021 do Poder Judiciário de Goias."/>
    <s v="Fabio Venicius Ferreira dos Reis"/>
    <s v="Arilson Galdino da Silva"/>
    <s v="Marcus Vinicius Barbosa e Silva"/>
    <s v="Arilson Galdino da Silva"/>
    <s v="Paulo Gleidson Risuenho Peinado"/>
    <s v="fabio.reis@tjpa.jus.br;arilson.silva@tjpa.jus.br; marcus.silva@tjpa.jus.br; arilson.silva@tjpa.jus.br; paulo.peinado@tjpa.jus.br;coordenadoria.contratos@tjpa.jus.br"/>
    <n v="-94"/>
    <s v=""/>
    <m/>
    <s v="Iniciar Processo de Reajuste"/>
    <s v="091/2022"/>
    <m/>
    <s v="AGdS"/>
    <s v="Arilson Galdino da Silva"/>
    <n v="1190984"/>
    <s v="CONTRATO091/2022"/>
  </r>
  <r>
    <s v="CONTRATO"/>
    <s v="040"/>
    <x v="5"/>
    <s v="EMPRESA DE TECNOLOGIA DA INFORMAÇÃO E COMUNICAÇÃO DO ESTADO DO_x000a_PARÁ - PRODEPA"/>
    <s v="05.059.613/0001-18"/>
    <s v="Prestação de serviço de Tecnologia da Informação e Comunicação, incluindo o fornecimento da solução de rede privada de dados, o gerenciamento proativo, manutenção, suporte técnico e licenças de uso de sistemas globais para atendimento das unidades judiciárias no Estado do Pará, com o intuito de proporcionar maior celeridade de segurança na transmissão das informações entre as unidades judiciárias."/>
    <s v="Contrato de TIC"/>
    <x v="2"/>
    <s v="021/2020"/>
    <d v="2020-12-01T00:00:00"/>
    <s v="01/12/20"/>
    <d v="2025-12-01T00:00:00"/>
    <s v="01/12/25"/>
    <n v="1826"/>
    <s v="EXPIRADO"/>
    <s v="EXPIRADO"/>
    <x v="0"/>
    <n v="12786582.880000001"/>
    <x v="0"/>
    <n v="0"/>
    <x v="4"/>
    <s v="PA-PRO-2020/01399"/>
    <n v="0"/>
    <n v="3404914.16"/>
    <s v="TJPA-MEM-2024/52557, COBRANÇA / prorrogfação: TJPA-PRO-2024/01826/ 0041077-67.2025.8.14.0900 coibrança"/>
    <m/>
    <s v="Lei n° 8.666/93"/>
    <m/>
    <s v="SIM"/>
    <s v="EXCEPCIONAL"/>
    <s v="2025 - 4º Trimestre"/>
    <d v="2025-10-02T00:00:00"/>
    <s v="Sem informação"/>
    <s v="Sem informação"/>
    <m/>
    <s v="Denison Leandro Serrao Soares"/>
    <s v="Arilson Galdino da Silva"/>
    <s v="Claudio Luis da Silva Cabral"/>
    <s v="Arilson Galdino da Silva"/>
    <s v="Cristiano Neri da Silva "/>
    <s v="denison.soares@tjpa.jus.br;arilson.silva@tjpa.jus.br; claudio.cabral@tjpa.jus.br; arilson.silva@tjpa.jus.br; cristiano.neri@tjpa.jus.br;coordenadoria.contratos@tjpa.jus.br"/>
    <n v="-84"/>
    <s v=""/>
    <m/>
    <s v="Iniciar Processo de Reajuste"/>
    <s v="040/2020"/>
    <m/>
    <s v="AGdS"/>
    <s v="Arilson Galdino da Silva"/>
    <n v="14173913.4"/>
    <s v="CONTRATO040/2020"/>
  </r>
  <r>
    <s v="CONTRATO"/>
    <s v="006"/>
    <x v="4"/>
    <s v="CIEE - CENTRO DE INTEGRAÇÃO EMPRESA ESCOLA "/>
    <s v="61.600.839/0001-55"/>
    <s v="Contratação de pessoa jurídica especializada na prestação de serviços de agente de integração de estágio"/>
    <s v="Serviço de Terceiro"/>
    <x v="0"/>
    <s v="073/2021"/>
    <d v="2022-01-25T00:00:00"/>
    <s v="25/01/22"/>
    <d v="2025-10-31T00:00:00"/>
    <s v="31/10/25"/>
    <n v="1375"/>
    <s v="EXPIRADO"/>
    <s v="EXPIRADO"/>
    <x v="0"/>
    <n v="84078"/>
    <x v="0"/>
    <n v="0"/>
    <x v="3"/>
    <s v="PA-PRO-2022/00336"/>
    <n v="0"/>
    <n v="17500.68"/>
    <s v="TJPA-MEM-2024/65512, COBRANÇA e tramitação, na assessoria jurpidica/ COBRANÇA: 0003840-96.2025.8.14.0900 (SEI). Rescisão antecipada do contrato: 0033126-22.2025.8.14.0900/ 0033706-52.2025.8.14.0900 autororizada"/>
    <m/>
    <s v="Lei n° 8.666/93"/>
    <m/>
    <s v="SIM"/>
    <s v="PRAZO LEGAL"/>
    <s v="2025 - 4º Trimestre"/>
    <d v="2025-09-01T00:00:00"/>
    <s v="Sem informação"/>
    <s v="Sem informação"/>
    <m/>
    <s v="Valeria da Silva Pinheiro"/>
    <s v="Patricia Veríssimo Portela"/>
    <s v="Antonio Carlos Sampaio Martins de Barros Junior"/>
    <s v="Sem indicação"/>
    <s v="Sem indicação"/>
    <e v="#N/A"/>
    <n v="-115"/>
    <s v=""/>
    <m/>
    <s v="Iniciar Processo de Reajuste"/>
    <s v="006/2022"/>
    <m/>
    <s v="PVP"/>
    <s v="Patricia Veríssimo Portela"/>
    <n v="57524.15"/>
    <s v="CONTRATO006/2022"/>
  </r>
  <r>
    <s v="CONTRATO"/>
    <s v="004"/>
    <x v="3"/>
    <s v="CRIART SERVIÇOS DE TERCEIRIZAÇÃO DE MÃO DE OBRA LTDA"/>
    <s v=" 07.783.832/0001-70"/>
    <s v="Contratação de Pessoa Jurídica especializada na prestação de serviços de condução de veículos, conforme condições, quantidades e exigências estabelecidas no termo de referência, Anexo I do edital, cujos termos integram o presente instrumento (Cotratação de motorista e motociclistas)"/>
    <s v="Terceirização"/>
    <x v="0"/>
    <s v="064/2020"/>
    <d v="2021-02-26T00:00:00"/>
    <s v="26/02/21"/>
    <d v="2025-10-24T00:00:00"/>
    <s v="24/10/25"/>
    <n v="1701"/>
    <s v="EXPIRADO"/>
    <s v="EXPIRADO"/>
    <x v="0"/>
    <n v="6158683.7599999998"/>
    <x v="0"/>
    <n v="0"/>
    <x v="2"/>
    <s v="PA-PRO-2021/00084"/>
    <n v="0"/>
    <n v="4071801.12"/>
    <s v="TJPA-MEM-2024/60891. 0035930-60.2025.8.14.0900 - rescisão antecipada autorizada"/>
    <m/>
    <s v="Lei n° 8.666/93"/>
    <m/>
    <s v="SIM"/>
    <s v="PRAZO LEGAL"/>
    <s v="2025 - 4º Trimestre"/>
    <d v="2025-08-25T00:00:00"/>
    <s v="Sem informação"/>
    <s v="Sem informação"/>
    <m/>
    <s v="Djalma Da Costa Martins"/>
    <s v="Rafaela Martins Prazeres"/>
    <s v="Rafaela Martins Prazeres"/>
    <s v="Sem indicação"/>
    <s v="Moises Cristino de Oliveira"/>
    <e v="#N/A"/>
    <n v="-122"/>
    <s v=""/>
    <m/>
    <s v="Iniciar Processo de Reajuste"/>
    <s v="004/2021"/>
    <m/>
    <s v="RMP"/>
    <s v="Rafaela Martins Prazeres"/>
    <n v="17456377.039999999"/>
    <s v="CONTRATO004/2021"/>
  </r>
  <r>
    <s v="CONTRATO"/>
    <s v="045"/>
    <x v="9"/>
    <s v="CIENTEC ASSISTÊNCIA TÉCNICA DE EQUIPAMENTOS MÉDICOS HOSPITALARES - EIRELI"/>
    <s v="10.404.667/0001-03"/>
    <s v="Contratação de empresa especializada na prestação de serviços de manutenção preventiva e corretiva, com reposição de peças "/>
    <s v="Serviço de Terceiro"/>
    <x v="0"/>
    <s v="057/2019"/>
    <d v="2019-10-31T00:00:00"/>
    <s v="31/10/19"/>
    <d v="2025-06-30T00:00:00"/>
    <s v="30/06/25"/>
    <n v="2069"/>
    <s v="EXPIRADO"/>
    <s v="EXPIRADO"/>
    <x v="0"/>
    <n v="39000"/>
    <x v="0"/>
    <n v="0"/>
    <x v="3"/>
    <s v="PA-PRO-2019/04695"/>
    <n v="0"/>
    <n v="28897.11"/>
    <s v="TJPA-MEM-2024/63281 EXCEPCIONAL, MAIS 6 MESES, COM CLAUSULA DE RESCISÃO ANTECIPADA. NOVO CERTAME TJPA-PRO-2024/02629; CERTAME HOMOLOGADO."/>
    <d v="2024-10-31T00:00:00"/>
    <s v="Lei n° 8.666/93"/>
    <m/>
    <s v="Não"/>
    <s v="EXCEPCIONAL"/>
    <s v="2025 - 2º Trimestre"/>
    <d v="2025-05-01T00:00:00"/>
    <s v="Dentro do prazo"/>
    <s v="NÃO "/>
    <m/>
    <s v="Jose Nazareno Rufino de Mattos"/>
    <s v="Sem indicação"/>
    <s v="Sem indicação"/>
    <s v="Mário Jorge Correia dos Santos"/>
    <s v="Sem indicação"/>
    <s v="jose.mattos@tjpa.jus.br;;;mario.santos@tjpa.jus.br;;coordenadoria.contratos@tjpa.jus.br"/>
    <n v="-238"/>
    <s v=""/>
    <m/>
    <s v="Iniciar Processo de Reajuste"/>
    <s v="045/2019"/>
    <m/>
    <s v="Sem indicação"/>
    <s v="Sem indicação"/>
    <n v="258169.94"/>
    <s v="CONTRATO045/2019"/>
  </r>
  <r>
    <s v="CONTRATO"/>
    <s v="065"/>
    <x v="1"/>
    <s v="RDK DEGRAVAÇÕES E EVENTOS LTDA"/>
    <s v="15.333.845/0001-76"/>
    <s v="Contratação de empresa especializada em serviços de transcrição de áudio por meio de estenotipia computadorizada via sistema TAC - Transcrição Assistida por Computador - sob demanda, para transcrição de sessões de julgamentos, audiências, reuniões, discursos, oitivas e transcrições em geral, para entregar em até 72 (setenta e duas) horas, com sofTwere de controle, em platarforma ASP 100 WEB. "/>
    <s v="Serviço de Terceiro"/>
    <x v="2"/>
    <s v="90014/2024"/>
    <d v="2024-07-01T00:00:00"/>
    <s v="01/07/24"/>
    <d v="2025-07-01T00:00:00"/>
    <s v="01/07/25"/>
    <n v="365"/>
    <s v="EXPIRADO"/>
    <s v="EXPIRADO"/>
    <x v="0"/>
    <n v="56000"/>
    <x v="0"/>
    <n v="0"/>
    <x v="8"/>
    <s v="TJPA -PRO-2024/02608"/>
    <n v="0"/>
    <n v="56000"/>
    <s v="informado sobre o não interesse em prorrogar no dia 17/03/25, por email enviado por Crsitina Passarelli Pimental"/>
    <m/>
    <s v="Lei n° 14.133/21"/>
    <d v="2024-06-03T00:00:00"/>
    <s v="NÃO "/>
    <s v="PRAZO LEGAL"/>
    <s v="2025 - 3º Trimestre"/>
    <d v="2025-05-02T00:00:00"/>
    <s v="Sem informação"/>
    <s v="NÃO "/>
    <m/>
    <s v="Jonas Pedroso Liborio Vieira"/>
    <s v="Sem indicação"/>
    <s v="Pollyana Pires"/>
    <s v="Cristina Passarelli Pimentel"/>
    <s v="Sem indicação"/>
    <s v="jonas.vieira@tjpa.jus.br; pollyana.pires@tjpa.jus.br; cristina.pimentel@tjpa.jus.br; coordenadoria.contratos@tjpa.jus.br"/>
    <n v="-237"/>
    <s v=""/>
    <m/>
    <s v="Iniciar Processo de Reajuste"/>
    <s v="065/2024"/>
    <m/>
    <s v="PP"/>
    <s v="Pollyana Pires"/>
    <n v="5603.02"/>
    <s v="CONTRATO065/2024"/>
  </r>
  <r>
    <s v="CONTRATO"/>
    <s v="061"/>
    <x v="4"/>
    <s v="COMDADOS COMERCIO E SERVIÇOS ELETRONICOS LTDA"/>
    <s v="34.203.752/0001-71"/>
    <s v="Fornecimento de equipamentos de rede local, contemplando manutenção e o serviço opcional  de instalação, com garantia de 36 (trinta e seis) meses"/>
    <s v="Contrato de TIC"/>
    <x v="6"/>
    <s v="167/2021"/>
    <d v="2022-07-20T00:00:00"/>
    <s v="20/07/22"/>
    <d v="2025-07-20T00:00:00"/>
    <s v="20/07/25"/>
    <n v="1096"/>
    <s v="EXPIRADO"/>
    <s v="EXPIRADO"/>
    <x v="0"/>
    <n v="10407400"/>
    <x v="0"/>
    <n v="0"/>
    <x v="4"/>
    <s v="PA-PRO-2022/00514"/>
    <n v="0"/>
    <n v="13009250"/>
    <s v="perguntei pro andrey sobre a prorrogação via teams, em 18/06. Andrey informou que não será prorrogado"/>
    <m/>
    <s v="Lei n° 8.666/93"/>
    <m/>
    <s v="SIM"/>
    <s v="PRAZO LEGAL"/>
    <s v="2025 - 3º Trimestre"/>
    <d v="2025-05-21T00:00:00"/>
    <s v="Sem informação"/>
    <s v="NÃO "/>
    <s v="Adesão ao Pregão Eletrônico nº 167/2021 da Secretaria da Administração - SAEB do Governo da Bahia. Não existe número da ARP"/>
    <s v="Denison Leandro Serrao Soares"/>
    <s v="Arilson Galdino da Silva"/>
    <s v="Claudio Luis da Silva Cabral"/>
    <s v="Arilson Galdino da Silva"/>
    <s v="Bruno Botelho Cardoso"/>
    <s v="denison.soares@tjpa.jus.br;arilson.silva@tjpa.jus.br; claudio.cabral@tjpa.jus.br; arilson.silva@tjpa.jus.br; bruno.bcardoso@tjpa.jus.br;coordenadoria.contratos@tjpa.jus.br"/>
    <n v="-218"/>
    <s v=""/>
    <m/>
    <s v="Iniciar Processo de Reajuste"/>
    <s v="061/2022"/>
    <m/>
    <s v="AGdS"/>
    <s v="Arilson Galdino da Silva"/>
    <n v="13451426"/>
    <s v="CONTRATO061/2022"/>
  </r>
  <r>
    <s v="CONTRATO"/>
    <s v="034"/>
    <x v="3"/>
    <s v="R&amp;B SERVIÇOS DE TELECOMUNICAÇÕES LTDA"/>
    <s v="19.151.627/0001-71"/>
    <s v="Contratação para prestação de serviço de acesso à internet, com instalação e suporte para as unidades judiciárias do TJPA."/>
    <s v="Contrato de TIC"/>
    <x v="0"/>
    <s v="034/2021"/>
    <d v="2021-07-22T00:00:00"/>
    <d v="2025-07-22T00:00:00"/>
    <d v="2025-07-22T00:00:00"/>
    <s v="22/07/25"/>
    <n v="1461"/>
    <s v="EXPIRADO"/>
    <s v="EXPIRADO"/>
    <x v="0"/>
    <n v="44050"/>
    <x v="0"/>
    <n v="0"/>
    <x v="4"/>
    <s v="PA-PRO-2021/02233"/>
    <n v="0"/>
    <n v="44050"/>
    <s v="instrução TJPA-MEM-2025/17087; informado no despacho TJPA-DES-2025/100177 que não será renovado "/>
    <m/>
    <s v="Lei n° 8.666/93"/>
    <m/>
    <s v="SIM"/>
    <s v="PRAZO LEGAL"/>
    <s v="2025 - 3º Trimestre"/>
    <d v="2025-05-23T00:00:00"/>
    <s v="Sem informação"/>
    <s v="NÃO "/>
    <m/>
    <s v="Denison Leandro Serrao Soares"/>
    <s v="Arilson Galdino da Silva"/>
    <s v="Claudio Luis da Silva Cabral"/>
    <s v="Erick Johny Maciel Bol"/>
    <s v="Bruno Botelho Cardoso"/>
    <s v="denison.soares@tjpa.jus.br;arilson.silva@tjpa.jus.br; claudio.cabral@tjpa.jus.br; erick.bol@tjpa.jus.br; bruno.bcardoso@tjpa.jus.br;coordenadoria.contratos@tjpa.jus.br"/>
    <n v="-216"/>
    <s v=""/>
    <m/>
    <s v="Iniciar Processo de Reajuste"/>
    <s v="034/2021"/>
    <m/>
    <s v="AGdS"/>
    <s v="Arilson Galdino da Silva"/>
    <n v="36365.629999999997"/>
    <s v="CONTRATO034/2021"/>
  </r>
  <r>
    <s v="CONTRATO"/>
    <s v="081"/>
    <x v="1"/>
    <s v="ALLFLEX COMERCIO E SERVICOS DE MOBILIARIO LTDA"/>
    <s v="35.661.486/0001-93"/>
    <s v="Aquisição de móveis e afins por meio de contrato de fornecimento, sob o critério de menor preço por lote"/>
    <s v="Material Permanente"/>
    <x v="0"/>
    <s v="004/2024"/>
    <d v="2024-07-23T00:00:00"/>
    <s v="23/07/24"/>
    <d v="2025-07-23T00:00:00"/>
    <s v="23/07/25"/>
    <n v="365"/>
    <s v="EXPIRADO"/>
    <s v="EXPIRADO"/>
    <x v="0"/>
    <n v="313825.01"/>
    <x v="0"/>
    <n v="0"/>
    <x v="2"/>
    <s v="TJPA-PRO-2024/02928"/>
    <n v="0"/>
    <n v="392032.02"/>
    <s v="não será prorrogado. informado por email dia 27/05; TJPA-MEM-2025/23294_x000a_alteração quantitativa"/>
    <m/>
    <s v="Lei n° 14.133/21"/>
    <d v="2024-04-22T00:00:00"/>
    <s v="NÃO "/>
    <s v="PRAZO LEGAL"/>
    <s v="2025 - 3º Trimestre"/>
    <d v="2025-05-24T00:00:00"/>
    <s v="Sem informação"/>
    <s v="NÃO "/>
    <m/>
    <s v="Joao Victor Ferreira Almeida"/>
    <s v="Sem indicação"/>
    <s v="Barbara Suely Dantas de Sousa Barros"/>
    <s v="Sem indicação"/>
    <s v="Sem indicação"/>
    <s v="joao.vfalmeida@tjpa.jus.br;barbara.barros@tjpa.jus.br;coordenadoria.contratos@tjpa.jus.br"/>
    <n v="-215"/>
    <s v=""/>
    <m/>
    <s v="Iniciar Processo de Reajuste"/>
    <s v="081/2024"/>
    <m/>
    <s v="BSDdSB"/>
    <s v="Barbara Suely Dantas de Sousa Barros"/>
    <n v="78207.009999999995"/>
    <s v="CONTRATO081/2024"/>
  </r>
  <r>
    <s v="CONTRATO"/>
    <s v="082"/>
    <x v="1"/>
    <s v="RD MÓVEIS LTDA."/>
    <s v="00.707.468/0001-10"/>
    <s v="Aquisição de móveis e afins por meio de contrato de fornecimento, sob o critério de menor preço por lote"/>
    <s v="Material Permanente"/>
    <x v="0"/>
    <s v="004/2024"/>
    <d v="2024-07-23T00:00:00"/>
    <s v="23/07/24"/>
    <d v="2025-07-23T00:00:00"/>
    <s v="23/07/25"/>
    <n v="365"/>
    <s v="EXPIRADO"/>
    <s v="EXPIRADO"/>
    <x v="0"/>
    <n v="133753.20000000001"/>
    <x v="0"/>
    <n v="0"/>
    <x v="2"/>
    <s v="TJPA-PRO-2024/02946"/>
    <n v="0"/>
    <n v="166787.54"/>
    <s v="não será prorrogado. informado por email dia 27/05"/>
    <m/>
    <s v="Lei n° 14.133/21"/>
    <d v="2024-04-22T00:00:00"/>
    <s v="NÃO "/>
    <s v="PRAZO LEGAL"/>
    <s v="2025 - 3º Trimestre"/>
    <d v="2025-05-24T00:00:00"/>
    <s v="Sem informação"/>
    <s v="NÃO "/>
    <m/>
    <s v="Joao Victor Ferreira Almeida"/>
    <s v="Claikson Mendonca Duarte "/>
    <s v="Barbara Suely Dantas de Sousa Barros"/>
    <s v="Sem indicação"/>
    <s v="Sem indicação"/>
    <s v="joao.vfalmeida@tjpa.jus.br;claikson.duarte@tjpa.jus.br;barbara.barros@tjpa.jus.br"/>
    <n v="-215"/>
    <s v=""/>
    <m/>
    <s v="Iniciar Processo de Reajuste"/>
    <s v="082/2024"/>
    <m/>
    <s v="CMD"/>
    <s v="Claikson Mendonca Duarte "/>
    <n v="133753.20000000001"/>
    <s v="CONTRATO082/2024"/>
  </r>
  <r>
    <s v="CONTRATO"/>
    <s v="084"/>
    <x v="1"/>
    <s v="A.N.D. CAPELLI LTDA"/>
    <s v="45.874.714/0001-67"/>
    <s v="Aquisição de móveis e afins por meio de contrato de fornecimento, sob o critério de menor preço por lote."/>
    <s v="Material Permanente"/>
    <x v="0"/>
    <s v="004/2024"/>
    <d v="2024-07-25T00:00:00"/>
    <s v="25/07/24"/>
    <d v="2025-07-25T00:00:00"/>
    <s v="25/07/25"/>
    <n v="365"/>
    <s v="EXPIRADO"/>
    <s v="EXPIRADO"/>
    <x v="0"/>
    <n v="376637"/>
    <x v="0"/>
    <n v="1"/>
    <x v="2"/>
    <s v="TJPA-PRO-2024/02959"/>
    <n v="0"/>
    <n v="376637"/>
    <s v="não será prorrogado. informado por email dia 27/05"/>
    <m/>
    <s v="Lei n° 14.133/21"/>
    <d v="2024-04-22T00:00:00"/>
    <s v="NÃO "/>
    <s v="PRAZO LEGAL"/>
    <s v="2025 - 3º Trimestre"/>
    <d v="2025-05-26T00:00:00"/>
    <s v="Sem informação"/>
    <s v="NÃO "/>
    <m/>
    <s v="Joao Victor Ferreira Almeida"/>
    <s v="Claikson Mendonca Duarte "/>
    <s v="Barbara Suely Dantas de Sousa Barros"/>
    <s v="Sem indicação"/>
    <s v="Sem indicação"/>
    <s v="joao.vfalmeida@tjpa.jus.br;claikson.duarte@tjpa.jus.br;barbara.barros@tjpa.jus.br"/>
    <n v="-213"/>
    <s v=""/>
    <m/>
    <s v="Iniciar Processo de Reajuste"/>
    <s v="084/2024"/>
    <m/>
    <s v="CMD"/>
    <s v="Claikson Mendonca Duarte "/>
    <n v="376637"/>
    <s v="CONTRATO084/2024"/>
  </r>
  <r>
    <s v="CONTRATO"/>
    <s v="085"/>
    <x v="1"/>
    <s v="TECNO2000 INDÚSTRIA E COMÉRCIO LTDA."/>
    <s v="21.306.287/0001-52"/>
    <s v="Aquisição de móveis e afins por meio de contrato de fornecimento, sob o critério de menor preço por lote."/>
    <s v="Material Permanente"/>
    <x v="0"/>
    <s v="004/2024"/>
    <d v="2024-07-25T00:00:00"/>
    <s v="25/07/24"/>
    <d v="2025-07-25T00:00:00"/>
    <s v="25/07/25"/>
    <n v="365"/>
    <s v="EXPIRADO"/>
    <s v="EXPIRADO"/>
    <x v="0"/>
    <n v="459160"/>
    <x v="0"/>
    <n v="0"/>
    <x v="2"/>
    <s v="TJPA-PRO-2024/02960"/>
    <n v="0"/>
    <n v="572920"/>
    <s v="não será prorrogado. informado por email dia 27/05"/>
    <m/>
    <s v="Lei n° 14.133/21"/>
    <d v="2024-04-22T00:00:00"/>
    <s v="NÃO "/>
    <s v="PRAZO LEGAL"/>
    <s v="2025 - 3º Trimestre"/>
    <d v="2025-05-26T00:00:00"/>
    <s v="Sem informação"/>
    <s v="NÃO "/>
    <m/>
    <s v="Joao Victor Ferreira Almeida"/>
    <s v="Claikson Mendonca Duarte "/>
    <s v="Barbara Suely Dantas de Sousa Barros"/>
    <s v="Sem indicação"/>
    <s v="Sem indicação"/>
    <s v="joao.vfalmeida@tjpa.jus.br;claikson.duarte@tjpa.jus.br;barbara.barros@tjpa.jus.br"/>
    <n v="-213"/>
    <s v=""/>
    <m/>
    <s v="Iniciar Processo de Reajuste"/>
    <s v="085/2024"/>
    <m/>
    <s v="CMD"/>
    <s v="Claikson Mendonca Duarte "/>
    <n v="572920"/>
    <s v="CONTRATO085/2024"/>
  </r>
  <r>
    <s v="ARP"/>
    <s v="041"/>
    <x v="1"/>
    <s v="ARGON ASSESSORIA COMÉRCIO E DISTRIBUIÇÃO LTDA"/>
    <s v="47.208.443/0001-36"/>
    <s v="Registro de preços para aquisição de eletrodomésticos, eletroportáteis e utensílios de escritório diversos"/>
    <s v="Material Permanente"/>
    <x v="0"/>
    <s v="007/2024"/>
    <d v="2024-07-29T00:00:00"/>
    <s v="29/07/24"/>
    <d v="2025-07-29T00:00:00"/>
    <s v="29/07/25"/>
    <n v="365"/>
    <s v="EXPIRADO"/>
    <s v="EXPIRADO"/>
    <x v="0"/>
    <n v="9600"/>
    <x v="0"/>
    <n v="0"/>
    <x v="2"/>
    <s v="TJPA-PRO-2024/00782"/>
    <n v="0"/>
    <n v="9600"/>
    <s v="nova contratação TJPA-PRO-2025/01227"/>
    <m/>
    <s v="Lei n° 14.133/21"/>
    <d v="2024-03-26T00:00:00"/>
    <s v="NÃO "/>
    <s v="PRAZO LEGAL"/>
    <s v="2025 - 3º Trimestre"/>
    <d v="2025-05-30T00:00:00"/>
    <s v="Sem informação"/>
    <s v="NÃO "/>
    <m/>
    <s v="Joao Victor Ferreira Almeida"/>
    <s v="Sem indicação"/>
    <s v="Claikson Mendonca Duarte "/>
    <s v="Claikson Mendonca Duarte "/>
    <s v="Joao Victor Ferreira Almeida"/>
    <s v="joao.vfalmeida@tjpa.jus.br;claikson.duarte@tjpa.jus.br;"/>
    <n v="-209"/>
    <s v=""/>
    <m/>
    <s v="Iniciar Processo de Reajuste"/>
    <s v="041/2024"/>
    <m/>
    <s v="CMD"/>
    <s v="Claikson Mendonca Duarte "/>
    <n v="9600"/>
    <s v="ARP041/2024"/>
  </r>
  <r>
    <s v="ARP"/>
    <s v="042"/>
    <x v="1"/>
    <s v="JBMH DISTRIBUIDORA DE EQUIPAMENTOS ELETRÔNICOS EIRELI"/>
    <s v="30.632.729/0001-41"/>
    <s v="Registro de Preços para Aquisição de eletrodomésticos, eletroportáteis e utensílios de escritório diversos - Item 1 - Refrigerador tipo geladeira"/>
    <s v="Material Permanente"/>
    <x v="0"/>
    <s v="007/2024"/>
    <d v="2024-07-29T00:00:00"/>
    <s v="29/07/24"/>
    <d v="2025-07-29T00:00:00"/>
    <s v="29/07/25"/>
    <n v="365"/>
    <s v="EXPIRADO"/>
    <s v="EXPIRADO"/>
    <x v="0"/>
    <n v="60000"/>
    <x v="0"/>
    <n v="0"/>
    <x v="2"/>
    <s v="TJPA-PRO-2024/2873"/>
    <n v="0"/>
    <n v="60000"/>
    <s v="TJPA-MEM-2025/10769 - ja atualizei a data do orçamento estimado na planilha; nova contratação TJPA-PRO-2025/01227"/>
    <m/>
    <s v="Lei n° 14.133/21"/>
    <d v="2025-03-26T00:00:00"/>
    <s v="NÃO "/>
    <s v="PRAZO LEGAL"/>
    <s v="2025 - 3º Trimestre"/>
    <d v="2025-05-30T00:00:00"/>
    <s v="Sem informação"/>
    <s v="NÃO "/>
    <m/>
    <s v="Joao Victor Ferreira Almeida"/>
    <s v="Sem indicação"/>
    <s v="Paulo Alexandre Andrade de Oliveira"/>
    <s v="Sem Indicação"/>
    <s v="Sem indicação"/>
    <s v="joao.vfalmeida@tjpa.jus.br;paulo.alexandre@tjpa.jus.br;coordenadoria.contratos@tjpa.jus.br"/>
    <n v="-209"/>
    <s v=""/>
    <m/>
    <s v="Aguardar anualidade"/>
    <s v="042/2024"/>
    <m/>
    <s v="PAAdO"/>
    <s v="Paulo Alexandre Andrade de Oliveira"/>
    <n v="60000"/>
    <s v="ARP042/2024"/>
  </r>
  <r>
    <s v="ARP"/>
    <s v="043"/>
    <x v="1"/>
    <s v="BT COMÉRCIO INTELIGENTE LTDA"/>
    <s v="45.329.312/0001-81"/>
    <s v="Registro de preços para a eventual aquisição de eletrodomésticos, eletroportáteis e utensílios de escritório diversos"/>
    <s v="Material Permanente"/>
    <x v="0"/>
    <s v="007/2024"/>
    <d v="2024-07-29T00:00:00"/>
    <s v="29/07/24"/>
    <d v="2025-07-29T00:00:00"/>
    <s v="29/07/25"/>
    <n v="365"/>
    <s v="EXPIRADO"/>
    <s v="EXPIRADO"/>
    <x v="0"/>
    <n v="22800"/>
    <x v="0"/>
    <n v="0"/>
    <x v="2"/>
    <s v="TJPA-PRO-2024/02881"/>
    <n v="0"/>
    <n v="22800"/>
    <s v="nova contratação TJPA-PRO-2025/01227"/>
    <m/>
    <s v="Lei n° 14.133/21"/>
    <d v="2024-03-26T00:00:00"/>
    <s v="NÃO "/>
    <s v="PRAZO LEGAL"/>
    <s v="2025 - 3º Trimestre"/>
    <d v="2025-05-30T00:00:00"/>
    <s v="Sem informação"/>
    <s v="NÃO "/>
    <m/>
    <s v="Joao Victor Ferreira Almeida"/>
    <s v="Sem indicação"/>
    <s v="Claikson Mendonca Duarte "/>
    <s v="Claikson Mendonca Duarte "/>
    <s v="Joao Victor Ferreira Almeida"/>
    <s v="joao.vfalmeida@tjpa.jus.br;claikson.duarte@tjpa.jus.br;"/>
    <n v="-209"/>
    <s v=""/>
    <m/>
    <s v="Iniciar Processo de Reajuste"/>
    <s v="043/2024"/>
    <m/>
    <s v="CMD"/>
    <s v="Claikson Mendonca Duarte "/>
    <n v="22800"/>
    <s v="ARP043/2024"/>
  </r>
  <r>
    <s v="ARP"/>
    <s v="045"/>
    <x v="1"/>
    <s v="EASYTECH SECURITY COMÉRCIO DE ELETRÔNICOS LTDA"/>
    <s v="48.924.825/0001-29"/>
    <s v="Registro de preços para a eventual aquisição de eletrodomésticos, eletroportáteis e utensílios de escritório diversos"/>
    <s v="Material Permanente"/>
    <x v="0"/>
    <s v="007/2024"/>
    <d v="2024-07-29T00:00:00"/>
    <s v="29/07/24"/>
    <d v="2025-07-29T00:00:00"/>
    <s v="29/07/25"/>
    <n v="365"/>
    <s v="EXPIRADO"/>
    <s v="EXPIRADO"/>
    <x v="0"/>
    <n v="5205.2"/>
    <x v="0"/>
    <n v="0"/>
    <x v="2"/>
    <s v="TJPA-PRO-2024/02882"/>
    <n v="0"/>
    <n v="5205.2"/>
    <s v="nova contratação TJPA-PRO-2025/01227"/>
    <m/>
    <s v="Lei n° 14.133/21"/>
    <d v="2024-03-26T00:00:00"/>
    <s v="NÃO "/>
    <s v="PRAZO LEGAL"/>
    <s v="2025 - 3º Trimestre"/>
    <d v="2025-05-30T00:00:00"/>
    <s v="Sem informação"/>
    <s v="NÃO "/>
    <m/>
    <s v="Joao Victor Ferreira Almeida"/>
    <s v="Sem indicação"/>
    <s v="Claikson Mendonca Duarte "/>
    <s v="Claikson Mendonca Duarte "/>
    <s v="Joao Victor Ferreira Almeida"/>
    <s v="joao.vfalmeida@tjpa.jus.br;claikson.duarte@tjpa.jus.br;"/>
    <n v="-209"/>
    <s v=""/>
    <m/>
    <s v="Iniciar Processo de Reajuste"/>
    <s v="045/2024"/>
    <m/>
    <s v="CMD"/>
    <s v="Claikson Mendonca Duarte "/>
    <n v="5205.2"/>
    <s v="ARP045/2024"/>
  </r>
  <r>
    <s v="ARP"/>
    <s v="046"/>
    <x v="1"/>
    <s v="E-COMMAX NEGÓCIOS PÚBLICOS ELETRÔNICOS LTDA"/>
    <s v="16.974.298/0001-70"/>
    <s v="Registro de preços para a eventual aquisição de eletrodomésticos, eletroportáteis e utensílios de escritório diversos"/>
    <s v="Material Permanente"/>
    <x v="0"/>
    <s v="007/2024"/>
    <d v="2024-07-29T00:00:00"/>
    <s v="29/07/24"/>
    <d v="2025-07-29T00:00:00"/>
    <s v="29/07/25"/>
    <n v="365"/>
    <s v="EXPIRADO"/>
    <s v="EXPIRADO"/>
    <x v="0"/>
    <n v="3440"/>
    <x v="0"/>
    <n v="0"/>
    <x v="2"/>
    <s v="TJPA-PRO-2024/02883"/>
    <n v="0"/>
    <n v="3440"/>
    <s v="nova contratação TJPA-PRO-2025/01227"/>
    <m/>
    <s v="Lei n° 14.133/21"/>
    <d v="2024-03-26T00:00:00"/>
    <s v="NÃO "/>
    <s v="PRAZO LEGAL"/>
    <s v="2025 - 3º Trimestre"/>
    <d v="2025-05-30T00:00:00"/>
    <s v="Sem informação"/>
    <s v="NÃO "/>
    <m/>
    <s v="Joao Victor Ferreira Almeida"/>
    <s v="Sem indicação"/>
    <s v="Paulo Alexandre Andrade de Oliveira"/>
    <s v="Claikson Mendonca Duarte "/>
    <s v="Antonio Marcos Nunes de Carvalho"/>
    <s v="joao.vfalmeida@tjpa.jus.br; paulo.alexandre@tjpa.jus.br; claikson.duarte@tjpa.jus.br; antonio.carvalho@tjpa.jus.br; coordenadoria.contratos@tjpa.jus.br"/>
    <n v="-209"/>
    <s v=""/>
    <m/>
    <s v="Iniciar Processo de Reajuste"/>
    <s v="046/2024"/>
    <m/>
    <s v="PAAdO"/>
    <s v="Paulo Alexandre Andrade de Oliveira"/>
    <n v="3440"/>
    <s v="ARP046/2024"/>
  </r>
  <r>
    <s v="ARP"/>
    <s v="076"/>
    <x v="1"/>
    <s v="CLM SOFTWARE COMÉRCIO IMPORTAÇÃO E EXPORTAÇÃO LTDA"/>
    <s v="02.092.332/0003-3"/>
    <s v="Registro de Preços para a aquisição futura de expansão de solução de hiperconvergência, em conjunto com os respectivos serviços de implantação, instalação, configuação, integração, suporte técnico, transferência de conhecimento e assitência técnica/manutenção preventiva."/>
    <s v="Contrato de TIC"/>
    <x v="0"/>
    <s v="027/2024"/>
    <d v="2024-10-31T00:00:00"/>
    <s v="31/10/24"/>
    <d v="2025-10-31T00:00:00"/>
    <s v="31/10/25"/>
    <n v="365"/>
    <s v="EXPIRADO"/>
    <s v="EXPIRADO"/>
    <x v="0"/>
    <n v="73594610"/>
    <x v="0"/>
    <n v="0"/>
    <x v="4"/>
    <s v="TJPA-PRO-2024/04433"/>
    <n v="0"/>
    <n v="30450260"/>
    <m/>
    <m/>
    <s v="Lei n° 14.133/21"/>
    <m/>
    <s v="NÃO "/>
    <s v="PRAZO LEGAL"/>
    <s v="2025 - 4º Trimestre"/>
    <d v="2025-09-01T00:00:00"/>
    <s v="Sem informação"/>
    <s v="Sem informação"/>
    <m/>
    <s v="Fabio Venicius Ferreira dos Reis"/>
    <s v="Arilson Galdino da Silva"/>
    <s v="Paulo Gleidson Risuenho Peinado"/>
    <s v="Arilson Galdino da Silva"/>
    <s v="Marcus Vinicius Barbosa e Silva"/>
    <s v="fabio.reis@tjpa.jus.br;arilson.silva@tjpa.jus.br; paulo.peinado@tjpa.jus.br; arilson.silva@tjpa.jus.br; marcus.silva@tjpa.jus.br;coordenadoria.contratos@tjpa.jus.br"/>
    <n v="-115"/>
    <s v=""/>
    <m/>
    <s v="Iniciar Processo de Reajuste"/>
    <s v="076/2024"/>
    <m/>
    <s v="AGdS"/>
    <s v="Arilson Galdino da Silva"/>
    <n v="12242130"/>
    <s v="ARP076/2024"/>
  </r>
  <r>
    <s v="ARP"/>
    <s v="048"/>
    <x v="1"/>
    <s v="FRONT COMERCIAL LTDA"/>
    <s v="47.731.740/0001-00"/>
    <s v="Registro de preços para a eventual aquisição de eletrodomésticos, eletroportáteis e utensílios de escritório diversos"/>
    <s v="Material Permanente"/>
    <x v="0"/>
    <s v="007/2024"/>
    <d v="2024-07-29T00:00:00"/>
    <s v="29/07/24"/>
    <d v="2025-07-29T00:00:00"/>
    <s v="29/07/25"/>
    <n v="365"/>
    <s v="EXPIRADO"/>
    <s v="EXPIRADO"/>
    <x v="0"/>
    <n v="35173.4"/>
    <x v="0"/>
    <n v="0"/>
    <x v="2"/>
    <s v="TJPA-PRO-2024/02887"/>
    <n v="0"/>
    <n v="35173.4"/>
    <s v="nova contratação TJPA-PRO-2025/01227"/>
    <m/>
    <s v="Lei n° 14.133/21"/>
    <d v="2024-03-26T00:00:00"/>
    <s v="NÃO "/>
    <s v="PRAZO LEGAL"/>
    <s v="2025 - 3º Trimestre"/>
    <d v="2025-05-30T00:00:00"/>
    <s v="Sem informação"/>
    <s v="NÃO "/>
    <m/>
    <s v="Joao Victor Ferreira Almeida"/>
    <s v="Sem indicação"/>
    <s v="Paulo Alexandre Andrade de Oliveira"/>
    <s v="Claikson Mendonca Duarte "/>
    <s v="Antonio Marcos Nunes de Carvalho"/>
    <s v="joao.vfalmeida@tjpa.jus.br; paulo.alexandre@tjpa.jus.br; claikson.duarte@tjpa.jus.br; antonio.carvalho@tjpa.jus.br; coordenadoria.contratos@tjpa.jus.br"/>
    <n v="-209"/>
    <s v=""/>
    <m/>
    <s v="Iniciar Processo de Reajuste"/>
    <s v="048/2024"/>
    <m/>
    <s v="PAAdO"/>
    <s v="Paulo Alexandre Andrade de Oliveira"/>
    <n v="35173.4"/>
    <s v="ARP048/2024"/>
  </r>
  <r>
    <s v="ARP"/>
    <s v="049"/>
    <x v="1"/>
    <s v="GP COMÉRCIO LIMPEZA E SERVIÇOS LTDA"/>
    <s v="04.375.274/0001-16"/>
    <s v="Registro de preços para a eventual aquisição de eletrodomésticos, eletroportáteis e utensílios de escritório diversos"/>
    <s v="Material Permanente"/>
    <x v="0"/>
    <s v="007/2024"/>
    <d v="2024-07-29T00:00:00"/>
    <s v="29/07/24"/>
    <d v="2025-07-29T00:00:00"/>
    <s v="29/07/25"/>
    <n v="365"/>
    <s v="EXPIRADO"/>
    <s v="EXPIRADO"/>
    <x v="0"/>
    <n v="8179"/>
    <x v="0"/>
    <n v="0"/>
    <x v="2"/>
    <s v="TJPA-PRO-2024/02888"/>
    <n v="0"/>
    <n v="8179"/>
    <s v="nova contratação TJPA-PRO-2025/01227"/>
    <m/>
    <s v="Lei n° 14.133/21"/>
    <d v="2024-03-26T00:00:00"/>
    <s v="NÃO "/>
    <s v="PRAZO LEGAL"/>
    <s v="2025 - 3º Trimestre"/>
    <d v="2025-05-30T00:00:00"/>
    <s v="Sem informação"/>
    <s v="NÃO "/>
    <m/>
    <s v="Joao Victor Ferreira Almeida"/>
    <s v="Sem indicação"/>
    <s v="Paulo Alexandre Andrade de Oliveira"/>
    <s v="Claikson Mendonca Duarte "/>
    <s v="Antonio Marcos Nunes de Carvalho"/>
    <s v="joao.vfalmeida@tjpa.jus.br; paulo.alexandre@tjpa.jus.br; claikson.duarte@tjpa.jus.br; antonio.carvalho@tjpa.jus.br; coordenadoria.contratos@tjpa.jus.br"/>
    <n v="-209"/>
    <s v=""/>
    <m/>
    <s v="Iniciar Processo de Reajuste"/>
    <s v="049/2024"/>
    <m/>
    <s v="PAAdO"/>
    <s v="Paulo Alexandre Andrade de Oliveira"/>
    <n v="3271.6000000000004"/>
    <s v="ARP049/2024"/>
  </r>
  <r>
    <s v="ARP"/>
    <s v="050"/>
    <x v="1"/>
    <s v="INOVAWAY TECNOLOGIA LTDA"/>
    <s v="43.951.445/0001-60"/>
    <s v="Registro de preços para a eventual aquisição de eletrodomésticos, eletroportáteis e utensílios de escritório diversos"/>
    <s v="Material Permanente"/>
    <x v="0"/>
    <s v="007/2024"/>
    <d v="2024-07-29T00:00:00"/>
    <s v="29/07/24"/>
    <d v="2025-07-29T00:00:00"/>
    <s v="29/07/25"/>
    <n v="365"/>
    <s v="EXPIRADO"/>
    <s v="EXPIRADO"/>
    <x v="0"/>
    <n v="20080"/>
    <x v="0"/>
    <n v="0"/>
    <x v="2"/>
    <s v="TJPA-PRO-2024/02889"/>
    <n v="0"/>
    <n v="20080"/>
    <s v="nova contratação TJPA-PRO-2025/01227"/>
    <m/>
    <s v="Lei n° 14.133/21"/>
    <d v="2024-03-26T00:00:00"/>
    <s v="NÃO "/>
    <s v="PRAZO LEGAL"/>
    <s v="2025 - 3º Trimestre"/>
    <d v="2025-05-30T00:00:00"/>
    <s v="Sem informação"/>
    <s v="NÃO "/>
    <m/>
    <s v="Joao Victor Ferreira Almeida"/>
    <s v="Sem indicação"/>
    <s v="Paulo Alexandre Andrade de Oliveira"/>
    <s v="Claikson Mendonca Duarte "/>
    <s v="Antonio Marcos Nunes de Carvalho"/>
    <s v="joao.vfalmeida@tjpa.jus.br; paulo.alexandre@tjpa.jus.br; claikson.duarte@tjpa.jus.br; antonio.carvalho@tjpa.jus.br; coordenadoria.contratos@tjpa.jus.br"/>
    <n v="-209"/>
    <s v=""/>
    <m/>
    <s v="Iniciar Processo de Reajuste"/>
    <s v="050/2024"/>
    <m/>
    <s v="PAAdO"/>
    <s v="Paulo Alexandre Andrade de Oliveira"/>
    <n v="20080"/>
    <s v="ARP050/2024"/>
  </r>
  <r>
    <s v="ARP"/>
    <s v="052"/>
    <x v="1"/>
    <s v="ONE COMERCIAL LTDA"/>
    <s v="14.517.717/0001-51"/>
    <s v="Registro de preços para a eventual aquisição de eletrodomésticos, eletroportáteis e utensílios de escritório diversos"/>
    <s v="Material Permanente"/>
    <x v="0"/>
    <s v="007/2024"/>
    <d v="2024-07-29T00:00:00"/>
    <s v="29/07/24"/>
    <d v="2025-07-29T00:00:00"/>
    <s v="29/07/25"/>
    <n v="365"/>
    <s v="EXPIRADO"/>
    <s v="EXPIRADO"/>
    <x v="0"/>
    <n v="411"/>
    <x v="0"/>
    <n v="0"/>
    <x v="2"/>
    <s v="TJPA-PRO-2024/02891"/>
    <n v="0"/>
    <n v="411"/>
    <s v="nova contratação TJPA-PRO-2025/01227"/>
    <m/>
    <s v="Lei n° 14.133/21"/>
    <d v="2024-03-26T00:00:00"/>
    <s v="NÃO "/>
    <s v="PRAZO LEGAL"/>
    <s v="2025 - 3º Trimestre"/>
    <d v="2025-05-30T00:00:00"/>
    <s v="Sem informação"/>
    <s v="NÃO "/>
    <m/>
    <s v="Joao Victor Ferreira Almeida"/>
    <s v="Sem indicação"/>
    <s v="Paulo Alexandre Andrade de Oliveira"/>
    <s v="Claikson Mendonca Duarte "/>
    <s v="Antonio Marcos Nunes de Carvalho"/>
    <s v="joao.vfalmeida@tjpa.jus.br; paulo.alexandre@tjpa.jus.br; claikson.duarte@tjpa.jus.br; antonio.carvalho@tjpa.jus.br; coordenadoria.contratos@tjpa.jus.br"/>
    <n v="-209"/>
    <s v=""/>
    <m/>
    <s v="Iniciar Processo de Reajuste"/>
    <s v="052/2024"/>
    <m/>
    <s v="PAAdO"/>
    <s v="Paulo Alexandre Andrade de Oliveira"/>
    <n v="0"/>
    <s v="ARP052/2024"/>
  </r>
  <r>
    <s v="ARP"/>
    <s v="053"/>
    <x v="1"/>
    <s v="PLÁCIDO E PLÁCIDO LTDA-EPP"/>
    <s v="18.023.458/0001-21"/>
    <s v="Registro de preços para a eventual aquisição de eletrodomésticos, eletroportáteis e utensílios de escritório diversos"/>
    <s v="Material Permanente"/>
    <x v="0"/>
    <s v="007/2024"/>
    <d v="2024-07-29T00:00:00"/>
    <s v="29/07/24"/>
    <d v="2025-07-29T00:00:00"/>
    <s v="29/07/25"/>
    <n v="365"/>
    <s v="EXPIRADO"/>
    <s v="EXPIRADO"/>
    <x v="0"/>
    <n v="3080"/>
    <x v="0"/>
    <n v="0"/>
    <x v="2"/>
    <s v="TJPA-PRO-2024/02892"/>
    <n v="0"/>
    <n v="3080"/>
    <s v="nova contratação TJPA-PRO-2025/01227"/>
    <m/>
    <s v="Lei n° 14.133/21"/>
    <d v="2024-03-26T00:00:00"/>
    <s v="NÃO "/>
    <s v="PRAZO LEGAL"/>
    <s v="2025 - 3º Trimestre"/>
    <d v="2025-05-30T00:00:00"/>
    <s v="Sem informação"/>
    <s v="NÃO "/>
    <m/>
    <s v="Joao Victor Ferreira Almeida"/>
    <s v="Sem indicação"/>
    <s v="Paulo Alexandre Andrade de Oliveira"/>
    <s v="Claikson Mendonca Duarte "/>
    <s v="Antonio Marcos Nunes de Carvalho"/>
    <s v="joao.vfalmeida@tjpa.jus.br; paulo.alexandre@tjpa.jus.br; claikson.duarte@tjpa.jus.br; antonio.carvalho@tjpa.jus.br; coordenadoria.contratos@tjpa.jus.br"/>
    <n v="-209"/>
    <s v=""/>
    <m/>
    <s v="Iniciar Processo de Reajuste"/>
    <s v="053/2024"/>
    <m/>
    <s v="PAAdO"/>
    <s v="Paulo Alexandre Andrade de Oliveira"/>
    <n v="3080"/>
    <s v="ARP053/2024"/>
  </r>
  <r>
    <s v="ARP"/>
    <s v="055"/>
    <x v="1"/>
    <s v="RMX GESTÃO EMPRESARIAL LTDA"/>
    <s v="53.591.009/0001-80"/>
    <s v="Registro de preços para a eventual aquisição de eletrodomésticos, eletroportáteis e utensílios de escritório diversos"/>
    <s v="Material Permanente"/>
    <x v="0"/>
    <s v="007/2024"/>
    <d v="2024-07-29T00:00:00"/>
    <s v="29/07/24"/>
    <d v="2025-07-29T00:00:00"/>
    <s v="29/07/25"/>
    <n v="365"/>
    <s v="EXPIRADO"/>
    <s v="EXPIRADO"/>
    <x v="0"/>
    <n v="63420"/>
    <x v="0"/>
    <n v="0"/>
    <x v="2"/>
    <s v="TJPA-PRO-2024/02894"/>
    <n v="0"/>
    <n v="63420"/>
    <s v="nova contratação TJPA-PRO-2025/01227"/>
    <m/>
    <s v="Lei n° 14.133/21"/>
    <d v="2024-03-26T00:00:00"/>
    <s v="NÃO "/>
    <s v="PRAZO LEGAL"/>
    <s v="2025 - 3º Trimestre"/>
    <d v="2025-05-30T00:00:00"/>
    <s v="Sem informação"/>
    <s v="NÃO "/>
    <m/>
    <s v="Joao Victor Ferreira Almeida"/>
    <s v="Sem indicação"/>
    <s v="Paulo Alexandre Andrade de Oliveira"/>
    <s v="Claikson Mendonca Duarte "/>
    <s v="Antonio Marcos Nunes de Carvalho"/>
    <s v="joao.vfalmeida@tjpa.jus.br; paulo.alexandre@tjpa.jus.br; claikson.duarte@tjpa.jus.br; antonio.carvalho@tjpa.jus.br; coordenadoria.contratos@tjpa.jus.br"/>
    <n v="-209"/>
    <s v=""/>
    <m/>
    <s v="Iniciar Processo de Reajuste"/>
    <s v="055/2024"/>
    <m/>
    <s v="PAAdO"/>
    <s v="Paulo Alexandre Andrade de Oliveira"/>
    <n v="63420"/>
    <s v="ARP055/2024"/>
  </r>
  <r>
    <s v="ARP"/>
    <s v="062"/>
    <x v="1"/>
    <s v="CERTIMINAS CERTIFICAÇÃO DIGITAL LTDA"/>
    <s v="26.306.021/0001-23"/>
    <s v="Registro de preços para a contratação de uma empresa especializada na prestação de serviços relacionados à emissão de Certificados Digitais ICP-Brasil A3 AC-JUS, para magistrados e e-CPF com API de Consulta, A1 e-CNPJ, Intranet SSL Wildcard do tipo A1 e SSL Wildcard para servidores web (externo) A1"/>
    <s v="Material de Consumo"/>
    <x v="0"/>
    <s v="012/2024"/>
    <d v="2024-07-29T00:00:00"/>
    <s v="29/07/24"/>
    <d v="2025-07-29T00:00:00"/>
    <s v="29/07/25"/>
    <n v="365"/>
    <s v="EXPIRADO"/>
    <s v="EXPIRADO"/>
    <x v="0"/>
    <n v="281285"/>
    <x v="0"/>
    <n v="0"/>
    <x v="4"/>
    <s v="TJPA-PRO-2024/03015"/>
    <n v="0"/>
    <n v="281285"/>
    <m/>
    <m/>
    <s v="Lei n° 14.133/21"/>
    <d v="2024-06-12T00:00:00"/>
    <s v="NÃO "/>
    <s v="PRAZO LEGAL"/>
    <s v="2025 - 3º Trimestre"/>
    <d v="2025-05-30T00:00:00"/>
    <s v="Sem informação"/>
    <s v="Sem informação"/>
    <m/>
    <s v="Ramon Santos do Nascimento"/>
    <s v="Yan Yuri Ferreira Lima"/>
    <s v="Yan Yuri Ferreira Lima"/>
    <s v="Sem indicação"/>
    <s v="Sem indicação"/>
    <s v="yan.lima@tjpa.jus.br; ramon.nascimento@tjpa.jus.br; coordenadoria.contratos@tjpa.jus.br"/>
    <n v="-209"/>
    <s v=""/>
    <m/>
    <s v="Iniciar Processo de Reajuste"/>
    <s v="062/2024"/>
    <m/>
    <s v="YYFL"/>
    <s v="Yan Yuri Ferreira Lima"/>
    <n v="216785"/>
    <s v="ARP062/2024"/>
  </r>
  <r>
    <s v="ARP"/>
    <s v="063"/>
    <x v="1"/>
    <s v="X. DIGITAL BRASIL SEGURANÇA DA INFORMAÇÃO LTDA"/>
    <s v="38.597.881/0001-42"/>
    <s v="Registro de preços para a contratação de uma empresa especializada na prestação de serviços relacionados à emissão de Certificados Digitais ICP-Brasil A3 AC-JUS, para magistrados e e-CPF com API de Consulta, A1 e-CNPJ, Intranet SSL Wildcard do tipo A1 e SSL Wildcard para servidores web (externo) A1"/>
    <s v="Material de Consumo"/>
    <x v="0"/>
    <s v="012/2024"/>
    <d v="2024-07-29T00:00:00"/>
    <s v="29/07/24"/>
    <d v="2025-07-29T00:00:00"/>
    <s v="29/07/25"/>
    <n v="365"/>
    <s v="EXPIRADO"/>
    <s v="EXPIRADO"/>
    <x v="0"/>
    <n v="5832.33"/>
    <x v="0"/>
    <n v="0"/>
    <x v="4"/>
    <s v="TJPA-PRO-2024/03019"/>
    <n v="0"/>
    <n v="5832.33"/>
    <m/>
    <m/>
    <s v="Lei n° 14.133/21"/>
    <d v="2024-06-12T00:00:00"/>
    <s v="NÃO "/>
    <s v="PRAZO LEGAL"/>
    <s v="2025 - 3º Trimestre"/>
    <d v="2025-05-30T00:00:00"/>
    <s v="Sem informação"/>
    <s v="Sem informação"/>
    <m/>
    <s v="Ramon Santos do Nascimento"/>
    <s v="Yan Yuri Ferreira Lima"/>
    <s v="Yan Yuri Ferreira Lima"/>
    <s v="Sem indicação"/>
    <s v="Sem indicação"/>
    <s v="yan.lima@tjpa.jus.br; ramon.nascimento@tjpa.jus.br; coordenadoria.contratos@tjpa.jus.br"/>
    <n v="-209"/>
    <s v=""/>
    <m/>
    <s v="Iniciar Processo de Reajuste"/>
    <s v="063/2024"/>
    <m/>
    <s v="YYFL"/>
    <s v="Yan Yuri Ferreira Lima"/>
    <n v="4039.8599999999997"/>
    <s v="ARP063/2024"/>
  </r>
  <r>
    <s v="CONTRATO"/>
    <s v="018"/>
    <x v="5"/>
    <s v="LENOVO CNPJ/MF 26.543.789/001/10"/>
    <s v="26.543.789/0001-10"/>
    <s v="fornecimento de Servidores de Rede do tipo Blade /Rack Milestone / Rack BriefCam"/>
    <s v="Contrato de TIC"/>
    <x v="6"/>
    <s v="062/2019"/>
    <d v="2020-07-31T00:00:00"/>
    <s v="31/07/20"/>
    <d v="2025-07-31T00:00:00"/>
    <s v="31/07/25"/>
    <n v="1826"/>
    <s v="EXPIRADO"/>
    <s v="EXPIRADO"/>
    <x v="0"/>
    <n v="2069766.64"/>
    <x v="0"/>
    <n v="0"/>
    <x v="4"/>
    <s v="PA-PRO-2020/01381"/>
    <n v="0"/>
    <n v="2069766.64"/>
    <s v="Contrato de fornecimento"/>
    <m/>
    <s v="Lei n° 8.666/93"/>
    <m/>
    <s v="Não"/>
    <s v="EXCEPCIONAL"/>
    <s v="2025 - 3º Trimestre"/>
    <d v="2025-06-01T00:00:00"/>
    <s v="Sem informação"/>
    <s v="Sem informação"/>
    <m/>
    <s v="Fabio Venicius Ferreira dos Reis"/>
    <s v="Arilson Galdino da Silva"/>
    <s v="Sandro Luiz de Oliveira Martins"/>
    <s v="Arilson Galdino da Silva"/>
    <s v="Marcus Vinicius Barbosa e Silva"/>
    <s v="fabio.reis@tjpa.jus.br arilson.silva@tjpa.jus.br;sandro.martins@tjpa.jus.br; marcus.silva@tjpa.jus.br; coordenadoria.contratos@tjpa.jus.br"/>
    <n v="-207"/>
    <s v=""/>
    <m/>
    <s v="Iniciar Processo de Reajuste"/>
    <s v="018/2020"/>
    <m/>
    <s v="AGdS"/>
    <s v="Arilson Galdino da Silva"/>
    <n v="0"/>
    <s v="CONTRATO018/2020"/>
  </r>
  <r>
    <s v="ARP"/>
    <s v="054"/>
    <x v="1"/>
    <s v="R JUAREZ DE ALMEIDA-ME"/>
    <s v="27.996.382/0001-01"/>
    <s v="Registro de Preços para aquisição de eletrodomésticos, eletroportáteis e utensílios de escritório diversos - Item 8 - Fragmentadora de papel"/>
    <s v="Material Permanente"/>
    <x v="0"/>
    <s v="007/2024"/>
    <d v="2024-07-31T00:00:00"/>
    <s v="31/07/24"/>
    <d v="2025-07-31T00:00:00"/>
    <s v="31/07/25"/>
    <n v="365"/>
    <s v="EXPIRADO"/>
    <s v="EXPIRADO"/>
    <x v="0"/>
    <n v="37400"/>
    <x v="0"/>
    <n v="0"/>
    <x v="2"/>
    <s v="TJPA-PRO-2024/2893"/>
    <n v="0"/>
    <n v="37400"/>
    <s v="nova contratação TJPA-PRO-2025/01227"/>
    <m/>
    <s v="Lei n° 14.133/21"/>
    <d v="2024-03-26T00:00:00"/>
    <s v="NÃO "/>
    <s v="PRAZO LEGAL"/>
    <s v="2025 - 3º Trimestre"/>
    <d v="2025-06-01T00:00:00"/>
    <s v="Sem informação"/>
    <s v="NÃO "/>
    <m/>
    <s v="Joao Victor Ferreira Almeida"/>
    <s v="Sem indicação"/>
    <s v="Paulo Alexandre Andrade de Oliveira"/>
    <s v="Sem indicação"/>
    <s v="Sem indicação"/>
    <s v="joao.vfalmeida@tjpa.jus.br;paulo.alexandre@tjpa.jus.br;coordenadoria.contratos@tjpa.jus.br"/>
    <n v="-207"/>
    <s v=""/>
    <m/>
    <s v="Iniciar Processo de Reajuste"/>
    <s v="054/2024"/>
    <m/>
    <s v="PAAdO"/>
    <s v="Paulo Alexandre Andrade de Oliveira"/>
    <n v="37400"/>
    <s v="ARP054/2024"/>
  </r>
  <r>
    <s v="ARP"/>
    <s v="047"/>
    <x v="1"/>
    <s v="ELEVATE UTILIDADES LTDA"/>
    <s v="52.996.455/001-02"/>
    <s v="Registro de preços para a eventual aquisição de eletrodomésticos, eletroportáteis e utensílios de escritório diversos"/>
    <s v="Material Permanente"/>
    <x v="0"/>
    <s v="007/2024"/>
    <d v="2024-07-29T00:00:00"/>
    <s v="29/07/24"/>
    <d v="2025-07-29T00:00:00"/>
    <s v="29/07/25"/>
    <n v="365"/>
    <s v="EXPIRADO"/>
    <s v="EXPIRADO"/>
    <x v="0"/>
    <n v="62077"/>
    <x v="0"/>
    <n v="0"/>
    <x v="2"/>
    <s v="TJPA-PRO-2024/02885"/>
    <n v="0"/>
    <n v="62077"/>
    <s v="nova contratação TJPA-PRO-2025/01227"/>
    <m/>
    <s v="Lei n° 14.133/21"/>
    <d v="2024-03-26T00:00:00"/>
    <s v="NÃO "/>
    <s v="PRAZO LEGAL"/>
    <s v="2025 - 3º Trimestre"/>
    <d v="2025-05-30T00:00:00"/>
    <s v="Sem informação"/>
    <s v="NÃO "/>
    <m/>
    <s v="Joao Victor Ferreira Almeida"/>
    <s v="Sem indicação"/>
    <s v="Paulo Alexandre Andrade de Oliveira"/>
    <s v="Claikson Mendonca Duarte "/>
    <s v="Antonio Marcos Nunes de Carvalho"/>
    <s v="joao.vfalmeida@tjpa.jus.br; paulo.alexandre@tjpa.jus.br; claikson.duarte@tjpa.jus.br; antonio.carvalho@tjpa.jus.br; coordenadoria.contratos@tjpa.jus.br"/>
    <n v="-209"/>
    <s v=""/>
    <m/>
    <s v="Iniciar Processo de Reajuste"/>
    <s v="047/2024"/>
    <m/>
    <s v="PAAdO"/>
    <s v="Paulo Alexandre Andrade de Oliveira"/>
    <n v="38045.700000000004"/>
    <s v="ARP047/2024"/>
  </r>
  <r>
    <s v="ARP"/>
    <s v="058"/>
    <x v="1"/>
    <s v="N C DISTRIBUIDORA DE PRODUTOS E SERVIÇOS LTDA"/>
    <s v="23.496.174/0001-92"/>
    <s v="Registro de Preços para aquisição de insumos de impressão (Toners e Unidades de imagem)"/>
    <s v="Material de Consumo"/>
    <x v="0"/>
    <s v="006/2024"/>
    <d v="2024-07-31T00:00:00"/>
    <s v="31/07/24"/>
    <d v="2025-07-31T00:00:00"/>
    <s v="31/07/25"/>
    <n v="365"/>
    <s v="EXPIRADO"/>
    <s v="EXPIRADO"/>
    <x v="0"/>
    <n v="100959.6"/>
    <x v="0"/>
    <n v="0"/>
    <x v="2"/>
    <s v="TJPA-PRO-2024/2982"/>
    <n v="0"/>
    <n v="100959.6"/>
    <s v="joão informou ia teams que não será prorrogado"/>
    <m/>
    <s v="Lei n° 14.133/21"/>
    <d v="2024-02-05T00:00:00"/>
    <s v="SIM"/>
    <s v="PRAZO LEGAL"/>
    <s v="2025 - 3º Trimestre"/>
    <d v="2025-06-01T00:00:00"/>
    <s v="Sem informação"/>
    <s v="NÃO "/>
    <m/>
    <s v="Joao Victor Ferreira Almeida"/>
    <s v="Sem indicação"/>
    <s v="Bruno Vieira dos Santos"/>
    <s v="Claikson Mendonca Duarte "/>
    <s v="Marcus Sergio Ferreira Neves"/>
    <s v="joao.vfalmeida@tjpa.jus.br;bruno.vieira@tjpa.jus.br;claikson.duarte@tjpa.jus.br;marcus.neves@tjpa.jus.br"/>
    <n v="-207"/>
    <s v=""/>
    <m/>
    <s v="Iniciar Processo de Reajuste"/>
    <s v="058/2024"/>
    <m/>
    <s v="BVdS"/>
    <s v="Bruno Vieira dos Santos"/>
    <n v="75782.95"/>
    <s v="ARP058/2024"/>
  </r>
  <r>
    <s v="ARP"/>
    <s v="059"/>
    <x v="1"/>
    <s v="LUANDA COMÉRCIO DE SUPRIMENTOS PARA INFORMÁTICA LTDA"/>
    <s v="10.742.589/0001-57"/>
    <s v="Registro de preços para a eventual aquisição de insumos de impressão (toners e unidades de imagem)"/>
    <s v="Material de Consumo"/>
    <x v="0"/>
    <s v="006/2024"/>
    <d v="2024-07-31T00:00:00"/>
    <s v="31/07/24"/>
    <d v="2025-07-31T00:00:00"/>
    <s v="31/07/25"/>
    <n v="365"/>
    <s v="EXPIRADO"/>
    <s v="EXPIRADO"/>
    <x v="0"/>
    <n v="12000"/>
    <x v="0"/>
    <n v="0"/>
    <x v="2"/>
    <s v="TJPA-PRO-2024/02983"/>
    <n v="0"/>
    <n v="12000"/>
    <s v="joão informou ia teams que não será prorrogado"/>
    <m/>
    <s v="Lei n° 14.133/21"/>
    <d v="2024-02-05T00:00:00"/>
    <s v="SIM"/>
    <s v="PRAZO LEGAL"/>
    <s v="2025 - 3º Trimestre"/>
    <d v="2025-06-01T00:00:00"/>
    <s v="Sem informação"/>
    <s v="NÃO "/>
    <m/>
    <s v="Joao Victor Ferreira Almeida"/>
    <s v="Sem indicação"/>
    <s v="Bruno Vieira dos Santos"/>
    <s v="Claikson Mendonca Duarte "/>
    <s v="Marcus Sergio Ferreira Neves"/>
    <e v="#N/A"/>
    <n v="-207"/>
    <s v=""/>
    <m/>
    <s v="Iniciar Processo de Reajuste"/>
    <s v="059/2024"/>
    <m/>
    <s v="BVdS"/>
    <s v="Bruno Vieira dos Santos"/>
    <n v="12000"/>
    <s v="ARP059/2024"/>
  </r>
  <r>
    <s v="CONTRATO"/>
    <s v="063"/>
    <x v="4"/>
    <s v="KARISTEN COMERCIO E SERVIÇOS MECANICOS E ELETRICOS LTDA "/>
    <s v="05.970.357/0001-16"/>
    <s v="Manutenção Preditiva, Preventiva e Corretiva permanente com fornecimento de peças de reposição para subestação e grupo gerador instalado do edificio Sede-Anexo II, com manutenção no sistema de aterramento e no sistema de proteção contra descargas atmosféricas."/>
    <s v="Serviço de Terceiro"/>
    <x v="0"/>
    <s v="042/2022"/>
    <d v="2022-08-03T00:00:00"/>
    <s v="03/08/22"/>
    <d v="2025-08-03T00:00:00"/>
    <s v="03/08/25"/>
    <n v="1096"/>
    <s v="EXPIRADO"/>
    <s v="EXPIRADO"/>
    <x v="0"/>
    <n v="89000"/>
    <x v="0"/>
    <n v="0"/>
    <x v="1"/>
    <s v="TJPA-PRO-2022/02898"/>
    <n v="0"/>
    <n v="89000"/>
    <s v="TJPA-MEM-2024/31802, Cobrança e tramitação, para assinatura / cobrança: 0004079-03.2025.8.14.0900 -não será prorrogado."/>
    <m/>
    <s v="Lei n° 8.666/93"/>
    <m/>
    <s v="Não"/>
    <s v="PRAZO LEGAL"/>
    <s v="2025 - 3º Trimestre"/>
    <d v="2025-06-04T00:00:00"/>
    <s v="Sem informação"/>
    <s v="Sem informação"/>
    <m/>
    <s v="Valter Mendes Ferreira Júnior"/>
    <s v="Daniel Menezes Simas"/>
    <s v="Daniel Menezes Simas"/>
    <s v="Sem indicação"/>
    <s v="Paulo Marcelo de Araújo Hildebrando"/>
    <s v="valter.junior@tjpa.jus.br;daniel.simas@tjpa.jus.br;daniel.simas@tjpa.jus.br;;paulo.hildebrando@tjpa.jus.br;coordenadoria.contratos@tjpa.jus.br"/>
    <n v="-204"/>
    <s v=""/>
    <m/>
    <s v="Iniciar Processo de Reajuste"/>
    <s v="063/2022"/>
    <m/>
    <s v="DMS"/>
    <s v="Daniel Menezes Simas"/>
    <n v="219108.22"/>
    <s v="CONTRATO063/2022"/>
  </r>
  <r>
    <s v="ARP"/>
    <s v="057"/>
    <x v="1"/>
    <s v="CARISA INFORMAÇÕES E VENDAS LTDA ME"/>
    <s v="09.211.866/0001-16"/>
    <s v="Registro de Preços para aquisição de insumos de impressão (Toners e Unidades de imagem)"/>
    <s v="Material de Consumo"/>
    <x v="0"/>
    <s v="006/2024"/>
    <d v="2024-07-31T00:00:00"/>
    <s v="31/07/24"/>
    <d v="2025-07-31T00:00:00"/>
    <s v="31/07/25"/>
    <n v="365"/>
    <s v="EXPIRADO"/>
    <s v="EXPIRADO"/>
    <x v="0"/>
    <n v="2685.89"/>
    <x v="0"/>
    <n v="0"/>
    <x v="2"/>
    <s v="TJPA-PRO-2024/2981"/>
    <s v="ARP não encontrada"/>
    <n v="2685.89"/>
    <s v="joão informou ia teams que não será prorrogado"/>
    <m/>
    <s v="Lei n° 14.133/21"/>
    <d v="2024-02-05T00:00:00"/>
    <s v="SIM"/>
    <s v="PRAZO LEGAL"/>
    <s v="2025 - 3º Trimestre"/>
    <d v="2025-06-01T00:00:00"/>
    <s v="Sem informação"/>
    <s v="NÃO "/>
    <m/>
    <s v="Joao Victor Ferreira Almeida"/>
    <s v="Sem indicação"/>
    <s v="Bruno Vieira dos Santos"/>
    <s v="Claikson Mendonca Duarte "/>
    <s v="Marcus Sergio Ferreira Neves"/>
    <s v="joao.vfalmeida@tjpa.jus.br;bruno.vieira@tjpa.jus.br;claikson.duarte@tjpa.jus.br;marcus.neves@tjpa.jus.br"/>
    <n v="-207"/>
    <s v=""/>
    <m/>
    <s v="Iniciar Processo de Reajuste"/>
    <s v="057/2024"/>
    <m/>
    <s v="BVdS"/>
    <s v="Bruno Vieira dos Santos"/>
    <s v="ARP não encontrada"/>
    <s v="ARP057/2024"/>
  </r>
  <r>
    <s v="CONTRATO"/>
    <s v="088"/>
    <x v="1"/>
    <s v="SENSORIAL DETECTORES DE SEGURANÇA LTDA"/>
    <s v="09.054.830/0001-76"/>
    <s v="Contratação de empresa especializada no fornecimento com instalação de equipamentos detectores de metais para atender as necessidades das instalações prediais do Tribunal de Justiça - Portas Giratórias"/>
    <s v="Serviço de Terceiro"/>
    <x v="0"/>
    <s v="075/2023"/>
    <d v="2024-08-14T00:00:00"/>
    <s v="14/08/24"/>
    <d v="2025-08-14T00:00:00"/>
    <s v="14/08/25"/>
    <n v="365"/>
    <s v="EXPIRADO"/>
    <s v="EXPIRADO"/>
    <x v="0"/>
    <n v="992250"/>
    <x v="0"/>
    <n v="0"/>
    <x v="0"/>
    <s v="PA-PRO-2023/02526"/>
    <n v="0"/>
    <n v="992250"/>
    <s v="Ct. de fornecimento. 0012423-70.2025.8.14.0900 cobrança"/>
    <m/>
    <s v="Lei n° 8.666/93"/>
    <m/>
    <s v="NÃO "/>
    <s v="PRAZO LEGAL"/>
    <s v="2025 - 3º Trimestre"/>
    <d v="2025-06-15T00:00:00"/>
    <s v="Sem informação"/>
    <s v="Sem informação"/>
    <m/>
    <s v="Willian Rogerio Souza da Silva"/>
    <s v="Edson Santos de Souza"/>
    <s v="Paulo Marcelo de Araújo Hildebrando"/>
    <m/>
    <m/>
    <s v="willian.silva@tjpa.jus.br;edson.souza@tjpa.jus.br;paulo.hildebrando@tjpa.jus.br"/>
    <n v="-193"/>
    <s v=""/>
    <m/>
    <s v="Iniciar Processo de Reajuste"/>
    <s v="088/2024"/>
    <m/>
    <s v="ESdS"/>
    <s v="Edson Santos de Souza"/>
    <n v="992250"/>
    <s v="CONTRATO088/2024"/>
  </r>
  <r>
    <s v="CONTRATO"/>
    <s v="089"/>
    <x v="1"/>
    <s v="ASAE SERVIÇOS ELÉTRICOS LTDA"/>
    <s v="45.502.808/0001-05"/>
    <s v="Contratação de empresa especializada no fornecimento com instalação de equipamentos detectores de metais para atender as necessidades das instalações prediais do Tribunal de Justiça - 150 equipamentos portátéis"/>
    <s v="Serviço de Terceiro"/>
    <x v="0"/>
    <s v="075/2023"/>
    <d v="2024-08-14T00:00:00"/>
    <s v="14/08/24"/>
    <d v="2025-08-14T00:00:00"/>
    <s v="14/08/25"/>
    <n v="365"/>
    <s v="EXPIRADO"/>
    <s v="EXPIRADO"/>
    <x v="0"/>
    <n v="26298"/>
    <x v="0"/>
    <n v="0"/>
    <x v="0"/>
    <s v="PA-PRO-2023/02526"/>
    <n v="0"/>
    <n v="26298"/>
    <s v="Ct. de fornecimento - 0012430-62.2025.8.14.0900 cobrança"/>
    <m/>
    <s v="Lei n° 8.666/93"/>
    <m/>
    <s v="NÃO "/>
    <s v="PRAZO LEGAL"/>
    <s v="2025 - 3º Trimestre"/>
    <d v="2025-06-15T00:00:00"/>
    <s v="Sem informação"/>
    <s v="Sem informação"/>
    <m/>
    <s v="Willian Rogerio Souza da Silva"/>
    <s v="Edson Santos de Souza"/>
    <s v="Paulo Marcelo de Araújo Hildebrando"/>
    <m/>
    <m/>
    <s v="willian.silva@tjpa.jus.br;edson.souza@tjpa.jus.br;paulo.hildebrando@tjpa.jus.br"/>
    <n v="-193"/>
    <s v=""/>
    <m/>
    <s v="Iniciar Processo de Reajuste"/>
    <s v="089/2024"/>
    <m/>
    <s v="ESdS"/>
    <s v="Edson Santos de Souza"/>
    <n v="26298"/>
    <s v="CONTRATO089/2024"/>
  </r>
  <r>
    <s v="CONTRATO"/>
    <s v="108"/>
    <x v="1"/>
    <s v="EDITORA FÓRUM LTDA"/>
    <s v="41.769.803/0001-92"/>
    <s v="Contratação 90 (noventa) vagas para participação de servidores nos cursos que integram o PROGRAMA DE CAPACITAÇÃO, ofertado pela CONTRATADA, com temas importantes para a melhoria no desempenho de servidores na execução de suas atividades no TJPA"/>
    <s v="Serviço de Terceiro"/>
    <x v="3"/>
    <s v="102/2024"/>
    <d v="2024-10-15T00:00:00"/>
    <s v="15/10/24"/>
    <d v="2025-08-15T00:00:00"/>
    <s v="15/08/25"/>
    <n v="304"/>
    <s v="EXPIRADO"/>
    <s v="EXPIRADO"/>
    <x v="0"/>
    <n v="215700"/>
    <x v="0"/>
    <n v="0"/>
    <x v="7"/>
    <s v="TJPA-PRO-2024/01661"/>
    <n v="0"/>
    <n v="215700"/>
    <s v="Verificar se é ct por escopo - 0012452-23.2025.8.14.0900 - cobrança"/>
    <m/>
    <s v="Lei n° 14.133/21"/>
    <d v="2024-08-16T00:00:00"/>
    <s v="NÃO "/>
    <s v="PRAZO LEGAL"/>
    <s v="2025 - 3º Trimestre"/>
    <d v="2025-06-16T00:00:00"/>
    <s v="Sem informação"/>
    <s v="Sem informação"/>
    <m/>
    <s v="Jeferson Antonio Fernandes Bacelar"/>
    <s v="Sem indicação"/>
    <s v="Lorena Magalhães Freire da Silva"/>
    <s v="Paulo Victor Ramos Corrêa"/>
    <s v="Luciana Maria Santos Moura Assad"/>
    <s v="jeferson.bacelar@tjpa.jus.br;lorena.silva@tjpa.jus.br;paulo.correa@tjpa.jus.br;luciana.assad@tjpa.jus.br"/>
    <n v="-192"/>
    <s v=""/>
    <m/>
    <s v="Iniciar Processo de Reajuste"/>
    <s v="108/2024"/>
    <m/>
    <s v="LMFdS"/>
    <s v="Lorena Magalhães Freire da Silva"/>
    <n v="0"/>
    <s v="CONTRATO108/2024"/>
  </r>
  <r>
    <s v="CONTRATO"/>
    <s v="087"/>
    <x v="1"/>
    <s v="3D PROJETOS E ASSESSORIA EM INFORMÁTICA LTDA"/>
    <s v="07.766.048/0001-54"/>
    <s v="Contratação de empresa especializada no fornecimento com instalação de equipamentos detectores de metais para atender as necessidades das instalações prediais do Tribunal de Justiça - 63 Nobreaks"/>
    <s v="Serviço de Terceiro"/>
    <x v="0"/>
    <s v="075/2023"/>
    <d v="2024-08-14T00:00:00"/>
    <s v="14/08/24"/>
    <d v="2025-08-14T00:00:00"/>
    <s v="14/08/25"/>
    <n v="365"/>
    <s v="EXPIRADO"/>
    <s v="EXPIRADO"/>
    <x v="0"/>
    <n v="30146.13"/>
    <x v="0"/>
    <n v="0"/>
    <x v="0"/>
    <s v="PA-PRO-2023/02526"/>
    <n v="0"/>
    <n v="30146.13"/>
    <s v="Ct. de fornecimento - 0012402-94.2025.8.14.0900 cobrança"/>
    <m/>
    <s v="Lei n° 8.666/93"/>
    <m/>
    <s v="NÃO "/>
    <s v="PRAZO LEGAL"/>
    <s v="2025 - 3º Trimestre"/>
    <d v="2025-06-15T00:00:00"/>
    <s v="Sem informação"/>
    <s v="Sem informação"/>
    <m/>
    <s v="Willian Rogerio Souza da Silva"/>
    <s v="Edson Santos de Souza"/>
    <s v="Paulo Marcelo de Araújo Hildebrando"/>
    <m/>
    <m/>
    <s v="willian.silva@tjpa.jus.br;edson.souza@tjpa.jus.br;paulo.hildebrando@tjpa.jus.br"/>
    <n v="-193"/>
    <s v=""/>
    <m/>
    <s v="Iniciar Processo de Reajuste"/>
    <s v="087/2024"/>
    <m/>
    <s v="ESdS"/>
    <s v="Edson Santos de Souza"/>
    <n v="30146.13"/>
    <s v="CONTRATO087/2024"/>
  </r>
  <r>
    <s v="CONTRATO"/>
    <s v="022"/>
    <x v="2"/>
    <s v="DAWCA  CONSTRUÇÕES  E  SERVIÇOS  LTDA"/>
    <s v="20.342.633/0001-95"/>
    <s v="Contratação de empresa especializada para construção do prédio anexo ao Fórum de  Castanhal,"/>
    <s v="Obra e Serviço de Engenharia"/>
    <x v="1"/>
    <s v="004/2022"/>
    <d v="2023-03-21T00:00:00"/>
    <s v="21/03/23"/>
    <d v="2025-08-12T00:00:00"/>
    <s v="12/08/25"/>
    <n v="875"/>
    <s v="EXPIRADO"/>
    <s v="EXPIRADO"/>
    <x v="0"/>
    <n v="6034117.46"/>
    <x v="0"/>
    <n v="0"/>
    <x v="1"/>
    <s v="TJPA-PRO-2023/01055 "/>
    <n v="0"/>
    <n v="7262878.1299999999"/>
    <s v="TJPA-MEM-2025/01973, autorizado.0024992-06.2025.8.14.0900 cobrança. 0013767-86.2025.8.14.0900 - rescisão unilateral"/>
    <m/>
    <s v="Lei n° 8.666/93"/>
    <m/>
    <s v="Não"/>
    <s v="PRAZO LEGAL"/>
    <s v="2025 - 3º Trimestre"/>
    <d v="2025-06-13T00:00:00"/>
    <s v="Sem informação"/>
    <s v="Sem informação"/>
    <m/>
    <s v="Jose Luis Sarmento de Araujo"/>
    <s v="Sem indicação"/>
    <s v="Marcelo Passos Calandrini Fernandes"/>
    <s v="Sem indicação"/>
    <s v="Jose Luis Sarmento de Araujo"/>
    <s v="jose.araujo@tjpa.jus.br;;marcelo.fernandes@tjpa.jus.br;;jose.araujo@tjpa.jus.br;coordenadoria.contratos@tjpa.jus.br"/>
    <n v="-195"/>
    <s v=""/>
    <m/>
    <s v="Iniciar Processo de Reajuste"/>
    <s v="022/2023"/>
    <m/>
    <s v="MPCF"/>
    <s v="Marcelo Passos Calandrini Fernandes"/>
    <n v="5816860.3700000001"/>
    <s v="CONTRATO022/2023"/>
  </r>
  <r>
    <s v="CONTRATO"/>
    <s v="001"/>
    <x v="10"/>
    <s v="ORDEM DOS ADVOGADOS DO BRASIL – SEÇÃO PARÁ"/>
    <s v="05.070.008/0001-48"/>
    <s v="Transferência da posse direta à CESSIONÁRIA, de um terreno urbano,  doada pelo Município de Redenção – PA, ao TJPA"/>
    <s v="Outros"/>
    <x v="2"/>
    <s v="s/n"/>
    <d v="2014-06-18T00:00:00"/>
    <s v="18/06/14"/>
    <d v="2025-06-18T00:00:00"/>
    <s v="18/06/25"/>
    <n v="4018"/>
    <s v="EXPIRADO"/>
    <s v="EXPIRADO"/>
    <x v="0"/>
    <n v="0"/>
    <x v="0"/>
    <n v="0"/>
    <x v="2"/>
    <s v="PA-PRO-2014/00026"/>
    <n v="0"/>
    <s v="Sem valor"/>
    <s v="TJPA-MEM-2024/11006, será prorrogado por 12 meses, processo na DBP. NÃO; instrução NOVO TERMO MEM-2025/15562; novo termo formalizado 31/2025"/>
    <d v="2024-03-13T00:00:00"/>
    <s v="Lei n° 8.666/93"/>
    <m/>
    <s v="Não"/>
    <s v="EMERGENCIAL"/>
    <s v="2025 - 2º Trimestre"/>
    <d v="2025-04-19T00:00:00"/>
    <s v="Dentro do prazo"/>
    <s v="NÃO "/>
    <m/>
    <s v="Adriana Coelho Lisboa"/>
    <s v="Jose Nasareno de Macedo Silva"/>
    <s v="Antonio Wilson Eutropio Azevedo de Souza"/>
    <s v="Sem indicação"/>
    <s v="Karina Flavia Mendonça Reis Soares"/>
    <e v="#N/A"/>
    <n v="-250"/>
    <s v=""/>
    <m/>
    <s v="Iniciar Processo de Reajuste"/>
    <s v="001/2014"/>
    <m/>
    <s v="JNdMS"/>
    <s v="Jose Nasareno de Macedo Silva"/>
    <n v="0"/>
    <s v="CONTRATO001/2014"/>
  </r>
  <r>
    <s v="ARP"/>
    <s v="039"/>
    <x v="1"/>
    <s v="MICROSENS S/A"/>
    <s v="78.126.950/0011-26"/>
    <s v="Registro de Preço para aquisição de televisores - Item 2 - Smart TV 85'"/>
    <s v="Material Permanente"/>
    <x v="0"/>
    <s v="005/2024"/>
    <d v="2024-06-18T00:00:00"/>
    <m/>
    <d v="2025-06-18T00:00:00"/>
    <s v="18/06/25"/>
    <n v="365"/>
    <s v="EXPIRADO"/>
    <s v="EXPIRADO"/>
    <x v="0"/>
    <n v="198900"/>
    <x v="0"/>
    <n v="0"/>
    <x v="2"/>
    <s v="TJPA-PRO-2024/02249"/>
    <n v="0"/>
    <n v="198900"/>
    <s v="não será prorrogado"/>
    <m/>
    <s v="Lei n° 14.133/21"/>
    <d v="2024-02-06T00:00:00"/>
    <s v="NÃO "/>
    <s v="PRAZO LEGAL"/>
    <s v="2025 - 2º Trimestre"/>
    <d v="2025-04-19T00:00:00"/>
    <s v="Sem informação"/>
    <s v="NÃO "/>
    <m/>
    <s v="Joao Victor Ferreira Almeida"/>
    <s v="Claikson Mendonca Duarte "/>
    <s v="Paulo Alexandre Andrade de Oliveira"/>
    <s v="Sem indicação"/>
    <s v="Sem indicação"/>
    <s v="joao.vfalmeida@tjpa.jus.br;claikson.duarte@tjpa.jus.br;paulo.alexandre@tjpa.jus.br;coordenadoria.contratos@tjpa.jus.br"/>
    <n v="-250"/>
    <s v=""/>
    <m/>
    <s v="Iniciar Processo de Reajuste"/>
    <s v="039/2024"/>
    <m/>
    <s v="CMD"/>
    <s v="Claikson Mendonca Duarte "/>
    <n v="139230"/>
    <s v="ARP039/2024"/>
  </r>
  <r>
    <s v="CONTRATO"/>
    <s v="022"/>
    <x v="9"/>
    <s v="DNA VIDA EXAMES DE PATERNIDADE E IMUNIZAÇÕES LTDA"/>
    <s v="10.814.997/0001-77"/>
    <s v="Contratação de empresa especializada na prestação de serviços de exames laboratoriais, para comprovação de paternidade e maternidade pela análise de DNA, através do método de coleta de sangue ou saliva, dos tipos trio, duo, espólio, com e sem coleta, e do tipo espólio a partir de material biológico proveniente de exumação cadavérica"/>
    <s v="Serviço de Terceiro"/>
    <x v="0"/>
    <s v="027/2019"/>
    <d v="2019-06-19T00:00:00"/>
    <s v="19/06/19"/>
    <d v="2025-06-19T00:00:00"/>
    <s v="19/06/25"/>
    <n v="2192"/>
    <s v="EXPIRADO"/>
    <s v="EXPIRADO"/>
    <x v="0"/>
    <n v="615548.85"/>
    <x v="0"/>
    <n v="0"/>
    <x v="9"/>
    <s v="PA-PRO-2019/02814"/>
    <n v="0"/>
    <n v="677953.55"/>
    <s v="TJPA-MEM-2024/24411, COBRANÇA. vAI ENTRAR NO EXCEPCIONAL / TJPA-MEM-2024/24411-B segunda via ja enviei para pesquisa de mercado. Pedi apoio oepracional para ligar para Fiscal em 24/05; NOVA CONTRTAÇÃO EM ANDAMENTO "/>
    <m/>
    <s v="Lei n° 8.666/93"/>
    <m/>
    <s v="SIM"/>
    <s v="EMERGENCIAL"/>
    <s v="2025 - 2º Trimestre"/>
    <d v="2025-04-20T00:00:00"/>
    <s v="Sem informação"/>
    <s v="NÃO "/>
    <m/>
    <s v="Sem indicação"/>
    <s v="Sem indicação"/>
    <s v="Leila Maria Lisboa da Silva"/>
    <s v="Sem indicação"/>
    <s v="Sem indicação"/>
    <s v="leila.silva@tjpa.jus.br;;;coordenadoria.contratos@tjpa.jus.br"/>
    <n v="-249"/>
    <s v=""/>
    <m/>
    <s v="Iniciar Processo de Reajuste"/>
    <s v="022/2019"/>
    <m/>
    <s v="LMLdS"/>
    <s v="Leila Maria Lisboa da Silva"/>
    <n v="1587430.99"/>
    <s v="CONTRATO022/2019"/>
  </r>
  <r>
    <s v="CONTRATO"/>
    <s v="035"/>
    <x v="9"/>
    <s v="KARISTEN COMERCIO E SERVIÇOS MECANICOS E ELETRICOS LTDA "/>
    <s v="05.970.357/0001-16"/>
    <s v="Contratação de empresa especializada para prestação de serviço de Manutenção Preditiva, Preventiva e Corretiva permanente com fornecimento de peças de reposição para as SUBESTAÇÕES e GRUPOS GERADORES instalados nas dependências do TRIBUNAL DE JUSTIÇA DO ESTADO DO PARÁ. (Juizado Paulo Frota; Ananindeua; icoaraci)"/>
    <s v="Serviço de Terceiro"/>
    <x v="0"/>
    <s v="031/2019"/>
    <d v="2019-09-01T00:00:00"/>
    <s v="01/09/19"/>
    <d v="2025-06-01T00:00:00"/>
    <s v="01/06/25"/>
    <n v="2100"/>
    <s v="EXPIRADO"/>
    <s v="EXPIRADO"/>
    <x v="0"/>
    <n v="162499.92000000001"/>
    <x v="0"/>
    <n v="0"/>
    <x v="1"/>
    <s v="PA-PRO-2019/03595"/>
    <n v="0"/>
    <n v="228119.92"/>
    <s v="TJPA-MEM-2024/36479, instrução, na cotação; rescisão antecipada TJPA-MEM-2025/26985"/>
    <m/>
    <s v="Lei n° 8.666/93"/>
    <m/>
    <s v="Não"/>
    <s v="EXCEPCIONAL"/>
    <s v="2025 - 2º Trimestre"/>
    <d v="2025-04-02T00:00:00"/>
    <s v="Sem informação"/>
    <s v="Sem informação"/>
    <m/>
    <s v="Antonio Fernandes dos Santos Sousa"/>
    <s v="Daniel Menezes Simas"/>
    <s v="Sem indicação"/>
    <s v="Sem indicação"/>
    <s v="Paulo Marcelo de Araújo Hildebrando"/>
    <s v="paulo.hildebrando@tjpa.jus.br; daniel.simas@tjpa.jus.br; antonio.sousa2@tjpa.jus.br; coordenadoria.contratos@tjpa.jus.br"/>
    <n v="-267"/>
    <s v=""/>
    <m/>
    <s v="Iniciar Processo de Reajuste"/>
    <s v="035/2019"/>
    <m/>
    <s v="DMS"/>
    <s v="Daniel Menezes Simas"/>
    <n v="938054.15"/>
    <s v="CONTRATO035/2019"/>
  </r>
  <r>
    <s v="CONTRATO"/>
    <s v="039"/>
    <x v="9"/>
    <s v="V DE JESUS BURITI SERVIÇOS DE REFRIGERAÇÃO - ME"/>
    <s v="17.230.719/0001-11"/>
    <s v="Manutenção preventiva e corretiva, de desinstalação, substituição e realocação dos equipamentos de ar-condicionado tipo expansão direta e VRF, splits (ou outro equipamento de outra classificação que vier a substituir estes) instalados no prédio da SGP, localizado na Trav. Félix Roque, 264, bairro Cidade Velha, Belém – PA."/>
    <s v="Serviço de Terceiro"/>
    <x v="0"/>
    <s v="040/2019"/>
    <d v="2019-09-16T00:00:00"/>
    <s v="16/09/19"/>
    <d v="2025-04-15T00:00:00"/>
    <s v="15/04/25"/>
    <n v="2038"/>
    <s v="EXPIRADO"/>
    <s v="EXPIRADO"/>
    <x v="0"/>
    <n v="57997"/>
    <x v="0"/>
    <n v="0"/>
    <x v="1"/>
    <s v="PA-PRO-2019/04111"/>
    <n v="0"/>
    <n v="70586.12"/>
    <s v="TJPA-MEM-2024/29574, COBRANÇA, VA ENTRAR EM excepcional; rescindido TJPA-MEM-2025/21127 "/>
    <m/>
    <s v="Lei n° 8.666/93"/>
    <m/>
    <s v="Não"/>
    <s v="EXCEPCIONAL"/>
    <s v="2025 - 2º Trimestre"/>
    <d v="2025-02-14T00:00:00"/>
    <s v="Sem informação"/>
    <s v="NÃO "/>
    <m/>
    <s v="Antonio Fernandes dos Santos Sousa"/>
    <s v="Sem indicação"/>
    <s v="Edson Goncalves Ferreira"/>
    <s v="Sem indicação"/>
    <s v="Daniel Menezes Simas"/>
    <s v="antonio.sousa2@tjpa.jus.br;;edson.ferreira@tjpa.jus.br;;daniel.simas@tjpa.jus.br;coordenadoria.contratos@tjpa.jus.br"/>
    <n v="-314"/>
    <s v=""/>
    <m/>
    <s v="Iniciar Processo de Reajuste"/>
    <s v="039/2019"/>
    <m/>
    <s v="EGF"/>
    <s v="Edson Goncalves Ferreira"/>
    <n v="292326.84000000003"/>
    <s v="CONTRATO039/2019"/>
  </r>
  <r>
    <s v="CONTRATO"/>
    <s v="070"/>
    <x v="4"/>
    <s v="XP ON CONSULTORIA LTDA"/>
    <s v="23.518.065/0001-29"/>
    <s v="Aquisição de equipamentos de video conferência, codec e serviço de integração"/>
    <s v="Material Permanente"/>
    <x v="0"/>
    <s v="044/2022"/>
    <d v="2022-08-22T00:00:00"/>
    <s v="22/08/22"/>
    <d v="2025-08-22T00:00:00"/>
    <s v="22/08/25"/>
    <n v="1096"/>
    <s v="EXPIRADO"/>
    <s v="EXPIRADO"/>
    <x v="0"/>
    <n v="1881000"/>
    <x v="0"/>
    <n v="0"/>
    <x v="4"/>
    <s v="TJPA-PRO-2022/03138"/>
    <n v="0"/>
    <n v="2255000"/>
    <s v="TJPA-MEM-2023/31695, COBRANÇA. TJPA-MEM-2023/30870, tramitação, serviço de cotação pediu diligências para a SECINFO/ 0012464-37.2025.8.14.0900 - cobrança - não precisa mais ser prorrogado"/>
    <m/>
    <s v="Lei n° 8.666/93"/>
    <m/>
    <s v="Não"/>
    <s v="PRAZO LEGAL"/>
    <s v="2025 - 3º Trimestre"/>
    <d v="2025-06-23T00:00:00"/>
    <s v="Sem informação"/>
    <s v="Sem informação"/>
    <m/>
    <s v="Aline Santos Oliveira"/>
    <s v="Daniel Fontes Pereira"/>
    <s v="Marcelo Farias das Chagas"/>
    <s v="Ramon Santos do Nascimento"/>
    <s v="Paulo Emilio Correia Lima Paes Barreto"/>
    <s v="aline.oliveira@tjpa.jus.br;fontes.daniel@tjpa.jus.br; marcelo.chagas@tjpa.jus.br; ramon.nascimento@tjpa.jus.br; paulo.paes@tjpa.jus.br;coordenadoria.contratos@tjpa.jus.br"/>
    <n v="-185"/>
    <s v=""/>
    <m/>
    <s v="Iniciar Processo de Reajuste"/>
    <s v="070/2022"/>
    <m/>
    <s v="DFP"/>
    <s v="Daniel Fontes Pereira"/>
    <n v="1932000"/>
    <s v="CONTRATO070/2022"/>
  </r>
  <r>
    <s v="ARP"/>
    <s v="040"/>
    <x v="1"/>
    <s v="REPREMIG - REPRESENTAÇÃO E COMÉRCIO DE MINAS GERAIS LTDA"/>
    <s v="65.149.197/0002-51"/>
    <s v="Registro de Preço para aquisição de televisores - Item 1 - Smart TV 75'"/>
    <s v="Material Permanente"/>
    <x v="0"/>
    <s v="005/2024"/>
    <d v="2024-05-29T00:00:00"/>
    <s v="29/05/24"/>
    <d v="2025-05-29T00:00:00"/>
    <s v="29/05/25"/>
    <n v="365"/>
    <s v="EXPIRADO"/>
    <s v="EXPIRADO"/>
    <x v="0"/>
    <n v="110370"/>
    <x v="0"/>
    <n v="0"/>
    <x v="2"/>
    <s v="TJPA-PRO-2024/02250"/>
    <n v="0"/>
    <n v="110370"/>
    <m/>
    <m/>
    <s v="Lei n° 14.133/21"/>
    <d v="2024-02-06T00:00:00"/>
    <s v="NÃO "/>
    <s v="PRAZO LEGAL"/>
    <s v="2025 - 2º Trimestre"/>
    <d v="2025-03-30T00:00:00"/>
    <s v="Sem informação"/>
    <s v="NÃO "/>
    <m/>
    <s v="Joao Victor Ferreira Almeida"/>
    <s v="Claikson Mendonca Duarte "/>
    <s v="Paulo Alexandre Andrade de Oliveira"/>
    <s v="Sem indicação"/>
    <s v="Sem indicação"/>
    <s v="joao.vfalmeida@tjpa.jus.br;claikson.duarte@tjpa.jus.br;paulo.alexandre@tjpa.jus.br;coordenadoria.contratos@tjpa.jus.br"/>
    <n v="-270"/>
    <s v=""/>
    <m/>
    <s v="Iniciar Processo de Reajuste"/>
    <s v="040/2024"/>
    <m/>
    <s v="CMD"/>
    <s v="Claikson Mendonca Duarte "/>
    <n v="99333"/>
    <s v="ARP040/2024"/>
  </r>
  <r>
    <s v="ARP"/>
    <s v="030"/>
    <x v="1"/>
    <s v="BETANIAMED COMERCIAL LTDA"/>
    <s v="09.560.267/0001- 08"/>
    <s v="Registro de preços para aquisição de materiais e equipamentos de saúde para uso odontológico no Tribunal de Justiça do Estado do Pará"/>
    <s v="Material de Consumo"/>
    <x v="0"/>
    <s v="003/2024"/>
    <d v="2024-05-13T00:00:00"/>
    <s v="13/05/24"/>
    <d v="2025-05-13T00:00:00"/>
    <s v="13/05/25"/>
    <n v="365"/>
    <s v="EXPIRADO"/>
    <s v="EXPIRADO"/>
    <x v="0"/>
    <n v="14300"/>
    <x v="0"/>
    <n v="0"/>
    <x v="3"/>
    <s v="TJPA-PRO-2024/01968"/>
    <n v="0"/>
    <n v="14300"/>
    <s v="não será prorrogado, conforme informado por email em 17/03/2025.Valeria Matos Bezerra"/>
    <m/>
    <s v="Lei n° 14.133/21"/>
    <d v="2024-02-20T00:00:00"/>
    <s v="NÃO "/>
    <s v="PRAZO LEGAL"/>
    <s v="2025 - 2º Trimestre"/>
    <d v="2025-03-14T00:00:00"/>
    <s v="Sem informação"/>
    <s v="NÃO "/>
    <m/>
    <s v="Valeria Matos Bezerra"/>
    <s v="Sem indicação"/>
    <s v="Daniele Gaia Cardoso de Freitas"/>
    <s v="Jose Nazareno Rufino de Mattos"/>
    <s v="Danilo dos Santos Bayma Amorim"/>
    <s v="valeria.bezerra@tjpa.jus.br; jose.mattos@tjpa.jus.br; danilo.amorim@tjpa.jus.br; coordenadoria.contratos@tjpa.jus.br"/>
    <n v="-286"/>
    <s v=""/>
    <m/>
    <s v="Iniciar Processo de Reajuste"/>
    <s v="030/2024"/>
    <m/>
    <s v="DGCdF"/>
    <s v="Daniele Gaia Cardoso de Freitas"/>
    <n v="13900"/>
    <s v="ARP030/2024"/>
  </r>
  <r>
    <s v="ARP"/>
    <s v="031"/>
    <x v="1"/>
    <s v="CABANA MAGAZINE LTDA"/>
    <s v="51.621.518/0001-83"/>
    <s v="Registro de preços para aquisição de materiais e equipamentos de saúde para uso odontológico no Tribunal de Justiça do Estado do Pará"/>
    <s v="Material de Consumo"/>
    <x v="0"/>
    <s v="003/2024"/>
    <d v="2024-05-13T00:00:00"/>
    <s v="13/05/24"/>
    <d v="2025-05-13T00:00:00"/>
    <s v="13/05/25"/>
    <n v="365"/>
    <s v="EXPIRADO"/>
    <s v="EXPIRADO"/>
    <x v="0"/>
    <n v="747.75"/>
    <x v="0"/>
    <n v="0"/>
    <x v="3"/>
    <s v="TJPA-PRO-2024/01970"/>
    <n v="0"/>
    <n v="747.75"/>
    <s v="não será prorrogado, conforme informado por email em 17/03/2025.Valeria Matos Bezerra"/>
    <m/>
    <s v="Lei n° 14.133/21"/>
    <d v="2024-02-20T00:00:00"/>
    <s v="NÃO "/>
    <s v="PRAZO LEGAL"/>
    <s v="2025 - 2º Trimestre"/>
    <d v="2025-03-14T00:00:00"/>
    <s v="Sem informação"/>
    <s v="NÃO "/>
    <m/>
    <s v="Valeria Matos Bezerra"/>
    <s v="Sem indicação"/>
    <s v="Daniele Gaia Cardoso de Freitas"/>
    <s v="Jose Nazareno Rufino de Mattos"/>
    <s v="Danilo dos Santos Bayma Amorim"/>
    <s v="valeria.bezerra@tjpa.jus.br; jose.mattos@tjpa.jus.br; danilo.amorim@tjpa.jus.br; coordenadoria.contratos@tjpa.jus.br"/>
    <n v="-286"/>
    <s v=""/>
    <m/>
    <s v="Iniciar Processo de Reajuste"/>
    <s v="031/2024"/>
    <m/>
    <s v="DGCdF"/>
    <s v="Daniele Gaia Cardoso de Freitas"/>
    <n v="747.75"/>
    <s v="ARP031/2024"/>
  </r>
  <r>
    <s v="ARP"/>
    <s v="032"/>
    <x v="1"/>
    <s v="ELIETE S. DINIZ COMERCIO E SERV. ODONTOLÓGICO"/>
    <s v="19.283.539/0001-23"/>
    <s v="Registro de preços para aquisição de materiais e equipamentos de saúde para uso odontológico no Tribunal de Justiça do Estado do Pará"/>
    <s v="Material de Consumo"/>
    <x v="0"/>
    <s v="003/2024"/>
    <d v="2024-05-13T00:00:00"/>
    <s v="13/05/24"/>
    <d v="2025-05-13T00:00:00"/>
    <s v="13/05/25"/>
    <n v="365"/>
    <s v="EXPIRADO"/>
    <s v="EXPIRADO"/>
    <x v="0"/>
    <n v="4316.1499999999996"/>
    <x v="0"/>
    <n v="0"/>
    <x v="3"/>
    <s v="TJPA-PRO-2024/01972"/>
    <s v="ARP não encontrada"/>
    <n v="4316.1499999999996"/>
    <s v="não será prorrogado, conforme informado por email em 17/03/2025.Valeria Matos Bezerra"/>
    <m/>
    <s v="Lei n° 14.133/21"/>
    <d v="2024-02-20T00:00:00"/>
    <s v="NÃO "/>
    <s v="PRAZO LEGAL"/>
    <s v="2025 - 2º Trimestre"/>
    <d v="2025-03-14T00:00:00"/>
    <s v="Sem informação"/>
    <s v="NÃO"/>
    <m/>
    <s v="Valeria Matos Bezerra"/>
    <s v="Sem indicação"/>
    <s v="Daniele Gaia Cardoso de Freitas"/>
    <s v="Jose Nazareno Rufino de Mattos"/>
    <s v="Danilo dos Santos Bayma Amorim"/>
    <s v="valeria.bezerra@tjpa.jus.br; jose.mattos@tjpa.jus.br; danilo.amorim@tjpa.jus.br; coordenadoria.contratos@tjpa.jus.br"/>
    <n v="-286"/>
    <s v=""/>
    <m/>
    <s v="Iniciar Processo de Reajuste"/>
    <s v="032/2024"/>
    <m/>
    <s v="DGCdF"/>
    <s v="Daniele Gaia Cardoso de Freitas"/>
    <s v="ARP não encontrada"/>
    <s v="ARP032/2024"/>
  </r>
  <r>
    <s v="ARP"/>
    <s v="033"/>
    <x v="1"/>
    <s v="MM COMÉRCIO DE PRODUTOS E EQUIPAMENTOS LTDA"/>
    <s v="33.609.404/0001-36"/>
    <s v="Registro de preços para aquisição de materiais e equipamentos de saúde para uso odontológico no Tribunal de Justiça do Estado do Pará"/>
    <s v="Material de Consumo"/>
    <x v="0"/>
    <s v="003/2024"/>
    <d v="2024-05-13T00:00:00"/>
    <s v="13/05/24"/>
    <d v="2025-05-13T00:00:00"/>
    <s v="13/05/25"/>
    <n v="365"/>
    <s v="EXPIRADO"/>
    <s v="EXPIRADO"/>
    <x v="0"/>
    <n v="9452.5499999999993"/>
    <x v="0"/>
    <n v="0"/>
    <x v="3"/>
    <s v="TJPA-PRO-2024/01974"/>
    <n v="0"/>
    <n v="9452.5499999999993"/>
    <s v="não será prorrogado, conforme informado por email em 17/03/2025.Valeria Matos Bezerra"/>
    <m/>
    <s v="Lei n° 14.133/21"/>
    <d v="2024-02-20T00:00:00"/>
    <s v="NÃO "/>
    <s v="PRAZO LEGAL"/>
    <s v="2025 - 2º Trimestre"/>
    <d v="2025-03-14T00:00:00"/>
    <s v="Sem informação"/>
    <s v="NÃO"/>
    <m/>
    <s v="Valeria Matos Bezerra"/>
    <s v="Sem indicação"/>
    <s v="Daniele Gaia Cardoso de Freitas"/>
    <s v="Jose Nazareno Rufino de Mattos"/>
    <s v="Danilo dos Santos Bayma Amorim"/>
    <s v="valeria.bezerra@tjpa.jus.br; jose.mattos@tjpa.jus.br; danilo.amorim@tjpa.jus.br; coordenadoria.contratos@tjpa.jus.br"/>
    <n v="-286"/>
    <s v=""/>
    <m/>
    <s v="Iniciar Processo de Reajuste"/>
    <s v="033/2024"/>
    <m/>
    <s v="DGCdF"/>
    <s v="Daniele Gaia Cardoso de Freitas"/>
    <n v="9452.5499999999993"/>
    <s v="ARP033/2024"/>
  </r>
  <r>
    <s v="ARP"/>
    <s v="035"/>
    <x v="1"/>
    <s v="REDNOV FERRAMENTAS LTDA"/>
    <s v="45.769.285/0001-68"/>
    <s v="Registro de preços para aquisição de materiais e equipamentos de saúde para uso odontológico no Tribunal de Justiça do Estado do Pará"/>
    <s v="Material de Consumo"/>
    <x v="0"/>
    <s v="003/2024"/>
    <d v="2024-05-13T00:00:00"/>
    <s v="13/05/24"/>
    <d v="2025-05-13T00:00:00"/>
    <s v="13/05/25"/>
    <n v="365"/>
    <s v="EXPIRADO"/>
    <s v="EXPIRADO"/>
    <x v="0"/>
    <n v="598.5"/>
    <x v="0"/>
    <n v="0"/>
    <x v="3"/>
    <s v="TJPA-PRO-2024/01977"/>
    <n v="0"/>
    <n v="598.5"/>
    <s v="não será prorrogado, conforme informado por email em 17/03/2025.Valeria Matos Bezerra"/>
    <m/>
    <s v="Lei n° 14.133/21"/>
    <d v="2024-02-20T00:00:00"/>
    <s v="NÃO "/>
    <s v="PRAZO LEGAL"/>
    <s v="2025 - 2º Trimestre"/>
    <d v="2025-03-14T00:00:00"/>
    <s v="Sem informação"/>
    <s v="NÃO "/>
    <m/>
    <s v="Valeria Matos Bezerra"/>
    <s v="Sem indicação"/>
    <s v="Daniele Gaia Cardoso de Freitas"/>
    <s v="Jose Nazareno Rufino de Mattos"/>
    <s v="Danilo dos Santos Bayma Amorim"/>
    <s v="valeria.bezerra@tjpa.jus.br; jose.mattos@tjpa.jus.br; danilo.amorim@tjpa.jus.br; coordenadoria.contratos@tjpa.jus.br"/>
    <n v="-286"/>
    <s v=""/>
    <m/>
    <s v="Iniciar Processo de Reajuste"/>
    <s v="035/2024"/>
    <m/>
    <s v="DGCdF"/>
    <s v="Daniele Gaia Cardoso de Freitas"/>
    <n v="598.5"/>
    <s v="ARP035/2024"/>
  </r>
  <r>
    <s v="ARP"/>
    <s v="036"/>
    <x v="1"/>
    <s v="ROSANGELA VENTURA PINTO "/>
    <s v="51.230.979/0001-25"/>
    <s v="Registro de preços para aquisição de materiais e equipamentos de saúde para uso odontológico no Tribunal de Justiça do Estado do Pará"/>
    <s v="Material de Consumo"/>
    <x v="0"/>
    <s v="003/2024"/>
    <d v="2024-05-13T00:00:00"/>
    <s v="13/05/24"/>
    <d v="2025-05-13T00:00:00"/>
    <s v="13/05/25"/>
    <n v="365"/>
    <s v="EXPIRADO"/>
    <s v="EXPIRADO"/>
    <x v="0"/>
    <n v="300"/>
    <x v="0"/>
    <n v="0"/>
    <x v="3"/>
    <s v="TJPA-PRO-2024/01978"/>
    <s v="ARP não encontrada"/>
    <n v="300"/>
    <s v="não será prorrogado, conforme informado por email em 17/03/2025.Valeria Matos Bezerra"/>
    <m/>
    <s v="Lei n° 14.133/21"/>
    <d v="2024-02-20T00:00:00"/>
    <s v="NÃO "/>
    <s v="PRAZO LEGAL"/>
    <s v="2025 - 2º Trimestre"/>
    <d v="2025-03-14T00:00:00"/>
    <s v="Sem informação"/>
    <s v="NÃO "/>
    <m/>
    <s v="Valeria Matos Bezerra"/>
    <s v="Sem indicação"/>
    <s v="Daniele Gaia Cardoso de Freitas"/>
    <s v="Jose Nazareno Rufino de Mattos"/>
    <s v="Danilo dos Santos Bayma Amorim"/>
    <s v="valeria.bezerra@tjpa.jus.br; jose.mattos@tjpa.jus.br; danilo.amorim@tjpa.jus.br; coordenadoria.contratos@tjpa.jus.br"/>
    <n v="-286"/>
    <s v=""/>
    <m/>
    <s v="Iniciar Processo de Reajuste"/>
    <s v="036/2024"/>
    <m/>
    <s v="DGCdF"/>
    <s v="Daniele Gaia Cardoso de Freitas"/>
    <s v="ARP não encontrada"/>
    <s v="ARP036/2024"/>
  </r>
  <r>
    <s v="CONTRATO"/>
    <s v="014"/>
    <x v="5"/>
    <s v="CORREIOS"/>
    <s v="34.028.316/0018-51"/>
    <s v="MULTIPLOS - Pacote de Serviços dos CORREIOS mediante adesão ao Termo de Condições Comerciais e Anexos, quando contratados serviços específicos, que permite a compra de produtos e utilização dos diversos serviços dos CORREIOS por meio dos canais de atendimento disponibilizados"/>
    <s v="Serviço de Terceiro"/>
    <x v="2"/>
    <s v="002/2020"/>
    <d v="2020-05-27T00:00:00"/>
    <s v="27/05/20"/>
    <d v="2025-05-27T00:00:00"/>
    <s v="27/05/25"/>
    <n v="1826"/>
    <s v="EXPIRADO"/>
    <s v="EXPIRADO"/>
    <x v="0"/>
    <n v="4837901.16"/>
    <x v="0"/>
    <s v="00"/>
    <x v="2"/>
    <s v="PA-PRO-2020/01157"/>
    <n v="0"/>
    <n v="4837901.16"/>
    <s v="e-mail àlvaro de 06/12/2021: ao se prorrogar esse Contrato, automaticamente o CONVÊNIO 14/2020 será prorrogado. Instrução: PA-MEM-2022/08112. Autorizado em 20/04/2022. TJPA-MEM-2023/10601, cobrança. Secretário já se cadatsrou no SEI e eles já mandaram o formaulário para prorrogar o contrato, aguardando retorno do Alvaro para prosseguir junto ao SEI. Aguardando autorização da Desa, autorizado. TJPA-MEM-2024/13620 - n~]ao poderá mais ser prorrogado, Alvaro está elaborando novo."/>
    <m/>
    <s v="Lei n° 8.666/93"/>
    <m/>
    <s v="Não"/>
    <s v="EXCEPCIONAL"/>
    <s v="2025 - 2º Trimestre"/>
    <d v="2025-03-28T00:00:00"/>
    <s v="Sem informação"/>
    <s v="Sem informação"/>
    <m/>
    <s v="Alvaro Quaresma de Araujo Neto"/>
    <s v="Alvaro Quaresma de Araujo Neto"/>
    <s v="Luiz Antônico Cabral da Rocha"/>
    <s v="Sem indicação"/>
    <s v="Sem indicação"/>
    <s v="alvaro.neto@tjpa.jus.br;luiz.cabral@tjpa.jus.br;;;coordenadoria.contratos@tjpa.jus.br"/>
    <n v="-272"/>
    <s v=""/>
    <m/>
    <s v="Iniciar Processo de Reajuste"/>
    <s v="014/2020"/>
    <m/>
    <s v="AQdAN"/>
    <s v="Alvaro Quaresma de Araujo Neto"/>
    <n v="14830132.25"/>
    <s v="Contrato014/2020"/>
  </r>
  <r>
    <s v="ARP"/>
    <s v="013"/>
    <x v="1"/>
    <s v="CS BRASIL FROTAS AS"/>
    <s v="27.595.780/0001-16"/>
    <s v="Registro de Preços para eventual contratação de empresa especializada na prestação de serviço de locação de veículos automotores blindados e não blindados"/>
    <s v="Serviço de Terceiro"/>
    <x v="0"/>
    <s v="065/2023"/>
    <d v="2024-02-28T00:00:00"/>
    <s v="28/02/24"/>
    <d v="2025-02-28T00:00:00"/>
    <s v="28/02/25"/>
    <n v="366"/>
    <s v="EXPIRADO"/>
    <s v="EXPIRADO"/>
    <x v="0"/>
    <n v="521136"/>
    <x v="0"/>
    <n v="0"/>
    <x v="0"/>
    <s v="TJPA-PRO-2024/00723"/>
    <s v="ARP não encontrada"/>
    <n v="521136"/>
    <m/>
    <m/>
    <s v="Lei n° 8.666/93"/>
    <m/>
    <s v="SIM"/>
    <s v="PRAZO LEGAL"/>
    <s v="2025 - 1º Trimestre"/>
    <d v="2024-12-30T00:00:00"/>
    <s v="Sem informação"/>
    <s v="NÃO"/>
    <m/>
    <s v="Willian Rogerio Souza da Silva"/>
    <s v="Renato Moraes da Cunha"/>
    <s v="Edson Santos de Souza"/>
    <s v="Sem indicação"/>
    <s v="Sem indicação"/>
    <s v="william.souza@tjpa.jus.br; renato.cunha@tjpa.jus.br; edson.souza@tjpa.jus.br; coordenadoria.contratos@tjpa.jus.br"/>
    <n v="-360"/>
    <s v=""/>
    <m/>
    <s v="Iniciar Processo de Reajuste"/>
    <s v="013/2024"/>
    <m/>
    <s v="RMdC"/>
    <s v="Renato Moraes da Cunha"/>
    <s v="ARP não encontrada"/>
    <s v="ARP013/2024"/>
  </r>
  <r>
    <s v="CONTRATO"/>
    <s v="014"/>
    <x v="4"/>
    <s v="UNIVERSIDADE FEDERAL DO ESTADO DO PARÁ - UFPA E A FUNDAÇÃO DE AMPARO E DESENVOLVIMENTO DA PESQUISA - FADESP"/>
    <s v="34.621.748/0001-23 / 05.572.870/0001-59 "/>
    <s v="Contratação de instituição especializada em desenvolvimento humano e tecnologia de gestão de pessoas, para implementação e execução do projeto “Gestão Por Competência” como meio para o desenvolvimento institucional do Tribunal de Justiça do Estado do Pará."/>
    <s v="Serviço de Terceiro"/>
    <x v="3"/>
    <s v="006/2022"/>
    <d v="2022-09-01T00:00:00"/>
    <s v="01/09/22"/>
    <d v="2025-03-01T00:00:00"/>
    <s v="01/03/25"/>
    <n v="912"/>
    <s v="EXPIRADO"/>
    <s v="EXPIRADO"/>
    <x v="0"/>
    <n v="488400"/>
    <x v="0"/>
    <s v="00"/>
    <x v="3"/>
    <s v="TJPA-PRO-2021/00819"/>
    <n v="0"/>
    <n v="488400"/>
    <s v="TJPA-MEM-2024/52559, COBRANÇA, com áurea. Autorizado. Em 14/02 perguntei para Jean sobre necessidade de nova prorrogação "/>
    <m/>
    <s v="Lei n° 8.666/93"/>
    <m/>
    <s v="SIM"/>
    <s v="PRAZO LEGAL"/>
    <s v="2025 - 1º Trimestre"/>
    <d v="2024-12-31T00:00:00"/>
    <s v="Sem informação"/>
    <s v="Sem informação"/>
    <m/>
    <s v="Jean Karlo Quintela de Souza"/>
    <s v="Jean Karlo Quintela de Souza"/>
    <s v="Flavia Queiroz Monteiro"/>
    <s v="Sem indicação"/>
    <s v="Sem indicação"/>
    <s v="jean.souza@tjpa.jus.br;jean.souza@tjpa.jus.br;flavia.monteiro@tjpa.jus.br;;;coordenadoria.contratos@tjpa.jus.br"/>
    <n v="-359"/>
    <s v=""/>
    <m/>
    <s v="Iniciar Processo de Reajuste"/>
    <s v="014/2022"/>
    <m/>
    <s v="JKQdS"/>
    <s v="Jean Karlo Quintela de Souza"/>
    <n v="488400"/>
    <s v="Contrato014/2022"/>
  </r>
  <r>
    <s v="CONTRATO"/>
    <s v="004"/>
    <x v="2"/>
    <s v="EFL SILVA MANUTENÇÃO DE NOBREAKS E GERADORES"/>
    <s v="24.798.024/0001-04"/>
    <s v="Contratação de empresa especializada para prestação de serviços de manutenção preditiva, preventiva e corretiva permanente com fornecimento de peças de reposição para substações e grupos geradores instalados no Edifício Sede, Fórum Cívil e Anexo I, com manutenção nos sistemas de aterramento e de proteção contra descargas atmosféricas, do TJPA."/>
    <s v="Serviço de Terceiro"/>
    <x v="0"/>
    <s v="079/2022"/>
    <d v="2023-03-02T00:00:00"/>
    <s v="02/03/23"/>
    <d v="2025-03-02T00:00:00"/>
    <s v="02/03/25"/>
    <n v="731"/>
    <s v="EXPIRADO"/>
    <s v="EXPIRADO"/>
    <x v="0"/>
    <n v="150000"/>
    <x v="0"/>
    <s v="00"/>
    <x v="1"/>
    <s v="PA-PRO-2023/00253"/>
    <n v="0"/>
    <n v="150000"/>
    <s v="TJPA-MEM-2023/66849, instrução. TJPA-MEM-2025/00829-A, cobrança - não será prorrogado"/>
    <d v="2023-12-12T00:00:00"/>
    <s v="Lei n° 8.666/93"/>
    <m/>
    <s v="Não"/>
    <s v="PRAZO LEGAL"/>
    <s v="2025 - 1º Trimestre"/>
    <d v="2025-01-01T00:00:00"/>
    <s v="Dentro do prazo"/>
    <s v="NÃO "/>
    <m/>
    <s v="Antonio Fernandes dos Santos Sousa"/>
    <s v="Max Jorge Machado Santos"/>
    <s v="Max Jorge Machado Santos"/>
    <s v="Sem indicação"/>
    <s v="Daniel Menezes Simas"/>
    <s v="antonio.sousa2@tjpa.jus.br;max.machado@tjpa.jus.br;max.machado@tjpa.jus.br;;daniel.simas@tjpa.jus.br;coordenadoria.contratos@tjpa.jus.br"/>
    <n v="-358"/>
    <s v=""/>
    <m/>
    <s v="Iniciar Processo de Reajuste"/>
    <s v="004/2023"/>
    <m/>
    <s v="MJMS"/>
    <s v="Max Jorge Machado Santos"/>
    <n v="238023.92"/>
    <s v="Contrato004/2023"/>
  </r>
  <r>
    <s v="ARP"/>
    <s v="014"/>
    <x v="1"/>
    <s v="C M DOS S CAMELLO COMÉRCIO EQUIPAMENTOS ELETRÔNICOS"/>
    <s v="22.352.565/0001-70"/>
    <s v="Registro de Preços para aquisição de peças e componentes para aparelhos de refrigeração instalados nas edificações do TJPA"/>
    <s v="Material de Consumo"/>
    <x v="0"/>
    <s v="060/2023"/>
    <d v="2024-03-07T00:00:00"/>
    <s v="07/03/24"/>
    <d v="2025-03-07T00:00:00"/>
    <s v="07/03/25"/>
    <n v="365"/>
    <s v="EXPIRADO"/>
    <s v="EXPIRADO"/>
    <x v="0"/>
    <n v="228982.45"/>
    <x v="0"/>
    <n v="0"/>
    <x v="1"/>
    <s v="TJPA-PRO-2024/01028"/>
    <n v="0"/>
    <n v="228982.45"/>
    <m/>
    <m/>
    <s v="Lei n° 8.666/93"/>
    <m/>
    <s v="SIM"/>
    <s v="PRAZO LEGAL"/>
    <s v="2025 - 1º Trimestre"/>
    <d v="2025-01-06T00:00:00"/>
    <s v="Sem informação"/>
    <s v="NÃO"/>
    <m/>
    <s v="Claudio Ormindo Silva dos Santos"/>
    <s v="Samantha Nahon Bittencourt"/>
    <s v="Antonio Fernandes dos Santos Sousa"/>
    <s v="Sem indicação"/>
    <s v="Sem indicação"/>
    <s v="claudio.ormindo@tjpa.jus.br; samantha.nahon@tjpa.jus.br;coordenadoria.contratos@tjpa.jus.br; antonio.sousa2@tjpa.jus.br"/>
    <n v="-353"/>
    <s v=""/>
    <m/>
    <s v="Iniciar Processo de Reajuste"/>
    <s v="014/2024"/>
    <m/>
    <s v="SNB"/>
    <s v="Samantha Nahon Bittencourt"/>
    <n v="107037.7"/>
    <s v="ARP014/2024"/>
  </r>
  <r>
    <s v="ARP"/>
    <s v="015"/>
    <x v="1"/>
    <s v="J B M H DISTRIBUIDORA DE EQUIPAMENTOS ELETRONICOS EIRELI"/>
    <s v="30.632.729/0001-41"/>
    <s v="Registro de Preços para aquisição de peças e componentes para aparelhos de refrigeração instalados nas edificações do TJPA"/>
    <s v="Material de Consumo"/>
    <x v="0"/>
    <s v="060/2023"/>
    <d v="2024-03-07T00:00:00"/>
    <s v="07/03/24"/>
    <d v="2025-03-07T00:00:00"/>
    <s v="07/03/25"/>
    <n v="365"/>
    <s v="EXPIRADO"/>
    <s v="EXPIRADO"/>
    <x v="0"/>
    <n v="177365.2"/>
    <x v="0"/>
    <n v="0"/>
    <x v="1"/>
    <s v="TJPA-PRO-2024/01030"/>
    <n v="0"/>
    <n v="177365.2"/>
    <m/>
    <m/>
    <s v="Lei n° 8.666/93"/>
    <m/>
    <s v="SIM"/>
    <s v="PRAZO LEGAL"/>
    <s v="2025 - 1º Trimestre"/>
    <d v="2025-01-06T00:00:00"/>
    <s v="Sem informação"/>
    <s v="NÃO"/>
    <m/>
    <s v="Claudio Ormindo Silva dos Santos"/>
    <s v="Samantha Nahon Bittencourt"/>
    <s v="Antonio Fernandes dos Santos Sousa"/>
    <s v="Sem indicação"/>
    <s v="Sem indicação"/>
    <s v="claudio.ormindo@tjpa.jus.br; samantha.nahon@tjpa.jus.br;coordenadoria.contratos@tjpa.jus.br; antonio.sousa2@tjpa.jus.br"/>
    <n v="-353"/>
    <s v=""/>
    <m/>
    <s v="Iniciar Processo de Reajuste"/>
    <s v="015/2024"/>
    <m/>
    <s v="SNB"/>
    <s v="Samantha Nahon Bittencourt"/>
    <n v="177365.2"/>
    <s v="ARP015/2024"/>
  </r>
  <r>
    <s v="ARP"/>
    <s v="016"/>
    <x v="1"/>
    <s v="J2R AUTOMAÇÃO LTDA - EIRELI"/>
    <s v="30.247.600/0001-10"/>
    <s v="Registro de Preços para aquisição de peças e componentes para aparelhos de refrigeração instalados nas edificações do TJPA"/>
    <s v="Material de Consumo"/>
    <x v="0"/>
    <s v="060/2023"/>
    <d v="2024-03-07T00:00:00"/>
    <s v="07/03/24"/>
    <d v="2025-03-07T00:00:00"/>
    <s v="07/03/25"/>
    <n v="365"/>
    <s v="EXPIRADO"/>
    <s v="EXPIRADO"/>
    <x v="0"/>
    <n v="18084.7"/>
    <x v="0"/>
    <n v="0"/>
    <x v="1"/>
    <s v="TJPA-PRO-2024/01032"/>
    <s v="ARP não encontrada"/>
    <n v="18084.7"/>
    <m/>
    <m/>
    <s v="Lei n° 8.666/93"/>
    <m/>
    <s v="SIM"/>
    <s v="PRAZO LEGAL"/>
    <s v="2025 - 1º Trimestre"/>
    <d v="2025-01-06T00:00:00"/>
    <s v="Sem informação"/>
    <s v="NÃO"/>
    <m/>
    <s v="Claudio Ormindo Silva dos Santos"/>
    <s v="Samantha Nahon Bittencourt"/>
    <s v="Antonio Fernandes dos Santos Sousa"/>
    <s v="Sem indicação"/>
    <s v="Sem indicação"/>
    <s v="claudio.ormindo@tjpa.jus.br; samantha.nahon@tjpa.jus.br;coordenadoria.contratos@tjpa.jus.br; antonio.sousa2@tjpa.jus.br"/>
    <n v="-353"/>
    <s v=""/>
    <m/>
    <s v="Iniciar Processo de Reajuste"/>
    <s v="016/2024"/>
    <m/>
    <s v="SNB"/>
    <s v="Samantha Nahon Bittencourt"/>
    <s v="ARP não encontrada"/>
    <s v="ARP016/2024"/>
  </r>
  <r>
    <s v="CONTRATO"/>
    <s v="074"/>
    <x v="4"/>
    <s v="POLO ENGENHARIA COM LTDA"/>
    <s v="03.202.674/0001-67"/>
    <s v="Serviço de manutenção preditiva, preventiva e corretiva permanente com fornecimento de peças de reposição para subestações e grupos geradores instalados nos prédios do fórum criminal, anexo II, Anexo São João, Secretaria de Gestão de Pessoas e Fórum de Tomé-Açu do TJPA"/>
    <s v="Serviço de Terceiro"/>
    <x v="0"/>
    <s v="058/2022"/>
    <d v="2022-09-24T00:00:00"/>
    <s v="24/09/22"/>
    <d v="2025-06-01T00:00:00"/>
    <s v="01/06/25"/>
    <n v="981"/>
    <s v="EXPIRADO"/>
    <s v="EXPIRADO"/>
    <x v="0"/>
    <n v="250000"/>
    <x v="0"/>
    <s v="00"/>
    <x v="1"/>
    <s v="PA-PRO-2022/03694"/>
    <n v="0"/>
    <n v="250000"/>
    <s v="TJPA-MEM-2024/40566, COBRANÇA; TJPA-MEM-2025/26986 rescisão"/>
    <m/>
    <s v="Lei n° 8.666/93"/>
    <m/>
    <s v="Não"/>
    <s v="PRAZO LEGAL"/>
    <s v="2025 - 2º Trimestre"/>
    <d v="2025-04-02T00:00:00"/>
    <s v="Sem informação"/>
    <s v="Sem informação"/>
    <m/>
    <s v="Valter Mendes Ferreira Júnior"/>
    <s v="Daniel Menezes Simas"/>
    <s v="Daniel Menezes Simas"/>
    <s v="Sem indicação"/>
    <s v="Paulo Marcelo de Araújo Hildebrando"/>
    <s v="valter.junior@tjpa.jus.br;daniel.simas@tjpa.jus.br;daniel.simas@tjpa.jus.br;;paulo.hildebrando@tjpa.jus.br;coordenadoria.contratos@tjpa.jus.br"/>
    <n v="-267"/>
    <s v=""/>
    <m/>
    <s v="Iniciar Processo de Reajuste"/>
    <s v="074/2022"/>
    <m/>
    <s v="DMS"/>
    <s v="Daniel Menezes Simas"/>
    <n v="841442.15"/>
    <s v="CONTRATO074/2022"/>
  </r>
  <r>
    <s v="ARP"/>
    <s v="018"/>
    <x v="1"/>
    <s v="J LEMOS DE CARVALHO"/>
    <s v="12.294.602/0001-88"/>
    <s v="Registro de Preços para eventual aquisição de mobiliário de aço e de mdf"/>
    <s v="Material Permanente"/>
    <x v="0"/>
    <s v="076/2023"/>
    <d v="2024-03-11T00:00:00"/>
    <s v="11/03/24"/>
    <d v="2025-03-11T00:00:00"/>
    <s v="11/03/25"/>
    <n v="365"/>
    <s v="EXPIRADO"/>
    <s v="EXPIRADO"/>
    <x v="0"/>
    <n v="1426050"/>
    <x v="0"/>
    <n v="0"/>
    <x v="2"/>
    <s v="TJPA-PRO-2024/01075"/>
    <n v="0"/>
    <n v="1426050"/>
    <m/>
    <m/>
    <s v="Lei n° 8.666/93"/>
    <m/>
    <s v="NÃO "/>
    <s v="PRAZO LEGAL"/>
    <s v="2025 - 1º Trimestre"/>
    <d v="2025-01-10T00:00:00"/>
    <s v="Sem informação"/>
    <s v="NÃO"/>
    <m/>
    <s v="Joao Victor Ferreira Almeida"/>
    <s v="Claikson Mendonca Duarte "/>
    <s v="Paulo Alexandre Andrade de Oliveira"/>
    <s v="Sem indicação"/>
    <s v="Sem indicação"/>
    <s v="claikson.duarte@tjpa.jus.br;joaovfalmeida@tjpa.jus.br;paulo.alexandre@tjpa.jus.br;coordenadoria.contratos@tjpa.jus.br"/>
    <n v="-349"/>
    <s v=""/>
    <m/>
    <s v="Iniciar Processo de Reajuste"/>
    <s v="018/2024"/>
    <m/>
    <s v="CMD"/>
    <s v="Claikson Mendonca Duarte "/>
    <n v="1075910"/>
    <s v="ARP018/2024"/>
  </r>
  <r>
    <s v="ARP"/>
    <s v="019"/>
    <x v="1"/>
    <s v="SA GONDOLAS DE AÇO LTDA"/>
    <s v="09.177.776/0001-56"/>
    <s v="Registro de Preços para eventual aquisição de mobiliário de aço e de mdf"/>
    <s v="Material Permanente"/>
    <x v="0"/>
    <s v="076/2023"/>
    <d v="2024-03-11T00:00:00"/>
    <s v="11/03/24"/>
    <d v="2025-03-11T00:00:00"/>
    <s v="11/03/25"/>
    <n v="365"/>
    <s v="EXPIRADO"/>
    <s v="EXPIRADO"/>
    <x v="0"/>
    <n v="352490"/>
    <x v="0"/>
    <n v="0"/>
    <x v="2"/>
    <s v="TJPA-PRO-2024/01078"/>
    <n v="0"/>
    <n v="352490"/>
    <m/>
    <m/>
    <s v="Lei n° 8.666/93"/>
    <m/>
    <s v="NÃO "/>
    <s v="PRAZO LEGAL"/>
    <s v="2025 - 1º Trimestre"/>
    <d v="2025-01-10T00:00:00"/>
    <s v="Sem informação"/>
    <s v="NÃO"/>
    <m/>
    <s v="Joao Victor Ferreira Almeida"/>
    <s v="Claikson Mendonca Duarte "/>
    <s v="Paulo Alexandre Andrade de Oliveira"/>
    <s v="Sem indicação"/>
    <s v="Sem indicação"/>
    <s v="claikson.duarte@tjpa.jus.br;joaovfalmeida@tjpa.jus.br;paulo.alexandre@tjpa.jus.br;coordenadoria.contratos@tjpa.jus.br"/>
    <n v="-349"/>
    <s v=""/>
    <m/>
    <s v="Iniciar Processo de Reajuste"/>
    <s v="019/2024"/>
    <m/>
    <s v="CMD"/>
    <s v="Claikson Mendonca Duarte "/>
    <n v="89490"/>
    <s v="ARP019/2024"/>
  </r>
  <r>
    <s v="ARP"/>
    <s v="020"/>
    <x v="1"/>
    <s v="L CARVALHO COMERCIO E SERVIÇOS LTDA"/>
    <s v="20.991.432/0001-19"/>
    <s v="Registro de Preços para eventual aquisição de mobiliário de aço e de mdf"/>
    <s v="Material Permanente"/>
    <x v="0"/>
    <s v="076/2023"/>
    <d v="2024-03-11T00:00:00"/>
    <s v="11/03/24"/>
    <d v="2025-03-11T00:00:00"/>
    <s v="11/03/25"/>
    <n v="365"/>
    <s v="EXPIRADO"/>
    <s v="EXPIRADO"/>
    <x v="0"/>
    <n v="13970"/>
    <x v="0"/>
    <n v="0"/>
    <x v="2"/>
    <s v="TJPA-PRO-2024/01075"/>
    <n v="0"/>
    <n v="13970"/>
    <m/>
    <m/>
    <s v="Lei n° 8.666/93"/>
    <m/>
    <s v="NÃO "/>
    <s v="PRAZO LEGAL"/>
    <s v="2025 - 1º Trimestre"/>
    <d v="2025-01-10T00:00:00"/>
    <s v="Sem informação"/>
    <s v="NÃO"/>
    <m/>
    <s v="Joao Victor Ferreira Almeida"/>
    <s v="Claikson Mendonca Duarte "/>
    <s v="Paulo Alexandre Andrade de Oliveira"/>
    <s v="Sem indicação"/>
    <s v="Sem indicação"/>
    <s v="claikson.duarte@tjpa.jus.br;joaovfalmeida@tjpa.jus.br;paulo.alexandre@tjpa.jus.br;coordenadoria.contratos@tjpa.jus.br"/>
    <n v="-349"/>
    <s v=""/>
    <m/>
    <s v="Iniciar Processo de Reajuste"/>
    <s v="020/2024"/>
    <m/>
    <s v="CMD"/>
    <s v="Claikson Mendonca Duarte "/>
    <n v="7755"/>
    <s v="ARP020/2024"/>
  </r>
  <r>
    <s v="ARP"/>
    <s v="021"/>
    <x v="1"/>
    <s v="J B M H DISTRIBUIDORA DE EQUIPAMENTOS ELETRÔNICOS EIRELI "/>
    <s v="30.632.729/0001-41"/>
    <s v="Registro de Preços para eventual aquisição de mobiliário de aço e de mdf"/>
    <s v="Material Permanente"/>
    <x v="0"/>
    <s v="076/2023"/>
    <d v="2024-03-11T00:00:00"/>
    <s v="11/03/24"/>
    <d v="2025-03-11T00:00:00"/>
    <s v="11/03/25"/>
    <n v="365"/>
    <s v="EXPIRADO"/>
    <s v="EXPIRADO"/>
    <x v="0"/>
    <n v="4200"/>
    <x v="0"/>
    <n v="0"/>
    <x v="2"/>
    <s v="TJPA-PRO-2024/01074"/>
    <n v="0"/>
    <n v="4200"/>
    <m/>
    <m/>
    <s v="Lei n° 8.666/93"/>
    <m/>
    <s v="NÃO "/>
    <s v="PRAZO LEGAL"/>
    <s v="2025 - 1º Trimestre"/>
    <d v="2025-01-10T00:00:00"/>
    <s v="Sem informação"/>
    <s v="NÃO"/>
    <m/>
    <s v="Joao Victor Ferreira Almeida"/>
    <s v="Claikson Mendonca Duarte "/>
    <s v="Paulo Alexandre Andrade de Oliveira"/>
    <s v="Sem indicação"/>
    <s v="Sem indicação"/>
    <s v="claikson.duarte@tjpa.jus.br;joaovfalmeida@tjpa.jus.br;paulo.alexandre@tjpa.jus.br;coordenadoria.contratos@tjpa.jus.br"/>
    <n v="-349"/>
    <s v=""/>
    <m/>
    <s v="Iniciar Processo de Reajuste"/>
    <s v="021/2024"/>
    <m/>
    <s v="CMD"/>
    <s v="Claikson Mendonca Duarte "/>
    <n v="4200"/>
    <s v="ARP021/2024"/>
  </r>
  <r>
    <s v="ARP"/>
    <s v="022"/>
    <x v="1"/>
    <s v="TREVO - FORNECIMENTO, MANUTENÇÃO E INSTALAÇÃO DE PORTAS, ESQUADRIAS E PAINÉIS DE VIDRO"/>
    <s v="10.956.940/0001-02"/>
    <s v="Registro de Preços para contratação de empresa especializada no fornecimento, manutenção e instalação de portas, esquadrias e painéis de vidro, com fornecimento de material, para atender aos prédios do Poder Judiciário na Região Metropolitana de Belém"/>
    <s v="Material Permanente"/>
    <x v="0"/>
    <s v="070/2023"/>
    <d v="2024-03-13T00:00:00"/>
    <s v="13/03/24"/>
    <d v="2025-03-13T00:00:00"/>
    <s v="13/03/25"/>
    <n v="365"/>
    <s v="EXPIRADO"/>
    <s v="EXPIRADO"/>
    <x v="0"/>
    <n v="123020"/>
    <x v="0"/>
    <n v="0"/>
    <x v="2"/>
    <s v="TJPA-PRO-2024/01134"/>
    <n v="0"/>
    <n v="123020"/>
    <m/>
    <m/>
    <s v="Lei n° 8.666/93"/>
    <m/>
    <s v="NÃO "/>
    <s v="PRAZO LEGAL"/>
    <s v="2025 - 1º Trimestre"/>
    <d v="2025-01-12T00:00:00"/>
    <s v="Sem informação"/>
    <s v="NÃO"/>
    <m/>
    <s v="Fabricio Nogueira Rodrigues"/>
    <s v="Rita de Cássia Araújo Oliveira Barata"/>
    <s v="Glaucia Regina Centeno Cordeiro de Campos"/>
    <s v="Sem indicação"/>
    <s v="Sem indicação"/>
    <s v="fabricio.rodrigues@tjpa.jus.br; rita.oliveira@tjpa.jus.br; glaucia.cordeiro@tjpa.jus.br; coordenadoria.contratos@tjpa.jus.br"/>
    <n v="-347"/>
    <s v=""/>
    <m/>
    <s v="Iniciar Processo de Reajuste"/>
    <s v="022/2024"/>
    <m/>
    <s v="RdCAOB"/>
    <s v="Rita de Cássia Araújo Oliveira Barata"/>
    <n v="120719"/>
    <s v="ARP022/2024"/>
  </r>
  <r>
    <s v="ARP"/>
    <s v="023"/>
    <x v="1"/>
    <s v="AGUIA IMPORTAÇÃO E COMÉRCIO DE PNEUMÁTICOS LTDA"/>
    <s v="30.823.167/0001-13"/>
    <s v="Registro de preços para aquisição de pneumáticos novos, sem uso anterior"/>
    <s v="Material de Consumo"/>
    <x v="0"/>
    <s v="057/2023"/>
    <d v="2024-03-20T00:00:00"/>
    <s v="20/03/24"/>
    <d v="2025-03-20T00:00:00"/>
    <s v="20/03/25"/>
    <n v="365"/>
    <s v="EXPIRADO"/>
    <s v="EXPIRADO"/>
    <x v="0"/>
    <n v="10782"/>
    <x v="0"/>
    <n v="0"/>
    <x v="2"/>
    <s v="TJPA-PRO-2024/01247"/>
    <n v="0"/>
    <n v="10782"/>
    <m/>
    <m/>
    <s v="Lei n° 8.666/93"/>
    <m/>
    <s v="NÃO "/>
    <s v="PRAZO LEGAL"/>
    <s v="2025 - 1º Trimestre"/>
    <d v="2025-01-19T00:00:00"/>
    <s v="Sem informação"/>
    <s v="NÃO"/>
    <m/>
    <s v="Adriana Coelho Lisboa"/>
    <s v="Wanderson Alcides Sena Marques"/>
    <s v="Helio da Silva Pinheiro"/>
    <s v="Sem indicação"/>
    <s v="Sem indicação"/>
    <s v="adriana.guimaraes@tjpa.jus.br; wanderaon.marques@tjp.jus.br; helio.pinheiro@tjpa.jus.br; coordenadoria.contratos@tjpa.jus.br"/>
    <n v="-340"/>
    <s v=""/>
    <m/>
    <s v="Iniciar Processo de Reajuste"/>
    <s v="023/2024"/>
    <m/>
    <s v="WASM"/>
    <s v="Wanderson Alcides Sena Marques"/>
    <n v="10782"/>
    <s v="ARP023/2024"/>
  </r>
  <r>
    <s v="ARP"/>
    <s v="024"/>
    <x v="1"/>
    <s v="ATENAS DISTRIBUIDORA DE PNEUMÁTICO E TINTAS LTDA"/>
    <s v="51.890.698/0001-07"/>
    <s v="Registro de preços para aquisição de pneumáticos novos, sem uso anterior"/>
    <s v="Material de Consumo"/>
    <x v="0"/>
    <s v="057/2023"/>
    <d v="2024-03-20T00:00:00"/>
    <s v="20/03/24"/>
    <d v="2025-03-20T00:00:00"/>
    <s v="20/03/25"/>
    <n v="365"/>
    <s v="EXPIRADO"/>
    <s v="EXPIRADO"/>
    <x v="0"/>
    <n v="44177.91"/>
    <x v="0"/>
    <n v="0"/>
    <x v="2"/>
    <s v="TJPA-PRO-2024/01248"/>
    <n v="0"/>
    <n v="44177.91"/>
    <m/>
    <m/>
    <s v="Lei n° 8.666/93"/>
    <m/>
    <s v="NÃO "/>
    <s v="PRAZO LEGAL"/>
    <s v="2025 - 1º Trimestre"/>
    <d v="2025-01-19T00:00:00"/>
    <s v="Sem informação"/>
    <s v="NÃO"/>
    <m/>
    <s v="Adriana Coelho Lisboa"/>
    <s v="Wanderson Alcides Sena Marques"/>
    <s v="Helio da Silva Pinheiro"/>
    <s v="Sem indicação"/>
    <s v="Sem indicação"/>
    <s v="adriana.guimaraes@tjpa.jus.br; wanderaon.marques@tjp.jus.br; helio.pinheiro@tjpa.jus.br; coordenadoria.contratos@tjpa.jus.br"/>
    <n v="-340"/>
    <s v=""/>
    <m/>
    <s v="Iniciar Processo de Reajuste"/>
    <s v="024/2024"/>
    <m/>
    <s v="WASM"/>
    <s v="Wanderson Alcides Sena Marques"/>
    <n v="35101.020000000004"/>
    <s v="ARP024/2024"/>
  </r>
  <r>
    <s v="ARP"/>
    <s v="025"/>
    <x v="1"/>
    <s v="AUTOLUK COMÉRCIO DE PNEUMATICOS E PEÇAS LTDA"/>
    <s v="20.063.556/0001-34"/>
    <s v="Registro de preços para aquisição de pneumáticos novos, sem uso anterior"/>
    <s v="Material de Consumo"/>
    <x v="0"/>
    <s v="057/2023"/>
    <d v="2024-03-20T00:00:00"/>
    <s v="20/03/24"/>
    <d v="2025-03-20T00:00:00"/>
    <s v="20/03/25"/>
    <n v="365"/>
    <s v="EXPIRADO"/>
    <s v="EXPIRADO"/>
    <x v="0"/>
    <n v="43135.4"/>
    <x v="0"/>
    <n v="0"/>
    <x v="2"/>
    <s v="TJPA-PRO-2024/01249"/>
    <n v="0"/>
    <n v="43135.4"/>
    <m/>
    <m/>
    <s v="Lei n° 8.666/93"/>
    <m/>
    <s v="NÃO "/>
    <s v="PRAZO LEGAL"/>
    <s v="2025 - 1º Trimestre"/>
    <d v="2025-01-19T00:00:00"/>
    <s v="Sem informação"/>
    <s v="NÃO"/>
    <m/>
    <s v="Adriana Coelho Lisboa"/>
    <s v="Wanderson Alcides Sena Marques"/>
    <s v="Helio da Silva Pinheiro"/>
    <s v="Sem indicação"/>
    <s v="Sem indicação"/>
    <s v="adriana.guimaraes@tjpa.jus.br; wanderaon.marques@tjp.jus.br; helio.pinheiro@tjpa.jus.br; coordenadoria.contratos@tjpa.jus.br"/>
    <n v="-340"/>
    <s v=""/>
    <m/>
    <s v="Iniciar Processo de Reajuste"/>
    <s v="025/2024"/>
    <m/>
    <s v="WASM"/>
    <s v="Wanderson Alcides Sena Marques"/>
    <n v="33151.399999999994"/>
    <s v="ARP025/2024"/>
  </r>
  <r>
    <s v="ARP"/>
    <s v="026"/>
    <x v="1"/>
    <s v="INOVARE COMÉRCIO E SERVIÇOS LTDA"/>
    <s v="51.564.827/0001-69"/>
    <s v="Registro de preços para aquisição de pneumáticos novos, sem uso anterior"/>
    <s v="Material de Consumo"/>
    <x v="0"/>
    <s v="057/2023"/>
    <d v="2024-03-20T00:00:00"/>
    <s v="20/03/24"/>
    <d v="2025-03-20T00:00:00"/>
    <s v="20/03/25"/>
    <n v="365"/>
    <s v="EXPIRADO"/>
    <s v="EXPIRADO"/>
    <x v="0"/>
    <n v="58931.199999999997"/>
    <x v="0"/>
    <n v="0"/>
    <x v="2"/>
    <s v="TJPA-PRO-2024/01250"/>
    <n v="0"/>
    <n v="72131.199999999997"/>
    <m/>
    <m/>
    <s v="Lei n° 8.666/93"/>
    <m/>
    <s v="NÃO "/>
    <s v="PRAZO LEGAL"/>
    <s v="2025 - 1º Trimestre"/>
    <d v="2025-01-19T00:00:00"/>
    <s v="Sem informação"/>
    <s v="NÃO"/>
    <m/>
    <s v="Adriana Coelho Lisboa"/>
    <s v="Wanderson Alcides Sena Marques"/>
    <s v="Helio da Silva Pinheiro"/>
    <s v="Sem indicação"/>
    <s v="Sem indicação"/>
    <s v="adriana.guimaraes@tjpa.jus.br; wanderaon.marques@tjp.jus.br; helio.pinheiro@tjpa.jus.br; coordenadoria.contratos@tjpa.jus.br"/>
    <n v="-340"/>
    <s v=""/>
    <m/>
    <s v="Iniciar Processo de Reajuste"/>
    <s v="026/2024"/>
    <m/>
    <s v="WASM"/>
    <s v="Wanderson Alcides Sena Marques"/>
    <n v="58931.199999999997"/>
    <s v="ARP026/2024"/>
  </r>
  <r>
    <s v="CONTRATO"/>
    <s v="019"/>
    <x v="11"/>
    <s v="ADIBENS – ADMINISTRAÇÃO E INCORPORAÇÃO DE BENS IMÓVEIS LTDA"/>
    <s v="06.105.070/0001-90"/>
    <s v="Locação de imóvel, situado na Rodovia BR 316, Km 6,5 no bairro Levilândia, Município de Ananindeua, com os seguintes dados físicos: 10.885 m² de área total, sendo 4.539m² de área coberta; 534m² de mezanino; 1.512 m² de estacionamento dianteiro e 4.300m² de estacionamento traseiro para a implementação do Projeto de Modernização e Gestão Documental, com a regionalização do Arquivo do Tribunal"/>
    <s v="Aluguel"/>
    <x v="2"/>
    <s v="003/2018"/>
    <d v="2018-03-21T00:00:00"/>
    <s v="21/03/18"/>
    <d v="2025-03-21T00:00:00"/>
    <s v="21/03/25"/>
    <n v="2557"/>
    <s v="EXPIRADO"/>
    <s v="EXPIRADO"/>
    <x v="0"/>
    <n v="612000"/>
    <x v="0"/>
    <s v="00"/>
    <x v="2"/>
    <s v="PA-PRO-2018/00921"/>
    <n v="0"/>
    <n v="871651.07"/>
    <s v="Não poderá ser prorrogado"/>
    <m/>
    <s v="Lei n° 8.666/93"/>
    <m/>
    <s v="Não"/>
    <s v="EMERGENCIAL"/>
    <s v="2025 - 1º Trimestre"/>
    <d v="2025-01-20T00:00:00"/>
    <s v="Sem informação"/>
    <s v="Sem informação"/>
    <m/>
    <s v="Jose Nasareno de Macedo Silva"/>
    <s v="Jose Nasareno de Macedo Silva"/>
    <s v="Antonio Wilson Eutropio Azevedo de Souza"/>
    <s v="Sem indicação"/>
    <s v="Sheyla Mayara Miranda Melo"/>
    <s v="nasareno.silva@tjpa.jus.br;antonio.souza@tjpa.jus.br;;sheyla.melo@tjpa.jus.br;coordenadoria.contratos@tjpa.jus.br"/>
    <n v="-339"/>
    <s v=""/>
    <m/>
    <s v="Iniciar Processo de Reajuste"/>
    <s v="019/2018"/>
    <m/>
    <s v="JNdMS"/>
    <s v="Jose Nasareno de Macedo Silva"/>
    <n v="5068540.5199999996"/>
    <s v="Contrato019/2018"/>
  </r>
  <r>
    <s v="ARP"/>
    <s v="017"/>
    <x v="1"/>
    <s v="LUMEN SUPRIMENTAL E LOCAÇÕES LTDA"/>
    <s v="34.777.255/0001-87"/>
    <s v="Registro de Preços para aquisição de peças e componentes para aparelhos de refrigeração instalados nas edificações do TJPA"/>
    <s v="Material de Consumo"/>
    <x v="0"/>
    <s v="060/2023"/>
    <d v="2024-03-07T00:00:00"/>
    <s v="07/03/24"/>
    <d v="2025-03-07T00:00:00"/>
    <s v="07/03/25"/>
    <n v="365"/>
    <s v="EXPIRADO"/>
    <s v="EXPIRADO"/>
    <x v="0"/>
    <n v="3306.8"/>
    <x v="0"/>
    <n v="0"/>
    <x v="1"/>
    <s v="TJPA-PRO-2024/01033"/>
    <s v="ARP não encontrada"/>
    <n v="3306.8"/>
    <m/>
    <m/>
    <s v="Lei n° 8.666/93"/>
    <m/>
    <s v="SIM"/>
    <s v="PRAZO LEGAL"/>
    <s v="2025 - 1º Trimestre"/>
    <d v="2025-01-06T00:00:00"/>
    <s v="Sem informação"/>
    <s v="NÃO"/>
    <m/>
    <s v="Claudio Ormindo Silva dos Santos"/>
    <s v="Samantha Nahon Bittencourt"/>
    <s v="Antonio Fernandes dos Santos Sousa"/>
    <s v="Sem indicação"/>
    <s v="Sem indicação"/>
    <s v="claudio.ormindo@tjpa.jus.br; samantha.nahon@tjpa.jus.br;coordenadoria.contratos@tjpa.jus.br; antonio.sousa2@tjpa.jus.br"/>
    <n v="-353"/>
    <s v=""/>
    <m/>
    <s v="Iniciar Processo de Reajuste"/>
    <s v="017/2024"/>
    <m/>
    <s v="SNB"/>
    <s v="Samantha Nahon Bittencourt"/>
    <s v="ARP não encontrada"/>
    <s v="ARP017/2024"/>
  </r>
  <r>
    <s v="CONTRATO"/>
    <s v="033"/>
    <x v="1"/>
    <s v="SEAL TELECOM COMÉRCIO E SERVIÇOS DE TELECOMUNICAÇÕES LTDA"/>
    <s v="58.619.404/0008-14"/>
    <s v="Contratação de empresa especializada no fornecimento de solução para a modernização de equipamentos do TJPA, compreendendo o fornecimento de sistema multimídia digital e instalçao completa."/>
    <s v="Material de Consumo e Contrato de TIC"/>
    <x v="6"/>
    <s v="037/2023"/>
    <d v="2024-03-28T00:00:00"/>
    <s v="28/03/24"/>
    <d v="2025-03-28T00:00:00"/>
    <s v="28/03/25"/>
    <n v="365"/>
    <s v="EXPIRADO"/>
    <s v="EXPIRADO"/>
    <x v="0"/>
    <n v="7743068.6299999999"/>
    <x v="0"/>
    <s v="00"/>
    <x v="4"/>
    <s v="TJPA-PRO-2024/00336"/>
    <n v="0"/>
    <n v="7743068.6299999999"/>
    <s v="contrato de material de consumo, oriundo de adesão. pode ser prorrogado apenas se houver atraso na entrega. Coloquei como NÃO na prorrogação. Lorena"/>
    <m/>
    <s v="Lei n° 8.666/93"/>
    <m/>
    <s v="SIM"/>
    <s v="PRAZO LEGAL"/>
    <s v="2025 - 1º Trimestre"/>
    <d v="2025-01-27T00:00:00"/>
    <s v="Sem informação"/>
    <s v="NÃO"/>
    <s v="Adesão à ARP nº 037.2023 do Tribunal de Contas de Santa Catarina"/>
    <s v="Aline Santos Oliveira"/>
    <s v="Daniel Fontes Pereira"/>
    <s v="Jonas da Silva Soares "/>
    <s v="Bruno Vieira dos Santos"/>
    <s v="Marcelo Farias das Chagas"/>
    <s v="aline.oliveira@tjpa.jus.br;fontes.daniel@tjpa.jus.br; jonas.soares@tjpa.jus.br; bruno.vieira@tjpa.jus.br; marcelo.chagas@tjpa.jus.br;coordenadoria.contratos@tjpa.jus.br"/>
    <n v="-332"/>
    <s v=""/>
    <m/>
    <s v="Iniciar Processo de Reajuste"/>
    <s v="033/2024"/>
    <m/>
    <s v="DFP"/>
    <s v="Daniel Fontes Pereira"/>
    <n v="7743068.6299999999"/>
    <s v="Contrato033/2024"/>
  </r>
  <r>
    <s v="CONTRATO"/>
    <s v="041"/>
    <x v="9"/>
    <s v="CONSERP MANUTENÇÃO DE ELEVADORES LTDA"/>
    <s v="00.489.015/0001-65"/>
    <s v="Contratação de empresa especializada em manutenção preventiva e corretiva, de Plataformas de percurso vertical no Fórum de Santarém "/>
    <s v="Serviço de Terceiro"/>
    <x v="0"/>
    <s v="048/2019"/>
    <d v="2019-10-07T00:00:00"/>
    <s v="07/10/19"/>
    <d v="2025-04-07T00:00:00"/>
    <s v="07/04/25"/>
    <n v="2009"/>
    <s v="EXPIRADO"/>
    <s v="EXPIRADO"/>
    <x v="0"/>
    <n v="71280"/>
    <x v="0"/>
    <s v="00"/>
    <x v="1"/>
    <s v="PA-PRO-2019/04382"/>
    <n v="0"/>
    <n v="45640"/>
    <s v="TJPA-MEM-2024/40160, vai enyrar em excepcional, pediram 6 meses - saou uma errata prorrogando por mais 6 meses no IOEPA&lt; mas nao no termo aditivo. TJPA-MEM-2025/11759 - COBRANÇA - NÃO SERÁ PRORROGADO"/>
    <m/>
    <s v="Lei n° 8.666/93"/>
    <m/>
    <s v="Não"/>
    <s v="EXCEPCIONAL"/>
    <s v="2025 - 2º Trimestre"/>
    <d v="2025-02-06T00:00:00"/>
    <s v="Sem informação"/>
    <s v="NÃO "/>
    <m/>
    <s v="Antonio Fernandes dos Santos Sousa"/>
    <s v="Sem indicação"/>
    <s v="Edson Goncalves Ferreira"/>
    <s v="Sem indicação"/>
    <s v="Paulo Marcelo de Araújo Hildebrando"/>
    <s v="antonio.sousa2@tjpa.jus.br;;edson.ferreira@tjpa.jus.br;;paulo.hildebrando@tjpa.jus.br;coordenadoria.contratos@tjpa.jus.br"/>
    <n v="-322"/>
    <s v=""/>
    <m/>
    <s v="Iniciar Processo de Reajuste"/>
    <s v="041/2019"/>
    <m/>
    <s v="EGF"/>
    <s v="Edson Goncalves Ferreira"/>
    <n v="485100"/>
    <s v="CONTRATO041/2019"/>
  </r>
  <r>
    <s v="CONTRATO"/>
    <s v="017"/>
    <x v="9"/>
    <s v="WIRNA CAMPOS CARDOSO"/>
    <s v="810.xxx.xxx-15"/>
    <s v="Credenciamento de leiloeiros oficiais para a prestação de serviços de alienação de bens móveis e imóveis de propriedade da TJPA, de propriedade do Tribunal de Justiça do Estado do Pará'"/>
    <s v="Outros"/>
    <x v="10"/>
    <s v="001/2019"/>
    <d v="2019-04-08T00:00:00"/>
    <s v="08/04/19"/>
    <d v="2025-04-08T00:00:00"/>
    <s v="08/04/25"/>
    <n v="2192"/>
    <s v="EXPIRADO"/>
    <s v="EXPIRADO"/>
    <x v="0"/>
    <n v="0"/>
    <x v="0"/>
    <s v="00"/>
    <x v="2"/>
    <s v="PA-PRO-2019/01542"/>
    <n v="0"/>
    <s v="Sem valor"/>
    <s v="TJPA-MEM-2023/56951, vai entrar em excepcional - N PODE MAIS SER PRORROGADO,M EXCEPCIONAL DA POR 12 MESES NO 5° ta"/>
    <m/>
    <s v="Lei n° 8.666/93"/>
    <m/>
    <s v="Não"/>
    <s v="EMERGENCIAL"/>
    <s v="2025 - 2º Trimestre"/>
    <d v="2025-02-07T00:00:00"/>
    <s v="Sem informação"/>
    <s v="NÃO "/>
    <m/>
    <s v="Adriana Coelho Lisboa"/>
    <s v="Jose Nasareno de Macedo Silva"/>
    <s v="Antonio Wilson Eutropio Azevedo de Souza"/>
    <s v="Sem indicação"/>
    <s v="Sheyla Mayara Miranda Melo"/>
    <s v="adriana.guimaraes@tjpa.jus.br;nasareno.silva@tjpa.jus.br;antonio.souza@tjpa.jus.br;;sheyla.melo@tjpa.jus.br;coordenadoria.contratos@tjpa.jus.br"/>
    <n v="-321"/>
    <s v=""/>
    <m/>
    <s v="Iniciar Processo de Reajuste"/>
    <s v="017/2019"/>
    <m/>
    <s v="JNdMS"/>
    <s v="Jose Nasareno de Macedo Silva"/>
    <n v="0"/>
    <s v="Contrato017/2019"/>
  </r>
  <r>
    <s v="ARP"/>
    <s v="028"/>
    <x v="1"/>
    <s v="CR OBRAS DA CONSTRUCAO LTDA"/>
    <s v="01.756.239/0001-59"/>
    <s v="Registro de Preços para eventual prestação de serviços comuns de engenharia com fornecimento de mão de obra, materiais e equipamentos para atender as necessidades de manutenção predial corretiva dos edifícios ocupados pelo TJPA"/>
    <s v="Serviço de Terceiro"/>
    <x v="0"/>
    <s v="074/2023"/>
    <d v="2024-04-11T00:00:00"/>
    <s v="11/04/24"/>
    <d v="2025-04-11T00:00:00"/>
    <s v="11/04/25"/>
    <n v="365"/>
    <s v="EXPIRADO"/>
    <s v="EXPIRADO"/>
    <x v="0"/>
    <n v="34597368.229999997"/>
    <x v="0"/>
    <n v="0"/>
    <x v="1"/>
    <s v="TJPA-PRO-2024/01522"/>
    <n v="0"/>
    <n v="34597368.2368"/>
    <m/>
    <m/>
    <s v="Lei n° 8.666/93"/>
    <m/>
    <s v="SIM"/>
    <s v="PRAZO LEGAL"/>
    <s v="2025 - 2º Trimestre"/>
    <d v="2025-02-10T00:00:00"/>
    <s v="Sem informação"/>
    <s v="NÃO"/>
    <m/>
    <s v="Valter Mendes Ferreira Júnior"/>
    <s v="Samantha Nahon Bittencourt"/>
    <s v="Mariana Tripac Mileo Camara. Jose Ribeiro da Costa Filho, Antônio Silvaney Teixeira Duarte Junior, Arlen Gonçalves Martins, Valter Mendes Junior, Igor Alcolumbre Pinto, Max Jorge Machado Santos,  Paulo Marcelo de Araújo Hildebrando, Daniel Menezes Simas "/>
    <s v="Sem indicação"/>
    <s v="Sem indicação"/>
    <s v="valter.junior@tjpa.jus.br; samantha.nahon@tjpa.jus.br; mariana.camara@tipa.jus.br_x000a_jose.filho3@tipa.jus.br_x000a_antonio.junior3@tipa.jus.br_x000a_arlen.martins@tipa.jus.br_x000a_valter.junior@tipa.jus.br_x000a_igor.pinto@tipa.jus.br_x000a_max.santos@tipa.ius.br_x000a_paulo.hildebrando@tipa.jus.br_x000a_daniel.simas@tipa.ius.br; coordenadoria.contratos@tjpa.jus.br"/>
    <n v="-318"/>
    <s v=""/>
    <m/>
    <s v="Iniciar Processo de Reajuste"/>
    <s v="028/2024"/>
    <m/>
    <s v="SNB"/>
    <s v="Samantha Nahon Bittencourt"/>
    <n v="7364672.7299999949"/>
    <s v="ARP028/2024"/>
  </r>
  <r>
    <s v="ARP"/>
    <s v="029"/>
    <x v="1"/>
    <s v="SUP SERVIÇOS DE CONSTRUÇÕES E MANUTENÇÃO LTDA"/>
    <s v="04.465.383/0001-24"/>
    <s v="Registro de Preços para eventual prestação de serviços comuns de engenharia com fornecimento de mão de obra, materiais e equipamentos para atender as necessidades de manutenção predial corretiva dos edifícios ocupados pelo TJPA"/>
    <s v="Serviço de Terceiro"/>
    <x v="0"/>
    <s v="074/2023"/>
    <d v="2024-04-11T00:00:00"/>
    <s v="11/04/24"/>
    <d v="2025-04-11T00:00:00"/>
    <s v="11/04/25"/>
    <n v="365"/>
    <s v="EXPIRADO"/>
    <s v="EXPIRADO"/>
    <x v="0"/>
    <n v="28531122.059999999"/>
    <x v="0"/>
    <n v="0"/>
    <x v="1"/>
    <s v="TJPA-PRO-2024/01523"/>
    <n v="0"/>
    <n v="28531222.062199999"/>
    <m/>
    <m/>
    <s v="Lei n° 8.666/93"/>
    <m/>
    <s v="SIM"/>
    <s v="PRAZO LEGAL"/>
    <s v="2025 - 2º Trimestre"/>
    <d v="2025-02-10T00:00:00"/>
    <s v="Sem informação"/>
    <s v="NÃO"/>
    <m/>
    <s v="Valter Mendes Ferreira Júnior"/>
    <s v="Samantha Nahon Bittencourt"/>
    <s v="Mariana Tripac Mileo Camara. Jose Ribeiro da Costa Filho, Antônio Silvaney Teixeira Duarte Junior, Arlen Gonçalves Martins, Valter Mendes Junior, Igor Alcolumbre Pinto, Max Jorge Machado Santos,  Paulo Marcelo de Araújo Hildebrando, Daniel Menezes Simas "/>
    <s v="Sem indicação"/>
    <s v="Sem indicação"/>
    <s v="valter.junior@tjpa.jus.br; samantha.nahon@tjpa.jus.br; mariana.camara@tipa.jus.br_x000a_jose.filho3@tipa.jus.br_x000a_antonio.junior3@tipa.jus.br_x000a_arlen.martins@tipa.jus.br_x000a_valter.junior@tipa.jus.br_x000a_igor.pinto@tipa.jus.br_x000a_max.santos@tipa.ius.br_x000a_paulo.hildebrando@tipa.jus.br_x000a_daniel.simas@tipa.ius.br; coordenadoria.contratos@tjpa.jus.br"/>
    <n v="-318"/>
    <s v=""/>
    <m/>
    <s v="Iniciar Processo de Reajuste"/>
    <s v="029/2024"/>
    <m/>
    <s v="SNB"/>
    <s v="Samantha Nahon Bittencourt"/>
    <n v="5755026.6099999994"/>
    <s v="ARP029/2024"/>
  </r>
  <r>
    <s v="CONTRATO"/>
    <s v="011"/>
    <x v="5"/>
    <s v="NP Capacitação e Soluções Tecnológicas_x000a_Ltda"/>
    <s v="07.797.967/0001-95"/>
    <s v="Fornecimento de pontos de acesso ao BANCO DE DADOS ONLINE, referente a 4 (quatro) licenças de uso do sistema de cotação online nacional &quot;Banco de Preços&quot;."/>
    <s v="Serviço de Terceiro"/>
    <x v="3"/>
    <s v="005/2020"/>
    <d v="2020-04-22T00:00:00"/>
    <s v="22/04/20"/>
    <d v="2025-04-22T00:00:00"/>
    <s v="22/04/25"/>
    <n v="1826"/>
    <s v="EXPIRADO"/>
    <s v="EXPIRADO"/>
    <x v="0"/>
    <n v="34800"/>
    <x v="0"/>
    <s v="00"/>
    <x v="2"/>
    <s v="PA-PRO-2020/00671"/>
    <n v="0"/>
    <n v="50744.57"/>
    <s v="TJPA-MEM-2024/02406 - getsor Rennan infomou no dia 26/02 que o ct nao será prorrogado, será feito novo"/>
    <m/>
    <s v="Lei n° 8.666/93"/>
    <m/>
    <s v="Não"/>
    <s v="EXCEPCIONAL"/>
    <s v="2025 - 2º Trimestre"/>
    <d v="2025-02-21T00:00:00"/>
    <s v="Sem informação"/>
    <s v="NÃO "/>
    <m/>
    <s v="Rennan Rodrigues Santos"/>
    <s v="Afonso Teixeira Noura Neto"/>
    <s v="Afonso Teixeira Noura Neto"/>
    <s v="Sem indicação"/>
    <s v="Sem indicação"/>
    <s v="rennan.santos@tjpa.jus.br;afonso.teixeira@tjpa.jus.br; afonso.teixeira@tjpa.jus.br; coordenadoria.contratos@tjpa.jus.br"/>
    <n v="-307"/>
    <s v=""/>
    <m/>
    <s v="Iniciar Processo de Reajuste"/>
    <s v="011/2020"/>
    <m/>
    <s v="ATNN"/>
    <s v="Afonso Teixeira Noura Neto"/>
    <n v="183470.28"/>
    <s v="Contrato011/2020"/>
  </r>
  <r>
    <s v="CONTRATO"/>
    <s v="019"/>
    <x v="3"/>
    <s v="CONSTRUMEC, CONST. E INST. ELÉTRICAS,_x000a_MECÂNICAS E HIDRAULICAS LTDA"/>
    <s v="17.947.832/0001-12"/>
    <s v="Contratação de empresa especializada na prestação de serviços de manutenção preventiva e corretiva, de desinstalação, substituição e realocação dos equipamentos de ar condicionado tipo expansão direta e VRF, Splits (ou outro equipamento de outra classificação que vier a substituir estes) instalados no Bloco 02 e 03 do Fórum da Comarca de Ananindeua, localizado na Rua Cláudio Sanders, Nº 193, Bairro Centro, Ananindeua - Pará, e no Edifício Desembargador Paulo Frota, localizado à Avenida Tamandaré nº 873, Cidade Velha, BelémPará, com fornecimento e reposição de quaisquer componentes e/ou peças, novas e originais do fabricante do equipamento, assim como, dos materiais de consumo (óleo lubrificante, gás refrigerante, dentre outros) necessários à execução dos serviços"/>
    <s v="Serviço de Terceiro"/>
    <x v="0"/>
    <s v="057/2021"/>
    <d v="2021-06-09T00:00:00"/>
    <s v="09/06/21"/>
    <d v="2025-04-15T00:00:00"/>
    <s v="15/04/25"/>
    <n v="1406"/>
    <s v="EXPIRADO"/>
    <s v="EXPIRADO"/>
    <x v="0"/>
    <n v="220999.92"/>
    <x v="0"/>
    <s v="00"/>
    <x v="1"/>
    <s v="PA-PRO-2021/01748"/>
    <n v="0"/>
    <n v="281876.88"/>
    <s v="TJPA-MEM-2025/19649, COBRANÇA - não será prorrogado - rescisão antecipada TJPA-MEM-2025/20681"/>
    <m/>
    <s v="Lei n° 8.666/93"/>
    <m/>
    <s v="Não"/>
    <s v="PRAZO LEGAL"/>
    <s v="2025 - 2º Trimestre"/>
    <d v="2025-02-14T00:00:00"/>
    <s v="Sem informação"/>
    <s v="NÃO "/>
    <m/>
    <s v="Antonio Maximiano de Sousa Martins Jr."/>
    <s v="Edson Goncalves Ferreira"/>
    <s v="Edson Goncalves Ferreira"/>
    <s v="Sem indicação"/>
    <s v="Sem indicação"/>
    <s v="antonio.martins@tjpa.jus.br;edson.ferreira@tjpa.jus.br;edson.ferreira@tjpa.jus.br;;;coordenadoria.contratos@tjpa.jus.br"/>
    <n v="-314"/>
    <s v=""/>
    <m/>
    <s v="Iniciar Processo de Reajuste"/>
    <s v="019/2021"/>
    <m/>
    <s v="EGF"/>
    <s v="Edson Goncalves Ferreira"/>
    <n v="741763.21"/>
    <s v="Contrato019/2021"/>
  </r>
  <r>
    <s v="CONTRATO"/>
    <s v="003"/>
    <x v="1"/>
    <s v="DENTECK LTDA"/>
    <s v="11.319.557/0003-78"/>
    <s v="Contratação de empresa especializada no fornecimento de equipamentos de refrigeração - SPLIT e ACJ ( sem instalaçao), afim se serem utilizadas na climatização ambiental das unidades administrativas e judiciárias desta Egrégia Corte."/>
    <s v="Serviço de Terceiro"/>
    <x v="0"/>
    <s v="054/2023"/>
    <d v="2024-01-15T00:00:00"/>
    <s v="15/01/24"/>
    <d v="2025-01-15T00:00:00"/>
    <s v="15/01/25"/>
    <n v="366"/>
    <s v="EXPIRADO"/>
    <s v="EXPIRADO"/>
    <x v="0"/>
    <n v="87500"/>
    <x v="0"/>
    <s v="00"/>
    <x v="2"/>
    <s v="TJPA-PRO-2024/00247"/>
    <n v="0"/>
    <n v="87500"/>
    <s v="contrato de fornecimento 8666"/>
    <m/>
    <s v="Lei n° 8.666/93"/>
    <m/>
    <s v="SIM"/>
    <s v="PRAZO LEGAL"/>
    <s v="2025 - 1º Trimestre"/>
    <d v="2024-11-16T00:00:00"/>
    <s v="Sem informação"/>
    <s v="NÃO"/>
    <m/>
    <s v="João Victor Ferreira Almeida"/>
    <s v="Leandro Soares Costa Borges"/>
    <s v="Edson Goçalves ferreira"/>
    <s v="Sem Indicação"/>
    <s v="Sem Indicação"/>
    <s v="joao.vfalmeida@tjpa.jus.br;leandro.borges@tjpa.jus.br;edson.ferreira@tjpa.jus.br;coordenadoria.contratos@tjpa.jus.br"/>
    <n v="-404"/>
    <s v=""/>
    <m/>
    <s v="Iniciar Processo de Reajuste"/>
    <s v="003/2024"/>
    <m/>
    <s v="LSCB"/>
    <s v="Leandro Soares Costa Borges"/>
    <n v="87500"/>
    <s v="CONTRATO003/2024"/>
  </r>
  <r>
    <s v="CONTRATO"/>
    <s v="005"/>
    <x v="1"/>
    <s v="MICROTÉCNICA INFORMÁTICA LTDA"/>
    <s v="01.590.728/0002-64"/>
    <s v="Contratação de empresa especializada no fornecimento de equipamentos de refrigeração - SPLIT e ACJ ( sem instalaçao), afim se serem utilizadas na climatização ambiental das unidades administrativas e judiciárias desta Egrégia Corte."/>
    <s v="Serviço de Terceiro"/>
    <x v="0"/>
    <s v="054/2023"/>
    <d v="2024-01-15T00:00:00"/>
    <s v="15/01/24"/>
    <d v="2025-01-15T00:00:00"/>
    <s v="15/01/25"/>
    <n v="366"/>
    <s v="EXPIRADO"/>
    <s v="EXPIRADO"/>
    <x v="0"/>
    <n v="1129256.23"/>
    <x v="0"/>
    <s v="00"/>
    <x v="2"/>
    <s v="TJPA-PRO-2024/00249"/>
    <n v="0"/>
    <n v="1129256.23"/>
    <s v="contrato de fornecimento 8666"/>
    <m/>
    <s v="Lei n° 8.666/93"/>
    <m/>
    <s v="SIM"/>
    <s v="PRAZO LEGAL"/>
    <s v="2025 - 1º Trimestre"/>
    <d v="2024-11-16T00:00:00"/>
    <s v="Sem informação"/>
    <s v="NÃO"/>
    <m/>
    <s v="João Victor Ferreira Almeida"/>
    <s v="Leandro Soares Costa Borges"/>
    <s v="Edson Goçalves ferreira"/>
    <s v="Sem Indicação"/>
    <s v="Sem Indicação"/>
    <s v="joao.vfalmeida@tjpa.jus.br;leandro.borges@tjpa.jus.br;edson.ferreira@tjpa.jus.br;coordenadoria.contratos@tjpa.jus.br"/>
    <n v="-404"/>
    <s v=""/>
    <m/>
    <s v="Iniciar Processo de Reajuste"/>
    <s v="005/2024"/>
    <m/>
    <s v="LSCB"/>
    <s v="Leandro Soares Costa Borges"/>
    <n v="1129256.23"/>
    <s v="CONTRATO005/2024"/>
  </r>
  <r>
    <s v="CONTRATO"/>
    <s v="004"/>
    <x v="1"/>
    <s v="LEAR COMÉRCIO E SERVIÇOS DE AR CONDICIONADO LTDA"/>
    <s v="45.567.668/0001-53"/>
    <s v="Contratação de empresa especializada no fornecimento de equipamentos de refrigeração - SPLIT e ACJ ( sem instalaçao), afim se serem utilizadas na climatização ambiental das unidades administrativas e judiciárias desta Egrégia Corte."/>
    <s v="Serviço de Terceiro"/>
    <x v="0"/>
    <s v="054/2023"/>
    <d v="2024-01-15T00:00:00"/>
    <s v="15/01/24"/>
    <d v="2025-01-15T00:00:00"/>
    <s v="15/01/25"/>
    <n v="366"/>
    <s v="EXPIRADO"/>
    <s v="EXPIRADO"/>
    <x v="0"/>
    <n v="254362.06"/>
    <x v="0"/>
    <s v="00"/>
    <x v="2"/>
    <s v="TJPA-PRO-2024/00248"/>
    <n v="0"/>
    <n v="254362.06"/>
    <s v="contrato de fornecimento 8666"/>
    <m/>
    <s v="Lei n° 8.666/93"/>
    <m/>
    <s v="SIM"/>
    <s v="PRAZO LEGAL"/>
    <s v="2025 - 1º Trimestre"/>
    <d v="2024-11-16T00:00:00"/>
    <s v="Sem informação"/>
    <s v="NÃO"/>
    <m/>
    <s v="João Victor Ferreira Almeida"/>
    <s v="Leandro Soares Costa Borges"/>
    <s v="Edson Goçalves ferreira"/>
    <s v="Sem Indicação"/>
    <s v="Sem Indicação"/>
    <s v="joao.vfalmeida@tjpa.jus.br;leandro.borges@tjpa.jus.br;edson.ferreira@tjpa.jus.br;coordenadoria.contratos@tjpa.jus.br"/>
    <n v="-404"/>
    <s v=""/>
    <m/>
    <s v="Iniciar Processo de Reajuste"/>
    <s v="004/2024"/>
    <m/>
    <s v="LSCB"/>
    <s v="Leandro Soares Costa Borges"/>
    <n v="254362.06"/>
    <s v="CONTRATO004/2024"/>
  </r>
  <r>
    <s v="CONTRATO"/>
    <s v="008"/>
    <x v="1"/>
    <s v="GOEMANN COMERCI"/>
    <s v="01.522.898/0001-20"/>
    <s v="Contratação de empresa especializada de coletes balísticos dissimulados, nivel ll, que atendam a norma reguladora NIJ Standart, 0101.04, oferecendo proteção contra projeteis de armas de fogo."/>
    <s v="Serviço de Terceiro"/>
    <x v="0"/>
    <s v="050/2023"/>
    <d v="2024-01-15T00:00:00"/>
    <s v="15/01/24"/>
    <d v="2025-01-15T00:00:00"/>
    <s v="15/01/25"/>
    <n v="366"/>
    <s v="EXPIRADO"/>
    <s v="EXPIRADO"/>
    <x v="0"/>
    <n v="298550"/>
    <x v="0"/>
    <s v="00"/>
    <x v="0"/>
    <s v="TJPA-PRO-2023/00697"/>
    <n v="0"/>
    <n v="298550"/>
    <s v="Contrato de aquisição"/>
    <m/>
    <s v="Lei n° 8.666/93"/>
    <m/>
    <s v="NÃO "/>
    <s v="PRAZO LEGAL"/>
    <s v="2025 - 1º Trimestre"/>
    <d v="2024-11-16T00:00:00"/>
    <s v="Sem informação"/>
    <s v="Sem informação"/>
    <m/>
    <s v="Renato Moraes da Cunha"/>
    <s v="Roberto Sergio da S. Castro"/>
    <s v="Jorge Luiz Botelho Lobo"/>
    <s v="Sem Indicação"/>
    <s v="Sem Indicação"/>
    <s v="renato.cunha@tjpa.jus.br;roberto.castro@tjpa.jus.br;jorge.lobo@tjpa.jus.br"/>
    <n v="-404"/>
    <s v=""/>
    <m/>
    <s v="Iniciar Processo de Reajuste"/>
    <s v="008/2024"/>
    <m/>
    <s v="RSdSC"/>
    <s v="Roberto Sergio da S. Castro"/>
    <n v="298550"/>
    <s v="CONTRATO008/2024"/>
  </r>
  <r>
    <s v="ARP"/>
    <s v="027"/>
    <x v="1"/>
    <s v="CENTRA MOVEIS S/A"/>
    <s v="25.071.568/0001-24"/>
    <s v="Registro de Preço para Fornecimento e Instalação de Divisória Piso Teto para Atender ao Prédio da Corregedoria Geral de Justiça Pertencente ao Poder Judiciário"/>
    <s v="Material Permanente e Serviço de Terceiro"/>
    <x v="0"/>
    <s v="068/2023"/>
    <d v="2024-03-27T00:00:00"/>
    <s v="27/03/24"/>
    <d v="2025-03-27T00:00:00"/>
    <s v="27/03/25"/>
    <n v="365"/>
    <s v="EXPIRADO"/>
    <s v="EXPIRADO"/>
    <x v="0"/>
    <n v="917430.5"/>
    <x v="0"/>
    <n v="0"/>
    <x v="1"/>
    <s v="TJPA-PRO-2024/01368"/>
    <n v="0"/>
    <n v="917430.5"/>
    <m/>
    <m/>
    <s v="Lei n° 8.666/93"/>
    <m/>
    <s v="NÃO "/>
    <s v="PRAZO LEGAL"/>
    <s v="2025 - 1º Trimestre"/>
    <d v="2025-01-26T00:00:00"/>
    <s v="Sem informação"/>
    <s v="NÃO"/>
    <m/>
    <s v="Carlo Gustavo da Cunha Martins"/>
    <s v="Rita de Cássia Araújo Oliveira Barata"/>
    <s v="Glaucia Regina Centeno Cordeiro de Campos"/>
    <s v="Sem indicação"/>
    <s v="Sem indicação"/>
    <s v="carlo.matins@tjpa.jus.br; rita.oliveira@tjpa.jus.br; glaucia.cordeiro@tjpa.jus.br;coordenadoria.contratos@tjpa.jus.br"/>
    <n v="-333"/>
    <s v=""/>
    <m/>
    <s v="Iniciar Processo de Reajuste"/>
    <s v="027/2024"/>
    <m/>
    <s v="RdCAOB"/>
    <s v="Rita de Cássia Araújo Oliveira Barata"/>
    <n v="461730.80000000005"/>
    <s v="ARP027/2024"/>
  </r>
  <r>
    <s v="CONTRATO"/>
    <s v="002"/>
    <x v="9"/>
    <s v="TELEMAR NORTE LESTE S/A – EM RECUPERAÇÃO JUDICIAL"/>
    <s v="33.000.118/0001-79"/>
    <s v="Prestação de serviços de conexões dedicadas com à internet para trânsito do Sistema Autônomo do TJPA, pelo período de 24 (vinte e quatro meses)"/>
    <s v="Contrato de TIC"/>
    <x v="0"/>
    <s v="069/2018"/>
    <d v="2019-01-15T00:00:00"/>
    <s v="15/01/19"/>
    <d v="2025-01-15T00:00:00"/>
    <s v="15/01/25"/>
    <n v="2192"/>
    <s v="EXPIRADO"/>
    <s v="EXPIRADO"/>
    <x v="0"/>
    <n v="290000"/>
    <x v="0"/>
    <s v="00"/>
    <x v="4"/>
    <s v="PA-PRO-2019/00010"/>
    <n v="0"/>
    <n v="206952.94"/>
    <s v="TJPA-MEM-2023/61935, COBRANÇA. TJPA-MEM-2023/57211, tramitação - NÃO PODE MAIS SER PRORROGADO, JA FOI EXECUTADA A PRORROGAÇÃO EXCEPCIONAL"/>
    <m/>
    <s v="Lei n° 8.666/93"/>
    <m/>
    <s v="SIM"/>
    <s v="EMERGENCIAL"/>
    <s v="2025 - 1º Trimestre"/>
    <d v="2024-11-16T00:00:00"/>
    <s v="Sem informação"/>
    <s v="NÃO"/>
    <m/>
    <s v="Erick Johny Maciel Bol"/>
    <s v="Erick Johny Maciel Bol"/>
    <s v="Davison Guimaraes Araujo da Silva "/>
    <s v="Fabio Venicius Ferreira dos Reis"/>
    <s v="Bruno Botelho Cardoso"/>
    <s v="erick.bol@tjpa.jus.br;erick.bol@tjpa.jus.br;davison.silva@tjpa.jus.br;fabio.reis@tjpa.jus.br;bruno.bcardoso@tjpa.jus.br;coordenadoria.contratos@tjpa.jus.br"/>
    <n v="-404"/>
    <s v=""/>
    <m/>
    <s v="Iniciar Processo de Reajuste"/>
    <s v="002/2019"/>
    <m/>
    <s v="EJMB"/>
    <s v="Erick Johny Maciel Bol"/>
    <n v="881468.49"/>
    <s v="CONTRATO002/2019"/>
  </r>
  <r>
    <s v="CONTRATO"/>
    <s v="003"/>
    <x v="9"/>
    <s v="CLARO  S/A"/>
    <s v="40.432.544/0001-47"/>
    <s v="Prestação de serviços de conexões dedicadas com à internet para trânsito do Sistema Autônomo do TJPA, pelo período de 24 (vinte e quatro meses),"/>
    <s v="Contrato de TIC"/>
    <x v="0"/>
    <s v="069/2018"/>
    <d v="2019-01-15T00:00:00"/>
    <s v="15/01/19"/>
    <d v="2025-01-15T00:00:00"/>
    <s v="15/01/25"/>
    <n v="2192"/>
    <s v="EXPIRADO"/>
    <s v="EXPIRADO"/>
    <x v="0"/>
    <n v="259499.76"/>
    <x v="0"/>
    <s v="00"/>
    <x v="4"/>
    <s v="PA-PRO-2019/00012"/>
    <n v="0"/>
    <n v="181770.12"/>
    <s v="nÃO PODERÁ SER PRORROGADO, JA FOI EXECUTADA TODA A PRORROGAÇÃO EXCEPCINAL"/>
    <m/>
    <s v="Lei n° 8.666/93"/>
    <m/>
    <s v="SIM"/>
    <s v="EMERGENCIAL"/>
    <s v="2025 - 1º Trimestre"/>
    <d v="2024-11-16T00:00:00"/>
    <s v="Sem informação"/>
    <s v="NÃO"/>
    <m/>
    <s v="Erick Johny Maciel Bol"/>
    <s v="Erick Johny Maciel Bol"/>
    <s v="Davison Guimaraes Araujo da Silva "/>
    <s v="Fabio Venicius Ferreira dos Reis"/>
    <s v="Cristiano Neri da Silva "/>
    <s v="erick.bol@tjpa.jus.br;erick.bol@tjpa.jus.br;davison.silva@tjpa.jus.br;fabio.reis@tjpa.jus.br;cristiano.neri@tjpa.jus.br;coordenadoria.contratos@tjpa.jus.br"/>
    <n v="-404"/>
    <s v=""/>
    <m/>
    <s v="Iniciar Processo de Reajuste"/>
    <s v="003/2019"/>
    <m/>
    <s v="EJMB"/>
    <s v="Erick Johny Maciel Bol"/>
    <n v="881763.52"/>
    <s v="CONTRATO003/2019"/>
  </r>
  <r>
    <s v="CONTRATO"/>
    <s v="006"/>
    <x v="1"/>
    <s v="REDNOV"/>
    <s v="45.769.285/0001-68"/>
    <s v="Contratação de empresa especializada no fornecimento de equipamentos de refrigeração - SPLIT e ACL (sem instalação)."/>
    <s v="Serviço de Terceiro"/>
    <x v="0"/>
    <s v="054/2023"/>
    <d v="2024-01-15T00:00:00"/>
    <s v="15/01/24"/>
    <d v="2025-01-15T00:00:00"/>
    <s v="15/01/25"/>
    <n v="366"/>
    <s v="EXPIRADO"/>
    <s v="EXPIRADO"/>
    <x v="0"/>
    <n v="94082.1"/>
    <x v="0"/>
    <s v="00"/>
    <x v="2"/>
    <s v="TJPA-PRO-2023/03960"/>
    <n v="0"/>
    <n v="94082.1"/>
    <s v="Informado sobre a não prorrogação, via e-mail, em 02/10. Lorena"/>
    <m/>
    <s v="Lei n° 8.666/93"/>
    <m/>
    <s v="SIM"/>
    <s v="PRAZO LEGAL"/>
    <s v="2025 - 1º Trimestre"/>
    <d v="2024-11-16T00:00:00"/>
    <s v="Sem informação"/>
    <s v="NÃO"/>
    <m/>
    <s v="João Victor Ferreira Almeida"/>
    <s v="Leandro Soares Costa Borges"/>
    <s v="Edson Gonçalves ferreira"/>
    <s v="Sem Indicação"/>
    <s v="Sem Indicação"/>
    <s v="joao.vfalmeida@tjpa.jus.br;leandro.borges@tjpa.jus.br;edson.ferreira@tjpa.jus.br"/>
    <n v="-404"/>
    <s v=""/>
    <m/>
    <s v="Iniciar Processo de Reajuste"/>
    <s v="006/2024"/>
    <m/>
    <s v="LSCB"/>
    <s v="Leandro Soares Costa Borges"/>
    <n v="0"/>
    <s v="CONTRATO006/2024"/>
  </r>
  <r>
    <s v="CONTRATO"/>
    <s v="082"/>
    <x v="11"/>
    <s v="KARISTEN COMERCIO E SERVIÇOS MECANICOS E ELETRICOS LTDA "/>
    <s v="05.970.357/0001-16"/>
    <s v="Prestação de serviço de Manutenção Preditiva, Preventiva e Corretiva com fornecimento de peças de reposição para as SUBESTAÇÕES instaladas nas dependências dos FÓRUNS DAS COMARCAS DE CASTANHAL E REDENÇÃO"/>
    <s v="Serviço de Terceiro"/>
    <x v="0"/>
    <s v="071/2018"/>
    <d v="2019-01-24T00:00:00"/>
    <s v="24/01/19"/>
    <d v="2025-01-24T00:00:00"/>
    <s v="24/01/25"/>
    <n v="2192"/>
    <s v="EXPIRADO"/>
    <s v="EXPIRADO"/>
    <x v="0"/>
    <n v="140000"/>
    <x v="0"/>
    <s v="00"/>
    <x v="1"/>
    <s v="PA-PRO-2018/06044"/>
    <n v="0"/>
    <n v="165000"/>
    <s v="não poder4á sr prorrogado, período excepcional executado"/>
    <m/>
    <s v="Lei n° 8.666/93"/>
    <m/>
    <s v="Não"/>
    <s v="EMERGENCIAL"/>
    <s v="2025 - 1º Trimestre"/>
    <d v="2024-11-25T00:00:00"/>
    <s v="Sem informação"/>
    <s v="NÃO"/>
    <m/>
    <s v="Paulo Marcelo de Araújo Hildebrando"/>
    <s v="Sem indicação"/>
    <s v="Daniel Menezes Simas"/>
    <s v="Sem indicação"/>
    <s v="Max Jorge Machado Santos"/>
    <s v="paulo.hildebrando@tjpa.jus.br;;daniel.simas@tjpa.jus.br;;max.machado@tjpa.jus.br;coordenadoria.contratos@tjpa.jus.br"/>
    <n v="-395"/>
    <s v=""/>
    <m/>
    <s v="Iniciar Processo de Reajuste"/>
    <s v="082/2018"/>
    <m/>
    <s v="DMS"/>
    <s v="Daniel Menezes Simas"/>
    <n v="746516.15"/>
    <s v="CONTRATO082/2018"/>
  </r>
  <r>
    <s v="CONTRATO"/>
    <s v="004"/>
    <x v="5"/>
    <s v="MARY JANE MOREIRA OLIVEIRA"/>
    <s v="414.xxx.xxx-15"/>
    <s v="Termo de Cessão Provisória tem por objeto formalizar a transferência da posse direta à CESSIONÁRIA de um imóvel situado à Av. Borges Leal, nº 04, esquina com a Av. Barão do Rio Branco e Trav. 15 de Agosto, Bairro Santa Clara, Distrito da Grande Área da Aldeia, Santarém/PA"/>
    <s v="Outros"/>
    <x v="2"/>
    <s v="s/n"/>
    <d v="2020-01-28T00:00:00"/>
    <s v="28/01/20"/>
    <d v="2025-01-28T00:00:00"/>
    <s v="28/01/25"/>
    <n v="1827"/>
    <s v="EXPIRADO"/>
    <s v="EXPIRADO"/>
    <x v="0"/>
    <n v="0"/>
    <x v="0"/>
    <s v="00"/>
    <x v="2"/>
    <s v="PA-PRO-2020/00386"/>
    <n v="0"/>
    <s v="Sem valor"/>
    <s v="TJPA-MEM-2024/65508, cobrança - NÃO SERÁ PRORROGADO"/>
    <m/>
    <s v="Lei n° 8.666/93"/>
    <m/>
    <s v="Não"/>
    <s v="EXCEPCIONAL"/>
    <s v="2025 - 1º Trimestre"/>
    <d v="2024-11-29T00:00:00"/>
    <s v="Sem informação"/>
    <s v="NÃO "/>
    <m/>
    <s v="Jose Nasareno de Macedo Silva"/>
    <s v="Sem indicação"/>
    <s v="Sem indicação"/>
    <s v="Sem indicação"/>
    <s v="Sem indicação"/>
    <s v="nasareno.silva@tjpa.jus.br"/>
    <n v="-391"/>
    <s v=""/>
    <m/>
    <s v="Iniciar Processo de Reajuste"/>
    <s v="004/2020"/>
    <m/>
    <s v="Sem indicação"/>
    <s v="Sem indicação"/>
    <n v="0"/>
    <s v="CONTRATO004/2020"/>
  </r>
  <r>
    <s v="ARP"/>
    <s v="001"/>
    <x v="1"/>
    <s v="ALZOTEC INFOMÁTICA LTDA"/>
    <s v="17.775.469/0001-03"/>
    <s v="Registro de preço para eventual aquisição de equipamentos  para modernização e expansão da infraestrutura de Tecnologia da Informação e Comunicação do Tribunal de Justiça, conforme condições, quantidades e exigências estabelecidas no termo de referência, Anexo I do edital. "/>
    <s v="Material Permanente"/>
    <x v="0"/>
    <s v="044/2023"/>
    <d v="2024-01-30T00:00:00"/>
    <s v="30/01/24"/>
    <d v="2025-01-30T00:00:00"/>
    <s v="30/01/25"/>
    <n v="366"/>
    <s v="EXPIRADO"/>
    <s v="EXPIRADO"/>
    <x v="0"/>
    <n v="2800"/>
    <x v="0"/>
    <n v="0"/>
    <x v="4"/>
    <s v="TJPA-PRO-2024/00445"/>
    <n v="0"/>
    <n v="2800"/>
    <m/>
    <m/>
    <s v="Lei n° 8.666/93"/>
    <m/>
    <s v="SIM"/>
    <s v="PRAZO LEGAL"/>
    <s v="2025 - 1º Trimestre"/>
    <d v="2024-12-01T00:00:00"/>
    <s v="Sem informação"/>
    <s v="NÃO"/>
    <m/>
    <s v="Ramon Santos do Nascimento"/>
    <s v="Bruno Vieira dos Santos"/>
    <s v="Bruno Vieira dos Santos"/>
    <s v="Sem indicação"/>
    <s v="Sem indicação"/>
    <s v="ramon.nascimento@tjpa.jus.br;bruno.vieira@tjpa.jus.br; coordenadoria.contratos@tjpa.jus.br"/>
    <n v="-389"/>
    <s v=""/>
    <m/>
    <s v="Iniciar Processo de Reajuste"/>
    <s v="001/2024"/>
    <m/>
    <s v="BVdS"/>
    <s v="Bruno Vieira dos Santos"/>
    <n v="1400"/>
    <s v="ARP001/2024"/>
  </r>
  <r>
    <s v="ARP"/>
    <s v="002"/>
    <x v="1"/>
    <s v="C DO VALE LOPES"/>
    <s v="28.521.211/0001-99"/>
    <s v="Registro de preço para eventual aquisição de equipamentos  para modernização e expansão da infraestrutura de Tecnologia da Informação e Comunicação do Tribunal de Justiça, conforme condições, quantidades e exigências estabelecidas no termo de referência, Anexo I do edital. "/>
    <s v="Material Permanente"/>
    <x v="0"/>
    <s v="044/2023"/>
    <d v="2024-01-30T00:00:00"/>
    <s v="30/01/24"/>
    <d v="2025-01-30T00:00:00"/>
    <s v="30/01/25"/>
    <n v="366"/>
    <s v="EXPIRADO"/>
    <s v="EXPIRADO"/>
    <x v="0"/>
    <n v="8000"/>
    <x v="0"/>
    <n v="0"/>
    <x v="4"/>
    <s v="TJPA-PRO-2024/00446"/>
    <n v="0"/>
    <n v="8000"/>
    <m/>
    <m/>
    <s v="Lei n° 8.666/93"/>
    <m/>
    <s v="SIM"/>
    <s v="PRAZO LEGAL"/>
    <s v="2025 - 1º Trimestre"/>
    <d v="2024-12-01T00:00:00"/>
    <s v="Sem informação"/>
    <s v="NÃO"/>
    <m/>
    <s v="Ramon Santos do Nascimento"/>
    <s v="Bruno Vieira dos Santos"/>
    <s v="Bruno Vieira dos Santos"/>
    <s v="Sem indicação"/>
    <s v="Sem indicação"/>
    <s v="ramon.nascimento@tjpa.jus.br;bruno.vieira@tjpa.jus.br; coordenadoria.contratos@tjpa.jus.br"/>
    <n v="-389"/>
    <s v=""/>
    <m/>
    <s v="Iniciar Processo de Reajuste"/>
    <s v="002/2024"/>
    <m/>
    <s v="BVdS"/>
    <s v="Bruno Vieira dos Santos"/>
    <n v="4000"/>
    <s v="ARP002/2024"/>
  </r>
  <r>
    <s v="ARP"/>
    <s v="003"/>
    <x v="1"/>
    <s v="J B M DISTRIBUIDORA DE EQUIPAMENTOS EIRELI"/>
    <s v="30.632.729/0001-41"/>
    <s v="Registro de preço para eventual aquisição de equipamentos  para modernização e expansão da infraestrutura de Tecnologia da Informação e Comunicação do Tribunal de Justiça, conforme condições, quantidades e exigências estabelecidas no termo de referência, Anexo I do edital. "/>
    <s v="Material Permanente"/>
    <x v="0"/>
    <s v="044/2023"/>
    <d v="2024-01-30T00:00:00"/>
    <s v="30/01/24"/>
    <d v="2025-01-30T00:00:00"/>
    <s v="30/01/25"/>
    <n v="366"/>
    <s v="EXPIRADO"/>
    <s v="EXPIRADO"/>
    <x v="0"/>
    <n v="76500"/>
    <x v="0"/>
    <n v="0"/>
    <x v="4"/>
    <s v="TJPA-PRO-2024/00460"/>
    <n v="0"/>
    <n v="76500"/>
    <m/>
    <m/>
    <s v="Lei n° 8.666/93"/>
    <m/>
    <s v="SIM"/>
    <s v="PRAZO LEGAL"/>
    <s v="2025 - 1º Trimestre"/>
    <d v="2024-12-01T00:00:00"/>
    <s v="Sem informação"/>
    <s v="NÃO"/>
    <m/>
    <s v="Ramon Santos do Nascimento"/>
    <s v="Bruno Vieira dos Santos"/>
    <s v="Bruno Vieira dos Santos"/>
    <s v="Sem indicação"/>
    <s v="Sem indicação"/>
    <s v="ramon.nascimento@tjpa.jus.br;bruno.vieira@tjpa.jus.br; coordenadoria.contratos@tjpa.jus.br"/>
    <n v="-389"/>
    <s v=""/>
    <m/>
    <s v="Iniciar Processo de Reajuste"/>
    <s v="003/2024"/>
    <m/>
    <s v="BVdS"/>
    <s v="Bruno Vieira dos Santos"/>
    <n v="76500"/>
    <s v="ARP003/2024"/>
  </r>
  <r>
    <s v="ARP"/>
    <s v="004"/>
    <x v="1"/>
    <s v="MICROTÉCNICA INFORMÁTICA LTDA"/>
    <s v="01.590.728/0009-30"/>
    <s v="Registro de Preço para eventual aquisição de equipamentos para a modernização e expansão da infraestrutura deTecnologia  da Informação e Comunicação do Tribunal de Justiça do Estado do Pará, conforme condições ,quantidades e exigência estabelecidas no termo de referência, Anexo I do edital."/>
    <s v="Material Permanente"/>
    <x v="0"/>
    <s v="044/2023"/>
    <d v="2024-01-30T00:00:00"/>
    <s v="30/01/24"/>
    <d v="2025-01-30T00:00:00"/>
    <s v="30/01/25"/>
    <n v="366"/>
    <s v="EXPIRADO"/>
    <s v="EXPIRADO"/>
    <x v="0"/>
    <n v="65484"/>
    <x v="0"/>
    <n v="0"/>
    <x v="4"/>
    <s v="TJPA-PRO-2024/00447"/>
    <n v="0"/>
    <n v="65484"/>
    <m/>
    <m/>
    <s v="Lei n° 8.666/93"/>
    <m/>
    <s v="SIM"/>
    <s v="PRAZO LEGAL"/>
    <s v="2025 - 1º Trimestre"/>
    <d v="2024-12-01T00:00:00"/>
    <s v="Sem informação"/>
    <s v="NÃO"/>
    <m/>
    <s v="Ramon Santos do Nascimento"/>
    <s v="Daniel Fontes Pereira"/>
    <s v="Daniel Fontes Pereira"/>
    <s v="Sem indicação"/>
    <s v="Sem indicação"/>
    <s v="ramon.nascimento@tjpa.jus.br;fontes.daniel@tjpa.jus.br; coordenadoria.contratos@tjpa.jus.br"/>
    <n v="-389"/>
    <s v=""/>
    <m/>
    <s v="Iniciar Processo de Reajuste"/>
    <s v="004/2024"/>
    <m/>
    <s v="DFP"/>
    <s v="Daniel Fontes Pereira"/>
    <n v="19260"/>
    <s v="ARP004/2024"/>
  </r>
  <r>
    <s v="ARP"/>
    <s v="005"/>
    <x v="1"/>
    <s v="PROMONT MONTAGEM DE EQUIPAMENTOS ELETRÔNICOS LTDA"/>
    <s v="19.847.355/0001-49"/>
    <s v="Registro de Preço para eventual aquisição de equipamentos para a modernização e expansão da infraestrutura deTecnologia  da Informação e Comunicação do Tribunal de Justiça do Estado do Pará, conforme condições ,quantidades e exigência estabelecidas no termo de referência, Anexo I do edital."/>
    <s v="Material Permanente"/>
    <x v="0"/>
    <s v="044/2023"/>
    <d v="2024-01-30T00:00:00"/>
    <s v="30/01/24"/>
    <d v="2025-01-30T00:00:00"/>
    <s v="30/01/25"/>
    <n v="366"/>
    <s v="EXPIRADO"/>
    <s v="EXPIRADO"/>
    <x v="0"/>
    <n v="374060"/>
    <x v="0"/>
    <n v="0"/>
    <x v="4"/>
    <s v="TJPA-PRO-2024/00448"/>
    <n v="0"/>
    <n v="374060"/>
    <m/>
    <m/>
    <s v="Lei n° 8.666/93"/>
    <m/>
    <s v="SIM"/>
    <s v="PRAZO LEGAL"/>
    <s v="2025 - 1º Trimestre"/>
    <d v="2024-12-01T00:00:00"/>
    <s v="Sem informação"/>
    <s v="NÃO"/>
    <m/>
    <s v="Ramon Santos do Nascimento"/>
    <s v="Fabio Venicius Ferreira dos Reis"/>
    <s v="Fabio Venicius Ferreira dos Reis"/>
    <s v="Sem indicação"/>
    <s v="Sem indicação"/>
    <s v="ramon.nascimento@tjpa.jus.br;fabio.reis@tjpa.jus.br;coordenadoria.contratos@tjpa.jus.br"/>
    <n v="-389"/>
    <s v=""/>
    <m/>
    <s v="Iniciar Processo de Reajuste"/>
    <s v="005/2024"/>
    <m/>
    <s v="FVFdR"/>
    <s v="Fabio Venicius Ferreira dos Reis"/>
    <n v="374060"/>
    <s v="ARP005/2024"/>
  </r>
  <r>
    <s v="ARP"/>
    <s v="006"/>
    <x v="1"/>
    <s v="R JUARES DE ALMEIDA ME"/>
    <s v="27.996.382/0001-01"/>
    <s v="Registro de Preço para eventual aquisição de equipamentos para a modernização e expansão da infraestrutura deTecnologia  da Informação e Comunicação do Tribunal de Justiça do Estado do Pará, conforme condições ,quantidades e exigência estabelecidas no termo de referência, Anexo I do edital."/>
    <s v="Material Permanente"/>
    <x v="0"/>
    <s v="044/2023"/>
    <d v="2024-01-30T00:00:00"/>
    <s v="30/01/24"/>
    <d v="2025-01-30T00:00:00"/>
    <s v="30/01/25"/>
    <n v="366"/>
    <s v="EXPIRADO"/>
    <s v="EXPIRADO"/>
    <x v="0"/>
    <n v="633500"/>
    <x v="0"/>
    <n v="0"/>
    <x v="4"/>
    <s v="TJPA-PRO-2024/00449"/>
    <n v="0"/>
    <n v="633500"/>
    <m/>
    <m/>
    <s v="Lei n° 8.666/93"/>
    <m/>
    <s v="SIM"/>
    <s v="PRAZO LEGAL"/>
    <s v="2025 - 1º Trimestre"/>
    <d v="2024-12-01T00:00:00"/>
    <s v="Sem informação"/>
    <s v="NÃO"/>
    <m/>
    <s v="Ramon Santos do Nascimento"/>
    <s v="Daniel Fontes Pereira"/>
    <s v="Daniel Fontes Pereira"/>
    <s v="Sem indicação"/>
    <s v="Sem indicação"/>
    <s v="ramon.nascimento@tjpa.jus.br;fontes.daniel@tjpa.jus.br; coordenadoria.contratos@tjpa.jus.br"/>
    <n v="-389"/>
    <s v=""/>
    <m/>
    <s v="Iniciar Processo de Reajuste"/>
    <s v="006/2024"/>
    <m/>
    <s v="DFP"/>
    <s v="Daniel Fontes Pereira"/>
    <n v="253400"/>
    <s v="ARP006/2024"/>
  </r>
  <r>
    <s v="CONTRATO"/>
    <s v="007"/>
    <x v="1"/>
    <s v="SUPERAR LTDA"/>
    <s v="13.482.516/0001-61"/>
    <s v="Contratação especializada no fornecimento de equipamentos de refrigeração - SPLIT e ACJ."/>
    <s v="Serviço de Terceiro"/>
    <x v="0"/>
    <s v="054/2023"/>
    <d v="2024-01-15T00:00:00"/>
    <s v="15/01/24"/>
    <d v="2025-01-15T00:00:00"/>
    <s v="15/01/25"/>
    <n v="366"/>
    <s v="EXPIRADO"/>
    <s v="EXPIRADO"/>
    <x v="0"/>
    <n v="94762.47"/>
    <x v="0"/>
    <s v="00"/>
    <x v="2"/>
    <s v="TJPA-PRO-2023/03960"/>
    <n v="0"/>
    <n v="94762.47"/>
    <s v="Informado por email sobr a não prorrogação, em 02/10. Lorena"/>
    <m/>
    <s v="Lei n° 8.666/93"/>
    <m/>
    <s v="SIM"/>
    <s v="PRAZO LEGAL"/>
    <s v="2025 - 1º Trimestre"/>
    <d v="2024-11-16T00:00:00"/>
    <s v="Sem informação"/>
    <s v="NÃO"/>
    <m/>
    <s v="João Victor Ferreira Almeida"/>
    <s v="Leandro Soares Costa Borges"/>
    <s v="Edson Gonçalves ferreira"/>
    <s v="Sem Indicação"/>
    <s v="Sem Indicação"/>
    <s v="joao.vfalmeida@tjpa.jus.br;leandro.borges@tjpa.jus.br;edson.ferreira@tjpa.jus.br"/>
    <n v="-404"/>
    <s v=""/>
    <m/>
    <s v="Iniciar Processo de Reajuste"/>
    <s v="007/2024"/>
    <m/>
    <s v="LSCB"/>
    <s v="Leandro Soares Costa Borges"/>
    <n v="94762.47"/>
    <s v="CONTRATO007/2024"/>
  </r>
  <r>
    <s v="ARP"/>
    <s v="008"/>
    <x v="1"/>
    <s v="XP ON CONSULTORIA LTDA"/>
    <s v="23.518.065/0001-29"/>
    <s v="Registro de Preços para eventual aquisição de equipamentos para a modernização e expansão da insfraestrutura de Tecnologia da Informação e Comunicação do Tribunal de Justiça do Estado do Pará, conforme condições, quantidades e exigências estabelecidas no termo de referência, Anexo I do edital"/>
    <s v="Material Permanente"/>
    <x v="0"/>
    <s v="044/2023"/>
    <d v="2024-01-30T00:00:00"/>
    <s v="30/01/24"/>
    <d v="2025-01-30T00:00:00"/>
    <s v="30/01/25"/>
    <n v="366"/>
    <s v="EXPIRADO"/>
    <s v="EXPIRADO"/>
    <x v="0"/>
    <n v="6720682"/>
    <x v="0"/>
    <n v="0"/>
    <x v="4"/>
    <s v="TJPA-PRO-2024/00451"/>
    <n v="0"/>
    <n v="2681838"/>
    <m/>
    <m/>
    <s v="Lei n° 8.666/93"/>
    <m/>
    <s v="SIM"/>
    <s v="PRAZO LEGAL"/>
    <s v="2025 - 1º Trimestre"/>
    <d v="2024-12-01T00:00:00"/>
    <s v="Sem informação"/>
    <s v="NÃO"/>
    <m/>
    <s v="Ramon Santos do Nascimento"/>
    <s v="Daniel Fontes Pereira"/>
    <s v="Daniel Fontes Pereira"/>
    <s v="Sem indicação"/>
    <s v="Sem indicação"/>
    <s v="ramon.nascimento@tjpa.jus.br;fontes.daniel@tjpa.jus.br; coordenadoria.contratos@tjpa.jus.br"/>
    <n v="-389"/>
    <s v=""/>
    <m/>
    <s v="Iniciar Processo de Reajuste"/>
    <s v="008/2024"/>
    <m/>
    <s v="DFP"/>
    <s v="Daniel Fontes Pereira"/>
    <n v="1767637.2"/>
    <s v="ARP008/2024"/>
  </r>
  <r>
    <s v="CONTRATO"/>
    <s v="008"/>
    <x v="9"/>
    <s v="COIMBRA IMÓVEIS LTDA"/>
    <s v="02.875.140/0001-39"/>
    <s v="Locação de Imóvel Santarem/PA - Juizado Especial"/>
    <s v="Aluguel"/>
    <x v="2"/>
    <s v="001/2019"/>
    <d v="2019-02-01T00:00:00"/>
    <s v="01/02/19"/>
    <d v="2025-02-01T00:00:00"/>
    <s v="01/02/25"/>
    <n v="2192"/>
    <s v="EXPIRADO"/>
    <s v="EXPIRADO"/>
    <x v="0"/>
    <n v="84000"/>
    <x v="0"/>
    <s v="00"/>
    <x v="2"/>
    <s v="PA-PRO-2019/00743"/>
    <n v="0"/>
    <n v="117237.36"/>
    <s v="TJPA-MEM-2024/65516, IMPOSSIBILIDADE DE PRORROGAÇÃO"/>
    <m/>
    <s v="Lei n° 8.666/93"/>
    <m/>
    <s v="Não"/>
    <s v="EMERGENCIAL"/>
    <s v="2025 - 1º Trimestre"/>
    <d v="2024-12-03T00:00:00"/>
    <s v="Sem informação"/>
    <s v="Sem informação"/>
    <m/>
    <s v="Jose Nasareno de Macedo Silva"/>
    <s v="Jose Nasareno de Macedo Silva"/>
    <s v="Antonio Wilson Eutropio Azevedo de Souza"/>
    <s v="Sem indicação"/>
    <s v="Karina Flávia Mendonca Reis Soares"/>
    <s v="nasareno.silva@tjpa.jus.br;antonio.souza@tjpa.jus.br;;karina.reis@tjpa.jus.br;coordenadoria.contratos@tjpa.jus.br"/>
    <n v="-387"/>
    <s v=""/>
    <m/>
    <s v="Iniciar Processo de Reajuste"/>
    <s v="008/2019"/>
    <m/>
    <s v="JNdMS"/>
    <s v="Jose Nasareno de Macedo Silva"/>
    <n v="627370.17000000004"/>
    <s v="CONTRATO008/2019"/>
  </r>
  <r>
    <s v="ARP"/>
    <s v="009"/>
    <x v="1"/>
    <s v="CARLOS NAVARRO &amp; CIA. LTDA"/>
    <s v="05.881.752/0001-22"/>
    <s v="Registro de preço para fornecimento, instalação e manutenção de persianas para atender aos prédios do TJPA"/>
    <s v="Serviço de Terceiro"/>
    <x v="0"/>
    <s v="071/2023"/>
    <d v="2024-02-01T00:00:00"/>
    <s v="01/02/24"/>
    <d v="2025-02-01T00:00:00"/>
    <s v="01/02/25"/>
    <n v="366"/>
    <s v="EXPIRADO"/>
    <s v="EXPIRADO"/>
    <x v="0"/>
    <n v="394887"/>
    <x v="0"/>
    <n v="0"/>
    <x v="1"/>
    <s v="TJPA-PRO-2024/00515"/>
    <n v="0"/>
    <n v="394887"/>
    <m/>
    <m/>
    <s v="Lei n° 8.666/93"/>
    <m/>
    <s v="NÃO "/>
    <s v="PRAZO LEGAL"/>
    <s v="2025 - 1º Trimestre"/>
    <d v="2024-12-03T00:00:00"/>
    <s v="Sem informação"/>
    <s v="NÃO"/>
    <m/>
    <s v="Carlo Gustavo da Cunha Martins"/>
    <s v="Rita de Cássia Araújo Oliveira Barata"/>
    <s v="Glaucia Regina Centeno Cordeiro de Campos"/>
    <s v="Sem indicação"/>
    <s v="Sem indicação"/>
    <s v="carlo.matins@tjpa.jus.br; rita.oliveira@tjpa.jus.br; glaucia.cordeiro@tjpa.jus.br;coordenadoria.contratos@tjpa.jus.br"/>
    <n v="-387"/>
    <s v=""/>
    <m/>
    <s v="Iniciar Processo de Reajuste"/>
    <s v="009/2024"/>
    <m/>
    <s v="RdCAOB"/>
    <s v="Rita de Cássia Araújo Oliveira Barata"/>
    <n v="394886.57999999996"/>
    <s v="ARP009/2024"/>
  </r>
  <r>
    <s v="ARP"/>
    <s v="010"/>
    <x v="1"/>
    <s v="ÊXITO DISTRIBUIDORA E COMÉRCIO DE LIVROS LTDA"/>
    <s v="08.065.700/0001/76"/>
    <s v="Registro de preços para aquisição de livros para atender as necessidades do Tribunal de Justiça do Estado do Pará."/>
    <s v="Material Permanente"/>
    <x v="0"/>
    <s v="067/2023"/>
    <d v="2024-02-02T00:00:00"/>
    <s v="02/02/24"/>
    <d v="2025-02-02T00:00:00"/>
    <s v="02/02/25"/>
    <n v="366"/>
    <s v="EXPIRADO"/>
    <s v="EXPIRADO"/>
    <x v="0"/>
    <n v="100119.5"/>
    <x v="0"/>
    <n v="0"/>
    <x v="2"/>
    <s v="TJPA-PRO-2024/00519"/>
    <n v="0"/>
    <n v="62504"/>
    <m/>
    <m/>
    <s v="Lei n° 8.666/93"/>
    <m/>
    <s v="NÃO "/>
    <s v="PRAZO LEGAL"/>
    <s v="2025 - 1º Trimestre"/>
    <d v="2024-12-04T00:00:00"/>
    <s v="Sem informação"/>
    <s v="NÃO"/>
    <m/>
    <s v="Elaine Cristina Fernandes Ribeiro"/>
    <s v="Elaine Cristina Fernandes Ribeiro"/>
    <s v="Elaine Cristina Fernandes Ribeiro"/>
    <s v="Sem indicação"/>
    <s v="Sem indicação"/>
    <s v="elaine.ribeiro@tjpa.jus.br; coordenadoria.contratos@tjpa.jus.br"/>
    <n v="-386"/>
    <s v=""/>
    <m/>
    <s v="Iniciar Processo de Reajuste"/>
    <s v="010/2024"/>
    <m/>
    <s v="ECFR"/>
    <s v="Elaine Cristina Fernandes Ribeiro"/>
    <n v="31268.43"/>
    <s v="ARP010/2024"/>
  </r>
  <r>
    <s v="ARP"/>
    <s v="011"/>
    <x v="1"/>
    <s v="TECH LEAD SERVIÇOS E COMERCIO DE INFORMÁTICA LTDA"/>
    <s v="11.887.021/0002-78"/>
    <s v="Registro de Preços para eventual contratação de serviços de subscrição de sofware (cessão de uso, suporte técnico e atualização), bem como treinamenmtos oficiais e serviços especializados para manutenção de ambientes tecológicos baseados na plataforma Red Hat, conforme condições, quantidades e exigência estabelecidas no termo de referência, ANEXO I do edital."/>
    <s v="Material Permanente"/>
    <x v="0"/>
    <s v="066/2023"/>
    <d v="2024-02-02T00:00:00"/>
    <s v="02/02/24"/>
    <d v="2025-02-02T00:00:00"/>
    <s v="02/02/25"/>
    <n v="366"/>
    <s v="EXPIRADO"/>
    <s v="EXPIRADO"/>
    <x v="0"/>
    <n v="33088540"/>
    <x v="0"/>
    <n v="0"/>
    <x v="4"/>
    <s v="TJPA-PRO-2024/00529"/>
    <n v="0"/>
    <n v="33088540"/>
    <m/>
    <m/>
    <s v="Lei n° 8.666/93"/>
    <m/>
    <s v="SIM"/>
    <s v="PRAZO LEGAL"/>
    <s v="2025 - 1º Trimestre"/>
    <d v="2024-12-04T00:00:00"/>
    <s v="Sem informação"/>
    <s v="NÃO"/>
    <m/>
    <s v="Erick Johny Maciel Bol"/>
    <s v="Erick Johny Maciel Bol"/>
    <s v="Marcus Vinicius Barbosa e Silva"/>
    <s v="Sem indicação"/>
    <s v="Sem indicação"/>
    <s v="erick.bol@tjpa.jus.br; marcus.silva@tjpa.jus.br; coordenadoria.contratos@tjpa.jus.br"/>
    <n v="-386"/>
    <s v=""/>
    <m/>
    <s v="Iniciar Processo de Reajuste"/>
    <s v="011/2024"/>
    <m/>
    <s v="EJMB"/>
    <s v="Erick Johny Maciel Bol"/>
    <n v="8686054"/>
    <s v="ARP011/2024"/>
  </r>
  <r>
    <s v="CONTRATO"/>
    <s v="093"/>
    <x v="4"/>
    <s v="SAFE ELETRÔNICA E CONSTRUÇÕES LTDA"/>
    <s v="04.342.428/0001-73"/>
    <s v="Aquisição de portas giratórias detectores de metais, com serviços de instalação (ativação e teste), relocação e substituição, treinamento e assitência, com reposição integral de peças durante o período de gartantia (24) meses, para o edifício Sede do TJPA, Fórunes Criminal e Civel da Capital, Fórum de Ananindeua e Juizado Especial da Tamandaré, Incluindo desistalação das portas giratórias a serem substituídas."/>
    <s v="Material Permanente"/>
    <x v="0"/>
    <s v="064/2022"/>
    <d v="2022-11-11T00:00:00"/>
    <s v="11/11/22"/>
    <d v="2025-02-11T00:00:00"/>
    <s v="11/02/25"/>
    <n v="823"/>
    <s v="EXPIRADO"/>
    <s v="EXPIRADO"/>
    <x v="0"/>
    <n v="199800"/>
    <x v="0"/>
    <s v="00"/>
    <x v="2"/>
    <s v="PA-PRO-2022/04322"/>
    <n v="0"/>
    <n v="199800"/>
    <s v="TJPA-MEM-2025/00695, cobrança - não será prorrogado - nova contratação  TJPA-PRO-2024/03433 "/>
    <m/>
    <s v="Lei n° 8.666/93"/>
    <m/>
    <s v="Não"/>
    <s v="PRAZO LEGAL"/>
    <s v="2025 - 1º Trimestre"/>
    <d v="2024-12-13T00:00:00"/>
    <s v="Sem informação"/>
    <s v="NÃO "/>
    <m/>
    <s v="Valter Mendes Ferreira Júnior"/>
    <s v="Paulo Marcelo de Araújo Hildebrando"/>
    <s v="Daniel Menezes Simas"/>
    <s v="Sem indicação"/>
    <s v="Sem indicação"/>
    <s v="valter.junior@tjpa.jus.br;paulo.hildebrando@tjpa.jus.br;daniel.simas@tjpa.jus.br;;;coordenadoria.contratos@tjpa.jus.br"/>
    <n v="-377"/>
    <s v=""/>
    <m/>
    <s v="Iniciar Processo de Reajuste"/>
    <s v="093/2022"/>
    <m/>
    <s v="PMdAH"/>
    <s v="Paulo Marcelo de Araújo Hildebrando"/>
    <n v="234720"/>
    <s v="Contrato093/2022"/>
  </r>
  <r>
    <s v="CONTRATO"/>
    <s v="058"/>
    <x v="4"/>
    <s v="CCM SERVIÇOS DE ENGENHARIA LTDA"/>
    <s v="15.758.378/0001-26"/>
    <s v="Execução da reforma e ampliação do Fórum de Oriximiná"/>
    <s v="Obra e Serviço de Engenharia"/>
    <x v="1"/>
    <s v="003/2022"/>
    <d v="2022-07-14T00:00:00"/>
    <s v="14/07/22"/>
    <d v="2025-02-14T00:00:00"/>
    <s v="14/02/25"/>
    <n v="946"/>
    <s v="EXPIRADO"/>
    <s v="EXPIRADO"/>
    <x v="0"/>
    <n v="2619181.5499999998"/>
    <x v="0"/>
    <s v="00"/>
    <x v="1"/>
    <s v="PA-PRO-2022/02658"/>
    <n v="0"/>
    <n v="2619181.5499999998"/>
    <s v="TJPA-MEM-2024/08792, cobrança. TJPA-MEM-2025/00693, COBRANÇA - NÃO PRECISARÁ MAIS SER PRORROGADO"/>
    <m/>
    <s v="Lei n° 8.666/93"/>
    <m/>
    <s v="Não"/>
    <s v="PRAZO LEGAL"/>
    <s v="2025 - 1º Trimestre"/>
    <m/>
    <s v="Sem informação"/>
    <s v="NÃO "/>
    <m/>
    <s v="Jose Luis Sarmento de Araujo"/>
    <s v="Sem indicação"/>
    <s v="Gabriel Henrique da Silva Ventura"/>
    <s v="Sem indicação"/>
    <s v="Jose Luis Sarmento de Araujo"/>
    <s v="jose.araujo@tjpa.jus.br;gabriel.ventura@tjpa.jus.br;jose.araujo@tjpa.jus.br;coordenadoria.contratos@tjpa.jus.br"/>
    <n v="-374"/>
    <s v=""/>
    <m/>
    <s v="Iniciar Processo de Reajuste"/>
    <s v="058/2022"/>
    <m/>
    <s v="GHdSV"/>
    <s v="Gabriel Henrique da Silva Ventura"/>
    <n v="2619181.5499999998"/>
    <s v="Contrato058/2022"/>
  </r>
  <r>
    <s v="CONTRATO"/>
    <s v="054"/>
    <x v="9"/>
    <s v="J L MESQUITA SERVIÇOS DE TELECOMUNICAÇÃO LTDA/EPP,  CNPJ sob o nº. 10.141.734/0001-44"/>
    <s v="10.141.734/0001-44"/>
    <s v="Contratação de empresa especializada na prestação de serviços de manutenção preventiva e corretiva, de desinstalação, substituição e relocação das portas giratórias detectoras de metais (PGDM), instaladas em prédios pertencentes ao Tribunal de Justiça do Estado do Pará, localizados tanto na capital como no interior do Estado, com fornecimento materiais de consumo (lubrificante, graxa, dentre outros), necessários à execução dos serviços."/>
    <s v="Serviço de Terceiro"/>
    <x v="2"/>
    <s v="008/2019"/>
    <d v="2020-02-15T00:00:00"/>
    <s v="15/02/20"/>
    <d v="2025-02-15T00:00:00"/>
    <s v="15/02/25"/>
    <n v="1827"/>
    <s v="EXPIRADO"/>
    <s v="EXPIRADO"/>
    <x v="0"/>
    <n v="231600"/>
    <x v="0"/>
    <s v="00"/>
    <x v="1"/>
    <s v="PA-PRO-2019/05118"/>
    <n v="0"/>
    <n v="227980.17"/>
    <s v="TJPA-MEM-2023/54261. vai entrar em expecepcional. TJPA-MEM-2025/00701, COBRANÇA - NÃO SERÁ PRORROGADO, NOVA CONTRATAÇÃO -  TJPA-PRO-2024/03433 "/>
    <d v="2023-10-11T00:00:00"/>
    <s v="Lei n° 8.666/93"/>
    <m/>
    <s v="Não"/>
    <s v="EXCEPCIONAL"/>
    <s v="2025 - 1º Trimestre"/>
    <d v="2024-12-17T00:00:00"/>
    <s v="Dentro do prazo"/>
    <s v="NÃO "/>
    <m/>
    <s v="Paulo Marcelo de Araújo Hildebrando"/>
    <s v="Daniel Menezes Simas"/>
    <s v="Paulo Marcelo de Araújo Hildebrando"/>
    <s v="Sem indicação"/>
    <s v="Edson Goncalves Ferreira"/>
    <s v="paulo.hildebrando@tjpa.jus.br;;daniel.simas@tjpa.jus.br; edson.ferreira@tjpa.jus.br; coordenadoria.contratos@tjpa.jus.br"/>
    <n v="-373"/>
    <s v=""/>
    <m/>
    <s v="Iniciar Processo de Reajuste"/>
    <s v="054/2019"/>
    <m/>
    <s v="DMS"/>
    <s v="Daniel Menezes Simas"/>
    <n v="1111573.51"/>
    <s v="Contrato054/2019"/>
  </r>
  <r>
    <s v="CONTRATO"/>
    <s v="072"/>
    <x v="2"/>
    <s v="CACTUS CONSTRUÇÕES INDÚSTRIA E INCORPORAÇÕES LTDA"/>
    <s v="83.317.529/0001-60"/>
    <s v="Contratação de empresa especializada para construção do novo fórum da comarca de Concórdia do Pará"/>
    <s v="Obra e Serviço de Engenharia"/>
    <x v="1"/>
    <s v="001/2023"/>
    <d v="2023-08-17T00:00:00"/>
    <s v="17/08/23"/>
    <d v="2025-02-17T00:00:00"/>
    <s v="17/02/25"/>
    <n v="550"/>
    <s v="EXPIRADO"/>
    <s v="EXPIRADO"/>
    <x v="0"/>
    <n v="1897376.96"/>
    <x v="0"/>
    <s v="00"/>
    <x v="1"/>
    <s v="TJPA-PRO-2023/03261"/>
    <n v="0"/>
    <n v="2072946.13"/>
    <s v="TJPA-MEM-2025/00705, cobrança - não será prorrogado"/>
    <m/>
    <s v="Lei n° 8.666/93"/>
    <m/>
    <s v="Não"/>
    <s v="PRAZO LEGAL"/>
    <s v="2025 - 1º Trimestre"/>
    <d v="2024-12-19T00:00:00"/>
    <s v="Sem informação"/>
    <s v="Sem informação"/>
    <m/>
    <s v="Jose Luis Sarmento de Araujo"/>
    <s v="Sem indicação"/>
    <s v="Marcelo Passos Calandrini Fernandes"/>
    <s v="Sem indicação"/>
    <s v="Gabriel Henrique da Silva Ventura"/>
    <s v="jose.araujo@tjpa.jus.br;;marcelo.fernandes@tjpa.jus.br;;gabriel.ventura@tjpa.jus.br;coordenadoria.contratos@tjpa.jus.br"/>
    <n v="-371"/>
    <s v=""/>
    <m/>
    <s v="Iniciar Processo de Reajuste"/>
    <s v="072/2023"/>
    <m/>
    <s v="MPCF"/>
    <s v="Marcelo Passos Calandrini Fernandes"/>
    <n v="2709192.05"/>
    <s v="Contrato072/2023"/>
  </r>
  <r>
    <s v="CONTRATO"/>
    <s v="009"/>
    <x v="11"/>
    <s v="LINA MARIA FREITAS DA COSTA DA SILVA"/>
    <s v="428.xxx.xxx-87"/>
    <s v="Locação de imóvel em Magalhães Barata"/>
    <s v="Aluguel"/>
    <x v="2"/>
    <s v="002/2018"/>
    <d v="2018-02-19T00:00:00"/>
    <s v="19/02/18"/>
    <d v="2025-02-19T00:00:00"/>
    <s v="19/02/25"/>
    <n v="2557"/>
    <s v="EXPIRADO"/>
    <s v="EXPIRADO"/>
    <x v="0"/>
    <n v="24000"/>
    <x v="0"/>
    <s v="00"/>
    <x v="2"/>
    <s v="PA-PRO-2018/00462"/>
    <n v="0"/>
    <n v="28283.59"/>
    <s v="Impossibilidade de prororgação TJPA-MEM-2025/00711"/>
    <m/>
    <s v="Lei n° 8.666/93"/>
    <m/>
    <s v="Não"/>
    <s v="EMERGENCIAL"/>
    <s v="2025 - 1º Trimestre"/>
    <d v="2024-12-21T00:00:00"/>
    <s v="Sem informação"/>
    <s v="NÃO "/>
    <m/>
    <s v="Jose Nasareno de Macedo Silva"/>
    <s v="Jose Nasareno de Macedo Silva"/>
    <s v="Antonio Wilson Eutropio Azevedo de Souza"/>
    <s v="Sem indicação"/>
    <s v="Karina Flávia Mendonca Reis Soares"/>
    <s v="nasareno.silva@tjpa.jus.br;antonio.souza@tjpa.jus.br;;karina.reis@tjpa.jus.br;coordenadoria.contratos@tjpa.jus.br"/>
    <n v="-369"/>
    <s v=""/>
    <m/>
    <s v="Iniciar Processo de Reajuste"/>
    <s v="009/2018"/>
    <m/>
    <s v="JNdMS"/>
    <s v="Jose Nasareno de Macedo Silva"/>
    <n v="194442.61"/>
    <s v="Contrato009/2018"/>
  </r>
  <r>
    <s v="ARP"/>
    <s v="012"/>
    <x v="1"/>
    <s v="GMF FROTAS LTDA"/>
    <s v="15.422.901/0001-49"/>
    <s v="Registro de Preços para eventual contratação de empresa especializada na prestação de serviço de locação de veículos automotores blindados e não blindados"/>
    <s v="Serviço de Terceiro"/>
    <x v="0"/>
    <s v="065/2023"/>
    <d v="2024-02-20T00:00:00"/>
    <s v="20/02/24"/>
    <d v="2025-02-20T00:00:00"/>
    <s v="20/02/25"/>
    <n v="366"/>
    <s v="EXPIRADO"/>
    <s v="EXPIRADO"/>
    <x v="0"/>
    <n v="511188"/>
    <x v="0"/>
    <n v="0"/>
    <x v="0"/>
    <s v="TJPA-PRO-2024/00716"/>
    <n v="0"/>
    <n v="511188"/>
    <m/>
    <m/>
    <s v="Lei n° 8.666/93"/>
    <m/>
    <s v="SIM"/>
    <s v="PRAZO LEGAL"/>
    <s v="2025 - 1º Trimestre"/>
    <d v="2024-12-22T00:00:00"/>
    <s v="Sem informação"/>
    <s v="NÃO"/>
    <m/>
    <s v="Willian Rogerio Souza da Silva"/>
    <s v="Renato Moraes da Cunha"/>
    <s v="Edson Santos de Souza"/>
    <s v="Sem indicação"/>
    <s v="Sem indicação"/>
    <s v="william.souza@tjpa.jus.br; renato.cunha@tjpa.jus.br; edson.souza@tjpa.jus.br; coordenadoria.contratos@tjpa.jus.br"/>
    <n v="-368"/>
    <s v=""/>
    <m/>
    <s v="Iniciar Processo de Reajuste"/>
    <s v="012/2024"/>
    <m/>
    <s v="RMdC"/>
    <s v="Renato Moraes da Cunha"/>
    <n v="235612.07"/>
    <s v="ARP012/2024"/>
  </r>
  <r>
    <s v="CONTRATO"/>
    <s v="004"/>
    <x v="9"/>
    <s v="METALÚRGICA ASCURRA EIRELI"/>
    <s v="01.652.937/0001-04"/>
    <s v="Contratação de empresa especializada para aquisição e instalação de plataformas de percurso vertical para os fóruns de Óbidos e Parauapebas (prédio anexo), com serviço de conservação/manutenção em garantia"/>
    <s v="Serviço de Terceiro"/>
    <x v="0"/>
    <s v="003/2019"/>
    <d v="2019-01-18T00:00:00"/>
    <s v="18/01/19"/>
    <d v="2025-01-18T00:00:00"/>
    <s v="18/01/25"/>
    <n v="2192"/>
    <s v="EXPIRADO"/>
    <s v="EXPIRADO"/>
    <x v="0"/>
    <n v="157017"/>
    <x v="0"/>
    <s v="00"/>
    <x v="1"/>
    <s v="PA-PRO-2019/00535"/>
    <n v="0"/>
    <n v="6179.28"/>
    <s v="TJPA-MEM-2024/27433"/>
    <d v="2024-05-17T00:00:00"/>
    <s v="Lei n° 8.666/93"/>
    <m/>
    <s v="Não"/>
    <s v="EMERGENCIAL"/>
    <s v="2025 - 1º Trimestre"/>
    <d v="2024-11-19T00:00:00"/>
    <s v="Dentro do prazo"/>
    <s v="Sem informação"/>
    <m/>
    <s v="Jose Luis Sarmento de Araujo"/>
    <s v="Paulo Marcelo de Araújo Hildebrando"/>
    <s v="Edson Goncalves Ferreira"/>
    <s v="Sem indicação"/>
    <s v="Sem indicação"/>
    <s v="jose.araujo@tjpa.jus.br;paulo.hildebrando@tjpa.jus.br;edson.ferreira@tjpa.jus.br;;;coordenadoria.contratos@tjpa.jus.br"/>
    <n v="-401"/>
    <s v=""/>
    <m/>
    <s v="Iniciar Processo de Reajuste"/>
    <s v="004/2019"/>
    <m/>
    <s v="PMdAH"/>
    <s v="Paulo Marcelo de Araújo Hildebrando"/>
    <n v="200936.73"/>
    <s v="Contrato004/2019"/>
  </r>
  <r>
    <s v="CONTRATO"/>
    <s v="048"/>
    <x v="1"/>
    <s v="GREEN TREINAMENTO LTDA"/>
    <s v="59.941.708/0001-90"/>
    <s v="Contratação do serviço de formação continuada, por meio dos cursos: ISO 20.000 Fundamentos, Dashboards -Power BIDesktop Essentials, MD-102: Microsoft365 Endpoint, MS-700: Managing Microsoft Teams, PL-900: Power Platform Fundamentals Administrator, PL-100: Power Platform App Maker, PL-200:Power Platform Functional Consultant, PL-400: Power Platform Developer, PL-500: MS Power Automate RPA Developer, PL-600: Power Platform Solution Architect na modalidade online, com controle e acompanhamento da Escola Judicial do Poder Judiciário do Estado do Pará, para o aperfeiçoamento de servidores e servidoras lotados na Secretaria de Informática do Poder Judiciário do Pará, conforme especificações constantes em Termo de Referência, o qual adere a este documento para todos os fins."/>
    <s v="Serviço de Terceiro"/>
    <x v="3"/>
    <s v="048/2024"/>
    <d v="2024-05-13T00:00:00"/>
    <s v="13/05/24"/>
    <d v="2024-09-13T00:00:00"/>
    <s v="13/09/24"/>
    <n v="123"/>
    <s v="EXPIRADO"/>
    <s v="EXPIRADO"/>
    <x v="0"/>
    <n v="120000"/>
    <x v="0"/>
    <s v="00"/>
    <x v="4"/>
    <s v="PA-PRO-2024/01123"/>
    <s v="Contrato não encontrado"/>
    <s v="Contrato não encontrado"/>
    <m/>
    <m/>
    <s v="Lei n° 14.133/2021, art. 74, III"/>
    <d v="2024-03-19T00:00:00"/>
    <s v="NÃO "/>
    <s v="PRAZO LEGAL"/>
    <s v="2024 - 3º Trimestre"/>
    <d v="2024-07-15T00:00:00"/>
    <s v="Sem informação"/>
    <s v="Sem informação"/>
    <m/>
    <s v="Jeferson Antonio Fernandes Bacelar"/>
    <s v="Sem indicação"/>
    <s v="Lorena Magalhães Freire da Silva"/>
    <s v="Sem indicação"/>
    <s v="Sem indicação"/>
    <s v="jeferson.bacelar@tjpa.jus.br;lorena.silva@tjpa.jus.br;;;coordenadoria.contratos@tjpa.jus.br"/>
    <n v="-528"/>
    <n v="3"/>
    <m/>
    <s v="Iniciar Processo de Reajuste"/>
    <s v="048/2024"/>
    <m/>
    <s v="LMFdS"/>
    <s v="Lorena Magalhães Freire da Silva"/>
    <s v="Contrato não encontrado"/>
    <s v="Contrato048/2024"/>
  </r>
  <r>
    <s v="CONTRATO"/>
    <s v="018"/>
    <x v="1"/>
    <s v="ARENITO CONSERVAÇÃO PATRIMONIAL EIRELI"/>
    <s v="79.705.182/0001-56"/>
    <s v="Contratação de empresa especializada na prestação de serviços de jardinagem, conservação e manutenção de áreas verdes."/>
    <s v="Serviço de Terceiro"/>
    <x v="0"/>
    <s v="049/2023"/>
    <d v="2024-02-19T00:00:00"/>
    <s v="19/02/24"/>
    <d v="2025-02-20T00:00:00"/>
    <s v="20/02/25"/>
    <n v="367"/>
    <s v="EXPIRADO"/>
    <s v="EXPIRADO"/>
    <x v="0"/>
    <n v="79980"/>
    <x v="0"/>
    <s v="00"/>
    <x v="2"/>
    <s v="TJPA-PRO-2024/00693"/>
    <n v="0"/>
    <n v="79980"/>
    <s v="TJPA-MEM-2025/07248 - rescisão antecipada unilateral autorizada"/>
    <m/>
    <s v="Lei n° 8.666/93"/>
    <m/>
    <s v="NÃO "/>
    <s v="PRAZO LEGAL"/>
    <s v="2025 - 1º Trimestre"/>
    <d v="2024-12-22T00:00:00"/>
    <s v="Sem informação"/>
    <s v="Sem informação"/>
    <m/>
    <s v="Enio de Oliveira Reboucas"/>
    <s v="Jandiara Luzia Matos Pires "/>
    <s v="Augusto Lopes Matos"/>
    <s v="Sem Indicação"/>
    <s v="Randal Willams Ferreira de Castro"/>
    <e v="#N/A"/>
    <n v="-368"/>
    <s v=""/>
    <m/>
    <s v="Iniciar Processo de Reajuste"/>
    <s v="018/2024"/>
    <m/>
    <s v="JLMP"/>
    <s v="Jandiara Luzia Matos Pires "/>
    <n v="11148.04"/>
    <s v="Contrato018/2024"/>
  </r>
  <r>
    <s v="CONTRATO"/>
    <s v="020"/>
    <x v="2"/>
    <s v="ALLTECH - SOLUÇÕES EM TECNOLOGIA LTDA"/>
    <s v="21.547.011/0001-66"/>
    <s v="Aquisição  de  Análise,  Detecção  e  Resposta  a Ameaças e Incidentes  de  Segurança  Cibernética,  com  garantia,  suporte  e  atualização  pelo  período  de  36meses"/>
    <s v="Contrato de TIC"/>
    <x v="6"/>
    <s v="007/2021"/>
    <d v="2023-03-15T00:00:00"/>
    <s v="15/03/23"/>
    <d v="2024-03-15T00:00:00"/>
    <s v="15/03/24"/>
    <n v="366"/>
    <s v="EXPIRADO"/>
    <s v="EXPIRADO"/>
    <x v="0"/>
    <n v="2330033"/>
    <x v="0"/>
    <s v="00"/>
    <x v="4"/>
    <s v="PA-PRO-2023/00984"/>
    <s v="Contrato não encontrado"/>
    <s v="Contrato não encontrado"/>
    <m/>
    <m/>
    <s v="Lei n° 8.666/93"/>
    <m/>
    <s v="SIM"/>
    <s v="PRAZO LEGAL"/>
    <s v="2024 - 1º Trimestre"/>
    <d v="2024-01-15T00:00:00"/>
    <s v="Sem informação"/>
    <s v="Sem informação"/>
    <s v="Adesão à Ata de Registro de Preços 07/2021 oriunda do Pregão Eletrônico 09/2021 da Secretaria de Estado de Administração e Previdência do Estado do Piau"/>
    <s v="Marcus Vinicius Barbosa e Silva"/>
    <s v="Marcus Vinicius Barbosa e Silva"/>
    <s v="Thiago do Rosário de Castro"/>
    <s v="Erick Johny Maciel Bol"/>
    <s v="Daniel Azevedo Ferreira "/>
    <s v="marcus.silva@tjpa.jus.br; thiago.rosario@tjpa.jus.br; erick.bol@tjpa.jus.br; coordenadoria.contratos@tjpa.jus.br; daniel.ferreira@tjpa.jus.br"/>
    <n v="-710"/>
    <n v="1"/>
    <m/>
    <s v="Iniciar Processo de Reajuste"/>
    <s v="020/2023"/>
    <m/>
    <s v="MVBeS"/>
    <s v="Marcus Vinicius Barbosa e Silva"/>
    <s v="Contrato não encontrado"/>
    <s v="Contrato020/2023"/>
  </r>
  <r>
    <s v="CONTRATO"/>
    <s v="075"/>
    <x v="12"/>
    <s v="VALDELÚCIA DE SOUZA MARQUES"/>
    <s v="258.xxx.xxx-00"/>
    <s v="Locação galpão para funcionamento do arquivo de Santarém"/>
    <s v="Aluguel"/>
    <x v="2"/>
    <s v="019/2013"/>
    <d v="2013-12-05T00:00:00"/>
    <s v="05/12/13"/>
    <d v="2024-12-06T00:00:00"/>
    <s v="06/12/24"/>
    <n v="4019"/>
    <s v="EXPIRADO"/>
    <s v="EXPIRADO"/>
    <x v="0"/>
    <n v="72000"/>
    <x v="0"/>
    <s v="00"/>
    <x v="2"/>
    <s v="PA-PRO-2013/00359"/>
    <s v="Contrato não encontrado"/>
    <s v="Contrato não encontrado"/>
    <s v="Impossibilidade de prorrogação TJPA-MEM-2024/46925"/>
    <m/>
    <s v="Lei n° 8.666/93"/>
    <m/>
    <s v="Não"/>
    <s v="EMERGENCIAL"/>
    <s v="2024 - 4º Trimestre"/>
    <d v="2024-10-07T00:00:00"/>
    <s v="Sem informação"/>
    <s v="NÃO"/>
    <m/>
    <s v="Jose Nasareno de Macedo Silva"/>
    <s v="Jose Nasareno de Macedo Silva"/>
    <s v="Antonio Wilson Eutropio Azevedo de Souza"/>
    <s v="Sem indicação"/>
    <s v="Sheyla Mayara Miranda Melo"/>
    <s v="nasareno.silva@tjpa.jus.br;antonio.souza@tjpa.jus.br;;sheyla.melo@tjpa.jus.br;coordenadoria.contratos@tjpa.jus.br"/>
    <n v="-444"/>
    <n v="4"/>
    <m/>
    <s v="Iniciar Processo de Reajuste"/>
    <s v="075/2013"/>
    <m/>
    <s v="JNdMS"/>
    <s v="Jose Nasareno de Macedo Silva"/>
    <s v="Contrato não encontrado"/>
    <s v="CONTRATO075/2013"/>
  </r>
  <r>
    <s v="CONTRATO"/>
    <s v="070"/>
    <x v="3"/>
    <s v="K2 IT LTDA"/>
    <s v="27.778.168/0001-89"/>
    <s v="Aquisição e contratação de empresa especializada no fornecimento de equipamentos (elementos de hardware e software) e serviços em equipamentos de rede para renovação e ampliação tecnológica dos equipamentos de LAN / WIFI. "/>
    <s v="Contrato de TIC"/>
    <x v="6"/>
    <s v="001/2021"/>
    <d v="2021-12-09T00:00:00"/>
    <s v="09/12/21"/>
    <d v="2024-12-09T00:00:00"/>
    <s v="09/12/24"/>
    <n v="1096"/>
    <s v="EXPIRADO"/>
    <s v="EXPIRADO"/>
    <x v="0"/>
    <n v="511732"/>
    <x v="0"/>
    <s v="00"/>
    <x v="4"/>
    <s v="PA-PRO-2021/02180"/>
    <s v="Contrato não encontrado"/>
    <s v="Contrato não encontrado"/>
    <s v="TJPA-MEM-2024/62292, cobrança, pedi apoio ao Roniel - não será prorrogado"/>
    <m/>
    <s v="Lei n° 8.666/93"/>
    <m/>
    <s v="Não"/>
    <s v="PRAZO LEGAL"/>
    <s v="2024 - 4º Trimestre"/>
    <d v="2024-10-10T00:00:00"/>
    <s v="Sem informação"/>
    <s v="NÃO"/>
    <m/>
    <s v="Fabio Venicius Ferreira dos Reis"/>
    <s v="Erick Johny Maciel Bol"/>
    <s v="Denison Leandro Serrao Soares"/>
    <s v="Erick Johny Maciel Bol"/>
    <s v="Claudio Luis da Silva Cabral"/>
    <s v="fabio.reis@tjpa.jus.br;erick.bol@tjpa.jus.br;denison.soares@tjpa.jus.br;erick.bol@tjpa.jus.br;claudio.cabral@tjpa.jus.br;coordenadoria.contratos@tjpa.jus.br"/>
    <n v="-441"/>
    <n v="4"/>
    <m/>
    <s v="Iniciar Processo de Reajuste"/>
    <s v="070/2021"/>
    <m/>
    <s v="EJMB"/>
    <s v="Erick Johny Maciel Bol"/>
    <s v="Contrato não encontrado"/>
    <s v="CONTRATO070/2021"/>
  </r>
  <r>
    <s v="CONTRATO"/>
    <s v="101"/>
    <x v="4"/>
    <s v="HERON HENRIQUE S. BRITO"/>
    <s v="29.515.982/0001-36"/>
    <s v="Contratação de empresa especializada no fornecimento de Água MIneral Natural sem gás Evasada em garrafão de 20L (vinte) Litros, incluindo serviçoc de entrega nas instalações do TJPA, localizadas na Capital e na Região Metropolitana."/>
    <s v="Serviço de Terceiro"/>
    <x v="6"/>
    <s v="012/2022"/>
    <d v="2022-12-13T00:00:00"/>
    <s v="13/12/22"/>
    <d v="2024-12-13T00:00:00"/>
    <s v="13/12/24"/>
    <n v="731"/>
    <s v="EXPIRADO"/>
    <s v="EXPIRADO"/>
    <x v="0"/>
    <n v="240300"/>
    <x v="0"/>
    <s v="00"/>
    <x v="2"/>
    <s v="PA-PRO-2022/03983"/>
    <s v="Contrato não encontrado"/>
    <s v="Contrato não encontrado"/>
    <s v="TJPA-MEM-2023/44502, autorizado / TJPA-MEM-2024/62299 Cobrança / novo processo licitatório TJPA-PRO-2024/03442"/>
    <m/>
    <s v="Lei n° 8.666/93"/>
    <m/>
    <s v="Não"/>
    <s v="PRAZO LEGAL"/>
    <s v="2024 - 4º Trimestre"/>
    <d v="2024-10-14T00:00:00"/>
    <s v="Sem informação"/>
    <s v="Sem informação"/>
    <s v="Adesão à ATA SRP n.º 12/2022 - DPE, da Defensoria Pública do Estado do Pará, relativa ao Pregão Eletrônico n° SRP n.º 011/2021 - DPE/PA."/>
    <s v="Enio de Oliveira Reboucas"/>
    <s v="Randal Willams Ferreira de Castro"/>
    <s v="Augusto Lopes Matos"/>
    <s v="Sem indicação"/>
    <s v="Helton Moura da Rocha"/>
    <e v="#N/A"/>
    <n v="-437"/>
    <n v="4"/>
    <m/>
    <s v="Iniciar Processo de Reajuste"/>
    <s v="101/2022"/>
    <m/>
    <s v="RWFdC"/>
    <s v="Randal Willams Ferreira de Castro"/>
    <s v="Contrato não encontrado"/>
    <s v="CONTRATO101/2022"/>
  </r>
  <r>
    <s v="CONTRATO"/>
    <s v="109"/>
    <x v="2"/>
    <s v="TEMPO REAL PRODUCAO E COMUNICACAO LTDA"/>
    <s v="04.269.711/0001-17"/>
    <s v="Contratação de serviço de higienização e restauração do acervo de obras raras do TJPA (250 exemplares)"/>
    <s v="Serviço de Terceiro"/>
    <x v="0"/>
    <s v="039/2023"/>
    <d v="2023-12-13T00:00:00"/>
    <s v="13/12/23"/>
    <d v="2024-12-13T00:00:00"/>
    <s v="13/12/24"/>
    <n v="366"/>
    <s v="EXPIRADO"/>
    <s v="EXPIRADO"/>
    <x v="0"/>
    <n v="99450"/>
    <x v="0"/>
    <s v="00"/>
    <x v="2"/>
    <s v="TJPA-PRO-2023/04938"/>
    <s v="Contrato não encontrado"/>
    <s v="Contrato não encontrado"/>
    <s v="TJPA-MEM-2024/50858, verificar se não é contrato por escopo. Falei com fiscal - Elaine informou que não será prorrogadso"/>
    <d v="2024-09-23T00:00:00"/>
    <s v="Lei n° 8.666/93"/>
    <m/>
    <s v="Não"/>
    <s v="PRAZO LEGAL"/>
    <s v="2024 - 4º Trimestre"/>
    <d v="2024-10-14T00:00:00"/>
    <s v="Dentro do prazo"/>
    <s v="NÃO "/>
    <m/>
    <s v="Elaine Cristina Fernandes Ribeiro"/>
    <s v="Josiane de Oliveira Neves"/>
    <s v="Josiane de Oliveira Neves"/>
    <s v="Sem indicação"/>
    <s v="Sem indicação"/>
    <s v="elaine.ribeiro@tjpa.jus.br; josiane.neves@tjpa.jus.br; coordenadoria.contratos@tjpa.jus.br"/>
    <n v="-437"/>
    <n v="4"/>
    <m/>
    <s v="Iniciar Processo de Reajuste"/>
    <s v="109/2023"/>
    <m/>
    <s v="JdON"/>
    <s v="Josiane de Oliveira Neves"/>
    <s v="Contrato não encontrado"/>
    <s v="CONTRATO109/2023"/>
  </r>
  <r>
    <s v="CONTRATO"/>
    <s v="059"/>
    <x v="1"/>
    <s v="REDE NACIONAL DE ENSINO E PESQUISA-RNP"/>
    <s v="03.508.097/0001-36"/>
    <s v="Contratação de 49 (quarenta e nove) inscrição para os seguintes cursos: Gestão de riscos de segurança da informação e privacidade(EaD): Tratamento de incidente de segurança (EaD): Analise forense (EaD): Infraestrutura e segurança com firewalls fortinet (EaD): Teste de invasão de Aplicações web(EaD). Totalizando 7 cursos, com carga horária de 40 horas para servidores da secretaria de informática do Tribunal de Justiça do Estado do Pará.  "/>
    <s v="Contrato de TIC"/>
    <x v="3"/>
    <s v="045/2024"/>
    <d v="2024-06-14T00:00:00"/>
    <s v="14/06/24"/>
    <d v="2024-12-14T00:00:00"/>
    <s v="14/12/24"/>
    <n v="183"/>
    <s v="EXPIRADO"/>
    <s v="EXPIRADO"/>
    <x v="0"/>
    <n v="54000"/>
    <x v="0"/>
    <s v="00"/>
    <x v="7"/>
    <s v="TJPA-PRO-2024/01399"/>
    <s v="Contrato não encontrado"/>
    <s v="Contrato não encontrado"/>
    <s v="Fiquei na dúvida por ser um contrato de escopo, se nao verifica antes com o fiscal quais cursos faltam e reajustar apenas esses - QUESTIONAMENTOS FEITOS NO TJPA-MEM-2024/62311, solicitei apoio operacional - não será prorrogado"/>
    <m/>
    <s v="Lei n° 14.133/2021, art. 74, III"/>
    <d v="2024-04-19T00:00:00"/>
    <s v="NÃO "/>
    <s v="PRAZO LEGAL"/>
    <s v="2024 - 4º Trimestre"/>
    <d v="2024-10-15T00:00:00"/>
    <s v="Sem informação"/>
    <s v="NÃO"/>
    <m/>
    <s v="Jeferson Antonio Fernandes Bacelar"/>
    <s v="Sem indicação"/>
    <s v="Jessica Emanuelle de Oliveira Marques"/>
    <s v="Sem indicação"/>
    <s v="Sem indicação"/>
    <s v="jeferson.bacelar@tjpa.jus.br; jessica.marques@tjpa.jus.br; coordenadoria.contratos@tjpa.jus.br"/>
    <n v="-436"/>
    <n v="4"/>
    <m/>
    <s v="Iniciar Processo de Reajuste"/>
    <s v="059/2024"/>
    <m/>
    <s v="JEdOM"/>
    <s v="Jessica Emanuelle de Oliveira Marques"/>
    <s v="Contrato não encontrado"/>
    <s v="CONTRATO059/2024"/>
  </r>
  <r>
    <s v="ARP"/>
    <s v="030"/>
    <x v="2"/>
    <s v="A L DA SILVA MILHOMEM COMÉRCIO SOM E ACESSÓRIOS LTDA"/>
    <s v="35.724.416/0001-37"/>
    <s v="Registro de preço para aquisição de equipamentos de áudio, vídeo e materiais afins para Salões de Tribunal de Júri, conforme condições, quantidades e exigências estabelecidas no termo de referência, Anexo I do edital."/>
    <s v="Material Permanente"/>
    <x v="0"/>
    <s v="043/2023"/>
    <d v="2023-12-14T00:00:00"/>
    <s v="14/12/23"/>
    <d v="2024-12-14T00:00:00"/>
    <s v="14/12/24"/>
    <n v="366"/>
    <s v="EXPIRADO"/>
    <s v="EXPIRADO"/>
    <x v="0"/>
    <n v="336.5"/>
    <x v="0"/>
    <n v="0"/>
    <x v="2"/>
    <s v="TJPA-PRO-2023/04955"/>
    <n v="0"/>
    <s v="ARP não encontrada"/>
    <m/>
    <m/>
    <s v="Lei n° 8.666/93"/>
    <m/>
    <s v="NÃO "/>
    <s v="PRAZO LEGAL"/>
    <s v="2024 - 4º Trimestre"/>
    <d v="2024-10-15T00:00:00"/>
    <s v="Sem informação"/>
    <s v="NÃO"/>
    <m/>
    <s v="Adriana Coelho Lisboa"/>
    <s v="Marcos Vinicius Galvao da Encarnacao"/>
    <s v="Daniel Fontes Pereira"/>
    <s v="Sem indicação"/>
    <s v="Sem indicação"/>
    <s v="adriana.guimaraes@tjpa.jus.br; marcos.encarnacao@tjpa.jus.br; daniel.fontes@tjpa.jus.br; coordenadoria.contratos@tjpa.jus.br"/>
    <n v="-436"/>
    <n v="4"/>
    <m/>
    <s v="Iniciar Processo de Reajuste"/>
    <s v="030/2023"/>
    <m/>
    <s v="MVGdE"/>
    <s v="Marcos Vinicius Galvao da Encarnacao"/>
    <n v="358226.5"/>
    <s v="ARP030/2023"/>
  </r>
  <r>
    <s v="ARP"/>
    <s v="030"/>
    <x v="2"/>
    <s v="ALEXANDRE FREIRE"/>
    <s v="39.334.587/0001-00"/>
    <s v="Registro de preço para aquisição de equipamentos de áudio, vídeo e materiais afins para Salões de Tribunal de Júri, conforme condições, quantidades e exigências estabelecidas no termo de referência, Anexo I do edital. "/>
    <s v="Material Permanente"/>
    <x v="0"/>
    <s v="043/2023"/>
    <d v="2023-12-14T00:00:00"/>
    <s v="14/12/23"/>
    <d v="2024-12-14T00:00:00"/>
    <s v="14/12/24"/>
    <n v="366"/>
    <s v="EXPIRADO"/>
    <s v="EXPIRADO"/>
    <x v="0"/>
    <n v="2447"/>
    <x v="0"/>
    <n v="0"/>
    <x v="2"/>
    <s v="TJPA-PRO-2023/04957"/>
    <n v="0"/>
    <s v="ARP não encontrada"/>
    <m/>
    <m/>
    <s v="Lei n° 8.666/93"/>
    <m/>
    <s v="NÃO "/>
    <s v="PRAZO LEGAL"/>
    <s v="2024 - 4º Trimestre"/>
    <d v="2024-10-15T00:00:00"/>
    <s v="Sem informação"/>
    <s v="NÃO"/>
    <m/>
    <s v="Adriana Coelho Lisboa"/>
    <s v="Marcos Vinicius Galvao da Encarnacao"/>
    <s v="Daniel Fontes Pereira"/>
    <s v="Sem indicação"/>
    <s v="Sem indicação"/>
    <s v="adriana.guimaraes@tjpa.jus.br; marcos.encarnacao@tjpa.jus.br; daniel.fontes@tjpa.jus.br; coordenadoria.contratos@tjpa.jus.br"/>
    <n v="-436"/>
    <n v="4"/>
    <m/>
    <s v="Iniciar Processo de Reajuste"/>
    <s v="030/2023"/>
    <m/>
    <s v="MVGdE"/>
    <s v="Marcos Vinicius Galvao da Encarnacao"/>
    <n v="358226.5"/>
    <s v="ARP030/2023"/>
  </r>
  <r>
    <s v="ARP"/>
    <s v="030"/>
    <x v="2"/>
    <s v="AUDIOFRAHM INDUSTRIA"/>
    <s v="27.133.259/0001-67"/>
    <s v="Registro de preço para aquisição de equipamentos de áudio, vídeo e materiais afins para Salões de Tribunal de Júri, conforme condições, quantidades e exigências estabelecidas no termo de referência, Anexo I do edital. "/>
    <s v="Material Permanente"/>
    <x v="0"/>
    <s v="043/2023"/>
    <d v="2023-12-14T00:00:00"/>
    <s v="14/12/23"/>
    <d v="2024-12-14T00:00:00"/>
    <s v="14/12/24"/>
    <n v="366"/>
    <s v="EXPIRADO"/>
    <s v="EXPIRADO"/>
    <x v="0"/>
    <n v="116180"/>
    <x v="0"/>
    <n v="0"/>
    <x v="2"/>
    <s v="TJPA-PRO-2023/04941"/>
    <n v="0"/>
    <s v="ARP não encontrada"/>
    <m/>
    <m/>
    <s v="Lei n° 8.666/93"/>
    <m/>
    <s v="NÃO "/>
    <s v="PRAZO LEGAL"/>
    <s v="2024 - 4º Trimestre"/>
    <d v="2024-10-15T00:00:00"/>
    <s v="Sem informação"/>
    <s v="NÃO"/>
    <m/>
    <s v="Adriana Coelho Lisboa"/>
    <s v="Marcos Vinicius Galvao da Encarnacao"/>
    <s v="Daniel Fontes Pereira"/>
    <s v="Sem indicação"/>
    <s v="Sem indicação"/>
    <s v="adriana.guimaraes@tjpa.jus.br; marcos.encarnacao@tjpa.jus.br; daniel.fontes@tjpa.jus.br; coordenadoria.contratos@tjpa.jus.br"/>
    <n v="-436"/>
    <n v="4"/>
    <m/>
    <s v="Iniciar Processo de Reajuste"/>
    <s v="030/2023"/>
    <m/>
    <s v="MVGdE"/>
    <s v="Marcos Vinicius Galvao da Encarnacao"/>
    <n v="358226.5"/>
    <s v="ARP030/2023"/>
  </r>
  <r>
    <s v="ARP"/>
    <s v="030"/>
    <x v="2"/>
    <s v="CINEFLEX INDÚSTRIA DE PRODUTOS VISUAIS EIRELI - EPP"/>
    <s v="10.776.858/0001-04"/>
    <s v="Registro de preço para aquisição de equipamentos de áudio, vídeo e materiais afins para Salões de Tribunal de Júri, conforme condições, quantidades e exigências estabelecidas no termo de referência, Anexo I do edital. "/>
    <s v="Material Permanente"/>
    <x v="0"/>
    <s v="043/2023"/>
    <d v="2023-12-14T00:00:00"/>
    <s v="14/12/23"/>
    <d v="2024-12-14T00:00:00"/>
    <s v="14/12/24"/>
    <n v="366"/>
    <s v="EXPIRADO"/>
    <s v="EXPIRADO"/>
    <x v="0"/>
    <n v="7050"/>
    <x v="0"/>
    <n v="0"/>
    <x v="2"/>
    <s v="TJPA-PRO-2023/04954"/>
    <n v="0"/>
    <s v="ARP não encontrada"/>
    <m/>
    <m/>
    <s v="Lei n° 8.666/93"/>
    <m/>
    <s v="NÃO "/>
    <s v="PRAZO LEGAL"/>
    <s v="2024 - 4º Trimestre"/>
    <d v="2024-10-15T00:00:00"/>
    <s v="Sem informação"/>
    <s v="NÃO"/>
    <m/>
    <s v="Adriana Coelho Lisboa"/>
    <s v="Marcos Vinicius Galvao da Encarnacao"/>
    <s v="Daniel Fontes Pereira"/>
    <s v="Sem indicação"/>
    <s v="Sem indicação"/>
    <s v="adriana.guimaraes@tjpa.jus.br; marcos.encarnacao@tjpa.jus.br; daniel.fontes@tjpa.jus.br; coordenadoria.contratos@tjpa.jus.br"/>
    <n v="-436"/>
    <n v="4"/>
    <m/>
    <s v="Iniciar Processo de Reajuste"/>
    <s v="030/2023"/>
    <m/>
    <s v="MVGdE"/>
    <s v="Marcos Vinicius Galvao da Encarnacao"/>
    <n v="358226.5"/>
    <s v="ARP030/2023"/>
  </r>
  <r>
    <s v="ARP"/>
    <s v="030"/>
    <x v="2"/>
    <s v="DIVINO COMÉRCIO LTDA"/>
    <s v="51.372.643/0001-05"/>
    <s v="Registro de preço para aquisição de equipamentos de áudio, vídeo e materiais afins para Salões de Tribunal de Júri, conforme condições, quantidades e exigências estabelecidas no termo de referência, Anexo I do edital. "/>
    <s v="Material Permanente"/>
    <x v="0"/>
    <s v="043/2023"/>
    <d v="2023-12-14T00:00:00"/>
    <s v="14/12/23"/>
    <d v="2024-12-14T00:00:00"/>
    <s v="14/12/24"/>
    <n v="366"/>
    <s v="EXPIRADO"/>
    <s v="EXPIRADO"/>
    <x v="0"/>
    <n v="4312.8"/>
    <x v="0"/>
    <n v="0"/>
    <x v="2"/>
    <s v="TJPA-PRO-2023/04953"/>
    <n v="0"/>
    <s v="ARP não encontrada"/>
    <m/>
    <m/>
    <s v="Lei n° 8.666/93"/>
    <m/>
    <s v="NÃO "/>
    <s v="PRAZO LEGAL"/>
    <s v="2024 - 4º Trimestre"/>
    <d v="2024-10-15T00:00:00"/>
    <s v="Sem informação"/>
    <s v="NÃO"/>
    <m/>
    <s v="Adriana Coelho Lisboa"/>
    <s v="Marcos Vinicius Galvao da Encarnacao"/>
    <s v="Daniel Fontes Pereira"/>
    <s v="Sem indicação"/>
    <s v="Sem indicação"/>
    <s v="adriana.guimaraes@tjpa.jus.br; marcos.encarnacao@tjpa.jus.br; daniel.fontes@tjpa.jus.br; coordenadoria.contratos@tjpa.jus.br"/>
    <n v="-436"/>
    <n v="4"/>
    <m/>
    <s v="Iniciar Processo de Reajuste"/>
    <s v="030/2023"/>
    <m/>
    <s v="MVGdE"/>
    <s v="Marcos Vinicius Galvao da Encarnacao"/>
    <n v="358226.5"/>
    <s v="ARP030/2023"/>
  </r>
  <r>
    <s v="ARP"/>
    <s v="030"/>
    <x v="2"/>
    <s v="INSUMATEK TECNOLOGIA LTDA"/>
    <s v="51.853.770/0001-18"/>
    <s v="Registro de preço para aquisição de equipamentos de áudio, vídeo e materiais afins para Salões de Tribunal de Júri, conforme condições, quantidades e exigências estabelecidas no termo de referência, Anexo I do edital. "/>
    <s v="Material Permanente"/>
    <x v="0"/>
    <s v="043/2023"/>
    <d v="2023-12-14T00:00:00"/>
    <s v="14/12/23"/>
    <d v="2024-12-14T00:00:00"/>
    <s v="14/12/24"/>
    <n v="366"/>
    <s v="EXPIRADO"/>
    <s v="EXPIRADO"/>
    <x v="0"/>
    <n v="22757.85"/>
    <x v="0"/>
    <n v="0"/>
    <x v="2"/>
    <s v="TJPA-PRO-2023/04950"/>
    <n v="0"/>
    <s v="ARP não encontrada"/>
    <m/>
    <m/>
    <s v="Lei n° 8.666/93"/>
    <m/>
    <s v="NÃO "/>
    <s v="PRAZO LEGAL"/>
    <s v="2024 - 4º Trimestre"/>
    <d v="2024-10-15T00:00:00"/>
    <s v="Sem informação"/>
    <s v="NÃO"/>
    <m/>
    <s v="Adriana Coelho Lisboa"/>
    <s v="Marcos Vinicius Galvao da Encarnacao"/>
    <s v="Daniel Fontes Pereira"/>
    <s v="Sem indicação"/>
    <s v="Sem indicação"/>
    <s v="adriana.guimaraes@tjpa.jus.br; marcos.encarnacao@tjpa.jus.br; daniel.fontes@tjpa.jus.br; coordenadoria.contratos@tjpa.jus.br"/>
    <n v="-436"/>
    <n v="4"/>
    <m/>
    <s v="Iniciar Processo de Reajuste"/>
    <s v="030/2023"/>
    <m/>
    <s v="MVGdE"/>
    <s v="Marcos Vinicius Galvao da Encarnacao"/>
    <n v="358226.5"/>
    <s v="ARP030/2023"/>
  </r>
  <r>
    <s v="ARP"/>
    <s v="030"/>
    <x v="2"/>
    <s v="MAPE COMERCIALIZAÇÃO E REPRESENTAÇÃO LTDA"/>
    <s v="05.379.350/0001-24"/>
    <s v="Registro de preço para aquisição de equipamentos de áudio, vídeo e materiais afins para Salões de Tribunal de Júri, conforme condições, quantidades e exigências estabelecidas no termo de referência, Anexo I do edital. "/>
    <s v="Material Permanente"/>
    <x v="0"/>
    <s v="043/2023"/>
    <d v="2023-12-14T00:00:00"/>
    <s v="14/12/23"/>
    <d v="2024-12-14T00:00:00"/>
    <s v="14/12/24"/>
    <n v="366"/>
    <s v="EXPIRADO"/>
    <s v="EXPIRADO"/>
    <x v="0"/>
    <n v="114015.5"/>
    <x v="0"/>
    <n v="0"/>
    <x v="2"/>
    <s v="TJPA-PRO-2023/04947"/>
    <n v="0"/>
    <s v="ARP não encontrada"/>
    <m/>
    <m/>
    <s v="Lei n° 8.666/93"/>
    <m/>
    <s v="NÃO "/>
    <s v="PRAZO LEGAL"/>
    <s v="2024 - 4º Trimestre"/>
    <d v="2024-10-15T00:00:00"/>
    <s v="Sem informação"/>
    <s v="NÃO"/>
    <m/>
    <s v="Adriana Coelho Lisboa"/>
    <s v="Marcos Vinicius Galvao da Encarnacao"/>
    <s v="Daniel Fontes Pereira"/>
    <s v="Sem indicação"/>
    <s v="Sem indicação"/>
    <s v="adriana.guimaraes@tjpa.jus.br; marcos.encarnacao@tjpa.jus.br; daniel.fontes@tjpa.jus.br; coordenadoria.contratos@tjpa.jus.br"/>
    <n v="-436"/>
    <n v="4"/>
    <m/>
    <s v="Iniciar Processo de Reajuste"/>
    <s v="030/2023"/>
    <m/>
    <s v="MVGdE"/>
    <s v="Marcos Vinicius Galvao da Encarnacao"/>
    <n v="358226.5"/>
    <s v="ARP030/2023"/>
  </r>
  <r>
    <s v="ARP"/>
    <s v="030"/>
    <x v="2"/>
    <s v="MAX QUALITY COMERCIO LTDA"/>
    <s v="42.810.782/0001-74"/>
    <s v="Registro de preço para aquisição de equipamentos de áudio, vídeo e materiais afins para Salões de Tribunal de Júri, conforme condições, quantidades e exigências estabelecidas no termo de referência, Anexo I do edital. "/>
    <s v="Material Permanente"/>
    <x v="0"/>
    <s v="043/2023"/>
    <d v="2023-12-14T00:00:00"/>
    <s v="14/12/23"/>
    <d v="2024-12-14T00:00:00"/>
    <s v="14/12/24"/>
    <n v="366"/>
    <s v="EXPIRADO"/>
    <s v="EXPIRADO"/>
    <x v="0"/>
    <n v="1234.6500000000001"/>
    <x v="0"/>
    <n v="0"/>
    <x v="2"/>
    <s v="TJPA-PRO-2023/04951"/>
    <n v="0"/>
    <s v="ARP não encontrada"/>
    <m/>
    <m/>
    <s v="Lei n° 8.666/93"/>
    <m/>
    <s v="NÃO "/>
    <s v="PRAZO LEGAL"/>
    <s v="2024 - 4º Trimestre"/>
    <d v="2024-10-15T00:00:00"/>
    <s v="Sem informação"/>
    <s v="NÃO"/>
    <m/>
    <s v="Adriana Coelho Lisboa"/>
    <s v="Marcos Vinicius Galvao da Encarnacao"/>
    <s v="Daniel Fontes Pereira"/>
    <s v="Sem indicação"/>
    <s v="Sem indicação"/>
    <s v="adriana.guimaraes@tjpa.jus.br; marcos.encarnacao@tjpa.jus.br; daniel.fontes@tjpa.jus.br; coordenadoria.contratos@tjpa.jus.br"/>
    <n v="-436"/>
    <n v="4"/>
    <m/>
    <s v="Iniciar Processo de Reajuste"/>
    <s v="030/2023"/>
    <m/>
    <s v="MVGdE"/>
    <s v="Marcos Vinicius Galvao da Encarnacao"/>
    <n v="358226.5"/>
    <s v="ARP030/2023"/>
  </r>
  <r>
    <s v="ARP"/>
    <s v="030"/>
    <x v="2"/>
    <s v="MEIRE RODRIGUES DA SILVA - ME"/>
    <s v="11.394.628/0001-35"/>
    <s v="Registro de preço para aquisição de equipamentos de áudio, vídeo e materiais afins para Salões de Tribunal de Júri, conforme condições, quantidades e exigências estabelecidas no termo de referência, Anexo I do edital. "/>
    <s v="Material Permanente"/>
    <x v="0"/>
    <s v="043/2023"/>
    <d v="2023-12-14T00:00:00"/>
    <s v="14/12/23"/>
    <d v="2024-12-14T00:00:00"/>
    <s v="14/12/24"/>
    <n v="366"/>
    <s v="EXPIRADO"/>
    <s v="EXPIRADO"/>
    <x v="0"/>
    <n v="9965"/>
    <x v="0"/>
    <n v="0"/>
    <x v="2"/>
    <s v="TJPA-PRO-2023/04949"/>
    <n v="0"/>
    <s v="ARP não encontrada"/>
    <m/>
    <m/>
    <s v="Lei n° 8.666/93"/>
    <m/>
    <s v="NÃO "/>
    <s v="PRAZO LEGAL"/>
    <s v="2024 - 4º Trimestre"/>
    <d v="2024-10-15T00:00:00"/>
    <s v="Sem informação"/>
    <s v="NÃO"/>
    <m/>
    <s v="Adriana Coelho Lisboa"/>
    <s v="Marcos Vinicius Galvao da Encarnacao"/>
    <s v="Daniel Fontes Pereira"/>
    <s v="Sem indicação"/>
    <s v="Sem indicação"/>
    <s v="adriana.guimaraes@tjpa.jus.br; marcos.encarnacao@tjpa.jus.br; daniel.fontes@tjpa.jus.br; coordenadoria.contratos@tjpa.jus.br"/>
    <n v="-436"/>
    <n v="4"/>
    <m/>
    <s v="Iniciar Processo de Reajuste"/>
    <s v="030/2023"/>
    <m/>
    <s v="MVGdE"/>
    <s v="Marcos Vinicius Galvao da Encarnacao"/>
    <n v="358226.5"/>
    <s v="ARP030/2023"/>
  </r>
  <r>
    <s v="ARP"/>
    <s v="030"/>
    <x v="2"/>
    <s v="R JUAREZ DE ALMEIDA"/>
    <s v="27.996.382/0001-01"/>
    <s v="Registro de preço para aquisição de equipamentos de áudio, vídeo e materiais afins para Salões de Tribunal de Júri, conforme condições, quantidades e exigências estabelecidas no termo de referência, Anexo I do edital. "/>
    <s v="Material Permanente"/>
    <x v="0"/>
    <s v="043/2023"/>
    <d v="2023-12-14T00:00:00"/>
    <s v="14/12/23"/>
    <d v="2024-12-14T00:00:00"/>
    <s v="14/12/24"/>
    <n v="366"/>
    <s v="EXPIRADO"/>
    <s v="EXPIRADO"/>
    <x v="0"/>
    <n v="233170"/>
    <x v="0"/>
    <n v="0"/>
    <x v="2"/>
    <s v="TJPA-PRO-2023/04958"/>
    <n v="0"/>
    <s v="ARP não encontrada"/>
    <m/>
    <m/>
    <s v="Lei n° 8.666/93"/>
    <m/>
    <s v="NÃO "/>
    <s v="PRAZO LEGAL"/>
    <s v="2024 - 4º Trimestre"/>
    <d v="2024-10-15T00:00:00"/>
    <s v="Sem informação"/>
    <s v="NÃO"/>
    <m/>
    <s v="Adriana Coelho Lisboa"/>
    <s v="Marcos Vinicius Galvao da Encarnacao"/>
    <s v="Daniel Fontes Pereira"/>
    <s v="Sem indicação"/>
    <s v="Sem indicação"/>
    <s v="adriana.guimaraes@tjpa.jus.br; marcos.encarnacao@tjpa.jus.br; daniel.fontes@tjpa.jus.br; coordenadoria.contratos@tjpa.jus.br"/>
    <n v="-436"/>
    <n v="4"/>
    <m/>
    <s v="Iniciar Processo de Reajuste"/>
    <s v="030/2023"/>
    <m/>
    <s v="MVGdE"/>
    <s v="Marcos Vinicius Galvao da Encarnacao"/>
    <n v="358226.5"/>
    <s v="ARP030/2023"/>
  </r>
  <r>
    <s v="ARP"/>
    <s v="030"/>
    <x v="2"/>
    <s v="REPREMIG REPRESENTAÇÃO E COMÉRCIO DE MINAS GERAIS LTDA "/>
    <s v="65.149.197/0002-51"/>
    <s v="Registro de preço para aquisição de equipamentos de áudio, vídeo e materiais afins para Salões de Tribunal de Júri, conforme condições, quantidades e exigências estabelecidas no termo de referência, Anexo I do edital. "/>
    <s v="Material Permanente"/>
    <x v="0"/>
    <s v="043/2023"/>
    <d v="2023-12-14T00:00:00"/>
    <s v="14/12/23"/>
    <d v="2024-12-14T00:00:00"/>
    <s v="14/12/24"/>
    <n v="366"/>
    <s v="EXPIRADO"/>
    <s v="EXPIRADO"/>
    <x v="0"/>
    <n v="95025"/>
    <x v="0"/>
    <n v="0"/>
    <x v="2"/>
    <s v="TJPA-PRO-2023/04948"/>
    <n v="0"/>
    <s v="ARP não encontrada"/>
    <m/>
    <m/>
    <s v="Lei n° 8.666/93"/>
    <m/>
    <s v="NÃO "/>
    <s v="PRAZO LEGAL"/>
    <s v="2024 - 4º Trimestre"/>
    <d v="2024-10-15T00:00:00"/>
    <s v="Sem informação"/>
    <s v="NÃO"/>
    <m/>
    <s v="Adriana Coelho Lisboa"/>
    <s v="Marcos Vinicius Galvao da Encarnacao"/>
    <s v="Daniel Fontes Pereira"/>
    <s v="Sem indicação"/>
    <s v="Sem indicação"/>
    <s v="adriana.guimaraes@tjpa.jus.br; marcos.encarnacao@tjpa.jus.br; daniel.fontes@tjpa.jus.br; coordenadoria.contratos@tjpa.jus.br"/>
    <n v="-436"/>
    <n v="4"/>
    <m/>
    <s v="Iniciar Processo de Reajuste"/>
    <s v="030/2023"/>
    <m/>
    <s v="MVGdE"/>
    <s v="Marcos Vinicius Galvao da Encarnacao"/>
    <n v="358226.5"/>
    <s v="ARP030/2023"/>
  </r>
  <r>
    <s v="CONTRATO"/>
    <s v="059"/>
    <x v="9"/>
    <s v="COIMBRA IMÓVEIS LTDA"/>
    <s v="02.875.140/0001-39"/>
    <s v="Locação de imóvel, situado na Av. Marechal Rondon, nº 3135, Bairro: Caranazal, Santarém/PA, CEP: 68.040-070, com os seguintes dados físicos: imóvel em alvenaria tipo casa, térrea, com terreno medindo aproximadamente 841,60 m² e área construída totalizando aproximadamente 401,82 m² cuja finalidade é a instalação do Juizado Especial de Relação de Consumo da Comarca de Santarém."/>
    <s v="Aluguel"/>
    <x v="2"/>
    <s v="010/2019"/>
    <d v="2019-12-20T00:00:00"/>
    <s v="20/12/19"/>
    <d v="2024-12-20T00:00:00"/>
    <s v="20/12/24"/>
    <n v="1827"/>
    <s v="EXPIRADO"/>
    <s v="EXPIRADO"/>
    <x v="0"/>
    <n v="84000"/>
    <x v="0"/>
    <s v="00"/>
    <x v="2"/>
    <s v="PA-PRO-2019/05328"/>
    <s v="Contrato não encontrado"/>
    <s v="Contrato não encontrado"/>
    <s v="Impossibilidade de prorrogação TJPA-MEM-2024/46939"/>
    <m/>
    <s v="Lei n° 8.666/93"/>
    <m/>
    <s v="Não"/>
    <s v="EXCEPCIONAL"/>
    <s v="2024 - 4º Trimestre"/>
    <d v="2024-10-21T00:00:00"/>
    <s v="Sem informação"/>
    <s v="NÃO"/>
    <m/>
    <s v="Jose Nasareno de Macedo Silva"/>
    <s v="Jose Nasareno de Macedo Silva"/>
    <s v="Antonio Wilson Eutropio Azevedo de Souza"/>
    <s v="Sem indicação"/>
    <s v="Karina Flávia Mendonca Reis Soares"/>
    <s v="adriana.guimaraes@tjpa.jus.br;nasareno.silva@tjpa.jus.br;antonio.souza@tjpa.jus.br;;karina.reis@tjpa.jus.br;coordenadoria.contratos@tjpa.jus.br"/>
    <n v="-430"/>
    <n v="4"/>
    <m/>
    <s v="Iniciar Processo de Reajuste"/>
    <s v="059/2019"/>
    <m/>
    <s v="JNdMS"/>
    <s v="Jose Nasareno de Macedo Silva"/>
    <s v="Contrato não encontrado"/>
    <s v="CONTRATO059/2019"/>
  </r>
  <r>
    <s v="CONTRATO"/>
    <s v="093"/>
    <x v="3"/>
    <s v="GARTNER DO BRASIL SERVIÇOS DE PESQUISAS LTDA"/>
    <s v="02.593.165/0001-40"/>
    <s v="Contratação de empresa especializada na prestação de serviços técnicos de pesquisa e aconselhamento imparcial em Tecnologia da Informação, com acesso às bases de conhecimentos, contendo pesquisas primárias e interpretação de tendências, bem como serviços complementares de apoio à consulta, interpretação e aplicação das informações contidas nas referidas bases"/>
    <s v="Contrato de TIC"/>
    <x v="3"/>
    <s v="027/2021"/>
    <d v="2021-12-21T00:00:00"/>
    <s v="21/12/21"/>
    <d v="2024-12-21T00:00:00"/>
    <s v="21/12/24"/>
    <n v="1096"/>
    <s v="EXPIRADO"/>
    <s v="EXPIRADO"/>
    <x v="0"/>
    <n v="2391400"/>
    <x v="0"/>
    <s v="00"/>
    <x v="4"/>
    <s v="PA-PRO-2021/03456"/>
    <s v="Contrato não encontrado"/>
    <s v="Contrato não encontrado"/>
    <s v="TJPA-MEM-2024/62315, cobrança - não será prorrogado"/>
    <m/>
    <s v="Lei n° 8.666/93"/>
    <m/>
    <s v="Não"/>
    <s v="PRAZO LEGAL"/>
    <s v="2024 - 4º Trimestre"/>
    <d v="2024-10-22T00:00:00"/>
    <s v="Sem informação"/>
    <s v="NÃO"/>
    <m/>
    <s v="Luciana Machado Silveira Mello"/>
    <s v="Erick Johny Maciel Bol"/>
    <s v="Erick Johny Maciel Bol"/>
    <s v="Fabio Cezar Massoud Salame da Silva"/>
    <s v="Fábio Roberto Albuquerque Azevedo"/>
    <s v="luciana.mello@tjpa.jus.br;erick.bol@tjpa.jus.br;erick.bol@tjpa.jus.br;fabio.salame@tjpa.jus.br;fabio.azevedo@tjpa.jus.br;coordenadoria.contratos@tjpa.jus.br"/>
    <n v="-429"/>
    <n v="4"/>
    <m/>
    <s v="Iniciar Processo de Reajuste"/>
    <s v="093/2021"/>
    <m/>
    <s v="EJMB"/>
    <s v="Erick Johny Maciel Bol"/>
    <s v="Contrato não encontrado"/>
    <s v="CONTRATO093/2021"/>
  </r>
  <r>
    <s v="CONTRATO"/>
    <s v="066"/>
    <x v="1"/>
    <s v="J B M H DISTRIBUIDORA DE EQUIPAMENTOS ELETRÔNICOS "/>
    <s v="30.632.729/0001-41"/>
    <s v="Aquisição de equipamentos para a modernização e expansão da infraestrutura de Tecnologia da Informação e Comunicação do Tribunal de Justiça do Estado do Pará"/>
    <s v="Material de Consumo"/>
    <x v="0"/>
    <s v="044/2023"/>
    <d v="2024-06-28T00:00:00"/>
    <s v="28/06/24"/>
    <d v="2024-12-28T00:00:00"/>
    <s v="28/12/24"/>
    <n v="183"/>
    <s v="EXPIRADO"/>
    <s v="EXPIRADO"/>
    <x v="0"/>
    <n v="31500"/>
    <x v="0"/>
    <s v="00"/>
    <x v="4"/>
    <s v="TJPA-PRO-2024/02621"/>
    <s v="Contrato não encontrado"/>
    <s v="Contrato não encontrado"/>
    <s v="Contrato de aquisição"/>
    <m/>
    <s v="Lei n° 8.666/93"/>
    <m/>
    <s v="SIM"/>
    <s v="PRAZO LEGAL"/>
    <s v="2024 - 4º Trimestre"/>
    <d v="2024-10-29T00:00:00"/>
    <s v="Sem informação"/>
    <s v="NÃO"/>
    <s v="Contrato oriundo do consumo da Ata 003/2024. Apenas aquisição não pode ser prorrogado"/>
    <s v="Ramon Santos do Nascimento"/>
    <s v="Bruno Vieira dos Santos"/>
    <s v="Fabricio Jose Uchoa Correa"/>
    <s v="Sem indicação"/>
    <s v="Sem indicação"/>
    <s v="ramon.nascimento@tjpa.jus.br; bruno.vieira@tjpa.jus.br; fabricio.uchoa@tjpa.jus.br; coordenadoria.contratos@tjpa.jus.br"/>
    <n v="-422"/>
    <n v="4"/>
    <m/>
    <s v="Iniciar Processo de Reajuste"/>
    <s v="066/2024"/>
    <m/>
    <s v="BVdS"/>
    <s v="Bruno Vieira dos Santos"/>
    <s v="Contrato não encontrado"/>
    <s v="CONTRATO066/2024"/>
  </r>
  <r>
    <s v="CONTRATO"/>
    <s v="060"/>
    <x v="9"/>
    <s v="KARISTEN COMERCIO E SERVIÇOS MECANICOS E ELETRICOS LTDA "/>
    <s v="05.970.357/0001-16"/>
    <s v="Prestação de serviço de Manutenção Preditiva, Preventiva e Corretiva com fornecimento de peças de reposição para as SUBESTAÇÕES instaladas nas dependências dos FÓRUNS DAS COMARCAS DE MARABÁ E ABAETETUBA, com fornecimento materiais de consumo (fusíveis, botoeiras, óleo isolante, dentre outros), necessários à execução dos serviços. Este serviço inclui manutenção no sistema de aterramento e no Sistema de Proteção Contra Descargas Atmosféricas (SPDA)."/>
    <s v="Serviço de Terceiro"/>
    <x v="0"/>
    <s v="065/2019"/>
    <d v="2020-01-07T00:00:00"/>
    <s v="07/01/20"/>
    <d v="2025-01-07T00:00:00"/>
    <s v="07/01/25"/>
    <n v="1827"/>
    <s v="EXPIRADO"/>
    <s v="EXPIRADO"/>
    <x v="0"/>
    <n v="167500"/>
    <x v="0"/>
    <s v="00"/>
    <x v="1"/>
    <s v="PA-PRO-2019/05329"/>
    <n v="0"/>
    <n v="175047.45"/>
    <s v="TJPA-MEM-2024/65144, cobrança - não será prorrogado"/>
    <m/>
    <s v="Lei n° 8.666/93"/>
    <m/>
    <s v="Não"/>
    <s v="EXCEPCIONAL"/>
    <s v="2025 - 1º Trimestre"/>
    <d v="2024-11-08T00:00:00"/>
    <s v="Sem informação"/>
    <s v="NÃO "/>
    <m/>
    <s v="Antonio Fernandes dos Santos Sousa"/>
    <s v="Sem indicação"/>
    <s v="Paulo Marcelo de Araújo Hildebrando"/>
    <s v="Sem indicação"/>
    <s v="Max Jorge Machado Santos"/>
    <s v="antonio.sousa2@tjpa.jus.br;;paulo.hildebrando@tjpa.jus.br;;max.machado@tjpa.jus.br;coordenadoria.contratos@tjpa.jus.br"/>
    <n v="-412"/>
    <s v=""/>
    <m/>
    <s v="Iniciar Processo de Reajuste"/>
    <s v="060/2019"/>
    <m/>
    <s v="PMdAH"/>
    <s v="Paulo Marcelo de Araújo Hildebrando"/>
    <n v="708125"/>
    <s v="CONTRATO060/2019"/>
  </r>
  <r>
    <s v="CONTRATO"/>
    <s v="001"/>
    <x v="1"/>
    <s v="M. P. DE ALMEIDA LTDA"/>
    <s v="49.281.365/0001-20"/>
    <s v="Contratação de empresa especializada no fornecimento de equipamentos de refrigeração - SPLIT e ACJ ( sem instalaçao), afim se serem utilizadas na climatização ambiental das unidades administrativas e judiciárias desta Egrégia Corte."/>
    <s v="Serviço de Terceiro"/>
    <x v="0"/>
    <s v="055/2023"/>
    <d v="2024-01-08T00:00:00"/>
    <s v="08/01/24"/>
    <d v="2025-01-08T00:00:00"/>
    <s v="08/01/25"/>
    <n v="366"/>
    <s v="EXPIRADO"/>
    <s v="EXPIRADO"/>
    <x v="0"/>
    <n v="38000"/>
    <x v="0"/>
    <s v="00"/>
    <x v="1"/>
    <s v="TJPA-PRO-2024/00047"/>
    <n v="0"/>
    <n v="38000"/>
    <s v="Não será prorrogado. informando por Samantha, via e-mail, em 21/10"/>
    <m/>
    <s v="Lei n° 8.666/93"/>
    <m/>
    <s v="SIM"/>
    <s v="PRAZO LEGAL"/>
    <s v="2025 - 1º Trimestre"/>
    <d v="2024-11-09T00:00:00"/>
    <s v="Sem informação"/>
    <s v="NÃO"/>
    <m/>
    <s v="Claudio Ormindo Silva dos Santos"/>
    <s v="Samantha Nahon Bittencourt"/>
    <s v="Frank Ferdinando da Silva"/>
    <s v="Sem Indicação"/>
    <s v="Sem Indicação"/>
    <s v="claudio.ormindo@tjpa.jus.br; samantha.nahon@tjpa.jus.br; frank.silva@tjpa.jus.br; coordenadoria.contratos@tjpa.jus.br"/>
    <n v="-411"/>
    <s v=""/>
    <m/>
    <s v="Iniciar Processo de Reajuste"/>
    <s v="001/2024"/>
    <m/>
    <s v="SNB"/>
    <s v="Samantha Nahon Bittencourt"/>
    <n v="38000"/>
    <s v="CONTRATO001/2024"/>
  </r>
  <r>
    <s v="CONTRATO"/>
    <s v="068"/>
    <x v="2"/>
    <s v="ROCHA BRESSAN ENGENHARIA INDUSTRIA E COMERCIO LTDA"/>
    <s v="26.415.117/0001-20"/>
    <s v="Contratação de empresa especializada em solução, em regime turn-key, de sistemas de geração de energia elétrica, incluindo a elaboração de projeto executivo, fornecimento de equipamentos e materiais, instalação, garantia e treinamento, para o Prédio Sede do Tribunal de Justiça do Estado do Pará"/>
    <s v="Material Permanente"/>
    <x v="0"/>
    <s v="019/2023"/>
    <d v="2023-08-10T00:00:00"/>
    <s v="10/08/23"/>
    <d v="2025-01-10T00:00:00"/>
    <s v="10/01/25"/>
    <n v="519"/>
    <s v="EXPIRADO"/>
    <s v="EXPIRADO"/>
    <x v="0"/>
    <n v="2159999.92"/>
    <x v="0"/>
    <s v="00"/>
    <x v="1"/>
    <s v="TJPA-PRO-2022/02564"/>
    <n v="0"/>
    <n v="2281163.92"/>
    <s v="TJPA-MEM-2024/65146, cobrança, não será porrogado"/>
    <m/>
    <s v="Lei n° 8.666/93"/>
    <m/>
    <s v="SIM"/>
    <s v="PRAZO LEGAL"/>
    <s v="2025 - 1º Trimestre"/>
    <d v="2024-11-11T00:00:00"/>
    <s v="Sem informação"/>
    <s v="NÃO "/>
    <m/>
    <s v="Paulo Marcelo de Araújo Hildebrando"/>
    <s v="Max Jorge Machado Santos"/>
    <s v="Max Jorge Machado Santos"/>
    <s v="Sem indicação"/>
    <s v="Daniel Menezes Simas"/>
    <s v="paulo.hildebrando@tjpa.jus.br;max.machado@tjpa.jus.br;max.machado@tjpa.jus.br;;daniel.simas@tjpa.jus.br;coordenadoria.contratos@tjpa.jus.br"/>
    <n v="-409"/>
    <s v=""/>
    <s v="Luciano Santa Brigida das Neves"/>
    <s v="Iniciar Processo de Reajuste"/>
    <s v="068/2023"/>
    <m/>
    <s v="MJMS"/>
    <s v="Max Jorge Machado Santos"/>
    <n v="432310.6"/>
    <s v="CONTRATO068/2023"/>
  </r>
  <r>
    <s v="CONTRATO"/>
    <s v="004"/>
    <x v="13"/>
    <s v="K V PEREIRA &amp; CIA LTDA"/>
    <s v="04.413.554/0001-71"/>
    <s v="Locação de Imóvel sito à Avenida Mendonça Furtado, nº. 3570, Bairro Liberdade, Santarém/PA, para instalação do Arquivo Geral da comarca de Santarém. "/>
    <s v="Aluguel"/>
    <x v="2"/>
    <s v="034/2014"/>
    <d v="2015-01-13T00:00:00"/>
    <s v="13/01/15"/>
    <d v="2025-01-13T00:00:00"/>
    <s v="13/01/25"/>
    <n v="3653"/>
    <s v="EXPIRADO"/>
    <s v="EXPIRADO"/>
    <x v="0"/>
    <n v="63036.24"/>
    <x v="0"/>
    <s v="00"/>
    <x v="2"/>
    <s v="PA-PRO-2015/0043"/>
    <n v="0"/>
    <n v="118227.43"/>
    <s v="TJPA-MEM-2024/65471, impossibilidade de prorrogação"/>
    <m/>
    <s v="Lei n° 8.666/93"/>
    <m/>
    <s v="Não"/>
    <s v="EMERGENCIAL"/>
    <s v="2025 - 1º Trimestre"/>
    <d v="2024-11-14T00:00:00"/>
    <s v="Sem informação"/>
    <s v="Sem informação"/>
    <m/>
    <s v="Jose Nasareno de Macedo Silva"/>
    <s v="Jose Nasareno de Macedo Silva"/>
    <s v="Antonio Wilson Eutropio Azevedo de Souza"/>
    <s v="Sem indicação"/>
    <s v="Kelle Katiuscia da Silva Auzier Marques"/>
    <s v="nasareno.silva@tjpa.jus.br;antonio.souza@tjpa.jus.br;;kelle.auzier@tjpa.jus.br;coordenadoria.contratos@tjpa.jus.br"/>
    <n v="-406"/>
    <s v=""/>
    <m/>
    <s v="Iniciar Processo de Reajuste"/>
    <s v="004/2015"/>
    <m/>
    <s v="JNdMS"/>
    <s v="Jose Nasareno de Macedo Silva"/>
    <n v="902579.28"/>
    <s v="CONTRATO004/2015"/>
  </r>
  <r>
    <s v="CONTRATO"/>
    <s v="002"/>
    <x v="3"/>
    <s v="VISION NET LTDA "/>
    <s v="01.134.811/0001-27"/>
    <s v="Contratação de empresa especializada para prestação de serviço de rastreamento e monitoramento eletrônico de veículos com transmissão de dados via GPRS/GSM e recepção GPS 24 horas em tempo real"/>
    <s v="Serviço de Terceiro"/>
    <x v="0"/>
    <s v="058/2020"/>
    <d v="2021-03-01T00:00:00"/>
    <s v="01/03/21"/>
    <d v="2024-10-31T00:00:00"/>
    <s v="31/10/24"/>
    <n v="1340"/>
    <s v="EXPIRADO"/>
    <s v="EXPIRADO"/>
    <x v="0"/>
    <n v="117866.4"/>
    <x v="0"/>
    <s v="00"/>
    <x v="2"/>
    <s v="PA-PRO-2021/00064"/>
    <s v="Contrato não encontrado"/>
    <s v="Contrato não encontrado"/>
    <s v="TJPA-MEM-2023/61765 AUTORIZADO; Não será prorrogado, conforme informado via e-mail pelo Djalma, no dia 03/06/2024. Infor. Lorena. Contrato rescindido"/>
    <m/>
    <s v="Lei n° 8.666/93"/>
    <m/>
    <s v="Não"/>
    <s v="PRAZO LEGAL"/>
    <s v="2024 - 4º Trimestre"/>
    <d v="2024-09-01T00:00:00"/>
    <s v="Sem informação"/>
    <s v="NÃO "/>
    <m/>
    <s v="Danielle Lima Araujo"/>
    <s v="Wanderson Alcides Sena Marques"/>
    <s v="Djalma Da Costa Martins"/>
    <s v="Sem indicação"/>
    <s v="Claikson Mendonca Duarte "/>
    <e v="#N/A"/>
    <n v="-480"/>
    <n v="4"/>
    <m/>
    <s v="Iniciar Processo de Reajuste"/>
    <s v="002/2021"/>
    <m/>
    <s v="WASM"/>
    <s v="Wanderson Alcides Sena Marques"/>
    <s v="Contrato não encontrado"/>
    <s v="CONTRATO002/2021"/>
  </r>
  <r>
    <s v="CONTRATO"/>
    <s v="057"/>
    <x v="6"/>
    <s v="FRANCINETE LACERDA MEDEIROS"/>
    <s v="797.xxx.xxx-04"/>
    <s v="Locação de imóvel para fuincionamento do Fórum da Comarca de Ipixuna"/>
    <s v="Aluguel"/>
    <x v="2"/>
    <s v="015/2016"/>
    <d v="2016-11-14T00:00:00"/>
    <s v="14/11/16"/>
    <d v="2024-11-14T00:00:00"/>
    <s v="14/11/24"/>
    <n v="2922"/>
    <s v="EXPIRADO"/>
    <s v="EXPIRADO"/>
    <x v="0"/>
    <n v="66000"/>
    <x v="0"/>
    <s v="00"/>
    <x v="2"/>
    <s v="PA-PRO-2016/05126"/>
    <s v="Contrato não encontrado"/>
    <s v="Contrato não encontrado"/>
    <s v="Não poderá ser prorrogado TJPA-MEM-2024/46922"/>
    <m/>
    <s v="Lei n° 8.666/93"/>
    <m/>
    <s v="Não"/>
    <s v="EMERGENCIAL"/>
    <s v="2024 - 4º Trimestre"/>
    <d v="2024-09-15T00:00:00"/>
    <s v="Sem informação"/>
    <s v="NÃO"/>
    <m/>
    <s v="Jose Nasareno de Macedo Silva"/>
    <s v="Jose Nasareno de Macedo Silva"/>
    <s v="Antonio Wilson Eutropio Azevedo de Souza"/>
    <s v="Sem indicação"/>
    <s v="Sheyla Mayara Miranda Melo"/>
    <s v="adriana.guimaraes@tjpa.jus.br;nasareno.silva@tjpa.jus.br;antonio.souza@tjpa.jus.br;;sheyla.melo@tjpa.jus.br;coordenadoria.contratos@tjpa.jus.br"/>
    <n v="-466"/>
    <n v="4"/>
    <m/>
    <s v="Iniciar Processo de Reajuste"/>
    <s v="057/2016"/>
    <m/>
    <s v="JNdMS"/>
    <s v="Jose Nasareno de Macedo Silva"/>
    <s v="Contrato não encontrado"/>
    <s v="CONTRATO057/2016"/>
  </r>
  <r>
    <s v="ARP"/>
    <s v="029"/>
    <x v="2"/>
    <s v="FRANCILENE RAMALHO DOS SANTOS EPP"/>
    <s v="26.044.732/0001-77"/>
    <s v="Registro de preços para aquisição de cadeiras de rodas novas, tipo padrão, para locomoção, com capacidade máxima de 120kg, fabricada em aço carbono, contendo freios bilaterais, apoio de braços e de pés fixos, com sistema dobrável em X, rodas nylon, pintura em epóxi, assento e encosto em nylon, em quantidades e especificações técnicas definidas no Termo de Referência"/>
    <s v="Material Permanente"/>
    <x v="0"/>
    <s v="045/2023"/>
    <d v="2023-11-13T00:00:00"/>
    <s v="13/11/23"/>
    <d v="2024-11-13T00:00:00"/>
    <s v="13/11/24"/>
    <n v="366"/>
    <s v="EXPIRADO"/>
    <s v="EXPIRADO"/>
    <x v="0"/>
    <n v="102600"/>
    <x v="0"/>
    <n v="0"/>
    <x v="2"/>
    <s v="TJPA-PRO-2023/04644"/>
    <s v="ARP não encontrada"/>
    <s v="ARP não encontrada"/>
    <m/>
    <m/>
    <s v="Lei n° 8.666/93"/>
    <m/>
    <m/>
    <s v="PRAZO LEGAL"/>
    <s v="2024 - 4º Trimestre"/>
    <d v="2024-09-14T00:00:00"/>
    <s v="Sem informação"/>
    <s v="NÃO"/>
    <m/>
    <s v="Adriana Coelho Lisboa"/>
    <s v="Marcio Fabio Alencar da Silva"/>
    <s v="Kamilla de Mendonça Gondim Prince"/>
    <s v="Sem indicação"/>
    <s v="Sem indicação"/>
    <s v="adriana.guimaraes@tjpa.jus.br; marcio.alencar@tjpa.jus.br; kamilla.gondim@tjpa.jus.br; coordenadoria.contratos@tjpa.jus.br"/>
    <n v="-467"/>
    <n v="4"/>
    <m/>
    <s v="Iniciar Processo de Reajuste"/>
    <s v="029/2023"/>
    <m/>
    <s v="MFAdS"/>
    <s v="Marcio Fabio Alencar da Silva"/>
    <s v="ARP não encontrada"/>
    <s v="ARP029/2023"/>
  </r>
  <r>
    <s v="CONTRATO"/>
    <s v="038"/>
    <x v="1"/>
    <s v="C DO VALE LOPES"/>
    <s v="28.521.211/0001-99"/>
    <s v="Aquisição de equipamentos para a modernização e expansão da infraestrutura de tecnologia da informação e comunicação do Tribunal de Justiça do Estado do Pará."/>
    <s v="Material de Consumo e Material Permanente"/>
    <x v="0"/>
    <s v="044/2023"/>
    <d v="2024-04-29T00:00:00"/>
    <m/>
    <d v="2024-10-29T00:00:00"/>
    <m/>
    <m/>
    <s v="EXPIRADO"/>
    <s v="EXPIRADO"/>
    <x v="0"/>
    <n v="4000"/>
    <x v="0"/>
    <s v="00"/>
    <x v="4"/>
    <s v="TJPA-PRO-2024/01840"/>
    <s v="Contrato não encontrado"/>
    <s v="Contrato não encontrado"/>
    <s v="Contrato de aquisição"/>
    <m/>
    <s v="Lei n° 8.666/93"/>
    <m/>
    <m/>
    <s v="PRAZO LEGAL"/>
    <s v="2024 - 4º Trimestre"/>
    <d v="2024-08-30T00:00:00"/>
    <s v="Sem informação"/>
    <s v="NÃO"/>
    <s v="Contrato oriundo do consumo da Ata 002/2024. Apenas aquisição não pode ser prorrogado"/>
    <s v="Ramon Santos do Nascimento"/>
    <s v="Bruno Vieira dos Santos"/>
    <s v="Fabricio Jose Uchoa Correa"/>
    <s v="Sem indicação"/>
    <s v="Sem indicação"/>
    <s v="ramon.nascimento@tjpa.jus.br; bruno.vieira@tjpa.jus.br; fabricio.uchoa@tjpa.jus.br; coordenadoria.contratos@tjpa.jus.br"/>
    <n v="-482"/>
    <n v="4"/>
    <m/>
    <s v="Iniciar Processo de Reajuste"/>
    <s v="038/2024"/>
    <m/>
    <s v="BVdS"/>
    <s v="Bruno Vieira dos Santos"/>
    <s v="Contrato não encontrado"/>
    <s v="CONTRATO038/2024"/>
  </r>
  <r>
    <s v="ARP"/>
    <s v="028"/>
    <x v="2"/>
    <s v="LIDIANE SENA DE MORAIS EPP"/>
    <s v="04.716.651/0001-33"/>
    <s v="Registro de Preços para fornecimento de mobiliário para composição de Salas de Depoimento Especial e de Pontos de Inclusão Digital, em quantidade e especificações técnicas definidas no termo de referência, necessários ao aparelhamento das unidades deste TJPA. pelo período de 12 (doze) meses."/>
    <s v="Material Permanente"/>
    <x v="0"/>
    <s v="041/2023"/>
    <d v="2023-10-31T00:00:00"/>
    <s v="31/10/23"/>
    <d v="2024-10-31T00:00:00"/>
    <s v="31/10/24"/>
    <n v="366"/>
    <s v="EXPIRADO"/>
    <s v="EXPIRADO"/>
    <x v="0"/>
    <n v="158994"/>
    <x v="0"/>
    <n v="0"/>
    <x v="2"/>
    <s v="TJPA-PRO-2023/03778"/>
    <s v="ARP não encontrada"/>
    <s v="ARP não encontrada"/>
    <m/>
    <m/>
    <s v="Lei n° 8.666/93"/>
    <m/>
    <m/>
    <s v="PRAZO LEGAL"/>
    <s v="2024 - 4º Trimestre"/>
    <d v="2024-09-01T00:00:00"/>
    <s v="Sem informação"/>
    <s v="NÃO"/>
    <m/>
    <s v="Adriana Coelho Lisboa"/>
    <s v="Marcos Vinicius Galvao da Encarnacao"/>
    <s v="Joelson da Silva Almeida"/>
    <s v="Sem indicação"/>
    <s v="Sem indicação"/>
    <s v="adriana.guimaraes@tjpa.jus.br; vinivius.encarnacao@tjpa.jus.br; joelson.almeida@tjpa.jus.br;coordenadoria.contratos@tjpa.jus.br"/>
    <n v="-480"/>
    <n v="4"/>
    <m/>
    <s v="Iniciar Processo de Reajuste"/>
    <s v="028/2023"/>
    <m/>
    <s v="MVGdE"/>
    <s v="Marcos Vinicius Galvao da Encarnacao"/>
    <s v="ARP não encontrada"/>
    <s v="ARP028/2023"/>
  </r>
  <r>
    <s v="ARP"/>
    <s v="028"/>
    <x v="2"/>
    <s v="MARCA D’ÁGUA LTDA"/>
    <s v="64.377.518/0001-21"/>
    <s v="Registro de Preços para fornecimento de mobiliário para composição de Salas de Depoimento Especial e de Pontos de Inclusão Digital, em quantidade e especificações técnicas definidas no termo de referência, necessários ao aparelhamento das unidades deste TJPA. pelo período de 12 (doze) meses."/>
    <s v="Material Permanente"/>
    <x v="0"/>
    <s v="041/2023"/>
    <d v="2023-10-31T00:00:00"/>
    <s v="31/10/23"/>
    <d v="2024-10-31T00:00:00"/>
    <s v="31/10/24"/>
    <n v="366"/>
    <s v="EXPIRADO"/>
    <s v="EXPIRADO"/>
    <x v="0"/>
    <n v="15000"/>
    <x v="0"/>
    <n v="0"/>
    <x v="2"/>
    <s v="TJPA-PRO-2023/04452"/>
    <s v="ARP não encontrada"/>
    <s v="ARP não encontrada"/>
    <m/>
    <m/>
    <s v="Lei n° 8.666/93"/>
    <m/>
    <m/>
    <s v="PRAZO LEGAL"/>
    <s v="2024 - 4º Trimestre"/>
    <d v="2024-09-01T00:00:00"/>
    <s v="Sem informação"/>
    <s v="NÃO"/>
    <m/>
    <s v="Adriana Coelho Lisboa"/>
    <s v="Marcos Vinicius Galvao da Encarnacao"/>
    <s v="Joelson da Silva Almeida"/>
    <s v="Sem indicação"/>
    <s v="Sem indicação"/>
    <s v="adriana.guimaraes@tjpa.jus.br; vinivius.encarnacao@tjpa.jus.br; joelson.almeida@tjpa.jus.br;coordenadoria.contratos@tjpa.jus.br"/>
    <n v="-480"/>
    <n v="4"/>
    <m/>
    <s v="Iniciar Processo de Reajuste"/>
    <s v="028/2023"/>
    <m/>
    <s v="MVGdE"/>
    <s v="Marcos Vinicius Galvao da Encarnacao"/>
    <s v="ARP não encontrada"/>
    <s v="ARP028/2023"/>
  </r>
  <r>
    <s v="ARP"/>
    <s v="028"/>
    <x v="2"/>
    <s v="RODRIGO WAGNER DA SILVA PESSOA LTDA"/>
    <s v="23.559.566/0001-53"/>
    <s v="Registro de Preços para fornecimento de mobiliário para composição de Salas de Depoimento Especial e de Pontos de Inclusão Digital, em quantidade e especificações técnicas definidas no termo de referência, necessários ao aparelhamento das unidades deste TJPA. pelo período de 12 (doze) meses."/>
    <s v="Material Permanente"/>
    <x v="0"/>
    <s v="041/2023"/>
    <d v="2023-10-31T00:00:00"/>
    <s v="31/10/23"/>
    <d v="2024-10-31T00:00:00"/>
    <s v="31/10/24"/>
    <n v="366"/>
    <s v="EXPIRADO"/>
    <s v="EXPIRADO"/>
    <x v="0"/>
    <n v="57000"/>
    <x v="0"/>
    <n v="0"/>
    <x v="2"/>
    <s v="TJPA-PRO-2023/04453"/>
    <s v="ARP não encontrada"/>
    <s v="ARP não encontrada"/>
    <m/>
    <m/>
    <s v="Lei n° 8.666/93"/>
    <m/>
    <m/>
    <s v="PRAZO LEGAL"/>
    <s v="2024 - 4º Trimestre"/>
    <d v="2024-09-01T00:00:00"/>
    <s v="Sem informação"/>
    <s v="NÃO"/>
    <m/>
    <s v="Adriana Coelho Lisboa"/>
    <s v="Marcos Vinicius Galvao da Encarnacao"/>
    <s v="Joelson da Silva Almeida"/>
    <s v="Sem indicação"/>
    <s v="Sem indicação"/>
    <s v="adriana.guimaraes@tjpa.jus.br; vinivius.encarnacao@tjpa.jus.br; joelson.almeida@tjpa.jus.br;coordenadoria.contratos@tjpa.jus.br"/>
    <n v="-480"/>
    <n v="4"/>
    <m/>
    <s v="Iniciar Processo de Reajuste"/>
    <s v="028/2023"/>
    <m/>
    <s v="MVGdE"/>
    <s v="Marcos Vinicius Galvao da Encarnacao"/>
    <s v="ARP não encontrada"/>
    <s v="ARP028/2023"/>
  </r>
  <r>
    <s v="CONTRATO"/>
    <s v="072"/>
    <x v="4"/>
    <s v="THIAGO CANGUSSU REIS PONTES"/>
    <s v="919.xxx.xxx-00"/>
    <s v="Locação de imóvel -Galpão -que será utilizado como depósito a fim de guardar objetos enquanto é construido o novo Fórum de Castanhal, situado na Av. Maximino Porpino da Silva, nº 1.350. bairro Centro, Castanhal/PA."/>
    <s v="Aluguel"/>
    <x v="2"/>
    <s v="054/2022"/>
    <d v="2022-11-01T00:00:00"/>
    <s v="01/11/22"/>
    <d v="2024-11-01T00:00:00"/>
    <s v="01/11/24"/>
    <n v="731"/>
    <s v="EXPIRADO"/>
    <s v="EXPIRADO"/>
    <x v="0"/>
    <n v="183600"/>
    <x v="0"/>
    <s v="00"/>
    <x v="2"/>
    <s v="TJPA-PRO-2022/03650"/>
    <s v="Contrato não encontrado"/>
    <s v="Contrato não encontrado"/>
    <s v="IMpossibilidade de prorrogação TJPA-MEM-2024/46912"/>
    <m/>
    <s v="Lei n° 8.666/93"/>
    <m/>
    <s v="SIM"/>
    <s v="PRAZO LEGAL"/>
    <s v="2024 - 4º Trimestre"/>
    <d v="2024-09-02T00:00:00"/>
    <s v="Sem informação"/>
    <s v="NÃO"/>
    <m/>
    <s v="Jose Nasareno de Macedo Silva"/>
    <s v="Jose Nasareno de Macedo Silva"/>
    <s v="Antonio Wilson Eutropio Azevedo de Souza"/>
    <s v="Sem indicação"/>
    <s v="Karina Flávia Mendonca Reis Soares"/>
    <s v="nasareno.silva@tjpa.jus.br;antonio.souza@tjpa.jus.br;;karina.reis@tjpa.jus.br;coordenadoria.contratos@tjpa.jus.br"/>
    <n v="-479"/>
    <n v="4"/>
    <m/>
    <s v="Iniciar Processo de Reajuste"/>
    <s v="072/2022"/>
    <m/>
    <s v="JNdMS"/>
    <s v="Jose Nasareno de Macedo Silva"/>
    <s v="Contrato não encontrado"/>
    <s v="CONTRATO072/2022"/>
  </r>
  <r>
    <s v="CONTRATO"/>
    <s v="092"/>
    <x v="4"/>
    <s v="FACILIT TECNOLOGIA SA"/>
    <s v="00.191.027/0001-09"/>
    <s v="Contratação de serviço de sustentação da plataforma Target - atualmente licenciada ao TJPA para apoio à Governança e Gestçao de TIC, incluindo suporte técnico, implantação, desenvolviment e evolução, além de tratamento, conformecondições, quantidades e exigências estabelecidas no termo de referência."/>
    <s v="Contrato de TIC"/>
    <x v="0"/>
    <s v="069/2022"/>
    <d v="2022-11-09T00:00:00"/>
    <s v="09/11/22"/>
    <d v="2024-11-09T00:00:00"/>
    <s v="09/11/24"/>
    <n v="731"/>
    <s v="EXPIRADO"/>
    <s v="EXPIRADO"/>
    <x v="0"/>
    <n v="203900"/>
    <x v="0"/>
    <s v="00"/>
    <x v="4"/>
    <s v="PA-PRO-2022/04282"/>
    <s v="Contrato não encontrado"/>
    <s v="Contrato não encontrado"/>
    <s v="TJPA-MEM-2024/46919, cobrança - Não será prorogadp"/>
    <m/>
    <s v="Lei n° 8.666/93"/>
    <m/>
    <s v="Não"/>
    <s v="PRAZO LEGAL"/>
    <s v="2024 - 4º Trimestre"/>
    <d v="2024-09-10T00:00:00"/>
    <s v="Sem informação"/>
    <s v="NÃO"/>
    <m/>
    <s v="Luciana Machado Silveira Mello"/>
    <s v="Fabio Cezar Massoud Salame da Silva"/>
    <s v="Fábio Roberto Albuquerque Azevedo"/>
    <s v="Fabio Cezar Massoud Salame da Silva"/>
    <s v="Erick Johny Maciel Bol"/>
    <s v="luciana.mello@tjpa.jus.br;fabio.salame@tjpa.jus.br;fabio.azevedo@tjpa.jus.br;;erick.bol@tjpa.jus.br;coordenadoria.contratos@tjpa.jus.br"/>
    <n v="-471"/>
    <n v="4"/>
    <m/>
    <s v="Iniciar Processo de Reajuste"/>
    <s v="092/2022"/>
    <m/>
    <s v="FCMSdS"/>
    <s v="Fabio Cezar Massoud Salame da Silva"/>
    <s v="Contrato não encontrado"/>
    <s v="CONTRATO092/2022"/>
  </r>
  <r>
    <s v="CONTRATO"/>
    <s v="046"/>
    <x v="14"/>
    <s v="Mauro Nelson Cardoso dos Santos"/>
    <s v="261.xxx.xxx-68"/>
    <s v="Locação Juizado de Sta Bárbara"/>
    <s v="Aluguel"/>
    <x v="2"/>
    <s v="s/n"/>
    <d v="2006-06-01T00:00:00"/>
    <s v="01/06/06"/>
    <d v="2024-10-02T00:00:00"/>
    <s v="02/10/24"/>
    <n v="6698"/>
    <s v="EXPIRADO"/>
    <s v="EXPIRADO"/>
    <x v="0"/>
    <n v="24000"/>
    <x v="0"/>
    <s v="00"/>
    <x v="2"/>
    <s v="PA-PRO-2013/00189"/>
    <s v="Contrato não encontrado"/>
    <s v="Contrato não encontrado"/>
    <s v="Impossibilidade de prorrogação TJPA-MEM-2024/40594"/>
    <m/>
    <s v="Lei n° 8.666/93"/>
    <m/>
    <s v="Não"/>
    <s v="EMERGENCIAL"/>
    <s v="2024 - 4º Trimestre"/>
    <d v="2024-08-03T00:00:00"/>
    <s v="Sem informação"/>
    <s v="NÃO"/>
    <m/>
    <s v="Jose Nasareno de Macedo Silva"/>
    <s v="Jose Nasareno de Macedo Silva"/>
    <s v="Antonio Wilson Eutropio Azevedo de Souza"/>
    <s v="Sem indicação"/>
    <s v="Kelle Katiuscia da Silva Auzier Marques"/>
    <s v="adriana.guimaraes@tjpa.jus.br;nasareno.silva@tjpa.jus.br;antonio.souza@tjpa.jus.br;;kelle.auzier@tjpa.jus.br;coordenadoria.contratos@tjpa.jus.br"/>
    <n v="-509"/>
    <n v="4"/>
    <m/>
    <s v="Iniciar Processo de Reajuste"/>
    <s v="046/2006"/>
    <m/>
    <s v="JNdMS"/>
    <s v="Jose Nasareno de Macedo Silva"/>
    <s v="Contrato não encontrado"/>
    <s v="CONTRATO046/2006"/>
  </r>
  <r>
    <s v="ARP"/>
    <s v="025"/>
    <x v="2"/>
    <s v="IMPERIAL CAFE COMERCIO EXPORTACAO E IMPORTACAO LTDA"/>
    <s v="07.638.718/0001-57"/>
    <s v="Registro de Preço para contratação de empresa especializada no fornecimento de gêneros alimentícios do tipo Café em Pó e Açúcar Refinado para atender as necessidades do Tribunal de Justiça do Estado do Pará – TJPA"/>
    <s v="Material de Consumo"/>
    <x v="0"/>
    <s v="035/2023"/>
    <d v="2023-10-09T00:00:00"/>
    <s v="09/10/23"/>
    <d v="2024-10-09T00:00:00"/>
    <s v="09/10/24"/>
    <n v="366"/>
    <s v="EXPIRADO"/>
    <s v="EXPIRADO"/>
    <x v="0"/>
    <n v="137760"/>
    <x v="0"/>
    <n v="0"/>
    <x v="2"/>
    <s v="PA-PRO-2023/04148"/>
    <n v="0"/>
    <s v="ARP não encontrada"/>
    <m/>
    <m/>
    <s v="Lei n° 8.666/93"/>
    <m/>
    <m/>
    <s v="PRAZO LEGAL"/>
    <s v="2024 - 4º Trimestre"/>
    <d v="2024-08-10T00:00:00"/>
    <s v="Sem informação"/>
    <s v="NÃO"/>
    <m/>
    <s v="Joao Victor Ferreira Almeida"/>
    <s v="Antonio Paulo Costa de Castro"/>
    <s v="Mario Jose Moreira Pnito"/>
    <s v="Sem indicação"/>
    <s v="Sem indicação"/>
    <s v="joao.vfalmeida@tjpa.jus.br; antonio.castro@tjpa.jus.br; mario.pinto@tjpa.jus.br;coordenadoria.contratos@tjpa.jus.br"/>
    <n v="-502"/>
    <n v="4"/>
    <m/>
    <s v="Iniciar Processo de Reajuste"/>
    <s v="025/2023"/>
    <m/>
    <s v="APCdC"/>
    <s v="Antonio Paulo Costa de Castro"/>
    <n v="101919"/>
    <s v="ARP025/2023"/>
  </r>
  <r>
    <s v="ARP"/>
    <s v="025"/>
    <x v="2"/>
    <s v="R MASTER COMÉRCIO DE ALIMENTOS LTDA"/>
    <s v="26.892.930/0001-90"/>
    <s v="Registro de Preço para contratação de empresa especializada no fornecimento de gêneros alimentícios do tipo Café em Pó e Açúcar Refinado para atender as necessidades do Tribunal de Justiça do Estado do Pará – TJPA"/>
    <s v="Material de Consumo"/>
    <x v="0"/>
    <s v="035/2023"/>
    <d v="2023-10-09T00:00:00"/>
    <s v="09/10/23"/>
    <d v="2024-10-09T00:00:00"/>
    <s v="09/10/24"/>
    <n v="366"/>
    <s v="EXPIRADO"/>
    <s v="EXPIRADO"/>
    <x v="0"/>
    <n v="47944"/>
    <x v="0"/>
    <n v="0"/>
    <x v="2"/>
    <s v="PA-PRO-2023/04149"/>
    <n v="0"/>
    <s v="ARP não encontrada"/>
    <m/>
    <m/>
    <s v="Lei n° 8.666/93"/>
    <m/>
    <m/>
    <s v="PRAZO LEGAL"/>
    <s v="2024 - 4º Trimestre"/>
    <d v="2024-08-10T00:00:00"/>
    <s v="Sem informação"/>
    <s v="NÃO"/>
    <m/>
    <s v="Joao Victor Ferreira Almeida"/>
    <s v="Antonio Paulo Costa de Castro"/>
    <s v="Mario Jose Moreira Pnito"/>
    <s v="Sem indicação"/>
    <s v="Sem indicação"/>
    <s v="joao.vfalmeida@tjpa.jus.br; antonio.castro@tjpa.jus.br; mario.pinto@tjpa.jus.br;coordenadoria.contratos@tjpa.jus.br"/>
    <n v="-502"/>
    <n v="4"/>
    <m/>
    <s v="Iniciar Processo de Reajuste"/>
    <s v="025/2023"/>
    <m/>
    <s v="APCdC"/>
    <s v="Antonio Paulo Costa de Castro"/>
    <n v="101919"/>
    <s v="ARP025/2023"/>
  </r>
  <r>
    <s v="CONTRATO"/>
    <s v="090"/>
    <x v="2"/>
    <s v="ASTA MOBILI MOVEIS LTDA"/>
    <s v="47.531.706/0001-43"/>
    <s v="Aquisição de cadeiras e longarinas"/>
    <s v="Material Permanente"/>
    <x v="6"/>
    <s v="005/2023"/>
    <d v="2023-10-17T00:00:00"/>
    <s v="17/10/23"/>
    <d v="2024-10-17T00:00:00"/>
    <s v="17/10/24"/>
    <n v="366"/>
    <s v="EXPIRADO"/>
    <s v="EXPIRADO"/>
    <x v="0"/>
    <n v="711600"/>
    <x v="0"/>
    <s v="00"/>
    <x v="2"/>
    <s v="TJPA-PRO-2023/03857"/>
    <s v="Contrato não encontrado"/>
    <s v="Contrato não encontrado"/>
    <s v="Contrato de aquisição"/>
    <m/>
    <s v="Lei n° 8.666/93"/>
    <m/>
    <s v="Não"/>
    <s v="PRAZO LEGAL"/>
    <s v="2024 - 4º Trimestre"/>
    <d v="2024-08-18T00:00:00"/>
    <s v="Sem informação"/>
    <s v="NÃO"/>
    <s v="Adesão à ARP n° 05/2023, oriunda do Pregão Eletrônico n° 01/2023, da Superintendência Regional de Administração do Acre"/>
    <s v="Adriana Coelho Lisboa"/>
    <s v="Claikson Mendonca Duarte "/>
    <s v="Paulo Alexandre Andrade de Oliveira"/>
    <s v="Sem indicação"/>
    <s v="Sem indicação"/>
    <s v="adriana.guimaraes@tjpa.jus.br;claikson.duarte@tjpa.jus.br; paulo.alexandre@tjpa.jus.br"/>
    <n v="-494"/>
    <n v="4"/>
    <m/>
    <s v="Iniciar Processo de Reajuste"/>
    <s v="090/2023"/>
    <m/>
    <s v="CMD"/>
    <s v="Claikson Mendonca Duarte "/>
    <s v="Contrato não encontrado"/>
    <s v="CONTRATO090/2023"/>
  </r>
  <r>
    <s v="ARP"/>
    <s v="026"/>
    <x v="2"/>
    <s v="KB PINHEIRO VALADARES COM DE GAS LTDA"/>
    <s v="11.519.067/0001-53"/>
    <s v="Registro de Preços para aquisição de gás liquefeito de petróleo - GLP (gás de cozinha), acondicionado em cilindro de P-13 - botijão de 13kg"/>
    <s v="Material de Consumo"/>
    <x v="0"/>
    <s v="036/2023"/>
    <d v="2023-10-17T00:00:00"/>
    <s v="17/10/23"/>
    <d v="2024-10-17T00:00:00"/>
    <s v="17/10/24"/>
    <n v="366"/>
    <s v="EXPIRADO"/>
    <s v="EXPIRADO"/>
    <x v="0"/>
    <n v="28000"/>
    <x v="0"/>
    <n v="0"/>
    <x v="2"/>
    <s v="TJPA-PRO-2023/04220"/>
    <n v="0"/>
    <s v="ARP não encontrada"/>
    <m/>
    <m/>
    <s v="Lei n° 8.666/93"/>
    <m/>
    <m/>
    <s v="PRAZO LEGAL"/>
    <s v="2024 - 4º Trimestre"/>
    <d v="2024-08-18T00:00:00"/>
    <s v="Sem informação"/>
    <s v="NÃO"/>
    <m/>
    <s v="Joao Victor Ferreira Almeida"/>
    <s v="Antonio Paulo Costa de Castro"/>
    <s v="Mario Jose Moreira Pnito"/>
    <s v="Sem indicação"/>
    <s v="Sem indicação"/>
    <s v="joao.vfalmeida@tjpa.jus.br; antonio.castro@tjpa.jus.br; mario.pinto@tjpa.jus.br;coordenadoria.contratos@tjpa.jus.br"/>
    <n v="-494"/>
    <n v="4"/>
    <m/>
    <s v="Iniciar Processo de Reajuste"/>
    <s v="026/2023"/>
    <m/>
    <s v="APCdC"/>
    <s v="Antonio Paulo Costa de Castro"/>
    <n v="18144"/>
    <s v="ARP026/2023"/>
  </r>
  <r>
    <s v="ARP"/>
    <s v="007"/>
    <x v="1"/>
    <s v="TORINO INFORMÁTICA LTDA"/>
    <s v="03.619.767/0005-15"/>
    <s v="Registro de preço para eventual aquisição de equipamentos  para modernização e expansão da infraestrutura de Tecnologia da Informação e Comunicação do Tribunal de Justiça, conforme condições, quantidades e exigências estabelecidas no termo de referência, Anexo I do edital. "/>
    <s v="Material Permanente"/>
    <x v="0"/>
    <s v="044/2023"/>
    <d v="2024-01-30T00:00:00"/>
    <s v="30/01/24"/>
    <d v="2025-01-30T00:00:00"/>
    <s v="30/01/25"/>
    <n v="366"/>
    <s v="EXPIRADO"/>
    <s v="EXPIRADO"/>
    <x v="0"/>
    <n v="2878500"/>
    <x v="0"/>
    <n v="0"/>
    <x v="4"/>
    <s v="TJPA-PRO-2024/00450"/>
    <n v="0"/>
    <n v="2878500"/>
    <m/>
    <m/>
    <s v="Lei n° 8.666/93"/>
    <m/>
    <s v="SIM"/>
    <s v="PRAZO LEGAL"/>
    <s v="2025 - 1º Trimestre"/>
    <d v="2024-12-01T00:00:00"/>
    <s v="Sem informação"/>
    <s v="NÃO"/>
    <m/>
    <s v="Ramon Santos do Nascimento"/>
    <s v="Bruno Vieira dos Santos"/>
    <s v="Bruno Vieira dos Santos"/>
    <s v="Sem indicação"/>
    <s v="Sem indicação"/>
    <s v="ramon.nascimento@tjpa.jus.br;bruno.vieira@tjpa.jus.br; coordenadoria.contratos@tjpa.jus.br"/>
    <n v="-389"/>
    <s v=""/>
    <m/>
    <s v="Iniciar Processo de Reajuste"/>
    <s v="007/2024"/>
    <m/>
    <s v="BVdS"/>
    <s v="Bruno Vieira dos Santos"/>
    <n v="2878500"/>
    <s v="ARP007/2024"/>
  </r>
  <r>
    <s v="ARP"/>
    <s v="027"/>
    <x v="2"/>
    <s v="JVM COPIADORAS E INFORMÁTICA LTDA"/>
    <s v="06.128.710/0001-88"/>
    <s v="Registro de Preço para Aquisição de unidades fusoras a fim de atender as demandas do Serviço de Manutenção de Equipamentos do Tribunal de Justiça do Estado do Pará – TJPA, pelo período de 12 (doze) meses."/>
    <s v="Material de Consumo"/>
    <x v="0"/>
    <s v="033/2023"/>
    <d v="2023-10-18T00:00:00"/>
    <s v="18/10/23"/>
    <d v="2024-10-18T00:00:00"/>
    <s v="18/10/24"/>
    <n v="366"/>
    <s v="EXPIRADO"/>
    <s v="EXPIRADO"/>
    <x v="0"/>
    <n v="106680"/>
    <x v="0"/>
    <n v="0"/>
    <x v="2"/>
    <s v="TJPA-PRO-2023/04243"/>
    <s v="ARP não encontrada"/>
    <s v="ARP não encontrada"/>
    <m/>
    <m/>
    <s v="Lei n° 8.666/93"/>
    <m/>
    <m/>
    <s v="PRAZO LEGAL"/>
    <s v="2024 - 4º Trimestre"/>
    <d v="2024-08-19T00:00:00"/>
    <s v="Sem informação"/>
    <s v="NÃO"/>
    <m/>
    <s v="Joao Victor Ferreira Almeida"/>
    <s v="Antonio Paulo Costa de Castro"/>
    <s v="Bruno Vieira dos Santos"/>
    <s v="Sem indicação"/>
    <s v="Sem indicação"/>
    <s v="joao.vfalmeida@tjpa.jus.br; antonio.castro@tjpa.jus.br; bruno.vieira@tjpa.jus.br;coordenadoria.contratos@tjpa.jus.br"/>
    <n v="-493"/>
    <n v="4"/>
    <m/>
    <s v="Iniciar Processo de Reajuste"/>
    <s v="027/2023"/>
    <m/>
    <s v="APCdC"/>
    <s v="Antonio Paulo Costa de Castro"/>
    <s v="ARP não encontrada"/>
    <s v="ARP027/2023"/>
  </r>
  <r>
    <s v="ARP"/>
    <s v="027"/>
    <x v="2"/>
    <s v="TC COMERCIO DE SERVICOS E TECNOLOGIA LTDA"/>
    <s v="07.679.989/0001-50"/>
    <s v="Registro de Preço para Aquisição de unidades fusoras a fim de atender as demandas do Serviço de Manutenção de Equipamentos do Tribunal de Justiça do Estado do Pará – TJPA, pelo período de 12 (doze) meses."/>
    <s v="Material de Consumo"/>
    <x v="0"/>
    <s v="033/2023"/>
    <d v="2023-10-18T00:00:00"/>
    <s v="18/10/23"/>
    <d v="2024-10-18T00:00:00"/>
    <s v="18/10/24"/>
    <n v="366"/>
    <s v="EXPIRADO"/>
    <s v="EXPIRADO"/>
    <x v="0"/>
    <n v="207599.5"/>
    <x v="0"/>
    <n v="0"/>
    <x v="2"/>
    <s v="TJPA-PRO-2023/04244"/>
    <s v="ARP não encontrada"/>
    <s v="ARP não encontrada"/>
    <m/>
    <m/>
    <s v="Lei n° 8.666/93"/>
    <m/>
    <m/>
    <s v="PRAZO LEGAL"/>
    <s v="2024 - 4º Trimestre"/>
    <d v="2024-08-19T00:00:00"/>
    <s v="Sem informação"/>
    <s v="NÃO"/>
    <m/>
    <s v="Joao Victor Ferreira Almeida"/>
    <s v="Antonio Paulo Costa de Castro"/>
    <s v="Bruno Vieira dos Santos"/>
    <s v="Sem indicação"/>
    <s v="Sem indicação"/>
    <s v="joao.vfalmeida@tjpa.jus.br; antonio.castro@tjpa.jus.br; bruno.vieira@tjpa.jus.br;coordenadoria.contratos@tjpa.jus.br"/>
    <n v="-493"/>
    <n v="4"/>
    <m/>
    <s v="Iniciar Processo de Reajuste"/>
    <s v="027/2023"/>
    <m/>
    <s v="APCdC"/>
    <s v="Antonio Paulo Costa de Castro"/>
    <s v="ARP não encontrada"/>
    <s v="ARP027/2023"/>
  </r>
  <r>
    <s v="ARP"/>
    <s v="020"/>
    <x v="2"/>
    <s v="DONNA J EVENTOS EITELI - EPP"/>
    <s v="13.850.932/0001-75"/>
    <s v="Registro de Preços para eventual contratação de serviços de decoração, compreendendo aplicação de flores e florais, bem como arranjo em tecidos, metais, mesas, cadeiras, toalhas de mesa, estrutura de fundo de palco para atendimento das demandas do TJPA. "/>
    <s v="Serviço de Terceiro"/>
    <x v="0"/>
    <s v="030/2023"/>
    <d v="2023-09-14T00:00:00"/>
    <s v="14/09/23"/>
    <d v="2024-09-14T00:00:00"/>
    <s v="14/09/24"/>
    <n v="366"/>
    <s v="EXPIRADO"/>
    <s v="EXPIRADO"/>
    <x v="0"/>
    <n v="405369.62"/>
    <x v="0"/>
    <n v="0"/>
    <x v="6"/>
    <s v="PA-PRO-2023/03817"/>
    <n v="0"/>
    <s v="ARP não encontrada"/>
    <m/>
    <m/>
    <s v="Lei n° 8.666/93"/>
    <m/>
    <m/>
    <s v="PRAZO LEGAL"/>
    <s v="2024 - 3º Trimestre"/>
    <d v="2024-07-16T00:00:00"/>
    <s v="Sem informação"/>
    <s v="NÃO"/>
    <m/>
    <s v="Nadime Sassim Dahas"/>
    <s v="Walter Antonio Duarte"/>
    <s v="Klaus Rhossard Seabra Guimarães "/>
    <s v="Sem indicação"/>
    <s v="Sem indicação"/>
    <s v="nadime.dahas@tjpa.jus.br; walter.duarte@tjpa.jus.br; klaus.guimaraes@tjpa.jus.br; coordenadoria.contratos@tjpa.jus.br"/>
    <n v="-527"/>
    <n v="3"/>
    <m/>
    <s v="Iniciar Processo de Reajuste"/>
    <s v="020/2023"/>
    <m/>
    <s v="WAD"/>
    <s v="Walter Antonio Duarte"/>
    <n v="309945.08999999997"/>
    <s v="ARP020/2023"/>
  </r>
  <r>
    <s v="ARP"/>
    <s v="022"/>
    <x v="2"/>
    <s v="EBSEG EMPRESA BRASILEIRA DE SEGURANÇA"/>
    <s v="26.587.635/0001-20"/>
    <s v="Registro de Preços para aquisição de equipamentos de informática para a modernização e expansão da infraestrutura de tecnologia da informação e comunicação nas serventias extrajudiciais de registro do Estado do Pará"/>
    <s v="Material Permanente"/>
    <x v="0"/>
    <s v="023/2023"/>
    <d v="2023-09-25T00:00:00"/>
    <s v="25/09/23"/>
    <d v="2024-09-25T00:00:00"/>
    <s v="25/09/24"/>
    <n v="366"/>
    <s v="EXPIRADO"/>
    <s v="EXPIRADO"/>
    <x v="0"/>
    <n v="240000"/>
    <x v="0"/>
    <n v="0"/>
    <x v="4"/>
    <s v="PA-PRO-2023/03590"/>
    <s v="ARP não encontrada"/>
    <s v="ARP não encontrada"/>
    <m/>
    <m/>
    <s v="Lei n° 8.666/93"/>
    <m/>
    <m/>
    <s v="PRAZO LEGAL"/>
    <s v="2024 - 3º Trimestre"/>
    <d v="2024-07-27T00:00:00"/>
    <s v="Sem informação"/>
    <s v="NÃO"/>
    <m/>
    <s v="Ramon Santos do Nascimento"/>
    <s v="Ramon Santos do Nascimento"/>
    <s v="Marcus Sergio Ferreira Neves"/>
    <s v="Sem indicação"/>
    <s v="Sem indicação"/>
    <s v="ramon.nascimento@tjpa.jus.br; marcus.neves@tjpa.jus.br; coordenadoria.contratos@tjpa.jus.br"/>
    <n v="-516"/>
    <n v="3"/>
    <m/>
    <s v="Iniciar Processo de Reajuste"/>
    <s v="022/2023"/>
    <m/>
    <s v="RSdN"/>
    <s v="Ramon Santos do Nascimento"/>
    <s v="ARP não encontrada"/>
    <s v="ARP022/2023"/>
  </r>
  <r>
    <s v="ARP"/>
    <s v="022"/>
    <x v="2"/>
    <s v="INFORSHOP SUPRIMENTOS LTDA"/>
    <s v="56.215.999/0013-84"/>
    <s v="Registro de Preços para aquisição de equipamentos de informática para a modernização e expansão da infraestrutura de tecnologia da informação e comunicação nas serventias extrajudiciais de registro do Estado do Pará"/>
    <s v="Material Permanente"/>
    <x v="0"/>
    <s v="023/2023"/>
    <d v="2023-09-25T00:00:00"/>
    <s v="25/09/23"/>
    <d v="2024-09-25T00:00:00"/>
    <s v="25/09/24"/>
    <n v="366"/>
    <s v="EXPIRADO"/>
    <s v="EXPIRADO"/>
    <x v="0"/>
    <n v="309900"/>
    <x v="0"/>
    <n v="0"/>
    <x v="4"/>
    <s v="PA-PRO-2023/03591"/>
    <s v="ARP não encontrada"/>
    <s v="ARP não encontrada"/>
    <m/>
    <m/>
    <s v="Lei n° 8.666/93"/>
    <m/>
    <m/>
    <s v="PRAZO LEGAL"/>
    <s v="2024 - 3º Trimestre"/>
    <d v="2024-07-27T00:00:00"/>
    <s v="Sem informação"/>
    <s v="NÃO"/>
    <m/>
    <s v="Ramon Santos do Nascimento"/>
    <s v="Ramon Santos do Nascimento"/>
    <s v="Marcus Sergio Ferreira Neves"/>
    <s v="Sem indicação"/>
    <s v="Sem indicação"/>
    <s v="ramon.nascimento@tjpa.jus.br; marcus.neves@tjpa.jus.br; coordenadoria.contratos@tjpa.jus.br"/>
    <n v="-516"/>
    <n v="3"/>
    <m/>
    <s v="Iniciar Processo de Reajuste"/>
    <s v="022/2023"/>
    <m/>
    <s v="RSdN"/>
    <s v="Ramon Santos do Nascimento"/>
    <s v="ARP não encontrada"/>
    <s v="ARP022/2023"/>
  </r>
  <r>
    <s v="ARP"/>
    <s v="022"/>
    <x v="2"/>
    <s v="MICROTÉCNICA INFORMÁTICA LTDA"/>
    <s v="01.590.728/0009-30"/>
    <s v="Registro de Preços para aquisição de equipamentos de informática para a modernização e expansão da infraestrutura de tecnologia da informação e comunicação nas serventias extrajudiciais de registro do Estado do Pará"/>
    <s v="Material Permanente"/>
    <x v="0"/>
    <s v="023/2023"/>
    <d v="2023-09-25T00:00:00"/>
    <s v="25/09/23"/>
    <d v="2024-09-25T00:00:00"/>
    <s v="25/09/24"/>
    <n v="366"/>
    <s v="EXPIRADO"/>
    <s v="EXPIRADO"/>
    <x v="0"/>
    <n v="412216"/>
    <x v="0"/>
    <n v="0"/>
    <x v="4"/>
    <s v="PA-PRO-2023/03592"/>
    <s v="ARP não encontrada"/>
    <s v="ARP não encontrada"/>
    <m/>
    <m/>
    <s v="Lei n° 8.666/93"/>
    <m/>
    <m/>
    <s v="PRAZO LEGAL"/>
    <s v="2024 - 3º Trimestre"/>
    <d v="2024-07-27T00:00:00"/>
    <s v="Sem informação"/>
    <s v="NÃO"/>
    <m/>
    <s v="Ramon Santos do Nascimento"/>
    <s v="Ramon Santos do Nascimento"/>
    <s v="Marcus Sergio Ferreira Neves"/>
    <s v="Sem indicação"/>
    <s v="Sem indicação"/>
    <s v="ramon.nascimento@tjpa.jus.br; marcus.neves@tjpa.jus.br; coordenadoria.contratos@tjpa.jus.br"/>
    <n v="-516"/>
    <n v="3"/>
    <m/>
    <s v="Iniciar Processo de Reajuste"/>
    <s v="022/2023"/>
    <m/>
    <s v="RSdN"/>
    <s v="Ramon Santos do Nascimento"/>
    <s v="ARP não encontrada"/>
    <s v="ARP022/2023"/>
  </r>
  <r>
    <s v="CONTRATO"/>
    <s v="045"/>
    <x v="3"/>
    <s v="ATA COMERCIO E SERVIÇOS DE INFORMATICA"/>
    <s v="09.571.988/0001-13"/>
    <s v="Contratação de empresa especializada para prestação de serviços para implantação de solução de WAF (Web Application Firewall) e GSLB, com adição de dispositivos adicionais do fabricante A10, operação assistida, serviços técnicos especializados sob demanda com instalação e configuração, garantia e suporte técnico por 36 (trinta e seis) meses."/>
    <s v="Contrato de TIC"/>
    <x v="6"/>
    <s v="024/2021"/>
    <d v="2021-09-28T00:00:00"/>
    <s v="28/09/21"/>
    <d v="2024-09-28T00:00:00"/>
    <s v="28/09/24"/>
    <n v="1096"/>
    <s v="EXPIRADO"/>
    <s v="EXPIRADO"/>
    <x v="0"/>
    <n v="1713560"/>
    <x v="0"/>
    <s v="00"/>
    <x v="4"/>
    <s v="PA-PRO-2021/01025"/>
    <s v="Contrato não encontrado"/>
    <s v="Contrato não encontrado"/>
    <s v="TJPA-MEM-2024/40590, cobrança"/>
    <m/>
    <s v="Lei n° 8.666/93"/>
    <m/>
    <s v="SIM"/>
    <s v="PRAZO LEGAL"/>
    <s v="2024 - 3º Trimestre"/>
    <d v="2024-07-30T00:00:00"/>
    <s v="Sem informação"/>
    <s v="Sem informação"/>
    <m/>
    <s v="Marcus Vinicius Barbosa e Silva"/>
    <s v="Erick Johny Maciel Bol"/>
    <s v="Anderson do Valle Figueiredo"/>
    <s v="Erick Johny Maciel Bol"/>
    <s v="Joao Luiz Barbosa Silva"/>
    <s v="marcus.silva@tjpa.jus.br;erick.bol@tjpa.jus.br;anderson.figueiredo@tjpa.jus.br;erick.bol@tjpa.jus.br;joao.barbosa@tjpa.jus.br;coordenadoria.contratos@tjpa.jus.br"/>
    <n v="-513"/>
    <n v="3"/>
    <m/>
    <s v="Iniciar Processo de Reajuste"/>
    <s v="045/2021"/>
    <m/>
    <s v="EJMB"/>
    <s v="Erick Johny Maciel Bol"/>
    <s v="Contrato não encontrado"/>
    <s v="CONTRATO045/2021"/>
  </r>
  <r>
    <s v="ARP"/>
    <s v="021"/>
    <x v="2"/>
    <s v="RCN COMERCIO E SERVIÇOS LTDA"/>
    <s v="02.055.122/0001-00"/>
    <s v="Registro de Preços para eventual contratação de serviços de chaveiro em geral, com fornecimento de material para confecção de chaves, conserto, substituição e abetura de fechaduras."/>
    <s v="Serviço de Terceiro"/>
    <x v="0"/>
    <s v="029/2023"/>
    <d v="2023-09-28T00:00:00"/>
    <s v="28/09/23"/>
    <d v="2024-09-28T00:00:00"/>
    <s v="28/09/24"/>
    <n v="366"/>
    <s v="EXPIRADO"/>
    <s v="EXPIRADO"/>
    <x v="0"/>
    <n v="51799"/>
    <x v="0"/>
    <n v="0"/>
    <x v="2"/>
    <s v="PA-PRO-2023/03891"/>
    <n v="0"/>
    <s v="ARP não encontrada"/>
    <n v="8666"/>
    <m/>
    <s v="Lei n° 8.666/93"/>
    <m/>
    <m/>
    <s v="PRAZO LEGAL"/>
    <s v="2024 - 3º Trimestre"/>
    <d v="2024-07-30T00:00:00"/>
    <s v="Sem informação"/>
    <s v="NÃO"/>
    <m/>
    <s v="Enio de Oliveira Reboucas"/>
    <s v="Randal Willams Ferreira de Castro"/>
    <s v="Jandiara Luzia Matos Pires "/>
    <s v="Sem indicação"/>
    <s v="Sem indicação"/>
    <s v="enio.reboucas@tjpa.jus.br; randal.castro@tjpa.jus.br; jandiara.pires@tjpa.jus.br; coordenadoria.contratos@tjpa.jus.br"/>
    <n v="-513"/>
    <n v="3"/>
    <m/>
    <s v="Iniciar Processo de Reajuste"/>
    <s v="021/2023"/>
    <m/>
    <s v="RWFdC"/>
    <s v="Randal Willams Ferreira de Castro"/>
    <n v="11618"/>
    <s v="ARP021/2023"/>
  </r>
  <r>
    <s v="ARP"/>
    <s v="023"/>
    <x v="2"/>
    <s v="COMERCIAL MARAMBAIA LTDA"/>
    <s v="49.507.398/0001-46"/>
    <s v="Registro de Preços para aquisição de materiais de expediente diversos"/>
    <s v="Material de Consumo"/>
    <x v="0"/>
    <s v="020/2023"/>
    <d v="2023-09-28T00:00:00"/>
    <s v="28/09/23"/>
    <d v="2024-09-28T00:00:00"/>
    <s v="28/09/24"/>
    <n v="366"/>
    <s v="EXPIRADO"/>
    <s v="EXPIRADO"/>
    <x v="0"/>
    <n v="153280"/>
    <x v="0"/>
    <n v="0"/>
    <x v="2"/>
    <s v="PA-PRO-2023/04006"/>
    <s v="ARP não encontrada"/>
    <s v="ARP não encontrada"/>
    <n v="8666"/>
    <m/>
    <s v="Lei n° 8.666/93"/>
    <m/>
    <m/>
    <s v="PRAZO LEGAL"/>
    <s v="2024 - 3º Trimestre"/>
    <d v="2024-07-30T00:00:00"/>
    <s v="Sem informação"/>
    <s v="NÃO"/>
    <m/>
    <s v="Marcos Vinicius Galvao da Encarnacao"/>
    <s v="Leandro Soares Costa Borges"/>
    <s v="Leandro Soares Costa Borges"/>
    <s v="Sem indicação"/>
    <s v="Sem indicação"/>
    <s v="marcos.encarnacao@tjpa.jus.br; leandro.borges@tjpa.jus.br; coordenadoria.contratos@tjpa.jus.br"/>
    <n v="-513"/>
    <n v="3"/>
    <m/>
    <s v="Iniciar Processo de Reajuste"/>
    <s v="023/2023"/>
    <m/>
    <s v="LSCB"/>
    <s v="Leandro Soares Costa Borges"/>
    <s v="ARP não encontrada"/>
    <s v="ARP023/2023"/>
  </r>
  <r>
    <s v="ARP"/>
    <s v="024"/>
    <x v="2"/>
    <s v="H DE F PIRES SERVICOS LTDA"/>
    <s v="18.655.861/0001-73"/>
    <s v="Registro de Preço para aquisição de uniformes diversos para atender as necessidades."/>
    <s v="Serviço de Terceiro"/>
    <x v="0"/>
    <s v="027/2023"/>
    <d v="2023-09-29T00:00:00"/>
    <s v="29/09/23"/>
    <d v="2024-09-29T00:00:00"/>
    <s v="29/09/24"/>
    <n v="366"/>
    <s v="EXPIRADO"/>
    <s v="EXPIRADO"/>
    <x v="0"/>
    <n v="67135.95"/>
    <x v="0"/>
    <n v="0"/>
    <x v="2"/>
    <s v="TJPA-PRO-2023/04028"/>
    <n v="0"/>
    <s v="ARP não encontrada"/>
    <n v="8666"/>
    <m/>
    <s v="Lei n° 8.666/93"/>
    <m/>
    <m/>
    <s v="PRAZO LEGAL"/>
    <s v="2024 - 3º Trimestre"/>
    <d v="2024-07-31T00:00:00"/>
    <s v="Sem informação"/>
    <s v="NÃO"/>
    <m/>
    <s v="Enio de Oliveira Reboucas"/>
    <s v="Jandiara Luzia Matos Pires "/>
    <s v="Randal Willams Ferreira de Castro"/>
    <s v="Sem indicação"/>
    <s v="Sem indicação"/>
    <s v="enio.reboucas@tjpa.jus.br; randal.castro@tjpa.jus.br; jandiara.pires@tjpa.jus.br; coordenadoria.contratos@tjpa.jus.br"/>
    <n v="-512"/>
    <n v="3"/>
    <m/>
    <s v="Iniciar Processo de Reajuste"/>
    <s v="024/2023"/>
    <m/>
    <s v="JLMP"/>
    <s v="Jandiara Luzia Matos Pires "/>
    <n v="31893.579999999998"/>
    <s v="ARP024/2023"/>
  </r>
  <r>
    <s v="CONTRATO"/>
    <s v="051"/>
    <x v="3"/>
    <s v="CLARO  S/A"/>
    <s v="40.432.544/0001-47"/>
    <s v="Contratação para prestação de serviço de acesso à internet, com instalação e suporte para as unidades judiciárias do Tribunal de Justiça do Estado do Pará"/>
    <s v="Contrato de TIC"/>
    <x v="7"/>
    <s v="054/2021"/>
    <d v="2021-11-03T00:00:00"/>
    <s v="03/11/21"/>
    <d v="2022-05-02T00:00:00"/>
    <s v="02/05/22"/>
    <n v="180"/>
    <s v="EXPIRADO"/>
    <s v="EXPIRADO"/>
    <x v="0"/>
    <n v="50439.360000000001"/>
    <x v="0"/>
    <s v="00"/>
    <x v="4"/>
    <s v="PA-PRO-2021/03664 "/>
    <s v="Contrato não encontrado"/>
    <s v="Contrato não encontrado"/>
    <s v="Contrato Rescindido"/>
    <m/>
    <s v="Lei n° 8.666/93"/>
    <m/>
    <s v="SIM"/>
    <s v="PRAZO LEGAL"/>
    <s v="2022 - 2º Trimestre"/>
    <d v="2022-03-03T00:00:00"/>
    <s v="Sem informação"/>
    <s v="NÃO"/>
    <m/>
    <s v="Fabio Venicius Ferreira dos Reis"/>
    <s v="Erick Johny Maciel Bol"/>
    <s v="Cristiano Neri da Silva "/>
    <s v="Erick Johny Maciel Bol"/>
    <s v="Mauricio de Freitas Braga "/>
    <s v="fabio.reis@tjpa.jus.br;erick.bol@tjpa.jus.br;cristiano.neri@tjpa.jus.br;mauricio.braga@tjpa.jus.br;coordenadoria.contratos@tjpa.jus.br"/>
    <n v="-1393"/>
    <s v=""/>
    <m/>
    <s v="Iniciar Processo de Reajuste"/>
    <s v="051/2021"/>
    <m/>
    <s v="EJMB"/>
    <s v="Erick Johny Maciel Bol"/>
    <s v="Contrato não encontrado"/>
    <s v="CONTRATO051/2021"/>
  </r>
  <r>
    <s v="CONTRATO"/>
    <s v="082"/>
    <x v="2"/>
    <s v="BERKANA TECNOLOGIA EM SEGURANÇA"/>
    <s v="07.259.712/0001-79"/>
    <s v="Fornecimento de equipamento portátil detector e avaliador de junção não-linear visando atender as necessidades do TJPA"/>
    <s v="Material Permanente"/>
    <x v="7"/>
    <s v="008/2023"/>
    <d v="2023-09-11T00:00:00"/>
    <s v="11/09/23"/>
    <d v="2024-09-11T00:00:00"/>
    <s v="11/09/24"/>
    <n v="366"/>
    <s v="EXPIRADO"/>
    <s v="EXPIRADO"/>
    <x v="0"/>
    <n v="210000"/>
    <x v="0"/>
    <s v="00"/>
    <x v="0"/>
    <s v="TJPA-PRO-2023/03776"/>
    <s v="Contrato não encontrado"/>
    <s v="Contrato não encontrado"/>
    <s v="Contrato de fornecimento"/>
    <m/>
    <s v="Lei n° 8.666/93"/>
    <m/>
    <s v="Não"/>
    <s v="PRAZO LEGAL"/>
    <s v="2024 - 3º Trimestre"/>
    <d v="2024-07-13T00:00:00"/>
    <s v="Sem informação"/>
    <s v="NÃO"/>
    <m/>
    <s v="Willian Rogerio Souza da Silva"/>
    <s v="Edson Santos de Souza"/>
    <s v="Roberto Sérgio da Silva Castro"/>
    <s v="Sem indicação"/>
    <s v="Sem indicação"/>
    <s v="coordenadoria.contratos@tjpa.jus.br;william.silva@tjpa.jus.br;edson.souza@tjpa.jus.br;roberto.castro@tjpa.jus.br;cmtj@tjpa.jus.br"/>
    <n v="-530"/>
    <n v="3"/>
    <m/>
    <s v="Iniciar Processo de Reajuste"/>
    <s v="082/2023"/>
    <m/>
    <s v="ESdS"/>
    <s v="Edson Santos de Souza"/>
    <s v="Contrato não encontrado"/>
    <s v="CONTRATO082/2023"/>
  </r>
  <r>
    <s v="CONTRATO"/>
    <s v="034"/>
    <x v="9"/>
    <s v="UNIMED BELÉM COOPERATIVA DE TRABALHO MÉDICO"/>
    <s v="04.201.372/0001-37"/>
    <s v="Contratação de empresa especializada na prestação de serviços de assistência médica, ambulatorial, hospitalar e auxiliares de diagnóstico e terapia, com obstetrícia, fisioterápica, psicológica e farmacêutica na internação, que apresentam sua codificação na Agência Nacional de Saúde Suplementar – ANS, através de Plano de Saúde, de abrangência nacional, a todos os membros e servidores do TJPA, ativos e inativos, bem como aos respectivos dependentes, que poderão aderir, ou não, no âmbito e condições de cobertura estabelecidos pelo plano por eles eventualmente escolhido, dentre aqueles contratados."/>
    <s v="Serviço de Terceiro"/>
    <x v="7"/>
    <s v="034/2019"/>
    <d v="2019-09-11T00:00:00"/>
    <s v="11/09/19"/>
    <d v="2024-09-11T00:00:00"/>
    <s v="11/09/24"/>
    <n v="1827"/>
    <s v="EXPIRADO"/>
    <s v="EXPIRADO"/>
    <x v="0"/>
    <n v="36139902.479999997"/>
    <x v="0"/>
    <s v="00"/>
    <x v="3"/>
    <s v="PA-PRO-2019/03453"/>
    <s v="Contrato não encontrado"/>
    <s v="Contrato não encontrado"/>
    <s v="PA-MEM-2022/23099, autorizado em 06/09/2022. TJPA-MEM-2023/37028 , cobrança. TJPA-MEM-2023/29821; Nova contratação TJPA-PRO-2024/00573"/>
    <m/>
    <s v="Lei n° 8.666/93"/>
    <m/>
    <s v="SIM"/>
    <s v="EXCEPCIONAL"/>
    <s v="2024 - 3º Trimestre"/>
    <d v="2024-07-13T00:00:00"/>
    <s v="Sem informação"/>
    <s v="Sem informação"/>
    <m/>
    <s v="Camila Amado Soares"/>
    <s v="Miguel Angelo Novo Simas"/>
    <s v="Miguel Angelo Novo Simas"/>
    <s v="Sem indicação"/>
    <s v="Paulo Roberto Brito Cartagenes"/>
    <s v="camila.amado@tjpa.jus.br;miguel.simas@tjpa.jus.br;miguel.simas@tjpa.jus.br;paulo.cartagenes@tjpa.jus.br;coordenadoria.contratos@tjpa.jus.br"/>
    <n v="-530"/>
    <n v="3"/>
    <m/>
    <s v="Iniciar Processo de Reajuste"/>
    <s v="034/2019"/>
    <m/>
    <s v="MANS"/>
    <s v="Miguel Angelo Novo Simas"/>
    <s v="Contrato não encontrado"/>
    <s v="CONTRATO034/2019"/>
  </r>
  <r>
    <s v="ARP"/>
    <s v="018"/>
    <x v="2"/>
    <s v="ALEXANDRE FREIRE"/>
    <s v="39.334.587/0001-00"/>
    <s v="Registro de Preços para aquisição de materiais de expediente diversos"/>
    <s v="Material de Consumo"/>
    <x v="0"/>
    <s v="020/2023"/>
    <d v="2023-09-11T00:00:00"/>
    <s v="11/09/23"/>
    <d v="2024-09-11T00:00:00"/>
    <s v="11/09/24"/>
    <n v="366"/>
    <s v="EXPIRADO"/>
    <s v="EXPIRADO"/>
    <x v="0"/>
    <n v="9829.5"/>
    <x v="0"/>
    <n v="0"/>
    <x v="2"/>
    <s v="TJPA-PRO-2023/03736"/>
    <n v="0"/>
    <s v="ARP não encontrada"/>
    <m/>
    <m/>
    <s v="Lei n° 8.666/93"/>
    <m/>
    <m/>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s v="APCdC"/>
    <s v="Antonio Paulo Costa de Castro"/>
    <n v="79845.159999999989"/>
    <s v="ARP018/2023"/>
  </r>
  <r>
    <s v="ARP"/>
    <s v="018"/>
    <x v="2"/>
    <s v="ALZOTEC INFORMATICA LTDA"/>
    <s v="17.775.469/0001-03"/>
    <s v="Registro de Preços para aquisição de materiais de expediente diversos"/>
    <s v="Material de Consumo"/>
    <x v="0"/>
    <s v="020/2023"/>
    <d v="2023-09-11T00:00:00"/>
    <s v="11/09/23"/>
    <d v="2024-09-11T00:00:00"/>
    <s v="11/09/24"/>
    <n v="366"/>
    <s v="EXPIRADO"/>
    <s v="EXPIRADO"/>
    <x v="0"/>
    <n v="38500"/>
    <x v="0"/>
    <n v="0"/>
    <x v="2"/>
    <s v="TJPA-PRO-2023/03737"/>
    <n v="0"/>
    <s v="ARP não encontrada"/>
    <m/>
    <m/>
    <s v="Lei n° 8.666/93"/>
    <m/>
    <m/>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s v="APCdC"/>
    <s v="Antonio Paulo Costa de Castro"/>
    <n v="79845.159999999989"/>
    <s v="ARP018/2023"/>
  </r>
  <r>
    <s v="ARP"/>
    <s v="018"/>
    <x v="2"/>
    <s v="APOLO COMERCIAL LTDA"/>
    <s v="02.567.637/0001-90"/>
    <s v="Registro de Preços para aquisição de materiais de expediente diversos"/>
    <s v="Material de Consumo"/>
    <x v="0"/>
    <s v="020/2023"/>
    <d v="2023-09-11T00:00:00"/>
    <s v="11/09/23"/>
    <d v="2024-09-11T00:00:00"/>
    <s v="11/09/24"/>
    <n v="366"/>
    <s v="EXPIRADO"/>
    <s v="EXPIRADO"/>
    <x v="0"/>
    <n v="150710"/>
    <x v="0"/>
    <n v="0"/>
    <x v="2"/>
    <s v="TJPA-PRO-2023/03738"/>
    <n v="0"/>
    <s v="ARP não encontrada"/>
    <m/>
    <m/>
    <s v="Lei n° 8.666/93"/>
    <m/>
    <m/>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s v="APCdC"/>
    <s v="Antonio Paulo Costa de Castro"/>
    <n v="79845.159999999989"/>
    <s v="ARP018/2023"/>
  </r>
  <r>
    <s v="ARP"/>
    <s v="018"/>
    <x v="2"/>
    <s v="COMERCIAL MARAMBAIA LTDA"/>
    <s v="49.507.398/0001-46"/>
    <s v="Registro de Preços para aquisição de materiais de expediente diversos"/>
    <s v="Material de Consumo"/>
    <x v="0"/>
    <s v="020/2023"/>
    <d v="2023-09-11T00:00:00"/>
    <s v="11/09/23"/>
    <d v="2024-09-11T00:00:00"/>
    <s v="11/09/24"/>
    <n v="366"/>
    <s v="EXPIRADO"/>
    <s v="EXPIRADO"/>
    <x v="0"/>
    <n v="133126.5"/>
    <x v="0"/>
    <n v="0"/>
    <x v="2"/>
    <s v="TJPA-PRO-2023/03740"/>
    <n v="0"/>
    <s v="ARP não encontrada"/>
    <m/>
    <m/>
    <s v="Lei n° 8.666/93"/>
    <m/>
    <m/>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s v="APCdC"/>
    <s v="Antonio Paulo Costa de Castro"/>
    <n v="79845.159999999989"/>
    <s v="ARP018/2023"/>
  </r>
  <r>
    <s v="ARP"/>
    <s v="018"/>
    <x v="2"/>
    <s v="COMPANHIA DO PAPEL LTDA"/>
    <s v="21.496.459/0001-06"/>
    <s v="Registro de Preços para aquisição de materiais de expediente diversos"/>
    <s v="Material de Consumo"/>
    <x v="0"/>
    <s v="020/2023"/>
    <d v="2023-09-11T00:00:00"/>
    <s v="11/09/23"/>
    <d v="2024-09-11T00:00:00"/>
    <s v="11/09/24"/>
    <n v="366"/>
    <s v="EXPIRADO"/>
    <s v="EXPIRADO"/>
    <x v="0"/>
    <n v="9990"/>
    <x v="0"/>
    <n v="0"/>
    <x v="2"/>
    <s v="TJPA-PRO-2023/03741"/>
    <n v="0"/>
    <s v="ARP não encontrada"/>
    <m/>
    <m/>
    <s v="Lei n° 8.666/93"/>
    <m/>
    <m/>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s v="APCdC"/>
    <s v="Antonio Paulo Costa de Castro"/>
    <n v="79845.159999999989"/>
    <s v="ARP018/2023"/>
  </r>
  <r>
    <s v="ARP"/>
    <s v="018"/>
    <x v="2"/>
    <s v="CONTAINER COMERCIO E SERVICOS LTDA"/>
    <s v="41.243.002/0001-99"/>
    <s v="Registro de Preços para aquisição de materiais de expediente diversos"/>
    <s v="Material de Consumo"/>
    <x v="0"/>
    <s v="020/2023"/>
    <d v="2023-09-11T00:00:00"/>
    <s v="11/09/23"/>
    <d v="2024-09-11T00:00:00"/>
    <s v="11/09/24"/>
    <n v="366"/>
    <s v="EXPIRADO"/>
    <s v="EXPIRADO"/>
    <x v="0"/>
    <n v="29283"/>
    <x v="0"/>
    <n v="0"/>
    <x v="2"/>
    <s v="TJPA-PRO-2023/03742"/>
    <n v="0"/>
    <s v="ARP não encontrada"/>
    <m/>
    <m/>
    <s v="Lei n° 8.666/93"/>
    <m/>
    <m/>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s v="APCdC"/>
    <s v="Antonio Paulo Costa de Castro"/>
    <n v="79845.159999999989"/>
    <s v="ARP018/2023"/>
  </r>
  <r>
    <s v="ARP"/>
    <s v="018"/>
    <x v="2"/>
    <s v="FASTMED COMERCIO DE MEDICAMENTOS E MATERIAIS HOSPITALARES LTDA"/>
    <s v="48.778.881/0001-00"/>
    <s v="Registro de Preços para aquisição de materiais de expediente diversos"/>
    <s v="Material de Consumo"/>
    <x v="0"/>
    <s v="020/2023"/>
    <d v="2023-09-11T00:00:00"/>
    <s v="11/09/23"/>
    <d v="2024-09-11T00:00:00"/>
    <s v="11/09/24"/>
    <n v="366"/>
    <s v="EXPIRADO"/>
    <s v="EXPIRADO"/>
    <x v="0"/>
    <n v="43220"/>
    <x v="0"/>
    <n v="0"/>
    <x v="2"/>
    <s v="TJPA-PRO-2023/03743"/>
    <n v="0"/>
    <s v="ARP não encontrada"/>
    <m/>
    <m/>
    <s v="Lei n° 8.666/93"/>
    <m/>
    <m/>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s v="APCdC"/>
    <s v="Antonio Paulo Costa de Castro"/>
    <n v="79845.159999999989"/>
    <s v="ARP018/2023"/>
  </r>
  <r>
    <s v="ARP"/>
    <s v="018"/>
    <x v="2"/>
    <s v="I G DOS SANTOS DE OLIVEIRA LTDA"/>
    <s v="27.363.204/0001-43"/>
    <s v="Registro de Preços para aquisição de materiais de expediente diversos"/>
    <s v="Material de Consumo"/>
    <x v="0"/>
    <s v="020/2023"/>
    <d v="2023-09-11T00:00:00"/>
    <s v="11/09/23"/>
    <d v="2024-09-11T00:00:00"/>
    <s v="11/09/24"/>
    <n v="366"/>
    <s v="EXPIRADO"/>
    <s v="EXPIRADO"/>
    <x v="0"/>
    <n v="250000"/>
    <x v="0"/>
    <n v="0"/>
    <x v="2"/>
    <s v="TJPA-PRO-2023/03744"/>
    <n v="0"/>
    <s v="ARP não encontrada"/>
    <m/>
    <m/>
    <s v="Lei n° 8.666/93"/>
    <m/>
    <m/>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s v="APCdC"/>
    <s v="Antonio Paulo Costa de Castro"/>
    <n v="79845.159999999989"/>
    <s v="ARP018/2023"/>
  </r>
  <r>
    <s v="ARP"/>
    <s v="018"/>
    <x v="2"/>
    <s v="J B M H DISTRIBUIDORA DE EQUIPAMENTOS ELETRONICOS LTDA"/>
    <s v="30.632.729/0001-41"/>
    <s v="Registro de Preços para aquisição de materiais de expediente diversos"/>
    <s v="Material de Consumo"/>
    <x v="0"/>
    <s v="020/2023"/>
    <d v="2023-09-11T00:00:00"/>
    <s v="11/09/23"/>
    <d v="2024-09-11T00:00:00"/>
    <s v="11/09/24"/>
    <n v="366"/>
    <s v="EXPIRADO"/>
    <s v="EXPIRADO"/>
    <x v="0"/>
    <n v="65975"/>
    <x v="0"/>
    <n v="0"/>
    <x v="2"/>
    <s v="PA-PRO-2023/03745"/>
    <n v="0"/>
    <s v="ARP não encontrada"/>
    <m/>
    <m/>
    <s v="Lei n° 8.666/93"/>
    <m/>
    <m/>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s v="APCdC"/>
    <s v="Antonio Paulo Costa de Castro"/>
    <n v="79845.159999999989"/>
    <s v="ARP018/2023"/>
  </r>
  <r>
    <s v="ARP"/>
    <s v="018"/>
    <x v="2"/>
    <s v="JSL COMERCIO DE MATERIAL DE EXPEDIENTE LTDA"/>
    <s v="37.358.317/0001-04"/>
    <s v="Registro de Preços para aquisição de materiais de expediente diversos"/>
    <s v="Material de Consumo"/>
    <x v="0"/>
    <s v="020/2023"/>
    <d v="2023-09-11T00:00:00"/>
    <s v="11/09/23"/>
    <d v="2024-09-11T00:00:00"/>
    <s v="11/09/24"/>
    <n v="366"/>
    <s v="EXPIRADO"/>
    <s v="EXPIRADO"/>
    <x v="0"/>
    <n v="25557"/>
    <x v="0"/>
    <n v="0"/>
    <x v="2"/>
    <s v="PA-PRO-2023/03746"/>
    <n v="0"/>
    <s v="ARP não encontrada"/>
    <m/>
    <m/>
    <s v="Lei n° 8.666/93"/>
    <m/>
    <m/>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s v="APCdC"/>
    <s v="Antonio Paulo Costa de Castro"/>
    <n v="79845.159999999989"/>
    <s v="ARP018/2023"/>
  </r>
  <r>
    <s v="ARP"/>
    <s v="018"/>
    <x v="2"/>
    <s v="L &amp; E DIVERSIDADE COMERCIAL LTDA"/>
    <s v="01.013.839/0001-27"/>
    <s v="Registro de Preços para aquisição de materiais de expediente diversos"/>
    <s v="Material de Consumo"/>
    <x v="0"/>
    <s v="020/2023"/>
    <d v="2023-09-11T00:00:00"/>
    <s v="11/09/23"/>
    <d v="2024-09-11T00:00:00"/>
    <s v="11/09/24"/>
    <n v="366"/>
    <s v="EXPIRADO"/>
    <s v="EXPIRADO"/>
    <x v="0"/>
    <n v="539520"/>
    <x v="0"/>
    <n v="0"/>
    <x v="2"/>
    <s v="PA-PRO-2023/03747"/>
    <n v="0"/>
    <s v="ARP não encontrada"/>
    <m/>
    <m/>
    <s v="Lei n° 8.666/93"/>
    <m/>
    <m/>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s v="APCdC"/>
    <s v="Antonio Paulo Costa de Castro"/>
    <n v="79845.159999999989"/>
    <s v="ARP018/2023"/>
  </r>
  <r>
    <s v="ARP"/>
    <s v="018"/>
    <x v="2"/>
    <s v="LUXPLACAS INDUSTRIA, COMERCIO &amp; SERVICOS LIMITADA"/>
    <s v="40.787.494/0001-10"/>
    <s v="Registro de Preços para aquisição de materiais de expediente diversos"/>
    <s v="Material de Consumo"/>
    <x v="0"/>
    <s v="020/2023"/>
    <d v="2023-09-11T00:00:00"/>
    <s v="11/09/23"/>
    <d v="2024-09-11T00:00:00"/>
    <s v="11/09/24"/>
    <n v="366"/>
    <s v="EXPIRADO"/>
    <s v="EXPIRADO"/>
    <x v="0"/>
    <n v="1560"/>
    <x v="0"/>
    <n v="0"/>
    <x v="2"/>
    <s v="PA-PRO-2023/03748"/>
    <n v="0"/>
    <s v="ARP não encontrada"/>
    <m/>
    <m/>
    <s v="Lei n° 8.666/93"/>
    <m/>
    <m/>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s v="APCdC"/>
    <s v="Antonio Paulo Costa de Castro"/>
    <n v="79845.159999999989"/>
    <s v="ARP018/2023"/>
  </r>
  <r>
    <s v="ARP"/>
    <s v="018"/>
    <x v="2"/>
    <s v="MEDPRIME DISTRIBUIDORA DE MEDICAMENTOS E INSUMOS HOSPITALARES LTDA"/>
    <s v="45.838.204/0001-34"/>
    <s v="Registro de Preços para aquisição de materiais de expediente diversos"/>
    <s v="Material de Consumo"/>
    <x v="0"/>
    <s v="020/2023"/>
    <d v="2023-09-11T00:00:00"/>
    <s v="11/09/23"/>
    <d v="2024-09-11T00:00:00"/>
    <s v="11/09/24"/>
    <n v="366"/>
    <s v="EXPIRADO"/>
    <s v="EXPIRADO"/>
    <x v="0"/>
    <n v="35945"/>
    <x v="0"/>
    <n v="0"/>
    <x v="2"/>
    <s v="PA-PRO-2023/03749"/>
    <n v="0"/>
    <s v="ARP não encontrada"/>
    <m/>
    <m/>
    <s v="Lei n° 8.666/93"/>
    <m/>
    <m/>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s v="APCdC"/>
    <s v="Antonio Paulo Costa de Castro"/>
    <n v="79845.159999999989"/>
    <s v="ARP018/2023"/>
  </r>
  <r>
    <s v="ARP"/>
    <s v="018"/>
    <x v="2"/>
    <s v="OLIVEIRA &amp; ALMEIDA INFORMATICA LTDA"/>
    <s v="13.218.025/0001-08"/>
    <s v="Registro de Preços para aquisição de materiais de expediente diversos"/>
    <s v="Material de Consumo"/>
    <x v="0"/>
    <s v="020/2023"/>
    <d v="2023-09-11T00:00:00"/>
    <s v="11/09/23"/>
    <d v="2024-09-11T00:00:00"/>
    <s v="11/09/24"/>
    <n v="366"/>
    <s v="EXPIRADO"/>
    <s v="EXPIRADO"/>
    <x v="0"/>
    <n v="45370"/>
    <x v="0"/>
    <n v="0"/>
    <x v="2"/>
    <s v="PA-PRO-2023/03750"/>
    <n v="0"/>
    <s v="ARP não encontrada"/>
    <m/>
    <m/>
    <s v="Lei n° 8.666/93"/>
    <m/>
    <m/>
    <s v="PRAZO LEGAL"/>
    <s v="2024 - 3º Trimestre"/>
    <d v="2024-07-13T00:00:00"/>
    <s v="Sem informação"/>
    <s v="NÃO"/>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s v="APCdC"/>
    <s v="Antonio Paulo Costa de Castro"/>
    <n v="79845.159999999989"/>
    <s v="ARP018/2023"/>
  </r>
  <r>
    <s v="ARP"/>
    <s v="019"/>
    <x v="2"/>
    <s v="VLA POZZI COMERCIO DE MÓVEIS LTDA"/>
    <s v="36.750.137/0001-00"/>
    <s v="Registro de preços de cadeiras, longarinas e móveis em MDF "/>
    <s v="Material Permanente"/>
    <x v="0"/>
    <s v="017/2023"/>
    <d v="2023-09-12T00:00:00"/>
    <s v="12/09/23"/>
    <d v="2024-09-12T00:00:00"/>
    <s v="12/09/24"/>
    <n v="366"/>
    <s v="EXPIRADO"/>
    <s v="EXPIRADO"/>
    <x v="0"/>
    <n v="1272134"/>
    <x v="0"/>
    <n v="0"/>
    <x v="2"/>
    <s v="PA-PRO-2023/03778"/>
    <n v="0"/>
    <s v="ARP não encontrada"/>
    <m/>
    <m/>
    <s v="Lei n° 8.666/93"/>
    <m/>
    <m/>
    <s v="PRAZO LEGAL"/>
    <s v="2024 - 3º Trimestre"/>
    <d v="2024-07-14T00:00:00"/>
    <s v="Sem informação"/>
    <s v="NÃO"/>
    <m/>
    <s v="Joao Victor Ferreira Almeida"/>
    <s v="Mario Tasso Ribeiro Serra Junior"/>
    <s v="Mario Tasso Ribeiro Serra Junior"/>
    <s v="Sem indicação"/>
    <s v="Sem indicação"/>
    <s v="joao.vfalmeida@tjpa.jus.br; mario.serra@tjpa.jus.br;coordenadoria.contratos@tjpa.jus.br"/>
    <n v="-529"/>
    <n v="3"/>
    <m/>
    <s v="Iniciar Processo de Reajuste"/>
    <s v="019/2023"/>
    <m/>
    <s v="MTRSJ"/>
    <s v="Mario Tasso Ribeiro Serra Junior"/>
    <n v="42050"/>
    <s v="ARP019/2023"/>
  </r>
  <r>
    <s v="CONTRATO"/>
    <s v="042"/>
    <x v="12"/>
    <s v="GLEIDSON DE OLIVEIRA MARQUES"/>
    <s v="679.xxx.xxx-52"/>
    <s v="Locação de imóvel para o funcionamento da Vara Agrária de Altamira"/>
    <s v="Aluguel"/>
    <x v="2"/>
    <s v="010/2013"/>
    <d v="2013-08-01T00:00:00"/>
    <s v="01/08/13"/>
    <d v="2024-08-01T00:00:00"/>
    <s v="01/08/24"/>
    <n v="4018"/>
    <s v="EXPIRADO"/>
    <s v="EXPIRADO"/>
    <x v="0"/>
    <n v="60000"/>
    <x v="0"/>
    <s v="00"/>
    <x v="2"/>
    <s v="PA-PRO-2015/00025"/>
    <s v="Contrato não encontrado"/>
    <s v="Contrato não encontrado"/>
    <s v="TJPA-MEM-2023/24534, cobrança. Autorizado. Não poderá ser prorrogado - art 60 da IN 001/2023-GP. TJPA-MEM-2024/31746"/>
    <m/>
    <s v="Lei n° 8.666/93"/>
    <m/>
    <s v="Não"/>
    <s v="EMERGENCIAL"/>
    <s v="2024 - 3º Trimestre"/>
    <d v="2024-06-02T00:00:00"/>
    <s v="Sem informação"/>
    <s v="NÃO"/>
    <m/>
    <s v="Jose Nasareno de Macedo Silva"/>
    <s v="Jose Nasareno de Macedo Silva"/>
    <s v="Antonio Wilson Eutropio Azevedo de Souza"/>
    <s v="Sem indicação"/>
    <s v="Kelle Katiuscia da Silva Auzier Marques"/>
    <s v="nasareno.silva@tjpa.jus.br;antonio.souza@tjpa.jus.br;;kelle.auzier@tjpa.jus.br;coordenadoria.contratos@tjpa.jus.br"/>
    <n v="-571"/>
    <n v="3"/>
    <m/>
    <s v="Iniciar Processo de Reajuste"/>
    <s v="042/2013"/>
    <m/>
    <s v="JNdMS"/>
    <s v="Jose Nasareno de Macedo Silva"/>
    <s v="Contrato não encontrado"/>
    <s v="CONTRATO042/2013"/>
  </r>
  <r>
    <s v="CONTRATO"/>
    <s v="038"/>
    <x v="3"/>
    <s v="SERVIX INFORMÁTICA LTDA"/>
    <s v="01.134.191/0002-28"/>
    <s v="Contratação de empresa no fornecimento de solução para expansão da infraestrutura de armazenamento de dados em ambiente de Datacenter. "/>
    <s v="Serviço de Terceiro"/>
    <x v="6"/>
    <s v="210/2020"/>
    <d v="2021-08-06T00:00:00"/>
    <s v="06/08/21"/>
    <d v="2024-08-06T00:00:00"/>
    <s v="06/08/24"/>
    <n v="1096"/>
    <s v="EXPIRADO"/>
    <s v="EXPIRADO"/>
    <x v="0"/>
    <n v="3020000"/>
    <x v="0"/>
    <s v="00"/>
    <x v="4"/>
    <s v="PA-PRO-2021/01872 "/>
    <s v="Contrato não encontrado"/>
    <s v="Contrato não encontrado"/>
    <s v="TJPA-MEM-2024/35248, cobrança, falei com Roniel em 03/07/2024"/>
    <m/>
    <s v="Lei n° 8.666/93"/>
    <m/>
    <s v="SIM"/>
    <s v="PRAZO LEGAL"/>
    <s v="2024 - 3º Trimestre"/>
    <d v="2024-06-07T00:00:00"/>
    <s v="Sem informação"/>
    <s v="Sem informação"/>
    <m/>
    <s v="Marcus Vinicius Barbosa e Silva"/>
    <s v="Erick Johny Maciel Bol"/>
    <s v="Henrique Pacha Penna de Carvalho"/>
    <s v="Erick Johny Maciel Bol"/>
    <s v="Sandro Luiz de Oliveira"/>
    <s v="marcus.silva@tjpa.jus.br;erick.bol@tjpa.jus.br;henrique.carvalho@tjpa.jus.br;erick.bol@tjpa.jus.br;sandro.martins@tjpa.jus.br;coordenadoria.contratos@tjpa.jus.br"/>
    <n v="-566"/>
    <n v="3"/>
    <m/>
    <s v="Iniciar Processo de Reajuste"/>
    <s v="038/2021"/>
    <m/>
    <s v="EJMB"/>
    <s v="Erick Johny Maciel Bol"/>
    <s v="Contrato não encontrado"/>
    <s v="CONTRATO038/2021"/>
  </r>
  <r>
    <s v="ARP"/>
    <s v="016"/>
    <x v="2"/>
    <s v="CITE ELETRODOMESTICOS LTDA"/>
    <s v="40.426.345/0001-26"/>
    <s v="Registro de preços para aquisição de equipamentos de refrigeração – SPLITS e ACJs (sem instalação)"/>
    <s v="Material Permanente"/>
    <x v="0"/>
    <s v="022/2023"/>
    <d v="2023-08-08T00:00:00"/>
    <s v="08/08/23"/>
    <d v="2024-08-08T00:00:00"/>
    <s v="08/08/24"/>
    <n v="366"/>
    <s v="EXPIRADO"/>
    <s v="EXPIRADO"/>
    <x v="0"/>
    <n v="177225.8"/>
    <x v="0"/>
    <n v="0"/>
    <x v="2"/>
    <s v="TJPA-PRO-2023/03174"/>
    <n v="0"/>
    <s v="ARP não encontrada"/>
    <m/>
    <m/>
    <s v="Lei n° 8.666/93"/>
    <m/>
    <m/>
    <s v="PRAZO LEGAL"/>
    <s v="2024 - 3º Trimestre"/>
    <d v="2024-06-09T00:00:00"/>
    <s v="Sem informação"/>
    <s v="NÃO"/>
    <m/>
    <s v="Joao Victor Ferreira Almeida"/>
    <s v="Leandro Soares Costa Borges"/>
    <s v="Edson Goncalves Ferreira"/>
    <s v="Sem indicação"/>
    <s v="Sem indicação"/>
    <s v="joao.vfalmeida@tjpa.jus.br; leandro.borges@tjpa.jus.br; edson.ferreira@tjpa.jus.br; coordenadoria.contratos@tjpa.jus.br"/>
    <n v="-564"/>
    <n v="3"/>
    <m/>
    <s v="Iniciar Processo de Reajuste"/>
    <s v="016/2023"/>
    <m/>
    <s v="LSCB"/>
    <s v="Leandro Soares Costa Borges"/>
    <n v="31063.599999999999"/>
    <s v="ARP016/2023"/>
  </r>
  <r>
    <s v="ARP"/>
    <s v="016"/>
    <x v="2"/>
    <s v="EBSEG EMPRESA  BRASILEIRA DE SEGURANCA LTDA"/>
    <s v="26.587.635/0001-20"/>
    <s v="Registro de preços para aquisição de equipamentos de refrigeração – SPLITS e ACJs (sem instalação)"/>
    <s v="Material Permanente"/>
    <x v="0"/>
    <s v="022/2023"/>
    <d v="2023-08-08T00:00:00"/>
    <s v="08/08/23"/>
    <d v="2024-08-08T00:00:00"/>
    <s v="08/08/24"/>
    <n v="366"/>
    <s v="EXPIRADO"/>
    <s v="EXPIRADO"/>
    <x v="0"/>
    <n v="501372.35"/>
    <x v="0"/>
    <n v="0"/>
    <x v="2"/>
    <s v="TJPA-PRO-2023/03172"/>
    <n v="0"/>
    <s v="ARP não encontrada"/>
    <m/>
    <m/>
    <s v="Lei n° 8.666/93"/>
    <m/>
    <m/>
    <s v="PRAZO LEGAL"/>
    <s v="2024 - 3º Trimestre"/>
    <d v="2024-06-09T00:00:00"/>
    <s v="Sem informação"/>
    <s v="NÃO"/>
    <m/>
    <s v="Joao Victor Ferreira Almeida"/>
    <s v="Leandro Soares Costa Borges"/>
    <s v="Edson Goncalves Ferreira"/>
    <s v="Sem indicação"/>
    <s v="Sem indicação"/>
    <s v="joao.vfalmeida@tjpa.jus.br; leandro.borges@tjpa.jus.br; edson.ferreira@tjpa.jus.br; coordenadoria.contratos@tjpa.jus.br"/>
    <n v="-564"/>
    <n v="3"/>
    <m/>
    <s v="Iniciar Processo de Reajuste"/>
    <s v="016/2023"/>
    <m/>
    <s v="LSCB"/>
    <s v="Leandro Soares Costa Borges"/>
    <n v="31063.599999999999"/>
    <s v="ARP016/2023"/>
  </r>
  <r>
    <s v="ARP"/>
    <s v="016"/>
    <x v="2"/>
    <s v="GO ATACADISTA LTDA"/>
    <s v="44.060.520/0001-65"/>
    <s v="Registro de preços para aquisição de equipamentos de refrigeração – SPLITS e ACJs (sem instalação)"/>
    <s v="Material Permanente"/>
    <x v="0"/>
    <s v="022/2023"/>
    <d v="2023-08-08T00:00:00"/>
    <s v="08/08/23"/>
    <d v="2024-08-08T00:00:00"/>
    <s v="08/08/24"/>
    <n v="366"/>
    <s v="EXPIRADO"/>
    <s v="EXPIRADO"/>
    <x v="0"/>
    <n v="153216"/>
    <x v="0"/>
    <n v="0"/>
    <x v="2"/>
    <s v="TJPA-PRO-2023/03177"/>
    <n v="0"/>
    <s v="ARP não encontrada"/>
    <m/>
    <m/>
    <s v="Lei n° 8.666/93"/>
    <m/>
    <m/>
    <s v="PRAZO LEGAL"/>
    <s v="2024 - 3º Trimestre"/>
    <d v="2024-06-09T00:00:00"/>
    <s v="Sem informação"/>
    <s v="NÃO"/>
    <m/>
    <s v="Joao Victor Ferreira Almeida"/>
    <s v="Leandro Soares Costa Borges"/>
    <s v="Edson Goncalves Ferreira"/>
    <s v="Sem indicação"/>
    <s v="Sem indicação"/>
    <s v="joao.vfalmeida@tjpa.jus.br; leandro.borges@tjpa.jus.br; edson.ferreira@tjpa.jus.br; coordenadoria.contratos@tjpa.jus.br"/>
    <n v="-564"/>
    <n v="3"/>
    <m/>
    <s v="Iniciar Processo de Reajuste"/>
    <s v="016/2023"/>
    <m/>
    <s v="LSCB"/>
    <s v="Leandro Soares Costa Borges"/>
    <n v="31063.599999999999"/>
    <s v="ARP016/2023"/>
  </r>
  <r>
    <s v="ARP"/>
    <s v="016"/>
    <x v="2"/>
    <s v="J. R. MACHADO LTDA"/>
    <s v="25.256.978/0001-40"/>
    <s v="Registro de preços para aquisição de equipamentos de refrigeração – SPLITS e ACJs (sem instalação)"/>
    <s v="Material Permanente"/>
    <x v="0"/>
    <s v="022/2023"/>
    <d v="2023-08-08T00:00:00"/>
    <s v="08/08/23"/>
    <d v="2024-08-08T00:00:00"/>
    <s v="08/08/24"/>
    <n v="366"/>
    <s v="EXPIRADO"/>
    <s v="EXPIRADO"/>
    <x v="0"/>
    <n v="223680"/>
    <x v="0"/>
    <n v="0"/>
    <x v="2"/>
    <s v="TJPA-PRO-2023/03170"/>
    <n v="0"/>
    <s v="ARP não encontrada"/>
    <m/>
    <m/>
    <s v="Lei n° 8.666/93"/>
    <m/>
    <m/>
    <s v="PRAZO LEGAL"/>
    <s v="2024 - 3º Trimestre"/>
    <d v="2024-06-09T00:00:00"/>
    <s v="Sem informação"/>
    <s v="NÃO"/>
    <m/>
    <s v="Joao Victor Ferreira Almeida"/>
    <s v="Leandro Soares Costa Borges"/>
    <s v="Edson Goncalves Ferreira"/>
    <s v="Sem indicação"/>
    <s v="Sem indicação"/>
    <s v="joao.vfalmeida@tjpa.jus.br; leandro.borges@tjpa.jus.br; edson.ferreira@tjpa.jus.br; coordenadoria.contratos@tjpa.jus.br"/>
    <n v="-564"/>
    <n v="3"/>
    <m/>
    <s v="Iniciar Processo de Reajuste"/>
    <s v="016/2023"/>
    <m/>
    <s v="LSCB"/>
    <s v="Leandro Soares Costa Borges"/>
    <n v="31063.599999999999"/>
    <s v="ARP016/2023"/>
  </r>
  <r>
    <s v="ARP"/>
    <s v="016"/>
    <x v="2"/>
    <s v="J B M H DISTRIBUIDORA  DE EQUIPAMENTOS ELETRONICOS LTDA"/>
    <s v="30.632.729/0001-41"/>
    <s v="Registro de preços para aquisição de equipamentos de refrigeração – SPLITS e ACJs (sem instalação)"/>
    <s v="Material Permanente"/>
    <x v="0"/>
    <s v="022/2023"/>
    <d v="2023-08-08T00:00:00"/>
    <s v="08/08/23"/>
    <d v="2024-08-08T00:00:00"/>
    <s v="08/08/24"/>
    <n v="366"/>
    <s v="EXPIRADO"/>
    <s v="EXPIRADO"/>
    <x v="0"/>
    <n v="72000"/>
    <x v="0"/>
    <n v="0"/>
    <x v="2"/>
    <s v="TJPA-PRO-2023/03173"/>
    <n v="0"/>
    <s v="ARP não encontrada"/>
    <m/>
    <m/>
    <s v="Lei n° 8.666/93"/>
    <m/>
    <m/>
    <s v="PRAZO LEGAL"/>
    <s v="2024 - 3º Trimestre"/>
    <d v="2024-06-09T00:00:00"/>
    <s v="Sem informação"/>
    <s v="NÃO"/>
    <m/>
    <s v="Joao Victor Ferreira Almeida"/>
    <s v="Leandro Soares Costa Borges"/>
    <s v="Edson Goncalves Ferreira"/>
    <s v="Sem indicação"/>
    <s v="Sem indicação"/>
    <s v="joao.vfalmeida@tjpa.jus.br; leandro.borges@tjpa.jus.br; edson.ferreira@tjpa.jus.br; coordenadoria.contratos@tjpa.jus.br"/>
    <n v="-564"/>
    <n v="3"/>
    <m/>
    <s v="Iniciar Processo de Reajuste"/>
    <s v="016/2023"/>
    <m/>
    <s v="LSCB"/>
    <s v="Leandro Soares Costa Borges"/>
    <n v="31063.599999999999"/>
    <s v="ARP016/2023"/>
  </r>
  <r>
    <s v="ARP"/>
    <s v="016"/>
    <x v="2"/>
    <s v="JEB COMERCIO DE ELETRONICOS LTDA"/>
    <s v="33.486.276/0001-80"/>
    <s v="Registro de preços para aquisição de equipamentos de refrigeração – SPLITS e ACJs (sem instalação)"/>
    <s v="Material Permanente"/>
    <x v="0"/>
    <s v="022/2023"/>
    <d v="2023-08-08T00:00:00"/>
    <s v="08/08/23"/>
    <d v="2024-08-08T00:00:00"/>
    <s v="08/08/24"/>
    <n v="366"/>
    <s v="EXPIRADO"/>
    <s v="EXPIRADO"/>
    <x v="0"/>
    <n v="62329.56"/>
    <x v="0"/>
    <n v="0"/>
    <x v="2"/>
    <s v="TJPA-PRO-2023/03176"/>
    <n v="0"/>
    <s v="ARP não encontrada"/>
    <m/>
    <m/>
    <s v="Lei n° 8.666/93"/>
    <m/>
    <m/>
    <s v="PRAZO LEGAL"/>
    <s v="2024 - 3º Trimestre"/>
    <d v="2024-06-09T00:00:00"/>
    <s v="Sem informação"/>
    <s v="NÃO"/>
    <m/>
    <s v="Joao Victor Ferreira Almeida"/>
    <s v="Leandro Soares Costa Borges"/>
    <s v="Edson Goncalves Ferreira"/>
    <s v="Sem indicação"/>
    <s v="Sem indicação"/>
    <s v="joao.vfalmeida@tjpa.jus.br; leandro.borges@tjpa.jus.br; edson.ferreira@tjpa.jus.br; coordenadoria.contratos@tjpa.jus.br"/>
    <n v="-564"/>
    <n v="3"/>
    <m/>
    <s v="Iniciar Processo de Reajuste"/>
    <s v="016/2023"/>
    <m/>
    <s v="LSCB"/>
    <s v="Leandro Soares Costa Borges"/>
    <n v="31063.599999999999"/>
    <s v="ARP016/2023"/>
  </r>
  <r>
    <s v="ARP"/>
    <s v="016"/>
    <x v="2"/>
    <s v="MICROTECNICA  INFORMATICA LTDA"/>
    <s v="01.590.728/0009-30"/>
    <s v="Registro de preços para aquisição de equipamentos de refrigeração – SPLITS e ACJs (sem instalação)"/>
    <s v="Material Permanente"/>
    <x v="0"/>
    <s v="022/2023"/>
    <d v="2023-08-08T00:00:00"/>
    <s v="08/08/23"/>
    <d v="2024-08-08T00:00:00"/>
    <s v="08/08/24"/>
    <n v="366"/>
    <s v="EXPIRADO"/>
    <s v="EXPIRADO"/>
    <x v="0"/>
    <n v="164637.07999999999"/>
    <x v="0"/>
    <n v="0"/>
    <x v="2"/>
    <s v="TJPA-PRO-2023/03175"/>
    <n v="0"/>
    <s v="ARP não encontrada"/>
    <m/>
    <m/>
    <s v="Lei n° 8.666/93"/>
    <m/>
    <m/>
    <s v="PRAZO LEGAL"/>
    <s v="2024 - 3º Trimestre"/>
    <d v="2024-06-09T00:00:00"/>
    <s v="Sem informação"/>
    <s v="NÃO"/>
    <m/>
    <s v="Joao Victor Ferreira Almeida"/>
    <s v="Leandro Soares Costa Borges"/>
    <s v="Edson Goncalves Ferreira"/>
    <s v="Sem indicação"/>
    <s v="Sem indicação"/>
    <s v="joao.vfalmeida@tjpa.jus.br; leandro.borges@tjpa.jus.br; edson.ferreira@tjpa.jus.br; coordenadoria.contratos@tjpa.jus.br"/>
    <n v="-564"/>
    <n v="3"/>
    <m/>
    <s v="Iniciar Processo de Reajuste"/>
    <s v="016/2023"/>
    <m/>
    <s v="LSCB"/>
    <s v="Leandro Soares Costa Borges"/>
    <n v="31063.599999999999"/>
    <s v="ARP016/2023"/>
  </r>
  <r>
    <s v="ARP"/>
    <s v="016"/>
    <x v="2"/>
    <s v="OFFICE VENDAS LTDA"/>
    <s v="05.252.483/0001-35"/>
    <s v="Registro de preços para aquisição de equipamentos de refrigeração – SPLITS e ACJs (sem instalação)"/>
    <s v="Material Permanente"/>
    <x v="0"/>
    <s v="022/2023"/>
    <d v="2023-08-08T00:00:00"/>
    <s v="08/08/23"/>
    <d v="2024-08-08T00:00:00"/>
    <s v="08/08/24"/>
    <n v="366"/>
    <s v="EXPIRADO"/>
    <s v="EXPIRADO"/>
    <x v="0"/>
    <n v="22752"/>
    <x v="0"/>
    <n v="0"/>
    <x v="2"/>
    <s v="TJPA-PRO-2023/03178"/>
    <n v="0"/>
    <s v="ARP não encontrada"/>
    <m/>
    <m/>
    <s v="Lei n° 8.666/93"/>
    <m/>
    <m/>
    <s v="PRAZO LEGAL"/>
    <s v="2024 - 3º Trimestre"/>
    <d v="2024-06-09T00:00:00"/>
    <s v="Sem informação"/>
    <s v="NÃO"/>
    <m/>
    <s v="Joao Victor Ferreira Almeida"/>
    <s v="Leandro Soares Costa Borges"/>
    <s v="Edson Goncalves Ferreira"/>
    <s v="Sem indicação"/>
    <s v="Sem indicação"/>
    <s v="joao.vfalmeida@tjpa.jus.br; leandro.borges@tjpa.jus.br; edson.ferreira@tjpa.jus.br; coordenadoria.contratos@tjpa.jus.br"/>
    <n v="-564"/>
    <n v="3"/>
    <m/>
    <s v="Iniciar Processo de Reajuste"/>
    <s v="016/2023"/>
    <m/>
    <s v="LSCB"/>
    <s v="Leandro Soares Costa Borges"/>
    <n v="31063.599999999999"/>
    <s v="ARP016/2023"/>
  </r>
  <r>
    <s v="ARP"/>
    <s v="016"/>
    <x v="2"/>
    <s v="VENTISOL DA AMAZONIA INDUSTRIA DE APARELHOS ELETRICOS LTDA"/>
    <s v="17.417.928/0001-79"/>
    <s v="Registro de preços para aquisição de equipamentos de refrigeração – SPLITS e ACJs (sem instalação)"/>
    <s v="Material Permanente"/>
    <x v="0"/>
    <s v="022/2023"/>
    <d v="2023-08-08T00:00:00"/>
    <s v="08/08/23"/>
    <d v="2024-08-08T00:00:00"/>
    <s v="08/08/24"/>
    <n v="366"/>
    <s v="EXPIRADO"/>
    <s v="EXPIRADO"/>
    <x v="0"/>
    <n v="80346.5"/>
    <x v="0"/>
    <n v="0"/>
    <x v="2"/>
    <s v="TJPA-PRO-2023/03171"/>
    <n v="0"/>
    <s v="ARP não encontrada"/>
    <m/>
    <m/>
    <s v="Lei n° 8.666/93"/>
    <m/>
    <m/>
    <s v="PRAZO LEGAL"/>
    <s v="2024 - 3º Trimestre"/>
    <d v="2024-06-09T00:00:00"/>
    <s v="Sem informação"/>
    <s v="NÃO"/>
    <m/>
    <s v="Joao Victor Ferreira Almeida"/>
    <s v="Leandro Soares Costa Borges"/>
    <s v="Edson Goncalves Ferreira"/>
    <s v="Sem indicação"/>
    <s v="Sem indicação"/>
    <s v="joao.vfalmeida@tjpa.jus.br; leandro.borges@tjpa.jus.br; edson.ferreira@tjpa.jus.br; coordenadoria.contratos@tjpa.jus.br"/>
    <n v="-564"/>
    <n v="3"/>
    <m/>
    <s v="Iniciar Processo de Reajuste"/>
    <s v="016/2023"/>
    <m/>
    <s v="LSCB"/>
    <s v="Leandro Soares Costa Borges"/>
    <n v="31063.599999999999"/>
    <s v="ARP016/2023"/>
  </r>
  <r>
    <s v="CONTRATO"/>
    <s v="071"/>
    <x v="2"/>
    <s v="CLM SOFTWARE COMÉRCIO IMPORTAÇÃO E EXPORTAÇÃO LTDA,"/>
    <s v="02.092.332/0001-79"/>
    <s v="Aquisição de solução de hiperconvergência, em conjunto com os respectivos serviços de implantação, instalação, configuração, integração, operação assistida e suporte técnico/logístico, treinamento, transferência de conhecimento e assistência técnica/manutenção preventiva para atender as necessidades computacionais do Datacenter do TJPA"/>
    <s v="Contrato de TIC,  Material Permanente e Material de Consumo"/>
    <x v="6"/>
    <s v="277/2022"/>
    <d v="2023-08-09T00:00:00"/>
    <s v="09/08/23"/>
    <d v="2024-08-09T00:00:00"/>
    <s v="09/08/24"/>
    <n v="366"/>
    <s v="EXPIRADO"/>
    <s v="EXPIRADO"/>
    <x v="0"/>
    <n v="8490100"/>
    <x v="0"/>
    <s v="00"/>
    <x v="4"/>
    <s v="TJPA-PRO-2023/03196"/>
    <s v="Contrato não encontrado"/>
    <s v="Contrato não encontrado"/>
    <s v="TJPA-MEM-2024/35259, cobrança - não será renovado"/>
    <m/>
    <s v="Lei n° 8.666/93"/>
    <m/>
    <s v="SIM"/>
    <s v="PRAZO LEGAL"/>
    <s v="2024 - 3º Trimestre"/>
    <d v="2024-06-10T00:00:00"/>
    <s v="Sem informação"/>
    <s v="NÃO"/>
    <s v="ADESÃO À ATA DA ARP 277/2022/SEFIN-RO - REFERENTE AO PE PREGÃO ELETRÔNICO Nº413/2022/SUPEL/RO"/>
    <s v="Marcus Vinicius Barbosa e Silva"/>
    <s v="Fabio Cezar Massoud Salame da Silva"/>
    <s v="Paulo Gleidson Risuenho Peinado"/>
    <s v="Sem indicação"/>
    <s v="Sem indicação"/>
    <s v="marcus.silva@tjpa.jus.br;fabio.salame@tjpa.jus.br;paulo.peinado@tjpa.jus.br;;;coordenadoria.contratos@tjpa.jus.br"/>
    <n v="-563"/>
    <n v="3"/>
    <m/>
    <s v="Iniciar Processo de Reajuste"/>
    <s v="071/2023"/>
    <m/>
    <s v="FCMSdS"/>
    <s v="Fabio Cezar Massoud Salame da Silva"/>
    <s v="Contrato não encontrado"/>
    <s v="CONTRATO071/2023"/>
  </r>
  <r>
    <s v="ARP"/>
    <s v="027"/>
    <x v="2"/>
    <s v="VENEO INOVACAO EM TECNOLOGIA LTDA"/>
    <s v="46.258.368/0001-55"/>
    <s v="Registro de Preço para Aquisição de unidades fusoras a fim de atender as demandas do Serviço de Manutenção de Equipamentos do Tribunal de Justiça do Estado do Pará – TJPA, pelo período de 12 (doze) meses."/>
    <s v="Material de Consumo"/>
    <x v="0"/>
    <s v="033/2023"/>
    <d v="2023-10-18T00:00:00"/>
    <s v="18/10/23"/>
    <d v="2024-10-18T00:00:00"/>
    <s v="18/10/24"/>
    <n v="366"/>
    <s v="EXPIRADO"/>
    <s v="EXPIRADO"/>
    <x v="0"/>
    <n v="3192"/>
    <x v="0"/>
    <n v="0"/>
    <x v="2"/>
    <s v="TJPA-PRO-2023/04245"/>
    <s v="ARP não encontrada"/>
    <s v="ARP não encontrada"/>
    <m/>
    <m/>
    <s v="Lei n° 8.666/93"/>
    <m/>
    <m/>
    <s v="PRAZO LEGAL"/>
    <s v="2024 - 4º Trimestre"/>
    <d v="2024-08-19T00:00:00"/>
    <s v="Sem informação"/>
    <s v="NÃO"/>
    <m/>
    <s v="Joao Victor Ferreira Almeida"/>
    <s v="Antonio Paulo Costa de Castro"/>
    <s v="Bruno Vieira dos Santos"/>
    <s v="Sem indicação"/>
    <s v="Sem indicação"/>
    <s v="joao.vfalmeida@tjpa.jus.br; antonio.castro@tjpa.jus.br; bruno.vieira@tjpa.jus.br;coordenadoria.contratos@tjpa.jus.br"/>
    <n v="-493"/>
    <n v="4"/>
    <m/>
    <s v="Iniciar Processo de Reajuste"/>
    <s v="027/2023"/>
    <m/>
    <s v="APCdC"/>
    <s v="Antonio Paulo Costa de Castro"/>
    <s v="ARP não encontrada"/>
    <s v="ARP027/2023"/>
  </r>
  <r>
    <s v="CONTRATO"/>
    <s v="065"/>
    <x v="11"/>
    <s v="TELEMAR NORTE LESTE S/A – EM RECUPERAÇÃO JUDICIAL"/>
    <s v="33.000.118/0001-79"/>
    <s v="prestação de Serviços Telefônicos Fixo Comutado (STFC) provenientes de circuitos digitais E1 com Discagem Direta a Ramal (DDR), nas modalidades Local (L), Longa Distância Nacional (LDN) e Longa Distância Internacional (LDI), incluindo o fornecimento de equipamentos, manutenção e suporte técnico"/>
    <s v="Contrato de TIC"/>
    <x v="7"/>
    <s v="037/2018"/>
    <d v="2018-09-07T00:00:00"/>
    <s v="07/09/18"/>
    <d v="2024-09-07T00:00:00"/>
    <s v="07/09/24"/>
    <n v="2192"/>
    <s v="EXPIRADO"/>
    <s v="EXPIRADO"/>
    <x v="0"/>
    <n v="1466270.88"/>
    <x v="0"/>
    <s v="00"/>
    <x v="4"/>
    <s v="PA-PRO-2018/04709"/>
    <s v="Contrato não encontrado"/>
    <s v="Contrato não encontrado"/>
    <s v="Nova contratação: PA-PRO-2022/00804 -  deverá substituir os serviços prestados por meio dos contratos nºs 005/2018 e 065/2018, que não devem ser objeto de novas renovações contratuais.Informação: Wanderson Benedito Souza da Costa em 11/04, por e-mail. TJPA-MEM-2023/03925, cobrança. Verifiquei andamento com Roniel em 06/02/2023. TJPA-MEM-2023/03925-A recebido em 08/02 - TJPA-MEM-2023/06590 - nstrução. TJPA-MEM-2023/31994, nova cobrança. TJPA-PRO-2023/02807, tramitação. No Serviço de cotação. Com expedito. Autorizado. TJPA-MEM-2024/08625, COBRANÇA. TJPA-PRO-2024/00345 - tramitação - ja foi prorrogado 12 meses excepcionalmente"/>
    <m/>
    <s v="Lei n° 8.666/93"/>
    <m/>
    <s v="Não"/>
    <s v="EMERGENCIAL"/>
    <s v="2024 - 3º Trimestre"/>
    <d v="2024-07-09T00:00:00"/>
    <s v="Sem informação"/>
    <s v="NÃO"/>
    <m/>
    <s v="Simonne Soares Batista"/>
    <s v="Erick Johny Maciel Bol"/>
    <s v="Márcia Valéria Amaral Lobato"/>
    <s v="Erick Johny Maciel Bol"/>
    <s v="Jose de Andrade Goyana Junior"/>
    <s v="simonne.batista@tjpa.jus.br;erick.bol@tjpa.jus.br;marcia.lobato@tjpa.jus.br;erick.bol@tjpa.jus.br;jose.goyana@tjpa.jus.br;coordenadoria.contratos@tjpa.jus.br"/>
    <n v="-534"/>
    <n v="3"/>
    <m/>
    <s v="Iniciar Processo de Reajuste"/>
    <s v="065/2018"/>
    <m/>
    <s v="EJMB"/>
    <s v="Erick Johny Maciel Bol"/>
    <s v="Contrato não encontrado"/>
    <s v="CONTRATO065/2018"/>
  </r>
  <r>
    <s v="CONTRATO"/>
    <s v="033"/>
    <x v="5"/>
    <s v="GALVÃO COMUNICAÇÃO_x000a_LTDA EPP"/>
    <s v="09.322.903/0001-63"/>
    <s v="Contratação de 1 (uma) agência de propaganda, para prestação de serviços de publicidade, compreendendo as atividades previstas no art. 2º, caput e §1º da Lei nº_x000a_12.232/2010"/>
    <s v="Serviço de Terceiro"/>
    <x v="4"/>
    <s v="002/2020"/>
    <d v="2020-10-13T00:00:00"/>
    <s v="13/10/20"/>
    <d v="2024-08-15T00:00:00"/>
    <s v="15/08/24"/>
    <n v="1402"/>
    <s v="EXPIRADO"/>
    <s v="EXPIRADO"/>
    <x v="0"/>
    <n v="408548.35"/>
    <x v="0"/>
    <s v="00"/>
    <x v="6"/>
    <s v="PA-PRO-2020/02446"/>
    <s v="Contrato não encontrado"/>
    <s v="Contrato não encontrado"/>
    <s v="Rescisão antecipada: TJPA-MEM-2024/40431"/>
    <m/>
    <s v="Lei n° 8.666/93"/>
    <m/>
    <s v="Não"/>
    <s v="PRAZO LEGAL"/>
    <s v="2024 - 3º Trimestre"/>
    <d v="2024-06-16T00:00:00"/>
    <s v="Sem informação"/>
    <s v="NÃO"/>
    <m/>
    <s v="Linomar Saraiva Bahia"/>
    <s v="Sem indicação"/>
    <s v="Joao Batista Vital de Castro"/>
    <s v="Sem indicação"/>
    <s v="Sem indicação"/>
    <s v="linomar.bahia@tjpa.jus.br;joao.vital@tjpa.jus.br;coordenadoria.imprensa@tjpa.jus.br;coordenadoria.contratos@tjpa.jus.br"/>
    <n v="-557"/>
    <n v="3"/>
    <m/>
    <s v="Iniciar Processo de Reajuste"/>
    <s v="033/2020"/>
    <m/>
    <s v="JBVdC"/>
    <s v="Joao Batista Vital de Castro"/>
    <s v="Contrato não encontrado"/>
    <s v="CONTRATO033/2020"/>
  </r>
  <r>
    <s v="CONTRATO"/>
    <s v="091"/>
    <x v="2"/>
    <s v="ANTHOR SERVIÇOS DE HIGIENIZAÇÃO"/>
    <s v="06.108.800/0001-07"/>
    <s v="Contratação de lavagem e passagem de roupa comum"/>
    <s v="Serviço de Terceiro"/>
    <x v="2"/>
    <s v="053/2023"/>
    <d v="2023-10-20T00:00:00"/>
    <s v="20/10/23"/>
    <d v="2024-06-20T00:00:00"/>
    <s v="20/06/24"/>
    <n v="244"/>
    <s v="EXPIRADO"/>
    <s v="EXPIRADO"/>
    <x v="0"/>
    <n v="1488"/>
    <x v="0"/>
    <s v="00"/>
    <x v="2"/>
    <s v="TJPA-PRO-2023/04251"/>
    <s v="Contrato não encontrado"/>
    <s v="Contrato não encontrado"/>
    <s v="TJPA-MEM-2024/42981, COBRANÇA - ver reajuste aqui!"/>
    <m/>
    <s v="Lei nº 14.133/2021, art. 75, II"/>
    <d v="2023-08-03T00:00:00"/>
    <s v="Não"/>
    <s v="PRAZO LEGAL"/>
    <s v="2024 - 2º Trimestre"/>
    <d v="2024-04-21T00:00:00"/>
    <s v="Sem informação"/>
    <s v="Sem informação"/>
    <m/>
    <s v="Adriana Coelho Lisboa"/>
    <s v="Enio de Oliveira Reboucas"/>
    <s v="Jandiara Luzia Matos Pires "/>
    <s v="Sem indicação"/>
    <s v="Sem indicação"/>
    <s v="adriana.guimaraes@tjpa.jus.br; enio.reboucas@tjpa.jus.br; jandiara.pires@tjpa.jus.br; coordenadoria.contratos@tjpa.jus.br"/>
    <n v="-613"/>
    <n v="2"/>
    <m/>
    <s v="Iniciar Processo de Reajuste"/>
    <s v="091/2023"/>
    <m/>
    <s v="EdOR"/>
    <s v="Enio de Oliveira Reboucas"/>
    <s v="Contrato não encontrado"/>
    <s v="CONTRATO091/2023"/>
  </r>
  <r>
    <s v="CONTRATO"/>
    <s v="087"/>
    <x v="11"/>
    <s v="STENO BRASIL IMPORTAÇÃO E EXPORTAÇÃO, COMÉRCIO E ASSESSORIA LTDA"/>
    <s v="61.939.120/0001-43"/>
    <s v="Contratação de empresa especializada em transcrição de áudio por meio de estenotipia computadorizada via sistema TAC (Transcrição Assistida por Computador), sob demanda, para apanhamento de sessões, audiências, reuniões, discursos, oitivas e transcrições em geral."/>
    <s v="Contrato de TIC"/>
    <x v="3"/>
    <s v="072/2018"/>
    <d v="2019-01-01T00:00:00"/>
    <s v="01/01/19"/>
    <d v="2024-08-15T00:00:00"/>
    <s v="15/08/24"/>
    <n v="2053"/>
    <s v="EXPIRADO"/>
    <s v="EXPIRADO"/>
    <x v="0"/>
    <n v="88200"/>
    <x v="0"/>
    <s v="00"/>
    <x v="10"/>
    <s v="PA-PRO-2018/06108"/>
    <s v="Contrato não encontrado"/>
    <s v="Contrato não encontrado"/>
    <s v="TJPA-MEM-2023/55696, autorizado/ TJPA-MEM-2024/40168 - questinamento sobre rescisão antecipada, pedi apoio operacional"/>
    <m/>
    <s v="Lei n° 8.666/93"/>
    <m/>
    <s v="Não"/>
    <s v="EXCEPCIONAL"/>
    <s v="2024 - 3º Trimestre"/>
    <d v="2024-06-16T00:00:00"/>
    <s v="Sem informação"/>
    <s v="Sem informação"/>
    <m/>
    <s v="Antônio Alexandre dos Santos Aleixo"/>
    <s v="Sem indicação"/>
    <s v="Sem indicação"/>
    <s v="Sem indicação"/>
    <s v="Sem indicação"/>
    <s v="antonio.aleixo@tjpa.jus.br; coordenadoria.contratos@tjpa.jus.br"/>
    <n v="-557"/>
    <n v="3"/>
    <m/>
    <s v="Iniciar Processo de Reajuste"/>
    <s v="087/2018"/>
    <m/>
    <s v="Sem indicação"/>
    <s v="Sem indicação"/>
    <s v="Contrato não encontrado"/>
    <s v="CONTRATO087/2018"/>
  </r>
  <r>
    <s v="CONTRATO"/>
    <s v="029"/>
    <x v="9"/>
    <s v="QUBO TECNOLOGIA E SISTEMAS LTDA"/>
    <s v="15.743.637/0001-72"/>
    <s v="Fornecimento subsistemas de armazenamento (storages) para plataforma baixa, bem como licenças de software, assistência técnica e garantia por 60 meses, serviço de instalação, ativação, configuração lógica e treinamento, ao TJPA, observadas as Especificações Básicas constantes do Anexo 1 do Edital do Pregão Eletrônico Demap nº 34/2018 – Alterado e no Termo de Referência em anexo. "/>
    <s v="Contrato de TIC"/>
    <x v="6"/>
    <s v="034/2018"/>
    <d v="2019-07-19T00:00:00"/>
    <s v="19/07/19"/>
    <d v="2024-07-19T00:00:00"/>
    <s v="19/07/24"/>
    <n v="1827"/>
    <s v="EXPIRADO"/>
    <s v="EXPIRADO"/>
    <x v="0"/>
    <n v="2683023.4500000002"/>
    <x v="0"/>
    <s v="00"/>
    <x v="4"/>
    <s v="PA-PRO-2019/03082"/>
    <s v="Contrato não encontrado"/>
    <s v="Contrato não encontrado"/>
    <s v="TJPA-MEM-2024/31725, cobrança. Falei com Roneil em 03/07/2024 - não será prorrogado"/>
    <m/>
    <s v="Lei n° 8.666/93"/>
    <m/>
    <s v="Não"/>
    <s v="EXCEPCIONAL"/>
    <s v="2024 - 3º Trimestre"/>
    <d v="2024-05-20T00:00:00"/>
    <s v="Sem informação"/>
    <s v="NÃO"/>
    <m/>
    <s v="Marcus Vinicius Barbosa e Silva"/>
    <s v="Erick Johny Maciel Bol"/>
    <s v="Paulo Gleidson Risuenho Peinado"/>
    <s v="Erick Johny Maciel Bol"/>
    <s v="Henrique Pacha Penna de Carvalho"/>
    <s v="marcus.silva@tjpa.jus.br;erick.bol@tjpa.jus.br;paulo.peinado@tjpa.jus.br;erick.bol@tjpa.jus.br;henrique.carvalho@tjpa.jus.br;coordenadoria.contratos@tjpa.jus.br"/>
    <n v="-584"/>
    <n v="3"/>
    <m/>
    <s v="Iniciar Processo de Reajuste"/>
    <s v="029/2019"/>
    <m/>
    <s v="EJMB"/>
    <s v="Erick Johny Maciel Bol"/>
    <s v="Contrato não encontrado"/>
    <s v="CONTRATO029/2019"/>
  </r>
  <r>
    <s v="ARP"/>
    <s v="015"/>
    <x v="2"/>
    <s v="J. L. R. ARAUJO COM E SERVICOS LTDA"/>
    <s v="83.913.665/0001-13"/>
    <s v="Registro de preços para aquisição de materiais e equipamentos diversos para manutenção predial dos edifícios do Tribunal de Justiça do Pará – TJPA, conforme condições e especificações contidas neste instrumento e as estabelecidas na tabela de insumos do Sistema Nacional de Pesquisa de Custos e Índices da Construção Civil – SINAPI-PA, na respectiva Ficha de Especificação Técnica (disponível em SINAPI - Catálogo de Insumos do site https://www.caixa.gov.br/site/paginas/downloads.aspx), conforme condições, quantidades e exigências estabelecidas no termo de referência, Anexo I do edital. - por desconto"/>
    <s v="Material de Consumo"/>
    <x v="0"/>
    <s v="021/2023"/>
    <d v="2023-07-24T00:00:00"/>
    <s v="24/07/23"/>
    <d v="2024-07-24T00:00:00"/>
    <s v="24/07/24"/>
    <n v="366"/>
    <s v="EXPIRADO"/>
    <s v="EXPIRADO"/>
    <x v="0"/>
    <n v="0"/>
    <x v="0"/>
    <n v="0"/>
    <x v="1"/>
    <s v="TJPA-PRO-2023/02962"/>
    <n v="0"/>
    <s v="ARP não encontrada"/>
    <m/>
    <m/>
    <s v="Lei n° 8.666/93"/>
    <m/>
    <m/>
    <s v="PRAZO LEGAL"/>
    <s v="2024 - 3º Trimestre"/>
    <d v="2024-05-25T00:00:00"/>
    <s v="Sem informação"/>
    <s v="NÃO"/>
    <m/>
    <s v="Claudio Ormindo Silva dos Santos"/>
    <s v="Samantha Nahon Bittencourt"/>
    <s v="Antonio Fernandes dos Santos Sousa"/>
    <s v="Sem indicação"/>
    <s v="Armando Augusto Sá da Silva"/>
    <s v="claudio.ormindo@tjpa.jus.br; samantha.nahon@tjpa.jus.br; armando.silva@tjpa.jus.br; antonio.sousa2@tjpa.jus.br;coordenadoria.contratos@tjpa.jus.br"/>
    <n v="-579"/>
    <n v="3"/>
    <m/>
    <s v="Iniciar Processo de Reajuste"/>
    <s v="015/2023"/>
    <m/>
    <s v="SNB"/>
    <s v="Samantha Nahon Bittencourt"/>
    <n v="301707.32"/>
    <s v="ARP015/2023"/>
  </r>
  <r>
    <s v="CONTRATO"/>
    <s v="066"/>
    <x v="2"/>
    <s v="EDITORA FÓRUM"/>
    <s v="41.769.803/0001-92"/>
    <s v="Contratação direta de instituição especializada de renome, EDITORA  FÓRUM  LTDA,  para  vagas  em  cursos  de  conhecimento  jurídico,  na modalidade de educação a distância."/>
    <s v="Serviço de Terceiro"/>
    <x v="3"/>
    <s v="043/2023"/>
    <d v="2023-07-17T00:00:00"/>
    <s v="17/07/23"/>
    <d v="2024-07-17T00:00:00"/>
    <s v="17/07/24"/>
    <n v="366"/>
    <s v="EXPIRADO"/>
    <s v="EXPIRADO"/>
    <x v="0"/>
    <n v="206250"/>
    <x v="0"/>
    <s v="00"/>
    <x v="7"/>
    <s v="TJPA-PRO-2023/02844"/>
    <s v="Contrato não encontrado"/>
    <s v="Contrato não encontrado"/>
    <s v="TJPA-MEM-2024/31715, cobrança, apoio operacional - não será prorrogado"/>
    <m/>
    <s v="Lei n° 8.666/93"/>
    <m/>
    <s v="Não"/>
    <s v="PRAZO LEGAL"/>
    <s v="2024 - 3º Trimestre"/>
    <d v="2024-05-18T00:00:00"/>
    <s v="Sem informação"/>
    <s v="NÃO"/>
    <m/>
    <s v="Jeferson Antonio Fernandes Bacelar"/>
    <s v="Lorena Magalhães Freire da Silva"/>
    <s v="Lorena Magalhães Freire da Silva"/>
    <s v="Sem indicação"/>
    <s v="Sem indicação"/>
    <s v="jeferson.bacelar@tjpa.jus.br;lorena.silva@tjpa.jus.br;lorena.silva@tjpa.jus.br;;;coordenadoria.contratos@tjpa.jus.br"/>
    <n v="-586"/>
    <n v="3"/>
    <m/>
    <s v="Iniciar Processo de Reajuste"/>
    <s v="066/2023"/>
    <m/>
    <s v="LMFdS"/>
    <s v="Lorena Magalhães Freire da Silva"/>
    <s v="Contrato não encontrado"/>
    <s v="CONTRATO066/2023"/>
  </r>
  <r>
    <s v="ARP"/>
    <s v="014"/>
    <x v="2"/>
    <s v="T.  VERSURI DISTRIBUIDORA  DE  INSUMOS  E  SUPRIMENTOS  DE  INFORMATICA"/>
    <s v="07.235.602/0001-77"/>
    <s v="Registro de preços para aquisição de insumos de impressão (cartuchos toner e unidades de imagem), pelo período de 12 (doze) meses, em quantidades e especificações técnicas definidas no Termo de Referência, Anexo I do edital."/>
    <s v="Material de Consumo"/>
    <x v="0"/>
    <s v="018/2023"/>
    <d v="2023-06-28T00:00:00"/>
    <s v="28/06/23"/>
    <d v="2024-06-28T00:00:00"/>
    <s v="28/06/24"/>
    <n v="366"/>
    <s v="EXPIRADO"/>
    <s v="EXPIRADO"/>
    <x v="0"/>
    <n v="122070"/>
    <x v="0"/>
    <n v="0"/>
    <x v="2"/>
    <s v="TJPA-PRO-2023/02570"/>
    <n v="0"/>
    <s v="ARP não encontrada"/>
    <m/>
    <m/>
    <s v="Lei n° 8.666/93"/>
    <m/>
    <m/>
    <s v="PRAZO LEGAL"/>
    <s v="2024 - 2º Trimestre"/>
    <d v="2024-04-29T00:00:00"/>
    <s v="Sem informação"/>
    <s v="NÃO"/>
    <m/>
    <s v="Joao Victor Ferreira Almeida"/>
    <s v="Antonio Paulo Costa de Castro"/>
    <s v="Bruno Vieira dos Santos"/>
    <s v="Sem indicação"/>
    <s v="Sem indicação"/>
    <s v="joao.vfalmeida@tjpa.jus.br; antonio.castro@tjpa.jus.br; bruno.vieira@tjpa.jus.br;coordenadoria.contratos@tjpa.jus.br"/>
    <n v="-605"/>
    <n v="2"/>
    <m/>
    <s v="Iniciar Processo de Reajuste"/>
    <s v="014/2023"/>
    <m/>
    <s v="APCdC"/>
    <s v="Antonio Paulo Costa de Castro"/>
    <n v="202471.1"/>
    <s v="ARP014/2023"/>
  </r>
  <r>
    <s v="ARP"/>
    <s v="014"/>
    <x v="2"/>
    <s v="VR PRINT COMERCIO E SERVICOS DE SUPRIMENTOS PARAINFORMATICA LTDA"/>
    <s v="23.830.923/0002-57"/>
    <s v="Registro de preços para aquisição de insumos de impressão (cartuchos toner e unidades de imagem), pelo período de 12 (doze) meses, em quantidades e especificações técnicas definidas no Termo de Referência, Anexo I do edital."/>
    <s v="Material de Consumo"/>
    <x v="0"/>
    <s v="018/2023"/>
    <d v="2023-06-28T00:00:00"/>
    <s v="28/06/23"/>
    <d v="2024-06-28T00:00:00"/>
    <s v="28/06/24"/>
    <n v="366"/>
    <s v="EXPIRADO"/>
    <s v="EXPIRADO"/>
    <x v="0"/>
    <n v="145400.5"/>
    <x v="0"/>
    <n v="0"/>
    <x v="2"/>
    <s v="TJPA-PRO-2023/02571"/>
    <n v="0"/>
    <s v="ARP não encontrada"/>
    <m/>
    <m/>
    <s v="Lei n° 8.666/93"/>
    <m/>
    <m/>
    <s v="PRAZO LEGAL"/>
    <s v="2024 - 2º Trimestre"/>
    <d v="2024-04-29T00:00:00"/>
    <s v="Sem informação"/>
    <s v="NÃO"/>
    <m/>
    <s v="Joao Victor Ferreira Almeida"/>
    <s v="Antonio Paulo Costa de Castro"/>
    <s v="Bruno Vieira dos Santos"/>
    <s v="Sem indicação"/>
    <s v="Sem indicação"/>
    <s v="joao.vfalmeida@tjpa.jus.br; antonio.castro@tjpa.jus.br; bruno.vieira@tjpa.jus.br;coordenadoria.contratos@tjpa.jus.br"/>
    <n v="-605"/>
    <n v="2"/>
    <m/>
    <s v="Iniciar Processo de Reajuste"/>
    <s v="014/2023"/>
    <m/>
    <s v="APCdC"/>
    <s v="Antonio Paulo Costa de Castro"/>
    <n v="202471.1"/>
    <s v="ARP014/2023"/>
  </r>
  <r>
    <s v="ARP"/>
    <s v="014"/>
    <x v="2"/>
    <s v="REPREMIG REPRESENTACAO E COMERCIO DE MINAS GERAIS LTDA"/>
    <s v="65.149.197/0002-51"/>
    <s v="Registro de preços para aquisição de insumos de impressão (cartuchos toner e unidades de imagem), pelo período de 12 (doze) meses, em quantidades e especificações técnicas definidas no Termo de Referência, Anexo I do edital."/>
    <s v="Material de Consumo"/>
    <x v="0"/>
    <s v="018/2023"/>
    <d v="2023-06-28T00:00:00"/>
    <s v="28/06/23"/>
    <d v="2024-06-28T00:00:00"/>
    <s v="28/06/24"/>
    <n v="366"/>
    <s v="EXPIRADO"/>
    <s v="EXPIRADO"/>
    <x v="0"/>
    <n v="195300"/>
    <x v="0"/>
    <n v="0"/>
    <x v="2"/>
    <s v="TJPA-PRO-2023/02569"/>
    <n v="0"/>
    <s v="ARP não encontrada"/>
    <m/>
    <m/>
    <s v="Lei n° 8.666/93"/>
    <m/>
    <m/>
    <s v="PRAZO LEGAL"/>
    <s v="2024 - 2º Trimestre"/>
    <d v="2024-04-29T00:00:00"/>
    <s v="Sem informação"/>
    <s v="NÃO"/>
    <m/>
    <s v="Joao Victor Ferreira Almeida"/>
    <s v="Antonio Paulo Costa de Castro"/>
    <s v="Bruno Vieira dos Santos"/>
    <s v="Sem indicação"/>
    <s v="Sem indicação"/>
    <s v="joao.vfalmeida@tjpa.jus.br; antonio.castro@tjpa.jus.br; bruno.vieira@tjpa.jus.br;coordenadoria.contratos@tjpa.jus.br"/>
    <n v="-605"/>
    <n v="2"/>
    <m/>
    <s v="Iniciar Processo de Reajuste"/>
    <s v="014/2023"/>
    <m/>
    <s v="APCdC"/>
    <s v="Antonio Paulo Costa de Castro"/>
    <n v="202471.1"/>
    <s v="ARP014/2023"/>
  </r>
  <r>
    <s v="ARP"/>
    <s v="014"/>
    <x v="2"/>
    <s v="LUANDA COMERCIO DE SUPRIMENTOS PARA INFORMATICA LTDA"/>
    <s v="65.149.197/0002-51"/>
    <s v="Registro de preços para aquisição de insumos de impressão (cartuchos toner e unidades de imagem), pelo período de 12 (doze) meses, em quantidades e especificações técnicas definidas no Termo de Referência, Anexo I do edital."/>
    <s v="Material de Consumo"/>
    <x v="0"/>
    <s v="018/2023"/>
    <d v="2023-06-28T00:00:00"/>
    <s v="28/06/23"/>
    <d v="2024-06-28T00:00:00"/>
    <s v="28/06/24"/>
    <n v="366"/>
    <s v="EXPIRADO"/>
    <s v="EXPIRADO"/>
    <x v="0"/>
    <n v="71850"/>
    <x v="0"/>
    <n v="0"/>
    <x v="2"/>
    <s v="TJPA-PRO-2023/02568"/>
    <n v="0"/>
    <s v="ARP não encontrada"/>
    <m/>
    <m/>
    <s v="Lei n° 8.666/93"/>
    <m/>
    <m/>
    <s v="PRAZO LEGAL"/>
    <s v="2024 - 2º Trimestre"/>
    <d v="2024-04-29T00:00:00"/>
    <s v="Sem informação"/>
    <s v="NÃO"/>
    <m/>
    <s v="Joao Victor Ferreira Almeida"/>
    <s v="Antonio Paulo Costa de Castro"/>
    <s v="Bruno Vieira dos Santos"/>
    <s v="Sem indicação"/>
    <s v="Sem indicação"/>
    <s v="joao.vfalmeida@tjpa.jus.br; antonio.castro@tjpa.jus.br; bruno.vieira@tjpa.jus.br;coordenadoria.contratos@tjpa.jus.br"/>
    <n v="-605"/>
    <n v="2"/>
    <m/>
    <s v="Iniciar Processo de Reajuste"/>
    <s v="014/2023"/>
    <m/>
    <s v="APCdC"/>
    <s v="Antonio Paulo Costa de Castro"/>
    <n v="202471.1"/>
    <s v="ARP014/2023"/>
  </r>
  <r>
    <s v="ARP"/>
    <s v="014"/>
    <x v="2"/>
    <s v="A H DA S MORAES"/>
    <s v="02.437.839/0001-17"/>
    <s v="Registro de preços para aquisição de insumos de impressão (cartuchos toner e unidades de imagem), pelo período de 12 (doze) meses, em quantidades e especificações técnicas definidas no Termo de Referência, Anexo I do edital."/>
    <s v="Material de Consumo"/>
    <x v="0"/>
    <s v="018/2023"/>
    <d v="2023-06-28T00:00:00"/>
    <s v="28/06/23"/>
    <d v="2024-06-28T00:00:00"/>
    <s v="28/06/24"/>
    <n v="366"/>
    <s v="EXPIRADO"/>
    <s v="EXPIRADO"/>
    <x v="0"/>
    <n v="50280"/>
    <x v="0"/>
    <n v="0"/>
    <x v="2"/>
    <s v="TJPA-PRO-2023/02567"/>
    <n v="0"/>
    <s v="ARP não encontrada"/>
    <m/>
    <m/>
    <s v="Lei n° 8.666/93"/>
    <m/>
    <m/>
    <s v="PRAZO LEGAL"/>
    <s v="2024 - 2º Trimestre"/>
    <d v="2024-04-29T00:00:00"/>
    <s v="Sem informação"/>
    <s v="NÃO"/>
    <m/>
    <s v="Joao Victor Ferreira Almeida"/>
    <s v="Antonio Paulo Costa de Castro"/>
    <s v="Bruno Vieira dos Santos"/>
    <s v="Sem indicação"/>
    <s v="Sem indicação"/>
    <s v="joao.vfalmeida@tjpa.jus.br; antonio.castro@tjpa.jus.br; bruno.vieira@tjpa.jus.br;coordenadoria.contratos@tjpa.jus.br"/>
    <n v="-605"/>
    <n v="2"/>
    <m/>
    <s v="Iniciar Processo de Reajuste"/>
    <s v="014/2023"/>
    <m/>
    <s v="APCdC"/>
    <s v="Antonio Paulo Costa de Castro"/>
    <n v="202471.1"/>
    <s v="ARP014/2023"/>
  </r>
  <r>
    <s v="ARP"/>
    <s v="014"/>
    <x v="2"/>
    <s v="EFR TECH LTDA"/>
    <s v="38.075.284/0001-58"/>
    <s v="Registro de preços para aquisição de insumos de impressão (cartuchos toner e unidades de imagem), pelo período de 12 (doze) meses, em quantidades e especificações técnicas definidas no Termo de Referência, Anexo I do edital."/>
    <s v="Material de Consumo"/>
    <x v="0"/>
    <s v="018/2023"/>
    <d v="2023-06-28T00:00:00"/>
    <s v="28/06/23"/>
    <d v="2024-06-28T00:00:00"/>
    <s v="28/06/24"/>
    <n v="366"/>
    <s v="EXPIRADO"/>
    <s v="EXPIRADO"/>
    <x v="0"/>
    <n v="24265"/>
    <x v="0"/>
    <n v="0"/>
    <x v="2"/>
    <s v="TJPA-PRO-2023/02566"/>
    <n v="0"/>
    <s v="ARP não encontrada"/>
    <m/>
    <m/>
    <s v="Lei n° 8.666/93"/>
    <m/>
    <m/>
    <s v="PRAZO LEGAL"/>
    <s v="2024 - 2º Trimestre"/>
    <d v="2024-04-29T00:00:00"/>
    <s v="Sem informação"/>
    <s v="NÃO"/>
    <m/>
    <s v="Joao Victor Ferreira Almeida"/>
    <s v="Antonio Paulo Costa de Castro"/>
    <s v="Bruno Vieira dos Santos"/>
    <s v="Sem indicação"/>
    <s v="Sem indicação"/>
    <s v="joao.vfalmeida@tjpa.jus.br; antonio.castro@tjpa.jus.br; bruno.vieira@tjpa.jus.br;coordenadoria.contratos@tjpa.jus.br"/>
    <n v="-605"/>
    <n v="2"/>
    <m/>
    <s v="Iniciar Processo de Reajuste"/>
    <s v="014/2023"/>
    <m/>
    <s v="APCdC"/>
    <s v="Antonio Paulo Costa de Castro"/>
    <n v="202471.1"/>
    <s v="ARP014/2023"/>
  </r>
  <r>
    <s v="ARP"/>
    <s v="014"/>
    <x v="2"/>
    <s v="3S INFORMATICA LTDA"/>
    <s v="32.674.351/0001-74"/>
    <s v="Registro de preços para aquisição de insumos de impressão (cartuchos toner e unidades de imagem), pelo período de 12 (doze) meses, em quantidades e especificações técnicas definidas no Termo de Referência, Anexo I do edital."/>
    <s v="Material de Consumo"/>
    <x v="0"/>
    <s v="018/2023"/>
    <d v="2023-06-28T00:00:00"/>
    <s v="28/06/23"/>
    <d v="2024-06-28T00:00:00"/>
    <s v="28/06/24"/>
    <n v="366"/>
    <s v="EXPIRADO"/>
    <s v="EXPIRADO"/>
    <x v="0"/>
    <n v="259120"/>
    <x v="0"/>
    <n v="0"/>
    <x v="2"/>
    <s v="TJPA-PRO-2023/02565"/>
    <n v="0"/>
    <s v="ARP não encontrada"/>
    <m/>
    <m/>
    <s v="Lei n° 8.666/93"/>
    <m/>
    <m/>
    <s v="PRAZO LEGAL"/>
    <s v="2024 - 2º Trimestre"/>
    <d v="2024-04-29T00:00:00"/>
    <s v="Sem informação"/>
    <s v="NÃO"/>
    <m/>
    <s v="Joao Victor Ferreira Almeida"/>
    <s v="Antonio Paulo Costa de Castro"/>
    <s v="Bruno Vieira dos Santos"/>
    <s v="Sem indicação"/>
    <s v="Sem indicação"/>
    <s v="joao.vfalmeida@tjpa.jus.br; antonio.castro@tjpa.jus.br; bruno.vieira@tjpa.jus.br;coordenadoria.contratos@tjpa.jus.br"/>
    <n v="-605"/>
    <n v="2"/>
    <m/>
    <s v="Iniciar Processo de Reajuste"/>
    <s v="014/2023"/>
    <m/>
    <s v="APCdC"/>
    <s v="Antonio Paulo Costa de Castro"/>
    <n v="202471.1"/>
    <s v="ARP014/2023"/>
  </r>
  <r>
    <s v="ARP"/>
    <s v="014"/>
    <x v="2"/>
    <s v="ASA COMERCIO E DISTRIBUIDOR DE PRODUTOS DE INFORMATICA LTDA"/>
    <s v="34.910.336/0001-03"/>
    <s v="Registro de preços para aquisição de insumos de impressão (cartuchos toner e unidades de imagem), pelo período de 12 (doze) meses, em quantidades e especificações técnicas definidas no Termo de Referência, Anexo I do edital."/>
    <s v="Material de Consumo"/>
    <x v="0"/>
    <s v="018/2023"/>
    <d v="2023-06-28T00:00:00"/>
    <s v="28/06/23"/>
    <d v="2024-06-28T00:00:00"/>
    <s v="28/06/24"/>
    <n v="366"/>
    <s v="EXPIRADO"/>
    <s v="EXPIRADO"/>
    <x v="0"/>
    <n v="13427"/>
    <x v="0"/>
    <n v="0"/>
    <x v="2"/>
    <s v="TJPA-PRO-2023/02564"/>
    <n v="0"/>
    <s v="ARP não encontrada"/>
    <m/>
    <m/>
    <s v="Lei n° 8.666/93"/>
    <m/>
    <m/>
    <s v="PRAZO LEGAL"/>
    <s v="2024 - 2º Trimestre"/>
    <d v="2024-04-29T00:00:00"/>
    <s v="Sem informação"/>
    <s v="NÃO"/>
    <m/>
    <s v="Joao Victor Ferreira Almeida"/>
    <s v="Antonio Paulo Costa de Castro"/>
    <s v="Bruno Vieira dos Santos"/>
    <s v="Sem indicação"/>
    <s v="Sem indicação"/>
    <s v="joao.vfalmeida@tjpa.jus.br; antonio.castro@tjpa.jus.br; bruno.vieira@tjpa.jus.br;coordenadoria.contratos@tjpa.jus.br"/>
    <n v="-605"/>
    <n v="2"/>
    <m/>
    <s v="Iniciar Processo de Reajuste"/>
    <s v="014/2023"/>
    <m/>
    <s v="APCdC"/>
    <s v="Antonio Paulo Costa de Castro"/>
    <n v="202471.1"/>
    <s v="ARP014/2023"/>
  </r>
  <r>
    <s v="ARP"/>
    <s v="017"/>
    <x v="2"/>
    <s v="M. C. XERFAN RECEPÇÕES"/>
    <s v="05.332.940/0001-00"/>
    <s v="Registro de Preços para futura e eventual contratação de pessoa jurídica especializada na prestação de serviços de BUFFET, compreendendo Hidratação, Lanche, Brunch, Coffee Break, Coquetel, Café da Manhã, Almoço e Jantar, além de Almoços e Jantares externos"/>
    <s v="Material de Consumo e Serviço de Terceiro"/>
    <x v="0"/>
    <s v="025/2023"/>
    <d v="2023-08-23T00:00:00"/>
    <s v="23/08/23"/>
    <d v="2024-08-23T00:00:00"/>
    <s v="23/08/24"/>
    <n v="366"/>
    <s v="EXPIRADO"/>
    <s v="EXPIRADO"/>
    <x v="0"/>
    <n v="211511"/>
    <x v="0"/>
    <n v="0"/>
    <x v="6"/>
    <s v="TJPA-PRO-2023/03354"/>
    <n v="0"/>
    <s v="ARP não encontrada"/>
    <m/>
    <m/>
    <s v="Lei n° 8.666/93"/>
    <m/>
    <m/>
    <s v="PRAZO LEGAL"/>
    <s v="2024 - 3º Trimestre"/>
    <d v="2024-06-24T00:00:00"/>
    <s v="Sem informação"/>
    <s v="NÃO"/>
    <m/>
    <s v="Emilio Tadeu Vale de Brito"/>
    <s v="Walter Antonio Duarte"/>
    <s v="Klaus Rhossard Seabra Guimarães "/>
    <s v="Sem indicação"/>
    <s v="Sem indicação"/>
    <s v="emilio.brito@tjpa.jus.br; walter.duarte@tjpa.jus.br; klaus.guimaraes@tjpa.jus.br; coordenadoria.contratos@tjpa.jus.br"/>
    <n v="-549"/>
    <n v="3"/>
    <m/>
    <s v="Iniciar Processo de Reajuste"/>
    <s v="017/2023"/>
    <m/>
    <s v="WAD"/>
    <s v="Walter Antonio Duarte"/>
    <n v="138012.95000000001"/>
    <s v="ARP017/2023"/>
  </r>
  <r>
    <s v="CONTRATO"/>
    <s v="026"/>
    <x v="4"/>
    <s v="IGF CONSTRUÇÕES E  SERVIÇOS EIRELI"/>
    <s v="27.850.633/0001-45"/>
    <s v="EXECUÇÃO DA OBRAS DE REFORMA DAS INSTALAÇÕES DE PREVENÇÃO E COMBATE A INCÊNDIO DO FÓRUM DE SANTARÉM"/>
    <s v="Obra e Serviço de Engenharia"/>
    <x v="4"/>
    <s v="003/2022"/>
    <d v="2022-05-03T00:00:00"/>
    <s v="03/05/22"/>
    <d v="2024-05-03T00:00:00"/>
    <s v="03/05/24"/>
    <n v="731"/>
    <s v="EXPIRADO"/>
    <s v="EXPIRADO"/>
    <x v="0"/>
    <n v="387999.89"/>
    <x v="0"/>
    <s v="00"/>
    <x v="1"/>
    <s v="_x000a_PA-PRO-2022/01656"/>
    <s v="Contrato não encontrado"/>
    <s v="Contrato não encontrado"/>
    <s v="TJPA-MEM-2024/15794, COBRANÇA"/>
    <m/>
    <s v="Lei n° 8.666/93"/>
    <m/>
    <s v="Não"/>
    <s v="PRAZO LEGAL"/>
    <s v="2024 - 2º Trimestre"/>
    <d v="2024-03-04T00:00:00"/>
    <s v="Sem informação"/>
    <s v="Sem informação"/>
    <m/>
    <s v="Jose Luis Sarmento de Araujo"/>
    <s v="Sem indicação"/>
    <s v="Gabriel Henrique da Silva Ventura"/>
    <s v="Sem indicação"/>
    <s v="Marcelo Passos Calandrini Fernandes"/>
    <s v="jose.araujo@tjpa.jus.br;;gabriel.ventura@tjpa.jus.br;;marcelo.fernandes@tjpa.jus.br;coordenadoria.contratos@tjpa.jus.br"/>
    <n v="-661"/>
    <n v="2"/>
    <m/>
    <s v="Iniciar Processo de Reajuste"/>
    <s v="026/2022"/>
    <m/>
    <s v="GHdSV"/>
    <s v="Gabriel Henrique da Silva Ventura"/>
    <s v="Contrato não encontrado"/>
    <s v="CONTRATO026/2022"/>
  </r>
  <r>
    <s v="CONTRATO"/>
    <s v="024"/>
    <x v="4"/>
    <s v="  NORTE PROTEÇÃO LTDA.  ME"/>
    <s v="17.946.404/0001-75"/>
    <s v="Execução das obras de reforma das instalações de prevenção e combate a incêndio do fórum criminal de Belém."/>
    <s v="Obra e Serviço de Engenharia"/>
    <x v="4"/>
    <s v="004/2022"/>
    <d v="2022-05-04T00:00:00"/>
    <s v="04/05/22"/>
    <d v="2024-05-04T00:00:00"/>
    <s v="04/05/24"/>
    <n v="731"/>
    <s v="EXPIRADO"/>
    <s v="EXPIRADO"/>
    <x v="0"/>
    <n v="1144925.3"/>
    <x v="0"/>
    <s v="00"/>
    <x v="1"/>
    <s v="PA-PRO-2022/01628"/>
    <s v="Contrato não encontrado"/>
    <s v="Contrato não encontrado"/>
    <s v="TJPA-MEM-2024/15796, COBRANÇA"/>
    <m/>
    <s v="Lei n° 8.666/93"/>
    <m/>
    <s v="Não"/>
    <s v="PRAZO LEGAL"/>
    <s v="2024 - 2º Trimestre"/>
    <d v="2024-03-05T00:00:00"/>
    <s v="Sem informação"/>
    <s v="Sem informação"/>
    <m/>
    <s v="Jose Luis Sarmento de Araujo"/>
    <s v="Sem indicação"/>
    <s v="Marcelo Passos Calandrini Fernandes"/>
    <s v="Sem indicação"/>
    <s v="Gabriel Henrique da Silva Ventura"/>
    <s v="jose.araujo@tjpa.jus.br;;marcelo.fernandes@tjpa.jus.br;;gabriel.ventura@tjpa.jus.br;coordenadoria.contratos@tjpa.jus.br"/>
    <n v="-660"/>
    <n v="2"/>
    <m/>
    <s v="Iniciar Processo de Reajuste"/>
    <s v="024/2022"/>
    <m/>
    <s v="MPCF"/>
    <s v="Marcelo Passos Calandrini Fernandes"/>
    <s v="Contrato não encontrado"/>
    <s v="CONTRATO024/2022"/>
  </r>
  <r>
    <s v="CONTRATO"/>
    <s v="028"/>
    <x v="4"/>
    <s v=" ARRAIS  SERVICOS  MECANICOS,  CONSTRUCAO,  CONSERVACAO  E LOGISTICA EIRELI,"/>
    <s v="07.346.264/0001-40"/>
    <s v="Contratação de empresa especializada na prestação de serviços de locação de veículos automotores com e sem condutor, no âmbito do tribunal de Justiça do Estado do Pará - TJPa"/>
    <s v="Serviço de Terceiro"/>
    <x v="7"/>
    <s v="016/2022"/>
    <d v="2022-05-10T00:00:00"/>
    <s v="10/05/22"/>
    <d v="2024-05-10T00:00:00"/>
    <s v="10/05/24"/>
    <n v="731"/>
    <s v="EXPIRADO"/>
    <s v="EXPIRADO"/>
    <x v="0"/>
    <n v="90000"/>
    <x v="0"/>
    <s v="00"/>
    <x v="2"/>
    <s v="PA-PRO-2022/01651"/>
    <s v="Contrato não encontrado"/>
    <s v="Contrato não encontrado"/>
    <s v="TJPA-MEM-2024/15799, cobrança"/>
    <m/>
    <s v="Lei n° 8.666/93"/>
    <m/>
    <s v="SIM"/>
    <s v="PRAZO LEGAL"/>
    <s v="2024 - 2º Trimestre"/>
    <d v="2024-03-11T00:00:00"/>
    <s v="Sem informação"/>
    <s v="NÃO"/>
    <m/>
    <s v="Danielle Lima Araujo"/>
    <s v="Wanderson Alcides Sena Marques"/>
    <s v="Moises Cristino de Oliveira"/>
    <s v="Sem indicação"/>
    <s v="Rodrigo Augusto do Amaral Alcantara"/>
    <s v="danielle.lima@tjpa.jus.br;wanderson.marques@tjpa.jus.br;moises.oliveira@tjpa.jus.br;;;rodrigo.alcantara@tjpa.jus.br;coordenadoria.contratos@tjpa.jus.br"/>
    <n v="-654"/>
    <n v="2"/>
    <m/>
    <s v="Iniciar Processo de Reajuste"/>
    <s v="028/2022"/>
    <m/>
    <s v="WASM"/>
    <s v="Wanderson Alcides Sena Marques"/>
    <s v="Contrato não encontrado"/>
    <s v="CONTRATO028/2022"/>
  </r>
  <r>
    <s v="CONTRATO"/>
    <s v="033"/>
    <x v="2"/>
    <s v="ISABELA COSTA DAINESI EPP"/>
    <s v="30.733.876/0001-08"/>
    <s v="Contratação de empresa especializada para aquisição de Rádios Transceptores Analógico e Digital novo, visando atender as necessidades do Tribunal de Justiça do Estado do Pará, conforme condições, quantidades e exigências estabelecidas neste Instrumento."/>
    <s v="Material Permanente"/>
    <x v="0"/>
    <s v="009/2023"/>
    <d v="2023-05-12T00:00:00"/>
    <s v="12/05/23"/>
    <d v="2024-05-12T00:00:00"/>
    <s v="12/05/24"/>
    <n v="366"/>
    <s v="EXPIRADO"/>
    <s v="EXPIRADO"/>
    <x v="0"/>
    <n v="117699"/>
    <x v="0"/>
    <s v="00"/>
    <x v="0"/>
    <s v="TJPA-PRO-2023/01956"/>
    <s v="Contrato não encontrado"/>
    <s v="Contrato não encontrado"/>
    <s v="Contrato de aquisição"/>
    <m/>
    <s v="Lei n° 8.666/93"/>
    <m/>
    <s v="Não"/>
    <s v="PRAZO LEGAL"/>
    <s v="2024 - 2º Trimestre"/>
    <d v="2024-03-13T00:00:00"/>
    <s v="Sem informação"/>
    <s v="Sem informação"/>
    <m/>
    <s v="Willian Rogerio Souza da Silva"/>
    <s v="Marcos Ramalho Junior"/>
    <s v="David Henrique Simães do Nascimento"/>
    <s v="Sem indicação"/>
    <s v="Sem indicação"/>
    <s v="william.silva@tjpa.jus.br;marcos.ramalho@tjpa.jus.br;david.nascimento@tjpa.jus.br;cmtj@tjpa.jus.br;coordenadoria.contratos@tjpa.jus.br"/>
    <n v="-652"/>
    <n v="2"/>
    <m/>
    <s v="Iniciar Processo de Reajuste"/>
    <s v="033/2023"/>
    <m/>
    <s v="MRJ"/>
    <s v="Marcos Ramalho Junior"/>
    <s v="Contrato não encontrado"/>
    <s v="CONTRATO033/2023"/>
  </r>
  <r>
    <s v="CONTRATO"/>
    <s v="099"/>
    <x v="4"/>
    <s v="STEEL SOLUTION MOBILIARIO CORPORATIVO EIRELI"/>
    <s v="20.489.785/0001-15"/>
    <s v="Aquisição de conjunto de 424 estantes deslizantes para a Divisão de Arquivo do TJPA, incluindo a instalação e montagem"/>
    <s v="Serviço de Terceiro"/>
    <x v="7"/>
    <s v="068/2022"/>
    <d v="2022-12-01T00:00:00"/>
    <s v="01/12/22"/>
    <d v="2024-05-16T00:00:00"/>
    <s v="16/05/24"/>
    <n v="532"/>
    <s v="EXPIRADO"/>
    <s v="EXPIRADO"/>
    <x v="0"/>
    <n v="1685696.8"/>
    <x v="0"/>
    <s v="00"/>
    <x v="2"/>
    <s v="TJPA-PRO-2022/04610"/>
    <s v="Contrato não encontrado"/>
    <s v="Contrato não encontrado"/>
    <s v="TJPA-MEM-2023/49152, tramitação; TJPA-MEM-2023/19200, com Mila. Autorizado. Contrato de aquisição."/>
    <m/>
    <s v="Lei n° 8.666/93"/>
    <m/>
    <s v="Não"/>
    <s v="PRAZO LEGAL"/>
    <s v="2024 - 2º Trimestre"/>
    <d v="2024-03-17T00:00:00"/>
    <s v="Sem informação"/>
    <s v="Sem informação"/>
    <m/>
    <s v="Luana de Paula Gonçalves Alamar"/>
    <s v="Leila Maria Campos "/>
    <s v="Claikson Mendonca Duarte "/>
    <s v="Sem indicação"/>
    <s v="Sem indicação"/>
    <s v="luana.alamar@tjpa.jus.br;leila.campos@tjpa.jus.br;claikson.duarte@tjpa.jus.br;;;coordenadoria.contratos@tjpa.jus.br"/>
    <n v="-648"/>
    <n v="2"/>
    <m/>
    <s v="Iniciar Processo de Reajuste"/>
    <s v="099/2022"/>
    <m/>
    <s v="LMC"/>
    <s v="Leila Maria Campos "/>
    <s v="Contrato não encontrado"/>
    <s v="Contrato099/2022"/>
  </r>
  <r>
    <s v="CONTRATO"/>
    <s v="084"/>
    <x v="2"/>
    <s v="IMPERIAL CAFÉ COMÉRCIO EXPORTAÇÃO E IMPORTAÇÃO"/>
    <s v="07.638.718/0001-57"/>
    <s v="Fornecimento de gêneros alimentícios - café"/>
    <s v="Material de Consumo"/>
    <x v="6"/>
    <s v="001/2023"/>
    <d v="2023-09-21T00:00:00"/>
    <s v="21/09/23"/>
    <d v="2024-05-21T00:00:00"/>
    <s v="21/05/24"/>
    <n v="243"/>
    <s v="EXPIRADO"/>
    <s v="EXPIRADO"/>
    <x v="0"/>
    <n v="57275"/>
    <x v="0"/>
    <s v="00"/>
    <x v="2"/>
    <s v="TJPA-PRO-2023/03903"/>
    <s v="Contrato não encontrado"/>
    <s v="Contrato não encontrado"/>
    <s v="TJPA-MEM-2024/07515 não prorrogação"/>
    <m/>
    <s v="Lei n° 8.666/93"/>
    <m/>
    <s v="Não"/>
    <s v="PRAZO LEGAL"/>
    <s v="2024 - 2º Trimestre"/>
    <d v="2024-03-22T00:00:00"/>
    <s v="Sem informação"/>
    <s v="NÃO"/>
    <s v="Adesão ao item 052 (café) da Ata de Registro de Preços n.º 001/2023, oriunda do Pregão Eletrônico n.º  001/2023 (Processo Administrativo n°64319.048731/2022-59) do COMANDO  DA  8ª  REGIÃO  MILITAR,"/>
    <s v="Adriana Coelho Lisboa"/>
    <s v="Claikson Mendonca Duarte "/>
    <s v="Sem indicação"/>
    <s v="Sem indicação"/>
    <s v="Sem indicação"/>
    <s v="adriana.guimaraes@tjpa.jus.br; claikson.duarte@tjpa.jus.br"/>
    <n v="-643"/>
    <n v="2"/>
    <m/>
    <s v="Iniciar Processo de Reajuste"/>
    <s v="084/2023"/>
    <m/>
    <s v="CMD"/>
    <s v="Claikson Mendonca Duarte "/>
    <s v="Contrato não encontrado"/>
    <s v="Contrato084/2023"/>
  </r>
  <r>
    <s v="CONTRATO"/>
    <s v="085"/>
    <x v="2"/>
    <s v="SUPER VENDAS COMÉRCIO LTDA"/>
    <s v="17.949.776.0001-55"/>
    <s v="Fornecimento de gêneros alimentícios - açúcar"/>
    <s v="Material de Consumo"/>
    <x v="6"/>
    <s v="001/2023"/>
    <d v="2023-09-21T00:00:00"/>
    <s v="21/09/23"/>
    <d v="2024-05-21T00:00:00"/>
    <s v="21/05/24"/>
    <n v="243"/>
    <s v="EXPIRADO"/>
    <s v="EXPIRADO"/>
    <x v="0"/>
    <n v="12804"/>
    <x v="0"/>
    <s v="00"/>
    <x v="2"/>
    <s v="TJPA-PRO-2023/03905"/>
    <s v="Contrato não encontrado"/>
    <s v="Contrato não encontrado"/>
    <s v="TJPA-MEM-2024/07515 não prorrogação"/>
    <d v="2024-02-15T00:00:00"/>
    <s v="Lei n° 8.666/93"/>
    <m/>
    <s v="Não"/>
    <s v="PRAZO LEGAL"/>
    <s v="2024 - 2º Trimestre"/>
    <d v="2024-03-22T00:00:00"/>
    <s v="Dentro do prazo"/>
    <s v="NÃO"/>
    <s v="Adesão ao item 039 (açúcar) da Ata de Registro de Preços n.º 001/2023, oriunda do Pregão Eletrônico n.º 003/2023 (Processo Administrativo n°64319.048731/2022-59) do COMANDO DA 8ª REGIÃO MILITAR"/>
    <s v="Adriana Coelho Lisboa"/>
    <s v="Claikson Mendonca Duarte "/>
    <s v="Sem indicação"/>
    <s v="Sem indicação"/>
    <s v="Sem indicação"/>
    <s v="adriana.guimaraes@tjpa.jus.br; claikson.duarte@tjpa.jus.br"/>
    <n v="-643"/>
    <n v="2"/>
    <m/>
    <s v="Iniciar Processo de Reajuste"/>
    <s v="085/2023"/>
    <m/>
    <s v="CMD"/>
    <s v="Claikson Mendonca Duarte "/>
    <s v="Contrato não encontrado"/>
    <s v="Contrato085/2023"/>
  </r>
  <r>
    <s v="CONTRATO"/>
    <s v="043"/>
    <x v="3"/>
    <s v="SENENGE CONSTRUÇÃO CIVIL E SERVIÇOS  LTDA"/>
    <s v="00.654.914/0001-76"/>
    <s v="Contratação de empresa especializada para conclusão da execução da CONSTRUÇÃO DE ETE  E  RECUPERAÇÃO  DE  PAVIMENTAÇÃO  EXTERNA  NOEDIFÍCIO  SEDE  DO  TJPA"/>
    <s v="Obra e Serviço de Engenharia"/>
    <x v="4"/>
    <s v="002/2021"/>
    <d v="2021-09-24T00:00:00"/>
    <s v="24/09/21"/>
    <d v="2024-05-24T00:00:00"/>
    <s v="24/05/24"/>
    <n v="973"/>
    <s v="EXPIRADO"/>
    <s v="EXPIRADO"/>
    <x v="0"/>
    <n v="633986.64"/>
    <x v="0"/>
    <s v="00"/>
    <x v="1"/>
    <s v="PA-PRO-2021/03128"/>
    <s v="Contrato não encontrado"/>
    <s v="Contrato não encontrado"/>
    <s v="TJPA-MEM-2024/26837 , COBRANÇA"/>
    <m/>
    <s v="Lei n° 8.666/93"/>
    <m/>
    <s v="Não"/>
    <s v="PRAZO LEGAL"/>
    <s v="2024 - 2º Trimestre"/>
    <d v="2024-03-25T00:00:00"/>
    <s v="Sem informação"/>
    <s v="Sem informação"/>
    <m/>
    <s v="Jose Luis Sarmento de Araujo"/>
    <s v="Sem indicação"/>
    <s v="Gabriel Henrique da Silva Ventura"/>
    <s v="Sem indicação"/>
    <s v="Marcelo Passos Calandrini Fernandes"/>
    <s v="jose.araujo@tjpa.jus.br;;gabriel.ventura@tjpa.jus.br;;marcelo.fernandes@tjpa.jus.br;coordenadoria.contratos@tjpa.jus.br"/>
    <n v="-640"/>
    <n v="2"/>
    <m/>
    <s v="Iniciar Processo de Reajuste"/>
    <s v="043/2021"/>
    <m/>
    <s v="GHdSV"/>
    <s v="Gabriel Henrique da Silva Ventura"/>
    <s v="Contrato não encontrado"/>
    <s v="Contrato043/2021"/>
  </r>
  <r>
    <s v="CONTRATO"/>
    <s v="042"/>
    <x v="4"/>
    <s v="UISSARA CONSTRUÇÕES E SERVIÇOS LTDA"/>
    <s v="13.024.826/0001-32"/>
    <s v="Construção do novo fórum da comarca de Santo antônio do Tauá"/>
    <s v="Obra e Serviço de Engenharia"/>
    <x v="1"/>
    <s v="001/2022"/>
    <d v="2022-06-01T00:00:00"/>
    <s v="01/06/22"/>
    <d v="2024-06-01T00:00:00"/>
    <s v="01/06/24"/>
    <n v="731"/>
    <s v="EXPIRADO"/>
    <s v="EXPIRADO"/>
    <x v="0"/>
    <n v="2935556.85"/>
    <x v="0"/>
    <s v="00"/>
    <x v="1"/>
    <s v="PA-PRO-2022/02070"/>
    <s v="Contrato não encontrado"/>
    <s v="Contrato não encontrado"/>
    <s v="TJPA-MEM-2024/24398, cobrança"/>
    <m/>
    <s v="Lei n° 8.666/93"/>
    <m/>
    <s v="Não"/>
    <s v="PRAZO LEGAL"/>
    <s v="2024 - 2º Trimestre"/>
    <d v="2024-04-02T00:00:00"/>
    <s v="Sem informação"/>
    <s v="Sem informação"/>
    <m/>
    <s v="Marcelo Passos Calandrini Fernandes"/>
    <s v="Sem indicação"/>
    <s v="Marcelo Passos Calandrini Fernandes"/>
    <s v="Sem indicação"/>
    <s v="Selma Lidia Azevedo Lobato"/>
    <s v="marcelo.fernandes@tjpa.jus.br;;selma.lobato@tjpa.jus.br;coordenadoria.contratos@tjpa.jus.br"/>
    <n v="-632"/>
    <n v="2"/>
    <m/>
    <s v="Iniciar Processo de Reajuste"/>
    <s v="042/2022"/>
    <m/>
    <s v="MPCF"/>
    <s v="Marcelo Passos Calandrini Fernandes"/>
    <s v="Contrato não encontrado"/>
    <s v="Contrato042/2022"/>
  </r>
  <r>
    <s v="CONTRATO"/>
    <s v="044"/>
    <x v="5"/>
    <s v="TORINO INFORMÁTICA LTDA"/>
    <s v="03.619.767/0005-15"/>
    <s v="Aquisição de 350 (trezentos e cinquenta) computadores portáteis (notebooks) de uso corporativo, com garantia e suporte técnico on-site de, no mínimo, 36 (trinta e seis) meses, para renovação do parque tecnológico do TJPA"/>
    <s v="Material Permanente"/>
    <x v="6"/>
    <s v="011/2020"/>
    <d v="2020-12-11T00:00:00"/>
    <s v="11/12/20"/>
    <d v="2024-06-11T00:00:00"/>
    <s v="11/06/24"/>
    <n v="1278"/>
    <s v="EXPIRADO"/>
    <s v="EXPIRADO"/>
    <x v="0"/>
    <n v="2100000"/>
    <x v="0"/>
    <s v="00"/>
    <x v="4"/>
    <s v="PA-PRO-2020/02917"/>
    <s v="Contrato não encontrado"/>
    <s v="Contrato não encontrado"/>
    <s v="Processo de aquisição por ARP"/>
    <m/>
    <s v="Lei n° 8.666/93"/>
    <m/>
    <s v="Não"/>
    <s v="PRAZO LEGAL"/>
    <s v="2024 - 2º Trimestre"/>
    <d v="2024-04-12T00:00:00"/>
    <s v="Sem informação"/>
    <s v="NÃO"/>
    <m/>
    <s v="Ramon Santos do Nascimento"/>
    <s v="Ramon Santos do Nascimento"/>
    <s v="Marcus Sérgio Ferreira Neves"/>
    <s v="Sem indicação"/>
    <s v="Diego Fonseca Silva"/>
    <s v="ramon.nascimento@tjpa.jus.br;ramon.nascimento@tjpa.jus.br;marcus.neves@tjpa.jus.br;marcus.neves@tjpa.jus.br;diego.fsilva@tjpa.jus.br;coordenadoria.contratos@tjpa.jus.br"/>
    <n v="-622"/>
    <n v="2"/>
    <m/>
    <s v="Iniciar Processo de Reajuste"/>
    <s v="044/2020"/>
    <m/>
    <s v="RSdN"/>
    <s v="Ramon Santos do Nascimento"/>
    <s v="Contrato não encontrado"/>
    <s v="Contrato044/2020"/>
  </r>
  <r>
    <s v="CONTRATO"/>
    <s v="032"/>
    <x v="4"/>
    <s v="SARAIVA EDUCAÇÃO S.A"/>
    <s v="50.268.838/0001-39"/>
    <s v="Contratação direta da empresa SARAIVA EDUCAÇÃO S.A. para assinatura anual para acesso ao produto “Biblioteca Digital da Saraiva”, com acesso simultâneo a 50 usuários/as, dentre os/as magistrados/as e servidores/as do TJPA"/>
    <s v="Serviço de Terceiro"/>
    <x v="3"/>
    <s v="032/2022"/>
    <d v="2022-06-14T00:00:00"/>
    <s v="14/06/22"/>
    <d v="2024-06-14T00:00:00"/>
    <s v="14/06/24"/>
    <n v="731"/>
    <s v="EXPIRADO"/>
    <s v="EXPIRADO"/>
    <x v="0"/>
    <n v="22140"/>
    <x v="0"/>
    <s v="00"/>
    <x v="7"/>
    <s v="PA-PRO-2022/01002"/>
    <s v="Contrato não encontrado"/>
    <s v="Contrato não encontrado"/>
    <s v="TJPA-MEM-2024/24400, cobrança - NÃO SERÁ PRORROGADO"/>
    <d v="2024-05-02T00:00:00"/>
    <s v="Lei n° 8.666/93"/>
    <m/>
    <s v="Não"/>
    <s v="PRAZO LEGAL"/>
    <s v="2024 - 2º Trimestre"/>
    <d v="2024-04-15T00:00:00"/>
    <s v="Fora do prazo"/>
    <s v="NÃO"/>
    <m/>
    <s v="Paulo Victor Ramos Corrêa"/>
    <s v="Maria da Conceição Ruffeil Moreira"/>
    <s v="Maria da Conceição Ruffeil Moreira"/>
    <s v="Sem indicação"/>
    <s v="Sem indicação"/>
    <s v="paulo.correa@tjpa.jus.br;conceicao.moreira@tjpa.jus.br;conceicao.moreira@tjpa.jus.br;;;coordenadoria.contratos@tjpa.jus.br"/>
    <n v="-619"/>
    <n v="2"/>
    <m/>
    <s v="Iniciar Processo de Reajuste"/>
    <s v="032/2022"/>
    <m/>
    <s v="MdCRM"/>
    <s v="Maria da Conceição Ruffeil Moreira"/>
    <s v="Contrato não encontrado"/>
    <s v="Contrato032/2022"/>
  </r>
  <r>
    <s v="CONTRATO"/>
    <s v="048"/>
    <x v="2"/>
    <s v="XP ON CONSULTORIA LTDA"/>
    <s v="23.518.065/0001-29"/>
    <s v="Aquisição de equipamentos de videoconferência, Codec e serviço de integração."/>
    <s v="Material Permanente"/>
    <x v="7"/>
    <s v="044/2022"/>
    <d v="2023-06-16T00:00:00"/>
    <s v="16/06/23"/>
    <d v="2024-06-16T00:00:00"/>
    <s v="16/06/24"/>
    <n v="366"/>
    <s v="EXPIRADO"/>
    <s v="EXPIRADO"/>
    <x v="0"/>
    <n v="663000"/>
    <x v="0"/>
    <s v="00"/>
    <x v="4"/>
    <s v="TJPA-PRO-2023/02410"/>
    <s v="Contrato não encontrado"/>
    <s v="Contrato não encontrado"/>
    <s v="Contrato de aquisição"/>
    <m/>
    <s v="Lei n° 8.666/93"/>
    <m/>
    <s v="Não"/>
    <s v="PRAZO LEGAL"/>
    <s v="2024 - 2º Trimestre"/>
    <d v="2024-04-17T00:00:00"/>
    <s v="Sem informação"/>
    <s v="NÃO"/>
    <s v="Consumo de ARP n° 022/2022, oriunda do PE n° 044/2022"/>
    <s v="Arlene Cristina Silva Siqueira"/>
    <s v="Sem indicação"/>
    <s v="Daniel Fontes Pereira"/>
    <s v="Sem indicação"/>
    <s v="Sem indicação"/>
    <s v="arlene.siqueira@tjpa.jus.br;;fontes.daniel@tjpa.jus.br;;;coordenadoria.contratos@tjpa.jus.br"/>
    <n v="-617"/>
    <n v="2"/>
    <m/>
    <s v="Iniciar Processo de Reajuste"/>
    <s v="048/2023"/>
    <m/>
    <s v="DFP"/>
    <s v="Daniel Fontes Pereira"/>
    <s v="Contrato não encontrado"/>
    <s v="Contrato048/2023"/>
  </r>
  <r>
    <s v="CONTRATO"/>
    <s v="049"/>
    <x v="2"/>
    <s v="MICROSENS S/A(Filial)"/>
    <s v="78.126.950/0011-26"/>
    <s v="Aquisição de equipamentos de videoconferência, televisão 55’’"/>
    <s v="Material Permanente"/>
    <x v="7"/>
    <s v="044/2022"/>
    <d v="2023-06-16T00:00:00"/>
    <s v="16/06/23"/>
    <d v="2024-06-16T00:00:00"/>
    <s v="16/06/24"/>
    <n v="366"/>
    <s v="EXPIRADO"/>
    <s v="EXPIRADO"/>
    <x v="0"/>
    <n v="132300"/>
    <x v="0"/>
    <s v="00"/>
    <x v="4"/>
    <s v="TJPA-PRO-2023/02415"/>
    <s v="Contrato não encontrado"/>
    <s v="Contrato não encontrado"/>
    <s v="Contrato de aquisição"/>
    <m/>
    <s v="Lei n° 8.666/93"/>
    <m/>
    <s v="Não"/>
    <s v="PRAZO LEGAL"/>
    <s v="2024 - 2º Trimestre"/>
    <d v="2024-04-17T00:00:00"/>
    <s v="Sem informação"/>
    <s v="NÃO"/>
    <s v="Consumo de ARP n° 022/2022, oriunda do PE n° 044/2022"/>
    <s v="Arlene Cristina Silva Siqueira"/>
    <s v="Sem indicação"/>
    <s v="Daniel Fontes Pereira"/>
    <s v="Sem indicação"/>
    <s v="Sem indicação"/>
    <s v="arlene.siqueira@tjpa.jus.br;;fontes.daniel@tjpa.jus.br;;;coordenadoria.contratos@tjpa.jus.br"/>
    <n v="-617"/>
    <n v="2"/>
    <m/>
    <s v="Iniciar Processo de Reajuste"/>
    <s v="049/2023"/>
    <m/>
    <s v="DFP"/>
    <s v="Daniel Fontes Pereira"/>
    <s v="Contrato não encontrado"/>
    <s v="Contrato049/2023"/>
  </r>
  <r>
    <s v="CONTRATO"/>
    <s v="050"/>
    <x v="2"/>
    <s v="MILLENIUM INDUSTRIA E COMÉRCIO DE PRODUTOS METÁLICOS EIRELI"/>
    <s v="22.058.536/0001-09"/>
    <s v="Aquisição de equipamentos de videoconferência,suporte articulado, televisão e serviço de integração, conforme condições, quantidades eexigências estabelecidas no termo de referência, Anexo I do edital. Consumo de 90unidades do item 3 da ARP 022/2022."/>
    <s v="Material Permanente"/>
    <x v="0"/>
    <s v="044/2022"/>
    <d v="2023-06-16T00:00:00"/>
    <s v="16/06/23"/>
    <d v="2024-06-16T00:00:00"/>
    <s v="16/06/24"/>
    <n v="366"/>
    <s v="EXPIRADO"/>
    <s v="EXPIRADO"/>
    <x v="0"/>
    <n v="33467"/>
    <x v="0"/>
    <s v="00"/>
    <x v="4"/>
    <s v="TJPA-PRO-2023/02411"/>
    <s v="Contrato não encontrado"/>
    <s v="Contrato não encontrado"/>
    <s v="Contrato de aquisição"/>
    <m/>
    <s v="Lei n° 8.666/93"/>
    <m/>
    <s v="Não"/>
    <s v="PRAZO LEGAL"/>
    <s v="2024 - 2º Trimestre"/>
    <d v="2024-04-17T00:00:00"/>
    <s v="Sem informação"/>
    <s v="NÃO"/>
    <s v="Consumo de ARP n° 022/2022, oriunda do PE n° 044/2022"/>
    <s v="Arlene Cristina Silva Siqueira"/>
    <s v="Sem indicação"/>
    <s v="Daniel Fontes Pereira"/>
    <s v="Sem indicação"/>
    <s v="Sem indicação"/>
    <s v="arlene.siqueira@tjpa.jus.br;;fontes.daniel@tjpa.jus.br;;;coordenadoria.contratos@tjpa.jus.br"/>
    <n v="-617"/>
    <n v="2"/>
    <m/>
    <s v="Iniciar Processo de Reajuste"/>
    <s v="050/2023"/>
    <m/>
    <s v="DFP"/>
    <s v="Daniel Fontes Pereira"/>
    <s v="Contrato não encontrado"/>
    <s v="Contrato050/2023"/>
  </r>
  <r>
    <s v="CONTRATO"/>
    <s v="086"/>
    <x v="4"/>
    <s v="DAVID MOREIRA &amp; CIA LTDA."/>
    <s v="03.564.152/0001-05"/>
    <s v="Aquisição de peças com instalação e garantia para o sistema de refrigeração do tipo expansão indireta (chiller) do Fórum Criminal"/>
    <s v="Material de Consumo"/>
    <x v="0"/>
    <s v="057/2022"/>
    <d v="2022-10-17T00:00:00"/>
    <s v="17/10/22"/>
    <d v="2024-06-17T00:00:00"/>
    <s v="17/06/24"/>
    <n v="609"/>
    <s v="EXPIRADO"/>
    <s v="EXPIRADO"/>
    <x v="0"/>
    <n v="894873.7"/>
    <x v="0"/>
    <s v="00"/>
    <x v="1"/>
    <s v="PA-PRO-2022/03976"/>
    <s v="Contrato não encontrado"/>
    <s v="Contrato não encontrado"/>
    <s v="TJPA-MEM-2024/21408 - fisval informou que serviços foram entregues e contrato não poderá mais ser prorrogado"/>
    <d v="2024-04-16T00:00:00"/>
    <s v="Lei n° 8.666/93"/>
    <m/>
    <s v="SIM"/>
    <s v="PRAZO LEGAL"/>
    <s v="2024 - 2º Trimestre"/>
    <d v="2024-04-18T00:00:00"/>
    <s v="Dentro do prazo"/>
    <s v="NÃO"/>
    <m/>
    <s v="Valter Mendes Ferreira Júnior"/>
    <s v="Claudio Ormindo Silva dos Santos"/>
    <s v="Claudio Ormindo Silva dos Santos"/>
    <s v="Sem indicação"/>
    <s v="Frank Ferdinando Loureiro Da Silva"/>
    <s v="valter.junior@tjpa.jus.br;claudio.ormindo@tjpa.jus.br;claudio.ormindo@tjpa.jus.br;;frank.silva@tjpa.jus.br;coordenadoria.contratos@tjpa.jus.br"/>
    <n v="-616"/>
    <n v="2"/>
    <m/>
    <s v="Iniciar Processo de Reajuste"/>
    <s v="086/2022"/>
    <m/>
    <s v="COSdS"/>
    <s v="Claudio Ormindo Silva dos Santos"/>
    <s v="Contrato não encontrado"/>
    <s v="Contrato086/2022"/>
  </r>
  <r>
    <s v="CONTRATO"/>
    <s v="001"/>
    <x v="9"/>
    <s v="LANLINK SOLUÇÕES E COMERCIALIZAÇÃO EM INFORMÁTICA S/A"/>
    <s v="19.877.300/0001-81"/>
    <s v="serviços técnicos especializados na área de Tecnologia da Informação e Comunicações para organização, sustentação, desenvolvimento e execução continuada de TAREFAS DE SUPORTE, ROTINA e DEMANDA"/>
    <s v="Contrato de TIC"/>
    <x v="0"/>
    <s v="081/2018"/>
    <d v="2019-01-15T00:00:00"/>
    <s v="15/01/19"/>
    <d v="2024-04-30T00:00:00"/>
    <s v="30/04/24"/>
    <n v="1932"/>
    <s v="EXPIRADO"/>
    <s v="EXPIRADO"/>
    <x v="0"/>
    <n v="12984529.5"/>
    <x v="0"/>
    <s v="00"/>
    <x v="4"/>
    <s v="PA-PRO-2019/00001"/>
    <s v="Contrato não encontrado"/>
    <s v="Contrato não encontrado"/>
    <s v="Rescisão antecipada: mem-2024/19473"/>
    <m/>
    <s v="Lei n° 8.666/93"/>
    <m/>
    <s v="SIM"/>
    <s v="EXCEPCIONAL"/>
    <s v="2024 - 2º Trimestre"/>
    <d v="2024-03-01T00:00:00"/>
    <s v="Sem informação"/>
    <s v="Sem informação"/>
    <m/>
    <s v="Ramon Santos do Nascimento"/>
    <s v="Ramon Santos do Nascimento"/>
    <s v="Daniel Fontes Pereira"/>
    <s v="Erick Johny Maciel Bol"/>
    <s v="Luis Carlos Bitencourt Ramos"/>
    <s v="ramon.nascimento@tjpa.jus.br;fontes.daniel@tjpa.jus.br;coordenadoria.contratos@tjpa.jus.br"/>
    <n v="-664"/>
    <n v="2"/>
    <m/>
    <s v="Iniciar Processo de Reajuste"/>
    <s v="001/2019"/>
    <m/>
    <s v="RSdN"/>
    <s v="Ramon Santos do Nascimento"/>
    <s v="Contrato não encontrado"/>
    <s v="Contrato001/2019"/>
  </r>
  <r>
    <s v="CONTRATO"/>
    <s v="069"/>
    <x v="3"/>
    <s v="AGFERRONATO INFORMÁTICA LTDA"/>
    <s v="08.489.196/0001-31"/>
    <s v="Contratação de 200 horas de serviço, suporte técnico e treinamento avançado na plataforma GLPI, conforme condições, quantidades e exigências estabelecidas no termo de referência"/>
    <s v="Serviço de Terceiro"/>
    <x v="0"/>
    <s v="064/2021"/>
    <d v="2021-11-26T00:00:00"/>
    <s v="26/11/21"/>
    <d v="2024-05-15T00:00:00"/>
    <s v="15/05/24"/>
    <n v="901"/>
    <s v="EXPIRADO"/>
    <s v="EXPIRADO"/>
    <x v="0"/>
    <n v="70500"/>
    <x v="0"/>
    <s v="00"/>
    <x v="4"/>
    <s v="PA-PRO-2021/04053"/>
    <s v="Contrato não encontrado"/>
    <s v="Contrato não encontrado"/>
    <s v="Rescisão antecipada: TJPA-MEM-2024/13065/autorizado"/>
    <m/>
    <s v="Lei n° 8.666/93"/>
    <m/>
    <s v="Não"/>
    <s v="PRAZO LEGAL"/>
    <s v="2024 - 2º Trimestre"/>
    <d v="2024-03-16T00:00:00"/>
    <s v="Sem informação"/>
    <s v="Sem informação"/>
    <m/>
    <s v="Daniel Fontes Pereira"/>
    <s v="Daniel Fontes Pereira"/>
    <s v="Paulo Emilio Correia Lima Paes Barreto"/>
    <s v="Ramon Santos do Nascimento"/>
    <s v="Luis Carlos Bitencourt Ramos"/>
    <s v="fontes.daniel@tjpa.jus.br;fontes.daniel@tjpa.jus.br;paulo.paes@tjpa.jus.br;ramon.nascimento@tjpa.jus.br;luis.ramos@tjpa.jus.br;coordenadoria.contratos@tjpa.jus.br"/>
    <n v="-649"/>
    <n v="2"/>
    <m/>
    <s v="Iniciar Processo de Reajuste"/>
    <s v="069/2021"/>
    <m/>
    <s v="DFP"/>
    <s v="Daniel Fontes Pereira"/>
    <s v="Contrato não encontrado"/>
    <s v="Contrato069/2021"/>
  </r>
  <r>
    <s v="CONTRATO"/>
    <s v="081"/>
    <x v="4"/>
    <s v="MAUÉS ENGENHARIA LTDA."/>
    <s v="36.521.965/0001-77"/>
    <s v="Contratação de empresa especializada para reforma parcial e construção de torre para reservatório elevado no Fórum da Comarca de Cametá."/>
    <s v="Obra e Serviço de Engenharia"/>
    <x v="4"/>
    <s v="006/2022"/>
    <d v="2022-09-30T00:00:00"/>
    <s v="30/09/22"/>
    <d v="2024-03-30T00:00:00"/>
    <s v="30/03/24"/>
    <n v="547"/>
    <s v="EXPIRADO"/>
    <s v="EXPIRADO"/>
    <x v="0"/>
    <n v="447888.13"/>
    <x v="0"/>
    <s v="00"/>
    <x v="1"/>
    <s v="TJPA-PRO-2022/03836"/>
    <s v="Contrato não encontrado"/>
    <s v="Contrato não encontrado"/>
    <s v="TJPA-MEM-2024/08632, COBRANÇA"/>
    <m/>
    <s v="Lei n° 8.666/93"/>
    <m/>
    <s v="Não"/>
    <s v="PRAZO LEGAL"/>
    <s v="2024 - 1º Trimestre"/>
    <d v="2024-01-30T00:00:00"/>
    <s v="Sem informação"/>
    <s v="Sem informação"/>
    <m/>
    <s v="Jose Luis Sarmento de Araujo"/>
    <s v="Sem indicação"/>
    <s v="Marcelo Passos Calandrini Fernandes"/>
    <s v="Sem indicação"/>
    <s v="Sem indicação"/>
    <s v="jose.araujo@tjpa.jus.br;;marcelo.fernandes@tjpa.jus.br;;;coordenadoria.contratos@tjpa.jus.br"/>
    <n v="-695"/>
    <n v="1"/>
    <m/>
    <s v="Iniciar Processo de Reajuste"/>
    <s v="081/2022"/>
    <m/>
    <s v="MPCF"/>
    <s v="Marcelo Passos Calandrini Fernandes"/>
    <s v="Contrato não encontrado"/>
    <s v="Contrato081/2022"/>
  </r>
  <r>
    <s v="CONTRATO"/>
    <s v="080"/>
    <x v="2"/>
    <s v="M. DE N. D. MOREIRA"/>
    <s v="45.322.752/0001-07"/>
    <s v="Contratação direta de pessoa física ou jurídica especializada na prestação do serviço de roçagem de área verde externa, a fim de atender a demanda da Divisão de Arquivo do TJPA"/>
    <s v="Serviço de Terceiro"/>
    <x v="2"/>
    <s v="038/2023"/>
    <d v="2023-09-05T00:00:00"/>
    <s v="05/09/23"/>
    <d v="2024-04-05T00:00:00"/>
    <s v="05/04/24"/>
    <n v="213"/>
    <s v="EXPIRADO"/>
    <s v="EXPIRADO"/>
    <x v="0"/>
    <n v="3902.64"/>
    <x v="0"/>
    <s v="00"/>
    <x v="2"/>
    <s v="TJPA-PRO-2023/03704"/>
    <s v="Contrato não encontrado"/>
    <s v="Contrato não encontrado"/>
    <s v="TJPA-MEM-2024/08785, cobramça"/>
    <m/>
    <s v="Lei nº 14.133/2021, art. 75, II"/>
    <m/>
    <s v="Não"/>
    <s v="PRAZO LEGAL"/>
    <s v="2024 - 2º Trimestre"/>
    <d v="2024-02-05T00:00:00"/>
    <s v="Sem informação"/>
    <s v="NÃO"/>
    <m/>
    <s v="Claikson Mendonca Duarte "/>
    <s v="Gabriel Lamego Pereira"/>
    <s v="Gabriel Lamego Pereira"/>
    <s v="Sem indicação"/>
    <s v="Sem indicação"/>
    <s v="coordenadoria.contratos@tjpa.jus.br; claikson.duarte@tjpa.jus.br; gabriel.pereira@tjpa.jus.br"/>
    <n v="-689"/>
    <n v="2"/>
    <m/>
    <s v="Iniciar Processo de Reajuste"/>
    <s v="080/2023"/>
    <m/>
    <s v="GLP"/>
    <s v="Gabriel Lamego Pereira"/>
    <s v="Contrato não encontrado"/>
    <s v="Contrato080/2023"/>
  </r>
  <r>
    <s v="CONTRATO"/>
    <s v="081"/>
    <x v="2"/>
    <s v="ARENITO CONSERVAÇÃO PATRIMONIAL EIRELI"/>
    <s v="79.705.182/0001-56"/>
    <s v="Contratação direta de pessoa física ou jurídica especializada na prestação do serviço de roçagem de área verde externa, a fim de atender a demanda da Divisão de Arquivo do TJPA"/>
    <s v="Serviço de Terceiro"/>
    <x v="2"/>
    <s v="038/2023"/>
    <d v="2023-09-05T00:00:00"/>
    <s v="05/09/23"/>
    <d v="2024-04-05T00:00:00"/>
    <s v="05/04/24"/>
    <n v="213"/>
    <s v="EXPIRADO"/>
    <s v="EXPIRADO"/>
    <x v="0"/>
    <n v="3864"/>
    <x v="0"/>
    <s v="00"/>
    <x v="2"/>
    <s v="TJPA-PRO-2023/03705"/>
    <s v="Contrato não encontrado"/>
    <s v="Contrato não encontrado"/>
    <s v="TJPA-MEM-2024/08787, cobrança"/>
    <m/>
    <s v="Lei nº 14.133/2021, art. 75, II"/>
    <d v="2023-07-10T00:00:00"/>
    <s v="Não"/>
    <s v="PRAZO LEGAL"/>
    <s v="2024 - 2º Trimestre"/>
    <d v="2024-02-05T00:00:00"/>
    <s v="Sem informação"/>
    <s v="NÃO"/>
    <m/>
    <s v="Claikson Mendonca Duarte "/>
    <s v="Gabriel Lamego Pereira"/>
    <s v="Gabriel Lamego Pereira"/>
    <s v="Sem indicação"/>
    <s v="Sem indicação"/>
    <s v="coordenadoria.contratos@tjpa.jus.br; claikson.duarte@tjpa.jus.br; gabriel.pereira@tjpa.jus.br"/>
    <n v="-689"/>
    <n v="2"/>
    <m/>
    <s v="Iniciar Processo de Reajuste"/>
    <s v="081/2023"/>
    <m/>
    <s v="GLP"/>
    <s v="Gabriel Lamego Pereira"/>
    <s v="Contrato não encontrado"/>
    <s v="Contrato081/2023"/>
  </r>
  <r>
    <s v="CONTRATO"/>
    <s v="001"/>
    <x v="4"/>
    <s v="BERLIN FINANCE MEIOS DE PAGAMENTOS LTDA"/>
    <s v="16.814.330/0001-50"/>
    <s v="Contratação de solução de pagamento por meio eletrônico que realize captura, roteamento, transmissão, processamento, compensação e liquidação de transações financeiras à vista e/ou parceladas, por meio de sistema e-commerce, realizadas com cartão de crédito e cartão de débito, com a aceitação de pelo menos as bandeiras Visa, Mastercard e Elo, sem ônus para o Tribunal de Justiça do Estado do Pará."/>
    <s v="Serviço de Terceiro"/>
    <x v="7"/>
    <s v="075/2021"/>
    <d v="2022-01-10T00:00:00"/>
    <s v="10/01/22"/>
    <d v="2024-04-10T00:00:00"/>
    <s v="10/04/24"/>
    <n v="821"/>
    <s v="EXPIRADO"/>
    <s v="EXPIRADO"/>
    <x v="0"/>
    <n v="0"/>
    <x v="1"/>
    <s v="00"/>
    <x v="5"/>
    <s v="PA-PRO-2022/00007"/>
    <s v="Contrato não encontrado"/>
    <s v="Contrato não encontrado"/>
    <s v="TJPA-MEM-2023/58089, chegou no prazo"/>
    <m/>
    <s v="Lei n° 8.666/93"/>
    <m/>
    <s v="SIM"/>
    <s v="PRAZO LEGAL"/>
    <s v="2024 - 2º Trimestre"/>
    <d v="2024-02-10T00:00:00"/>
    <s v="Sem informação"/>
    <s v="Sem informação"/>
    <s v="Taxa 5,22%; Taxa ajustada 5,42%"/>
    <s v="Miguel Lucivaldo Alves Santos"/>
    <s v="Joao Gustavo Gouvea Loureiro"/>
    <s v="Márcio Góes do Nascimento"/>
    <s v="Sem indicação"/>
    <s v="Sem indicação"/>
    <s v="miguel.lasantos@tjpa.jus.br;joao.loureiro@tjpa.jus.br;marcio.goes@tjpa.jus.br;coordenadoria.contratos@tjpa.jus.br"/>
    <n v="-684"/>
    <n v="2"/>
    <m/>
    <s v="Iniciar Processo de Reajuste"/>
    <s v="001/2022"/>
    <m/>
    <s v="JGGL"/>
    <s v="Joao Gustavo Gouvea Loureiro"/>
    <s v="Contrato não encontrado"/>
    <s v="Contrato001/2022"/>
  </r>
  <r>
    <s v="CONTRATO"/>
    <s v="041"/>
    <x v="4"/>
    <s v="SENENGE CONSTRUÇÃO CIVIL E SERVIÇOS  LTDA"/>
    <s v="00.654.914/0001-76"/>
    <s v="Execução  da  obra  de  Construção do  Anexo  ao Fórum  de Marituba"/>
    <s v="Obra e Serviço de Engenharia"/>
    <x v="1"/>
    <s v="002/2022"/>
    <d v="2022-05-27T00:00:00"/>
    <s v="27/05/22"/>
    <d v="2024-02-25T00:00:00"/>
    <s v="25/02/24"/>
    <n v="639"/>
    <s v="EXPIRADO"/>
    <s v="EXPIRADO"/>
    <x v="0"/>
    <n v="4115078.23"/>
    <x v="0"/>
    <s v="00"/>
    <x v="1"/>
    <s v="PA-PRO-2022/02022"/>
    <s v="Contrato não encontrado"/>
    <s v="Contrato não encontrado"/>
    <s v="TJPA-MEM-2024/08586, COBRANÇA. Distrato TJPA-PRO-2022/02022.02"/>
    <m/>
    <s v="Lei n° 8.666/93"/>
    <m/>
    <s v="Não"/>
    <s v="PRAZO LEGAL"/>
    <s v="2024 - 1º Trimestre"/>
    <d v="2023-12-27T00:00:00"/>
    <s v="Sem informação"/>
    <s v="NÃO"/>
    <m/>
    <s v="Jose Luis Sarmento de Araujo"/>
    <s v="Sem indicação"/>
    <s v="Selma Lidia Azevedo Lobato"/>
    <s v="Sem indicação"/>
    <s v="Marcelo Passos Calandrini Fernandes"/>
    <s v="jose.araujo@tjpa.jus.br;;selma.lobato@tjpa.jus.br;;marcelo.fernandes@tjpa.jus.br;coordenadoria.contratos@tjpa.jus.br"/>
    <n v="-729"/>
    <n v="1"/>
    <m/>
    <s v="Iniciar Processo de Reajuste"/>
    <s v="041/2022"/>
    <m/>
    <s v="SLAL"/>
    <s v="Selma Lidia Azevedo Lobato"/>
    <s v="Contrato não encontrado"/>
    <s v="Contrato041/2022"/>
  </r>
  <r>
    <s v="CONTRATO"/>
    <s v="078"/>
    <x v="4"/>
    <s v="COELHO QUEIROZ CONSTRUÇÕES EIRELI"/>
    <s v="15.142.883/0001-41"/>
    <s v="Contratação de empresa especializada para execução do remanescente de obra da construção do novo Fórum da Comarca de São Felix do Xingu"/>
    <s v="Obra e Serviço de Engenharia"/>
    <x v="2"/>
    <s v="059/2022"/>
    <d v="2022-09-27T00:00:00"/>
    <s v="27/09/22"/>
    <d v="2024-02-27T00:00:00"/>
    <s v="27/02/24"/>
    <n v="518"/>
    <s v="EXPIRADO"/>
    <s v="EXPIRADO"/>
    <x v="0"/>
    <n v="3551157.82"/>
    <x v="0"/>
    <s v="00"/>
    <x v="1"/>
    <s v="TJPA-PRO-2022/03857"/>
    <s v="Contrato não encontrado"/>
    <s v="Contrato não encontrado"/>
    <s v="TJPA-MEM-2024/08590, COBRANÇA"/>
    <m/>
    <s v="Lei n° 8.666/93"/>
    <m/>
    <s v="Não"/>
    <s v="PRAZO LEGAL"/>
    <s v="2024 - 1º Trimestre"/>
    <d v="2023-12-29T00:00:00"/>
    <s v="Sem informação"/>
    <s v="NÃO"/>
    <m/>
    <s v="Jose Luis Sarmento de Araujo"/>
    <s v="Sem indicação"/>
    <s v="Marcelo Passos Calandrini Fernandes"/>
    <s v="Sem indicação"/>
    <s v="Gabriel Henrique da Silva Ventura"/>
    <s v="jose.araujo@tjpa.jus.br;;marcelo.fernandes@tjpa.jus.br;;gabriel.ventura@tjpa.jus.br;coordenadoria.contratos@tjpa.jus.br"/>
    <n v="-727"/>
    <n v="1"/>
    <m/>
    <s v="Iniciar Processo de Reajuste"/>
    <s v="078/2022"/>
    <m/>
    <s v="MPCF"/>
    <s v="Marcelo Passos Calandrini Fernandes"/>
    <s v="Contrato não encontrado"/>
    <s v="Contrato078/2022"/>
  </r>
  <r>
    <s v="CONTRATO"/>
    <s v="088"/>
    <x v="4"/>
    <s v="OCEANO  SERVIÇOS  DE  CONSTRUÇÃO CIVIL  EIRELI"/>
    <s v="03.536.995/0001-06"/>
    <s v="CONSTRUÇÃO  DE  MURO  DE  ARRIMO  DE  PESO  E  CORTINA ATIRANTADA    COM    SERVIÇOS    COMPLEMENTARES    NO    FÓRUM    DA    COMARCA    DE MEDICILÂNDIA-PA"/>
    <s v="Obra e Serviço de Engenharia"/>
    <x v="2"/>
    <s v="066/2022"/>
    <d v="2022-10-27T00:00:00"/>
    <s v="27/10/22"/>
    <d v="2024-02-27T00:00:00"/>
    <s v="27/02/24"/>
    <n v="488"/>
    <s v="EXPIRADO"/>
    <s v="EXPIRADO"/>
    <x v="0"/>
    <n v="875248.75"/>
    <x v="0"/>
    <s v="00"/>
    <x v="1"/>
    <s v="TJPA-PRO-2022/04100"/>
    <s v="Contrato não encontrado"/>
    <s v="Contrato não encontrado"/>
    <s v="TJPA-MEM-2024/08592, COBRANÇA"/>
    <m/>
    <s v="Lei n° 8.666/93"/>
    <m/>
    <s v="Não"/>
    <s v="PRAZO LEGAL"/>
    <s v="2024 - 1º Trimestre"/>
    <d v="2023-12-29T00:00:00"/>
    <s v="Sem informação"/>
    <s v="NÃO"/>
    <m/>
    <s v="Jose Luis Sarmento de Araujo"/>
    <s v="Sem indicação"/>
    <s v="Jose Luis Sarmento de Araujo"/>
    <s v="Sem indicação"/>
    <s v="Selma Lidia Azevedo Lobato"/>
    <s v="jose.araujo@tjpa.jus.br;;jose.araujo@tjpa.jus.br;;selma.lobato@tjpa.jus.br;coordenadoria.contratos@tjpa.jus.br"/>
    <n v="-727"/>
    <n v="1"/>
    <m/>
    <s v="Iniciar Processo de Reajuste"/>
    <s v="088/2022"/>
    <m/>
    <s v="JLSdA"/>
    <s v="Jose Luis Sarmento de Araujo"/>
    <s v="Contrato não encontrado"/>
    <s v="Contrato088/2022"/>
  </r>
  <r>
    <s v="CONTRATO"/>
    <s v="003"/>
    <x v="2"/>
    <s v="MARCELO HIROYUKI OKA "/>
    <s v="036.xxx.xxx-13"/>
    <s v="Contratação direta de Pessoa física especializada na elaboração de Projeto Expográfico para nova sede do Museu do Judiciário do TJPA, com criação, concepção visual e projeto executivo expográfico; elaboração de maquete comercial/ arquitetônica de apresentação do projeto e a supervisão de construção e acompanhamento da implantação."/>
    <s v="Serviço de Terceiro"/>
    <x v="3"/>
    <s v="s/n"/>
    <d v="2023-01-11T00:00:00"/>
    <s v="11/01/23"/>
    <d v="2024-02-11T00:00:00"/>
    <s v="11/02/24"/>
    <n v="396"/>
    <s v="EXPIRADO"/>
    <s v="EXPIRADO"/>
    <x v="0"/>
    <n v="71500"/>
    <x v="0"/>
    <s v="00"/>
    <x v="2"/>
    <s v="TJPA-PRO-2022/03108"/>
    <s v="Contrato não encontrado"/>
    <s v="Contrato não encontrado"/>
    <s v="cláusula de prorrogação automática; TJPA-MEM-2024/01292"/>
    <m/>
    <s v="Lei n° 14.133/2021, art. 74, III"/>
    <d v="2022-11-17T00:00:00"/>
    <s v="Não"/>
    <s v="PRAZO LEGAL"/>
    <s v="2024 - 1º Trimestre"/>
    <d v="2023-12-13T00:00:00"/>
    <s v="Sem informação"/>
    <s v="NÃO"/>
    <m/>
    <s v="Claikson Mendonca Duarte "/>
    <s v="Rodolfo Silva Marques"/>
    <s v="Rodolfo Silva Marques"/>
    <s v="Sem indicação"/>
    <s v="Sem indicação"/>
    <s v="claikson.duarte@tjpa.jus.br;rodolfo.marques@tjpa.jus.br;rodolfo.marques@tjpa.jus.br;;;coordenadoria.contratos@tjpa.jus.br"/>
    <n v="-743"/>
    <n v="1"/>
    <m/>
    <s v="Iniciar Processo de Reajuste"/>
    <s v="003/2023"/>
    <m/>
    <s v="RSM"/>
    <s v="Rodolfo Silva Marques"/>
    <s v="Contrato não encontrado"/>
    <s v="Contrato003/2023"/>
  </r>
  <r>
    <s v="CONTRATO"/>
    <s v="104"/>
    <x v="4"/>
    <s v="EDITORA FÓRUM"/>
    <s v="41.769.803/0001-92"/>
    <s v="Contratação direta de empresa especializada na prestação de serviço de assinatura anual da &quot;Plataforma Fórum de Conhecimento Jurídico&quot;, contemplando a disponibilização online dos módulos Fórum Livros, Fórum Revistas, Fórum Informativos e Fórum Vídeos"/>
    <s v="Serviço de Terceiro"/>
    <x v="3"/>
    <s v="078/2022"/>
    <d v="2023-02-19T00:00:00"/>
    <s v="19/02/23"/>
    <d v="2024-02-19T00:00:00"/>
    <s v="19/02/24"/>
    <n v="365"/>
    <s v="EXPIRADO"/>
    <s v="EXPIRADO"/>
    <x v="0"/>
    <n v="423074"/>
    <x v="0"/>
    <s v="00"/>
    <x v="2"/>
    <s v="TJPA-PRO-2022/04115"/>
    <s v="Contrato não encontrado"/>
    <s v="Contrato não encontrado"/>
    <s v="TJPA-MEM-2024/01708, cobrança"/>
    <d v="2024-01-12T00:00:00"/>
    <s v="Lei n° 14.133/21"/>
    <m/>
    <s v="Não"/>
    <s v="PRAZO LEGAL"/>
    <s v="2024 - 1º Trimestre"/>
    <d v="2023-12-21T00:00:00"/>
    <s v="Fora do prazo"/>
    <s v="NÃO"/>
    <m/>
    <s v="Elaine Cristina Fernandes Ribeiro"/>
    <s v="Josiane de Oliveira Neves"/>
    <s v="Josiane de Oliveira Neves"/>
    <s v="Sem indicação"/>
    <s v="Sem indicação"/>
    <s v="elaine.ribeiro@tjpa.jus.br;josiane.neves@tjpa.jus.br;josiane.neves@tjpa.jus.br;;;coordenadoria.contratos@tjpa.jus.br"/>
    <n v="-735"/>
    <n v="1"/>
    <m/>
    <s v="Iniciar Processo de Reajuste"/>
    <s v="104/2022"/>
    <m/>
    <s v="JdON"/>
    <s v="Josiane de Oliveira Neves"/>
    <s v="Contrato não encontrado"/>
    <s v="Contrato104/2022"/>
  </r>
  <r>
    <s v="CONTRATO"/>
    <s v="064"/>
    <x v="4"/>
    <s v="DINASTIA VIAGENS E TURISMO LTDA-EPP"/>
    <s v="15.741.481/0001-63"/>
    <s v="Contratação  de  empresa  especializada  na prestação   de   serviços   de   assessoramento,   reserva,   emissão,   remarcação   e cancelamento de passagens aéreas, nacionais e internacionais, emissão de seguro de assistência  em  viagem  internacional,  de  assentos  especiais  e  outras  atividades correlatas indissociáveis do serviço prestado, por meio do atendimento remoto, para o Tribunal de Justiça do Estado do Pará"/>
    <s v="Serviço de Terceiro"/>
    <x v="7"/>
    <s v="050/2022"/>
    <d v="2022-08-06T00:00:00"/>
    <s v="06/08/22"/>
    <d v="2024-01-09T00:00:00"/>
    <s v="09/01/24"/>
    <n v="521"/>
    <s v="EXPIRADO"/>
    <s v="EXPIRADO"/>
    <x v="0"/>
    <n v="1249732.96"/>
    <x v="0"/>
    <s v="00"/>
    <x v="5"/>
    <s v="PA-PRO-2022/02880"/>
    <s v="Contrato não encontrado"/>
    <s v="Contrato não encontrado"/>
    <s v="TJPA-MEM-2023/02363, autorizado / TJPA-MEM-2023/69069 - rescisçao antecipada por homologação de pregão"/>
    <d v="2023-01-25T00:00:00"/>
    <s v="Lei nº.10.520, de 17 de julho de 2002"/>
    <m/>
    <s v="SIM"/>
    <s v="PRAZO LEGAL"/>
    <s v="2024 - 1º Trimestre"/>
    <d v="2023-11-10T00:00:00"/>
    <s v="Dentro do prazo"/>
    <s v="NÃO"/>
    <m/>
    <s v="Raquel de Souza Filgueira"/>
    <s v="Anderson Clay Batista Pereira"/>
    <s v="Anderson Clay Batista Pereira"/>
    <s v="Sem indicação"/>
    <s v="Sem indicação"/>
    <s v="raquel.filgueira@tjpa.jus.br;anderson.pereira@tjpa.jus.br;anderson.pereira@tjpa.jus.br;coordenadoria.contratos@tjpa.jus.br"/>
    <n v="-776"/>
    <n v="1"/>
    <m/>
    <s v="Iniciar Processo de Reajuste"/>
    <s v="064/2022"/>
    <m/>
    <s v="ACBP"/>
    <s v="Anderson Clay Batista Pereira"/>
    <s v="Contrato não encontrado"/>
    <s v="Contrato064/2022"/>
  </r>
  <r>
    <s v="CONTRATO"/>
    <s v="004"/>
    <x v="4"/>
    <s v="REVERSA AMBIENTAL SERVIÇOS E COLETORA DE RESÍDUOS EIRELI "/>
    <s v="27.208.498/0001-39"/>
    <s v="Contratação de empresa especializada na prestação de serviços de limpeza de esgotos (limpa-fossas), incluindo drenagem, transporte e descarte de material, com abrangência na Região Metropolitana de Belém."/>
    <s v="Serviço de Terceiro"/>
    <x v="0"/>
    <s v="071/2021"/>
    <d v="2022-01-10T00:00:00"/>
    <s v="10/01/22"/>
    <d v="2024-01-10T00:00:00"/>
    <s v="10/01/24"/>
    <n v="730"/>
    <s v="EXPIRADO"/>
    <s v="EXPIRADO"/>
    <x v="0"/>
    <n v="234193.05"/>
    <x v="0"/>
    <s v="00"/>
    <x v="1"/>
    <s v="PA-PRO-2022/00021"/>
    <s v="Contrato não encontrado"/>
    <s v="Contrato não encontrado"/>
    <s v="TJPA-MEM-2023/61910, COBRANÇA"/>
    <m/>
    <s v="Lei n° 8.666/93"/>
    <m/>
    <s v="Não"/>
    <s v="PRAZO LEGAL"/>
    <s v="2024 - 1º Trimestre"/>
    <d v="2023-11-11T00:00:00"/>
    <s v="Sem informação"/>
    <s v="NÃO"/>
    <m/>
    <s v="Antonio Fernandes dos Santos Sousa"/>
    <s v="Sem indicação"/>
    <s v="Francinaldo Pereira da Silva Barbosa"/>
    <s v="Sem indicação"/>
    <s v="Sem indicação"/>
    <s v="antonio.sousa2@tjpa.jus.br;;francinaldo.barbosa@tjpa.jus.br;coordenadoria.contratos@tjpa.jus.br"/>
    <n v="-775"/>
    <n v="1"/>
    <m/>
    <s v="Iniciar Processo de Reajuste"/>
    <s v="004/2022"/>
    <m/>
    <s v="FPdSB"/>
    <s v="Francinaldo Pereira da Silva Barbosa"/>
    <s v="Contrato não encontrado"/>
    <s v="Contrato004/2022"/>
  </r>
  <r>
    <s v="CONTRATO"/>
    <s v="089"/>
    <x v="11"/>
    <s v="O NINA RIBEIRO LTDA - EPP"/>
    <s v="04.072.575/0001-70"/>
    <s v="Contratação de pessoa jurídica especializada na prestação de serviços de sonorização com gravação de áudio, manutenção preventiva e corretiva dos equipamentos"/>
    <s v="Serviço de Terceiro"/>
    <x v="0"/>
    <s v="090/2018"/>
    <d v="2019-01-10T00:00:00"/>
    <s v="10/01/19"/>
    <d v="2024-01-10T00:00:00"/>
    <s v="10/01/24"/>
    <n v="1826"/>
    <s v="EXPIRADO"/>
    <s v="EXPIRADO"/>
    <x v="0"/>
    <n v="610000"/>
    <x v="0"/>
    <s v="00"/>
    <x v="2"/>
    <s v="PA-PRO-2018/06145"/>
    <s v="Contrato não encontrado"/>
    <s v="Contrato não encontrado"/>
    <s v="TJPA-MEM-2023/61913, cobrança - não será prorrogado"/>
    <d v="2023-11-10T00:00:00"/>
    <s v="Lei n° 8.666/93"/>
    <m/>
    <s v="Não"/>
    <s v="EXCEPCIONAL"/>
    <s v="2024 - 1º Trimestre"/>
    <d v="2023-11-11T00:00:00"/>
    <s v="Dentro do prazo"/>
    <s v="NÃO"/>
    <m/>
    <s v="Adriana Coelho Lisboa"/>
    <s v="Enio de Oliveira Reboucas"/>
    <s v="Gabriel Lamego Pereira"/>
    <s v="Sem indicação"/>
    <s v="Randal Willams Ferreira de Castro"/>
    <s v="adriana.guimaraes@tjpa.jus.br;enio.reboucas@tjpa.jus.br;gabriel.pereira@tjpa.jus.br;;randal.castro@tjpa.jus.br;coordenadoria.contratos@tjpa.jus.br"/>
    <n v="-775"/>
    <n v="1"/>
    <m/>
    <s v="Iniciar Processo de Reajuste"/>
    <s v="089/2018"/>
    <m/>
    <s v="EdOR"/>
    <s v="Enio de Oliveira Reboucas"/>
    <s v="Contrato não encontrado"/>
    <s v="Contrato089/2018"/>
  </r>
  <r>
    <s v="CONTRATO"/>
    <s v="005"/>
    <x v="11"/>
    <s v="TELEMAR NORTE LESTE SA"/>
    <s v="33.000.118/0001-79"/>
    <s v="Prestação de Serviços de Telefonia, envolvendo Serviço Telefônico Fixo Comutado (STFC) e, ocasionalmente. Serviço Móvel Pessoal (SMP)"/>
    <s v="Contrato de TIC"/>
    <x v="6"/>
    <s v="023/2016"/>
    <d v="2018-02-01T00:00:00"/>
    <s v="01/02/18"/>
    <d v="2024-02-01T00:00:00"/>
    <s v="01/02/24"/>
    <n v="2191"/>
    <s v="EXPIRADO"/>
    <s v="EXPIRADO"/>
    <x v="0"/>
    <n v="596567.04000000004"/>
    <x v="0"/>
    <s v="00"/>
    <x v="4"/>
    <s v="PA-PRO-2018/0002"/>
    <s v="Contrato não encontrado"/>
    <s v="Contrato não encontrado"/>
    <s v="Nova contratação: PA-PRO-2022/00804 -  deverá substituir os serviços prestados por meio dos contratos nºs 005/2018 e 065/2018, que não devem ser objeto de novas renovações contratuais.Informação: Wanderson Benedito Souza da Costa em 11/04, por e-mail. TJPA-MEM-2023/01968, autorizado. // TJPA-MEM-2023/24523 - NOVA COBRANÇA,  TJPA-MEM-2023/27350, nova instrução de prorrogação, autuada em TJPA-PRO-2023/02250. Autorizado. Verificar,acho que não pode ser mais prorrogado. Não pode ser prorrogado considerando o prazo da exepcionalidade (Lorena)"/>
    <d v="2023-07-19T00:00:00"/>
    <s v="Lei n° 8.666/93"/>
    <m/>
    <s v="SIM"/>
    <s v="EMERGENCIAL"/>
    <s v="2024 - 1º Trimestre"/>
    <d v="2023-12-03T00:00:00"/>
    <s v="Dentro do prazo"/>
    <s v="NÃO"/>
    <m/>
    <s v="Simonne Soares Batista"/>
    <s v="Erick Johny Maciel Bol"/>
    <s v="Márcia Valéria Amaral Lobato"/>
    <s v="Erick Johny Maciel Bol"/>
    <s v="Jose de Andrade Goyana Junior"/>
    <s v="simonne.batista@tjpa.jus.br;erick.bol@tjpa.jus.br;marcia.lobato@tjpa.jus.br;erick.bol@tjpa.jus.br;jose.goyana@tjpa.jus.br;coordenadoria.contratos@tjpa.jus.br"/>
    <n v="-753"/>
    <n v="1"/>
    <m/>
    <s v="Iniciar Processo de Reajuste"/>
    <s v="005/2018"/>
    <m/>
    <s v="EJMB"/>
    <s v="Erick Johny Maciel Bol"/>
    <s v="Contrato não encontrado"/>
    <s v="Contrato005/2018"/>
  </r>
  <r>
    <s v="CONTRATO"/>
    <s v="067"/>
    <x v="4"/>
    <s v="CRIART SERVIÇOS DE TERCEIRIZAÇÃO DE MÃO DE OBRA LTDA"/>
    <s v="07.783.832/0001-70"/>
    <s v="Contratação de empresa especializada para prestação de serviço de Limpeza, Conservação, Higiênização e Apoio Administrativo e Encarregado, nas dependências e instalações do Tribunal de Justiça do Estado do Pará - Localizados na capital e no interior do Estado do Pará, com fornecimento de uniformes, materiais de limpeza e emprego de equipamentos necessários e adequados à execução dos serviços."/>
    <s v="Terceirização"/>
    <x v="7"/>
    <s v="018/2022"/>
    <d v="2022-09-01T00:00:00"/>
    <s v="01/09/22"/>
    <d v="2024-06-16T00:00:00"/>
    <s v="16/06/24"/>
    <n v="654"/>
    <s v="EXPIRADO"/>
    <s v="EXPIRADO"/>
    <x v="0"/>
    <n v="29137530.359999999"/>
    <x v="0"/>
    <s v="00"/>
    <x v="2"/>
    <s v="PA-PRO-2021/02617"/>
    <s v="Contrato não encontrado"/>
    <s v="Contrato não encontrado"/>
    <s v="PA-PRO-2022/03098. Contrato rescindido"/>
    <m/>
    <s v="Lei n° 8.666/93"/>
    <m/>
    <s v="SIM"/>
    <s v="PRAZO LEGAL"/>
    <s v="2024 - 2º Trimestre"/>
    <d v="2024-04-17T00:00:00"/>
    <s v="Sem informação"/>
    <s v="Sem informação"/>
    <m/>
    <s v="Enio de Oliveira Reboucas"/>
    <s v="Helton Moura da Rocha"/>
    <s v="Gabriel Lamego Pereira"/>
    <s v="Sem indicação"/>
    <s v="Jandiara Luzia Matos Pires "/>
    <s v="adriana.guimaraes@tjpa.jus.br;enio.reboucas@tjpa.jus.br;helton.rocha@tjpa.jus.br;;jandiara.pires@tjpa.jus.br;coordenadoria.contratos@tjpa.jus.br"/>
    <n v="-617"/>
    <n v="2"/>
    <m/>
    <s v="Iniciar Processo de Reajuste"/>
    <s v="067/2022"/>
    <m/>
    <s v="HMdR"/>
    <s v="Helton Moura da Rocha"/>
    <s v="Contrato não encontrado"/>
    <s v="CONTRATO067/2022"/>
  </r>
  <r>
    <s v="CONTRATO"/>
    <s v="046"/>
    <x v="5"/>
    <s v="OBJECTTI SOLUÇÕES LTDA"/>
    <s v="11.735.236/0001-92"/>
    <s v="Aquisição de Solução de Certificação Digital, para atender as demandas do Poder Judiciário do Estado do Pará; 700 unidades de TOKEN SAFENET; Modelo 5110 "/>
    <s v="Material de Consumo"/>
    <x v="6"/>
    <s v="024/2020"/>
    <d v="2020-12-10T00:00:00"/>
    <s v="10/12/20"/>
    <d v="2023-12-10T00:00:00"/>
    <s v="10/12/23"/>
    <n v="1095"/>
    <s v="EXPIRADO"/>
    <s v="EXPIRADO"/>
    <x v="0"/>
    <n v="24500"/>
    <x v="0"/>
    <s v="00"/>
    <x v="4"/>
    <s v="PA-PRO-2020/01874"/>
    <s v="Contrato não encontrado"/>
    <s v="Contrato não encontrado"/>
    <s v="TJPA-MEM-2023/49434, COBRANÇA"/>
    <m/>
    <s v="Lei n° 8.666/93"/>
    <m/>
    <m/>
    <s v="PRAZO LEGAL"/>
    <s v="2023 - 4º Trimestre"/>
    <d v="2023-10-11T00:00:00"/>
    <s v="Sem informação"/>
    <s v="NÃO"/>
    <m/>
    <s v="Diego Baptista Leitão"/>
    <s v="Arilson Galdino da Silva"/>
    <s v="Daniel Azevedo Ferreira "/>
    <s v="Sem indicação"/>
    <s v="Sem indicação"/>
    <s v="diego.silva@tjpa.jus.br; arilson.silva@tjpa.jus.br; daniel.ferreira@tjpa.jus.br"/>
    <n v="-806"/>
    <s v=""/>
    <m/>
    <s v="Iniciar Processo de Reajuste"/>
    <s v="046/2020"/>
    <m/>
    <s v="AGdS"/>
    <s v="Arilson Galdino da Silva"/>
    <s v="Contrato não encontrado"/>
    <s v="Contrato046/2020"/>
  </r>
  <r>
    <s v="CONTRATO"/>
    <s v="088"/>
    <x v="3"/>
    <s v="VERY TECNOLOGIA LTDA"/>
    <s v="26.086.569/0001-05"/>
    <s v="Serviços de solução de avaliação de   performance,   qualidade   e segurança   de   aplicações,   bem   como   serviços   técnicos especializados de operação e análise"/>
    <s v="Contrato de TIC"/>
    <x v="0"/>
    <s v="068/2021"/>
    <d v="2021-12-10T00:00:00"/>
    <s v="10/12/21"/>
    <d v="2023-12-10T00:00:00"/>
    <s v="10/12/23"/>
    <n v="730"/>
    <s v="EXPIRADO"/>
    <s v="EXPIRADO"/>
    <x v="0"/>
    <n v="3373000"/>
    <x v="0"/>
    <s v="00"/>
    <x v="4"/>
    <s v="PA-PRO-2021/04233"/>
    <s v="Contrato não encontrado"/>
    <s v="Contrato não encontrado"/>
    <s v="TJPA-MEM-2023/49438, COBRANÇA"/>
    <m/>
    <s v="Lei n° 8.666/93"/>
    <m/>
    <m/>
    <s v="PRAZO LEGAL"/>
    <s v="2023 - 4º Trimestre"/>
    <d v="2023-10-11T00:00:00"/>
    <s v="Sem informação"/>
    <m/>
    <m/>
    <s v="Marcus Vinicius Barbosa e Silva"/>
    <s v="Erick Johny Maciel Bol"/>
    <s v="Daniel Azevedo Ferreira "/>
    <s v="Erick Johny Maciel Bol"/>
    <s v="Daniel Azevedo Ferreira "/>
    <s v="marcus.silva@tjpa.jus.br;daniel.ferreira@tjpa.jus.br;daniel.ferreira@tjpa.jus.br;erick.bol@tjpa.jus.br;daniel.ferreira@tjpa.jus.br;coordenadoria.contratos@tjpa.jus.br"/>
    <n v="-806"/>
    <s v=""/>
    <m/>
    <s v="Iniciar Processo de Reajuste"/>
    <s v="088/2021"/>
    <m/>
    <s v="EJMB"/>
    <s v="Erick Johny Maciel Bol"/>
    <s v="Contrato não encontrado"/>
    <s v="Contrato088/2021"/>
  </r>
  <r>
    <s v="CONTRATO"/>
    <s v="091"/>
    <x v="3"/>
    <s v="NAPA CONSTRUÇÕES LTDA, "/>
    <s v="29.828.648/0001-32"/>
    <s v="Contratação de empresa especializada para execução da obra de Construção novo Fórum da Comarca de Salinópolis"/>
    <s v="Obra e Serviço de Engenharia"/>
    <x v="1"/>
    <s v="002/2021"/>
    <d v="2021-12-17T00:00:00"/>
    <s v="17/12/21"/>
    <d v="2023-12-16T00:00:00"/>
    <s v="16/12/23"/>
    <n v="729"/>
    <s v="EXPIRADO"/>
    <s v="EXPIRADO"/>
    <x v="0"/>
    <n v="4810512.38"/>
    <x v="0"/>
    <s v="00"/>
    <x v="1"/>
    <s v="PA-PRO-2021/04273"/>
    <s v="Contrato não encontrado"/>
    <s v="Contrato não encontrado"/>
    <s v="TJPA-MEM-2022/55308-A / TJPA-EXT-2023/01985-A / TJPA-MEM-2023/56414. Distrato TJPA-EXT-2023/05993"/>
    <m/>
    <s v="Lei n° 8.666/93"/>
    <m/>
    <m/>
    <s v="PRAZO LEGAL"/>
    <s v="2023 - 4º Trimestre"/>
    <d v="2023-10-17T00:00:00"/>
    <s v="Sem informação"/>
    <m/>
    <m/>
    <s v="Jose Luis Sarmento de Araujo"/>
    <s v="Sem indicação"/>
    <s v="Jose Luis Sarmento de Araujo"/>
    <s v="Sem indicação"/>
    <s v="Gabriel Henrique da Silva Ventura"/>
    <s v="jose.araujo@tjpa.jus.br; gabriel.ventura@tjpa.jus.br;"/>
    <n v="-800"/>
    <s v=""/>
    <m/>
    <s v="Iniciar Processo de Reajuste"/>
    <s v="091/2021"/>
    <m/>
    <s v="JLSdA"/>
    <s v="Jose Luis Sarmento de Araujo"/>
    <s v="Contrato não encontrado"/>
    <s v="Contrato091/2021"/>
  </r>
  <r>
    <s v="CONTRATO"/>
    <s v="068"/>
    <x v="4"/>
    <s v="MILLENIUM IND. E COM. DE PRODUTOS METÁLICOS EIRELI"/>
    <s v="22.058.536/0001-09"/>
    <s v="Aquisição de equipamentos de videoconferência, suporte articulado, televisão e serviço de integração."/>
    <s v="Material Permanente"/>
    <x v="7"/>
    <s v="044/2022"/>
    <d v="2022-08-19T00:00:00"/>
    <s v="19/08/22"/>
    <d v="2023-12-19T00:00:00"/>
    <s v="19/12/23"/>
    <n v="487"/>
    <s v="EXPIRADO"/>
    <s v="EXPIRADO"/>
    <x v="0"/>
    <n v="61470"/>
    <x v="0"/>
    <s v="00"/>
    <x v="4"/>
    <s v="TJPA-PRO-2022/03101"/>
    <s v="Contrato não encontrado"/>
    <s v="Contrato não encontrado"/>
    <s v="TJPA-MEM-2023/31691, cobrança/TJPA-MEM-2023/30859-A , tramitação, na Seplan. Foi prorrogada por causa de acrésc imo"/>
    <m/>
    <s v="Lei n° 8.666/93"/>
    <m/>
    <m/>
    <s v="PRAZO LEGAL"/>
    <s v="2023 - 4º Trimestre"/>
    <d v="2023-10-20T00:00:00"/>
    <s v="Sem informação"/>
    <m/>
    <m/>
    <s v="Arlene Cristina Silva Siqueira"/>
    <s v="Daniel Fontes Pereira"/>
    <s v="Sem indicação"/>
    <s v="Sem indicação"/>
    <s v="Sem indicação"/>
    <s v="arlene.siqueira@tjpa.jus.br; fontes.daniel@tjpa.jus.br"/>
    <n v="-797"/>
    <s v=""/>
    <m/>
    <s v="Iniciar Processo de Reajuste"/>
    <s v="068/2022"/>
    <m/>
    <s v="DFP"/>
    <s v="Daniel Fontes Pereira"/>
    <s v="Contrato não encontrado"/>
    <s v="Contrato068/2022"/>
  </r>
  <r>
    <s v="CONTRATO"/>
    <s v="069"/>
    <x v="4"/>
    <s v="MICROSENS S/A"/>
    <s v="78.126.950/0011-26"/>
    <s v="Aquisição de equipamentos de videoconferência, televisão 55&quot;."/>
    <s v="Material Permanente"/>
    <x v="0"/>
    <s v="044/2022"/>
    <d v="2022-08-22T00:00:00"/>
    <s v="22/08/22"/>
    <d v="2023-12-22T00:00:00"/>
    <s v="22/12/23"/>
    <n v="487"/>
    <s v="EXPIRADO"/>
    <s v="EXPIRADO"/>
    <x v="0"/>
    <n v="243000"/>
    <x v="0"/>
    <s v="00"/>
    <x v="4"/>
    <s v="PA-PRO-2022/00836"/>
    <s v="Contrato não encontrado"/>
    <s v="Contrato não encontrado"/>
    <s v="TJPA-MEM-2023/31696 - TJPA-MEM-2023/30855, instrução, na Seplan. pRORROGOU PARA ACRESCER"/>
    <m/>
    <s v="Lei n° 8.666/93"/>
    <m/>
    <m/>
    <s v="PRAZO LEGAL"/>
    <s v="2023 - 4º Trimestre"/>
    <d v="2023-10-23T00:00:00"/>
    <s v="Sem informação"/>
    <m/>
    <m/>
    <s v="Daniel Fontes Pereira"/>
    <s v="Daniel Fontes Pereira"/>
    <s v="Marcelo Farias das Chagas"/>
    <s v="Ramon Santos do Nascimento"/>
    <s v="Paulo Emilio Correia Lima Paes Barreto"/>
    <s v="fontes.daniel@tjpa.jus.br;fontes.daniel@tjpa.jus.br;marcelo.chagas@tjpa.jus.br;ramon.nascimento@tjpa.jus.br;paulo.paes@tjpa.jus.br;coordenadoria.contratos@tjpa.jus.br"/>
    <n v="-794"/>
    <s v=""/>
    <m/>
    <s v="Iniciar Processo de Reajuste"/>
    <s v="069/2022"/>
    <m/>
    <s v="DFP"/>
    <s v="Daniel Fontes Pereira"/>
    <s v="Contrato não encontrado"/>
    <s v="Contrato069/2022"/>
  </r>
  <r>
    <s v="CONTRATO"/>
    <s v="098"/>
    <x v="4"/>
    <s v="IPQ TECNOLOGIA LTDA"/>
    <s v="07.047.183/0001-40"/>
    <s v="Aquisição de Storages, Servidores e Switches para infraestrutura de nuvem com Serviços Especializados de Suporte, contemplando utilização de equipamentos obrigatoriamente todos novos e de primeiro uso, de acordo com as especificações e quantitativos previstos no Anexo I - TR e Proposta de Contratada."/>
    <s v="Contrato de TIC"/>
    <x v="6"/>
    <s v="10968/2022"/>
    <d v="2022-11-30T00:00:00"/>
    <s v="30/11/22"/>
    <d v="2023-11-30T00:00:00"/>
    <s v="30/11/23"/>
    <n v="365"/>
    <s v="EXPIRADO"/>
    <s v="EXPIRADO"/>
    <x v="0"/>
    <n v="5180000"/>
    <x v="0"/>
    <s v="00"/>
    <x v="4"/>
    <s v="PA-PRO-2022/03533"/>
    <s v="Contrato não encontrado"/>
    <s v="Contrato não encontrado"/>
    <s v="TJPA-MEM-2023/49419, COBRANÇA"/>
    <m/>
    <s v="Lei n° 8.666/93"/>
    <m/>
    <m/>
    <s v="PRAZO LEGAL"/>
    <s v="2023 - 4º Trimestre"/>
    <d v="2023-10-01T00:00:00"/>
    <s v="Sem informação"/>
    <m/>
    <s v="Adesão ao item 4 do grupo 1 da Ata de Registro de Preço n.º 10968/2022 da Empresa de Tecnologia da Informação do Ceará - ETICE, relativa ao Pregão Eletrônico n° 2022.0002 - ETICE - Processo n.º 06696145/2021."/>
    <s v="Arilson Galdino da Silva"/>
    <s v="Arilson Galdino da Silva"/>
    <s v="Paulo Roberto Lourinho dos Santos"/>
    <s v="Sem indicação"/>
    <s v="Sem indicação"/>
    <s v="arilson.silva@tjpa.jus.br; paulo.lourinho@tjpa.jus.br"/>
    <n v="-816"/>
    <s v=""/>
    <m/>
    <s v="Iniciar Processo de Reajuste"/>
    <s v="098/2022"/>
    <m/>
    <s v="AGdS"/>
    <s v="Arilson Galdino da Silva"/>
    <s v="Contrato não encontrado"/>
    <s v="Contrato098/2022"/>
  </r>
  <r>
    <s v="CONTRATO"/>
    <s v="008"/>
    <x v="2"/>
    <s v="COMPWIRE INFORMÁTICA LTDA"/>
    <s v="01.181.242/0002-72"/>
    <s v="Contração de empresas especializadas em soluções de infraestruturas de rede para o funcionamento de soluções de rede de alta disponibilidade, para atender ambientes de interconexão do Datacenter, rede Metropolitana e demais unidades remotas do Tribunal de Justiça do Estado do Pará, com serviços de instalação e treinamento."/>
    <s v="Contrato de TIC"/>
    <x v="7"/>
    <s v="076/2022"/>
    <d v="2023-01-31T00:00:00"/>
    <s v="31/01/23"/>
    <d v="2023-12-01T00:00:00"/>
    <s v="01/12/23"/>
    <n v="304"/>
    <s v="EXPIRADO"/>
    <s v="EXPIRADO"/>
    <x v="0"/>
    <n v="7462500"/>
    <x v="0"/>
    <s v="00"/>
    <x v="4"/>
    <s v="PA-PRO-2023/00445"/>
    <s v="Contrato não encontrado"/>
    <s v="Contrato não encontrado"/>
    <s v="TJPA-MEM-2023/49421, COBRANÇA"/>
    <m/>
    <s v="Lei n° 8.666/93"/>
    <m/>
    <m/>
    <s v="PRAZO LEGAL"/>
    <s v="2023 - 4º Trimestre"/>
    <d v="2023-10-02T00:00:00"/>
    <s v="Sem informação"/>
    <s v="NÃO"/>
    <m/>
    <s v="Denison Leandro Serrao Soares"/>
    <s v="Arilson Galdino da Silva"/>
    <s v="Fabio Venicius Ferreira dos Reis"/>
    <s v="Sem indicação"/>
    <s v="Sem indicação"/>
    <s v="danison.soares@tjpa.jus.br; arilson.galdinho@tjpa.jus.br; fabio.reis@tjpa.jus.br"/>
    <n v="-815"/>
    <s v=""/>
    <m/>
    <s v="Iniciar Processo de Reajuste"/>
    <s v="008/2023"/>
    <m/>
    <s v="AGdS"/>
    <s v="Arilson Galdino da Silva"/>
    <s v="Contrato não encontrado"/>
    <s v="Contrato008/2023"/>
  </r>
  <r>
    <s v="CONTRATO"/>
    <s v="076"/>
    <x v="11"/>
    <s v="OSM CONSULTORIA E SISTEMA LTDA"/>
    <s v="88.633.680/0002-02"/>
    <s v="Contratação de serviços de assistência técnica, consultoria, manutenção preventiva, corretiva, adaptativa e evolutiva do Sistema de Gestão de Pessoas – MENTORH"/>
    <s v="Serviço de Terceiro"/>
    <x v="3"/>
    <s v="067/2018"/>
    <d v="2018-11-21T00:00:00"/>
    <s v="21/11/18"/>
    <d v="2024-06-16T00:00:00"/>
    <s v="16/06/24"/>
    <n v="2034"/>
    <s v="EXPIRADO"/>
    <s v="EXPIRADO"/>
    <x v="0"/>
    <n v="509107.20000000001"/>
    <x v="0"/>
    <s v="00"/>
    <x v="3"/>
    <s v="PA-PRO-2018/05790"/>
    <s v="Contrato não encontrado"/>
    <s v="Contrato não encontrado"/>
    <s v="TJPA-MEM-2023/44646, cobrança. TJPA-PRO-2023/03615, tramitação / rescisão antecipada: TJPA-MEM-2024/31556"/>
    <m/>
    <s v="Lei n° 8.666/93"/>
    <m/>
    <m/>
    <s v="EXCEPCIONAL"/>
    <s v="2024 - 2º Trimestre"/>
    <d v="2024-04-17T00:00:00"/>
    <s v="Sem informação"/>
    <s v="NÃO"/>
    <m/>
    <s v="Sem indicação"/>
    <s v="Nerylena Barros de Assunção"/>
    <s v="Michel do Nascimento Hansson"/>
    <s v="Sem indicação"/>
    <s v="Sem indicação"/>
    <s v="nerylena.assuncao@tjpa.jus.br; michel.hansson@tjpa.jus.br"/>
    <n v="-617"/>
    <n v="2"/>
    <m/>
    <s v="Iniciar Processo de Reajuste"/>
    <s v="076/2018"/>
    <m/>
    <s v="NBdA"/>
    <s v="Nerylena Barros de Assunção"/>
    <s v="Contrato não encontrado"/>
    <s v="CONTRATO076/2018"/>
  </r>
  <r>
    <s v="CONTRATO"/>
    <s v="070"/>
    <x v="7"/>
    <s v="ECO GESTÃO AMBIENTAL LTDA EPP"/>
    <s v="04.831.871/0001-08"/>
    <s v="Contratação de empresa especializada para a prestação de serviços de manutenção e conservação de jardins, áreas verdes e solos naturais nos endereços elencados neste Termo, com fornecimento de ferramentas, equipamentos, materiais e com eventual reposição de mudas, adequados à perfeita execução do serviço"/>
    <s v="Serviço de Terceiro"/>
    <x v="0"/>
    <s v="070/2017"/>
    <d v="2018-02-01T00:00:00"/>
    <s v="01/02/18"/>
    <d v="2024-02-01T00:00:00"/>
    <s v="01/02/24"/>
    <n v="2191"/>
    <s v="EXPIRADO"/>
    <s v="EXPIRADO"/>
    <x v="0"/>
    <n v="299922.96000000002"/>
    <x v="0"/>
    <s v="00"/>
    <x v="2"/>
    <s v="PA-PRO-2017/04629"/>
    <s v="Contrato não encontrado"/>
    <s v="Contrato não encontrado"/>
    <s v="TJPA-MEM-2022/53788 (prorrogação excepcional por mais 12 meses). Autorizado. Verificar pois acho que não dá mais para prorrogar. Não poderá ser prorrodo considerando o prazo da exepcionalidade. (lorena)"/>
    <d v="2022-11-18T00:00:00"/>
    <s v="Lei n° 8.666/93"/>
    <m/>
    <s v="Não"/>
    <s v="EMERGENCIAL"/>
    <s v="2024 - 1º Trimestre"/>
    <d v="2023-12-03T00:00:00"/>
    <s v="Dentro do prazo"/>
    <s v="NÃO"/>
    <m/>
    <s v="Adriana Coelho Lisboa"/>
    <s v="Enio de Oliveira Reboucas"/>
    <s v="Helton Moura da Rocha"/>
    <s v="Sem indicação"/>
    <s v="Gabriel Lamego Pereira"/>
    <s v="adriana.guimaraes@tjpa.jus.br;enio.reboucas@tjpa.jus.br;helton.rocha@tjpa.jus.br;;gabriel.pereira@tjpa.jus.br;coordenadoria.contratos@tjpa.jus.br"/>
    <n v="-753"/>
    <n v="1"/>
    <m/>
    <s v="Iniciar Processo de Reajuste"/>
    <s v="070/2017"/>
    <m/>
    <s v="EdOR"/>
    <s v="Enio de Oliveira Reboucas"/>
    <s v="Contrato não encontrado"/>
    <s v="Contrato070/2017"/>
  </r>
  <r>
    <s v="CONTRATO"/>
    <s v="097"/>
    <x v="4"/>
    <s v="INDIVIDUAL ISABELA COSTA DAINESI"/>
    <s v="30.733.876/0001-08"/>
    <s v="Contratação de empresa especializada para aquisição de Rádio transceptor novo e, componentes para rádios transceptores portáteis, visando atender as necessidades do TJPA."/>
    <s v="Material Permanente"/>
    <x v="0"/>
    <s v="070/2022"/>
    <d v="2022-11-23T00:00:00"/>
    <s v="23/11/22"/>
    <d v="2023-11-23T00:00:00"/>
    <s v="23/11/23"/>
    <n v="365"/>
    <s v="EXPIRADO"/>
    <s v="EXPIRADO"/>
    <x v="0"/>
    <n v="13800"/>
    <x v="0"/>
    <s v="00"/>
    <x v="0"/>
    <s v="PA-PRO-2022/04484"/>
    <s v="Contrato não encontrado"/>
    <s v="Contrato não encontrado"/>
    <s v="TJPA-MEM-2023/49398, cobrança"/>
    <m/>
    <s v="Lei n° 8.666/93"/>
    <m/>
    <m/>
    <s v="PRAZO LEGAL"/>
    <s v="2023 - 4º Trimestre"/>
    <d v="2023-09-24T00:00:00"/>
    <s v="Sem informação"/>
    <m/>
    <m/>
    <s v="Willian Rogerio Souza da Silva"/>
    <s v="Marcos Ramalho Junior"/>
    <s v="Sem indicação"/>
    <s v="Sem indicação"/>
    <s v="Sem indicação"/>
    <s v="william.silva@tjpa.jus.br; marcos.ramalho@tjpa.jus.br"/>
    <n v="-823"/>
    <s v=""/>
    <m/>
    <s v="Iniciar Processo de Reajuste"/>
    <s v="097/2022"/>
    <m/>
    <s v="MRJ"/>
    <s v="Marcos Ramalho Junior"/>
    <s v="Contrato não encontrado"/>
    <s v="Contrato097/2022"/>
  </r>
  <r>
    <s v="CONTRATO"/>
    <s v="072"/>
    <x v="11"/>
    <s v="CLARO  S/A"/>
    <s v="40.432.544/0001-47"/>
    <s v="LOTE 1: Contratação de empresa(s) especializada(s) para o fornecimento da Solução de Rede Privada de Dados, incluindo a implantação, configuração, gerenciamento pró-ativo, manutenção e suporte técnico para atendimento das unidades judiciárias no Estado do Pará"/>
    <s v="Contrato de TIC"/>
    <x v="0"/>
    <s v="060/2018"/>
    <d v="2018-11-01T00:00:00"/>
    <s v="01/11/18"/>
    <d v="2023-11-01T00:00:00"/>
    <s v="01/11/23"/>
    <n v="1826"/>
    <s v="EXPIRADO"/>
    <s v="EXPIRADO"/>
    <x v="0"/>
    <n v="2072039.28"/>
    <x v="0"/>
    <s v="00"/>
    <x v="4"/>
    <s v="PA-PRO-2018/05335"/>
    <s v="Contrato não encontrado"/>
    <s v="Contrato não encontrado"/>
    <s v="Vai entrar em excepcional. TJPA-MEM-2023/44591, cobrança"/>
    <m/>
    <s v="Lei n° 8.666/93"/>
    <m/>
    <m/>
    <s v="EXCEPCIONAL"/>
    <s v="2023 - 4º Trimestre"/>
    <d v="2023-09-02T00:00:00"/>
    <s v="Sem informação"/>
    <s v="NÃO"/>
    <m/>
    <s v="Fabio Venicius Ferreira dos Reis"/>
    <s v="Erick Johny Maciel Bol"/>
    <s v="Cristiano Neri da Silva "/>
    <s v="Erick Johny Maciel Bol"/>
    <s v="Davison Guimaraes Araujo da Silva "/>
    <s v="fabio.reis@tjpa.jus.br;erick.bol@tjpa.jus.br;cristiano.neri@tjpa.jus.br;erick.bol@tjpa.jus.br;davison.silva@tjpa.jus.br;coordenadoria.contratos@tjpa.jus.br"/>
    <n v="-845"/>
    <s v=""/>
    <m/>
    <s v="Iniciar Processo de Reajuste"/>
    <s v="072/2018"/>
    <m/>
    <s v="EJMB"/>
    <s v="Erick Johny Maciel Bol"/>
    <s v="Contrato não encontrado"/>
    <s v="Contrato072/2018"/>
  </r>
  <r>
    <s v="CONTRATO"/>
    <s v="008"/>
    <x v="4"/>
    <s v="COELHO QUEIROZ CONSTRUÇÕES EIRELI"/>
    <s v="15.142.883/0001-41"/>
    <s v="Contratação de empresa especializada para execução da obra de Construção novo Fórum da Comarca de Xinguara"/>
    <s v="Obra e Serviço de Engenharia"/>
    <x v="1"/>
    <s v="001/2021"/>
    <d v="2022-02-07T00:00:00"/>
    <s v="07/02/22"/>
    <d v="2023-10-07T00:00:00"/>
    <s v="07/10/23"/>
    <n v="607"/>
    <s v="EXPIRADO"/>
    <s v="EXPIRADO"/>
    <x v="0"/>
    <n v="6213025.7199999997"/>
    <x v="0"/>
    <s v="00"/>
    <x v="1"/>
    <s v="PA-PRO-2022/00497"/>
    <s v="Contrato não encontrado"/>
    <s v="Contrato não encontrado"/>
    <s v="TJPA-MEM-2023/38353, cobrança"/>
    <m/>
    <s v="Lei n° 8.666/93"/>
    <m/>
    <m/>
    <s v="PRAZO LEGAL"/>
    <s v="2023 - 4º Trimestre"/>
    <d v="2023-08-08T00:00:00"/>
    <s v="Sem informação"/>
    <s v="NÃO"/>
    <m/>
    <s v="Jose Luis Sarmento de Araujo"/>
    <s v="Gabriel Henrique da Silva Ventura"/>
    <s v="Jose Luis Sarmento de Araujo"/>
    <s v="Sem indicação"/>
    <s v="Sem indicação"/>
    <s v="jose.araujo@tjpa.jus.br; gabriel.ventura@tjpa.jus.br"/>
    <n v="-870"/>
    <s v=""/>
    <m/>
    <s v="Iniciar Processo de Reajuste"/>
    <s v="008/2022"/>
    <m/>
    <s v="GHdSV"/>
    <s v="Gabriel Henrique da Silva Ventura"/>
    <s v="Contrato não encontrado"/>
    <s v="Contrato008/2022"/>
  </r>
  <r>
    <s v="CONTRATO"/>
    <s v="040"/>
    <x v="4"/>
    <s v=" C.  A.  DA  SILVA  COSTA  &amp;  CIA LTDA - ME"/>
    <s v="07.675.303/0001-53"/>
    <s v="Execução  da  obra  de  Construção  novo  Fórum  da  Comarca  de  Concórdia  do  Pará, "/>
    <s v="Obra e Serviço de Engenharia"/>
    <x v="4"/>
    <s v="001/2022"/>
    <d v="2022-05-24T00:00:00"/>
    <s v="24/05/22"/>
    <d v="2023-09-28T00:00:00"/>
    <s v="28/09/23"/>
    <n v="492"/>
    <s v="EXPIRADO"/>
    <s v="EXPIRADO"/>
    <x v="0"/>
    <n v="1816835.16"/>
    <x v="0"/>
    <s v="00"/>
    <x v="1"/>
    <s v="PA-PRO-2022/01989"/>
    <s v="Contrato não encontrado"/>
    <s v="Contrato não encontrado"/>
    <s v="TJPA-MEM-2023/49400, cobrança. TJPA-MEM-2023/50760 - recsisão uniçateral - autorizada"/>
    <m/>
    <s v="Lei n° 8.666/93"/>
    <m/>
    <m/>
    <s v="PRAZO LEGAL"/>
    <s v="2023 - 3º Trimestre"/>
    <d v="2023-07-30T00:00:00"/>
    <s v="Sem informação"/>
    <m/>
    <m/>
    <s v="Jose Luis Sarmento de Araujo"/>
    <s v="Marcelo Passos Calandrini Fernandes"/>
    <s v="Gabriel Henrique da Silva Ventura"/>
    <s v="Sem indicação"/>
    <s v="Jose Luis Sarmento de Araujo"/>
    <s v="jose.araujo@tjpa.jus.br;;gabriel.ventura@tjpa.jus.br;;jose.araujo@tjpa.jus.br;coordenadoria.contratos@tjpa.jus.br"/>
    <n v="-879"/>
    <s v=""/>
    <m/>
    <s v="Iniciar Processo de Reajuste"/>
    <s v="040/2022"/>
    <m/>
    <s v="MPCF"/>
    <s v="Marcelo Passos Calandrini Fernandes"/>
    <s v="Contrato não encontrado"/>
    <s v="Contrato040/2022"/>
  </r>
  <r>
    <s v="CONTRATO"/>
    <s v="084"/>
    <x v="4"/>
    <s v="AGILDOC BPO SERVIÇOS LTDA"/>
    <s v="19.679.329/0001-59"/>
    <s v="Contratação de serviço de gestão documental para triagem, classificação e controle da documentação administrativa do TJPA (Comarca de Belém), conforme condições, quantidades e  exigências estabelecidas no termo de referência."/>
    <s v="Serviço de Terceiro"/>
    <x v="7"/>
    <s v="059/2022"/>
    <d v="2022-10-05T00:00:00"/>
    <s v="05/10/22"/>
    <d v="2023-10-05T00:00:00"/>
    <s v="05/10/23"/>
    <n v="365"/>
    <s v="EXPIRADO"/>
    <s v="EXPIRADO"/>
    <x v="0"/>
    <n v="815350"/>
    <x v="0"/>
    <s v="00"/>
    <x v="2"/>
    <s v="PA-PRO-2022/3868"/>
    <s v="Contrato não encontrado"/>
    <s v="Contrato não encontrado"/>
    <s v="TJPA-MEM-2023/38350, cobrança. Não será prorrogado"/>
    <m/>
    <s v="Lei n° 8.666/93"/>
    <m/>
    <m/>
    <s v="PRAZO LEGAL"/>
    <s v="2023 - 4º Trimestre"/>
    <d v="2023-08-06T00:00:00"/>
    <s v="Sem informação"/>
    <s v="NÃO"/>
    <m/>
    <s v="Luana de Paula Gonçalves Alamar"/>
    <s v="Leila Maria Campos "/>
    <s v="Leiliane Sodre Rabelo"/>
    <s v="Sem indicação"/>
    <s v="Sem indicação"/>
    <s v="luana.alamar@tjpa.jus.br; laila.campos@tjpa.jus.br; leiliane.raelo@tjpa.jus.br"/>
    <n v="-872"/>
    <s v=""/>
    <m/>
    <s v="Iniciar Processo de Reajuste"/>
    <s v="084/2022"/>
    <m/>
    <s v="LMC"/>
    <s v="Leila Maria Campos "/>
    <s v="Contrato não encontrado"/>
    <s v="Contrato084/2022"/>
  </r>
  <r>
    <s v="CONTRATO"/>
    <s v="073"/>
    <x v="11"/>
    <s v="TELEMAR NORTE LESTE S/A – EM RECUPERAÇÃO JUDICIAL"/>
    <s v="33.000.118/0001-79"/>
    <s v="LOTE 2: Contratação de empresa(s) especializada(s) para o fornecimento da Solução de Rede Privada de Dados, incluindo a implantação, configuração, gerenciamento pró-ativo, manutenção e suporte técnico para atendimento das unidades judiciárias no Estado do Pará"/>
    <s v="Contrato de TIC"/>
    <x v="7"/>
    <s v="060/2018"/>
    <d v="2018-11-01T00:00:00"/>
    <s v="01/11/18"/>
    <d v="2023-11-01T00:00:00"/>
    <s v="01/11/23"/>
    <n v="1826"/>
    <s v="EXPIRADO"/>
    <s v="EXPIRADO"/>
    <x v="0"/>
    <n v="1350000"/>
    <x v="0"/>
    <s v="00"/>
    <x v="4"/>
    <s v="PA-PRO-2018/05336"/>
    <s v="Contrato não encontrado"/>
    <s v="Contrato não encontrado"/>
    <s v="TJPA-MEM-2023/44605, COBRANÇA. Vai entrar em excepcional. Não será prorrogado conforme TJPA-DES-2023/202512"/>
    <m/>
    <s v="Lei n° 8.666/93"/>
    <m/>
    <m/>
    <s v="EXCEPCIONAL"/>
    <s v="2023 - 4º Trimestre"/>
    <d v="2023-09-02T00:00:00"/>
    <s v="Sem informação"/>
    <s v="NÃO"/>
    <m/>
    <s v="Fabio Venicius Ferreira dos Reis"/>
    <s v="Erick Johny Maciel Bol"/>
    <s v="Cristiano Neri da Silva "/>
    <s v="Erick Johny Maciel Bol"/>
    <s v="Davison Guimaraes Araujo da Silva "/>
    <s v="fabio.reis@tjpa.jus.br;erick.bol@tjpa.jus.br;cristiano.neri@tjpa.jus.br;erick.bol@tjpa.jus.br;davison.silva@tjpa.jus.br;coordenadoria.contratos@tjpa.jus.br"/>
    <n v="-845"/>
    <s v=""/>
    <m/>
    <s v="Iniciar Processo de Reajuste"/>
    <s v="073/2018"/>
    <m/>
    <s v="EJMB"/>
    <s v="Erick Johny Maciel Bol"/>
    <s v="Contrato não encontrado"/>
    <s v="Contrato073/2018"/>
  </r>
  <r>
    <s v="CONTRATO"/>
    <s v="061"/>
    <x v="11"/>
    <s v="ORACLE DO BRASIL SISTEMAS LTDA"/>
    <s v="59.456.277/0001-76"/>
    <s v="serviço de suporte técnico, com atualização de versões e atualização tecnológica, em softwares Oracle"/>
    <s v="Contrato de TIC"/>
    <x v="3"/>
    <s v="050/2018"/>
    <d v="2018-08-26T00:00:00"/>
    <s v="26/08/18"/>
    <d v="2023-08-26T00:00:00"/>
    <s v="26/08/23"/>
    <n v="1826"/>
    <s v="EXPIRADO"/>
    <s v="EXPIRADO"/>
    <x v="0"/>
    <n v="1123040.52"/>
    <x v="0"/>
    <s v="00"/>
    <x v="4"/>
    <s v="PA-PRO-2018/03079"/>
    <s v="Contrato não encontrado"/>
    <s v="Contrato não encontrado"/>
    <s v="TJPA-MEM-2023/31700, cobrança. Já vai entrar na excepcional, é inexigibilidade"/>
    <m/>
    <s v="Lei n° 8.666/93"/>
    <m/>
    <m/>
    <s v="EXCEPCIONAL"/>
    <s v="2023 - 3º Trimestre"/>
    <d v="2023-06-27T00:00:00"/>
    <s v="Sem informação"/>
    <s v="NÃO"/>
    <m/>
    <s v="Sem indicação"/>
    <s v="Sem indicação"/>
    <s v="Sem indicação"/>
    <s v="Sem indicação"/>
    <s v="Sem indicação"/>
    <n v="0"/>
    <n v="-912"/>
    <s v=""/>
    <m/>
    <s v="Iniciar Processo de Reajuste"/>
    <s v="061/2018"/>
    <m/>
    <s v="Sem indicação"/>
    <s v="Sem indicação"/>
    <s v="Contrato não encontrado"/>
    <s v="Contrato061/2018"/>
  </r>
  <r>
    <s v="CONTRATO"/>
    <s v="064"/>
    <x v="11"/>
    <s v="ASSOCIAÇÃO PARANAENSE DE CULTURA -APC"/>
    <s v="76.659.820/0001-51"/>
    <s v="suporte técnico, instalação e manutenção de licença de uso do sistema aplicativo, software PERGAMUM (SISTEMA INTEGRADO DE BIBLIOTECAS)"/>
    <s v="Serviço de Terceiro"/>
    <x v="3"/>
    <s v="051/2018"/>
    <d v="2018-08-30T00:00:00"/>
    <s v="30/08/18"/>
    <d v="2023-08-30T00:00:00"/>
    <s v="30/08/23"/>
    <n v="1826"/>
    <s v="EXPIRADO"/>
    <s v="EXPIRADO"/>
    <x v="0"/>
    <n v="14091.96"/>
    <x v="0"/>
    <s v="00"/>
    <x v="2"/>
    <s v="PA-PRO-2018/04444"/>
    <s v="Contrato não encontrado"/>
    <s v="Contrato não encontrado"/>
    <s v="TJPA-MEM-2023/31703, cobrança. è sistema, temq ue ter equipe, vai entrar excepcional, é inexigibilidade]. NOVA CONTRATAÇÃO: TJPA-PRO-2023/02082, VERIFICAR ANDAMENTO PARA VER REAL NECESSIDADE DE N]ÃO PRORROGAÇÃO"/>
    <m/>
    <s v="Lei n° 8.666/93"/>
    <m/>
    <m/>
    <s v="EXCEPCIONAL"/>
    <s v="2023 - 3º Trimestre"/>
    <d v="2023-07-01T00:00:00"/>
    <s v="Sem informação"/>
    <s v="NÃO"/>
    <m/>
    <s v="Sem indicação"/>
    <s v="Adriana Coelho Lisboa"/>
    <s v="Sem indicação"/>
    <s v="Sem indicação"/>
    <s v="Sem indicação"/>
    <s v="adriana.lisboa@tjpa.jus.br"/>
    <n v="-908"/>
    <s v=""/>
    <m/>
    <s v="Iniciar Processo de Reajuste"/>
    <s v="064/2018"/>
    <m/>
    <s v="ACL"/>
    <s v="Adriana Coelho Lisboa"/>
    <s v="Contrato não encontrado"/>
    <s v="Contrato064/2018"/>
  </r>
  <r>
    <s v="CONTRATO"/>
    <s v="058"/>
    <x v="11"/>
    <s v="BANCO DO ESTADO DO PARÁ - BANPARA"/>
    <s v="04.913.711/0001-08"/>
    <s v="Contratação de instituição bancária, pública ou privada, nos termos da legislação em vigor editada pelo Banco Central do Brasil, para a emissão, recebimento e compensação de boletos bancários destinados ao recolhimento de tributos e de recursos ao Poder Judiciário, além de outros serviços auxiliares"/>
    <s v="Serviço de Terceiro"/>
    <x v="7"/>
    <s v="046/2018"/>
    <d v="2018-09-01T00:00:00"/>
    <s v="01/09/18"/>
    <d v="2023-09-01T00:00:00"/>
    <s v="01/09/23"/>
    <n v="1826"/>
    <s v="EXPIRADO"/>
    <s v="EXPIRADO"/>
    <x v="0"/>
    <n v="231612.5"/>
    <x v="0"/>
    <s v="00"/>
    <x v="5"/>
    <s v="PA-PRO-2018/04238"/>
    <s v="Contrato não encontrado"/>
    <s v="Contrato não encontrado"/>
    <s v="TJPA-MEM-2023/31710, vai entrar no excepcional, foi pregão, pedi ajuda para Fábio falar com Maurício. Contrato novo: 070/2023"/>
    <m/>
    <s v="Lei n° 8.666/93"/>
    <m/>
    <m/>
    <s v="EXCEPCIONAL"/>
    <s v="2023 - 3º Trimestre"/>
    <d v="2023-07-03T00:00:00"/>
    <s v="Sem informação"/>
    <s v="NÃO"/>
    <m/>
    <s v="Maria de Nazaré Rendeiro Saleme"/>
    <s v="Maria de Nazaré Rendeiro Saleme"/>
    <s v="Sem indicação"/>
    <s v="Sem indicação"/>
    <s v="Sem indicação"/>
    <s v="maria.rendeiro@tjpa.jus.br"/>
    <n v="-906"/>
    <s v=""/>
    <m/>
    <s v="Iniciar Processo de Reajuste"/>
    <s v="058/2018"/>
    <m/>
    <s v="MdNRS"/>
    <s v="Maria de Nazaré Rendeiro Saleme"/>
    <s v="Contrato não encontrado"/>
    <s v="Contrato058/2018"/>
  </r>
  <r>
    <s v="CONTRATO"/>
    <s v="060"/>
    <x v="11"/>
    <s v="AGÊNCIA RADIOWEB DF PRODUÇÃO JORNALÍSTICA SOCIEDADE SIMPLES"/>
    <s v="07.402.383/0001-73"/>
    <s v="prestação de serviços de webradiojornalismo no site do TRIBUNAL DE JUSTIÇA DO PARÁ (TJPA) "/>
    <s v="Serviço de Terceiro"/>
    <x v="7"/>
    <s v="054/2018"/>
    <d v="2018-09-10T00:00:00"/>
    <s v="10/09/18"/>
    <d v="2023-09-10T00:00:00"/>
    <s v="10/09/23"/>
    <n v="1826"/>
    <s v="EXPIRADO"/>
    <s v="EXPIRADO"/>
    <x v="0"/>
    <n v="500000"/>
    <x v="0"/>
    <s v="00"/>
    <x v="6"/>
    <s v="PA-PRO-2018/04460"/>
    <s v="Contrato não encontrado"/>
    <s v="Contrato não encontrado"/>
    <s v="TJPA-MEM-2023/38124, cobrança. Vai entrar em excepcional, foi pregão, ajuda do apoio operacional. Nova contrataçãoi"/>
    <m/>
    <s v="Lei n° 8.666/93"/>
    <m/>
    <m/>
    <s v="EXCEPCIONAL"/>
    <s v="2023 - 3º Trimestre"/>
    <d v="2023-07-12T00:00:00"/>
    <s v="Sem informação"/>
    <m/>
    <m/>
    <s v="Linomar Saraiva Bahia"/>
    <s v="Linomar Saraiva Bahia"/>
    <s v="Sem indicação"/>
    <s v="Sem indicação"/>
    <s v="Sem indicação"/>
    <s v="linomar.bahia@tjpa.jus.br"/>
    <n v="-897"/>
    <s v=""/>
    <m/>
    <s v="Iniciar Processo de Reajuste"/>
    <s v="060/2018"/>
    <m/>
    <s v="LSB"/>
    <s v="Linomar Saraiva Bahia"/>
    <s v="Contrato não encontrado"/>
    <s v="Contrato060/2018"/>
  </r>
  <r>
    <s v="CONTRATO"/>
    <s v="001"/>
    <x v="15"/>
    <s v="BANCO DO BRASIL"/>
    <s v="00.000.000/0261/58"/>
    <s v="Instalação do Caixa Eletrônico no Lauro Sodré"/>
    <s v="Outros"/>
    <x v="2"/>
    <s v="s/n"/>
    <d v="2007-01-18T00:00:00"/>
    <s v="18/01/07"/>
    <d v="2023-01-21T00:00:00"/>
    <s v="21/01/23"/>
    <n v="5847"/>
    <s v="EXPIRADO"/>
    <s v="EXPIRADO"/>
    <x v="0"/>
    <n v="0"/>
    <x v="0"/>
    <s v="00"/>
    <x v="2"/>
    <s v="PA-PRO-2017/00002"/>
    <s v="Contrato não encontrado"/>
    <s v="Contrato não encontrado"/>
    <s v="TJPA-MEM-2022/53940, COBRANÇA / TJPA-MEM-2022/44887"/>
    <m/>
    <s v="Lei n° 8.666/93"/>
    <m/>
    <m/>
    <s v="EMERGENCIAL"/>
    <s v="2023 - 1º Trimestre"/>
    <d v="2022-11-22T00:00:00"/>
    <s v="Sem informação"/>
    <m/>
    <m/>
    <s v="Sem indicação"/>
    <s v="Sem indicação"/>
    <s v="Sem indicação"/>
    <s v="Sem indicação"/>
    <s v="Sem indicação"/>
    <n v="0"/>
    <n v="-1129"/>
    <s v=""/>
    <m/>
    <s v="Iniciar Processo de Reajuste"/>
    <s v="001/2007"/>
    <m/>
    <s v="Sem indicação"/>
    <s v="Sem indicação"/>
    <s v="Contrato não encontrado"/>
    <s v="Contrato001/2007"/>
  </r>
  <r>
    <s v="CONTRATO"/>
    <s v="001"/>
    <x v="11"/>
    <s v="POLIS INFORMÁTICA LTDA"/>
    <s v="00.125.392/0001-15"/>
    <s v="Sistema informatizado de Gestão Administrativa Pública Integrada"/>
    <s v="Serviço de Terceiro"/>
    <x v="0"/>
    <s v="072/2017"/>
    <d v="2018-01-15T00:00:00"/>
    <s v="15/01/18"/>
    <d v="2023-01-14T00:00:00"/>
    <s v="14/01/23"/>
    <n v="1825"/>
    <s v="EXPIRADO"/>
    <s v="EXPIRADO"/>
    <x v="0"/>
    <n v="2887000"/>
    <x v="0"/>
    <s v="00"/>
    <x v="2"/>
    <s v="PA-PRO-2018/0221"/>
    <s v="Contrato não encontrado"/>
    <s v="Contrato não encontrado"/>
    <s v="TJPA-MEM-2022/53935, cobrança em 18/11. NOva contratação: PA-PRO2022/04379"/>
    <m/>
    <s v="Lei n° 8.666/93"/>
    <m/>
    <m/>
    <s v="EXCEPCIONAL"/>
    <s v="2023 - 1º Trimestre"/>
    <d v="2022-11-15T00:00:00"/>
    <s v="Sem informação"/>
    <s v="NÃO"/>
    <m/>
    <s v="Francisco de Oliveira Campos Filho"/>
    <s v="Andrey Diego da Silva Albuquerqu"/>
    <s v="Cleber Roberto Paes da Rocha"/>
    <s v="Sem indicação"/>
    <s v="Sem indicação"/>
    <s v="francisco.campos@tjpa.jus.br; andrey.albuquerque@tjpa.jus.br; cleber.rocja@tjpa.jus.br"/>
    <n v="-1136"/>
    <s v=""/>
    <s v="Luciano Santa Brigida das Neves"/>
    <s v="Iniciar Processo de Reajuste"/>
    <s v="001/2018"/>
    <m/>
    <s v="ADdSA"/>
    <s v="Andrey Diego da Silva Albuquerqu"/>
    <s v="Contrato não encontrado"/>
    <s v="Contrato001/2018"/>
  </r>
  <r>
    <s v="CONTRATO"/>
    <s v="002"/>
    <x v="5"/>
    <s v="SEVENTEC TECNOLOGIA E INFORMÁTICA LTDA - EPP"/>
    <s v="08.784.976/001-04"/>
    <s v="Fornecimento de 200 (duzentas) impressoras multifuncionais monocromáticas com tecnologia de impressão por laser/led para utilização nas unidades judiciárias e administrativas do TJPA"/>
    <s v="Material Permanente"/>
    <x v="0"/>
    <s v="062/2019"/>
    <d v="2020-01-20T00:00:00"/>
    <s v="20/01/20"/>
    <d v="2023-01-20T00:00:00"/>
    <s v="20/01/23"/>
    <n v="1096"/>
    <s v="EXPIRADO"/>
    <s v="EXPIRADO"/>
    <x v="0"/>
    <n v="630000"/>
    <x v="0"/>
    <s v="00"/>
    <x v="4"/>
    <s v="PA-PRO-2020/00296"/>
    <s v="Contrato não encontrado"/>
    <s v="Contrato não encontrado"/>
    <s v="e-mail dia 07/11/2022 informando a não prorrogação "/>
    <m/>
    <s v="Lei n° 8.666/93"/>
    <m/>
    <m/>
    <s v="PRAZO LEGAL"/>
    <s v="2023 - 1º Trimestre"/>
    <d v="2022-11-21T00:00:00"/>
    <s v="Sem informação"/>
    <s v="NÃO"/>
    <m/>
    <s v="Sem indicação"/>
    <s v="Sem indicação"/>
    <s v="Sem indicação"/>
    <s v="Sem indicação"/>
    <s v="Sem indicação"/>
    <n v="0"/>
    <n v="-1130"/>
    <s v=""/>
    <m/>
    <s v="Iniciar Processo de Reajuste"/>
    <s v="002/2020"/>
    <m/>
    <s v="Sem indicação"/>
    <s v="Sem indicação"/>
    <s v="Contrato não encontrado"/>
    <s v="Contrato002/2020"/>
  </r>
  <r>
    <s v="CONTRATO"/>
    <s v="002"/>
    <x v="6"/>
    <s v="A. C. DE L. ALVES"/>
    <s v="06.288.425/0001-24"/>
    <s v="Concessão administrativa de uso de espaço público, visando a exploração comercial de serviços de restaurante e lanchonete, com fornecimento de lanches e refeições do tipo self-service, por peso, nas dependências do Edifício Sede do Tribunal de Justiçado Estado do Pará"/>
    <s v="Outros"/>
    <x v="8"/>
    <s v="003/2016"/>
    <d v="2016-10-06T00:00:00"/>
    <s v="06/10/16"/>
    <d v="2022-03-22T00:00:00"/>
    <s v="22/03/22"/>
    <n v="1993"/>
    <s v="EXPIRADO"/>
    <s v="EXPIRADO"/>
    <x v="0"/>
    <n v="31800"/>
    <x v="2"/>
    <s v="00"/>
    <x v="2"/>
    <s v="PA-PRO-2016/04261"/>
    <s v="Contrato não encontrado"/>
    <s v="Contrato não encontrado"/>
    <s v="PA-MEM-2021/34148 - Prorrogação excepcional   NOVA LICITAÇÃO PA-PRO-2021/02087. Licitação finalizada, gerou o contrato n° 011/2022. RESCISÃO AUTORIZADA EM 14/03/2022"/>
    <m/>
    <s v="Lei n° 8.666/93"/>
    <m/>
    <m/>
    <s v="EXCEPCIONAL"/>
    <s v="2022 - 1º Trimestre"/>
    <d v="2022-01-21T00:00:00"/>
    <s v="Sem informação"/>
    <s v="NÃO"/>
    <m/>
    <s v="Sem indicação"/>
    <s v="Elizabeth Maria Carneiro Raymundo"/>
    <s v="Sem indicação"/>
    <s v="Sem indicação"/>
    <s v="Sem indicação"/>
    <s v="elizabeth.raymundo@tjap.jus.br"/>
    <n v="-1434"/>
    <s v=""/>
    <m/>
    <s v="Iniciar Processo de Reajuste"/>
    <s v="002/2016"/>
    <m/>
    <s v="EMCR"/>
    <s v="Elizabeth Maria Carneiro Raymundo"/>
    <s v="Contrato não encontrado"/>
    <s v="Contrato002/2016"/>
  </r>
  <r>
    <s v="CONTRATO"/>
    <s v="003"/>
    <x v="7"/>
    <s v="DAVID MOREIRA &amp; CIA LTDA EPP"/>
    <s v="03.564.152/0001-05"/>
    <s v="Serviços de fornecimento e instalação dos equipamentos de ar condicionado tipo expansão direta VRF, Splits  - Fórum Ananindeua"/>
    <s v="Material Permanente e Serviço de Terceiro"/>
    <x v="0"/>
    <s v="068/2016"/>
    <d v="2017-01-10T00:00:00"/>
    <s v="10/01/17"/>
    <d v="2022-04-10T00:00:00"/>
    <s v="10/04/22"/>
    <n v="1916"/>
    <s v="EXPIRADO"/>
    <s v="EXPIRADO"/>
    <x v="0"/>
    <n v="845999.92"/>
    <x v="0"/>
    <s v="00"/>
    <x v="1"/>
    <s v="PA-PRO-2017/00150"/>
    <s v="Contrato não encontrado"/>
    <s v="Contrato não encontrado"/>
    <s v="RESCISÃO ANTECIPADA FORMALIZADA NOS AUTOS DO PA-MEM-2022/12879. "/>
    <m/>
    <s v="Lei n° 8.666/93"/>
    <m/>
    <m/>
    <s v="EXCEPCIONAL"/>
    <s v="2022 - 2º Trimestre"/>
    <d v="2022-02-09T00:00:00"/>
    <s v="Sem informação"/>
    <s v="NÃO"/>
    <m/>
    <s v="Sem indicação"/>
    <s v="Sem indicação"/>
    <s v="Sem indicação"/>
    <s v="Sem indicação"/>
    <s v="Sem indicação"/>
    <n v="0"/>
    <n v="-1415"/>
    <s v=""/>
    <m/>
    <s v="Iniciar Processo de Reajuste"/>
    <s v="003/2017"/>
    <m/>
    <s v="Sem indicação"/>
    <s v="Sem indicação"/>
    <s v="Contrato não encontrado"/>
    <s v="Contrato003/2017"/>
  </r>
  <r>
    <s v="CONTRATO"/>
    <s v="004"/>
    <x v="6"/>
    <s v="CONSERP MANUTENÇÃO DE ELEVADORES LTDA"/>
    <s v="00.489.015/0001-65"/>
    <s v="Prestação dos serviços de manutenção preventiva e corretiva, com cobertura total de peças, em elevadores de passageiros e monta-carga"/>
    <s v="Serviço de Terceiro"/>
    <x v="7"/>
    <s v="048/2015"/>
    <d v="2016-01-23T00:00:00"/>
    <s v="23/01/16"/>
    <d v="2022-01-23T00:00:00"/>
    <s v="23/01/22"/>
    <n v="2192"/>
    <s v="EXPIRADO"/>
    <s v="EXPIRADO"/>
    <x v="0"/>
    <n v="329780.45"/>
    <x v="0"/>
    <s v="00"/>
    <x v="1"/>
    <s v="PA-PRO-2016/00299"/>
    <s v="Contrato não encontrado"/>
    <s v="Contrato não encontrado"/>
    <s v="_x000a_Nova licitação em instrução no PA-PRO-2020/01722 Informado via e-mail, em 26/10/2021, que o contrato foi encerrado."/>
    <m/>
    <s v="Lei n° 8.666/93"/>
    <m/>
    <m/>
    <s v="EMERGENCIAL"/>
    <s v="2022 - 1º Trimestre"/>
    <d v="2021-11-24T00:00:00"/>
    <s v="Sem informação"/>
    <s v="NÃO"/>
    <m/>
    <s v="Sem indicação"/>
    <s v="Sem indicação"/>
    <s v="Sem indicação"/>
    <s v="Sem indicação"/>
    <s v="Sem indicação"/>
    <n v="0"/>
    <n v="-1492"/>
    <s v=""/>
    <m/>
    <s v="Iniciar Processo de Reajuste"/>
    <s v="004/2016"/>
    <m/>
    <s v="Sem indicação"/>
    <s v="Sem indicação"/>
    <s v="Contrato não encontrado"/>
    <s v="Contrato004/2016"/>
  </r>
  <r>
    <s v="CONTRATO"/>
    <s v="005"/>
    <x v="2"/>
    <s v="CASA DE ACOLHIMENTO EMILY GALDINO"/>
    <s v="37.809.086/0001-08"/>
    <s v="Doação de Bens Inservívies"/>
    <s v="Alienação"/>
    <x v="2"/>
    <s v="s/n"/>
    <d v="2023-01-19T00:00:00"/>
    <s v="19/01/23"/>
    <d v="2023-01-19T00:00:00"/>
    <s v="19/01/23"/>
    <n v="0"/>
    <s v="EXPIRADO"/>
    <s v="EXPIRADO"/>
    <x v="0"/>
    <n v="1682.91"/>
    <x v="3"/>
    <s v="00"/>
    <x v="2"/>
    <s v="PA-PRO-2023/00277"/>
    <s v="Contrato não encontrado"/>
    <s v="Contrato não encontrado"/>
    <m/>
    <m/>
    <s v="Lei n° 8.666/93"/>
    <m/>
    <m/>
    <s v="PRAZO LEGAL"/>
    <s v="2023 - 1º Trimestre"/>
    <d v="2022-11-20T00:00:00"/>
    <s v="Sem informação"/>
    <m/>
    <m/>
    <s v="Jose Nasareno de Macedo Silva"/>
    <s v="Jose Nasareno de Macedo Silva"/>
    <s v="Sem indicação"/>
    <s v="Sem indicação"/>
    <s v="Sem indicação"/>
    <s v="nasareno.silva@tjpa.jus.br"/>
    <n v="-1131"/>
    <s v=""/>
    <m/>
    <s v="Iniciar Processo de Reajuste"/>
    <s v="005/2023"/>
    <m/>
    <s v="JNdMS"/>
    <s v="Jose Nasareno de Macedo Silva"/>
    <s v="Contrato não encontrado"/>
    <s v="Contrato005/2023"/>
  </r>
  <r>
    <s v="CONTRATO"/>
    <s v="005"/>
    <x v="4"/>
    <s v="ESCOLA MUNICIPAL DE ENSINO FUNDAMENTAL PA 254, KM 11"/>
    <s v="03.806.680/0001-23"/>
    <s v="Doação de bens móveis inservíveis"/>
    <s v="Alienação"/>
    <x v="2"/>
    <s v="s/n"/>
    <d v="2022-02-03T00:00:00"/>
    <s v="03/02/22"/>
    <d v="2022-02-03T00:00:00"/>
    <s v="03/02/22"/>
    <n v="0"/>
    <s v="EXPIRADO"/>
    <s v="EXPIRADO"/>
    <x v="0"/>
    <n v="600.83000000000004"/>
    <x v="3"/>
    <s v="00"/>
    <x v="2"/>
    <s v="PA-PRO-2022/00267"/>
    <s v="Contrato não encontrado"/>
    <s v="Contrato não encontrado"/>
    <m/>
    <m/>
    <s v="Lei n° 8.666/93"/>
    <m/>
    <m/>
    <s v="PRAZO LEGAL"/>
    <s v="2022 - 1º Trimestre"/>
    <d v="2021-12-05T00:00:00"/>
    <s v="Sem informação"/>
    <m/>
    <m/>
    <s v="Jose Nasareno de Macedo Silva"/>
    <s v="Jose Nasareno de Macedo Silva"/>
    <s v="Sem indicação"/>
    <s v="Sem indicação"/>
    <s v="Sem indicação"/>
    <s v="nasareno.silva@tjpa.jus.br"/>
    <n v="-1481"/>
    <s v=""/>
    <m/>
    <s v="Iniciar Processo de Reajuste"/>
    <s v="005/2022"/>
    <m/>
    <s v="JNdMS"/>
    <s v="Jose Nasareno de Macedo Silva"/>
    <s v="Contrato não encontrado"/>
    <s v="Contrato005/2022"/>
  </r>
  <r>
    <s v="CONTRATO"/>
    <s v="006"/>
    <x v="2"/>
    <s v="POLICIA CIVIL DO PARÁ"/>
    <s v="00.368.105/0001-06"/>
    <s v="Doação de Bens Inservívies"/>
    <s v="Alienação"/>
    <x v="2"/>
    <s v="s/n"/>
    <d v="2023-01-25T00:00:00"/>
    <s v="25/01/23"/>
    <d v="2023-01-25T00:00:00"/>
    <s v="25/01/23"/>
    <n v="0"/>
    <s v="EXPIRADO"/>
    <s v="EXPIRADO"/>
    <x v="0"/>
    <n v="287.62"/>
    <x v="3"/>
    <s v="00"/>
    <x v="2"/>
    <s v="PA-PRO-2023/00369"/>
    <s v="Contrato não encontrado"/>
    <s v="Contrato não encontrado"/>
    <m/>
    <m/>
    <s v="Lei n° 8.666/93"/>
    <m/>
    <m/>
    <s v="PRAZO LEGAL"/>
    <s v="2023 - 1º Trimestre"/>
    <d v="2022-11-26T00:00:00"/>
    <s v="Sem informação"/>
    <m/>
    <m/>
    <s v="Jose Nasareno de Macedo Silva"/>
    <s v="Jose Nasareno de Macedo Silva"/>
    <s v="Sem indicação"/>
    <s v="Sem indicação"/>
    <s v="Sem indicação"/>
    <s v="nasareno.silva@tjpa.jus.br"/>
    <n v="-1125"/>
    <s v=""/>
    <m/>
    <s v="Iniciar Processo de Reajuste"/>
    <s v="006/2023"/>
    <m/>
    <s v="JNdMS"/>
    <s v="Jose Nasareno de Macedo Silva"/>
    <s v="Contrato não encontrado"/>
    <s v="Contrato006/2023"/>
  </r>
  <r>
    <s v="CONTRATO"/>
    <s v="007"/>
    <x v="4"/>
    <s v="INSTITUTO CASA DA BAIANA DE TRADIÇÃO AFRO-RELIGIOSO E DE DESENVOLVIMENTO SOCIAL"/>
    <s v="38.204.655/0001-54"/>
    <s v="Doação de bens móveis inservíveis"/>
    <s v="Alienação"/>
    <x v="2"/>
    <s v="s/n"/>
    <d v="2022-02-01T00:00:00"/>
    <s v="01/02/22"/>
    <d v="2022-02-01T00:00:00"/>
    <s v="01/02/22"/>
    <n v="0"/>
    <s v="EXPIRADO"/>
    <s v="EXPIRADO"/>
    <x v="0"/>
    <n v="3884.05"/>
    <x v="3"/>
    <s v="00"/>
    <x v="2"/>
    <s v="PA-PRO-2022/00414"/>
    <s v="Contrato não encontrado"/>
    <s v="Contrato não encontrado"/>
    <m/>
    <m/>
    <s v="Lei n° 8.666/93"/>
    <m/>
    <m/>
    <s v="PRAZO LEGAL"/>
    <s v="2022 - 1º Trimestre"/>
    <d v="2021-12-03T00:00:00"/>
    <s v="Sem informação"/>
    <m/>
    <m/>
    <s v="Jose Nasareno de Macedo Silva"/>
    <s v="Jose Nasareno de Macedo Silva"/>
    <s v="Sem indicação"/>
    <s v="Sem indicação"/>
    <s v="Sem indicação"/>
    <s v="nasareno.silva@tjpa.jus.br"/>
    <n v="-1483"/>
    <s v=""/>
    <m/>
    <s v="Iniciar Processo de Reajuste"/>
    <s v="007/2022"/>
    <m/>
    <s v="JNdMS"/>
    <s v="Jose Nasareno de Macedo Silva"/>
    <s v="Contrato não encontrado"/>
    <s v="Contrato007/2022"/>
  </r>
  <r>
    <s v="CONTRATO"/>
    <s v="008"/>
    <x v="5"/>
    <s v="LIDERANÇA LIMPEZA E CONSERVAÇÃO LTDA"/>
    <s v="00.482.840/0001-38"/>
    <s v="Contratação de empresa especializada na prestação dos serviços de Limpeza, Conservação e Higienização, Copeiragem e apoio de encarregados nos prédios deste Tribunal de Justiça, com fornecimento de uniformes, materiais e o emprego de equipamentos necessários e adequados à execução dos serviços, pelo período de 12 meses"/>
    <s v="Terceirização"/>
    <x v="7"/>
    <s v="044/2019"/>
    <d v="2020-04-01T00:00:00"/>
    <s v="01/04/20"/>
    <d v="2022-09-30T00:00:00"/>
    <s v="30/09/22"/>
    <n v="912"/>
    <s v="EXPIRADO"/>
    <s v="EXPIRADO"/>
    <x v="0"/>
    <n v="8971230"/>
    <x v="0"/>
    <s v="00"/>
    <x v="2"/>
    <s v="PA-PRO-2020/00887"/>
    <s v="Contrato não encontrado"/>
    <s v="Contrato não encontrado"/>
    <s v="Nova contratação em andamento. Processo em sigilo. Resp. Lorena 17/01/22. Renovação PA-MEM-2022/07005, autorizado em 11/03/2022. RESCISÃO: PA-MEM-2022/32333, autorizado em 27/07/2022"/>
    <m/>
    <s v="Lei n° 8.666/93"/>
    <m/>
    <m/>
    <s v="PRAZO LEGAL"/>
    <s v="2022 - 3º Trimestre"/>
    <d v="2022-08-01T00:00:00"/>
    <s v="Sem informação"/>
    <s v="NÃO"/>
    <m/>
    <s v="Adriana Coelho Lisboa"/>
    <s v="Helton Moura da Rocha"/>
    <s v="Jamille Menezes Colares"/>
    <s v="Sem indicação"/>
    <s v="Sem indicação"/>
    <s v="adriana.guimaraes@tjpa.jus.br; helton.moura@tjpa.jus.br; jamille.menezes@tjpa.jus.br"/>
    <n v="-1242"/>
    <s v=""/>
    <m/>
    <s v="Iniciar Processo de Reajuste"/>
    <s v="008/2020"/>
    <m/>
    <s v="HMdR"/>
    <s v="Helton Moura da Rocha"/>
    <s v="Contrato não encontrado"/>
    <s v="Contrato008/2020"/>
  </r>
  <r>
    <s v="CONTRATO"/>
    <s v="009"/>
    <x v="4"/>
    <s v="C.O.S. CONSTRUTORA LTDA"/>
    <s v="10.673.296/0001-65"/>
    <s v="Contratação de empresa especializada para execução da obra de Construção novo Fórum da Comarca de São Félix do Xingu"/>
    <s v="Obra e Serviço de Engenharia"/>
    <x v="1"/>
    <s v="003/2021"/>
    <d v="2022-02-09T00:00:00"/>
    <s v="09/02/22"/>
    <d v="2022-09-13T00:00:00"/>
    <s v="13/09/22"/>
    <n v="216"/>
    <s v="EXPIRADO"/>
    <s v="EXPIRADO"/>
    <x v="0"/>
    <n v="3922497.13"/>
    <x v="0"/>
    <s v="00"/>
    <x v="1"/>
    <s v="PA-PRO-2022/00519"/>
    <s v="Contrato não encontrado"/>
    <s v="Contrato não encontrado"/>
    <s v="TJPA-MEM-2023/38360, cobrança. Reincidido em 13/09/2022"/>
    <m/>
    <s v="Lei n° 8.666/93"/>
    <m/>
    <m/>
    <s v="PRAZO LEGAL"/>
    <s v="2022 - 3º Trimestre"/>
    <d v="2022-07-15T00:00:00"/>
    <s v="Sem informação"/>
    <m/>
    <m/>
    <s v="Jose Luis Sarmento de Araujo"/>
    <s v="Marcelo Passos Calandrini Fernandes"/>
    <s v="Gabriel Henrique da Silva Ventura"/>
    <s v="Sem indicação"/>
    <s v="Sem indicação"/>
    <s v="jose.araujo@tjpa.jus.br; gabriel.ventura@tjpa.jus.br; marcelo.fernandes@tjpa.jus.br"/>
    <n v="-1259"/>
    <s v=""/>
    <m/>
    <s v="Iniciar Processo de Reajuste"/>
    <s v="009/2022"/>
    <m/>
    <s v="MPCF"/>
    <s v="Marcelo Passos Calandrini Fernandes"/>
    <s v="Contrato não encontrado"/>
    <s v="Contrato009/2022"/>
  </r>
  <r>
    <s v="CONTRATO"/>
    <s v="009"/>
    <x v="2"/>
    <s v="IGREJA EVANGÉLICA NOVA ALIANÇA - ULIANÓPOLIS/PA"/>
    <s v="30.936.003/0001-00"/>
    <s v="Doação de Bens Inservíveis"/>
    <s v="Alienação"/>
    <x v="2"/>
    <s v="s/n"/>
    <d v="2023-02-02T00:00:00"/>
    <s v="02/02/23"/>
    <d v="2023-02-02T00:00:00"/>
    <s v="02/02/23"/>
    <n v="0"/>
    <s v="EXPIRADO"/>
    <s v="EXPIRADO"/>
    <x v="0"/>
    <n v="280.33999999999997"/>
    <x v="3"/>
    <s v="00"/>
    <x v="2"/>
    <s v="TJPA-PRO-2023/00454"/>
    <s v="Contrato não encontrado"/>
    <s v="Contrato não encontrado"/>
    <m/>
    <m/>
    <s v="Lei n° 8.666/93"/>
    <m/>
    <m/>
    <s v="PRAZO LEGAL"/>
    <s v="2023 - 1º Trimestre"/>
    <d v="2022-12-04T00:00:00"/>
    <s v="Sem informação"/>
    <m/>
    <m/>
    <s v="Jose Nasareno de Macedo Silva"/>
    <s v="Jose Nasareno de Macedo Silva"/>
    <s v="Sem indicação"/>
    <s v="Sem indicação"/>
    <s v="Sem indicação"/>
    <s v="nasareno.silva@tjpa.jus.br"/>
    <n v="-1117"/>
    <s v=""/>
    <m/>
    <s v="Iniciar Processo de Reajuste"/>
    <s v="009/2023"/>
    <m/>
    <s v="JNdMS"/>
    <s v="Jose Nasareno de Macedo Silva"/>
    <s v="Contrato não encontrado"/>
    <s v="Contrato009/2023"/>
  </r>
  <r>
    <s v="CONTRATO"/>
    <s v="009"/>
    <x v="5"/>
    <s v="INDUSTRIA GRAFICA BRASILEIRA LTDA"/>
    <s v="61.418.141/0001-13"/>
    <s v="contratação de empresa especializada na prestação de serviços de confecção, controle, armazenagem, transporte e entrega de 9.375 (nove mil e trezentos e setenta e cinco milheiros) de selos de atos notariais e de registros, para Cartórios Extrajudiciais, praticados no Estado do Pará"/>
    <s v="Serviço de Terceiro"/>
    <x v="7"/>
    <s v="079/2018"/>
    <d v="2020-03-20T00:00:00"/>
    <s v="20/03/20"/>
    <d v="2022-03-20T00:00:00"/>
    <s v="20/03/22"/>
    <n v="730"/>
    <s v="EXPIRADO"/>
    <s v="EXPIRADO"/>
    <x v="0"/>
    <n v="273750"/>
    <x v="0"/>
    <s v="00"/>
    <x v="5"/>
    <s v="PA-PRO-2020/00982"/>
    <s v="Contrato não encontrado"/>
    <s v="Contrato não encontrado"/>
    <s v="PA-PRO-2020/02522 (nova licitação?) PA-MEM-2022/02560 , cobrança - responderam nesse que não será prorrogado."/>
    <m/>
    <s v="Lei n° 8.666/93"/>
    <m/>
    <m/>
    <s v="PRAZO LEGAL"/>
    <s v="2022 - 1º Trimestre"/>
    <d v="2022-01-19T00:00:00"/>
    <s v="Sem informação"/>
    <s v="NÃO"/>
    <m/>
    <s v="Marilene da Cunha Farias Gomes"/>
    <s v="Alcindo Augusto Palha Junior"/>
    <s v="Sem indicação"/>
    <s v="Sem indicação"/>
    <s v="Sem indicação"/>
    <s v="marilene.gomes@tjpa.jus.br; alcindo.junior@tjpa.jus.br"/>
    <n v="-1436"/>
    <s v=""/>
    <m/>
    <s v="Iniciar Processo de Reajuste"/>
    <s v="009/2020"/>
    <m/>
    <s v="AAPJ"/>
    <s v="Alcindo Augusto Palha Junior"/>
    <s v="Contrato não encontrado"/>
    <s v="Contrato009/2020"/>
  </r>
  <r>
    <s v="CONTRATO"/>
    <s v="010"/>
    <x v="2"/>
    <s v="VS DATA COMÉRCIO &amp; DISTRIBUIÇÃO LTDA."/>
    <s v="07.268.152/0004-61"/>
    <s v="Contratação de empresas especializadas em soluções para o aumento das capacidades de processamento e de recuperação de desastres dos Data Centers do Tribunal de Justiça do Estado do Para."/>
    <s v="Contrato de TIC"/>
    <x v="0"/>
    <s v="082/2022"/>
    <d v="2023-01-31T00:00:00"/>
    <s v="31/01/23"/>
    <d v="2023-07-31T00:00:00"/>
    <s v="31/07/23"/>
    <n v="181"/>
    <s v="EXPIRADO"/>
    <s v="EXPIRADO"/>
    <x v="0"/>
    <n v="1454092.96"/>
    <x v="0"/>
    <s v="00"/>
    <x v="4"/>
    <s v="TJPA-PRO-2023/00464"/>
    <s v="Contrato não encontrado"/>
    <s v="Contrato não encontrado"/>
    <s v="TJPA-MEM-2023/24503, COBRANÇA - fiscal informou que não será prorrogado"/>
    <m/>
    <s v="Lei n° 8.666/93"/>
    <m/>
    <m/>
    <s v="PRAZO LEGAL"/>
    <s v="2023 - 3º Trimestre"/>
    <d v="2023-06-01T00:00:00"/>
    <s v="Sem informação"/>
    <s v="NÃO"/>
    <m/>
    <s v="Arilson Galdino da Silva"/>
    <s v="Arilson Galdino da Silva"/>
    <s v="Fabio Venicius Ferreira dos Reis"/>
    <s v="Sem indicação"/>
    <s v="Sem indicação"/>
    <s v="arilson.galdinho@tjpa.jus.br; fabio.reis@tjpa.jus.br"/>
    <n v="-938"/>
    <s v=""/>
    <m/>
    <s v="Iniciar Processo de Reajuste"/>
    <s v="010/2023"/>
    <m/>
    <s v="AGdS"/>
    <s v="Arilson Galdino da Silva"/>
    <s v="Contrato não encontrado"/>
    <s v="Contrato010/2023"/>
  </r>
  <r>
    <s v="CONTRATO"/>
    <s v="010"/>
    <x v="11"/>
    <s v="DAVID MOREIRA &amp; CIA LTDA"/>
    <s v="03.564.152/0001-05"/>
    <s v="Manutenção preventiva e corretiva de sistemas de ar dos prédios do TJPA"/>
    <s v="Serviço de Terceiro"/>
    <x v="7"/>
    <s v="010/2018"/>
    <d v="2018-03-08T00:00:00"/>
    <s v="08/03/18"/>
    <d v="2023-06-01T00:00:00"/>
    <s v="01/06/23"/>
    <n v="1911"/>
    <s v="EXPIRADO"/>
    <s v="EXPIRADO"/>
    <x v="0"/>
    <n v="189560"/>
    <x v="0"/>
    <s v="00"/>
    <x v="1"/>
    <s v="PA-PRO-2018/00514"/>
    <s v="Contrato não encontrado"/>
    <s v="Contrato não encontrado"/>
    <s v="PA-MEM-2021/48732, autorizado em 09/02/2022; TJPA-MEM-2022/59928-A prorrogação excepcional, na SEPLAN em 06/02/2023; nova contratação TJPA-PRO-2022/03561. Será substituído pelo Contrato n° 26/2023. Rescisão antecipada: 01/06/2023. Instrução para rescisão antecipada: TJPA-MEM-2023/16051; considerando a autorização da presidente sobre a rescisão antecipada, alterei a data do término da vigência (Lorena)"/>
    <m/>
    <s v="Lei n° 8.666/93"/>
    <m/>
    <m/>
    <s v="EXCEPCIONAL"/>
    <s v="2023 - 2º Trimestre"/>
    <d v="2023-04-02T00:00:00"/>
    <s v="Sem informação"/>
    <s v="NÃO"/>
    <m/>
    <s v="Sem indicação"/>
    <s v="Paulo Marcelo de Araújo Hildebrando"/>
    <s v="Sem indicação"/>
    <s v="Sem indicação"/>
    <s v="Sem indicação"/>
    <s v="paulo.hildebrando@tjpa.jus.br"/>
    <n v="-998"/>
    <s v=""/>
    <m/>
    <s v="Iniciar Processo de Reajuste"/>
    <s v="010/2018"/>
    <m/>
    <s v="PMdAH"/>
    <s v="Paulo Marcelo de Araújo Hildebrando"/>
    <s v="Contrato não encontrado"/>
    <s v="Contrato010/2018"/>
  </r>
  <r>
    <s v="CONTRATO"/>
    <s v="010"/>
    <x v="4"/>
    <s v="COMUNIDADE TERAPÊUTICA FAMÍLIA FELIZ"/>
    <s v="08.367.037/0001-64"/>
    <s v="Doação de bens móveis inservíveis"/>
    <s v="Alienação"/>
    <x v="2"/>
    <s v="s/n"/>
    <d v="2022-03-07T00:00:00"/>
    <s v="07/03/22"/>
    <d v="2022-03-07T00:00:00"/>
    <s v="07/03/22"/>
    <n v="0"/>
    <s v="EXPIRADO"/>
    <s v="EXPIRADO"/>
    <x v="0"/>
    <n v="2174.09"/>
    <x v="3"/>
    <s v="00"/>
    <x v="2"/>
    <s v="PA-PRO-2022/00591"/>
    <s v="Contrato não encontrado"/>
    <s v="Contrato não encontrado"/>
    <m/>
    <m/>
    <s v="Lei n° 8.666/93"/>
    <m/>
    <m/>
    <s v="PRAZO LEGAL"/>
    <s v="2022 - 1º Trimestre"/>
    <d v="2022-01-06T00:00:00"/>
    <s v="Sem informação"/>
    <m/>
    <m/>
    <s v="Jose Nasareno de Macedo Silva"/>
    <s v="Jose Nasareno de Macedo Silva"/>
    <s v="Sem indicação"/>
    <s v="Sem indicação"/>
    <s v="Sem indicação"/>
    <s v="nasareno.silva@tjpa.jus.br"/>
    <n v="-1449"/>
    <s v=""/>
    <m/>
    <s v="Iniciar Processo de Reajuste"/>
    <s v="010/2022"/>
    <m/>
    <s v="JNdMS"/>
    <s v="Jose Nasareno de Macedo Silva"/>
    <s v="Contrato não encontrado"/>
    <s v="Contrato010/2022"/>
  </r>
  <r>
    <s v="CONTRATO"/>
    <s v="011"/>
    <x v="2"/>
    <s v="DRIVE A INFORMÁTICA LTDA"/>
    <s v="00.677.870/0003-61"/>
    <s v="Contratação de empresa especializada em soluções para o aumento das capacidades de processamento e de recuperação de desastres dos Dastas Centers do Tribunal de Justiça do Estado do Pará."/>
    <s v="Contrato de TIC"/>
    <x v="0"/>
    <s v="082/2022"/>
    <d v="2023-01-31T00:00:00"/>
    <s v="31/01/23"/>
    <d v="2023-07-31T00:00:00"/>
    <s v="31/07/23"/>
    <n v="181"/>
    <s v="EXPIRADO"/>
    <s v="EXPIRADO"/>
    <x v="0"/>
    <n v="15012350"/>
    <x v="0"/>
    <s v="00"/>
    <x v="4"/>
    <s v="TJPA-PRO-2023/00462"/>
    <s v="Contrato não encontrado"/>
    <s v="Contrato não encontrado"/>
    <s v="TJPA-MEM-2023/24496, cobrança - fiscal informouq ue não precisar prorrogar"/>
    <m/>
    <s v="Lei n° 8.666/93"/>
    <m/>
    <m/>
    <s v="PRAZO LEGAL"/>
    <s v="2023 - 3º Trimestre"/>
    <d v="2023-06-01T00:00:00"/>
    <s v="Sem informação"/>
    <s v="NÃO"/>
    <m/>
    <s v="Arilson Galdino da Silva"/>
    <s v="Arilson Galdino da Silva"/>
    <s v="Fabio Venicius Ferreira dos Reis"/>
    <s v="Sem indicação"/>
    <s v="Sem indicação"/>
    <s v="arilson.galdinho@tjpa.jus.br; fabio.reis@tjpa.jus.br"/>
    <n v="-938"/>
    <s v=""/>
    <m/>
    <s v="Iniciar Processo de Reajuste"/>
    <s v="011/2023"/>
    <m/>
    <s v="AGdS"/>
    <s v="Arilson Galdino da Silva"/>
    <s v="Contrato não encontrado"/>
    <s v="Contrato011/2023"/>
  </r>
  <r>
    <s v="CONTRATO"/>
    <s v="012"/>
    <x v="11"/>
    <s v="SERVEMTEC LTDA"/>
    <s v="41.497.736/0001-02"/>
    <s v="Tribunais Online, com acesso simultâneo para 200 usuários, por meio do Portal do TJPA, "/>
    <s v="Serviço de Terceiro"/>
    <x v="0"/>
    <s v="002/2018"/>
    <d v="2018-03-01T00:00:00"/>
    <s v="01/03/18"/>
    <d v="2023-03-01T00:00:00"/>
    <s v="01/03/23"/>
    <n v="1826"/>
    <s v="EXPIRADO"/>
    <s v="EXPIRADO"/>
    <x v="0"/>
    <n v="224900"/>
    <x v="0"/>
    <s v="00"/>
    <x v="1"/>
    <s v="PA-PRO-2018/00607"/>
    <s v="Contrato não encontrado"/>
    <s v="Contrato não encontrado"/>
    <s v="PA-MEM-2021/40698, autorizado em 28/01/2022; TJPA-MEM-2022/59688-A prorrogação excepcional, no serviço de compras. No setor demandante para avaliação da cotação. Contrato 004/2023 substituirá esté e iniciará a vigencia qd este terminar"/>
    <m/>
    <s v="Lei n° 8.666/93"/>
    <m/>
    <m/>
    <s v="EXCEPCIONAL"/>
    <s v="2023 - 1º Trimestre"/>
    <d v="2022-12-31T00:00:00"/>
    <s v="Sem informação"/>
    <m/>
    <m/>
    <s v="Daniel Menezes Simas"/>
    <s v="Daniel Menezes Simas"/>
    <s v="Sem indicação"/>
    <s v="Sem indicação"/>
    <s v="Sem indicação"/>
    <s v="daniel.simas@tjpa.jus.br"/>
    <n v="-1090"/>
    <s v=""/>
    <m/>
    <s v="Iniciar Processo de Reajuste"/>
    <s v="012/2018"/>
    <m/>
    <s v="DMS"/>
    <s v="Daniel Menezes Simas"/>
    <s v="Contrato não encontrado"/>
    <s v="Contrato012/2018"/>
  </r>
  <r>
    <s v="CONTRATO"/>
    <s v="012"/>
    <x v="3"/>
    <s v="J&amp;F ENGENHARIA LTDA"/>
    <s v="33.520.093/0001-34"/>
    <s v="Contratação de empresa especializada para EXECUÇÃO DA OBRA DE PINTURA DO PRÉDIO ANEXO - SEDE."/>
    <s v="Obra e Serviço de Engenharia"/>
    <x v="4"/>
    <s v="004/2020"/>
    <d v="2021-04-07T00:00:00"/>
    <s v="07/04/21"/>
    <d v="2022-07-06T00:00:00"/>
    <s v="06/07/22"/>
    <n v="455"/>
    <s v="EXPIRADO"/>
    <s v="EXPIRADO"/>
    <x v="0"/>
    <n v="277387"/>
    <x v="0"/>
    <s v="00"/>
    <x v="1"/>
    <s v="PA-PRO-2021/1059"/>
    <s v="Contrato não encontrado"/>
    <s v="Contrato não encontrado"/>
    <s v="PA-MEM-2022/20491, cobrança"/>
    <m/>
    <s v="Lei n° 8.666/93"/>
    <m/>
    <m/>
    <s v="PRAZO LEGAL"/>
    <s v="2022 - 3º Trimestre"/>
    <d v="2022-05-07T00:00:00"/>
    <s v="Sem informação"/>
    <s v="NÃO"/>
    <m/>
    <s v="Jose Luis Sarmento de Araujo"/>
    <s v="Sem indicação"/>
    <s v="Selma Lidia Azevedo Lobato"/>
    <s v="Sem indicação"/>
    <s v="Marcelo Passos Calandrini Fernandes"/>
    <s v="jose.araujo@tjpa.jus.br; selma.lobato@tjpa.jus.br; marcelo.fernandes@tjpa.jus.br"/>
    <n v="-1328"/>
    <s v=""/>
    <m/>
    <s v="Iniciar Processo de Reajuste"/>
    <s v="012/2021"/>
    <m/>
    <s v="SLAL"/>
    <s v="Selma Lidia Azevedo Lobato"/>
    <s v="Contrato não encontrado"/>
    <s v="Contrato012/2021"/>
  </r>
  <r>
    <s v="CONTRATO"/>
    <s v="012"/>
    <x v="9"/>
    <s v="TRANSCABRAL LTDA"/>
    <s v="04.257.520/0001-35"/>
    <s v="serviços de coleta e destinação final de resíduos sólidos de saúde, gerados pelos Serviços de Saúde do TJPA (Serviços Médico e Odontológico, em Belém – Pará)."/>
    <s v="Serviço de Terceiro"/>
    <x v="0"/>
    <s v="006/2019"/>
    <d v="2019-03-01T00:00:00"/>
    <s v="01/03/19"/>
    <d v="2022-03-01T00:00:00"/>
    <s v="01/03/22"/>
    <n v="1096"/>
    <s v="EXPIRADO"/>
    <s v="EXPIRADO"/>
    <x v="0"/>
    <n v="11241.88"/>
    <x v="0"/>
    <s v="00"/>
    <x v="3"/>
    <s v="PA-PRO-2019/01058"/>
    <s v="Contrato não encontrado"/>
    <s v="Contrato não encontrado"/>
    <s v="PA-MEM-2022/02552 , cobrança. Prorrogação PA-MEM-2022/5981"/>
    <m/>
    <s v="Lei n° 8.666/93"/>
    <m/>
    <m/>
    <s v="PRAZO LEGAL"/>
    <s v="2022 - 1º Trimestre"/>
    <d v="2021-12-31T00:00:00"/>
    <s v="Sem informação"/>
    <m/>
    <m/>
    <s v="Sem indicação"/>
    <s v="Sem indicação"/>
    <s v="Sem indicação"/>
    <s v="Sem indicação"/>
    <s v="Sem indicação"/>
    <n v="0"/>
    <n v="-1455"/>
    <s v=""/>
    <m/>
    <s v="Iniciar Processo de Reajuste"/>
    <s v="012/2019"/>
    <m/>
    <s v="Sem indicação"/>
    <s v="Sem indicação"/>
    <s v="Contrato não encontrado"/>
    <s v="Contrato012/2019"/>
  </r>
  <r>
    <s v="CONTRATO"/>
    <s v="012"/>
    <x v="4"/>
    <s v="EDITORA FÓRUM"/>
    <s v="41.769.803/0001-92"/>
    <s v="Assinatura anual da Biblioteca Digital Fórum de Livros 9ª Série (2021/2022)"/>
    <s v="Serviço de Terceiro"/>
    <x v="3"/>
    <s v="005/2022"/>
    <d v="2022-02-18T00:00:00"/>
    <s v="18/02/22"/>
    <d v="2023-02-18T00:00:00"/>
    <s v="18/02/23"/>
    <n v="365"/>
    <s v="EXPIRADO"/>
    <s v="EXPIRADO"/>
    <x v="0"/>
    <n v="27615"/>
    <x v="0"/>
    <s v="00"/>
    <x v="2"/>
    <s v="PA-PRO-2021/04255"/>
    <s v="Contrato não encontrado"/>
    <s v="Contrato não encontrado"/>
    <s v="TJPA-MEM-2022/57711, cobrança.  Plataforma Fórum de Conhecimento Jurídico (TJPA-PRO-2022/04115) e o objeto do contrato Nº 012/2022 encontrasse englobado nessa nova contratação, substituído pelo ct 19/02 que terá vigencia inciciada em 19/02"/>
    <m/>
    <s v="Lei n° 8.666/93"/>
    <m/>
    <m/>
    <s v="PRAZO LEGAL"/>
    <s v="2023 - 1º Trimestre"/>
    <d v="2022-12-20T00:00:00"/>
    <s v="Sem informação"/>
    <s v="NÃO"/>
    <m/>
    <s v="Elaine Cristina Fernandes Ribeiro"/>
    <s v="Elaine Cristina Fernandes Ribeiro"/>
    <s v="Josiane de Oliveira Neves"/>
    <s v="Sem indicação"/>
    <s v="Sem indicação"/>
    <s v="elaine.ribeiro@tjpa.jus.br; josiane.neves@tjpa.jus.br"/>
    <n v="-1101"/>
    <s v=""/>
    <m/>
    <s v="Iniciar Processo de Reajuste"/>
    <s v="012/2022"/>
    <m/>
    <s v="ECFR"/>
    <s v="Elaine Cristina Fernandes Ribeiro"/>
    <s v="Contrato não encontrado"/>
    <s v="Contrato012/2022"/>
  </r>
  <r>
    <s v="CONTRATO"/>
    <s v="013"/>
    <x v="2"/>
    <s v="IGREJA DO EVANGELHO QUADRANGULAR - PORTEL-PA"/>
    <s v="62.955.505/0775-42"/>
    <s v="Doação de Bens Inservívies"/>
    <s v="Alienação"/>
    <x v="2"/>
    <s v="s/n"/>
    <d v="2023-02-28T00:00:00"/>
    <s v="28/02/23"/>
    <d v="2023-02-28T00:00:00"/>
    <s v="28/02/23"/>
    <n v="0"/>
    <s v="EXPIRADO"/>
    <s v="EXPIRADO"/>
    <x v="0"/>
    <n v="1228.76"/>
    <x v="3"/>
    <s v="00"/>
    <x v="2"/>
    <s v="TJPA-PRO-2023/00731"/>
    <s v="Contrato não encontrado"/>
    <s v="Contrato não encontrado"/>
    <s v="cnpj 62.955.505/0775-42"/>
    <m/>
    <s v="Lei n° 8.666/93"/>
    <m/>
    <m/>
    <s v="PRAZO LEGAL"/>
    <s v="2023 - 1º Trimestre"/>
    <d v="2022-12-30T00:00:00"/>
    <s v="Sem informação"/>
    <m/>
    <m/>
    <s v="Jose Nasareno de Macedo Silva"/>
    <s v="Jose Nasareno de Macedo Silva"/>
    <s v="Sem indicação"/>
    <s v="Sem indicação"/>
    <s v="Sem indicação"/>
    <s v="nasareno.silva@tjpa.jus.br"/>
    <n v="-1091"/>
    <s v=""/>
    <m/>
    <s v="Iniciar Processo de Reajuste"/>
    <s v="013/2023"/>
    <m/>
    <s v="JNdMS"/>
    <s v="Jose Nasareno de Macedo Silva"/>
    <s v="Contrato não encontrado"/>
    <s v="Contrato013/2023"/>
  </r>
  <r>
    <s v="CONTRATO"/>
    <s v="013"/>
    <x v="4"/>
    <s v="EDITORA REVISTA DOS TRIBUNAIS LTDA"/>
    <s v="60.501.293/0001-12"/>
    <s v="Assinatura anual para acesso ao produto “Revista dos Tribunais Online”"/>
    <s v="Serviço de Terceiro"/>
    <x v="3"/>
    <s v="004/2022"/>
    <d v="2022-03-07T00:00:00"/>
    <s v="07/03/22"/>
    <d v="2023-03-07T00:00:00"/>
    <s v="07/03/23"/>
    <n v="365"/>
    <s v="EXPIRADO"/>
    <s v="EXPIRADO"/>
    <x v="0"/>
    <n v="83904.960000000006"/>
    <x v="0"/>
    <s v="00"/>
    <x v="2"/>
    <s v="PA-PRO-2021/04253"/>
    <s v="Contrato não encontrado"/>
    <s v="Contrato não encontrado"/>
    <s v="TJPA-MEM-2023/03919, cobrança /  TJPA-MEM-2022/60145, instrução - para NOta Técnica. IMPOSSIBILIDADE DE PRORROGAR, SEM CLAUSULA DE PRORROGAÇÃO - VAI PARA NOVO CONTRATO"/>
    <m/>
    <s v="Lei n° 8.666/93"/>
    <m/>
    <m/>
    <s v="PRAZO LEGAL"/>
    <s v="2023 - 1º Trimestre"/>
    <d v="2023-01-06T00:00:00"/>
    <s v="Sem informação"/>
    <s v="NÃO"/>
    <m/>
    <s v="Elaine Cristina Fernandes Ribeiro"/>
    <s v="Elaine Cristina Fernandes Ribeiro"/>
    <s v="Josiane de Oliveira Neves"/>
    <s v="Sem indicação"/>
    <s v="Sem indicação"/>
    <s v="elaine.ribeiro@tjpa.jus.br; josiane.neves@tjpa.jus.br"/>
    <n v="-1084"/>
    <s v=""/>
    <m/>
    <s v="Iniciar Processo de Reajuste"/>
    <s v="013/2022"/>
    <m/>
    <s v="ECFR"/>
    <s v="Elaine Cristina Fernandes Ribeiro"/>
    <s v="Contrato não encontrado"/>
    <s v="Contrato013/2022"/>
  </r>
  <r>
    <s v="CONTRATO"/>
    <s v="013"/>
    <x v="7"/>
    <s v="SERVICE ITORORÓ EIRELI"/>
    <s v="03.765.290/0001-52"/>
    <s v="Serviços continuados"/>
    <s v="Terceirização"/>
    <x v="0"/>
    <s v="054/2016"/>
    <d v="2017-04-01T00:00:00"/>
    <s v="01/04/17"/>
    <d v="2022-09-30T00:00:00"/>
    <s v="30/09/22"/>
    <n v="2008"/>
    <s v="EXPIRADO"/>
    <s v="EXPIRADO"/>
    <x v="0"/>
    <n v="9440717.6799999997"/>
    <x v="0"/>
    <s v="00"/>
    <x v="2"/>
    <s v="PA-PRO-2017/00664"/>
    <s v="Contrato não encontrado"/>
    <s v="Contrato não encontrado"/>
    <s v="Nova contratação em andamento. Processo em sigilo. Resp. Lorena 17/01/22. Prorrogação PA-MEM-2022/06576. Autorizada porrrogação excepcional em 16/03/2022. RESCISÃO: PA-MEM-2022/32332, autorzação para recisão concedida em 26/07/2022"/>
    <m/>
    <s v="Lei n° 8.666/93"/>
    <m/>
    <m/>
    <s v="EXCEPCIONAL"/>
    <s v="2022 - 3º Trimestre"/>
    <d v="2022-08-01T00:00:00"/>
    <s v="Sem informação"/>
    <s v="NÃO"/>
    <m/>
    <s v="Sem indicação"/>
    <s v="Helton Moura da Rocha"/>
    <s v="Sem indicação"/>
    <s v="Sem indicação"/>
    <s v="Sem indicação"/>
    <s v="helton.rocha@tjpa.jus.br"/>
    <n v="-1242"/>
    <s v=""/>
    <m/>
    <s v="Iniciar Processo de Reajuste"/>
    <s v="013/2017"/>
    <m/>
    <s v="HMdR"/>
    <s v="Helton Moura da Rocha"/>
    <s v="Contrato não encontrado"/>
    <s v="Contrato013/2017"/>
  </r>
  <r>
    <s v="CONTRATO"/>
    <s v="014"/>
    <x v="2"/>
    <s v="AGÊNCIA ADVENTISTA DE DESENVOLVIMENTO E RECURSOS ASSISTENCIAIS NORTE BRASILEIRA – ADRA NORTE e outros"/>
    <s v="14.784.254/0001-52"/>
    <s v="Doação de Bens Inservívies"/>
    <s v="Alienação"/>
    <x v="2"/>
    <s v="s/n"/>
    <d v="2023-03-15T00:00:00"/>
    <s v="15/03/23"/>
    <d v="2023-03-15T00:00:00"/>
    <s v="15/03/23"/>
    <n v="0"/>
    <s v="EXPIRADO"/>
    <s v="EXPIRADO"/>
    <x v="0"/>
    <n v="132452.37"/>
    <x v="3"/>
    <s v="00"/>
    <x v="2"/>
    <s v="TJPA-PRO-2023/00787"/>
    <s v="Contrato não encontrado"/>
    <s v="Contrato não encontrado"/>
    <m/>
    <m/>
    <s v="Lei n° 8.666/93"/>
    <m/>
    <m/>
    <s v="PRAZO LEGAL"/>
    <s v="2023 - 1º Trimestre"/>
    <d v="2023-01-14T00:00:00"/>
    <s v="Sem informação"/>
    <m/>
    <m/>
    <s v="Jose Nasareno de Macedo Silva"/>
    <s v="Jose Nasareno de Macedo Silva"/>
    <s v="Sem indicação"/>
    <s v="Sem indicação"/>
    <s v="Sem indicação"/>
    <s v="nasareno.silva@tjpa.jus.br"/>
    <n v="-1076"/>
    <s v=""/>
    <m/>
    <s v="Iniciar Processo de Reajuste"/>
    <s v="014/2023"/>
    <m/>
    <s v="JNdMS"/>
    <s v="Jose Nasareno de Macedo Silva"/>
    <s v="Contrato não encontrado"/>
    <s v="Contrato014/2023"/>
  </r>
  <r>
    <s v="CONTRATO"/>
    <s v="014"/>
    <x v="7"/>
    <s v="CRIART SERVIÇOS DE TERCEIRIZAÇÃO DE MÃO DE OBRA LTDA"/>
    <s v="07.783.832/0001-70"/>
    <s v="Serviços continuados - manutenção predial"/>
    <s v="Terceirização"/>
    <x v="7"/>
    <s v="071/2017"/>
    <d v="2017-04-01T00:00:00"/>
    <s v="01/04/17"/>
    <d v="2023-04-01T00:00:00"/>
    <s v="01/04/23"/>
    <n v="2191"/>
    <s v="EXPIRADO"/>
    <s v="EXPIRADO"/>
    <x v="0"/>
    <n v="1108126.08"/>
    <x v="0"/>
    <s v="00"/>
    <x v="1"/>
    <s v="PA-PRO-2017/00666"/>
    <s v="Contrato não encontrado"/>
    <s v="Contrato não encontrado"/>
    <s v="PA-PRO-2021/02349 PA-MEM-2022/03019. Nova licitação: PA-PRO-2021/02349, mais perto verificar se realemente não precisa de porrogação emergencial. (e-mail do fiscal em 20/05/2022). PA-MEM-2022/35301, autorizado em 30/08"/>
    <m/>
    <s v="Lei n° 8.666/93"/>
    <m/>
    <m/>
    <s v="EMERGENCIAL"/>
    <s v="2023 - 2º Trimestre"/>
    <d v="2023-01-31T00:00:00"/>
    <s v="Sem informação"/>
    <s v="NÃO"/>
    <m/>
    <s v="Sem indicação"/>
    <s v="Armando Augusto Sá da Silva"/>
    <s v="Sem indicação"/>
    <s v="Sem indicação"/>
    <s v="Sem indicação"/>
    <s v="armando.silva@tjpa.jus.br"/>
    <n v="-1059"/>
    <s v=""/>
    <m/>
    <s v="Iniciar Processo de Reajuste"/>
    <s v="014/2017"/>
    <m/>
    <s v="AASdS"/>
    <s v="Armando Augusto Sá da Silva"/>
    <s v="Contrato não encontrado"/>
    <s v="Contrato014/2017"/>
  </r>
  <r>
    <s v="CONTRATO"/>
    <s v="015"/>
    <x v="2"/>
    <s v="INSPETORIA   SALESIANA   MISSIONARIA   DA   AMAZONIA"/>
    <s v="04.373.163/0001-70"/>
    <s v="Doação de Bens Inservívies"/>
    <s v="Alienação"/>
    <x v="2"/>
    <s v="s/n"/>
    <d v="2023-03-10T00:00:00"/>
    <s v="10/03/23"/>
    <d v="2023-03-10T00:00:00"/>
    <s v="10/03/23"/>
    <n v="0"/>
    <s v="EXPIRADO"/>
    <s v="EXPIRADO"/>
    <x v="0"/>
    <n v="49917.7"/>
    <x v="3"/>
    <s v="00"/>
    <x v="2"/>
    <s v="TJPA-PRO-2023/00848"/>
    <s v="Contrato não encontrado"/>
    <s v="Contrato não encontrado"/>
    <m/>
    <m/>
    <s v="Lei n° 8.666/93"/>
    <m/>
    <m/>
    <s v="PRAZO LEGAL"/>
    <s v="2023 - 1º Trimestre"/>
    <d v="2023-01-09T00:00:00"/>
    <s v="Sem informação"/>
    <m/>
    <m/>
    <s v="Jose Nasareno de Macedo Silva"/>
    <s v="Jose Nasareno de Macedo Silva"/>
    <s v="Sem indicação"/>
    <s v="Sem indicação"/>
    <s v="Sem indicação"/>
    <s v="nasareno.silva@tjpa.jus.br"/>
    <n v="-1081"/>
    <s v=""/>
    <m/>
    <s v="Iniciar Processo de Reajuste"/>
    <s v="015/2023"/>
    <m/>
    <s v="JNdMS"/>
    <s v="Jose Nasareno de Macedo Silva"/>
    <s v="Contrato não encontrado"/>
    <s v="Contrato015/2023"/>
  </r>
  <r>
    <s v="CONTRATO"/>
    <s v="015"/>
    <x v="4"/>
    <s v="SECRETARIA MUNICIPAL DE SAÚDE DE SANTARÉM/PA"/>
    <s v="17.556.659/0001-21"/>
    <s v="Doação de bens móveis inservíveis"/>
    <s v="Alienação"/>
    <x v="2"/>
    <s v="s/n"/>
    <d v="2022-03-03T00:00:00"/>
    <s v="03/03/22"/>
    <d v="2022-03-03T00:00:00"/>
    <s v="03/03/22"/>
    <n v="0"/>
    <s v="EXPIRADO"/>
    <s v="EXPIRADO"/>
    <x v="0"/>
    <n v="3087.33"/>
    <x v="3"/>
    <s v="00"/>
    <x v="2"/>
    <s v="PA-PRO-2022/00764"/>
    <s v="Contrato não encontrado"/>
    <s v="Contrato não encontrado"/>
    <m/>
    <m/>
    <s v="Lei n° 8.666/93"/>
    <m/>
    <m/>
    <s v="PRAZO LEGAL"/>
    <s v="2022 - 1º Trimestre"/>
    <d v="2022-01-02T00:00:00"/>
    <s v="Sem informação"/>
    <m/>
    <m/>
    <s v="Jose Nasareno de Macedo Silva"/>
    <s v="Jose Nasareno de Macedo Silva"/>
    <s v="Sem indicação"/>
    <s v="Sem indicação"/>
    <s v="Sem indicação"/>
    <s v="nasareno.silva@tjpa.jus.br"/>
    <n v="-1453"/>
    <s v=""/>
    <m/>
    <s v="Iniciar Processo de Reajuste"/>
    <s v="015/2022"/>
    <m/>
    <s v="JNdMS"/>
    <s v="Jose Nasareno de Macedo Silva"/>
    <s v="Contrato não encontrado"/>
    <s v="Contrato015/2022"/>
  </r>
  <r>
    <s v="CONTRATO"/>
    <s v="016"/>
    <x v="2"/>
    <s v="CASA LAR ABA PAI - ASSOCIAÇÃO PROJETO VISÃO ÁGUIA"/>
    <s v="11.652.626/0001-07"/>
    <s v="Doação de Bens Inservívies"/>
    <s v="Alienação"/>
    <x v="2"/>
    <s v="s/n"/>
    <d v="2023-03-10T00:00:00"/>
    <s v="10/03/23"/>
    <d v="2023-03-10T00:00:00"/>
    <s v="10/03/23"/>
    <n v="0"/>
    <s v="EXPIRADO"/>
    <s v="EXPIRADO"/>
    <x v="0"/>
    <n v="699.48"/>
    <x v="3"/>
    <s v="00"/>
    <x v="2"/>
    <s v="TJPA-PRO-2023/00887"/>
    <s v="Contrato não encontrado"/>
    <s v="Contrato não encontrado"/>
    <s v="CNPJ 11.652.626/0001-07"/>
    <m/>
    <s v="Lei n° 8.666/93"/>
    <m/>
    <m/>
    <s v="PRAZO LEGAL"/>
    <s v="2023 - 1º Trimestre"/>
    <d v="2023-01-09T00:00:00"/>
    <s v="Sem informação"/>
    <m/>
    <m/>
    <s v="Jose Nasareno de Macedo Silva"/>
    <s v="Jose Nasareno de Macedo Silva"/>
    <s v="Sem indicação"/>
    <s v="Sem indicação"/>
    <s v="Sem indicação"/>
    <s v="nasareno.silva@tjpa.jus.br"/>
    <n v="-1081"/>
    <s v=""/>
    <m/>
    <s v="Iniciar Processo de Reajuste"/>
    <s v="016/2023"/>
    <m/>
    <s v="JNdMS"/>
    <s v="Jose Nasareno de Macedo Silva"/>
    <s v="Contrato não encontrado"/>
    <s v="Contrato016/2023"/>
  </r>
  <r>
    <s v="CONTRATO"/>
    <s v="016"/>
    <x v="3"/>
    <s v="AMAZON CONSTRUÇÕES E SERVIÇOS EIRELI"/>
    <s v="04.558.234/0001-00"/>
    <s v="Pretação de serviços de operador de empilhadeira"/>
    <s v="Terceirização"/>
    <x v="7"/>
    <s v="018/2021"/>
    <d v="2021-04-29T00:00:00"/>
    <s v="29/04/21"/>
    <d v="2023-04-29T00:00:00"/>
    <s v="29/04/23"/>
    <n v="730"/>
    <s v="EXPIRADO"/>
    <s v="EXPIRADO"/>
    <x v="0"/>
    <n v="47397.84"/>
    <x v="0"/>
    <s v="00"/>
    <x v="2"/>
    <s v="PA-PRO-2021/01361"/>
    <s v="Contrato não encontrado"/>
    <s v="Contrato não encontrado"/>
    <s v="TJPA-MEM-2023/06501, cobrança e instrução; informado sobre a não prorrogação; Nova contratação TJPA-PRO-2023/00825"/>
    <m/>
    <s v="Lei n° 8.666/93"/>
    <m/>
    <m/>
    <s v="PRAZO LEGAL"/>
    <s v="2023 - 2º Trimestre"/>
    <d v="2023-02-28T00:00:00"/>
    <s v="Sem informação"/>
    <s v="NÃO"/>
    <m/>
    <s v="Claikson Mendonca Duarte "/>
    <s v="Brunna Ferreira da Silva"/>
    <s v="Brunna Ferreira da Silva"/>
    <s v="Sem indicação"/>
    <s v="Sem indicação"/>
    <s v="claikson.duarte@tjpa.jus.br; brunna.silva@tjpa.jus.br"/>
    <n v="-1031"/>
    <s v=""/>
    <m/>
    <s v="Iniciar Processo de Reajuste"/>
    <s v="016/2021"/>
    <m/>
    <s v="BFdS"/>
    <s v="Brunna Ferreira da Silva"/>
    <s v="Contrato não encontrado"/>
    <s v="Contrato016/2021"/>
  </r>
  <r>
    <s v="CONTRATO"/>
    <s v="016"/>
    <x v="4"/>
    <s v="AGEM TECNOLOGIA DISTRIBUIDORA LTDA"/>
    <s v="09.022.398/0001-31"/>
    <s v="Aquisição de equipamentos para a modernização e expansão da infraestrutura de Tecnologia da Informação e Comunicação do Tribunal de Justiça do Estado do Pará."/>
    <s v="Contrato de TIC"/>
    <x v="0"/>
    <s v="049/2021"/>
    <s v="04/03/2022"/>
    <s v="04/03/22"/>
    <d v="2023-03-04T00:00:00"/>
    <s v="04/03/23"/>
    <n v="365"/>
    <s v="EXPIRADO"/>
    <s v="EXPIRADO"/>
    <x v="0"/>
    <n v="78000"/>
    <x v="0"/>
    <s v="00"/>
    <x v="4"/>
    <s v="PA-PRO-2022/00779"/>
    <s v="Contrato não encontrado"/>
    <s v="Contrato não encontrado"/>
    <s v="TJPA-MEM-2023/03917, cobrança - informado neste que não será necessário prorrogar"/>
    <m/>
    <s v="Lei n° 8.666/93"/>
    <m/>
    <m/>
    <s v="PRAZO LEGAL"/>
    <s v="2023 - 1º Trimestre"/>
    <d v="2023-01-03T00:00:00"/>
    <s v="Sem informação"/>
    <s v="NÃO"/>
    <m/>
    <s v="Diego Baptista Leitão"/>
    <s v="Felipe Moraes Freitas"/>
    <s v="Marcus Sergio Ferreira Neves"/>
    <s v="Sem indicação"/>
    <s v="Sem indicação"/>
    <s v="diego.leitao@tjpa.jus.br; felipe.freitas@tjpa.jus.br; marcus.neves@tjpa.jus.br"/>
    <n v="-1087"/>
    <s v=""/>
    <m/>
    <s v="Iniciar Processo de Reajuste"/>
    <s v="016/2022"/>
    <m/>
    <s v="FMF"/>
    <s v="Felipe Moraes Freitas"/>
    <s v="Contrato não encontrado"/>
    <s v="Contrato016/2022"/>
  </r>
  <r>
    <s v="ARP"/>
    <s v="076"/>
    <x v="4"/>
    <s v="LS SERVIÇOS DE INFORMÁTICA E ELETRÔNICA LTDA."/>
    <s v="10.793.812/0001-95"/>
    <s v="Registro   de   Preços   para   aquisição   de equipamentos   para   a   modernização   e   expansão   da   infraestrutura   de   Tecnologia   da Informação  e  Comunicação  do  Tribunal  de  Justiça  do  Estado  do  Pará.  Consumo  de  80 (oitenta) Nobreak senoidal 2 KVA ou superior e 80 (oitenta) Banco de baterias, referente aos itens 4 e 5 da ARP nº 044/2021 (PA-PRO2021/04198)."/>
    <s v="Contrato de TIC"/>
    <x v="0"/>
    <s v="049/2022"/>
    <d v="2022-09-26T00:00:00"/>
    <s v="26/09/22"/>
    <d v="2023-09-26T00:00:00"/>
    <s v="26/09/23"/>
    <n v="365"/>
    <s v="EXPIRADO"/>
    <s v="EXPIRADO"/>
    <x v="0"/>
    <n v="338408.8"/>
    <x v="0"/>
    <n v="0"/>
    <x v="4"/>
    <s v="_x000a_TJPA-PRO-2022/03754"/>
    <s v="ARP não encontrada"/>
    <s v="ARP não encontrada"/>
    <s v="TJPA-MEM-2023/38344, cobrança"/>
    <m/>
    <s v="Lei n° 8.666/93"/>
    <m/>
    <m/>
    <s v="PRAZO LEGAL"/>
    <s v="2023 - 3º Trimestre"/>
    <d v="2023-07-28T00:00:00"/>
    <s v="Sem informação"/>
    <s v="NÃO"/>
    <m/>
    <s v="Felipe Moraes Freitas"/>
    <s v="Felipe Moraes Freitas"/>
    <s v="Marcus Sergio Ferreira Neves"/>
    <s v="Sem indicação"/>
    <s v="Sem indicação"/>
    <s v="felipe.freitas@tjpa.jus.br; marcus.neves@tjpa.jus.br"/>
    <n v="-881"/>
    <s v=""/>
    <m/>
    <s v="Iniciar Processo de Reajuste"/>
    <s v="076/2022"/>
    <m/>
    <s v="FMF"/>
    <s v="Felipe Moraes Freitas"/>
    <s v="ARP não encontrada"/>
    <s v="ARP076/2022"/>
  </r>
  <r>
    <s v="CONTRATO"/>
    <s v="018"/>
    <x v="2"/>
    <s v="ASSOCIAÇÃO  TERAPÊUTICA  DESPERTAR"/>
    <s v="31.715.768/0001-75"/>
    <s v="Doação de Bens Inservívies"/>
    <s v="Alienação"/>
    <x v="2"/>
    <s v="s/n"/>
    <d v="2023-03-13T00:00:00"/>
    <s v="13/03/23"/>
    <d v="2023-03-13T00:00:00"/>
    <s v="13/03/23"/>
    <n v="0"/>
    <s v="EXPIRADO"/>
    <s v="EXPIRADO"/>
    <x v="0"/>
    <n v="2158.69"/>
    <x v="3"/>
    <s v="00"/>
    <x v="2"/>
    <s v="TJPA-PRO-2023/00904"/>
    <s v="Contrato não encontrado"/>
    <s v="Contrato não encontrado"/>
    <m/>
    <m/>
    <s v="Lei n° 8.666/93"/>
    <m/>
    <m/>
    <s v="PRAZO LEGAL"/>
    <s v="2023 - 1º Trimestre"/>
    <d v="2023-01-12T00:00:00"/>
    <s v="Sem informação"/>
    <m/>
    <m/>
    <s v="Jose Nasareno de Macedo Silva"/>
    <s v="Jose Nasareno de Macedo Silva"/>
    <s v="Sem indicação"/>
    <s v="Sem indicação"/>
    <s v="Sem indicação"/>
    <s v="nasareno.silva@tjpa.jus.br"/>
    <n v="-1078"/>
    <s v=""/>
    <m/>
    <s v="Iniciar Processo de Reajuste"/>
    <s v="018/2023"/>
    <m/>
    <s v="JNdMS"/>
    <s v="Jose Nasareno de Macedo Silva"/>
    <s v="Contrato não encontrado"/>
    <s v="Contrato018/2023"/>
  </r>
  <r>
    <s v="CONTRATO"/>
    <s v="019"/>
    <x v="2"/>
    <s v="INSTITUTO CASA DA BAIANA DE TRADIÇÃO AFRO-RELIGIOSO E DE DESENVOLVIMENTO SOCIAL"/>
    <s v="38.204.655/0001-54"/>
    <s v="Doação de Bens Inservívies"/>
    <s v="Alienação"/>
    <x v="2"/>
    <s v="s/n"/>
    <d v="2023-03-20T00:00:00"/>
    <s v="20/03/23"/>
    <d v="2023-03-20T00:00:00"/>
    <s v="20/03/23"/>
    <n v="0"/>
    <s v="EXPIRADO"/>
    <s v="EXPIRADO"/>
    <x v="0"/>
    <n v="4791.37"/>
    <x v="3"/>
    <s v="00"/>
    <x v="2"/>
    <s v="TJPA-PRO-2023/00967"/>
    <s v="Contrato não encontrado"/>
    <s v="Contrato não encontrado"/>
    <m/>
    <m/>
    <s v="Lei n° 8.666/93"/>
    <m/>
    <m/>
    <s v="PRAZO LEGAL"/>
    <s v="2023 - 1º Trimestre"/>
    <d v="2023-01-19T00:00:00"/>
    <s v="Sem informação"/>
    <m/>
    <m/>
    <s v="Jose Nasareno de Macedo Silva"/>
    <s v="Jose Nasareno de Macedo Silva"/>
    <s v="Sem indicação"/>
    <s v="Sem indicação"/>
    <s v="Sem indicação"/>
    <s v="nasareno.silva@tjpa.jus.br"/>
    <n v="-1071"/>
    <s v=""/>
    <m/>
    <s v="Iniciar Processo de Reajuste"/>
    <s v="019/2023"/>
    <m/>
    <s v="JNdMS"/>
    <s v="Jose Nasareno de Macedo Silva"/>
    <s v="Contrato não encontrado"/>
    <s v="Contrato019/2023"/>
  </r>
  <r>
    <s v="CONTRATO"/>
    <s v="019"/>
    <x v="4"/>
    <s v="MYO2 SOLUÇÕES EM SAÚDE INDÚSTRIA EIRELI"/>
    <s v="15.564.580/0001-17"/>
    <s v="Contratação de empresa especializada em lavagem e passagem de roupas hospitalares"/>
    <s v="Serviço de Terceiro"/>
    <x v="2"/>
    <s v="s/n"/>
    <s v="16/03/2022"/>
    <d v="2023-03-16T00:00:00"/>
    <d v="2023-03-16T00:00:00"/>
    <s v="16/03/23"/>
    <n v="365"/>
    <s v="EXPIRADO"/>
    <s v="EXPIRADO"/>
    <x v="0"/>
    <n v="9414"/>
    <x v="0"/>
    <s v="00"/>
    <x v="3"/>
    <s v="PA-PRO-2021/04111"/>
    <s v="Contrato não encontrado"/>
    <s v="Contrato não encontrado"/>
    <s v="TJPA-MEM-2023/04003, cobrança, apoio operacional. Pedi nova cobrança do apoio operacional em 06/02/2023. Falei com Mairivaldo por telefone em 13/03, processo de prorrogação está parado no serviço médico deste 20/01 - TJPA-MEM-2023/02900 . Expliquei pra ele a urgência e tamanho do trâmite processual. Em 15/03 reiterei a cobrança no Teams."/>
    <m/>
    <s v="Lei n° 8.666/93"/>
    <m/>
    <m/>
    <s v="PRAZO LEGAL"/>
    <s v="2023 - 1º Trimestre"/>
    <d v="2023-01-15T00:00:00"/>
    <s v="Sem informação"/>
    <m/>
    <m/>
    <s v="Madalena Freitas de Oliveira"/>
    <s v="Meirivaldo Caldas de Almeida"/>
    <s v="Sem indicação"/>
    <s v="Sem indicação"/>
    <s v="Sem indicação"/>
    <s v="meiravaldo.almeida@tjpa.jus.br; madalena.oliveira@tjpa.jus.br"/>
    <n v="-1075"/>
    <s v=""/>
    <m/>
    <s v="Iniciar Processo de Reajuste"/>
    <s v="019/2022"/>
    <m/>
    <s v="MCdA"/>
    <s v="Meirivaldo Caldas de Almeida"/>
    <s v="Contrato não encontrado"/>
    <s v="Contrato019/2022"/>
  </r>
  <r>
    <s v="CONTRATO"/>
    <s v="019"/>
    <x v="5"/>
    <s v="WEBTRIP AGÊNCIA DE VIAGENS E TURISMO EIRELI,"/>
    <s v="07.340.993/0001-90"/>
    <s v="prestação de serviços de assessoramento, reserva, emissão, remarcação e cancelamento de passagens aéreas, nacionais e internacionais, emissão de seguro de assistência em viagem internacional, de assentos especiais e outras atividades correlatas indissociáveis do serviço prestado, por meio do atendimento remoto,"/>
    <s v="Serviço de Terceiro"/>
    <x v="7"/>
    <s v="035/2020"/>
    <d v="2020-08-05T00:00:00"/>
    <s v="05/08/20"/>
    <d v="2022-08-05T00:00:00"/>
    <s v="05/08/22"/>
    <n v="730"/>
    <s v="EXPIRADO"/>
    <s v="EXPIRADO"/>
    <x v="0"/>
    <n v="1029000"/>
    <x v="0"/>
    <s v="00"/>
    <x v="5"/>
    <s v="PA-PRO-2020/01788"/>
    <s v="Contrato não encontrado"/>
    <s v="Contrato não encontrado"/>
    <s v="Informado por e-mail, no dia 24/03, que a empresa não tem interesse na prorrogação."/>
    <m/>
    <s v="Lei n° 8.666/93"/>
    <m/>
    <m/>
    <s v="PRAZO LEGAL"/>
    <s v="2022 - 3º Trimestre"/>
    <d v="2022-06-06T00:00:00"/>
    <s v="Sem informação"/>
    <s v="NÃO"/>
    <m/>
    <s v="Raquel de Souza Filgueira"/>
    <s v="Anderson Clay Batista Pereira"/>
    <s v="Anderson Clay Batista Pereira"/>
    <s v="Sem indicação"/>
    <s v="Sem indicação"/>
    <s v="raquel.filgueira@tjpa.jus.br; anderson.clay@tjpa.jus.br"/>
    <n v="-1298"/>
    <s v=""/>
    <m/>
    <s v="Iniciar Processo de Reajuste"/>
    <s v="019/2020"/>
    <m/>
    <s v="ACBP"/>
    <s v="Anderson Clay Batista Pereira"/>
    <s v="Contrato não encontrado"/>
    <s v="Contrato019/2020"/>
  </r>
  <r>
    <s v="CONTRATO"/>
    <s v="021"/>
    <x v="4"/>
    <s v="POLÍCIA  MI-LITAR  DO  ESTADO  DO  PARÁ  EM  FAVOR  DA  POLÍCIA  AMBIENTAL  DE  SAN-TARÉ"/>
    <s v="05.054.994/0001-42"/>
    <s v="Doação de bens móveis inservíveis"/>
    <s v="Alienação"/>
    <x v="2"/>
    <s v="s/n"/>
    <d v="2022-04-19T00:00:00"/>
    <s v="19/04/22"/>
    <d v="2022-04-19T00:00:00"/>
    <s v="19/04/22"/>
    <n v="0"/>
    <s v="EXPIRADO"/>
    <s v="EXPIRADO"/>
    <x v="0"/>
    <n v="3355.99"/>
    <x v="3"/>
    <s v="00"/>
    <x v="2"/>
    <s v="PA-PRO-2022/01149"/>
    <s v="Contrato não encontrado"/>
    <s v="Contrato não encontrado"/>
    <m/>
    <m/>
    <s v="Lei n° 8.666/93"/>
    <m/>
    <m/>
    <s v="PRAZO LEGAL"/>
    <s v="2022 - 2º Trimestre"/>
    <d v="2022-02-18T00:00:00"/>
    <s v="Sem informação"/>
    <m/>
    <m/>
    <s v="Jose Nasareno de Macedo Silva"/>
    <s v="Jose Nasareno de Macedo Silva"/>
    <s v="Sem indicação"/>
    <s v="Sem indicação"/>
    <s v="Sem indicação"/>
    <s v="nasareno.silva@tjpa.jus.br"/>
    <n v="-1406"/>
    <s v=""/>
    <m/>
    <s v="Iniciar Processo de Reajuste"/>
    <s v="021/2022"/>
    <m/>
    <s v="JNdMS"/>
    <s v="Jose Nasareno de Macedo Silva"/>
    <s v="Contrato não encontrado"/>
    <s v="Contrato021/2022"/>
  </r>
  <r>
    <s v="CONTRATO"/>
    <s v="021"/>
    <x v="5"/>
    <s v="CANTÃO VIGILÂNCIA E SEGURANÇA LTDA"/>
    <s v="14.966.650/0003-62"/>
    <s v="Prestação de Serviços de Vigilância e Segurança Armada, nas dependências e instalações do Tribunal de Justiçado Estado do Pará – TJE/PA, no Interior do Estado do Pará"/>
    <s v="Terceirização"/>
    <x v="7"/>
    <s v="006/2020"/>
    <d v="2020-09-24T00:00:00"/>
    <s v="24/09/20"/>
    <d v="2022-08-01T00:00:00"/>
    <s v="01/08/22"/>
    <n v="676"/>
    <s v="EXPIRADO"/>
    <s v="EXPIRADO"/>
    <x v="0"/>
    <n v="1733713.32"/>
    <x v="0"/>
    <s v="00"/>
    <x v="0"/>
    <s v="PA-PRO-2020/02068"/>
    <s v="Contrato não encontrado"/>
    <s v="Contrato não encontrado"/>
    <s v="PA-MEM-2022/30390-B - distrato autorizado em 22/07/2022; nova contratação formalizada"/>
    <m/>
    <s v="Lei n° 8.666/93"/>
    <m/>
    <m/>
    <s v="PRAZO LEGAL"/>
    <s v="2022 - 3º Trimestre"/>
    <d v="2022-06-02T00:00:00"/>
    <s v="Sem informação"/>
    <s v="NÃO"/>
    <m/>
    <s v="Enio de Oliveira Reboucas"/>
    <s v="Joao Victor Ferreira Almeida"/>
    <s v="Marlon Silva Nascimento"/>
    <s v="Sem indicação"/>
    <s v="Sem indicação"/>
    <s v="enio.rebouças@tjpa.jus.br; joao.vfalmeida@tjpa.jus.br; marlon.nascimento@tjpa.jus.br"/>
    <n v="-1302"/>
    <s v=""/>
    <m/>
    <s v="Iniciar Processo de Reajuste"/>
    <s v="021/2020"/>
    <m/>
    <s v="JVFA"/>
    <s v="Joao Victor Ferreira Almeida"/>
    <s v="Contrato não encontrado"/>
    <s v="Contrato021/2020"/>
  </r>
  <r>
    <s v="CONTRATO"/>
    <s v="021"/>
    <x v="2"/>
    <s v="ASSOCIAÇÃO  CARAJÁS  DE  PORTADORES  DE  DEFICIÊNCIA"/>
    <s v="04.616.071/0001-74"/>
    <s v="Doação de Bens Inservívies"/>
    <s v="Alienação"/>
    <x v="2"/>
    <s v="s/n"/>
    <d v="2023-03-21T00:00:00"/>
    <s v="21/03/23"/>
    <d v="2023-03-21T00:00:00"/>
    <s v="21/03/23"/>
    <n v="0"/>
    <s v="EXPIRADO"/>
    <s v="EXPIRADO"/>
    <x v="0"/>
    <n v="1725.77"/>
    <x v="3"/>
    <s v="00"/>
    <x v="2"/>
    <s v="TJPA-PRO-2023/00994"/>
    <s v="Contrato não encontrado"/>
    <s v="Contrato não encontrado"/>
    <m/>
    <m/>
    <s v="Lei n° 8.666/93"/>
    <m/>
    <m/>
    <s v="PRAZO LEGAL"/>
    <s v="2023 - 1º Trimestre"/>
    <d v="2023-01-20T00:00:00"/>
    <s v="Sem informação"/>
    <m/>
    <m/>
    <s v="Jose Nasareno de Macedo Silva"/>
    <s v="Jose Nasareno de Macedo Silva"/>
    <s v="Sem indicação"/>
    <s v="Sem indicação"/>
    <s v="Sem indicação"/>
    <s v="nasareno.silva@tjpa.jus.br"/>
    <n v="-1070"/>
    <s v=""/>
    <m/>
    <s v="Iniciar Processo de Reajuste"/>
    <s v="021/2023"/>
    <m/>
    <s v="JNdMS"/>
    <s v="Jose Nasareno de Macedo Silva"/>
    <s v="Contrato não encontrado"/>
    <s v="Contrato021/2023"/>
  </r>
  <r>
    <s v="CONTRATO"/>
    <s v="022"/>
    <x v="4"/>
    <s v=" CONSELHO ESCOLAR MUNICIPAL DE ENSINO FUNDAMENTAL PA 254 KM"/>
    <s v="05.736.185/0001-10"/>
    <s v="Doação de bens móveis inservíveis"/>
    <s v="Alienação"/>
    <x v="2"/>
    <s v="s/n"/>
    <d v="2022-04-19T00:00:00"/>
    <s v="19/04/22"/>
    <d v="2022-04-19T00:00:00"/>
    <s v="19/04/22"/>
    <n v="0"/>
    <s v="EXPIRADO"/>
    <s v="EXPIRADO"/>
    <x v="0"/>
    <n v="2189.91"/>
    <x v="3"/>
    <s v="00"/>
    <x v="2"/>
    <s v="PA-PRO-2022/01267"/>
    <s v="Contrato não encontrado"/>
    <s v="Contrato não encontrado"/>
    <m/>
    <m/>
    <s v="Lei n° 8.666/93"/>
    <m/>
    <m/>
    <s v="PRAZO LEGAL"/>
    <s v="2022 - 2º Trimestre"/>
    <d v="2022-02-18T00:00:00"/>
    <s v="Sem informação"/>
    <m/>
    <m/>
    <s v="Jose Nasareno de Macedo Silva"/>
    <s v="Jose Nasareno de Macedo Silva"/>
    <s v="Sem indicação"/>
    <s v="Sem indicação"/>
    <s v="Sem indicação"/>
    <s v="nasareno.silva@tjpa.jus.br"/>
    <n v="-1406"/>
    <s v=""/>
    <m/>
    <s v="Iniciar Processo de Reajuste"/>
    <s v="022/2022"/>
    <m/>
    <s v="JNdMS"/>
    <s v="Jose Nasareno de Macedo Silva"/>
    <s v="Contrato não encontrado"/>
    <s v="Contrato022/2022"/>
  </r>
  <r>
    <s v="CONTRATO"/>
    <s v="023"/>
    <x v="4"/>
    <s v="SANEAR BRASIL CONSTRUÇÕES EIRELI "/>
    <s v="18.284.403/0001-75"/>
    <s v="Execução da obra de reforma, revtalização e restauração da Sede do Tribunal de  Justiça do  Estado  do  Pará"/>
    <s v="Obra e Serviço de Engenharia"/>
    <x v="4"/>
    <s v="002/2022"/>
    <d v="2022-04-29T00:00:00"/>
    <s v="29/04/22"/>
    <d v="2023-04-29T00:00:00"/>
    <s v="29/04/23"/>
    <n v="365"/>
    <s v="EXPIRADO"/>
    <s v="EXPIRADO"/>
    <x v="0"/>
    <n v="1953325"/>
    <x v="0"/>
    <s v="00"/>
    <x v="1"/>
    <s v="PA-PRO-2022/01420  "/>
    <s v="Contrato não encontrado"/>
    <s v="Contrato não encontrado"/>
    <s v="TJPA-MEM-2023/06531, não prorrogar"/>
    <m/>
    <s v="Lei n° 8.666/93"/>
    <m/>
    <m/>
    <s v="PRAZO LEGAL"/>
    <s v="2023 - 2º Trimestre"/>
    <d v="2023-02-28T00:00:00"/>
    <s v="Sem informação"/>
    <s v="NÃO"/>
    <m/>
    <s v="Jose Luis Sarmento de Araujo"/>
    <s v="Jose Luis Sarmento de Araujo"/>
    <s v="Gabriel Henrique da Silva Ventura"/>
    <s v="Sem indicação"/>
    <s v="Sem indicação"/>
    <s v="jose.araujo@tjpa.jus.br; gabriel.ventura@tjpa.jus.br"/>
    <n v="-1031"/>
    <s v=""/>
    <m/>
    <s v="Iniciar Processo de Reajuste"/>
    <s v="023/2022"/>
    <m/>
    <s v="JLSdA"/>
    <s v="Jose Luis Sarmento de Araujo"/>
    <s v="Contrato não encontrado"/>
    <s v="Contrato023/2022"/>
  </r>
  <r>
    <s v="CONTRATO"/>
    <s v="023"/>
    <x v="2"/>
    <s v="CENTRO SOCIAL, CULTURAL, EDUCACIONAL ARCA DE NOE"/>
    <s v="06.538.090/0001-55"/>
    <s v="Doação de Bens Inservívies"/>
    <s v="Alienação"/>
    <x v="2"/>
    <s v="s/n"/>
    <d v="2023-03-22T00:00:00"/>
    <s v="22/03/23"/>
    <d v="2023-03-22T00:00:00"/>
    <s v="22/03/23"/>
    <n v="0"/>
    <s v="EXPIRADO"/>
    <s v="EXPIRADO"/>
    <x v="0"/>
    <n v="87349.77"/>
    <x v="3"/>
    <s v="00"/>
    <x v="2"/>
    <s v="TJPA-PRO-2023/01034"/>
    <s v="Contrato não encontrado"/>
    <s v="Contrato não encontrado"/>
    <m/>
    <m/>
    <s v="Lei n° 8.666/93"/>
    <m/>
    <m/>
    <s v="PRAZO LEGAL"/>
    <s v="2023 - 1º Trimestre"/>
    <d v="2023-01-21T00:00:00"/>
    <s v="Sem informação"/>
    <m/>
    <m/>
    <s v="Jose Nasareno de Macedo Silva"/>
    <s v="Jose Nasareno de Macedo Silva"/>
    <s v="Sem indicação"/>
    <s v="Sem indicação"/>
    <s v="Sem indicação"/>
    <s v="nasareno.silva@tjpa.jus.br"/>
    <n v="-1069"/>
    <s v=""/>
    <m/>
    <s v="Iniciar Processo de Reajuste"/>
    <s v="023/2023"/>
    <m/>
    <s v="JNdMS"/>
    <s v="Jose Nasareno de Macedo Silva"/>
    <s v="Contrato não encontrado"/>
    <s v="Contrato023/2023"/>
  </r>
  <r>
    <s v="CONTRATO"/>
    <s v="024"/>
    <x v="2"/>
    <s v="POLÍCIA CIVIL DO ESTADO DO PARA, EM FAVOR DA DELEGACIA DE POLÍCIA CIVIL DE CACHOEIRA  DO  ARAR"/>
    <s v="00.368.105/0001-06"/>
    <s v="Doação de Bens Inservívies"/>
    <s v="Alienação"/>
    <x v="2"/>
    <s v="s/n"/>
    <d v="2023-04-04T00:00:00"/>
    <s v="04/04/23"/>
    <d v="2023-04-04T00:00:00"/>
    <s v="04/04/23"/>
    <n v="0"/>
    <s v="EXPIRADO"/>
    <s v="EXPIRADO"/>
    <x v="0"/>
    <n v="3022.78"/>
    <x v="3"/>
    <s v="00"/>
    <x v="2"/>
    <s v="TJPA-PRO-2023/01063"/>
    <s v="Contrato não encontrado"/>
    <s v="Contrato não encontrado"/>
    <m/>
    <m/>
    <s v="Lei n° 8.666/93"/>
    <m/>
    <m/>
    <s v="PRAZO LEGAL"/>
    <s v="2023 - 2º Trimestre"/>
    <d v="2023-02-03T00:00:00"/>
    <s v="Sem informação"/>
    <m/>
    <m/>
    <s v="Jose Nasareno de Macedo Silva"/>
    <s v="Jose Nasareno de Macedo Silva"/>
    <s v="Sem indicação"/>
    <s v="Sem indicação"/>
    <s v="Sem indicação"/>
    <s v="nasareno.silva@tjpa.jus.br"/>
    <n v="-1056"/>
    <s v=""/>
    <m/>
    <s v="Iniciar Processo de Reajuste"/>
    <s v="024/2023"/>
    <m/>
    <s v="JNdMS"/>
    <s v="Jose Nasareno de Macedo Silva"/>
    <s v="Contrato não encontrado"/>
    <s v="Contrato024/2023"/>
  </r>
  <r>
    <s v="CONTRATO"/>
    <s v="025"/>
    <x v="3"/>
    <s v="ÁGUA NORTE - TRATAMENTO DE ÁGUA E SOLUÇÕES AMBIENTAIS"/>
    <s v="15.622.879/0001-80"/>
    <s v="Contratação de serviços de manutenção preventiva da Estação de Tratamento de efluentes compacta da Fórum de Mosqueiro"/>
    <s v="Serviço de Terceiro"/>
    <x v="7"/>
    <s v="032/2021"/>
    <d v="2021-07-14T00:00:00"/>
    <s v="14/07/21"/>
    <d v="2021-09-15T00:00:00"/>
    <s v="15/09/21"/>
    <n v="63"/>
    <s v="EXPIRADO"/>
    <s v="EXPIRADO"/>
    <x v="0"/>
    <n v="47499.96"/>
    <x v="0"/>
    <s v="00"/>
    <x v="1"/>
    <s v="PA-PRO-2021/02139"/>
    <s v="Contrato não encontrado"/>
    <s v="Contrato não encontrado"/>
    <s v="PA-MEM-2022/05971, autorizado em 18/05/2022 / RESCISÃO ANTECIPADA: TJPA-MEM-2022/40082-A"/>
    <m/>
    <s v="Lei n° 8.666/93"/>
    <m/>
    <m/>
    <s v="PRAZO LEGAL"/>
    <s v="2021 - 3º Trimestre"/>
    <d v="2021-07-17T00:00:00"/>
    <s v="Sem informação"/>
    <s v="NÃO"/>
    <m/>
    <s v="Antonio Maximiano de Sousa Martins Jr."/>
    <s v="Samantha Nahon Bittencourt"/>
    <s v="Samanta Edrine do Rosário de Sousa "/>
    <s v="Sem indicação"/>
    <s v="Sem indicação"/>
    <s v="antonio.martins@tjpa..jus.br; samantha.nahon@tjpa.ju.sbr"/>
    <n v="-1622"/>
    <s v=""/>
    <m/>
    <s v="Iniciar Processo de Reajuste"/>
    <s v="025/2021"/>
    <m/>
    <s v="SNB"/>
    <s v="Samantha Nahon Bittencourt"/>
    <s v="Contrato não encontrado"/>
    <s v="Contrato025/2021"/>
  </r>
  <r>
    <s v="CONTRATO"/>
    <s v="025"/>
    <x v="4"/>
    <s v="INSPETORIA SALESIANA MISSIONARIA DA AMAZONIA -  ESCOLA SALESIANA DO TRABALHO "/>
    <s v="04.373.163/0050-59"/>
    <s v="Doação de bens móveis inservíveis"/>
    <s v="Alienação"/>
    <x v="2"/>
    <s v="s/n"/>
    <d v="2022-05-02T00:00:00"/>
    <s v="02/05/22"/>
    <d v="2022-05-02T00:00:00"/>
    <s v="02/05/22"/>
    <n v="0"/>
    <s v="EXPIRADO"/>
    <s v="EXPIRADO"/>
    <x v="0"/>
    <n v="121111.94"/>
    <x v="3"/>
    <s v="00"/>
    <x v="2"/>
    <s v="PA-PRO-2022/02227"/>
    <s v="Contrato não encontrado"/>
    <s v="Contrato não encontrado"/>
    <m/>
    <m/>
    <s v="Lei n° 8.666/93"/>
    <m/>
    <m/>
    <s v="PRAZO LEGAL"/>
    <s v="2022 - 2º Trimestre"/>
    <d v="2022-03-03T00:00:00"/>
    <s v="Sem informação"/>
    <m/>
    <m/>
    <s v="Jose Nasareno de Macedo Silva"/>
    <s v="Jose Nasareno de Macedo Silva"/>
    <s v="Sem indicação"/>
    <s v="Sem indicação"/>
    <s v="Sem indicação"/>
    <s v="nasareno.silva@tjpa.jus.br"/>
    <n v="-1393"/>
    <s v=""/>
    <m/>
    <s v="Iniciar Processo de Reajuste"/>
    <s v="025/2022"/>
    <m/>
    <s v="JNdMS"/>
    <s v="Jose Nasareno de Macedo Silva"/>
    <s v="Contrato não encontrado"/>
    <s v="Contrato025/2022"/>
  </r>
  <r>
    <s v="CONTRATO"/>
    <s v="025"/>
    <x v="6"/>
    <s v="CATA VENTO REFRIGERAÇÃO E SERVIÇOS GERAIS LTDA "/>
    <s v="03.534.028/0001-05"/>
    <s v="Prestação de serviços de manutenção preventiva e corretiva, de desinstalação, substituição e realocação dos equipamentos de ar condicionado tipo expansão direta e VRF, Splits (ou outro equipamento de outra classificação que vier a substituir estes) instalados no Prédio Sede do Tribunal de Justiça do Estado do Pará"/>
    <s v="Serviço de Terceiro"/>
    <x v="0"/>
    <s v="018/2016"/>
    <d v="2016-05-02T00:00:00"/>
    <s v="02/05/16"/>
    <d v="2022-05-02T00:00:00"/>
    <s v="02/05/22"/>
    <n v="2191"/>
    <s v="EXPIRADO"/>
    <s v="EXPIRADO"/>
    <x v="0"/>
    <n v="194280"/>
    <x v="0"/>
    <s v="00"/>
    <x v="1"/>
    <s v="PA-PRO-2016/01338"/>
    <s v="Contrato não encontrado"/>
    <s v="Contrato não encontrado"/>
    <s v="_x000a_NOVA LICITAÇÃO EM INSTRUÇÃO NO PA-PRO-2020/01717. SOLICITAÇÃO DE PRORROGAÇÃO EXCEPCIONAL: PA-MEM-2021/24550. Novo contrato: 84/2021, sai pedindo rescisão no expediente pedindo caução"/>
    <m/>
    <s v="Lei n° 8.666/93"/>
    <m/>
    <m/>
    <s v="EMERGENCIAL"/>
    <s v="2022 - 2º Trimestre"/>
    <d v="2022-03-03T00:00:00"/>
    <s v="Sem informação"/>
    <s v="NÃO"/>
    <m/>
    <s v="Sem indicação"/>
    <s v="Edson Goncalves Ferreira"/>
    <s v="Sem indicação"/>
    <s v="Sem indicação"/>
    <s v="Sem indicação"/>
    <s v="edson.ferreira@tjpa.jus."/>
    <n v="-1393"/>
    <s v=""/>
    <m/>
    <s v="Iniciar Processo de Reajuste"/>
    <s v="025/2016"/>
    <m/>
    <s v="EGF"/>
    <s v="Edson Goncalves Ferreira"/>
    <s v="Contrato não encontrado"/>
    <s v="Contrato025/2016"/>
  </r>
  <r>
    <s v="CONTRATO"/>
    <s v="017"/>
    <x v="5"/>
    <s v="METALURGICA ASCURRA EIRELI "/>
    <s v="01.652.937/0001-04"/>
    <s v="Contratação de empresa especializada para aquisição com_x000a_instalação de plataformas de percurso vertical para o Juizado Especial do Jurunas, Fórum de Marituba, Fórum_x000a_de Parauapebas e Anexo II do Tribunal de Justiça do Estado do Pará, com serviço de conservação/manutenção_x000a_em garantia"/>
    <s v="Material Permanente"/>
    <x v="7"/>
    <s v="029/2020"/>
    <d v="2020-07-03T00:00:00"/>
    <s v="03/07/20"/>
    <d v="2022-03-03T00:00:00"/>
    <s v="03/03/22"/>
    <n v="608"/>
    <s v="EXPIRADO"/>
    <s v="EXPIRADO"/>
    <x v="0"/>
    <n v="202100"/>
    <x v="0"/>
    <s v="00"/>
    <x v="1"/>
    <s v="PA-PRO-2020/01565"/>
    <s v="Contrato não encontrado"/>
    <s v="Contrato não encontrado"/>
    <s v="PA-MEM-2022/02557, cobrança. Não será renovado, Nova contratação: PA-PRO-2021/04278. Não será renovado conforme PA-MEM-2022/15100"/>
    <m/>
    <s v="Lei n° 8.666/93"/>
    <m/>
    <m/>
    <s v="PRAZO LEGAL"/>
    <s v="2022 - 1º Trimestre"/>
    <d v="2022-01-02T00:00:00"/>
    <s v="Sem informação"/>
    <s v="NÃO"/>
    <m/>
    <s v="Antonio Maximiano de Sousa Martins Jr."/>
    <s v="Sem indicação"/>
    <s v="Edson Goncalves Ferreira"/>
    <s v="Sem indicação"/>
    <s v="Sem indicação"/>
    <s v="antonio.martins@tjpa.jus.br; edson.ferreira@tjpa.jus.br"/>
    <n v="-1453"/>
    <s v=""/>
    <m/>
    <s v="Iniciar Processo de Reajuste"/>
    <s v="017/2020"/>
    <m/>
    <s v="EGF"/>
    <s v="Edson Goncalves Ferreira"/>
    <s v="Contrato não encontrado"/>
    <s v="Contrato017/2020"/>
  </r>
  <r>
    <s v="CONTRATO"/>
    <s v="028"/>
    <x v="2"/>
    <s v="INSTITUTO CULTUTAL COMUNITÁRIO SUCURITINGA"/>
    <s v="11.619.331/0001-20"/>
    <s v="Doação de Bens Inservíveis"/>
    <s v="Alienação"/>
    <x v="2"/>
    <s v="s/n"/>
    <d v="2023-03-30T00:00:00"/>
    <s v="30/03/23"/>
    <d v="2023-03-30T00:00:00"/>
    <s v="30/03/23"/>
    <n v="0"/>
    <s v="EXPIRADO"/>
    <s v="EXPIRADO"/>
    <x v="0"/>
    <n v="41767.82"/>
    <x v="3"/>
    <s v="00"/>
    <x v="2"/>
    <s v="TJPA-PRO-2023/01136"/>
    <s v="Contrato não encontrado"/>
    <s v="Contrato não encontrado"/>
    <m/>
    <m/>
    <s v="Lei n° 8.666/93"/>
    <m/>
    <m/>
    <s v="PRAZO LEGAL"/>
    <s v="2023 - 1º Trimestre"/>
    <d v="2023-01-29T00:00:00"/>
    <s v="Sem informação"/>
    <m/>
    <m/>
    <s v="Jose Nasareno de Macedo Silva"/>
    <s v="Sem indicação"/>
    <s v="Sem indicação"/>
    <s v="Sem indicação"/>
    <s v="Sem indicação"/>
    <s v="nasareno.silva@tjpa.jus.br"/>
    <n v="-1061"/>
    <s v=""/>
    <m/>
    <s v="Iniciar Processo de Reajuste"/>
    <s v="028/2023"/>
    <m/>
    <s v="Sem indicação"/>
    <s v="Sem indicação"/>
    <s v="Contrato não encontrado"/>
    <s v="Contrato028/2023"/>
  </r>
  <r>
    <s v="CONTRATO"/>
    <s v="029"/>
    <x v="11"/>
    <s v="ENGEBIO SERVIÇOS TÉCNICOS DE ENGENHARIA LTDA"/>
    <s v="06.555.589/0001-70"/>
    <s v="Prestação de serviços de Manutenção preventiva e corretiva, com reposição de peças, nos equipamentos médicos "/>
    <s v="Serviço de Terceiro"/>
    <x v="0"/>
    <s v="026/2018"/>
    <d v="2018-04-27T00:00:00"/>
    <s v="27/04/18"/>
    <d v="2023-04-27T00:00:00"/>
    <s v="27/04/23"/>
    <n v="1826"/>
    <s v="EXPIRADO"/>
    <s v="EXPIRADO"/>
    <x v="0"/>
    <n v="47942.85"/>
    <x v="0"/>
    <s v="00"/>
    <x v="3"/>
    <s v="PA-PRO-2018/01943"/>
    <s v="Contrato não encontrado"/>
    <s v="Contrato não encontrado"/>
    <s v="TJPA-MEM-2023/06496, COBRANÇA, apoio operacional. Reunião ciom serviço médico, vamos dar apoio. PRORROGAÇÃO EXCEPCIONAL COM CLAUSULA DE RESCISÃO ANTECIPADA. VÃO SAIR COM NOVA CONTRATAÇÃO (reunião ocorrida em 22/03/2023)"/>
    <m/>
    <s v="Lei n° 8.666/93"/>
    <m/>
    <m/>
    <s v="EXCEPCIONAL"/>
    <s v="2023 - 2º Trimestre"/>
    <d v="2023-02-26T00:00:00"/>
    <s v="Sem informação"/>
    <s v="NÃO"/>
    <m/>
    <s v="Sem indicação"/>
    <s v="Kamilla de Mendonça Gondim Prince"/>
    <s v="Sem indicação"/>
    <s v="Sem indicação"/>
    <s v="Sem indicação"/>
    <s v="kamilla@prince@tjpa.jus.br"/>
    <n v="-1033"/>
    <s v=""/>
    <m/>
    <s v="Iniciar Processo de Reajuste"/>
    <s v="029/2018"/>
    <m/>
    <s v="KdMGP"/>
    <s v="Kamilla de Mendonça Gondim Prince"/>
    <s v="Contrato não encontrado"/>
    <s v="Contrato029/2018"/>
  </r>
  <r>
    <s v="CONTRATO"/>
    <s v="029"/>
    <x v="3"/>
    <s v="SENSORIAL DETECTORES DE SEGURANÇA LTDA"/>
    <s v="09.054.830/0001-76"/>
    <s v="Aquisição, por demanda, de materiais para os pórticos detectores de metais nos prédios do TJPA "/>
    <s v="Material de Consumo"/>
    <x v="3"/>
    <s v="007/2021"/>
    <d v="2021-07-20T00:00:00"/>
    <s v="20/07/21"/>
    <d v="2022-07-20T00:00:00"/>
    <s v="20/07/22"/>
    <n v="365"/>
    <s v="EXPIRADO"/>
    <s v="EXPIRADO"/>
    <x v="0"/>
    <n v="65661.960000000006"/>
    <x v="0"/>
    <s v="00"/>
    <x v="0"/>
    <s v="PA-PRO-2020/02224"/>
    <s v="Contrato não encontrado"/>
    <s v="Contrato não encontrado"/>
    <s v="PA-MEM-2022/20498, cobrança. Nçao será prorrogado conforme PA-DES-92453"/>
    <m/>
    <s v="Lei n° 8.666/93"/>
    <m/>
    <m/>
    <s v="PRAZO LEGAL"/>
    <s v="2022 - 3º Trimestre"/>
    <d v="2022-05-21T00:00:00"/>
    <s v="Sem informação"/>
    <s v="NÃO"/>
    <m/>
    <s v="Marlon Silva Nascimento"/>
    <s v="Willian Rogerio Souza da Silva"/>
    <s v="Edson Santos de Souza"/>
    <s v="Sem indicação"/>
    <s v="Sem indicação"/>
    <s v="edson.souza@tjpa.jus.br; william.silva@tjpa.jus.br; marlon.nascimento@tjpa.jus.br"/>
    <n v="-1314"/>
    <s v=""/>
    <m/>
    <s v="Iniciar Processo de Reajuste"/>
    <s v="029/2021"/>
    <m/>
    <s v="WRSdS"/>
    <s v="Willian Rogerio Souza da Silva"/>
    <s v="Contrato não encontrado"/>
    <s v="Contrato029/2021"/>
  </r>
  <r>
    <s v="CONTRATO"/>
    <s v="031"/>
    <x v="4"/>
    <s v="IOB INFORMAÇÕES OBJETIVAS PUBLICAÇÕES JURÍDICAS  LTDA"/>
    <s v="43.217.850/0001-59"/>
    <s v="CONTRATAÇÃO DIRETA DE ASSINATURA ANUAL DAS REVISTAS JURÍDICAS DA EDITORA IOB"/>
    <s v="Serviço de Terceiro"/>
    <x v="3"/>
    <s v="017/2022"/>
    <d v="2022-05-17T00:00:00"/>
    <s v="17/05/22"/>
    <d v="2023-05-17T00:00:00"/>
    <s v="17/05/23"/>
    <n v="365"/>
    <s v="EXPIRADO"/>
    <s v="EXPIRADO"/>
    <x v="0"/>
    <n v="8040"/>
    <x v="0"/>
    <s v="00"/>
    <x v="2"/>
    <s v="PA-PRO-2022/01725 "/>
    <s v="Contrato não encontrado"/>
    <s v="Contrato não encontrado"/>
    <s v="TJPA-MEM-2023/10576, cobrança; ct sem clausula de prorrogação; nova contratação TJPA-MEM-2023/10756"/>
    <m/>
    <s v="Lei n° 8.666/93"/>
    <m/>
    <m/>
    <s v="PRAZO LEGAL"/>
    <s v="2023 - 2º Trimestre"/>
    <d v="2023-03-18T00:00:00"/>
    <s v="Sem informação"/>
    <s v="NÃO"/>
    <m/>
    <s v="Elaine Cristina Fernandes Ribeiro"/>
    <s v="Elaine Cristina Fernandes Ribeiro"/>
    <s v="Lanalucia dos Santos Soares Figueiredo"/>
    <s v="Sem indicação"/>
    <s v="Sem indicação"/>
    <s v="elaine.ribeiro@tjpa.jus.br; lanalucia.soares@tjpa.jus.br"/>
    <n v="-1013"/>
    <s v=""/>
    <m/>
    <s v="Iniciar Processo de Reajuste"/>
    <s v="031/2022"/>
    <m/>
    <s v="ECFR"/>
    <s v="Elaine Cristina Fernandes Ribeiro"/>
    <s v="Contrato não encontrado"/>
    <s v="Contrato031/2022"/>
  </r>
  <r>
    <s v="CONTRATO"/>
    <s v="033"/>
    <x v="7"/>
    <s v="BASIC ELEVADORES LTDA "/>
    <s v="02.254.737/0001-66"/>
    <s v="Aquisição e instalação de 01 elevador no Bloco 01 do Fórum de Ananindeua"/>
    <s v="Material Permanente e Serviço de Terceiro"/>
    <x v="0"/>
    <s v="024/2017"/>
    <d v="2017-06-23T00:00:00"/>
    <s v="23/06/17"/>
    <d v="2022-06-23T00:00:00"/>
    <s v="23/06/22"/>
    <n v="1826"/>
    <s v="EXPIRADO"/>
    <s v="EXPIRADO"/>
    <x v="0"/>
    <n v="226000"/>
    <x v="0"/>
    <s v="00"/>
    <x v="1"/>
    <s v="PA-PRO-2017/02452"/>
    <s v="Contrato não encontrado"/>
    <s v="Contrato não encontrado"/>
    <s v="PA-MEM-2021/36291; Não será prorrogado, e-mail 15/03/2022"/>
    <m/>
    <s v="Lei n° 8.666/93"/>
    <m/>
    <m/>
    <s v="EXCEPCIONAL"/>
    <s v="2022 - 2º Trimestre"/>
    <d v="2022-04-24T00:00:00"/>
    <s v="Sem informação"/>
    <s v="NÃO"/>
    <m/>
    <s v="Sem indicação"/>
    <s v="Sem indicação"/>
    <s v="Sem indicação"/>
    <s v="Sem indicação"/>
    <s v="Sem indicação"/>
    <n v="0"/>
    <n v="-1341"/>
    <s v=""/>
    <m/>
    <s v="Iniciar Processo de Reajuste"/>
    <s v="033/2017"/>
    <m/>
    <s v="Sem indicação"/>
    <s v="Sem indicação"/>
    <s v="Contrato não encontrado"/>
    <s v="Contrato033/2017"/>
  </r>
  <r>
    <s v="CONTRATO"/>
    <s v="034"/>
    <x v="6"/>
    <s v="OVERSEE TECNOLOGIA E SISTEMAS LTDA"/>
    <s v="04.071.307/0001-34"/>
    <s v="Serviço de transmissão e armazenamento de áudio e vídeo pela internet com acesso interativo de participantes capaz de prover Ensino à Distância - EAD para até 500 (quinhentos) acessos simultâneos pelo período de 24 (vinte e quatro) meses, com fornecimento de equipamentos, softwares, plataforma de EAD e técnicos de operação e suporte"/>
    <s v="Serviço de Terceiro"/>
    <x v="0"/>
    <s v="026/2016"/>
    <d v="2016-06-14T00:00:00"/>
    <s v="14/06/16"/>
    <d v="2022-06-15T00:00:00"/>
    <s v="15/06/22"/>
    <n v="2192"/>
    <s v="EXPIRADO"/>
    <s v="EXPIRADO"/>
    <x v="0"/>
    <n v="260000"/>
    <x v="0"/>
    <s v="00"/>
    <x v="7"/>
    <s v="PA-PRO-2016/02336"/>
    <s v="Contrato não encontrado"/>
    <s v="Contrato não encontrado"/>
    <s v="RESCISÃO CONTRATUAL: PA-MEM-2022/02246. Nova licitação:  PA-PRO-2021/01697, fiscalização pediu a rescição antecipada.Aguardar novo contrato ser formalizado. E-mail de JOAO MARCELO DE SOUSA SIQUEIRA DE 17/12/2021. Contratação unificada"/>
    <m/>
    <s v="Lei n° 8.666/93"/>
    <m/>
    <m/>
    <s v="EMERGENCIAL"/>
    <s v="2022 - 2º Trimestre"/>
    <d v="2022-04-16T00:00:00"/>
    <s v="Sem informação"/>
    <s v="NÃO"/>
    <m/>
    <s v="Sem indicação"/>
    <s v="Joao Marcelo de Sousa Siqueira"/>
    <s v="Sem indicação"/>
    <s v="Sem indicação"/>
    <s v="Sem indicação"/>
    <s v="joao.siqueira@tjpa.jus.br"/>
    <n v="-1349"/>
    <s v=""/>
    <m/>
    <s v="Iniciar Processo de Reajuste"/>
    <s v="034/2016"/>
    <m/>
    <s v="JMdSS"/>
    <s v="Joao Marcelo de Sousa Siqueira"/>
    <s v="Contrato não encontrado"/>
    <s v="Contrato034/2016"/>
  </r>
  <r>
    <s v="CONTRATO"/>
    <s v="034"/>
    <x v="5"/>
    <s v="CANTÃO VIGILÂNCIA E SEGURANÇA LTDA"/>
    <s v="14.966.650/0003-62"/>
    <s v="Prestação de Serviços de Vigilância e Segurança Armada, nas dependências e instalações do Tribunal de Justiçado Estado do Pará – TJE/PA, no Interior do Estado do Pará"/>
    <s v="Terceirização"/>
    <x v="7"/>
    <s v="006/2020"/>
    <d v="2020-11-01T00:00:00"/>
    <s v="01/11/20"/>
    <d v="2022-08-01T00:00:00"/>
    <s v="01/08/22"/>
    <n v="638"/>
    <s v="EXPIRADO"/>
    <s v="EXPIRADO"/>
    <x v="0"/>
    <n v="1033578"/>
    <x v="0"/>
    <s v="00"/>
    <x v="0"/>
    <s v="PA-PRO-2020/02541"/>
    <s v="Contrato não encontrado"/>
    <s v="Contrato não encontrado"/>
    <s v="PA-MEM-2022/30390-C, distrato autorizado em 22/07/2022 - distrato; nova contratação formalizada"/>
    <m/>
    <s v="Lei n° 8.666/93"/>
    <m/>
    <m/>
    <s v="PRAZO LEGAL"/>
    <s v="2022 - 3º Trimestre"/>
    <d v="2022-06-02T00:00:00"/>
    <s v="Sem informação"/>
    <s v="NÃO"/>
    <m/>
    <s v="Enio de Oliveira Reboucas"/>
    <s v="Joao Victor Ferreira Almeida"/>
    <s v="Marlon Silva Nascimento"/>
    <s v="Sem indicação"/>
    <s v="Sem indicação"/>
    <s v="enio.rebouças@tjpa.jus.br; joao.vfalmeida@tjpa.jus.br; marlon.nascimento@tjpa.jus.br"/>
    <n v="-1302"/>
    <s v=""/>
    <m/>
    <s v="Iniciar Processo de Reajuste"/>
    <s v="034/2020"/>
    <m/>
    <s v="JVFA"/>
    <s v="Joao Victor Ferreira Almeida"/>
    <s v="Contrato não encontrado"/>
    <s v="Contrato034/2020"/>
  </r>
  <r>
    <s v="CONTRATO"/>
    <s v="035"/>
    <x v="5"/>
    <s v="BLB ELETRÔNICA LTDA"/>
    <s v="04.220.505/0001-12"/>
    <s v="contratação de empresa especializada no serviço_x000a_de manutenção preventiva e corretiva de equipamento ELETROCARDIOGRAFO MODELO ECG-6,_x000a_instalado no Serviço Médico do TJ/PA"/>
    <s v="Serviço de Terceiro"/>
    <x v="3"/>
    <s v="011/2020"/>
    <d v="2020-10-21T00:00:00"/>
    <s v="21/10/20"/>
    <d v="2022-10-21T00:00:00"/>
    <s v="21/10/22"/>
    <n v="730"/>
    <s v="EXPIRADO"/>
    <s v="EXPIRADO"/>
    <x v="0"/>
    <n v="10484.4"/>
    <x v="0"/>
    <s v="00"/>
    <x v="3"/>
    <s v="PA-PRO-2020/02121"/>
    <s v="Contrato não encontrado"/>
    <s v="Contrato não encontrado"/>
    <s v="PA-MEM-2022/36358, cobrança / PA-MEM-2022/36059, instrução; parecer jurídico desfavorável a prorrogação por inexigibilidade"/>
    <m/>
    <s v="Lei n° 8.666/93"/>
    <m/>
    <m/>
    <s v="PRAZO LEGAL"/>
    <s v="2022 - 4º Trimestre"/>
    <d v="2022-08-22T00:00:00"/>
    <s v="Sem informação"/>
    <s v="NÃO"/>
    <m/>
    <s v="Miguel Angelo Novo Simas"/>
    <s v="Sem indicação"/>
    <s v="Kamilla de Mendonça Gondim Prince"/>
    <s v="Sem indicação"/>
    <s v="Sem indicação"/>
    <s v="miguel.simas@tjpa.jus.br; kamilla.prince@tjpa.jus.br"/>
    <n v="-1221"/>
    <s v=""/>
    <m/>
    <s v="Iniciar Processo de Reajuste"/>
    <s v="035/2020"/>
    <m/>
    <s v="KdMGP"/>
    <s v="Kamilla de Mendonça Gondim Prince"/>
    <s v="Contrato não encontrado"/>
    <s v="Contrato035/2020"/>
  </r>
  <r>
    <s v="CONTRATO"/>
    <s v="037"/>
    <x v="4"/>
    <s v="UISSARA  CONSTRUÇÕES  E  SERVIÇOS  LTD"/>
    <s v="13.024.826/0001-32"/>
    <s v="Execução da obra de revitalização do Fórum Distrital de Icoaraci"/>
    <s v="Obra e Serviço de Engenharia"/>
    <x v="11"/>
    <s v="001/2022"/>
    <d v="2022-05-16T00:00:00"/>
    <s v="16/05/22"/>
    <d v="2023-05-16T00:00:00"/>
    <s v="16/05/23"/>
    <n v="365"/>
    <s v="EXPIRADO"/>
    <s v="EXPIRADO"/>
    <x v="0"/>
    <n v="173901.76"/>
    <x v="0"/>
    <s v="00"/>
    <x v="1"/>
    <s v="PA-PRO-2022/01861"/>
    <s v="Contrato não encontrado"/>
    <s v="Contrato não encontrado"/>
    <s v="TJPA-MEM-2023/10569, cobrança"/>
    <m/>
    <s v="Lei n° 8.666/93"/>
    <m/>
    <m/>
    <s v="PRAZO LEGAL"/>
    <s v="2023 - 2º Trimestre"/>
    <d v="2023-03-17T00:00:00"/>
    <s v="Sem informação"/>
    <s v="NÃO"/>
    <m/>
    <s v="Jose Luis Sarmento de Araujo"/>
    <s v="Marcelo Passos Calandrini Fernandes"/>
    <s v="Gabriel Henrique da Silva Ventura"/>
    <s v="Sem indicação"/>
    <s v="Sem indicação"/>
    <s v="jose.araujo@tjpa.jus.br; gabriel.ventura@tjpa.jus.br; marcelo.fernandes@tjpa.jus.br"/>
    <n v="-1014"/>
    <s v=""/>
    <m/>
    <s v="Iniciar Processo de Reajuste"/>
    <s v="037/2022"/>
    <m/>
    <s v="MPCF"/>
    <s v="Marcelo Passos Calandrini Fernandes"/>
    <s v="Contrato não encontrado"/>
    <s v="Contrato037/2022"/>
  </r>
  <r>
    <s v="CONTRATO"/>
    <s v="037"/>
    <x v="3"/>
    <s v="ASSOCIAÇÃO PROATIVA DO PARÁ"/>
    <s v="07.611.485/0001-07"/>
    <s v="Contratação emergencial de empresa especializada para facilitar, assessorar e auxiliar no processo de desenvolvimento e aperfeiçoamento do estágio supervisionado, no âmbito do Poder Judiciário do Estado do Pará, com previsão estimada de 675 estagiários, com percebimento de bolsa auxílio e vale-transporte"/>
    <s v="Serviço de Terceiro"/>
    <x v="2"/>
    <s v="004/2021"/>
    <d v="2021-08-04T00:00:00"/>
    <s v="04/08/21"/>
    <d v="2022-02-04T00:00:00"/>
    <s v="04/02/22"/>
    <n v="184"/>
    <s v="EXPIRADO"/>
    <s v="EXPIRADO"/>
    <x v="0"/>
    <n v="137700"/>
    <x v="0"/>
    <s v="00"/>
    <x v="3"/>
    <s v="PA-PRO-2021/02280"/>
    <s v="Contrato não encontrado"/>
    <s v="Contrato não encontrado"/>
    <s v="PA-MEM-2022/01069, cobrança. Nova contratação: pregão eletrônico nº 73/2021. "/>
    <m/>
    <s v="Lei n° 8.666/93"/>
    <m/>
    <m/>
    <s v="PRAZO LEGAL"/>
    <s v="2022 - 1º Trimestre"/>
    <d v="2021-12-06T00:00:00"/>
    <s v="Sem informação"/>
    <s v="NÃO"/>
    <m/>
    <s v="Thiago do Rosário de Castro"/>
    <s v="Arilson Galdino da Silva"/>
    <s v="Daniel Azevedo Ferreira "/>
    <s v="Sem indicação"/>
    <s v="Sem indicação"/>
    <s v="thiago.castro@tjpa.jus.br; arilson.silva@tjpa.jus.br; daniel.ferreira@tjpa.jus.br"/>
    <n v="-1480"/>
    <s v=""/>
    <m/>
    <s v="Iniciar Processo de Reajuste"/>
    <s v="037/2021"/>
    <m/>
    <s v="AGdS"/>
    <s v="Arilson Galdino da Silva"/>
    <s v="Contrato não encontrado"/>
    <s v="Contrato037/2021"/>
  </r>
  <r>
    <s v="CONTRATO"/>
    <s v="027"/>
    <x v="3"/>
    <s v="CANTÃO VIGILÂNCIA E SEGURANÇA LTDA"/>
    <s v="14.966.650/0003-62"/>
    <s v="Contratação de 03 (três) postos de vigilância com 44 (quarenta e quatro) horas semanais para serem instalados nos Fóruns de Eldorado do Carajás, Mocajuba e Ulianopolis."/>
    <s v="Terceirização"/>
    <x v="0"/>
    <s v="006/2021"/>
    <d v="2021-07-14T00:00:00"/>
    <s v="14/07/21"/>
    <d v="2022-07-14T00:00:00"/>
    <s v="14/07/22"/>
    <n v="365"/>
    <s v="EXPIRADO"/>
    <s v="EXPIRADO"/>
    <x v="0"/>
    <n v="176191.92"/>
    <x v="0"/>
    <s v="00"/>
    <x v="0"/>
    <s v="PA-PRO-2021/02160"/>
    <s v="Contrato não encontrado"/>
    <s v="Contrato não encontrado"/>
    <s v="PA-MEM-2022/19337"/>
    <m/>
    <s v="Lei n° 8.666/93"/>
    <m/>
    <m/>
    <s v="PRAZO LEGAL"/>
    <s v="2022 - 3º Trimestre"/>
    <d v="2022-05-15T00:00:00"/>
    <s v="Sem informação"/>
    <s v="NÃO"/>
    <m/>
    <s v="Enio de Oliveira Reboucas"/>
    <s v="Joao Victor Ferreira Almeida"/>
    <s v="Marlon Silva Nascimento"/>
    <s v="Sem indicação"/>
    <s v="Sem indicação"/>
    <s v="enio.reboucas@tjpa.jus.br; joao.vfalmeida@tjpa.jus.br; marlon.nascimento@tjpa.jus.br"/>
    <n v="-1320"/>
    <s v=""/>
    <m/>
    <s v="Iniciar Processo de Reajuste"/>
    <s v="027/2021"/>
    <m/>
    <s v="JVFA"/>
    <s v="Joao Victor Ferreira Almeida"/>
    <s v="Contrato não encontrado"/>
    <s v="Contrato027/2021"/>
  </r>
  <r>
    <s v="CONTRATO"/>
    <s v="030"/>
    <x v="2"/>
    <s v="ASSOCIAÇÃO DAS MULHERES MUNDURUKU WAKOBORUM "/>
    <s v="30.024.387/0001-87"/>
    <s v="Doação de bens móveis inservíveis."/>
    <s v="Alienação"/>
    <x v="2"/>
    <s v="s/n"/>
    <d v="2023-05-08T00:00:00"/>
    <s v="08/05/23"/>
    <d v="2023-05-08T00:00:00"/>
    <s v="08/05/23"/>
    <n v="0"/>
    <s v="EXPIRADO"/>
    <s v="EXPIRADO"/>
    <x v="0"/>
    <n v="1041.4000000000001"/>
    <x v="3"/>
    <s v="00"/>
    <x v="2"/>
    <s v="TJPA-PRO-2023/01743"/>
    <s v="Contrato não encontrado"/>
    <s v="Contrato não encontrado"/>
    <m/>
    <m/>
    <s v="Lei n° 8.666/93"/>
    <m/>
    <m/>
    <s v="PRAZO LEGAL"/>
    <s v="2023 - 2º Trimestre"/>
    <d v="2023-03-09T00:00:00"/>
    <s v="Sem informação"/>
    <m/>
    <m/>
    <s v="Jose Nasareno de Macedo Silva"/>
    <s v="Jose Nasareno de Macedo Silva"/>
    <s v="Sem indicação"/>
    <s v="Sem indicação"/>
    <s v="Sem indicação"/>
    <s v="nasareno.silva@tjpa.jus.br"/>
    <n v="-1022"/>
    <s v=""/>
    <m/>
    <s v="Iniciar Processo de Reajuste"/>
    <s v="030/2023"/>
    <m/>
    <s v="JNdMS"/>
    <s v="Jose Nasareno de Macedo Silva"/>
    <s v="Contrato não encontrado"/>
    <s v="Contrato030/2023"/>
  </r>
  <r>
    <s v="CONTRATO"/>
    <s v="031"/>
    <x v="2"/>
    <s v="POLÍCIA CIVIL DO ESTADO DO PARÁ_x000a_"/>
    <s v="00.386.105/0001-06"/>
    <s v="Doação de bens móveis inservíveis."/>
    <s v="Alienação"/>
    <x v="2"/>
    <s v="s/n"/>
    <d v="2023-05-17T00:00:00"/>
    <s v="17/05/23"/>
    <d v="2023-05-17T00:00:00"/>
    <s v="17/05/23"/>
    <n v="0"/>
    <s v="EXPIRADO"/>
    <s v="EXPIRADO"/>
    <x v="0"/>
    <n v="1098.3699999999999"/>
    <x v="3"/>
    <s v="00"/>
    <x v="2"/>
    <s v="TJPA-REQ-2023/04137"/>
    <s v="Contrato não encontrado"/>
    <s v="Contrato não encontrado"/>
    <m/>
    <m/>
    <s v="Lei n° 8.666/93"/>
    <m/>
    <m/>
    <s v="PRAZO LEGAL"/>
    <s v="2023 - 2º Trimestre"/>
    <d v="2023-03-18T00:00:00"/>
    <s v="Sem informação"/>
    <m/>
    <m/>
    <s v="Jose Nasareno de Macedo Silva"/>
    <s v="Jose Nasareno de Macedo Silva"/>
    <s v="Sem indicação"/>
    <s v="Sem indicação"/>
    <s v="Sem indicação"/>
    <s v="nasareno.silva@tjpa.jus.br"/>
    <n v="-1013"/>
    <s v=""/>
    <m/>
    <s v="Iniciar Processo de Reajuste"/>
    <s v="031/2023"/>
    <m/>
    <s v="JNdMS"/>
    <s v="Jose Nasareno de Macedo Silva"/>
    <s v="Contrato não encontrado"/>
    <s v="Contrato031/2023"/>
  </r>
  <r>
    <s v="CONTRATO"/>
    <s v="032"/>
    <x v="2"/>
    <s v="PRIMEIRA IGREJA BATISTA DE BAIÃO"/>
    <s v="07.738.657/0001-08"/>
    <s v="Doação de bens móveis inservíveis."/>
    <s v="Alienação"/>
    <x v="2"/>
    <s v="s/n"/>
    <d v="2023-05-09T00:00:00"/>
    <s v="09/05/23"/>
    <d v="2023-05-09T00:00:00"/>
    <s v="09/05/23"/>
    <n v="0"/>
    <s v="EXPIRADO"/>
    <s v="EXPIRADO"/>
    <x v="0"/>
    <n v="1744.72"/>
    <x v="3"/>
    <s v="00"/>
    <x v="2"/>
    <s v="TJPA-PRO-2023/01792"/>
    <s v="Contrato não encontrado"/>
    <s v="Contrato não encontrado"/>
    <m/>
    <m/>
    <s v="Lei n° 8.666/93"/>
    <m/>
    <m/>
    <s v="PRAZO LEGAL"/>
    <s v="2023 - 2º Trimestre"/>
    <d v="2023-03-10T00:00:00"/>
    <s v="Sem informação"/>
    <m/>
    <m/>
    <s v="Jose Nasareno de Macedo Silva"/>
    <s v="Jose Nasareno de Macedo Silva"/>
    <s v="Sem indicação"/>
    <s v="Sem indicação"/>
    <s v="Sem indicação"/>
    <s v="nasareno.silva@tjpa.jus.br"/>
    <n v="-1021"/>
    <s v=""/>
    <m/>
    <s v="Iniciar Processo de Reajuste"/>
    <s v="032/2023"/>
    <m/>
    <s v="JNdMS"/>
    <s v="Jose Nasareno de Macedo Silva"/>
    <s v="Contrato não encontrado"/>
    <s v="Contrato032/2023"/>
  </r>
  <r>
    <s v="CONTRATO"/>
    <s v="034"/>
    <x v="2"/>
    <s v="GRUPO ESPÍRITA SENDA DE LUZ"/>
    <s v=" 22.486.058/0001-20"/>
    <s v="Doação de bens móveis inservíveis"/>
    <s v="Alienação"/>
    <x v="2"/>
    <s v="s/n"/>
    <d v="2023-05-23T00:00:00"/>
    <s v="23/05/23"/>
    <d v="2023-05-23T00:00:00"/>
    <s v="23/05/23"/>
    <n v="0"/>
    <s v="EXPIRADO"/>
    <s v="EXPIRADO"/>
    <x v="0"/>
    <n v="1456.95"/>
    <x v="3"/>
    <s v="00"/>
    <x v="2"/>
    <s v="TJPA-PRO-2023/02031"/>
    <s v="Contrato não encontrado"/>
    <s v="Contrato não encontrado"/>
    <m/>
    <m/>
    <s v="Lei n° 8.666/93"/>
    <m/>
    <m/>
    <s v="PRAZO LEGAL"/>
    <s v="2023 - 2º Trimestre"/>
    <d v="2023-03-24T00:00:00"/>
    <s v="Sem informação"/>
    <m/>
    <m/>
    <s v="Jose Nasareno de Macedo Silva"/>
    <s v="Jose Nasareno de Macedo Silva"/>
    <s v="Sem indicação"/>
    <s v="Sem indicação"/>
    <s v="Sem indicação"/>
    <s v="nasareno.silva@tjpa.jus.br"/>
    <n v="-1007"/>
    <s v=""/>
    <m/>
    <s v="Iniciar Processo de Reajuste"/>
    <s v="034/2023"/>
    <m/>
    <s v="JNdMS"/>
    <s v="Jose Nasareno de Macedo Silva"/>
    <s v="Contrato não encontrado"/>
    <s v="Contrato034/2023"/>
  </r>
  <r>
    <s v="CONTRATO"/>
    <s v="035"/>
    <x v="2"/>
    <s v="MUNICÍPIO DE NOVO PROGRESSO"/>
    <s v="10.221.786/0001-20"/>
    <s v="Doação de bens móveis inservíveis"/>
    <s v="Alienação"/>
    <x v="2"/>
    <s v="s/n"/>
    <d v="2023-05-24T00:00:00"/>
    <s v="24/05/23"/>
    <d v="2023-05-24T00:00:00"/>
    <s v="24/05/23"/>
    <n v="0"/>
    <s v="EXPIRADO"/>
    <s v="EXPIRADO"/>
    <x v="0"/>
    <n v="1981.28"/>
    <x v="3"/>
    <s v="00"/>
    <x v="2"/>
    <s v="TJPA-MEM-2023/21594"/>
    <s v="Contrato não encontrado"/>
    <s v="Contrato não encontrado"/>
    <m/>
    <m/>
    <s v="Lei n° 8.666/93"/>
    <m/>
    <m/>
    <s v="PRAZO LEGAL"/>
    <s v="2023 - 2º Trimestre"/>
    <d v="2023-03-25T00:00:00"/>
    <s v="Sem informação"/>
    <m/>
    <m/>
    <s v="Jose Nasareno de Macedo Silva"/>
    <s v="Jose Nasareno de Macedo Silva"/>
    <s v="Sem indicação"/>
    <s v="Sem indicação"/>
    <s v="Sem indicação"/>
    <s v="nasareno.silva@tjpa.jus.br"/>
    <n v="-1006"/>
    <s v=""/>
    <m/>
    <s v="Iniciar Processo de Reajuste"/>
    <s v="035/2023"/>
    <m/>
    <s v="JNdMS"/>
    <s v="Jose Nasareno de Macedo Silva"/>
    <s v="Contrato não encontrado"/>
    <s v="Contrato035/2023"/>
  </r>
  <r>
    <s v="CONTRATO"/>
    <s v="037"/>
    <x v="2"/>
    <s v="POLÍCIA CIVIL DO ESTADO DO PARÁ"/>
    <s v="00.368.105/0001-06"/>
    <s v="Doação de bens móveis inservíveis"/>
    <s v="Alienação"/>
    <x v="2"/>
    <s v="s/n"/>
    <d v="2023-06-06T00:00:00"/>
    <s v="06/06/23"/>
    <d v="2023-06-06T00:00:00"/>
    <s v="06/06/23"/>
    <n v="0"/>
    <s v="EXPIRADO"/>
    <s v="EXPIRADO"/>
    <x v="0"/>
    <n v="6606.35"/>
    <x v="3"/>
    <s v="00"/>
    <x v="2"/>
    <s v="TJPA-PRO-2023/02054"/>
    <s v="Contrato não encontrado"/>
    <s v="Contrato não encontrado"/>
    <m/>
    <m/>
    <s v="Lei n° 8.666/93"/>
    <m/>
    <m/>
    <s v="PRAZO LEGAL"/>
    <s v="2023 - 2º Trimestre"/>
    <d v="2023-04-07T00:00:00"/>
    <s v="Sem informação"/>
    <m/>
    <m/>
    <s v="Jose Nasareno de Macedo Silva"/>
    <s v="Jose Nasareno de Macedo Silva"/>
    <s v="Sem indicação"/>
    <s v="Sem indicação"/>
    <s v="Sem indicação"/>
    <s v="nasareno.silva@tjpa.jus.br"/>
    <n v="-993"/>
    <s v=""/>
    <m/>
    <s v="Iniciar Processo de Reajuste"/>
    <s v="037/2023"/>
    <m/>
    <s v="JNdMS"/>
    <s v="Jose Nasareno de Macedo Silva"/>
    <s v="Contrato não encontrado"/>
    <s v="Contrato037/2023"/>
  </r>
  <r>
    <s v="CONTRATO"/>
    <s v="042"/>
    <x v="3"/>
    <s v="OLIVA LTDA – EPP –_x000a_NIRE: 15200717998"/>
    <s v="03.679.844/0001-07"/>
    <s v="Obra de reforma para acessibilidade do Fórum Criminal – VEPMA, de acordo com as especificações e obrigações descritas no CONVITE nº. 001/TJPA/2021, que originou este_x000a_instrumento"/>
    <s v="Obra e Serviço de Engenharia"/>
    <x v="11"/>
    <s v="001/2021"/>
    <d v="2021-09-20T00:00:00"/>
    <s v="20/09/21"/>
    <d v="2023-03-19T00:00:00"/>
    <s v="19/03/23"/>
    <n v="545"/>
    <s v="EXPIRADO"/>
    <s v="EXPIRADO"/>
    <x v="0"/>
    <n v="251338.99"/>
    <x v="0"/>
    <s v="00"/>
    <x v="1"/>
    <s v="PA-PRO-2021/03014"/>
    <s v="Contrato não encontrado"/>
    <s v="Contrato não encontrado"/>
    <s v="TJPA-MEM-2023/04008, cobrança - NÃO SERÁ "/>
    <m/>
    <s v="Lei n° 8.666/93"/>
    <m/>
    <m/>
    <s v="PRAZO LEGAL"/>
    <s v="2023 - 1º Trimestre"/>
    <d v="2023-01-18T00:00:00"/>
    <s v="Sem informação"/>
    <s v="NÃO"/>
    <m/>
    <s v="Jose Luis Sarmento de Araujo"/>
    <s v="Sem indicação"/>
    <s v="Gabriel Henrique da Silva Ventura"/>
    <s v="Sem indicação"/>
    <s v="Marcelo Passos Calandrini Fernandes"/>
    <s v="jose.araujo@tjpa.jus.br; gabriel.ventura@tjpa.jus.br; marcelo.fernandes@tjpa.jus.br"/>
    <n v="-1072"/>
    <s v=""/>
    <m/>
    <s v="Iniciar Processo de Reajuste"/>
    <s v="042/2021"/>
    <m/>
    <s v="GHdSV"/>
    <s v="Gabriel Henrique da Silva Ventura"/>
    <s v="Contrato não encontrado"/>
    <s v="Contrato042/2021"/>
  </r>
  <r>
    <s v="CONTRATO"/>
    <s v="042"/>
    <x v="11"/>
    <s v="BANCO DO ESTADO DO PARÁ - BANPARA"/>
    <s v="04.913.711/0001-08"/>
    <s v="Administracação das contas de Precatórios"/>
    <s v="Serviço de Terceiro"/>
    <x v="3"/>
    <s v="034/2018"/>
    <d v="2018-05-20T00:00:00"/>
    <s v="20/05/18"/>
    <d v="2023-05-20T00:00:00"/>
    <s v="20/05/23"/>
    <n v="1826"/>
    <s v="EXPIRADO"/>
    <s v="EXPIRADO"/>
    <x v="0"/>
    <n v="108000"/>
    <x v="0"/>
    <s v="00"/>
    <x v="5"/>
    <s v="PA-PRO-2018/02270"/>
    <s v="Contrato não encontrado"/>
    <s v="Contrato não encontrado"/>
    <s v="Prorrogação PA-PRO-2022/1756; Novo contratação PA-PRO-2022/00319 (suspenso). Instrução porrrogação: PA-PRO-2021/02373, autorizado em 12/05/2022. NOVA CONTRATAÇÃO TJPA-PRO-2023/00326. TJPA-MEM-2023/10586, cobrança"/>
    <m/>
    <s v="Lei n° 8.666/93"/>
    <m/>
    <m/>
    <s v="EXCEPCIONAL"/>
    <s v="2023 - 2º Trimestre"/>
    <d v="2023-03-21T00:00:00"/>
    <s v="Sem informação"/>
    <s v="NÃO"/>
    <m/>
    <s v="Sem indicação"/>
    <s v="Sem indicação"/>
    <s v="Sem indicação"/>
    <s v="Sem indicação"/>
    <s v="Sem indicação"/>
    <n v="0"/>
    <n v="-1010"/>
    <s v=""/>
    <m/>
    <s v="Iniciar Processo de Reajuste"/>
    <s v="042/2018"/>
    <m/>
    <s v="Sem indicação"/>
    <s v="Sem indicação"/>
    <s v="Contrato não encontrado"/>
    <s v="Contrato042/2018"/>
  </r>
  <r>
    <s v="CONTRATO"/>
    <s v="042"/>
    <x v="9"/>
    <s v="CONTARPP ENGENHARIA LTDA"/>
    <s v="26.412.148/0001-27"/>
    <s v="Contratação de empresa especializada para execução da obra de Construção do Anexo II do Prédio Sede do TJPA"/>
    <s v="Obra e Serviço de Engenharia"/>
    <x v="1"/>
    <s v="001/2019"/>
    <d v="2019-10-10T00:00:00"/>
    <s v="10/10/19"/>
    <d v="2023-02-10T00:00:00"/>
    <s v="10/02/23"/>
    <n v="1219"/>
    <s v="EXPIRADO"/>
    <s v="EXPIRADO"/>
    <x v="0"/>
    <n v="8121966.29"/>
    <x v="0"/>
    <s v="00"/>
    <x v="1"/>
    <s v="PA-PRO-2019/04442"/>
    <s v="Contrato não encontrado"/>
    <s v="Contrato não encontrado"/>
    <s v="TJPA-MEM-2023/02331, COBRANÇA. TJPA-MEM-2023/00920"/>
    <m/>
    <s v="Lei n° 8.666/93"/>
    <m/>
    <m/>
    <s v="PRAZO LEGAL"/>
    <s v="2023 - 1º Trimestre"/>
    <d v="2022-12-12T00:00:00"/>
    <s v="Sem informação"/>
    <m/>
    <m/>
    <s v="Gabriel Henrique da Silva Ventura"/>
    <s v="Gabriel Henrique da Silva Ventura"/>
    <s v="Max Jorge Machado Santos"/>
    <s v="Sem indicação"/>
    <s v="Selma Lidia Azevedo Lobato"/>
    <s v="gabriel.ventura@tjpa.jus.br; max.ventura@tjpa.jus.br"/>
    <n v="-1109"/>
    <s v=""/>
    <m/>
    <s v="Iniciar Processo de Reajuste"/>
    <s v="042/2019"/>
    <m/>
    <s v="GHdSV"/>
    <s v="Gabriel Henrique da Silva Ventura"/>
    <s v="Contrato não encontrado"/>
    <s v="Contrato042/2019"/>
  </r>
  <r>
    <s v="CONTRATO"/>
    <s v="042"/>
    <x v="6"/>
    <s v="BANCO DO ESTADO DO PARÁ - BANPARA"/>
    <s v="04.913.711/0001-08"/>
    <s v="Outorga de concessão administrativa onerosa de uso de espaço físico destinado exclusivamente à instalação de Postos de Atendimento Bancário nos seguintes prédios do Tribunal de Justiça do Estado do Pará: Edifício SEDE; Fórum Cível da Capital; Fórum Criminal da Capital; Prédio do Fórum da Comarca de Ananindeua; Prédio do Fórum da Comarca de Santarém; Prédio do Fórum da Comarca de Marabá e Prédio do Fórum da Comarca de Redenção"/>
    <s v="Outros"/>
    <x v="8"/>
    <s v="001/2016"/>
    <d v="2016-07-20T00:00:00"/>
    <s v="20/07/16"/>
    <d v="2022-07-20T00:00:00"/>
    <s v="20/07/22"/>
    <n v="2191"/>
    <s v="EXPIRADO"/>
    <s v="EXPIRADO"/>
    <x v="0"/>
    <n v="2400000"/>
    <x v="2"/>
    <s v="00"/>
    <x v="2"/>
    <s v="PA-PRO-2016/03126"/>
    <s v="Contrato não encontrado"/>
    <s v="Contrato não encontrado"/>
    <s v="PA-MEM-2022/20496, cobrança/ NOVA LICITAÇÃO: PA-PRO-2021/03061 - não será porrogado."/>
    <m/>
    <s v="Lei n° 8.666/93"/>
    <m/>
    <m/>
    <s v="EMERGENCIAL"/>
    <s v="2022 - 3º Trimestre"/>
    <d v="2022-05-21T00:00:00"/>
    <s v="Sem informação"/>
    <s v="NÃO"/>
    <m/>
    <s v="Sem indicação"/>
    <s v="Sem indicação"/>
    <s v="Sem indicação"/>
    <s v="Sem indicação"/>
    <s v="Sem indicação"/>
    <n v="0"/>
    <n v="-1314"/>
    <s v=""/>
    <m/>
    <s v="Iniciar Processo de Reajuste"/>
    <s v="042/2016"/>
    <m/>
    <s v="Sem indicação"/>
    <s v="Sem indicação"/>
    <s v="Contrato não encontrado"/>
    <s v="Contrato042/2016"/>
  </r>
  <r>
    <s v="CONTRATO"/>
    <s v="044"/>
    <x v="7"/>
    <s v="POLO REFRIGERAÇÃO"/>
    <s v="03.202.674/0001-67"/>
    <s v="Manutenção de grupo gerador"/>
    <s v="Serviço de Terceiro"/>
    <x v="7"/>
    <s v="038/2017"/>
    <d v="2017-08-23T00:00:00"/>
    <s v="23/08/17"/>
    <d v="2023-02-23T00:00:00"/>
    <s v="23/02/23"/>
    <n v="2010"/>
    <s v="EXPIRADO"/>
    <s v="EXPIRADO"/>
    <x v="0"/>
    <n v="176985"/>
    <x v="0"/>
    <s v="00"/>
    <x v="1"/>
    <s v="PA-PRO-2017/03282"/>
    <s v="Contrato não encontrado"/>
    <s v="Contrato não encontrado"/>
    <s v="PA-MEM-2022/23576 (prorrogação excepcional), Nova licitação: PA-PRO-2021/02927. Autorizado em 28/07/2022. Contrato n° 74/2022 oriundo da finalização da licitação. verificar se houve expediente de rescisão. Resp. Lorena. Expediente recisão antecipada: TJPA-MEM-2022/57590"/>
    <m/>
    <s v="Lei n° 8.666/93"/>
    <m/>
    <m/>
    <s v="EXCEPCIONAL"/>
    <s v="2023 - 1º Trimestre"/>
    <d v="2022-12-25T00:00:00"/>
    <s v="Sem informação"/>
    <s v="NÃO"/>
    <m/>
    <s v="Sem indicação"/>
    <s v="Daniel Menezes Simas"/>
    <s v="Sem indicação"/>
    <s v="Sem indicação"/>
    <s v="Sem indicação"/>
    <s v="daniel.simas@tjpa.jus.br"/>
    <n v="-1096"/>
    <s v=""/>
    <m/>
    <s v="Iniciar Processo de Reajuste"/>
    <s v="044/2017"/>
    <m/>
    <s v="DMS"/>
    <s v="Daniel Menezes Simas"/>
    <s v="Contrato não encontrado"/>
    <s v="Contrato044/2017"/>
  </r>
  <r>
    <s v="ARP"/>
    <s v="044"/>
    <x v="3"/>
    <s v="FAST HELP INFORMATICA LTDA"/>
    <s v="05.889.039/0001-25"/>
    <s v="Registro  de  Preço  para  Aquisição  de solução de proteção de rede Next Generation Firewall(NGFW)"/>
    <s v="Contrato de TIC"/>
    <x v="6"/>
    <s v="002/2021"/>
    <d v="2021-09-24T00:00:00"/>
    <s v="24/09/21"/>
    <d v="2022-09-24T00:00:00"/>
    <s v="24/09/22"/>
    <n v="365"/>
    <s v="EXPIRADO"/>
    <s v="EXPIRADO"/>
    <x v="0"/>
    <n v="1596000"/>
    <x v="0"/>
    <n v="0"/>
    <x v="4"/>
    <s v="PA-PRO-2021-01436 "/>
    <s v="ARP não encontrada"/>
    <s v="ARP não encontrada"/>
    <s v="PA-MEM-2022/24563 (autuado em PA-PRO-2022/02305)"/>
    <m/>
    <s v="Lei n° 8.666/93"/>
    <m/>
    <m/>
    <s v="PRAZO LEGAL"/>
    <s v="2022 - 3º Trimestre"/>
    <d v="2022-07-26T00:00:00"/>
    <s v="Sem informação"/>
    <m/>
    <m/>
    <s v="Thiago do Rosário de Castro"/>
    <s v="Arilson Galdino da Silva"/>
    <s v="Daniel Azevedo Ferreira "/>
    <s v="Sem indicação"/>
    <s v="Sem indicação"/>
    <s v="thiago.castro@tjpa.jus.br; arilson.silva@tjpa.jus.br; daniel.ferreira@tjpa.jus.br"/>
    <n v="-1248"/>
    <s v=""/>
    <m/>
    <s v="Iniciar Processo de Reajuste"/>
    <s v="044/2021"/>
    <m/>
    <s v="AGdS"/>
    <s v="Arilson Galdino da Silva"/>
    <s v="ARP não encontrada"/>
    <s v="ARP044/2021"/>
  </r>
  <r>
    <s v="CONTRATO"/>
    <s v="045"/>
    <x v="4"/>
    <s v="LS SERVIÇOS DE INFORMATICA LTDA EPP"/>
    <s v="10.793.812/0001-95"/>
    <s v="Aquisição de 20 nobreaks seno9idal 2 KVA e 20 bancos de baterias"/>
    <s v="Contrato de TIC"/>
    <x v="0"/>
    <s v="049/2021"/>
    <d v="2022-07-07T00:00:00"/>
    <s v="07/07/22"/>
    <d v="2023-07-07T00:00:00"/>
    <s v="07/07/23"/>
    <n v="365"/>
    <s v="EXPIRADO"/>
    <s v="EXPIRADO"/>
    <x v="0"/>
    <n v="84602.2"/>
    <x v="0"/>
    <s v="00"/>
    <x v="4"/>
    <s v="PA-PRO-2022/02390"/>
    <s v="Contrato não encontrado"/>
    <s v="Contrato não encontrado"/>
    <s v="Não será prorrogado considerando e-maul recebido do fiscal do contrato em 09/05/2023"/>
    <m/>
    <s v="Lei n° 8.666/93"/>
    <m/>
    <m/>
    <s v="PRAZO LEGAL"/>
    <s v="2023 - 3º Trimestre"/>
    <d v="2023-05-08T00:00:00"/>
    <s v="Sem informação"/>
    <s v="NÃO"/>
    <m/>
    <s v="Felipe Moraes Freitas"/>
    <s v="Felipe Moraes Freitas"/>
    <s v="Marcus Sergio Ferreira Neves"/>
    <s v="Sem indicação"/>
    <s v="Sem indicação"/>
    <s v="felipe.freitas@tjpa.jus.br; marcus.neves@tjpa.jus.br"/>
    <n v="-962"/>
    <s v=""/>
    <m/>
    <s v="Iniciar Processo de Reajuste"/>
    <s v="045/2022"/>
    <m/>
    <s v="FMF"/>
    <s v="Felipe Moraes Freitas"/>
    <s v="Contrato não encontrado"/>
    <s v="Contrato045/2022"/>
  </r>
  <r>
    <s v="CONTRATO"/>
    <s v="045"/>
    <x v="6"/>
    <s v="OVERSEE TECNOLOGIA E SISTEMAS LTDA"/>
    <s v="04.071.307/0001-34"/>
    <s v="Prestação de Serviço de Streaming (ao vivo e sob demanda) para atender ambientes com a transmissão de sinais de áudio e vídeo pela Internet e Intranet, com fornecimento de equipamentos, softwares, serviços de operação de vídeo e suporte técnico pelo prazo de 24 meses, nos locais de instalação pré-determinados"/>
    <s v="Serviço de Terceiro"/>
    <x v="7"/>
    <s v="037/2016"/>
    <d v="2016-08-31T00:00:00"/>
    <s v="31/08/16"/>
    <d v="2022-02-28T00:00:00"/>
    <s v="28/02/22"/>
    <n v="2007"/>
    <s v="EXPIRADO"/>
    <s v="EXPIRADO"/>
    <x v="0"/>
    <n v="1554997"/>
    <x v="0"/>
    <s v="00"/>
    <x v="4"/>
    <s v="PA-PRO-2016/3410"/>
    <s v="Contrato não encontrado"/>
    <s v="Contrato não encontrado"/>
    <s v="PA-MEM-2021/31953: 5º TA encaminhado para assinatura em 26/08/2021; aguarda devolução.NOVA CONTRATAÇÃO PA-PRO-2021-1697; licitação finalizada com 12/2021. CONTRATO 90/2021 SUBSTIUIRÁ ESTE A PARTIR DE 01/03"/>
    <m/>
    <s v="Lei n° 8.666/93"/>
    <m/>
    <m/>
    <s v="EXCEPCIONAL"/>
    <s v="2022 - 1º Trimestre"/>
    <d v="2021-12-30T00:00:00"/>
    <s v="Sem informação"/>
    <s v="NÃO"/>
    <m/>
    <s v="Sem indicação"/>
    <s v="Sem indicação"/>
    <s v="Sem indicação"/>
    <s v="Sem indicação"/>
    <s v="Sem indicação"/>
    <n v="0"/>
    <n v="-1456"/>
    <s v=""/>
    <m/>
    <s v="Iniciar Processo de Reajuste"/>
    <s v="045/2016"/>
    <m/>
    <s v="Sem indicação"/>
    <s v="Sem indicação"/>
    <s v="Contrato não encontrado"/>
    <s v="Contrato045/2016"/>
  </r>
  <r>
    <s v="CONTRATO"/>
    <s v="037"/>
    <x v="9"/>
    <s v="WANDEMBERG DE FREITAS NOGUEIRA - ME"/>
    <s v="12.573.555/0001-01"/>
    <s v="Contratação de empresa especializada para o Fornecimento de Lanches, com prestação de serviço, para as atividades inerentes a este Tribunal de Justiça, pelo período de 12 (doze) meses"/>
    <s v="Serviço de Terceiro"/>
    <x v="7"/>
    <s v="043/2019"/>
    <d v="2019-10-01T00:00:00"/>
    <s v="01/10/19"/>
    <d v="2022-04-01T00:00:00"/>
    <s v="01/04/22"/>
    <n v="913"/>
    <s v="EXPIRADO"/>
    <s v="EXPIRADO"/>
    <x v="0"/>
    <n v="242461"/>
    <x v="0"/>
    <s v="00"/>
    <x v="2"/>
    <s v="PA-PRO-2019/03965"/>
    <s v="Contrato não encontrado"/>
    <s v="Contrato não encontrado"/>
    <s v="PA-MEM-2021/30681. Na CCC para elaboração do TA, em 18/08. 02/09 - para elaboração da NT. 14/09 - elaboração da minuta e posterior parecer. Nova contratação PA-PRO-2021/02009. Licitação finalizada. Informar fiscalização sobre rescisão contratual. RESCISÃO ANTECIPADA AUTORIZADA, A PARTIR DE 01/04/2022"/>
    <m/>
    <s v="Lei n° 8.666/93"/>
    <m/>
    <m/>
    <s v="PRAZO LEGAL"/>
    <s v="2022 - 2º Trimestre"/>
    <d v="2022-01-31T00:00:00"/>
    <s v="Sem informação"/>
    <s v="NÃO"/>
    <m/>
    <s v="Sem indicação"/>
    <s v="Sem indicação"/>
    <s v="Sem indicação"/>
    <s v="Sem indicação"/>
    <s v="Sem indicação"/>
    <n v="0"/>
    <n v="-1424"/>
    <s v=""/>
    <m/>
    <s v="Iniciar Processo de Reajuste"/>
    <s v="037/2019"/>
    <m/>
    <s v="Sem indicação"/>
    <s v="Sem indicação"/>
    <s v="Contrato não encontrado"/>
    <s v="Contrato037/2019"/>
  </r>
  <r>
    <s v="CONTRATO"/>
    <s v="047"/>
    <x v="4"/>
    <s v="SINDICATO RURAL DE CHAVES"/>
    <s v="14.068.407/0001-65"/>
    <s v="Doação de bens móveis inservíveis"/>
    <s v="Alienação"/>
    <x v="2"/>
    <s v="s/n"/>
    <d v="2022-06-22T00:00:00"/>
    <s v="22/06/22"/>
    <d v="2022-06-22T00:00:00"/>
    <s v="22/06/22"/>
    <n v="0"/>
    <s v="EXPIRADO"/>
    <s v="EXPIRADO"/>
    <x v="0"/>
    <n v="1840"/>
    <x v="3"/>
    <s v="00"/>
    <x v="2"/>
    <s v="PA-PRO-2022/02365"/>
    <s v="Contrato não encontrado"/>
    <s v="Contrato não encontrado"/>
    <m/>
    <m/>
    <s v="Lei n° 8.666/93"/>
    <m/>
    <m/>
    <s v="PRAZO LEGAL"/>
    <s v="2022 - 2º Trimestre"/>
    <d v="2022-04-23T00:00:00"/>
    <s v="Sem informação"/>
    <m/>
    <m/>
    <s v="Jose Nasareno de Macedo Silva"/>
    <s v="Jose Nasareno de Macedo Silva"/>
    <s v="Sem indicação"/>
    <s v="Sem indicação"/>
    <s v="Sem indicação"/>
    <s v="nasareno.silva@tjpa.jus.br"/>
    <n v="-1342"/>
    <s v=""/>
    <m/>
    <s v="Iniciar Processo de Reajuste"/>
    <s v="047/2022"/>
    <m/>
    <s v="JNdMS"/>
    <s v="Jose Nasareno de Macedo Silva"/>
    <s v="Contrato não encontrado"/>
    <s v="Contrato047/2022"/>
  </r>
  <r>
    <s v="CONTRATO"/>
    <s v="047"/>
    <x v="7"/>
    <s v="CONSÓRCIO CONSTRUTOR DATACENTER"/>
    <s v="28.540.558/0001-89"/>
    <s v="Construção predial de propósito específico com infraestrutura completa para DATACENTER de Missão Crítica"/>
    <s v="Obra e Serviço de Engenharia"/>
    <x v="1"/>
    <s v="001/2017"/>
    <d v="2017-08-31T00:00:00"/>
    <s v="31/08/17"/>
    <d v="2022-06-04T00:00:00"/>
    <s v="04/06/22"/>
    <n v="1738"/>
    <s v="EXPIRADO"/>
    <s v="EXPIRADO"/>
    <x v="0"/>
    <n v="9989984.5099999998"/>
    <x v="0"/>
    <s v="00"/>
    <x v="4"/>
    <s v="PA-PRO-2017/03387"/>
    <s v="Contrato não encontrado"/>
    <s v="Contrato não encontrado"/>
    <s v="Nova licitação: PA-PRO-2021/02013. Mário Tavares informou por e-mail que acredita não ser necessário prorrogar este. 11/05 - para formalização contratual."/>
    <m/>
    <s v="Lei n° 8.666/93"/>
    <m/>
    <m/>
    <s v="PRAZO LEGAL"/>
    <s v="2022 - 2º Trimestre"/>
    <d v="2022-04-05T00:00:00"/>
    <s v="Sem informação"/>
    <s v="NÃO"/>
    <m/>
    <s v="Sem indicação"/>
    <s v="Joao Luiz Barbosa Silva"/>
    <s v="Daniel Menezes Simas"/>
    <s v="Sem indicação"/>
    <s v="Sem indicação"/>
    <s v="joao.silva@tjpa.jus.br; daniel.simas@tjpa.jus.br"/>
    <n v="-1360"/>
    <s v=""/>
    <m/>
    <s v="Iniciar Processo de Reajuste"/>
    <s v="047/2017"/>
    <m/>
    <s v="JLBS"/>
    <s v="Joao Luiz Barbosa Silva"/>
    <s v="Contrato não encontrado"/>
    <s v="Contrato047/2017"/>
  </r>
  <r>
    <s v="CONTRATO"/>
    <s v="048"/>
    <x v="4"/>
    <s v="APAE SÃO DOMINGOS DO CAPIM"/>
    <s v="01.962.058/0001-89"/>
    <s v="Doação de bens móveis inservíveis"/>
    <s v="Alienação"/>
    <x v="2"/>
    <s v="s/n"/>
    <d v="2022-06-22T00:00:00"/>
    <s v="22/06/22"/>
    <d v="2022-06-22T00:00:00"/>
    <s v="22/06/22"/>
    <n v="0"/>
    <s v="EXPIRADO"/>
    <s v="EXPIRADO"/>
    <x v="0"/>
    <n v="310.22000000000003"/>
    <x v="3"/>
    <s v="00"/>
    <x v="2"/>
    <s v="PA-PRO-2022/02372"/>
    <s v="Contrato não encontrado"/>
    <s v="Contrato não encontrado"/>
    <m/>
    <m/>
    <s v="Lei n° 8.666/93"/>
    <m/>
    <m/>
    <s v="PRAZO LEGAL"/>
    <s v="2022 - 2º Trimestre"/>
    <d v="2022-04-23T00:00:00"/>
    <s v="Sem informação"/>
    <m/>
    <m/>
    <s v="Jose Nasareno de Macedo Silva"/>
    <s v="Jose Nasareno de Macedo Silva"/>
    <s v="Sem indicação"/>
    <s v="Sem indicação"/>
    <s v="Sem indicação"/>
    <s v="nasareno.silva@tjpa.jus.br"/>
    <n v="-1342"/>
    <s v=""/>
    <m/>
    <s v="Iniciar Processo de Reajuste"/>
    <s v="048/2022"/>
    <m/>
    <s v="JNdMS"/>
    <s v="Jose Nasareno de Macedo Silva"/>
    <s v="Contrato não encontrado"/>
    <s v="Contrato048/2022"/>
  </r>
  <r>
    <s v="CONTRATO"/>
    <s v="049"/>
    <x v="4"/>
    <s v="ONG MONTE DE PAZ"/>
    <s v="40.828.401/0001-59"/>
    <s v="Doação de bens móveis inservíveis"/>
    <s v="Alienação"/>
    <x v="2"/>
    <s v="s/n"/>
    <d v="2022-06-23T00:00:00"/>
    <s v="23/06/22"/>
    <d v="2022-06-23T00:00:00"/>
    <s v="23/06/22"/>
    <n v="0"/>
    <s v="EXPIRADO"/>
    <s v="EXPIRADO"/>
    <x v="0"/>
    <n v="1516.75"/>
    <x v="3"/>
    <s v="00"/>
    <x v="2"/>
    <s v="PA-PRO-2022/02394"/>
    <s v="Contrato não encontrado"/>
    <s v="Contrato não encontrado"/>
    <m/>
    <m/>
    <s v="Lei n° 8.666/93"/>
    <m/>
    <m/>
    <s v="PRAZO LEGAL"/>
    <s v="2022 - 2º Trimestre"/>
    <d v="2022-04-24T00:00:00"/>
    <s v="Sem informação"/>
    <m/>
    <m/>
    <s v="Jose Nasareno de Macedo Silva"/>
    <s v="Jose Nasareno de Macedo Silva"/>
    <s v="Sem indicação"/>
    <s v="Sem indicação"/>
    <s v="Sem indicação"/>
    <s v="nasareno.silva@tjpa.jus.br"/>
    <n v="-1341"/>
    <s v=""/>
    <m/>
    <s v="Iniciar Processo de Reajuste"/>
    <s v="049/2022"/>
    <m/>
    <s v="JNdMS"/>
    <s v="Jose Nasareno de Macedo Silva"/>
    <s v="Contrato não encontrado"/>
    <s v="Contrato049/2022"/>
  </r>
  <r>
    <s v="CONTRATO"/>
    <s v="050"/>
    <x v="10"/>
    <s v="CEZAR AUGUSTO PINHEIRO DE OLIVEIRA E SIMONE YUKIE OKAJIMA DE OLIVEIRA"/>
    <s v="151.942.802-20 / 487.xxx.xxx-72"/>
    <s v="Locação imóvel Castanhal"/>
    <s v="Aluguel"/>
    <x v="2"/>
    <s v="017/2014"/>
    <d v="2014-06-23T00:00:00"/>
    <s v="23/06/14"/>
    <d v="2022-06-23T00:00:00"/>
    <s v="23/06/22"/>
    <n v="2922"/>
    <s v="EXPIRADO"/>
    <s v="EXPIRADO"/>
    <x v="0"/>
    <n v="78000"/>
    <x v="0"/>
    <s v="00"/>
    <x v="2"/>
    <s v="PA-PRO-2014/001178"/>
    <s v="Contrato não encontrado"/>
    <s v="Contrato não encontrado"/>
    <s v="PA-MEM-2022/13211 / rescisão: PA-MEM-2022/17977 - imóvel desapropriado"/>
    <m/>
    <s v="Lei n° 8.666/93"/>
    <m/>
    <m/>
    <s v="EMERGENCIAL"/>
    <s v="2022 - 2º Trimestre"/>
    <d v="2022-04-24T00:00:00"/>
    <s v="Sem informação"/>
    <s v="NÃO"/>
    <m/>
    <s v="Jose Nasareno de Macedo Silva"/>
    <s v="Sem indicação"/>
    <s v="Sem indicação"/>
    <s v="Sem indicação"/>
    <s v="Sem indicação"/>
    <s v="nasareno.silva@tjpa.jus.br"/>
    <n v="-1341"/>
    <s v=""/>
    <m/>
    <s v="Iniciar Processo de Reajuste"/>
    <s v="050/2014"/>
    <m/>
    <s v="Sem indicação"/>
    <s v="Sem indicação"/>
    <s v="Contrato não encontrado"/>
    <s v="Contrato050/2014"/>
  </r>
  <r>
    <s v="CONTRATO"/>
    <s v="051"/>
    <x v="4"/>
    <s v="MUNICIPIO DE NOVO PROGRESSO"/>
    <s v="10.221.786/0001-20"/>
    <s v="Doação de bens móveis inservíveis"/>
    <s v="Alienação"/>
    <x v="2"/>
    <s v="s/n"/>
    <d v="2022-06-29T00:00:00"/>
    <s v="29/06/22"/>
    <d v="2022-06-29T00:00:00"/>
    <s v="29/06/22"/>
    <n v="0"/>
    <s v="EXPIRADO"/>
    <s v="EXPIRADO"/>
    <x v="0"/>
    <n v="1370.62"/>
    <x v="3"/>
    <s v="00"/>
    <x v="2"/>
    <s v="PA-PRO-2022/02449"/>
    <s v="Contrato não encontrado"/>
    <s v="Contrato não encontrado"/>
    <m/>
    <m/>
    <s v="Lei n° 8.666/93"/>
    <m/>
    <m/>
    <s v="PRAZO LEGAL"/>
    <s v="2022 - 2º Trimestre"/>
    <d v="2022-04-30T00:00:00"/>
    <s v="Sem informação"/>
    <m/>
    <m/>
    <s v="Jose Nasareno de Macedo Silva"/>
    <s v="Jose Nasareno de Macedo Silva"/>
    <s v="Sem indicação"/>
    <s v="Sem indicação"/>
    <s v="Sem indicação"/>
    <s v="nasareno.silva@tjpa.jus.br"/>
    <n v="-1335"/>
    <s v=""/>
    <m/>
    <s v="Iniciar Processo de Reajuste"/>
    <s v="051/2022"/>
    <m/>
    <s v="JNdMS"/>
    <s v="Jose Nasareno de Macedo Silva"/>
    <s v="Contrato não encontrado"/>
    <s v="Contrato051/2022"/>
  </r>
  <r>
    <s v="CONTRATO"/>
    <s v="052"/>
    <x v="4"/>
    <s v="ASSOCIAÇÃO CULTURAL, EDUCACIONAL E SOCIAL ARTE DE VIVER"/>
    <s v="04.636.688/0001-51"/>
    <s v="Ministração dom Programa &quot;Wellness Class Online&quot;"/>
    <s v="Serviço de Terceiro"/>
    <x v="3"/>
    <s v="038/2022"/>
    <d v="2022-06-27T00:00:00"/>
    <s v="27/06/22"/>
    <d v="2023-03-27T00:00:00"/>
    <s v="27/03/23"/>
    <n v="273"/>
    <s v="EXPIRADO"/>
    <s v="EXPIRADO"/>
    <x v="0"/>
    <n v="10800"/>
    <x v="0"/>
    <s v="00"/>
    <x v="2"/>
    <s v="PA-PRO-2022/01886"/>
    <s v="Contrato não encontrado"/>
    <s v="Contrato não encontrado"/>
    <m/>
    <m/>
    <s v="Lei n° 8.666/93"/>
    <m/>
    <m/>
    <s v="PRAZO LEGAL"/>
    <s v="2023 - 1º Trimestre"/>
    <d v="2023-01-26T00:00:00"/>
    <s v="Sem informação"/>
    <s v="NÃO"/>
    <m/>
    <s v="Jose Nasareno de Macedo Silva"/>
    <s v="Sem indicação"/>
    <s v="Sem indicação"/>
    <s v="Sem indicação"/>
    <s v="Sem indicação"/>
    <s v="nasareno.silva@tjpa.jus.br"/>
    <n v="-1064"/>
    <s v=""/>
    <m/>
    <s v="Iniciar Processo de Reajuste"/>
    <s v="052/2022"/>
    <m/>
    <s v="Sem indicação"/>
    <s v="Sem indicação"/>
    <s v="Contrato não encontrado"/>
    <s v="Contrato052/2022"/>
  </r>
  <r>
    <s v="CONTRATO"/>
    <s v="053"/>
    <x v="3"/>
    <s v="CONTINENTAL SERVIÇOS DE CONSTRUÇÃO EIRELI"/>
    <s v="26.263.297/0001-71"/>
    <s v="Contratação de empresa especializada para  execução  da  obra para  a  recuperação dapintura  dafachada  do  conjunto arquitetônico do Fórum Criminal e impermeabilização das lajes efachadas dos blocos A  e  B"/>
    <s v="Obra e Serviço de Engenharia"/>
    <x v="4"/>
    <s v="003/2021"/>
    <d v="2021-11-10T00:00:00"/>
    <s v="10/11/21"/>
    <d v="2023-03-19T00:00:00"/>
    <s v="19/03/23"/>
    <n v="494"/>
    <s v="EXPIRADO"/>
    <s v="EXPIRADO"/>
    <x v="0"/>
    <n v="390992"/>
    <x v="0"/>
    <s v="00"/>
    <x v="1"/>
    <s v="PA-PRO-2021/03843"/>
    <s v="Contrato não encontrado"/>
    <s v="Contrato não encontrado"/>
    <s v="TJPA-MEM-2023/04010, cobrança"/>
    <m/>
    <s v="Lei n° 8.666/93"/>
    <m/>
    <m/>
    <s v="PRAZO LEGAL"/>
    <s v="2023 - 1º Trimestre"/>
    <d v="2023-01-18T00:00:00"/>
    <s v="Sem informação"/>
    <s v="NÃO"/>
    <m/>
    <s v="Jose Luis Sarmento de Araujo"/>
    <s v="Sem indicação"/>
    <s v="Gabriel Henrique da Silva Ventura"/>
    <s v="Sem indicação"/>
    <s v="Marcelo Passos Calandrini Fernandes"/>
    <s v="jose.araujo@tjpa.jus.br; gabriel.ventura@tjpa.jus.br; marcelo.fernandes@tjpa.jus.br"/>
    <n v="-1072"/>
    <s v=""/>
    <m/>
    <s v="Iniciar Processo de Reajuste"/>
    <s v="053/2021"/>
    <m/>
    <s v="GHdSV"/>
    <s v="Gabriel Henrique da Silva Ventura"/>
    <s v="Contrato não encontrado"/>
    <s v="Contrato053/2021"/>
  </r>
  <r>
    <s v="CONTRATO"/>
    <s v="053"/>
    <x v="4"/>
    <s v="ASSOCIAÇÃO SHALOM-CHAVES/PA"/>
    <s v="07.044.458/0058-38"/>
    <s v="Doação de bens móveis inservíveis"/>
    <s v="Alienação"/>
    <x v="2"/>
    <s v="s/n"/>
    <d v="2022-07-08T00:00:00"/>
    <s v="08/07/22"/>
    <d v="2022-07-08T00:00:00"/>
    <s v="08/07/22"/>
    <n v="0"/>
    <s v="EXPIRADO"/>
    <s v="EXPIRADO"/>
    <x v="0"/>
    <n v="694.07"/>
    <x v="3"/>
    <s v="00"/>
    <x v="2"/>
    <s v="PA-PRO-2022/02504"/>
    <s v="Contrato não encontrado"/>
    <s v="Contrato não encontrado"/>
    <m/>
    <m/>
    <s v="Lei n° 8.666/93"/>
    <m/>
    <m/>
    <s v="PRAZO LEGAL"/>
    <s v="2022 - 3º Trimestre"/>
    <d v="2022-05-09T00:00:00"/>
    <s v="Sem informação"/>
    <m/>
    <m/>
    <s v="Jose Nasareno de Macedo Silva"/>
    <s v="Jose Nasareno de Macedo Silva"/>
    <s v="Sem indicação"/>
    <s v="Sem indicação"/>
    <s v="Sem indicação"/>
    <s v="nasareno.silva@tjpa.jus.br"/>
    <n v="-1326"/>
    <s v=""/>
    <m/>
    <s v="Iniciar Processo de Reajuste"/>
    <s v="053/2022"/>
    <m/>
    <s v="JNdMS"/>
    <s v="Jose Nasareno de Macedo Silva"/>
    <s v="Contrato não encontrado"/>
    <s v="Contrato053/2022"/>
  </r>
  <r>
    <s v="CONTRATO"/>
    <s v="053"/>
    <x v="5"/>
    <s v="CORREIOS"/>
    <s v="34.028.316/0018-51"/>
    <s v="Contrato de MALOTE  -  Pacote deServiços dos CORREIOS mediante adesão ao Termo de Condições Comerciais e Anexos, quando contratadosserviços específicos, que permite a compra de produtos e u􀆟lização dos diversos serviços dos CORREIOS por meio dos canais de atendimento disponibilizados"/>
    <s v="Serviço de Terceiro"/>
    <x v="2"/>
    <s v="022/2020"/>
    <d v="2020-12-23T00:00:00"/>
    <s v="23/12/20"/>
    <d v="2022-05-19T00:00:00"/>
    <s v="19/05/22"/>
    <n v="512"/>
    <s v="EXPIRADO"/>
    <s v="EXPIRADO"/>
    <x v="0"/>
    <n v="62076.79"/>
    <x v="0"/>
    <s v="00"/>
    <x v="2"/>
    <s v="PA-PRO-2020/02569"/>
    <s v="Contrato não encontrado"/>
    <s v="Contrato não encontrado"/>
    <s v="PA-MEM-2022/14387, rescisão"/>
    <m/>
    <s v="Lei n° 8.666/93"/>
    <m/>
    <m/>
    <s v="PRAZO LEGAL"/>
    <s v="2022 - 2º Trimestre"/>
    <d v="2022-03-20T00:00:00"/>
    <s v="Sem informação"/>
    <s v="NÃO"/>
    <m/>
    <s v="Jose Nasareno de Macedo Silva"/>
    <s v="Sem indicação"/>
    <s v="Sem indicação"/>
    <s v="Sem indicação"/>
    <s v="Sem indicação"/>
    <s v="nasareno.silva@tjpa.jus.br"/>
    <n v="-1376"/>
    <s v=""/>
    <m/>
    <s v="Iniciar Processo de Reajuste"/>
    <s v="053/2020"/>
    <m/>
    <s v="Sem indicação"/>
    <s v="Sem indicação"/>
    <s v="Contrato não encontrado"/>
    <s v="Contrato053/2020"/>
  </r>
  <r>
    <s v="CONTRATO"/>
    <s v="054"/>
    <x v="4"/>
    <s v="APAE IGARAPE MIRI"/>
    <s v="05.967.762/0001-85"/>
    <s v="Doação de bens móveis inservíveis"/>
    <s v="Alienação"/>
    <x v="2"/>
    <s v="s/n"/>
    <d v="2022-07-06T00:00:00"/>
    <s v="06/07/22"/>
    <d v="2022-07-06T00:00:00"/>
    <s v="06/07/22"/>
    <n v="0"/>
    <s v="EXPIRADO"/>
    <s v="EXPIRADO"/>
    <x v="0"/>
    <n v="1923.24"/>
    <x v="3"/>
    <s v="00"/>
    <x v="2"/>
    <s v="PA-PRO-2022/02518"/>
    <s v="Contrato não encontrado"/>
    <s v="Contrato não encontrado"/>
    <m/>
    <m/>
    <s v="Lei n° 8.666/93"/>
    <m/>
    <m/>
    <s v="PRAZO LEGAL"/>
    <s v="2022 - 3º Trimestre"/>
    <d v="2022-05-07T00:00:00"/>
    <s v="Sem informação"/>
    <m/>
    <m/>
    <s v="Jose Nasareno de Macedo Silva"/>
    <s v="Jose Nasareno de Macedo Silva"/>
    <s v="Sem indicação"/>
    <s v="Sem indicação"/>
    <s v="Sem indicação"/>
    <s v="nasareno.silva@tjpa.jus.br"/>
    <n v="-1328"/>
    <s v=""/>
    <m/>
    <s v="Iniciar Processo de Reajuste"/>
    <s v="054/2022"/>
    <m/>
    <s v="JNdMS"/>
    <s v="Jose Nasareno de Macedo Silva"/>
    <s v="Contrato não encontrado"/>
    <s v="Contrato054/2022"/>
  </r>
  <r>
    <s v="CONTRATO"/>
    <s v="055"/>
    <x v="3"/>
    <s v="HYPER TECHNOLOGIES COMÉRCIO DE INFORMÁTICA E SERVIÇOS EIRELI EPP"/>
    <s v=" 40.689.972/0001-50"/>
    <s v="Aquisição de equipamentos para a modernização e expansão da infraestrutura de Tecnologia da Informação e Comunicação do Tribunal de Justiça do Estado do Pará"/>
    <s v="Contrato de TIC"/>
    <x v="7"/>
    <s v="049/2021"/>
    <d v="2021-11-18T00:00:00"/>
    <s v="18/11/21"/>
    <d v="2021-11-18T00:00:00"/>
    <s v="18/11/21"/>
    <n v="0"/>
    <s v="EXPIRADO"/>
    <s v="EXPIRADO"/>
    <x v="0"/>
    <n v="17032"/>
    <x v="0"/>
    <s v="00"/>
    <x v="4"/>
    <s v="PA-PRO-2021/03894"/>
    <s v="Contrato não encontrado"/>
    <s v="Contrato não encontrado"/>
    <s v="CONTRATO CANCELADO"/>
    <m/>
    <s v="Lei n° 8.666/93"/>
    <m/>
    <m/>
    <s v="PRAZO LEGAL"/>
    <s v="2021 - 4º Trimestre"/>
    <d v="2021-09-19T00:00:00"/>
    <s v="Sem informação"/>
    <s v="NÃO"/>
    <m/>
    <s v="Sem indicação"/>
    <s v="Sem indicação"/>
    <s v="Sem indicação"/>
    <s v="Sem indicação"/>
    <s v="Sem indicação"/>
    <n v="0"/>
    <n v="-1558"/>
    <s v=""/>
    <m/>
    <s v="Iniciar Processo de Reajuste"/>
    <s v="055/2021"/>
    <m/>
    <s v="Sem indicação"/>
    <s v="Sem indicação"/>
    <s v="Contrato não encontrado"/>
    <s v="Contrato055/2021"/>
  </r>
  <r>
    <s v="CONTRATO"/>
    <s v="056"/>
    <x v="3"/>
    <s v="DRIVE A INFORMÁTICA LTDA"/>
    <s v="00.677.870/0003-61"/>
    <s v="Aquisição  de  equipamentos para  a  modernização  e  expansão  da  infraestrutura  de  Tecnologia  da Informação  e  Comunicação  do  Tribunal  de  Justiça  do  Estado  do  Pará"/>
    <s v="Contrato de TIC"/>
    <x v="7"/>
    <s v="049/2021"/>
    <d v="2021-11-17T00:00:00"/>
    <s v="17/11/21"/>
    <d v="2022-11-17T00:00:00"/>
    <s v="17/11/22"/>
    <n v="365"/>
    <s v="EXPIRADO"/>
    <s v="EXPIRADO"/>
    <x v="0"/>
    <n v="17676000"/>
    <x v="0"/>
    <s v="00"/>
    <x v="4"/>
    <s v="PA-PRO-2021/03925"/>
    <s v="Contrato não encontrado"/>
    <s v="Contrato não encontrado"/>
    <s v="TJPA-MEM-2022/46308, cobrança. Não será renovado, conforme informado pelo Servidor Roniel no Teams em 07/10/2022"/>
    <m/>
    <s v="Lei n° 8.666/93"/>
    <m/>
    <m/>
    <s v="PRAZO LEGAL"/>
    <s v="2022 - 4º Trimestre"/>
    <d v="2022-09-18T00:00:00"/>
    <s v="Sem informação"/>
    <s v="NÃO"/>
    <m/>
    <s v="Felipe Moraes Freitas"/>
    <s v="Felipe Moraes Freitas"/>
    <s v="Marcus Sergio Ferreira Neves"/>
    <s v="Sem indicação"/>
    <s v="Sem indicação"/>
    <s v="felipe.freitas@tjpa.jus.br; marcus.neves@tjpa.jus.br"/>
    <n v="-1194"/>
    <s v=""/>
    <m/>
    <s v="Iniciar Processo de Reajuste"/>
    <s v="056/2021"/>
    <m/>
    <s v="FMF"/>
    <s v="Felipe Moraes Freitas"/>
    <s v="Contrato não encontrado"/>
    <s v="Contrato056/2021"/>
  </r>
  <r>
    <s v="CONTRATO"/>
    <s v="047"/>
    <x v="3"/>
    <s v="TECHSCAN  IMPORTADORA  E SERVICOS  EIRELI – EPP"/>
    <s v="06.083.148/0001-13"/>
    <s v="Contratação  de  empresa  especializada  na comercialização e instalação de pórtico detector de metais para as instalações prediais do Tribunal de Justiça do Estado do Pará."/>
    <s v="Serviço de Terceiro"/>
    <x v="7"/>
    <s v="051/2021"/>
    <d v="2021-10-05T00:00:00"/>
    <s v="05/10/21"/>
    <d v="2023-01-03T00:00:00"/>
    <s v="03/01/23"/>
    <n v="455"/>
    <s v="EXPIRADO"/>
    <s v="EXPIRADO"/>
    <x v="0"/>
    <n v="312392.84999999998"/>
    <x v="0"/>
    <s v="00"/>
    <x v="0"/>
    <s v="PA-PRO-2021/03260"/>
    <s v="Contrato não encontrado"/>
    <s v="Contrato não encontrado"/>
    <s v="PA-MEM-2022/36081, cobrança. AUtorizado. TJPA-MEM-2022/53623, COBRAÇA, apoio operacional. Em contato com Col William em 18/11 ele disse nao ver necessidade em prorrogar, porém irá responder o siga"/>
    <m/>
    <s v="Lei n° 8.666/93"/>
    <m/>
    <m/>
    <s v="PRAZO LEGAL"/>
    <s v="2023 - 1º Trimestre"/>
    <d v="2022-11-04T00:00:00"/>
    <s v="Sem informação"/>
    <s v="NÃO"/>
    <m/>
    <s v="Willian Rogerio Souza da Silva"/>
    <s v="Edson Santos de Souza"/>
    <s v="Paulo Marcelo de Araújo Hildebrando"/>
    <s v="Sem indicação"/>
    <s v="Sem indicação"/>
    <s v="paulo.hildebrando@tjpa.jus.br; william.silva@tjpa.jus.br; edson.souza@tjpa.jus.br"/>
    <n v="-1147"/>
    <s v=""/>
    <m/>
    <s v="Iniciar Processo de Reajuste"/>
    <s v="047/2021"/>
    <m/>
    <s v="ESdS"/>
    <s v="Edson Santos de Souza"/>
    <s v="Contrato não encontrado"/>
    <s v="Contrato047/2021"/>
  </r>
  <r>
    <s v="CONTRATO"/>
    <s v="058"/>
    <x v="3"/>
    <s v="EDERSON CUNHA DE SOUSA – COMÉRCIO DE INFORMÁTICA (EDERCS INFORCEL"/>
    <s v="18.806.093/0001-01"/>
    <s v="Aquisição  de  equipamentospara  a  modernização  e  expansão  da  infraestrutura  de  Tecnologia  da Informação  e  Comunicação  do  Tribunal  de  Justiça  do  Estado  do  Pará,"/>
    <s v="Contrato de TIC"/>
    <x v="0"/>
    <s v="049/2021"/>
    <d v="2021-11-17T00:00:00"/>
    <s v="17/11/21"/>
    <d v="2022-11-17T00:00:00"/>
    <s v="17/11/22"/>
    <n v="365"/>
    <s v="EXPIRADO"/>
    <s v="EXPIRADO"/>
    <x v="0"/>
    <n v="18800"/>
    <x v="0"/>
    <s v="00"/>
    <x v="4"/>
    <s v="PA-PRO-2021/03928"/>
    <s v="Contrato não encontrado"/>
    <s v="Contrato não encontrado"/>
    <s v="e-mail em 01/09/2022, informando o não interesse em prorrogar. "/>
    <m/>
    <s v="Lei n° 8.666/93"/>
    <m/>
    <m/>
    <s v="PRAZO LEGAL"/>
    <s v="2022 - 4º Trimestre"/>
    <d v="2022-09-18T00:00:00"/>
    <s v="Sem informação"/>
    <s v="NÃO"/>
    <m/>
    <s v="Felipe Moraes Freitas"/>
    <s v="Felipe Moraes Freitas"/>
    <s v="Marcus Sergio Ferreira Neves"/>
    <s v="Sem indicação"/>
    <s v="Sem indicação"/>
    <s v="felipe.freitas@tjpa.jus.br; marcus.neves@tjpa.jus.br"/>
    <n v="-1194"/>
    <s v=""/>
    <m/>
    <s v="Iniciar Processo de Reajuste"/>
    <s v="058/2021"/>
    <m/>
    <s v="FMF"/>
    <s v="Felipe Moraes Freitas"/>
    <s v="Contrato não encontrado"/>
    <s v="Contrato058/2021"/>
  </r>
  <r>
    <s v="CONTRATO"/>
    <s v="059"/>
    <x v="3"/>
    <s v="L   C   SECULOS   LTDA"/>
    <s v="24.632.553/0001-25"/>
    <s v="Aquisição de equipamentospara a modernização e expansão da infraestrutura de Tecnologia da Informação e Comunicação do Tribunal de Justiça do Estado do Pará"/>
    <s v="Contrato de TIC"/>
    <x v="0"/>
    <s v="049/2021"/>
    <d v="2021-11-19T00:00:00"/>
    <s v="19/11/21"/>
    <d v="2022-06-13T00:00:00"/>
    <s v="13/06/22"/>
    <n v="206"/>
    <s v="EXPIRADO"/>
    <s v="EXPIRADO"/>
    <x v="0"/>
    <n v="518000"/>
    <x v="0"/>
    <s v="00"/>
    <x v="4"/>
    <s v="PA-PRO-2021/03962"/>
    <s v="Contrato não encontrado"/>
    <s v="Contrato não encontrado"/>
    <s v="Contrato reincidido unilateralmente conforme PA-PRO-2021/03962.01. "/>
    <m/>
    <s v="Lei n° 8.666/93"/>
    <m/>
    <m/>
    <s v="PRAZO LEGAL"/>
    <s v="2022 - 2º Trimestre"/>
    <d v="2022-04-14T00:00:00"/>
    <s v="Sem informação"/>
    <s v="NÃO"/>
    <m/>
    <s v="Felipe Moraes Freitas"/>
    <s v="Felipe Moraes Freitas"/>
    <s v="Marcus Sergio Ferreira Neves"/>
    <s v="Sem indicação"/>
    <s v="Sem indicação"/>
    <s v="felipe.freitas@tjpa.jus.br; marcus.neves@tjpa.jus.br"/>
    <n v="-1351"/>
    <s v=""/>
    <m/>
    <s v="Iniciar Processo de Reajuste"/>
    <s v="059/2021"/>
    <m/>
    <s v="FMF"/>
    <s v="Felipe Moraes Freitas"/>
    <s v="Contrato não encontrado"/>
    <s v="Contrato059/2021"/>
  </r>
  <r>
    <s v="CONTRATO"/>
    <s v="059"/>
    <x v="4"/>
    <s v="ASSOCIAÇÃO DOS MORADORES DO BAIRRO DO GUAMÁ"/>
    <s v="10.235.331/0001-64"/>
    <s v="Doação de bens móveis inservíveis"/>
    <s v="Alienação"/>
    <x v="2"/>
    <s v="s/n"/>
    <d v="2022-07-18T00:00:00"/>
    <s v="18/07/22"/>
    <d v="2022-07-18T00:00:00"/>
    <s v="18/07/22"/>
    <n v="0"/>
    <s v="EXPIRADO"/>
    <s v="EXPIRADO"/>
    <x v="0"/>
    <n v="17541.53"/>
    <x v="3"/>
    <s v="00"/>
    <x v="2"/>
    <s v="PA-PRO-2022/02682"/>
    <s v="Contrato não encontrado"/>
    <s v="Contrato não encontrado"/>
    <m/>
    <m/>
    <s v="Lei n° 8.666/93"/>
    <m/>
    <m/>
    <s v="PRAZO LEGAL"/>
    <s v="2022 - 3º Trimestre"/>
    <d v="2022-05-19T00:00:00"/>
    <s v="Sem informação"/>
    <m/>
    <m/>
    <s v="Jose Nasareno de Macedo Silva"/>
    <s v="Jose Nasareno de Macedo Silva"/>
    <s v="Sem indicação"/>
    <s v="Sem indicação"/>
    <s v="Sem indicação"/>
    <s v="nasareno.silva@tjpa.jus.br"/>
    <n v="-1316"/>
    <s v=""/>
    <m/>
    <s v="Iniciar Processo de Reajuste"/>
    <s v="059/2022"/>
    <m/>
    <s v="JNdMS"/>
    <s v="Jose Nasareno de Macedo Silva"/>
    <s v="Contrato não encontrado"/>
    <s v="Contrato059/2022"/>
  </r>
  <r>
    <s v="CONTRATO"/>
    <s v="060"/>
    <x v="3"/>
    <s v="MAURO VIEIRA ENGENHARIA LTDA"/>
    <s v="39.537.690/0001-58"/>
    <s v="empresa especializada para execução da OBRA DE INFRAESTRUTURA PARA A INSTALAÇÃO DE COMPONENTES ELÉTRICOS E ELETRÔNICOS (CFTV) DESTINADOS A PREVENÇÃO E COMBATE A INCÊNDIO"/>
    <s v="Obra e Serviço de Engenharia"/>
    <x v="2"/>
    <s v="007/2021"/>
    <d v="2021-11-30T00:00:00"/>
    <s v="30/11/21"/>
    <d v="2022-05-30T00:00:00"/>
    <s v="30/05/22"/>
    <n v="181"/>
    <s v="EXPIRADO"/>
    <s v="EXPIRADO"/>
    <x v="0"/>
    <n v="54634.09"/>
    <x v="0"/>
    <s v="00"/>
    <x v="1"/>
    <s v="PA-PRO-2021/ 01959"/>
    <s v="Contrato não encontrado"/>
    <s v="Contrato não encontrado"/>
    <s v="PA-MEM-2022/14552, cobrança/PA-MEM-2022/11445 (instrução)"/>
    <m/>
    <s v="Lei n° 8.666/93"/>
    <m/>
    <m/>
    <s v="PRAZO LEGAL"/>
    <s v="2022 - 2º Trimestre"/>
    <d v="2022-03-31T00:00:00"/>
    <s v="Sem informação"/>
    <m/>
    <m/>
    <s v="Jose Luis Sarmento de Araujo"/>
    <s v="Sem indicação"/>
    <s v="Gabriel Henrique da Silva Ventura"/>
    <s v="Sem indicação"/>
    <s v="Marcelo Passos Calandrini Fernandes"/>
    <s v="jose.araujo@tjpa.jus.br; gabriel.ventura@tjpa.jus.br; marcelo.fernandes@tjpa.jus.br"/>
    <n v="-1365"/>
    <s v=""/>
    <m/>
    <s v="Iniciar Processo de Reajuste"/>
    <s v="060/2021"/>
    <m/>
    <s v="GHdSV"/>
    <s v="Gabriel Henrique da Silva Ventura"/>
    <s v="Contrato não encontrado"/>
    <s v="Contrato060/2021"/>
  </r>
  <r>
    <s v="CONTRATO"/>
    <s v="060"/>
    <x v="4"/>
    <s v="CENTRO SOCIAL, CULTURAL, EDUCACIONAL ARCA DE NOE"/>
    <s v="06.538.090/0001-55"/>
    <s v="Doação de bens móveis inservíveis"/>
    <s v="Alienação"/>
    <x v="2"/>
    <s v="s/n"/>
    <d v="2022-07-19T00:00:00"/>
    <s v="19/07/22"/>
    <d v="2022-07-19T00:00:00"/>
    <s v="19/07/22"/>
    <n v="0"/>
    <s v="EXPIRADO"/>
    <s v="EXPIRADO"/>
    <x v="0"/>
    <n v="23288.43"/>
    <x v="3"/>
    <s v="00"/>
    <x v="2"/>
    <s v="PA-PRO-2022/02690"/>
    <s v="Contrato não encontrado"/>
    <s v="Contrato não encontrado"/>
    <m/>
    <m/>
    <s v="Lei n° 8.666/93"/>
    <m/>
    <m/>
    <s v="PRAZO LEGAL"/>
    <s v="2022 - 3º Trimestre"/>
    <d v="2022-05-20T00:00:00"/>
    <s v="Sem informação"/>
    <m/>
    <m/>
    <s v="Jose Nasareno de Macedo Silva"/>
    <s v="Jose Nasareno de Macedo Silva"/>
    <s v="Sem indicação"/>
    <s v="Sem indicação"/>
    <s v="Sem indicação"/>
    <s v="nasareno.silva@tjpa.jus.br"/>
    <n v="-1315"/>
    <s v=""/>
    <m/>
    <s v="Iniciar Processo de Reajuste"/>
    <s v="060/2022"/>
    <m/>
    <s v="JNdMS"/>
    <s v="Jose Nasareno de Macedo Silva"/>
    <s v="Contrato não encontrado"/>
    <s v="Contrato060/2022"/>
  </r>
  <r>
    <s v="ARP"/>
    <s v="061"/>
    <x v="3"/>
    <s v="HYPER TECHNOLOGIES COMERCIO   DE   INFORMATICA   E   SERVICOS EIRELI EPP"/>
    <s v=" 40.689.972/0001-50"/>
    <s v="Registro   de Preços   para   aquisição   de equipamentospara   a   modernização   e   expansão   da   infraestrutura   de   Tecnologia   da Informação  e  Comunicação  do  Tribunal  de  Justiça  do  Estado  do  Pará"/>
    <s v="Contrato de TIC"/>
    <x v="0"/>
    <s v="049/2021"/>
    <d v="2021-11-22T00:00:00"/>
    <s v="22/11/21"/>
    <d v="2021-11-22T00:00:00"/>
    <s v="22/11/21"/>
    <n v="0"/>
    <s v="EXPIRADO"/>
    <s v="EXPIRADO"/>
    <x v="0"/>
    <n v="85525.5"/>
    <x v="0"/>
    <n v="0"/>
    <x v="4"/>
    <s v="PA-PRO-2021/02104"/>
    <s v="ARP não encontrada"/>
    <s v="ARP não encontrada"/>
    <s v="CONTRATO CANCELADO"/>
    <m/>
    <s v="Lei n° 8.666/93"/>
    <m/>
    <m/>
    <s v="PRAZO LEGAL"/>
    <s v="2021 - 4º Trimestre"/>
    <d v="2021-09-23T00:00:00"/>
    <s v="Sem informação"/>
    <s v="NÃO"/>
    <m/>
    <s v="Felipe Moraes Freitas"/>
    <s v="Felipe Moraes Freitas"/>
    <s v="Marcus Sergio Ferreira Neves"/>
    <s v="Sem indicação"/>
    <s v="Sem indicação"/>
    <s v="felipe.freitas@tjpa.jus.br; marcus.neves@tjpa.jus.br"/>
    <n v="-1554"/>
    <s v=""/>
    <m/>
    <s v="Iniciar Processo de Reajuste"/>
    <s v="061/2021"/>
    <m/>
    <s v="FMF"/>
    <s v="Felipe Moraes Freitas"/>
    <s v="ARP não encontrada"/>
    <s v="ARP061/2021"/>
  </r>
  <r>
    <s v="ARP"/>
    <s v="062"/>
    <x v="3"/>
    <s v="CREATECH COMÉRCIO E SOLUÇÕES CORPORATIVAS EIRELI -ME"/>
    <s v="25.406.063/0001-73"/>
    <s v="Registro   de   Preços   para Aquisição   de equipamentos  para  a  modernização  da  infraestrutura  de  Tecnologia  da  Informação  e Comunicação"/>
    <s v="Contrato de TIC"/>
    <x v="0"/>
    <s v="039/2021"/>
    <d v="2021-11-22T00:00:00"/>
    <s v="22/11/21"/>
    <d v="2022-11-22T00:00:00"/>
    <s v="22/11/22"/>
    <n v="365"/>
    <s v="EXPIRADO"/>
    <s v="EXPIRADO"/>
    <x v="0"/>
    <n v="598000"/>
    <x v="0"/>
    <n v="0"/>
    <x v="4"/>
    <s v="PA-PRO-2021/03976"/>
    <s v="ARP não encontrada"/>
    <s v="ARP não encontrada"/>
    <s v="Servidor Roniel informou no Teams em 07/10/2022 que esta contrato nao será renovado"/>
    <m/>
    <s v="Lei n° 8.666/93"/>
    <m/>
    <m/>
    <s v="PRAZO LEGAL"/>
    <s v="2022 - 4º Trimestre"/>
    <d v="2022-09-23T00:00:00"/>
    <s v="Sem informação"/>
    <s v="NÃO"/>
    <m/>
    <s v="Felipe Moraes Freitas"/>
    <s v="Bruno Vieira dos Santos"/>
    <s v="Sem indicação"/>
    <s v="Sem indicação"/>
    <s v="Sem indicação"/>
    <s v="felipe.freitas@tjpa.jus.br; bruno.santos@tjpa.jus.br"/>
    <n v="-1189"/>
    <s v=""/>
    <m/>
    <s v="Iniciar Processo de Reajuste"/>
    <s v="062/2021"/>
    <m/>
    <s v="BVdS"/>
    <s v="Bruno Vieira dos Santos"/>
    <s v="ARP não encontrada"/>
    <s v="ARP062/2021"/>
  </r>
  <r>
    <s v="ARP"/>
    <s v="063"/>
    <x v="3"/>
    <s v="HYPER TECHNOLOGIES COMERCIO   DE   INFORMATICA   E   SERVICOS EIRELI EPP"/>
    <s v=" 40.689.972/0001-50"/>
    <s v="Registro   de   Preços   para   aquisição   de equipamentospara   a   modernização   e   expansão   da   infraestrutura   de   Tecnologia   da Informação  e  Comunicação  do  Tribunal  de  Justiça  do  Estado  do  Pará"/>
    <s v="Contrato de TIC"/>
    <x v="0"/>
    <s v="039/2021"/>
    <d v="2021-11-23T00:00:00"/>
    <s v="23/11/21"/>
    <d v="2021-11-23T00:00:00"/>
    <s v="23/11/21"/>
    <n v="0"/>
    <s v="EXPIRADO"/>
    <s v="EXPIRADO"/>
    <x v="0"/>
    <n v="44000"/>
    <x v="0"/>
    <n v="0"/>
    <x v="4"/>
    <s v="PA-PRO-2021/02104"/>
    <s v="ARP não encontrada"/>
    <s v="ARP não encontrada"/>
    <s v="CONTRATO CANCELADO"/>
    <m/>
    <s v="Lei n° 8.666/93"/>
    <m/>
    <m/>
    <s v="PRAZO LEGAL"/>
    <s v="2021 - 4º Trimestre"/>
    <d v="2021-09-24T00:00:00"/>
    <s v="Sem informação"/>
    <s v="NÃO"/>
    <m/>
    <s v="Felipe Moraes Freitas"/>
    <s v="Bruno Vieira dos Santos"/>
    <s v="Sem indicação"/>
    <s v="Sem indicação"/>
    <s v="Sem indicação"/>
    <s v="felipe.freitas@tjpa.jus.br; bruno.santos@tjpa.jus.br"/>
    <n v="-1553"/>
    <s v=""/>
    <m/>
    <s v="Iniciar Processo de Reajuste"/>
    <s v="063/2021"/>
    <m/>
    <s v="BVdS"/>
    <s v="Bruno Vieira dos Santos"/>
    <s v="ARP não encontrada"/>
    <s v="ARP063/2021"/>
  </r>
  <r>
    <s v="CONTRATO"/>
    <s v="065"/>
    <x v="3"/>
    <s v="AR RP CERTIFICACAO DIGITAL EIRELI PARA EMISSÃO DE CERTIFICADOS DIGITAIS."/>
    <s v="21.308.480/0001-22"/>
    <s v="Emissão  de Certificados Digitais ICP-Brasil A3 AC-JUS para magistrado, e-CPF, e-CNPJ A1, Intranet SSL Wildcard efornecimento de dispositivo criptográfico (token) para armazenamento de certificados digitais"/>
    <s v="Contrato de TIC"/>
    <x v="0"/>
    <s v="050/2021"/>
    <d v="2021-11-23T00:00:00"/>
    <s v="23/11/21"/>
    <d v="2022-11-23T00:00:00"/>
    <s v="23/11/22"/>
    <n v="365"/>
    <s v="EXPIRADO"/>
    <s v="EXPIRADO"/>
    <x v="0"/>
    <n v="37463"/>
    <x v="0"/>
    <s v="00"/>
    <x v="4"/>
    <s v="PA-PRO-2021/04018"/>
    <s v="Contrato não encontrado"/>
    <s v="Contrato não encontrado"/>
    <s v="TJPA-MEM-2022/46324, cobrança. Não será porrogado conforme informação do servidor Roniel em 13/10/2022, via Teams"/>
    <m/>
    <s v="Lei n° 8.666/93"/>
    <m/>
    <m/>
    <s v="PRAZO LEGAL"/>
    <s v="2022 - 4º Trimestre"/>
    <d v="2022-09-24T00:00:00"/>
    <s v="Sem informação"/>
    <s v="NÃO"/>
    <m/>
    <s v="Daniel Azevedo Ferreira "/>
    <s v="Arilson Galdino da Silva"/>
    <s v="Sem indicação"/>
    <s v="Sem indicação"/>
    <s v="Sem indicação"/>
    <s v="daniel.ferreira@tjpa.jus.br; arilson.silva@tjpa.jus.br"/>
    <n v="-1188"/>
    <s v=""/>
    <m/>
    <s v="Iniciar Processo de Reajuste"/>
    <s v="065/2021"/>
    <m/>
    <s v="AGdS"/>
    <s v="Arilson Galdino da Silva"/>
    <s v="Contrato não encontrado"/>
    <s v="Contrato065/2021"/>
  </r>
  <r>
    <s v="CONTRATO"/>
    <s v="066"/>
    <x v="3"/>
    <s v="GUARDIAN SERVICOS EM TECNOLOGIA DA INFORMACAO LTDA "/>
    <s v="38.483.486/0001-39"/>
    <s v="emissão  de Certificados Digitais ICP-Brasil A3 AC-JUS para magistrado, e-CPF, e-CNPJ A1, Intranet SSL Wildcard, visita para validação e emissão de certificados digitais, fornecimento de dispositivo criptográfico (token) para armazenamento de certificados digitais"/>
    <s v="Contrato de TIC"/>
    <x v="0"/>
    <s v="050/2021"/>
    <d v="2021-11-23T00:00:00"/>
    <s v="23/11/21"/>
    <d v="2022-11-23T00:00:00"/>
    <s v="23/11/22"/>
    <n v="365"/>
    <s v="EXPIRADO"/>
    <s v="EXPIRADO"/>
    <x v="0"/>
    <n v="2586.6799999999998"/>
    <x v="0"/>
    <s v="00"/>
    <x v="4"/>
    <s v="PA-PRO-2021/01766"/>
    <s v="Contrato não encontrado"/>
    <s v="Contrato não encontrado"/>
    <s v="TJPA-MEM-2022/46335, COBRANÇA. Não será porrogado conforme informação do servidor Roniel em 13/10/2022, via Teams"/>
    <m/>
    <s v="Lei n° 8.666/93"/>
    <m/>
    <m/>
    <s v="PRAZO LEGAL"/>
    <s v="2022 - 4º Trimestre"/>
    <d v="2022-09-24T00:00:00"/>
    <s v="Sem informação"/>
    <s v="NÃO"/>
    <m/>
    <s v="Daniel Azevedo Ferreira "/>
    <s v="Arilson Galdino da Silva"/>
    <s v="Sem indicação"/>
    <s v="Sem indicação"/>
    <s v="Sem indicação"/>
    <s v="daniel.ferreira@tjpa.jus.br; arilson.silva@tjpa.jus.br"/>
    <n v="-1188"/>
    <s v=""/>
    <m/>
    <s v="Iniciar Processo de Reajuste"/>
    <s v="066/2021"/>
    <m/>
    <s v="AGdS"/>
    <s v="Arilson Galdino da Silva"/>
    <s v="Contrato não encontrado"/>
    <s v="Contrato066/2021"/>
  </r>
  <r>
    <s v="CONTRATO"/>
    <s v="068"/>
    <x v="3"/>
    <s v="EQUATORIAL ENGENHARIA  EIRELI"/>
    <s v="04.227.797/0001-15"/>
    <s v="Contratação  de  empresa  especializada  para execução da obra deConstrução de reservatório elevado de água potável no Fórum da comarca de Afuá"/>
    <s v="Obra e Serviço de Engenharia"/>
    <x v="4"/>
    <s v="006/2021"/>
    <d v="2021-11-26T00:00:00"/>
    <s v="26/11/21"/>
    <d v="2022-09-26T00:00:00"/>
    <s v="26/09/22"/>
    <n v="304"/>
    <s v="EXPIRADO"/>
    <s v="EXPIRADO"/>
    <x v="0"/>
    <n v="114000.08"/>
    <x v="0"/>
    <s v="00"/>
    <x v="1"/>
    <s v="PA-PRO-2021/02083"/>
    <s v="Contrato não encontrado"/>
    <s v="Contrato não encontrado"/>
    <s v="PA-MEM-2022/30496 - não será porrogado"/>
    <m/>
    <s v="Lei n° 8.666/93"/>
    <m/>
    <m/>
    <s v="PRAZO LEGAL"/>
    <s v="2022 - 3º Trimestre"/>
    <d v="2022-07-28T00:00:00"/>
    <s v="Sem informação"/>
    <s v="NÃO"/>
    <m/>
    <s v="Jose Luis Sarmento de Araujo"/>
    <s v="Sem indicação"/>
    <s v="Jose Luis Sarmento de Araujo"/>
    <s v="Sem indicação"/>
    <s v="Gabriel Henrique da Silva Ventura"/>
    <s v="jose.araujo@tjpa.jus.br; gabriel.ventura@tjpa.jus.br;"/>
    <n v="-1246"/>
    <s v=""/>
    <m/>
    <s v="Iniciar Processo de Reajuste"/>
    <s v="068/2021"/>
    <m/>
    <s v="JLSdA"/>
    <s v="Jose Luis Sarmento de Araujo"/>
    <s v="Contrato não encontrado"/>
    <s v="Contrato068/2021"/>
  </r>
  <r>
    <s v="CONTRATO"/>
    <s v="070"/>
    <x v="6"/>
    <s v="DIEGO LOUREIRO CUNHA LIMA, BRUNO RODRIGO DE QUEIROZ LIMA, PABLO LOUREIRO CUNHA LIMA E MAURA LOUREIRO CUNHA LIMA"/>
    <s v="815.xxx.xxx-78 / 745.xxx.xxx-53 / 000.xxx.xxx-26 / 859.xxx.xxx-87 / 884.xxx.xxx-60 / 949.xxx.xxx-72"/>
    <s v="Compra e Venda de terreno edificado, sito à Avenida Nazaré, nº. 582 - Casa Amarela"/>
    <s v="Outros"/>
    <x v="2"/>
    <s v="016/2016"/>
    <d v="2016-12-14T00:00:00"/>
    <s v="14/12/16"/>
    <d v="2016-12-14T00:00:00"/>
    <s v="14/12/16"/>
    <n v="0"/>
    <s v="EXPIRADO"/>
    <s v="EXPIRADO"/>
    <x v="0"/>
    <n v="5500000"/>
    <x v="0"/>
    <s v="00"/>
    <x v="2"/>
    <s v="PA-PRO-2016/05798"/>
    <s v="Contrato não encontrado"/>
    <s v="Contrato não encontrado"/>
    <m/>
    <m/>
    <s v="Lei n° 8.666/93"/>
    <m/>
    <m/>
    <s v="PRAZO LEGAL"/>
    <s v="2016 - 4º Trimestre"/>
    <d v="2016-10-15T00:00:00"/>
    <s v="Sem informação"/>
    <m/>
    <m/>
    <s v="Sem indicação"/>
    <s v="Sem indicação"/>
    <s v="Sem indicação"/>
    <s v="Sem indicação"/>
    <s v="Sem indicação"/>
    <n v="0"/>
    <n v="-3358"/>
    <s v=""/>
    <m/>
    <s v="Iniciar Processo de Reajuste"/>
    <s v="070/2016"/>
    <m/>
    <s v="Sem indicação"/>
    <s v="Sem indicação"/>
    <s v="Contrato não encontrado"/>
    <s v="Contrato070/2016"/>
  </r>
  <r>
    <s v="CONTRATO"/>
    <s v="057"/>
    <x v="3"/>
    <s v="GYN COMÉRCIO DE PRODUTOSEM T. I. EIRELI"/>
    <s v="30.426.527/0001-43"/>
    <s v="Aquisição  de  equipamentospara  a  modernização  e  expansão  da  infraestrutura  de  Tecnologia  da Informação  e  Comunicação  do  Tribunal  de  Justiça  do  Estado  do  Pará"/>
    <s v="Contrato de TIC"/>
    <x v="7"/>
    <s v="049/2021"/>
    <d v="2021-11-17T00:00:00"/>
    <s v="17/11/21"/>
    <d v="2022-11-17T00:00:00"/>
    <s v="17/11/22"/>
    <n v="365"/>
    <s v="EXPIRADO"/>
    <s v="EXPIRADO"/>
    <x v="0"/>
    <n v="13295"/>
    <x v="0"/>
    <s v="00"/>
    <x v="4"/>
    <s v="PA-PRO-2021/03927"/>
    <s v="Contrato não encontrado"/>
    <s v="Contrato não encontrado"/>
    <s v="TJPA-MEM-2022/46315, COBRANÇ, Não será renovado, conforme informado pelo Servidor Roniel no Teams em 07/10/2022"/>
    <m/>
    <s v="Lei n° 8.666/93"/>
    <m/>
    <m/>
    <s v="PRAZO LEGAL"/>
    <s v="2022 - 4º Trimestre"/>
    <d v="2022-09-18T00:00:00"/>
    <s v="Sem informação"/>
    <s v="NÃO"/>
    <m/>
    <s v="Felipe Moraes Freitas"/>
    <s v="Felipe Moraes Freitas"/>
    <s v="Marcus Sergio Ferreira Neves"/>
    <s v="Sem indicação"/>
    <s v="Sem indicação"/>
    <s v="felipe.freitas@tjpa.jus.br; marcus.neves@tjpa.jus.br"/>
    <n v="-1194"/>
    <s v=""/>
    <m/>
    <s v="Iniciar Processo de Reajuste"/>
    <s v="057/2021"/>
    <m/>
    <s v="FMF"/>
    <s v="Felipe Moraes Freitas"/>
    <s v="Contrato não encontrado"/>
    <s v="Contrato057/2021"/>
  </r>
  <r>
    <s v="CONTRATO"/>
    <s v="073"/>
    <x v="3"/>
    <s v="OASIS CONSTRUÇÃO &amp; SERVIÇOS LTDA EPP"/>
    <s v="10.845.643/0001-90"/>
    <s v="Execução  da  obra  de  reforma  parcial  da  Sede  do Tribunal de Justiça do Estado do Pará -edificação principal. "/>
    <s v="Obra e Serviço de Engenharia"/>
    <x v="2"/>
    <s v="006/2021"/>
    <d v="2021-12-13T00:00:00"/>
    <s v="13/12/21"/>
    <d v="2022-12-10T00:00:00"/>
    <s v="10/12/22"/>
    <n v="362"/>
    <s v="EXPIRADO"/>
    <s v="EXPIRADO"/>
    <x v="0"/>
    <n v="205061.77"/>
    <x v="0"/>
    <s v="00"/>
    <x v="1"/>
    <s v="PA-PRO-2021/03729 "/>
    <s v="Contrato não encontrado"/>
    <s v="Contrato não encontrado"/>
    <s v=" TJPA-MEM-2022/46406, cobrança. Na assessoria jurídica em 18/11 com Andreza. Autorizado"/>
    <m/>
    <s v="Lei n° 8.666/93"/>
    <m/>
    <m/>
    <s v="PRAZO LEGAL"/>
    <s v="2022 - 4º Trimestre"/>
    <d v="2022-10-11T00:00:00"/>
    <s v="Sem informação"/>
    <m/>
    <m/>
    <s v="Jose Luis Sarmento de Araujo"/>
    <s v="Sem indicação"/>
    <s v="Jose Luis Sarmento de Araujo"/>
    <s v="Sem indicação"/>
    <s v="Gabriel Henrique da Silva Ventura"/>
    <s v="jose.araujo@tjpa.jus.br; gabriel.ventura@tjpa.jus.br;"/>
    <n v="-1171"/>
    <s v=""/>
    <m/>
    <s v="Iniciar Processo de Reajuste"/>
    <s v="073/2021"/>
    <m/>
    <s v="JLSdA"/>
    <s v="Jose Luis Sarmento de Araujo"/>
    <s v="Contrato não encontrado"/>
    <s v="Contrato073/2021"/>
  </r>
  <r>
    <s v="CONTRATO"/>
    <s v="071"/>
    <x v="3"/>
    <s v="MIL PRINT INFORMÁTICA EIRELI -EPP"/>
    <s v="23.791.227/0001-06"/>
    <s v=" Aquisição  de equipamentos  para  a  modernização  da  infraestrutura  de  Tecnologia  da  Informação  e Comunicação"/>
    <s v="Contrato de TIC"/>
    <x v="0"/>
    <s v="039/2021"/>
    <d v="2021-11-26T00:00:00"/>
    <s v="26/11/21"/>
    <d v="2022-11-26T00:00:00"/>
    <s v="26/11/22"/>
    <n v="365"/>
    <s v="EXPIRADO"/>
    <s v="EXPIRADO"/>
    <x v="0"/>
    <n v="84448.95"/>
    <x v="0"/>
    <s v="00"/>
    <x v="4"/>
    <s v="PA-PRO-2021/04078"/>
    <s v="Contrato não encontrado"/>
    <s v="Contrato não encontrado"/>
    <s v="Não será prorrogado, conforme informado no Teams pelo Servidor Roniel em 07/10/2022"/>
    <m/>
    <s v="Lei n° 8.666/93"/>
    <m/>
    <m/>
    <s v="PRAZO LEGAL"/>
    <s v="2022 - 4º Trimestre"/>
    <d v="2022-09-27T00:00:00"/>
    <s v="Sem informação"/>
    <s v="NÃO"/>
    <m/>
    <s v="Felipe Moraes Freitas"/>
    <s v="Bruno Vieira dos Santos"/>
    <s v="Sem indicação"/>
    <s v="Sem indicação"/>
    <s v="Sem indicação"/>
    <s v="felipe.freitas@tjpa.jus.br; bruno.santos@tjpa.jus.br"/>
    <n v="-1185"/>
    <s v=""/>
    <m/>
    <s v="Iniciar Processo de Reajuste"/>
    <s v="071/2021"/>
    <m/>
    <s v="BVdS"/>
    <s v="Bruno Vieira dos Santos"/>
    <s v="Contrato não encontrado"/>
    <s v="Contrato071/2021"/>
  </r>
  <r>
    <s v="CONTRATO"/>
    <s v="077"/>
    <x v="4"/>
    <s v="ASSOCIAÇÃO DE PAIS E AMIGOS DOS EXCEPCIONAIS DE IGARAPE MIRI"/>
    <s v="05.967.762/0001-85"/>
    <s v="Doação de bens móveis inservíveis"/>
    <s v="Alienação"/>
    <x v="2"/>
    <s v="s/n"/>
    <d v="2022-10-14T00:00:00"/>
    <s v="14/10/22"/>
    <d v="2022-10-14T00:00:00"/>
    <s v="14/10/22"/>
    <n v="0"/>
    <s v="EXPIRADO"/>
    <s v="EXPIRADO"/>
    <x v="0"/>
    <n v="2752.15"/>
    <x v="3"/>
    <s v="00"/>
    <x v="2"/>
    <s v="PA-PRO-2022/03768"/>
    <s v="Contrato não encontrado"/>
    <s v="Contrato não encontrado"/>
    <m/>
    <m/>
    <s v="Lei n° 8.666/93"/>
    <m/>
    <m/>
    <s v="PRAZO LEGAL"/>
    <s v="2022 - 4º Trimestre"/>
    <d v="2022-08-15T00:00:00"/>
    <s v="Sem informação"/>
    <m/>
    <m/>
    <s v="Jose Nasareno de Macedo Silva"/>
    <s v="Jose Nasareno de Macedo Silva"/>
    <s v="Sem indicação"/>
    <s v="Sem indicação"/>
    <s v="Sem indicação"/>
    <s v="nasareno.silva@tjpa.jus.br"/>
    <n v="-1228"/>
    <s v=""/>
    <m/>
    <s v="Iniciar Processo de Reajuste"/>
    <s v="077/2022"/>
    <m/>
    <s v="JNdMS"/>
    <s v="Jose Nasareno de Macedo Silva"/>
    <s v="Contrato não encontrado"/>
    <s v="Contrato077/2022"/>
  </r>
  <r>
    <s v="CONTRATO"/>
    <s v="078"/>
    <x v="3"/>
    <s v="NORTE PROTEÇÃO   LTDA"/>
    <s v="17.946.404/0001-75"/>
    <s v="Execução  daOBRAS  DE  REFORMA  DAS INSTALAÇÕES  DE  PREVENÇÃO  E  COMBATE  A  INCÊNDIO  DO  FÓRUM  CÍVEL  DE BELÉM, FÓRUM DE CASTANHAL E FÓRUM DE SANTARÉM - proposta vencedora para o item 01 – Fórum de Belém"/>
    <s v="Obra e Serviço de Engenharia"/>
    <x v="4"/>
    <s v="005/2021"/>
    <d v="2021-12-10T00:00:00"/>
    <s v="10/12/21"/>
    <d v="2023-06-10T00:00:00"/>
    <s v="10/06/23"/>
    <n v="547"/>
    <s v="EXPIRADO"/>
    <s v="EXPIRADO"/>
    <x v="0"/>
    <n v="595179.56000000006"/>
    <x v="0"/>
    <s v="00"/>
    <x v="1"/>
    <s v="PA-PRO-2021/03057"/>
    <s v="Contrato não encontrado"/>
    <s v="Contrato não encontrado"/>
    <s v="TJPA-MEM-2023/15345, cobrança"/>
    <m/>
    <s v="Lei n° 8.666/93"/>
    <m/>
    <m/>
    <s v="PRAZO LEGAL"/>
    <s v="2023 - 2º Trimestre"/>
    <d v="2023-04-11T00:00:00"/>
    <s v="Sem informação"/>
    <s v="NÃO"/>
    <m/>
    <s v="Jose Luis Sarmento de Araujo"/>
    <s v="Sem indicação"/>
    <s v="Gabriel Henrique da Silva Ventura"/>
    <s v="Sem indicação"/>
    <s v="Marcelo Passos Calandrini Fernandes"/>
    <s v="jose.araujo@tjpa.jus.br; gabriel.ventura@tjpa.jus.br; marcelo.fernandes@tjpa.jus.br"/>
    <n v="-989"/>
    <s v=""/>
    <m/>
    <s v="Iniciar Processo de Reajuste"/>
    <s v="078/2021"/>
    <m/>
    <s v="GHdSV"/>
    <s v="Gabriel Henrique da Silva Ventura"/>
    <s v="Contrato não encontrado"/>
    <s v="Contrato078/2021"/>
  </r>
  <r>
    <s v="CONTRATO"/>
    <s v="079"/>
    <x v="3"/>
    <s v="A3 ENGENHARIA LTDA"/>
    <s v="04.656.777/0001-60"/>
    <s v="Execução  da OBRAS  DE  REFORMA  DAS INSTALAÇÕES  DE  PREVENÇÃO  E  COMBATE  A  INCÊNDIO  DO  FÓRUM  CÍVEL  DE BELÉM, FÓRUM DE CASTANHAL E FÓRUM DE SANTARÉM - proposta vencedora para o item 02 – Fórum de Castanhal"/>
    <s v="Obra e Serviço de Engenharia"/>
    <x v="4"/>
    <s v="005/2021"/>
    <d v="2021-12-10T00:00:00"/>
    <s v="10/12/21"/>
    <d v="2023-06-10T00:00:00"/>
    <s v="10/06/23"/>
    <n v="547"/>
    <s v="EXPIRADO"/>
    <s v="EXPIRADO"/>
    <x v="0"/>
    <n v="189377.8"/>
    <x v="0"/>
    <s v="00"/>
    <x v="1"/>
    <s v="PA-PRO-2021/04228"/>
    <s v="Contrato não encontrado"/>
    <s v="Contrato não encontrado"/>
    <s v="Reajuste em apostilamento em TJPA-EXT-2023/00284-A. TJPA-MEM-2023/15350, cobrança renovação"/>
    <m/>
    <s v="Lei n° 8.666/93"/>
    <m/>
    <m/>
    <s v="PRAZO LEGAL"/>
    <s v="2023 - 2º Trimestre"/>
    <d v="2023-04-11T00:00:00"/>
    <s v="Sem informação"/>
    <s v="NÃO"/>
    <m/>
    <s v="Jose Luis Sarmento de Araujo"/>
    <s v="Sem indicação"/>
    <s v="Gabriel Henrique da Silva Ventura"/>
    <s v="Sem indicação"/>
    <s v="Marcelo Passos Calandrini Fernandes"/>
    <s v="jose.araujo@tjpa.jus.br; gabriel.ventura@tjpa.jus.br"/>
    <n v="-989"/>
    <s v=""/>
    <m/>
    <s v="Iniciar Processo de Reajuste"/>
    <s v="079/2021"/>
    <m/>
    <s v="GHdSV"/>
    <s v="Gabriel Henrique da Silva Ventura"/>
    <s v="Contrato não encontrado"/>
    <s v="Contrato079/2021"/>
  </r>
  <r>
    <s v="CONTRATO"/>
    <s v="083"/>
    <x v="4"/>
    <s v="APAE ABAETETUBA"/>
    <s v="04.362.893/0001-76"/>
    <s v="Doação de bens móveis inservíveis"/>
    <s v="Alienação"/>
    <x v="2"/>
    <s v="s/n"/>
    <d v="2022-10-06T00:00:00"/>
    <s v="06/10/22"/>
    <d v="2022-10-06T00:00:00"/>
    <s v="06/10/22"/>
    <n v="0"/>
    <s v="EXPIRADO"/>
    <s v="EXPIRADO"/>
    <x v="0"/>
    <n v="2989.61"/>
    <x v="3"/>
    <s v="00"/>
    <x v="2"/>
    <s v="PA-PRO-2022/03855"/>
    <s v="Contrato não encontrado"/>
    <s v="Contrato não encontrado"/>
    <m/>
    <m/>
    <s v="Lei n° 8.666/93"/>
    <m/>
    <m/>
    <s v="PRAZO LEGAL"/>
    <s v="2022 - 4º Trimestre"/>
    <d v="2022-08-07T00:00:00"/>
    <s v="Sem informação"/>
    <m/>
    <m/>
    <s v="Jose Nasareno de Macedo Silva"/>
    <s v="Jose Nasareno de Macedo Silva"/>
    <s v="Sem indicação"/>
    <s v="Sem indicação"/>
    <s v="Sem indicação"/>
    <s v="nasareno.silva@tjpa.jus.br"/>
    <n v="-1236"/>
    <s v=""/>
    <m/>
    <s v="Iniciar Processo de Reajuste"/>
    <s v="083/2022"/>
    <m/>
    <s v="JNdMS"/>
    <s v="Jose Nasareno de Macedo Silva"/>
    <s v="Contrato não encontrado"/>
    <s v="Contrato083/2022"/>
  </r>
  <r>
    <s v="CONTRATO"/>
    <s v="084"/>
    <x v="11"/>
    <s v="LANLINK SOLUÇÕES E COMERCIALIZAÇÃO EM INFORMÁTICA S/A"/>
    <s v="19.877.285/0002-52"/>
    <s v="Contratação dos serviços (assinatura/aluguel) de Cessão de Uso de Licenças de Software da Microsoft com padronização na modalidade contratual EAS"/>
    <s v="Serviço de Terceiro"/>
    <x v="0"/>
    <s v="093/2018"/>
    <d v="2018-12-17T00:00:00"/>
    <s v="17/12/18"/>
    <d v="2022-12-17T00:00:00"/>
    <s v="17/12/22"/>
    <n v="1461"/>
    <s v="EXPIRADO"/>
    <s v="EXPIRADO"/>
    <x v="0"/>
    <n v="3350401.21"/>
    <x v="0"/>
    <s v="00"/>
    <x v="4"/>
    <s v="PA-PRO-2018/06089"/>
    <s v="Contrato não encontrado"/>
    <s v="Contrato não encontrado"/>
    <s v="Nova contratação: TJPA-PRO-2022/01986, e-mail enviado por miguel pernambuco em 19/09/2022"/>
    <m/>
    <s v="Lei n° 8.666/93"/>
    <m/>
    <m/>
    <s v="PRAZO LEGAL"/>
    <s v="2022 - 4º Trimestre"/>
    <d v="2022-10-18T00:00:00"/>
    <s v="Sem informação"/>
    <s v="NÃO"/>
    <m/>
    <s v="Nilce Longui Ramoa "/>
    <s v="Bruno Lopes de Souza Benchimol"/>
    <s v="Daniel Azevedo Ferreira "/>
    <s v="Sem indicação"/>
    <s v="Sem indicação"/>
    <s v="nilce.ramoa@tjpa.jus.br; bruno.benchimol@tjpa.jus.br; daniel.ferreira@tjpa.jus.br"/>
    <n v="-1164"/>
    <s v=""/>
    <m/>
    <s v="Iniciar Processo de Reajuste"/>
    <s v="084/2018"/>
    <m/>
    <s v="BLdSB"/>
    <s v="Bruno Lopes de Souza Benchimol"/>
    <s v="Contrato não encontrado"/>
    <s v="Contrato084/2018"/>
  </r>
  <r>
    <s v="CONTRATO"/>
    <s v="085"/>
    <x v="11"/>
    <s v="PARS - PRODUTOS DE PROCESSAMENTO DE DADOS LTDA"/>
    <s v="27.626.290/0008-06"/>
    <s v="Contratação de empresa especializada para aquisição de serviços de assinaturas de software (cessão de uso, suporte técnico e atualização) e de implantação da RedHat"/>
    <s v="Contrato de TIC"/>
    <x v="0"/>
    <s v="092/2018"/>
    <d v="2018-12-19T00:00:00"/>
    <s v="19/12/18"/>
    <d v="2022-12-19T00:00:00"/>
    <s v="19/12/22"/>
    <n v="1461"/>
    <s v="EXPIRADO"/>
    <s v="EXPIRADO"/>
    <x v="0"/>
    <n v="610000"/>
    <x v="0"/>
    <s v="00"/>
    <x v="4"/>
    <s v="PA-PRO-2018/06090"/>
    <s v="Contrato não encontrado"/>
    <s v="Contrato não encontrado"/>
    <s v="TJPA-MEM-2022/46423, cobrança"/>
    <m/>
    <s v="Lei n° 8.666/93"/>
    <m/>
    <m/>
    <s v="PRAZO LEGAL"/>
    <s v="2022 - 4º Trimestre"/>
    <d v="2022-10-20T00:00:00"/>
    <s v="Sem informação"/>
    <s v="NÃO"/>
    <m/>
    <s v="Bruno Lopes de Souza Benchimol"/>
    <s v="Daniel Azevedo Ferreira "/>
    <s v="Sem indicação"/>
    <s v="Sem indicação"/>
    <s v="Sem indicação"/>
    <s v="bruno.benchimol@tjpa.jus.br; daniel.ferreira@tjpa.jus.br"/>
    <n v="-1162"/>
    <s v=""/>
    <m/>
    <s v="Iniciar Processo de Reajuste"/>
    <s v="085/2018"/>
    <m/>
    <s v="DAF"/>
    <s v="Daniel Azevedo Ferreira "/>
    <s v="Contrato não encontrado"/>
    <s v="Contrato085/2018"/>
  </r>
  <r>
    <s v="CONTRATO"/>
    <s v="085"/>
    <x v="3"/>
    <s v="BIOFAR HOSPITALAR EIRELI"/>
    <s v="19.056.683/0001-27"/>
    <s v="AQUISIÇÃO   DE   MATERIAL   TÉCNICO HOSPITALAR -ÁLCOOL  ETÍLICO  70%,"/>
    <s v="Material de Consumo"/>
    <x v="6"/>
    <s v="120/2021"/>
    <d v="2021-12-09T00:00:00"/>
    <s v="09/12/21"/>
    <d v="2022-12-09T00:00:00"/>
    <s v="09/12/22"/>
    <n v="365"/>
    <s v="EXPIRADO"/>
    <s v="EXPIRADO"/>
    <x v="0"/>
    <n v="19350"/>
    <x v="0"/>
    <s v="00"/>
    <x v="2"/>
    <s v="PA-PRO-2021/02971"/>
    <s v="Contrato não encontrado"/>
    <s v="Contrato não encontrado"/>
    <s v="TJPA-MEM-2022/46404, cobrança. NÃO PODE PRORROGAR. CONTRATO ORIUNDO DE ARP DE ARQUISIÇÃO. Resp. Lorena"/>
    <m/>
    <s v="Lei n° 8.666/93"/>
    <m/>
    <m/>
    <s v="PRAZO LEGAL"/>
    <s v="2022 - 4º Trimestre"/>
    <d v="2022-10-10T00:00:00"/>
    <s v="Sem informação"/>
    <s v="NÃO"/>
    <m/>
    <s v="Claikson Mendonca Duarte "/>
    <s v="Thiago da Silva Soares"/>
    <s v="Thiago da Silva Soares"/>
    <s v="Sem indicação"/>
    <s v="Sem indicação"/>
    <s v="claikson.duarte@tjpa.jus.br; thiago.soares@tjpa.jus.br"/>
    <n v="-1172"/>
    <s v=""/>
    <m/>
    <s v="Iniciar Processo de Reajuste"/>
    <s v="085/2021"/>
    <m/>
    <s v="TdSS"/>
    <s v="Thiago da Silva Soares"/>
    <s v="Contrato não encontrado"/>
    <s v="Contrato085/2021"/>
  </r>
  <r>
    <s v="CONTRATO"/>
    <s v="085"/>
    <x v="4"/>
    <s v="ESCOLA MUNICIPAL DE ENSINO FUNDAMENTAL DR. VICENTE MAUÉS"/>
    <s v="01.703.013/0001-90"/>
    <s v="Doação de bens móveis inservíveis"/>
    <s v="Alienação"/>
    <x v="2"/>
    <s v="s/n"/>
    <d v="2022-10-05T00:00:00"/>
    <s v="05/10/22"/>
    <d v="2022-10-05T00:00:00"/>
    <s v="05/10/22"/>
    <n v="0"/>
    <s v="EXPIRADO"/>
    <s v="EXPIRADO"/>
    <x v="0"/>
    <n v="1867.12"/>
    <x v="3"/>
    <s v="00"/>
    <x v="2"/>
    <s v="TJPA-PRO-2022/03891"/>
    <s v="Contrato não encontrado"/>
    <s v="Contrato não encontrado"/>
    <m/>
    <m/>
    <s v="Lei n° 8.666/93"/>
    <m/>
    <m/>
    <s v="PRAZO LEGAL"/>
    <s v="2022 - 4º Trimestre"/>
    <d v="2022-08-06T00:00:00"/>
    <s v="Sem informação"/>
    <m/>
    <m/>
    <s v="Jose Nasareno de Macedo Silva"/>
    <s v="Jose Nasareno de Macedo Silva"/>
    <s v="Sem indicação"/>
    <s v="Sem indicação"/>
    <s v="Sem indicação"/>
    <s v="nasareno.silva@tjpa.jus.br"/>
    <n v="-1237"/>
    <s v=""/>
    <m/>
    <s v="Iniciar Processo de Reajuste"/>
    <s v="085/2022"/>
    <m/>
    <s v="JNdMS"/>
    <s v="Jose Nasareno de Macedo Silva"/>
    <s v="Contrato não encontrado"/>
    <s v="Contrato085/2022"/>
  </r>
  <r>
    <s v="CONTRATO"/>
    <s v="076"/>
    <x v="3"/>
    <s v="TECH LEAD SERVIÇOS E COMÉRCIO DE INFORMÁTICA LTDA "/>
    <s v="11.887.021/0002-78"/>
    <s v="Contratação de serviços técnicos especializados, na  área  de  tecnologia  da  informação,  para  planejamento,  desenvolvimento, implantação e execução  continuada  de  atividades  de  suporte  técnico  para  o  TJPA"/>
    <s v="Contrato de TIC"/>
    <x v="0"/>
    <s v="057/2021"/>
    <d v="2021-12-01T00:00:00"/>
    <s v="01/12/21"/>
    <d v="2022-12-01T00:00:00"/>
    <s v="01/12/22"/>
    <n v="365"/>
    <s v="EXPIRADO"/>
    <s v="EXPIRADO"/>
    <x v="0"/>
    <n v="1047920"/>
    <x v="0"/>
    <s v="00"/>
    <x v="4"/>
    <s v="PA-PRO-2021/04120"/>
    <s v="Contrato não encontrado"/>
    <s v="Contrato não encontrado"/>
    <s v="TJPA-MEM-2022/46399, vigência. Servidor Roniel informou dia 17/11 pelo Teams que n]ao será porrrogado"/>
    <m/>
    <s v="Lei n° 8.666/93"/>
    <m/>
    <m/>
    <s v="PRAZO LEGAL"/>
    <s v="2022 - 4º Trimestre"/>
    <d v="2022-10-02T00:00:00"/>
    <s v="Sem informação"/>
    <s v="NÃO"/>
    <m/>
    <s v="Felipe Moraes Freitas"/>
    <s v="Felipe Moraes Freitas"/>
    <s v="Marcus Sergio Ferreira Neves"/>
    <s v="Sem indicação"/>
    <s v="Sem indicação"/>
    <s v="felipe.freitas@tjpa.jus.br; marcus.neves@tjpa.jus.br"/>
    <n v="-1180"/>
    <s v=""/>
    <m/>
    <s v="Iniciar Processo de Reajuste"/>
    <s v="076/2021"/>
    <m/>
    <s v="FMF"/>
    <s v="Felipe Moraes Freitas"/>
    <s v="Contrato não encontrado"/>
    <s v="Contrato076/2021"/>
  </r>
  <r>
    <s v="CONTRATO"/>
    <s v="088"/>
    <x v="11"/>
    <s v="CONSERP MANUTENÇÃO DE ELEVADORES LTDA"/>
    <s v="00.489.015/0001-65"/>
    <s v="Contratação de empresa especializada para modernização parcial do elevador instalado no Fórum Criminal – Anexo São João da Capital, com serviço de conservação/manutenção em garantia"/>
    <s v="Serviço de Terceiro"/>
    <x v="7"/>
    <s v="076/2018"/>
    <d v="2018-12-13T00:00:00"/>
    <s v="13/12/18"/>
    <d v="2023-06-29T00:00:00"/>
    <s v="29/06/23"/>
    <n v="1659"/>
    <s v="EXPIRADO"/>
    <s v="EXPIRADO"/>
    <x v="0"/>
    <n v="77131"/>
    <x v="0"/>
    <s v="00"/>
    <x v="1"/>
    <s v="PA-PRO-2018/06126"/>
    <s v="Contrato não encontrado"/>
    <s v="Contrato não encontrado"/>
    <s v="TJPA-MEM-2023/24337, cobrança. Fiscalização solicitou rescisão antecipada: TJPA-MEM-2023/24337-A"/>
    <m/>
    <s v="Lei n° 8.666/93"/>
    <m/>
    <m/>
    <s v="PRAZO LEGAL"/>
    <s v="2023 - 2º Trimestre"/>
    <d v="2023-04-30T00:00:00"/>
    <s v="Sem informação"/>
    <s v="NÃO"/>
    <m/>
    <s v="Edson Goncalves Ferreira"/>
    <s v="Antonio Fernandes dos Santos Sousa"/>
    <s v="Sem indicação"/>
    <s v="Sem indicação"/>
    <s v="Sem indicação"/>
    <s v="edson.gancalves@tjpa.jus.br; antonio.fernandes@tjpa.jus.br"/>
    <n v="-970"/>
    <s v=""/>
    <m/>
    <s v="Iniciar Processo de Reajuste"/>
    <s v="088/2018"/>
    <m/>
    <s v="AFdSS"/>
    <s v="Antonio Fernandes dos Santos Sousa"/>
    <s v="Contrato não encontrado"/>
    <s v="Contrato088/2018"/>
  </r>
  <r>
    <s v="CONTRATO"/>
    <s v="089"/>
    <x v="4"/>
    <s v="O DELEGACIA ESPECIALIZADA DE ATENDIMENTO À MULHER, E A CRIANÇA E AO ADOLESCENTE. "/>
    <s v="00.368.105/0001-06"/>
    <s v="Doação de bens móveis inservíveis"/>
    <s v="Alienação"/>
    <x v="2"/>
    <s v="s/n"/>
    <d v="2022-11-29T00:00:00"/>
    <s v="29/11/22"/>
    <d v="2022-11-29T00:00:00"/>
    <s v="29/11/22"/>
    <n v="0"/>
    <s v="EXPIRADO"/>
    <s v="EXPIRADO"/>
    <x v="0"/>
    <n v="1433.62"/>
    <x v="3"/>
    <s v="00"/>
    <x v="2"/>
    <s v="TJPA-PRO-2022/04239"/>
    <s v="Contrato não encontrado"/>
    <s v="Contrato não encontrado"/>
    <m/>
    <m/>
    <s v="Lei n° 8.666/93"/>
    <m/>
    <m/>
    <s v="PRAZO LEGAL"/>
    <s v="2022 - 4º Trimestre"/>
    <d v="2022-09-30T00:00:00"/>
    <s v="Sem informação"/>
    <m/>
    <m/>
    <s v="Jose Nasareno de Macedo Silva"/>
    <s v="Jose Nasareno de Macedo Silva"/>
    <s v="Sem indicação"/>
    <s v="Sem indicação"/>
    <s v="Sem indicação"/>
    <s v="nasareno.silva@tjpa.jus.br"/>
    <n v="-1182"/>
    <s v=""/>
    <m/>
    <s v="Iniciar Processo de Reajuste"/>
    <s v="089/2022"/>
    <m/>
    <s v="JNdMS"/>
    <s v="Jose Nasareno de Macedo Silva"/>
    <s v="Contrato não encontrado"/>
    <s v="Contrato089/2022"/>
  </r>
  <r>
    <s v="CONTRATO"/>
    <s v="089"/>
    <x v="3"/>
    <s v="DRIVE A INFORMÁTICA LTDA"/>
    <s v="00.677.870/0003-61"/>
    <s v="Aquisição de equipamentos para a modernização e expansão da infraestrutura de Tecnologia da Informação e Comunicação do Tribunal de Justiça do Estado do Pará"/>
    <s v="Contrato de TIC"/>
    <x v="0"/>
    <s v="049/2021"/>
    <d v="2021-12-10T00:00:00"/>
    <s v="10/12/21"/>
    <d v="2022-12-10T00:00:00"/>
    <s v="10/12/22"/>
    <n v="365"/>
    <s v="EXPIRADO"/>
    <s v="EXPIRADO"/>
    <x v="0"/>
    <n v="5892000"/>
    <x v="0"/>
    <s v="00"/>
    <x v="4"/>
    <s v="PA-MEM-2021/46669"/>
    <s v="Contrato não encontrado"/>
    <s v="Contrato não encontrado"/>
    <s v="Sevidor Roniel informou pelo Team no dia 07/10/2022 que não será prorrogado. "/>
    <m/>
    <s v="Lei n° 8.666/93"/>
    <m/>
    <m/>
    <s v="PRAZO LEGAL"/>
    <s v="2022 - 4º Trimestre"/>
    <d v="2022-10-11T00:00:00"/>
    <s v="Sem informação"/>
    <s v="NÃO"/>
    <m/>
    <s v="Diego Baptista Leitão"/>
    <s v="Felipe Moraes Freitas"/>
    <s v="Marcus Sergio Ferreira Neves"/>
    <s v="Sem indicação"/>
    <s v="Sem indicação"/>
    <s v="diego.leitao@tjpa.jus.br; felipe.freitas@tjpa.jus.br; marcus.neves@tjpa.jus.br"/>
    <n v="-1171"/>
    <s v=""/>
    <m/>
    <s v="Iniciar Processo de Reajuste"/>
    <s v="089/2021"/>
    <m/>
    <s v="FMF"/>
    <s v="Felipe Moraes Freitas"/>
    <s v="Contrato não encontrado"/>
    <s v="Contrato089/2021"/>
  </r>
  <r>
    <s v="CONTRATO"/>
    <s v="094"/>
    <x v="4"/>
    <s v="PARÓQUIA DE SÃO JOÃO BATISTA"/>
    <s v="04.696.357/0001-07"/>
    <s v="Doação de bens móveis inservíveis"/>
    <s v="Alienação"/>
    <x v="2"/>
    <s v="s/n"/>
    <d v="2022-11-18T00:00:00"/>
    <s v="18/11/22"/>
    <d v="2022-11-18T00:00:00"/>
    <s v="18/11/22"/>
    <n v="0"/>
    <s v="EXPIRADO"/>
    <s v="EXPIRADO"/>
    <x v="0"/>
    <n v="1471.05"/>
    <x v="3"/>
    <s v="00"/>
    <x v="2"/>
    <s v="PA-PRO-2022/04350"/>
    <s v="Contrato não encontrado"/>
    <s v="Contrato não encontrado"/>
    <m/>
    <m/>
    <s v="Lei n° 8.666/93"/>
    <m/>
    <m/>
    <s v="PRAZO LEGAL"/>
    <s v="2022 - 4º Trimestre"/>
    <d v="2022-09-19T00:00:00"/>
    <s v="Sem informação"/>
    <m/>
    <m/>
    <s v="Jose Nasareno de Macedo Silva"/>
    <s v="Jose Nasareno de Macedo Silva"/>
    <s v="Sem indicação"/>
    <s v="Sem indicação"/>
    <s v="Sem indicação"/>
    <s v="nasareno.silva@tjpa.jus.br"/>
    <n v="-1193"/>
    <s v=""/>
    <m/>
    <s v="Iniciar Processo de Reajuste"/>
    <s v="094/2022"/>
    <m/>
    <s v="JNdMS"/>
    <s v="Jose Nasareno de Macedo Silva"/>
    <s v="Contrato não encontrado"/>
    <s v="Contrato094/2022"/>
  </r>
  <r>
    <s v="CONTRATO"/>
    <s v="094"/>
    <x v="3"/>
    <s v="DADB EQUIPAMENTOS E SERVIÇOS DE INFORMÁTICA LTDA"/>
    <s v="12.980.808/0001-61"/>
    <s v="Aquisição   de equipamentos para   a   modernização   e   expansão   da   infraestrutura   de   Tecnologia   da Informação e Comunicação do Tribunal de Justiça do Estado do Pará."/>
    <s v="Contrato de TIC"/>
    <x v="7"/>
    <s v="049/2021"/>
    <d v="2021-12-21T00:00:00"/>
    <s v="21/12/21"/>
    <d v="2022-12-21T00:00:00"/>
    <s v="21/12/22"/>
    <n v="365"/>
    <s v="EXPIRADO"/>
    <s v="EXPIRADO"/>
    <x v="0"/>
    <n v="104000"/>
    <x v="0"/>
    <s v="00"/>
    <x v="4"/>
    <s v="PA-PRO-2021/02104"/>
    <s v="Contrato não encontrado"/>
    <s v="Contrato não encontrado"/>
    <s v="Servidor Roniel informou no Teams em 07/10/2022 que esta contrato nao será renovado"/>
    <m/>
    <s v="Lei n° 8.666/93"/>
    <m/>
    <m/>
    <s v="PRAZO LEGAL"/>
    <s v="2022 - 4º Trimestre"/>
    <d v="2022-10-22T00:00:00"/>
    <s v="Sem informação"/>
    <s v="NÃO"/>
    <m/>
    <s v="Diego Baptista Leitão"/>
    <s v="Felipe Moraes Freitas"/>
    <s v="Marcus Sergio Ferreira Neves"/>
    <s v="Sem indicação"/>
    <s v="Sem indicação"/>
    <s v="diego.leitao@tjpa.jus.br; felipe.freitas@tjpa.jus.br; marcus.neves@tjpa.jus.br"/>
    <n v="-1160"/>
    <s v=""/>
    <m/>
    <s v="Iniciar Processo de Reajuste"/>
    <s v="094/2021"/>
    <m/>
    <s v="FMF"/>
    <s v="Felipe Moraes Freitas"/>
    <s v="Contrato não encontrado"/>
    <s v="Contrato094/2021"/>
  </r>
  <r>
    <s v="CONTRATO"/>
    <s v="095"/>
    <x v="4"/>
    <s v="PASTORAL DA CRIANÇA - DIOCESE DE MARABÁ"/>
    <s v="00.975.471/0001-15"/>
    <s v="Doação de bens móveis inservíveis"/>
    <s v="Alienação"/>
    <x v="2"/>
    <s v="s/n"/>
    <d v="2022-11-11T00:00:00"/>
    <s v="11/11/22"/>
    <d v="2022-11-11T00:00:00"/>
    <s v="11/11/22"/>
    <n v="0"/>
    <s v="EXPIRADO"/>
    <s v="EXPIRADO"/>
    <x v="0"/>
    <n v="628.01"/>
    <x v="3"/>
    <s v="00"/>
    <x v="2"/>
    <s v="PA-PRO-2022/04362"/>
    <s v="Contrato não encontrado"/>
    <s v="Contrato não encontrado"/>
    <m/>
    <m/>
    <s v="Lei n° 8.666/93"/>
    <m/>
    <m/>
    <s v="PRAZO LEGAL"/>
    <s v="2022 - 4º Trimestre"/>
    <d v="2022-09-12T00:00:00"/>
    <s v="Sem informação"/>
    <m/>
    <m/>
    <s v="Jose Nasareno de Macedo Silva"/>
    <s v="Jose Nasareno de Macedo Silva"/>
    <s v="Sem indicação"/>
    <s v="Sem indicação"/>
    <s v="Sem indicação"/>
    <s v="nasareno.silva@tjpa.jus.br"/>
    <n v="-1200"/>
    <s v=""/>
    <m/>
    <s v="Iniciar Processo de Reajuste"/>
    <s v="095/2022"/>
    <m/>
    <s v="JNdMS"/>
    <s v="Jose Nasareno de Macedo Silva"/>
    <s v="Contrato não encontrado"/>
    <s v="Contrato095/2022"/>
  </r>
  <r>
    <s v="CONTRATO"/>
    <s v="096"/>
    <x v="4"/>
    <s v="CENTRO SOCIAL, CULTURAL, EDUCACIONAL ARCA DE NOE"/>
    <s v="06.538.090/0001-55"/>
    <s v="Doação de bens móveis inservíveis"/>
    <s v="Alienação"/>
    <x v="2"/>
    <s v="s/n"/>
    <d v="2022-11-18T00:00:00"/>
    <s v="18/11/22"/>
    <d v="2022-11-18T00:00:00"/>
    <s v="18/11/22"/>
    <n v="0"/>
    <s v="EXPIRADO"/>
    <s v="EXPIRADO"/>
    <x v="0"/>
    <n v="81659.23"/>
    <x v="3"/>
    <s v="00"/>
    <x v="2"/>
    <s v="PA-PRO-2022/04405"/>
    <s v="Contrato não encontrado"/>
    <s v="Contrato não encontrado"/>
    <m/>
    <m/>
    <s v="Lei n° 8.666/93"/>
    <m/>
    <m/>
    <s v="PRAZO LEGAL"/>
    <s v="2022 - 4º Trimestre"/>
    <d v="2022-09-19T00:00:00"/>
    <s v="Sem informação"/>
    <m/>
    <m/>
    <s v="Jose Nasareno de Macedo Silva"/>
    <s v="Jose Nasareno de Macedo Silva"/>
    <s v="Sem indicação"/>
    <s v="Sem indicação"/>
    <s v="Sem indicação"/>
    <s v="nasareno.silva@tjpa.jus.br"/>
    <n v="-1193"/>
    <s v=""/>
    <m/>
    <s v="Iniciar Processo de Reajuste"/>
    <s v="096/2022"/>
    <m/>
    <s v="JNdMS"/>
    <s v="Jose Nasareno de Macedo Silva"/>
    <s v="Contrato não encontrado"/>
    <s v="Contrato096/2022"/>
  </r>
  <r>
    <s v="CONTRATO"/>
    <s v="100"/>
    <x v="4"/>
    <s v="SINDICATO RURAL DE CHAVES"/>
    <s v="14.068.407/0001-65"/>
    <s v="Doação de bens móveis inservíveis."/>
    <s v="Alienação"/>
    <x v="2"/>
    <s v="s/n"/>
    <d v="2022-12-15T00:00:00"/>
    <s v="15/12/22"/>
    <d v="2022-12-15T00:00:00"/>
    <s v="15/12/22"/>
    <n v="0"/>
    <s v="EXPIRADO"/>
    <s v="EXPIRADO"/>
    <x v="0"/>
    <n v="759.79"/>
    <x v="3"/>
    <s v="00"/>
    <x v="2"/>
    <s v="PA-PRO-2022/04681"/>
    <s v="Contrato não encontrado"/>
    <s v="Contrato não encontrado"/>
    <m/>
    <m/>
    <s v="Lei n° 8.666/93"/>
    <m/>
    <m/>
    <s v="PRAZO LEGAL"/>
    <s v="2022 - 4º Trimestre"/>
    <d v="2022-10-16T00:00:00"/>
    <s v="Sem informação"/>
    <m/>
    <m/>
    <s v="Jose Nasareno de Macedo Silva"/>
    <s v="Jose Nasareno de Macedo Silva"/>
    <s v="Sem indicação"/>
    <s v="Sem indicação"/>
    <s v="Sem indicação"/>
    <s v="nasareno.silva@tjpa.jus.br"/>
    <n v="-1166"/>
    <s v=""/>
    <m/>
    <s v="Iniciar Processo de Reajuste"/>
    <s v="100/2022"/>
    <m/>
    <s v="JNdMS"/>
    <s v="Jose Nasareno de Macedo Silva"/>
    <s v="Contrato não encontrado"/>
    <s v="Contrato100/2022"/>
  </r>
  <r>
    <s v="CONTRATO"/>
    <s v="103"/>
    <x v="4"/>
    <s v="CONSELHO ESCOLAR DA ESCOLA MUNICIPAL DE ENSINO FUNDAMNETAL DRº VICENTE MAUÉS"/>
    <s v="01.703.013/0001-90"/>
    <s v="Doação de bens móveis inservíveis."/>
    <s v="Alienação"/>
    <x v="2"/>
    <s v="s/n"/>
    <d v="2022-12-15T00:00:00"/>
    <s v="15/12/22"/>
    <d v="2022-12-15T00:00:00"/>
    <s v="15/12/22"/>
    <n v="0"/>
    <s v="EXPIRADO"/>
    <s v="EXPIRADO"/>
    <x v="0"/>
    <n v="770.8"/>
    <x v="3"/>
    <s v="00"/>
    <x v="2"/>
    <s v="PA-PRO-2022/04706"/>
    <s v="Contrato não encontrado"/>
    <s v="Contrato não encontrado"/>
    <m/>
    <m/>
    <s v="Lei n° 8.666/93"/>
    <m/>
    <m/>
    <s v="PRAZO LEGAL"/>
    <s v="2022 - 4º Trimestre"/>
    <d v="2022-10-16T00:00:00"/>
    <s v="Sem informação"/>
    <m/>
    <m/>
    <s v="Jose Nasareno de Macedo Silva"/>
    <s v="Jose Nasareno de Macedo Silva"/>
    <s v="Sem indicação"/>
    <s v="Sem indicação"/>
    <s v="Sem indicação"/>
    <s v="nasareno.silva@tjpa.jus.br"/>
    <n v="-1166"/>
    <s v=""/>
    <m/>
    <s v="Iniciar Processo de Reajuste"/>
    <s v="103/2022"/>
    <m/>
    <s v="JNdMS"/>
    <s v="Jose Nasareno de Macedo Silva"/>
    <s v="Contrato não encontrado"/>
    <s v="Contrato103/2022"/>
  </r>
  <r>
    <s v="CONTRATO"/>
    <s v="032"/>
    <x v="5"/>
    <s v="C Q COMERCIO E SERVICOS ALIMENTICIOS E EVENTOS LTDA"/>
    <s v="09.356.159/0001-18"/>
    <s v="Contratação de empresa especializada na prestação de serviços de produção e distribuição de refeições (Quentinhas) para atender as necessidades do Tribunal de Justiça do Estado do Pará – TJPA"/>
    <s v="Serviço de Terceiro"/>
    <x v="7"/>
    <s v="039/2020"/>
    <d v="2020-10-05T00:00:00"/>
    <s v="05/10/20"/>
    <d v="2022-10-05T00:00:00"/>
    <s v="05/10/22"/>
    <n v="730"/>
    <s v="EXPIRADO"/>
    <s v="EXPIRADO"/>
    <x v="0"/>
    <n v="189000"/>
    <x v="0"/>
    <s v="00"/>
    <x v="2"/>
    <s v="PA-PRO-2020/02404"/>
    <s v="Contrato não encontrado"/>
    <s v="Contrato não encontrado"/>
    <s v="PA-MEM-2022/36347, cobrança;  PA-PRO-2022/02325, instrução - não será prorrogado."/>
    <m/>
    <s v="Lei n° 8.666/93"/>
    <m/>
    <m/>
    <s v="PRAZO LEGAL"/>
    <s v="2022 - 4º Trimestre"/>
    <d v="2022-08-06T00:00:00"/>
    <s v="Sem informação"/>
    <s v="NÃO"/>
    <m/>
    <s v="Jose Nasareno de Macedo Silva"/>
    <s v="Sem indicação"/>
    <s v="Sem indicação"/>
    <s v="Sem indicação"/>
    <s v="Sem indicação"/>
    <s v="nasareno.silva@tjpa.jus.br"/>
    <n v="-1237"/>
    <s v=""/>
    <m/>
    <s v="Iniciar Processo de Reajuste"/>
    <s v="032/2020"/>
    <m/>
    <s v="Sem indicação"/>
    <s v="Sem indicação"/>
    <s v="Contrato não encontrado"/>
    <s v="Contrato032/2020"/>
  </r>
  <r>
    <s v="CONTRATO"/>
    <s v="040"/>
    <x v="2"/>
    <s v="CENTRO DE REFERÊNCIA ESPECIALIZADO DE ASSISTÊNCIA SOCIAL (CREAS) - LIMOEIRO DO AJURU"/>
    <s v="18.709.195/0001-09"/>
    <s v="Doação de bens móveis inservíveis"/>
    <s v="Alienação"/>
    <x v="2"/>
    <s v="s/n"/>
    <d v="2023-06-05T00:00:00"/>
    <s v="05/06/23"/>
    <d v="2023-06-05T00:00:00"/>
    <s v="05/06/23"/>
    <n v="0"/>
    <s v="EXPIRADO"/>
    <s v="EXPIRADO"/>
    <x v="0"/>
    <n v="298.7"/>
    <x v="3"/>
    <s v="00"/>
    <x v="2"/>
    <s v="TJPA-PRO-2023/02170"/>
    <s v="Contrato não encontrado"/>
    <s v="Contrato não encontrado"/>
    <m/>
    <m/>
    <s v="Lei n° 8.666/93"/>
    <m/>
    <m/>
    <s v="PRAZO LEGAL"/>
    <s v="2023 - 2º Trimestre"/>
    <d v="2023-04-06T00:00:00"/>
    <s v="Sem informação"/>
    <m/>
    <m/>
    <s v="Jose Nasareno de Macedo Silva"/>
    <s v="Jose Nasareno de Macedo Silva"/>
    <s v="Sem indicação"/>
    <s v="Sem indicação"/>
    <s v="Sem indicação"/>
    <s v="nasareno.silva@tjpa.jus.br"/>
    <n v="-994"/>
    <s v=""/>
    <m/>
    <s v="Iniciar Processo de Reajuste"/>
    <s v="040/2023"/>
    <m/>
    <s v="JNdMS"/>
    <s v="Jose Nasareno de Macedo Silva"/>
    <s v="Contrato não encontrado"/>
    <s v="Contrato040/2023"/>
  </r>
  <r>
    <s v="CONTRATO"/>
    <s v="041"/>
    <x v="2"/>
    <s v="IGREJA DO EVANGELHO QUADRANGULAR - ACARÁ"/>
    <s v="62.955.505/2367-99"/>
    <s v="Doação de bens móveis inservíveis"/>
    <s v="Alienação"/>
    <x v="2"/>
    <s v="s/n"/>
    <d v="2023-06-16T00:00:00"/>
    <s v="16/06/23"/>
    <d v="2023-06-16T00:00:00"/>
    <s v="16/06/23"/>
    <n v="0"/>
    <s v="EXPIRADO"/>
    <s v="EXPIRADO"/>
    <x v="0"/>
    <n v="1698.75"/>
    <x v="3"/>
    <s v="00"/>
    <x v="2"/>
    <s v="TJPA-PRO-2023/02206"/>
    <s v="Contrato não encontrado"/>
    <s v="Contrato não encontrado"/>
    <m/>
    <m/>
    <s v="Lei n° 8.666/93"/>
    <m/>
    <m/>
    <s v="PRAZO LEGAL"/>
    <s v="2023 - 2º Trimestre"/>
    <d v="2023-04-17T00:00:00"/>
    <s v="Sem informação"/>
    <m/>
    <m/>
    <s v="Jose Nasareno de Macedo Silva"/>
    <s v="Jose Nasareno de Macedo Silva"/>
    <s v="Sem indicação"/>
    <s v="Sem indicação"/>
    <s v="Sem indicação"/>
    <s v="nasareno.silva@tjpa.jus.br"/>
    <n v="-983"/>
    <s v=""/>
    <m/>
    <s v="Iniciar Processo de Reajuste"/>
    <s v="041/2023"/>
    <m/>
    <s v="JNdMS"/>
    <s v="Jose Nasareno de Macedo Silva"/>
    <s v="Contrato não encontrado"/>
    <s v="Contrato041/2023"/>
  </r>
  <r>
    <s v="CONTRATO"/>
    <s v="043"/>
    <x v="2"/>
    <s v="SECRETÁRIA DE ESTADO DE ADMINISTRAÇÃO PENITENCIARIA – SEAP; TEMPLO PETENCOSTAL ATOS DOS APOSTOLOS; CENTRO ESPIRITA SERVIDORES DE JESUS; CORREGEDORIA GERAL – COMISSÃO DE CORREGEDORIA DO CPR-VIII DA POLICIA MILITAR DO ESTADO DO PARA; COLETIVO MAES DO XINGU; POLICIA CIVIL DO ESTADO DO PARÁ E ESCOLAR DA ESCOLA MUNICIPAL DE ENSINO INFANTIL E FUNDAMENTAL ALTEIR MARDEGAN "/>
    <s v="05.929.042/0001-25, 41.670.754/0001-36, 05.005.079/0001-67, 05.054.994/0001-42, 46.745.305/0001-23, 00.368.105/0001-06, 47.727.925/0001-00"/>
    <s v="Doação de bens móveis inservíveis"/>
    <s v="Alienação"/>
    <x v="2"/>
    <s v="s/n"/>
    <d v="2023-07-11T00:00:00"/>
    <s v="11/07/23"/>
    <d v="2023-07-11T00:00:00"/>
    <s v="11/07/23"/>
    <n v="0"/>
    <s v="EXPIRADO"/>
    <s v="EXPIRADO"/>
    <x v="0"/>
    <n v="44927.31"/>
    <x v="3"/>
    <s v="00"/>
    <x v="2"/>
    <s v="TJPA-PRO-2023/02289"/>
    <s v="Contrato não encontrado"/>
    <s v="Contrato não encontrado"/>
    <m/>
    <m/>
    <s v="Lei n° 8.666/93"/>
    <m/>
    <m/>
    <s v="PRAZO LEGAL"/>
    <s v="2023 - 3º Trimestre"/>
    <d v="2023-05-12T00:00:00"/>
    <s v="Sem informação"/>
    <m/>
    <m/>
    <s v="Jose Nasareno de Macedo Silva"/>
    <s v="Jose Nasareno de Macedo Silva"/>
    <s v="Sem indicação"/>
    <s v="Sem indicação"/>
    <s v="Sem indicação"/>
    <s v="nasareno.silva@tjpa.jus.br"/>
    <n v="-958"/>
    <s v=""/>
    <m/>
    <s v="Iniciar Processo de Reajuste"/>
    <s v="043/2023"/>
    <m/>
    <s v="JNdMS"/>
    <s v="Jose Nasareno de Macedo Silva"/>
    <s v="Contrato não encontrado"/>
    <s v="Contrato043/2023"/>
  </r>
  <r>
    <s v="CONTRATO"/>
    <s v="044"/>
    <x v="2"/>
    <s v="UNIÃO FORTE BRASILEIRA DA IGREJA ADVENSTISTA DO SÉTIMO DIA"/>
    <s v="04.930.244/0119-16"/>
    <s v="Doação de bens móveis inservíveis"/>
    <s v="Alienação"/>
    <x v="2"/>
    <s v="s/n"/>
    <d v="2023-06-16T00:00:00"/>
    <s v="16/06/23"/>
    <d v="2023-06-16T00:00:00"/>
    <s v="16/06/23"/>
    <n v="0"/>
    <s v="EXPIRADO"/>
    <s v="EXPIRADO"/>
    <x v="0"/>
    <n v="1844.24"/>
    <x v="3"/>
    <s v="00"/>
    <x v="2"/>
    <s v="TJPA-PRO-2023/02312"/>
    <s v="Contrato não encontrado"/>
    <s v="Contrato não encontrado"/>
    <m/>
    <m/>
    <s v="Lei n° 8.666/93"/>
    <m/>
    <m/>
    <s v="PRAZO LEGAL"/>
    <s v="2023 - 2º Trimestre"/>
    <d v="2023-04-17T00:00:00"/>
    <s v="Sem informação"/>
    <m/>
    <m/>
    <s v="Jose Nasareno de Macedo Silva"/>
    <s v="Jose Nasareno de Macedo Silva"/>
    <s v="Sem indicação"/>
    <s v="Sem indicação"/>
    <s v="Sem indicação"/>
    <s v="nasareno.silva@tjpa.jus.br"/>
    <n v="-983"/>
    <s v=""/>
    <m/>
    <s v="Iniciar Processo de Reajuste"/>
    <s v="044/2023"/>
    <m/>
    <s v="JNdMS"/>
    <s v="Jose Nasareno de Macedo Silva"/>
    <s v="Contrato não encontrado"/>
    <s v="Contrato044/2023"/>
  </r>
  <r>
    <s v="CONTRATO"/>
    <s v="045"/>
    <x v="2"/>
    <s v="APAE ABAETETUBA, ARQUIDIOCESE DE BELÉM, ASSOCIAÇÃO AMIGOS DA TERRA FIRME, ASSOCIAÇÃO MAIS, CASA DA CRIANÇA SANTA INÊS, COLÉGIO SALESIANO NOSSA SENHORA DO CARMO ANANINDEUA, CRECHE ESCOLA IRIS CRIANÇAS AOS OLHOS DE DEUS, ESCOLA ALBANÍZIA DE OLIVEIRA LIMA, ESCOLA COMUNITÁRIA URSINHO CARINHOSO, ESCOLA ESTADUAL DE ENSINO FUNDAMENTAL  MÉDIO PAULINO DE BRITO, ESCOLA ESTADUAL DE ENSINO FUNDAMENTAL - PROF. ANESIA, ESCOLA DE ENSINO FUNDAMENTAL E MÉDIO DR. FREITAS, ESCOLA D. PEDRO II, ESCOLA YOLANDA MARTINS E SILVA, FUNDAÇÃO ACOLHER, FUNDAÇÃO MARIA PERPÉTUA RIBEIRO, HOSPITAL DIVINA PROVIDÊNCIA, IGREJA BATISTA DO TELÉGRAFO, IGREJA DE CRISTO, INSTITUTO CULTURAL AMAZÔNICO BERÇO DA LIBERDADE - ICABEL, INSTITUTO SOCIAL MANÁ DE DEUS, INSTITUTO UNIDOS VENCEREMOS - SUVEN , ONG MORADA NOSSA, PARÓQUIA JOÃO PAULO, SECRETARIA DE ESTADO DE ADMINISTRAÇÃO PENITENCIÁRIA - SEAP, SECRETARIA MUNICIPAL DE DESENVOLVIMENTO ECONÔMICO - SEDEC, SECRETARIA MUNICIPAL DO TRABALHO E PROMOÇÃO SOCIAL DE SANTA IZABEL  - SEMTEPS"/>
    <s v="04.362.893/0001-76, 04.814.851/0001-29, 15.255.805/0001-53, 39.855.989/0001-50"/>
    <s v="Doação de bens móveis inservíveis"/>
    <s v="Alienação"/>
    <x v="2"/>
    <s v="s/n"/>
    <d v="2023-07-03T00:00:00"/>
    <s v="03/07/23"/>
    <d v="2023-07-03T00:00:00"/>
    <s v="03/07/23"/>
    <n v="0"/>
    <s v="EXPIRADO"/>
    <s v="EXPIRADO"/>
    <x v="0"/>
    <n v="261754.49"/>
    <x v="3"/>
    <s v="00"/>
    <x v="2"/>
    <s v="TJPA-MEM-2023/22013"/>
    <s v="Contrato não encontrado"/>
    <s v="Contrato não encontrado"/>
    <m/>
    <m/>
    <s v="Lei n° 8.666/93"/>
    <m/>
    <m/>
    <s v="PRAZO LEGAL"/>
    <s v="2023 - 3º Trimestre"/>
    <d v="2023-05-04T00:00:00"/>
    <s v="Sem informação"/>
    <m/>
    <m/>
    <s v="Jose Nasareno de Macedo Silva"/>
    <s v="Jose Nasareno de Macedo Silva"/>
    <s v="Sem indicação"/>
    <s v="Sem indicação"/>
    <s v="Sem indicação"/>
    <s v="nasareno.silva@tjpa.jus.br"/>
    <n v="-966"/>
    <s v=""/>
    <m/>
    <s v="Iniciar Processo de Reajuste"/>
    <s v="045/2023"/>
    <m/>
    <s v="JNdMS"/>
    <s v="Jose Nasareno de Macedo Silva"/>
    <s v="Contrato não encontrado"/>
    <s v="Contrato045/2023"/>
  </r>
  <r>
    <s v="CONTRATO"/>
    <s v="046"/>
    <x v="2"/>
    <s v="CENTRO SOCIAL INOVAÇÃO GILEIDE, OSCIP - ORGANIZAÇÃO DA SOCIEDADE CIVIL DE INTERESSE PÚBLICO"/>
    <s v="06.375.930/0001-06"/>
    <s v="Doação de bens móveis inservíveis"/>
    <s v="Alienação"/>
    <x v="2"/>
    <s v="s/n"/>
    <d v="2023-06-14T00:00:00"/>
    <s v="14/06/23"/>
    <d v="2023-06-14T00:00:00"/>
    <s v="14/06/23"/>
    <n v="0"/>
    <s v="EXPIRADO"/>
    <s v="EXPIRADO"/>
    <x v="0"/>
    <n v="76286"/>
    <x v="3"/>
    <s v="00"/>
    <x v="2"/>
    <s v="TJPA-PRO-2023/02376"/>
    <s v="Contrato não encontrado"/>
    <s v="Contrato não encontrado"/>
    <m/>
    <m/>
    <s v="Lei n° 8.666/93"/>
    <m/>
    <m/>
    <s v="PRAZO LEGAL"/>
    <s v="2023 - 2º Trimestre"/>
    <d v="2023-04-15T00:00:00"/>
    <s v="Sem informação"/>
    <m/>
    <m/>
    <s v="Jose Nasareno de Macedo Silva"/>
    <s v="Jose Nasareno de Macedo Silva"/>
    <s v="Sem indicação"/>
    <s v="Sem indicação"/>
    <s v="Sem indicação"/>
    <s v="nasareno.silva@tjpa.jus.br"/>
    <n v="-985"/>
    <s v=""/>
    <m/>
    <s v="Iniciar Processo de Reajuste"/>
    <s v="046/2023"/>
    <m/>
    <s v="JNdMS"/>
    <s v="Jose Nasareno de Macedo Silva"/>
    <s v="Contrato não encontrado"/>
    <s v="Contrato046/2023"/>
  </r>
  <r>
    <s v="CONTRATO"/>
    <s v="047"/>
    <x v="2"/>
    <s v="POLÍCIA MILITAR DO ESTADO DO PARÁ EM FAVOR DA CORREGEDORIA DA POLÍCIA MILITAR DO PARÁ"/>
    <s v="05.054.994/0001-42"/>
    <s v="Doação de bens móveis inservíveis"/>
    <s v="Alienação"/>
    <x v="2"/>
    <s v="s/n"/>
    <d v="2023-06-27T00:00:00"/>
    <s v="27/06/23"/>
    <d v="2023-06-27T00:00:00"/>
    <s v="27/06/23"/>
    <n v="0"/>
    <s v="EXPIRADO"/>
    <s v="EXPIRADO"/>
    <x v="0"/>
    <n v="3943.4"/>
    <x v="3"/>
    <s v="00"/>
    <x v="2"/>
    <s v="TJPA-PRO-2023/02388"/>
    <s v="Contrato não encontrado"/>
    <s v="Contrato não encontrado"/>
    <m/>
    <m/>
    <s v="Lei n° 8.666/93"/>
    <m/>
    <m/>
    <s v="PRAZO LEGAL"/>
    <s v="2023 - 2º Trimestre"/>
    <d v="2023-04-28T00:00:00"/>
    <s v="Sem informação"/>
    <m/>
    <m/>
    <s v="Jose Nasareno de Macedo Silva"/>
    <s v="Jose Nasareno de Macedo Silva"/>
    <s v="Sem indicação"/>
    <s v="Sem indicação"/>
    <s v="Sem indicação"/>
    <s v="nasareno.silva@tjpa.jus.br"/>
    <n v="-972"/>
    <s v=""/>
    <m/>
    <s v="Iniciar Processo de Reajuste"/>
    <s v="047/2023"/>
    <m/>
    <s v="JNdMS"/>
    <s v="Jose Nasareno de Macedo Silva"/>
    <s v="Contrato não encontrado"/>
    <s v="Contrato047/2023"/>
  </r>
  <r>
    <s v="CONTRATO"/>
    <s v="051"/>
    <x v="2"/>
    <s v="INSTITUTO CULTURAL AMAZONICO BERÇO DA LIBERDADE - ICABEL"/>
    <s v="44.253.058/0001-12"/>
    <s v="Doação de bens móveis inservíveis"/>
    <s v="Alienação"/>
    <x v="2"/>
    <s v="s/n"/>
    <d v="2023-06-19T00:00:00"/>
    <s v="19/06/23"/>
    <d v="2023-06-19T00:00:00"/>
    <s v="19/06/23"/>
    <n v="0"/>
    <s v="EXPIRADO"/>
    <s v="EXPIRADO"/>
    <x v="0"/>
    <n v="3699.41"/>
    <x v="3"/>
    <s v="00"/>
    <x v="2"/>
    <s v="TJPA-PRO-2023/02417"/>
    <s v="Contrato não encontrado"/>
    <s v="Contrato não encontrado"/>
    <m/>
    <m/>
    <s v="Lei n° 8.666/93"/>
    <m/>
    <m/>
    <s v="PRAZO LEGAL"/>
    <s v="2023 - 2º Trimestre"/>
    <d v="2023-04-20T00:00:00"/>
    <s v="Sem informação"/>
    <m/>
    <m/>
    <s v="Jose Nasareno de Macedo Silva"/>
    <s v="Jose Nasareno de Macedo Silva"/>
    <s v="Sem indicação"/>
    <s v="Sem indicação"/>
    <s v="Sem indicação"/>
    <s v="nasareno.silva@tjpa.jus.br"/>
    <n v="-980"/>
    <s v=""/>
    <m/>
    <s v="Iniciar Processo de Reajuste"/>
    <s v="051/2023"/>
    <m/>
    <s v="JNdMS"/>
    <s v="Jose Nasareno de Macedo Silva"/>
    <s v="Contrato não encontrado"/>
    <s v="Contrato051/2023"/>
  </r>
  <r>
    <s v="CONTRATO"/>
    <s v="052"/>
    <x v="2"/>
    <s v="POLÍCIA CIVIL DO ESTADO DO PARÁ, EM FAVOR DA DELEGACIA DE POLÍCIA CIVIL DE ULIANÓPOLIS"/>
    <s v="00.368.105/0001-06"/>
    <s v="Doação de bens móveis inservíveis"/>
    <s v="Alienação"/>
    <x v="2"/>
    <s v="s/n"/>
    <d v="2023-07-14T00:00:00"/>
    <s v="14/07/23"/>
    <d v="2023-07-14T00:00:00"/>
    <s v="14/07/23"/>
    <n v="0"/>
    <s v="EXPIRADO"/>
    <s v="EXPIRADO"/>
    <x v="0"/>
    <n v="907.91"/>
    <x v="3"/>
    <s v="00"/>
    <x v="2"/>
    <s v="TJPA-PRO-2023/02427"/>
    <s v="Contrato não encontrado"/>
    <s v="Contrato não encontrado"/>
    <m/>
    <m/>
    <s v="Lei n° 8.666/93"/>
    <m/>
    <m/>
    <s v="PRAZO LEGAL"/>
    <s v="2023 - 3º Trimestre"/>
    <d v="2023-05-15T00:00:00"/>
    <s v="Sem informação"/>
    <m/>
    <m/>
    <s v="Jose Nasareno de Macedo Silva"/>
    <s v="Jose Nasareno de Macedo Silva"/>
    <s v="Sem indicação"/>
    <s v="Sem indicação"/>
    <s v="Sem indicação"/>
    <s v="nasareno.silva@tjpa.jus.br"/>
    <n v="-955"/>
    <s v=""/>
    <m/>
    <s v="Iniciar Processo de Reajuste"/>
    <s v="052/2023"/>
    <m/>
    <s v="JNdMS"/>
    <s v="Jose Nasareno de Macedo Silva"/>
    <s v="Contrato não encontrado"/>
    <s v="Contrato052/2023"/>
  </r>
  <r>
    <s v="CONTRATO"/>
    <s v="053"/>
    <x v="2"/>
    <s v="CONSELHO ESCOLAR DA ESCOLA MUNICIPAL DE ENSINO FUNDAMNETAL DRº VICENTE MAUÉS"/>
    <s v="01.703.013/0001-90"/>
    <s v="Doação de bens móveis inservíveis"/>
    <s v="Alienação"/>
    <x v="2"/>
    <s v="s/n"/>
    <d v="2023-06-19T00:00:00"/>
    <s v="19/06/23"/>
    <d v="2023-06-19T00:00:00"/>
    <s v="19/06/23"/>
    <n v="0"/>
    <s v="EXPIRADO"/>
    <s v="EXPIRADO"/>
    <x v="0"/>
    <n v="664.09"/>
    <x v="3"/>
    <s v="00"/>
    <x v="2"/>
    <s v="TJPA-PRO-2023/02451"/>
    <s v="Contrato não encontrado"/>
    <s v="Contrato não encontrado"/>
    <m/>
    <m/>
    <s v="Lei n° 8.666/93"/>
    <m/>
    <m/>
    <s v="PRAZO LEGAL"/>
    <s v="2023 - 2º Trimestre"/>
    <d v="2023-04-20T00:00:00"/>
    <s v="Sem informação"/>
    <m/>
    <m/>
    <s v="Jose Nasareno de Macedo Silva"/>
    <s v="Jose Nasareno de Macedo Silva"/>
    <s v="Sem indicação"/>
    <s v="Sem indicação"/>
    <s v="Sem indicação"/>
    <s v="nasareno.silva@tjpa.jus.br"/>
    <n v="-980"/>
    <s v=""/>
    <m/>
    <s v="Iniciar Processo de Reajuste"/>
    <s v="053/2023"/>
    <m/>
    <s v="JNdMS"/>
    <s v="Jose Nasareno de Macedo Silva"/>
    <s v="Contrato não encontrado"/>
    <s v="Contrato053/2023"/>
  </r>
  <r>
    <s v="CONTRATO"/>
    <s v="054"/>
    <x v="2"/>
    <s v="ASSOCIAÇÃO DE MORADORES E PRODUTORES RURAIS DA COMUNIDADE DE IGARAPÉ AÇU DO ITUQUI - AMPRUCIA"/>
    <s v="05.297.278/0001-96"/>
    <s v="Doação de bens móveis inservíveis"/>
    <s v="Alienação"/>
    <x v="2"/>
    <s v="s/n"/>
    <d v="2023-07-28T00:00:00"/>
    <s v="28/07/23"/>
    <d v="2023-07-28T00:00:00"/>
    <s v="28/07/23"/>
    <n v="0"/>
    <s v="EXPIRADO"/>
    <s v="EXPIRADO"/>
    <x v="0"/>
    <n v="127.08"/>
    <x v="3"/>
    <s v="00"/>
    <x v="2"/>
    <s v="TJPA-PRO-2023/02482"/>
    <s v="Contrato não encontrado"/>
    <s v="Contrato não encontrado"/>
    <m/>
    <m/>
    <s v="Lei n° 8.666/93"/>
    <m/>
    <m/>
    <s v="PRAZO LEGAL"/>
    <s v="2023 - 3º Trimestre"/>
    <d v="2023-05-29T00:00:00"/>
    <s v="Sem informação"/>
    <m/>
    <m/>
    <s v="Jose Nasareno de Macedo Silva"/>
    <s v="Jose Nasareno de Macedo Silva"/>
    <s v="Sem indicação"/>
    <s v="Sem indicação"/>
    <s v="Sem indicação"/>
    <s v="nasareno.silva@tjpa.jus.br"/>
    <n v="-941"/>
    <s v=""/>
    <m/>
    <s v="Iniciar Processo de Reajuste"/>
    <s v="054/2023"/>
    <m/>
    <s v="JNdMS"/>
    <s v="Jose Nasareno de Macedo Silva"/>
    <s v="Contrato não encontrado"/>
    <s v="Contrato054/2023"/>
  </r>
  <r>
    <s v="CONTRATO"/>
    <s v="055"/>
    <x v="2"/>
    <s v="ABRIGO INSTITUCIONAL DE CRIANÇAS E ADOLESCENTES ATRAVÉS DA PREFEITURA MUNICIPAL DE PARAGOMINAS"/>
    <s v="05.193.057/0001-78"/>
    <s v="Doação de bens móveis inservíveis"/>
    <s v="Alienação"/>
    <x v="2"/>
    <s v="s/n"/>
    <d v="2023-06-28T00:00:00"/>
    <s v="28/06/23"/>
    <d v="2023-06-28T00:00:00"/>
    <s v="28/06/23"/>
    <n v="0"/>
    <s v="EXPIRADO"/>
    <s v="EXPIRADO"/>
    <x v="0"/>
    <n v="2855.86"/>
    <x v="3"/>
    <s v="00"/>
    <x v="2"/>
    <s v="TJPA-PRO-2023/02510"/>
    <s v="Contrato não encontrado"/>
    <s v="Contrato não encontrado"/>
    <m/>
    <m/>
    <s v="Lei n° 8.666/93"/>
    <m/>
    <m/>
    <s v="PRAZO LEGAL"/>
    <s v="2023 - 2º Trimestre"/>
    <d v="2023-04-29T00:00:00"/>
    <s v="Sem informação"/>
    <m/>
    <m/>
    <s v="Jose Nasareno de Macedo Silva"/>
    <s v="Jose Nasareno de Macedo Silva"/>
    <s v="Sem indicação"/>
    <s v="Sem indicação"/>
    <s v="Sem indicação"/>
    <s v="nasareno.silva@tjpa.jus.br"/>
    <n v="-971"/>
    <s v=""/>
    <m/>
    <s v="Iniciar Processo de Reajuste"/>
    <s v="055/2023"/>
    <m/>
    <s v="JNdMS"/>
    <s v="Jose Nasareno de Macedo Silva"/>
    <s v="Contrato não encontrado"/>
    <s v="Contrato055/2023"/>
  </r>
  <r>
    <s v="CONTRATO"/>
    <s v="056"/>
    <x v="2"/>
    <s v="POLÍCIA CIVIL DO ESTADO DO PARÁ, EM FAVOR DA DELEGACIA DE POLÍCIA DE NOVA IPIXUNA "/>
    <s v=" 00.368.105/0001-06"/>
    <s v="Doação de bens móveis inservíveis"/>
    <s v="Alienação"/>
    <x v="2"/>
    <s v="s/n"/>
    <d v="2023-07-18T00:00:00"/>
    <s v="18/07/23"/>
    <d v="2023-07-18T00:00:00"/>
    <s v="18/07/23"/>
    <n v="0"/>
    <s v="EXPIRADO"/>
    <s v="EXPIRADO"/>
    <x v="0"/>
    <n v="2700.96"/>
    <x v="3"/>
    <s v="00"/>
    <x v="2"/>
    <s v="TJPA-PRO-2023/02607"/>
    <s v="Contrato não encontrado"/>
    <s v="Contrato não encontrado"/>
    <m/>
    <m/>
    <s v="Lei n° 8.666/93"/>
    <m/>
    <m/>
    <s v="PRAZO LEGAL"/>
    <s v="2023 - 3º Trimestre"/>
    <d v="2023-05-19T00:00:00"/>
    <s v="Sem informação"/>
    <m/>
    <m/>
    <s v="Jose Nasareno de Macedo Silva"/>
    <s v="Jose Nasareno de Macedo Silva"/>
    <s v="Sem indicação"/>
    <s v="Sem indicação"/>
    <s v="Sem indicação"/>
    <s v="nasareno.silva@tjpa.jus.br"/>
    <n v="-951"/>
    <s v=""/>
    <m/>
    <s v="Iniciar Processo de Reajuste"/>
    <s v="056/2023"/>
    <m/>
    <s v="JNdMS"/>
    <s v="Jose Nasareno de Macedo Silva"/>
    <s v="Contrato não encontrado"/>
    <s v="Contrato056/2023"/>
  </r>
  <r>
    <s v="CONTRATO"/>
    <s v="057"/>
    <x v="2"/>
    <s v="SECRETÁRIA MUNICIPAL DE DESENVOLVIMENTO SOCIAL (FUNDO MUNICIPAL DE ASSISTÊNCIA SOCIAL) DE PARAGOMINAS"/>
    <s v="14.488.963/0001-90"/>
    <s v="Doação de bens móveis inservíveis"/>
    <s v="Alienação"/>
    <x v="2"/>
    <s v="s/n"/>
    <d v="2023-07-18T00:00:00"/>
    <s v="18/07/23"/>
    <d v="2023-07-18T00:00:00"/>
    <s v="18/07/23"/>
    <n v="0"/>
    <s v="EXPIRADO"/>
    <s v="EXPIRADO"/>
    <x v="0"/>
    <n v="1024.06"/>
    <x v="3"/>
    <s v="00"/>
    <x v="2"/>
    <s v="TJPA-PRO-2023/02654"/>
    <s v="Contrato não encontrado"/>
    <s v="Contrato não encontrado"/>
    <m/>
    <m/>
    <s v="Lei n° 8.666/93"/>
    <m/>
    <m/>
    <s v="PRAZO LEGAL"/>
    <s v="2023 - 3º Trimestre"/>
    <d v="2023-05-19T00:00:00"/>
    <s v="Sem informação"/>
    <m/>
    <m/>
    <s v="Jose Nasareno de Macedo Silva"/>
    <s v="Jose Nasareno de Macedo Silva"/>
    <s v="Sem indicação"/>
    <s v="Sem indicação"/>
    <s v="Sem indicação"/>
    <s v="nasareno.silva@tjpa.jus.br"/>
    <n v="-951"/>
    <s v=""/>
    <m/>
    <s v="Iniciar Processo de Reajuste"/>
    <s v="057/2023"/>
    <m/>
    <s v="JNdMS"/>
    <s v="Jose Nasareno de Macedo Silva"/>
    <s v="Contrato não encontrado"/>
    <s v="Contrato057/2023"/>
  </r>
  <r>
    <s v="CONTRATO"/>
    <s v="059"/>
    <x v="2"/>
    <s v="ASSOCIAÇÃO BUJARUENSE DOS AGRICULTORES E AGRICULTORAS DE BUJARU - ABAA "/>
    <s v="03.861.998/0001-07"/>
    <s v="Doação de bens móveis inservíveis"/>
    <s v="Alienação"/>
    <x v="2"/>
    <s v="s/n"/>
    <d v="2023-07-18T00:00:00"/>
    <s v="18/07/23"/>
    <d v="2023-07-18T00:00:00"/>
    <s v="18/07/23"/>
    <n v="0"/>
    <s v="EXPIRADO"/>
    <s v="EXPIRADO"/>
    <x v="0"/>
    <n v="817.83"/>
    <x v="3"/>
    <s v="00"/>
    <x v="2"/>
    <s v="TJPA-PRO-2023/02660"/>
    <s v="Contrato não encontrado"/>
    <s v="Contrato não encontrado"/>
    <m/>
    <m/>
    <s v="Lei n° 8.666/93"/>
    <m/>
    <m/>
    <s v="PRAZO LEGAL"/>
    <s v="2023 - 3º Trimestre"/>
    <d v="2023-05-19T00:00:00"/>
    <s v="Sem informação"/>
    <m/>
    <m/>
    <s v="Jose Nasareno de Macedo Silva"/>
    <s v="Jose Nasareno de Macedo Silva"/>
    <s v="Sem indicação"/>
    <s v="Sem indicação"/>
    <s v="Sem indicação"/>
    <s v="nasareno.silva@tjpa.jus.br"/>
    <n v="-951"/>
    <s v=""/>
    <m/>
    <s v="Iniciar Processo de Reajuste"/>
    <s v="059/2023"/>
    <m/>
    <s v="JNdMS"/>
    <s v="Jose Nasareno de Macedo Silva"/>
    <s v="Contrato não encontrado"/>
    <s v="Contrato059/2023"/>
  </r>
  <r>
    <s v="CONTRATO"/>
    <s v="060"/>
    <x v="2"/>
    <s v="ASSOCIAÇÃO JOSÉ PEREIRA DE FARIAS - PROJETO JUQUINHA"/>
    <s v="06.064.766/0001-16"/>
    <s v="Doação de bens móveis inservíveis"/>
    <s v="Alienação"/>
    <x v="2"/>
    <s v="s/n"/>
    <d v="2023-07-13T00:00:00"/>
    <s v="13/07/23"/>
    <d v="2023-07-13T00:00:00"/>
    <s v="13/07/23"/>
    <n v="0"/>
    <s v="EXPIRADO"/>
    <s v="EXPIRADO"/>
    <x v="0"/>
    <n v="768.74"/>
    <x v="3"/>
    <s v="00"/>
    <x v="2"/>
    <s v="TJPA-PRO-2023/02676"/>
    <s v="Contrato não encontrado"/>
    <s v="Contrato não encontrado"/>
    <m/>
    <m/>
    <s v="Lei n° 8.666/93"/>
    <m/>
    <m/>
    <s v="PRAZO LEGAL"/>
    <s v="2023 - 3º Trimestre"/>
    <d v="2023-05-14T00:00:00"/>
    <s v="Sem informação"/>
    <m/>
    <m/>
    <s v="Jose Nasareno de Macedo Silva"/>
    <s v="Jose Nasareno de Macedo Silva"/>
    <s v="Sem indicação"/>
    <s v="Sem indicação"/>
    <s v="Sem indicação"/>
    <s v="nasareno.silva@tjpa.jus.br"/>
    <n v="-956"/>
    <s v=""/>
    <m/>
    <s v="Iniciar Processo de Reajuste"/>
    <s v="060/2023"/>
    <m/>
    <s v="JNdMS"/>
    <s v="Jose Nasareno de Macedo Silva"/>
    <s v="Contrato não encontrado"/>
    <s v="Contrato060/2023"/>
  </r>
  <r>
    <s v="CONTRATO"/>
    <s v="061"/>
    <x v="2"/>
    <s v="ASSOCIAÇÃO DOS MORADORES DO BAIRRO DO GUAMÁ"/>
    <s v="10.235.331/0001-64"/>
    <s v="Doação de bens móveis inservíveis"/>
    <s v="Alienação"/>
    <x v="2"/>
    <s v="s/n"/>
    <d v="2023-07-10T00:00:00"/>
    <s v="10/07/23"/>
    <d v="2023-07-10T00:00:00"/>
    <s v="10/07/23"/>
    <n v="0"/>
    <s v="EXPIRADO"/>
    <s v="EXPIRADO"/>
    <x v="0"/>
    <n v="48684.01"/>
    <x v="3"/>
    <s v="00"/>
    <x v="2"/>
    <s v="TJPA-PRO-2023/02677"/>
    <s v="Contrato não encontrado"/>
    <s v="Contrato não encontrado"/>
    <m/>
    <m/>
    <s v="Lei n° 8.666/93"/>
    <m/>
    <m/>
    <s v="PRAZO LEGAL"/>
    <s v="2023 - 3º Trimestre"/>
    <d v="2023-05-11T00:00:00"/>
    <s v="Sem informação"/>
    <m/>
    <m/>
    <s v="Jose Nasareno de Macedo Silva"/>
    <s v="Jose Nasareno de Macedo Silva"/>
    <s v="Sem indicação"/>
    <s v="Sem indicação"/>
    <s v="Sem indicação"/>
    <s v="nasareno.silva@tjpa.jus.br"/>
    <n v="-959"/>
    <s v=""/>
    <m/>
    <s v="Iniciar Processo de Reajuste"/>
    <s v="061/2023"/>
    <m/>
    <s v="JNdMS"/>
    <s v="Jose Nasareno de Macedo Silva"/>
    <s v="Contrato não encontrado"/>
    <s v="Contrato061/2023"/>
  </r>
  <r>
    <s v="CONTRATO"/>
    <s v="062"/>
    <x v="2"/>
    <s v="ASSOCIAÇÃO DESPORTIVA WAARM - PARAGOMINAS"/>
    <s v="31.415.083/0001-03"/>
    <s v="Doação de bens móveis inservíveis"/>
    <s v="Alienação"/>
    <x v="2"/>
    <s v="s/n"/>
    <d v="2023-07-31T00:00:00"/>
    <s v="31/07/23"/>
    <d v="2023-07-31T00:00:00"/>
    <s v="31/07/23"/>
    <n v="0"/>
    <s v="EXPIRADO"/>
    <s v="EXPIRADO"/>
    <x v="0"/>
    <n v="618.14"/>
    <x v="3"/>
    <s v="00"/>
    <x v="2"/>
    <s v="TJPA-PRO-2023/02699"/>
    <s v="Contrato não encontrado"/>
    <s v="Contrato não encontrado"/>
    <m/>
    <m/>
    <s v="Lei n° 8.666/93"/>
    <m/>
    <m/>
    <s v="PRAZO LEGAL"/>
    <s v="2023 - 3º Trimestre"/>
    <d v="2023-06-01T00:00:00"/>
    <s v="Sem informação"/>
    <m/>
    <m/>
    <s v="Jose Nasareno de Macedo Silva"/>
    <s v="Jose Nasareno de Macedo Silva"/>
    <s v="Sem indicação"/>
    <s v="Sem indicação"/>
    <s v="Sem indicação"/>
    <s v="nasareno.silva@tjpa.jus.br"/>
    <n v="-938"/>
    <s v=""/>
    <m/>
    <s v="Iniciar Processo de Reajuste"/>
    <s v="062/2023"/>
    <m/>
    <s v="JNdMS"/>
    <s v="Jose Nasareno de Macedo Silva"/>
    <s v="Contrato não encontrado"/>
    <s v="Contrato062/2023"/>
  </r>
  <r>
    <s v="CONTRATO"/>
    <s v="064"/>
    <x v="2"/>
    <s v="COOPERATIVA DOS TRABALHADORES DE RECICLAGEM DO SUL E SUDESTE DO PARÁ  - COOPERLIMPA"/>
    <s v="08.725.402/0001-65"/>
    <s v="Doação de bens móveis inservíveis"/>
    <s v="Alienação"/>
    <x v="2"/>
    <s v="s/n"/>
    <d v="2023-07-25T00:00:00"/>
    <s v="25/07/23"/>
    <d v="2023-07-25T00:00:00"/>
    <s v="25/07/23"/>
    <n v="0"/>
    <s v="EXPIRADO"/>
    <s v="EXPIRADO"/>
    <x v="0"/>
    <n v="11074.25"/>
    <x v="3"/>
    <s v="00"/>
    <x v="2"/>
    <s v="TJPA-PRO-2023/02718"/>
    <s v="Contrato não encontrado"/>
    <s v="Contrato não encontrado"/>
    <m/>
    <m/>
    <s v="Lei n° 8.666/93"/>
    <m/>
    <m/>
    <s v="PRAZO LEGAL"/>
    <s v="2023 - 3º Trimestre"/>
    <d v="2023-05-26T00:00:00"/>
    <s v="Sem informação"/>
    <m/>
    <m/>
    <s v="Jose Nasareno de Macedo Silva"/>
    <s v="Jose Nasareno de Macedo Silva"/>
    <s v="Sem indicação"/>
    <s v="Sem indicação"/>
    <s v="Sem indicação"/>
    <s v="nasareno.silva@tjpa.jus.br"/>
    <n v="-944"/>
    <s v=""/>
    <m/>
    <s v="Iniciar Processo de Reajuste"/>
    <s v="064/2023"/>
    <m/>
    <s v="JNdMS"/>
    <s v="Jose Nasareno de Macedo Silva"/>
    <s v="Contrato não encontrado"/>
    <s v="Contrato064/2023"/>
  </r>
  <r>
    <s v="CONTRATO"/>
    <s v="036"/>
    <x v="2"/>
    <s v="POLÍCIA MILITAR DO ESTADO DO PARÁ - 1° BATALHÃO RURAL"/>
    <s v="05.054.994/0001-42"/>
    <s v="Doação de bens móveis inservíveis"/>
    <s v="Alienação"/>
    <x v="2"/>
    <s v="s/n"/>
    <d v="2023-07-31T00:00:00"/>
    <s v="31/07/23"/>
    <d v="2023-07-31T00:00:00"/>
    <s v="31/07/23"/>
    <n v="0"/>
    <s v="EXPIRADO"/>
    <s v="EXPIRADO"/>
    <x v="0"/>
    <n v="972.63"/>
    <x v="3"/>
    <s v="00"/>
    <x v="2"/>
    <s v="TJPA-PRO-2023/03038"/>
    <s v="Contrato não encontrado"/>
    <s v="Contrato não encontrado"/>
    <m/>
    <m/>
    <s v="Lei n° 8.666/93"/>
    <m/>
    <m/>
    <s v="PRAZO LEGAL"/>
    <s v="2023 - 3º Trimestre"/>
    <d v="2023-06-01T00:00:00"/>
    <s v="Sem informação"/>
    <m/>
    <m/>
    <s v="Jose Nasareno de Macedo Silva"/>
    <s v="Jose Nasareno de Macedo Silva"/>
    <s v="Sem indicação"/>
    <s v="Sem indicação"/>
    <s v="Sem indicação"/>
    <s v="nasareno.silva@tjpa.jus.br"/>
    <n v="-938"/>
    <s v=""/>
    <m/>
    <s v="Iniciar Processo de Reajuste"/>
    <s v="036/2023"/>
    <m/>
    <s v="JNdMS"/>
    <s v="Jose Nasareno de Macedo Silva"/>
    <s v="Contrato não encontrado"/>
    <s v="Contrato036/2023"/>
  </r>
  <r>
    <s v="CONTRATO"/>
    <s v="058"/>
    <x v="2"/>
    <s v="ASSOCIAÇÃO MENINO FELIZ DE PARAGOMINAS"/>
    <s v="10.738.389/0001-20"/>
    <s v="Doação de bens móveis inservíveis"/>
    <s v="Alienação"/>
    <x v="2"/>
    <s v="s/n"/>
    <d v="2023-08-02T00:00:00"/>
    <s v="02/08/23"/>
    <d v="2023-08-02T00:00:00"/>
    <s v="02/08/23"/>
    <n v="0"/>
    <s v="EXPIRADO"/>
    <s v="EXPIRADO"/>
    <x v="0"/>
    <n v="2549.9"/>
    <x v="3"/>
    <s v="00"/>
    <x v="2"/>
    <s v="TJPA-PRO-2023/02657"/>
    <s v="Contrato não encontrado"/>
    <s v="Contrato não encontrado"/>
    <m/>
    <m/>
    <s v="Lei n° 8.666/93"/>
    <m/>
    <m/>
    <s v="PRAZO LEGAL"/>
    <s v="2023 - 3º Trimestre"/>
    <d v="2023-06-03T00:00:00"/>
    <s v="Sem informação"/>
    <m/>
    <m/>
    <s v="Jose Nasareno de Macedo Silva"/>
    <s v="Jose Nasareno de Macedo Silva"/>
    <s v="Sem indicação"/>
    <s v="Sem indicação"/>
    <s v="Sem indicação"/>
    <s v="nasareno.silva@tjpa.jus.br"/>
    <n v="-936"/>
    <s v=""/>
    <m/>
    <s v="Iniciar Processo de Reajuste"/>
    <s v="058/2023"/>
    <m/>
    <s v="JNdMS"/>
    <s v="Jose Nasareno de Macedo Silva"/>
    <s v="Contrato não encontrado"/>
    <s v="Contrato058/2023"/>
  </r>
  <r>
    <s v="CONTRATO"/>
    <s v="063"/>
    <x v="2"/>
    <s v="POLÍCIA CIVIL - PARAGOMINAS"/>
    <s v="00.368.106/0001-06"/>
    <s v="Doação de bens móveis inservíveis"/>
    <s v="Alienação"/>
    <x v="2"/>
    <s v="s/n"/>
    <d v="2023-08-18T00:00:00"/>
    <s v="18/08/23"/>
    <d v="2023-08-18T00:00:00"/>
    <s v="18/08/23"/>
    <n v="0"/>
    <s v="EXPIRADO"/>
    <s v="EXPIRADO"/>
    <x v="0"/>
    <n v="1276.8499999999999"/>
    <x v="3"/>
    <s v="00"/>
    <x v="2"/>
    <s v="TJPA-PRO-2023/02702"/>
    <s v="Contrato não encontrado"/>
    <s v="Contrato não encontrado"/>
    <m/>
    <m/>
    <s v="Lei n° 8.666/93"/>
    <m/>
    <m/>
    <s v="PRAZO LEGAL"/>
    <s v="2023 - 3º Trimestre"/>
    <d v="2023-06-19T00:00:00"/>
    <s v="Sem informação"/>
    <m/>
    <m/>
    <s v="Jose Nasareno de Macedo Silva"/>
    <s v="Jose Nasareno de Macedo Silva"/>
    <s v="Sem indicação"/>
    <s v="Sem indicação"/>
    <s v="Sem indicação"/>
    <s v="nasareno.silva@tjpa.jus.br"/>
    <n v="-920"/>
    <s v=""/>
    <m/>
    <s v="Iniciar Processo de Reajuste"/>
    <s v="063/2023"/>
    <m/>
    <s v="JNdMS"/>
    <s v="Jose Nasareno de Macedo Silva"/>
    <s v="Contrato não encontrado"/>
    <s v="Contrato063/2023"/>
  </r>
  <r>
    <s v="CONTRATO"/>
    <s v="065"/>
    <x v="2"/>
    <s v="FUNDO MUNICIPAL DE EDUCAÇÃO DO MUNICÍPIO DE SÃO GERALDO DO ARAGUAIA "/>
    <s v="28.539.289/0001-30"/>
    <s v="Doação de bens móveis inservíveis"/>
    <s v="Alienação"/>
    <x v="2"/>
    <s v="s/n"/>
    <d v="2023-08-03T00:00:00"/>
    <s v="03/08/23"/>
    <d v="2023-08-03T00:00:00"/>
    <s v="03/08/23"/>
    <n v="0"/>
    <s v="EXPIRADO"/>
    <s v="EXPIRADO"/>
    <x v="0"/>
    <n v="880.89"/>
    <x v="3"/>
    <s v="00"/>
    <x v="2"/>
    <s v="TJPA-PRO-2023/02810"/>
    <s v="Contrato não encontrado"/>
    <s v="Contrato não encontrado"/>
    <m/>
    <m/>
    <s v="Lei n° 8.666/93"/>
    <m/>
    <m/>
    <s v="PRAZO LEGAL"/>
    <s v="2023 - 3º Trimestre"/>
    <d v="2023-06-04T00:00:00"/>
    <s v="Sem informação"/>
    <m/>
    <m/>
    <s v="Jose Nasareno de Macedo Silva"/>
    <s v="Jose Nasareno de Macedo Silva"/>
    <s v="Sem indicação"/>
    <s v="Sem indicação"/>
    <s v="Sem indicação"/>
    <s v="nasareno.silva@tjpa.jus.br"/>
    <n v="-935"/>
    <s v=""/>
    <m/>
    <s v="Iniciar Processo de Reajuste"/>
    <s v="065/2023"/>
    <m/>
    <s v="JNdMS"/>
    <s v="Jose Nasareno de Macedo Silva"/>
    <s v="Contrato não encontrado"/>
    <s v="Contrato065/2023"/>
  </r>
  <r>
    <s v="CONTRATO"/>
    <s v="067"/>
    <x v="2"/>
    <s v="CONSELHO ESCOLAR DA ESCOLA MUNICIPAL DE ENSINO INFANTIL AUREA PEREIRA DE SOUSA E ESCOLAS AGREGADAS"/>
    <s v="13.852.807/0001-02"/>
    <s v="Doação de bens móveis inservíveis"/>
    <s v="Alienação"/>
    <x v="2"/>
    <s v="s/n"/>
    <d v="2023-08-21T00:00:00"/>
    <s v="21/08/23"/>
    <d v="2023-08-21T00:00:00"/>
    <s v="21/08/23"/>
    <n v="0"/>
    <s v="EXPIRADO"/>
    <s v="EXPIRADO"/>
    <x v="0"/>
    <n v="18280.63"/>
    <x v="3"/>
    <s v="00"/>
    <x v="2"/>
    <s v="TJPA-PRO-2023/02977"/>
    <s v="Contrato não encontrado"/>
    <s v="Contrato não encontrado"/>
    <m/>
    <m/>
    <s v="Lei n° 8.666/93"/>
    <m/>
    <m/>
    <s v="PRAZO LEGAL"/>
    <s v="2023 - 3º Trimestre"/>
    <d v="2023-06-22T00:00:00"/>
    <s v="Sem informação"/>
    <m/>
    <m/>
    <s v="Jose Nasareno de Macedo Silva"/>
    <s v="Jose Nasareno de Macedo Silva"/>
    <s v="Sem indicação"/>
    <s v="Sem indicação"/>
    <s v="Sem indicação"/>
    <s v="nasareno.silva@tjpa.jus.br"/>
    <n v="-917"/>
    <s v=""/>
    <m/>
    <s v="Iniciar Processo de Reajuste"/>
    <s v="067/2023"/>
    <m/>
    <s v="JNdMS"/>
    <s v="Jose Nasareno de Macedo Silva"/>
    <s v="Contrato não encontrado"/>
    <s v="Contrato067/2023"/>
  </r>
  <r>
    <s v="CONTRATO"/>
    <s v="069"/>
    <x v="2"/>
    <s v="CONSELHO DA ESCOLA MUNICIPAL SANDRA MARIA "/>
    <s v="03.156.475/0001-60"/>
    <s v="Doação de bens móveis inservíveis"/>
    <s v="Alienação"/>
    <x v="2"/>
    <s v="s/n"/>
    <d v="2023-09-05T00:00:00"/>
    <s v="05/09/23"/>
    <d v="2023-09-05T00:00:00"/>
    <s v="05/09/23"/>
    <n v="0"/>
    <s v="EXPIRADO"/>
    <s v="EXPIRADO"/>
    <x v="0"/>
    <n v="2945.83"/>
    <x v="3"/>
    <s v="00"/>
    <x v="2"/>
    <s v="TJPA-PRO-2023/003127"/>
    <s v="Contrato não encontrado"/>
    <s v="Contrato não encontrado"/>
    <m/>
    <m/>
    <s v="Lei n° 8.666/93"/>
    <m/>
    <m/>
    <s v="PRAZO LEGAL"/>
    <s v="2023 - 3º Trimestre"/>
    <d v="2023-07-07T00:00:00"/>
    <s v="Sem informação"/>
    <m/>
    <m/>
    <s v="Jose Nasareno de Macedo Silva"/>
    <s v="Jose Nasareno de Macedo Silva"/>
    <s v="Sem indicação"/>
    <s v="Sem indicação"/>
    <s v="Sem indicação"/>
    <s v="nasareno.silva@tjpa.jus.br"/>
    <n v="-902"/>
    <s v=""/>
    <m/>
    <s v="Iniciar Processo de Reajuste"/>
    <s v="069/2023"/>
    <m/>
    <s v="JNdMS"/>
    <s v="Jose Nasareno de Macedo Silva"/>
    <s v="Contrato não encontrado"/>
    <s v="Contrato069/2023"/>
  </r>
  <r>
    <s v="CONTRATO"/>
    <s v="073"/>
    <x v="2"/>
    <s v="CONSELHO ESCOLAR DA ESCOLA MUNICIPAL DE ENSINO FUNDAMENTAL DR. WILSON ZANCANER - MUNICÍPIO DE ULIANÓPOLIS"/>
    <s v="15.784.512/0001-63"/>
    <s v="Doação de bens móveis inservíveis"/>
    <s v="Alienação"/>
    <x v="2"/>
    <s v="s/n"/>
    <d v="2023-09-13T00:00:00"/>
    <s v="13/09/23"/>
    <d v="2023-09-13T00:00:00"/>
    <s v="13/09/23"/>
    <n v="0"/>
    <s v="EXPIRADO"/>
    <s v="EXPIRADO"/>
    <x v="0"/>
    <n v="2061.9699999999998"/>
    <x v="3"/>
    <s v="00"/>
    <x v="2"/>
    <s v="TJPA-PRO-2023/03327"/>
    <s v="Contrato não encontrado"/>
    <s v="Contrato não encontrado"/>
    <m/>
    <m/>
    <s v="Lei n° 8.666/93"/>
    <m/>
    <m/>
    <s v="PRAZO LEGAL"/>
    <s v="2023 - 3º Trimestre"/>
    <d v="2023-07-15T00:00:00"/>
    <s v="Sem informação"/>
    <m/>
    <m/>
    <s v="Jose Nasareno de Macedo Silva"/>
    <s v="Jose Nasareno de Macedo Silva"/>
    <s v="Sem indicação"/>
    <s v="Sem indicação"/>
    <s v="Sem indicação"/>
    <s v="nasareno.silva@tjpa.jus.br"/>
    <n v="-894"/>
    <s v=""/>
    <m/>
    <s v="Iniciar Processo de Reajuste"/>
    <s v="073/2023"/>
    <m/>
    <s v="JNdMS"/>
    <s v="Jose Nasareno de Macedo Silva"/>
    <s v="Contrato não encontrado"/>
    <s v="Contrato073/2023"/>
  </r>
  <r>
    <s v="CONTRATO"/>
    <s v="079"/>
    <x v="2"/>
    <s v="POLÍCIA CIVIL DO ESTADO DO PARÁ"/>
    <s v="00.368.105/0001-06"/>
    <s v="Doação de bens móveis inservíveis"/>
    <s v="Alienação"/>
    <x v="2"/>
    <s v="s/n"/>
    <d v="2023-09-25T00:00:00"/>
    <s v="25/09/23"/>
    <d v="2023-09-25T00:00:00"/>
    <s v="25/09/23"/>
    <n v="0"/>
    <s v="EXPIRADO"/>
    <s v="EXPIRADO"/>
    <x v="0"/>
    <n v="8725.33"/>
    <x v="3"/>
    <s v="00"/>
    <x v="2"/>
    <s v="TJPA-PRO-2023/03684"/>
    <s v="Contrato não encontrado"/>
    <s v="Contrato não encontrado"/>
    <m/>
    <m/>
    <s v="Lei n° 8.666/93"/>
    <m/>
    <m/>
    <s v="PRAZO LEGAL"/>
    <s v="2023 - 3º Trimestre"/>
    <d v="2023-07-27T00:00:00"/>
    <s v="Sem informação"/>
    <m/>
    <m/>
    <s v="Jose Nasareno de Macedo Silva"/>
    <s v="Jose Nasareno de Macedo Silva"/>
    <s v="Sem indicação"/>
    <s v="Sem indicação"/>
    <s v="Sem indicação"/>
    <s v="nasareno.silva@tjpa.jus.br"/>
    <n v="-882"/>
    <s v=""/>
    <m/>
    <s v="Iniciar Processo de Reajuste"/>
    <s v="079/2023"/>
    <m/>
    <s v="JNdMS"/>
    <s v="Jose Nasareno de Macedo Silva"/>
    <s v="Contrato não encontrado"/>
    <s v="Contrato079/2023"/>
  </r>
  <r>
    <s v="CONTRATO"/>
    <s v="083"/>
    <x v="2"/>
    <s v="ASSOCIAÇÃO TERAPÊUTICA DESPERTAR"/>
    <s v="31.715.768/0001-75"/>
    <s v="Doação de bens móveis inservíveis"/>
    <s v="Alienação"/>
    <x v="2"/>
    <s v="s/n"/>
    <d v="2023-10-24T00:00:00"/>
    <s v="24/10/23"/>
    <d v="2023-10-24T00:00:00"/>
    <s v="24/10/23"/>
    <n v="0"/>
    <s v="EXPIRADO"/>
    <s v="EXPIRADO"/>
    <x v="0"/>
    <n v="835.98"/>
    <x v="3"/>
    <s v="00"/>
    <x v="2"/>
    <s v="TJPA-PRO-2023/04133"/>
    <s v="Contrato não encontrado"/>
    <s v="Contrato não encontrado"/>
    <m/>
    <m/>
    <s v="Lei n° 8.666/93"/>
    <m/>
    <m/>
    <s v="PRAZO LEGAL"/>
    <s v="2023 - 4º Trimestre"/>
    <d v="2023-08-25T00:00:00"/>
    <s v="Sem informação"/>
    <m/>
    <m/>
    <s v="Jose Nasareno de Macedo Silva"/>
    <s v="Jose Nasareno de Macedo Silva"/>
    <s v="Sem indicação"/>
    <s v="Sem indicação"/>
    <s v="Sem indicação"/>
    <s v="nasareno.silva@tjpa.jus.br"/>
    <n v="-853"/>
    <s v=""/>
    <m/>
    <s v="Iniciar Processo de Reajuste"/>
    <s v="083/2023"/>
    <m/>
    <s v="JNdMS"/>
    <s v="Jose Nasareno de Macedo Silva"/>
    <s v="Contrato não encontrado"/>
    <s v="Contrato083/2023"/>
  </r>
  <r>
    <s v="CONTRATO"/>
    <s v="087"/>
    <x v="2"/>
    <s v="CENTRO CATEQUÉTICO E DE PROMOÇÃO HUMANA SANTA IZABEL DA HUNGRIA; NÚCLEO DE GERENCIAMENTO DO PROGRAMA DE MICROCRÉDITO –_x000a_CREDICIDADÃO; SECULT; CONSELHO ESCOLAR PADRE TEÓFILO DALESSE; ESCOLA PROFESSOR ANÍSIO TEIXEIRA; UNIDADE DE ENSINO ESPECIALIZADO - PROFESSOR ASTÉRIO DE CAMPOS; UFPA CAMPUS UNIVERSITÁRIO DE ANANINDEUA; ESCOLA PEDRO AMAZONAS PEDROSO; ASSOCIAÇÃO POLO PRODUTIVO DO PARÁ; SEDAP; SEMU; IDEA; ASSOCIAÇÃO BOM JESUS; PROJETO SOCIAL MANA UMA SEMENTE DE FÉ - PROSOMA; COMPLEXO ENCANTO GRUPO DE APOIO SOCIAL - CEGAS; COMUNIDADE CATÓLICA SHALOM; SINDICATO DOS TRABALHADORES RURAIS AGRICULTORES FAMILIARES DE COLARES; SESMA"/>
    <s v="04.740.981/0001-64 / 19.513.382/0001-85 / 05.252.176/0001-54 / 03.724.241/0001-71 / 10.902.743/0001-00 / 05.054.861/0001-76 / 34.621.748/0001-23 / 02.373.824/0001-32 / 07.553.026/0001-06 / 05.054.945/0001-00 / 50.008.131/0001-93 / 30.712.360/0001-87 / 17.119.754/0001-68 / 46.470.351/0001-67 / 47.055.930/0001-06 / 07.044.456/0001-03 / 04.749.313/0001-06 / 07.917.818/0001-12"/>
    <s v="Doação de bens móveis inservíveis"/>
    <s v="Alienação"/>
    <x v="2"/>
    <s v="s/n"/>
    <d v="2023-11-01T00:00:00"/>
    <s v="01/11/23"/>
    <d v="2023-11-01T00:00:00"/>
    <s v="01/11/23"/>
    <n v="0"/>
    <s v="EXPIRADO"/>
    <s v="EXPIRADO"/>
    <x v="0"/>
    <n v="102054.65"/>
    <x v="3"/>
    <s v="00"/>
    <x v="2"/>
    <s v="TJPA-PRO-2023/04103"/>
    <s v="Contrato não encontrado"/>
    <s v="Contrato não encontrado"/>
    <m/>
    <m/>
    <s v="Lei n° 8.666/93"/>
    <m/>
    <m/>
    <s v="PRAZO LEGAL"/>
    <s v="2023 - 4º Trimestre"/>
    <d v="2023-09-02T00:00:00"/>
    <s v="Sem informação"/>
    <m/>
    <m/>
    <s v="Jose Nasareno de Macedo Silva"/>
    <s v="Jose Nasareno de Macedo Silva"/>
    <s v="Sem indicação"/>
    <s v="Sem indicação"/>
    <s v="Sem indicação"/>
    <s v="nasareno.silva@tjpa.jus.br"/>
    <n v="-845"/>
    <s v=""/>
    <m/>
    <s v="Iniciar Processo de Reajuste"/>
    <s v="087/2023"/>
    <m/>
    <s v="JNdMS"/>
    <s v="Jose Nasareno de Macedo Silva"/>
    <s v="Contrato não encontrado"/>
    <s v="Contrato087/2023"/>
  </r>
  <r>
    <s v="CONTRATO"/>
    <s v="078"/>
    <x v="2"/>
    <s v="ASSOCIAÇÃO MUSICAL INTEGRAÇÃO"/>
    <s v="05.030.763/0001-07"/>
    <s v="Doação de bens móveis inservíveis"/>
    <s v="Alienação"/>
    <x v="2"/>
    <s v="s/n"/>
    <d v="2023-10-10T00:00:00"/>
    <s v="10/10/23"/>
    <d v="2023-10-10T00:00:00"/>
    <s v="10/10/23"/>
    <n v="0"/>
    <s v="EXPIRADO"/>
    <s v="EXPIRADO"/>
    <x v="0"/>
    <n v="6556.05"/>
    <x v="3"/>
    <s v="00"/>
    <x v="2"/>
    <m/>
    <s v="Contrato não encontrado"/>
    <s v="Contrato não encontrado"/>
    <m/>
    <m/>
    <s v="Lei n° 8.666/93"/>
    <m/>
    <m/>
    <s v="PRAZO LEGAL"/>
    <s v="2023 - 4º Trimestre"/>
    <d v="2023-08-11T00:00:00"/>
    <s v="Sem informação"/>
    <m/>
    <m/>
    <s v="Jose Nasareno de Macedo Silva"/>
    <s v="Jose Nasareno de Macedo Silva"/>
    <s v="Sem indicação"/>
    <s v="Sem indicação"/>
    <s v="Sem indicação"/>
    <s v="nasareno.silva@tjpa.jus.br"/>
    <n v="-867"/>
    <s v=""/>
    <m/>
    <s v="Iniciar Processo de Reajuste"/>
    <s v="078/2023"/>
    <m/>
    <s v="JNdMS"/>
    <s v="Jose Nasareno de Macedo Silva"/>
    <s v="Contrato não encontrado"/>
    <s v="Contrato078/2023"/>
  </r>
  <r>
    <s v="CONTRATO"/>
    <s v="079"/>
    <x v="2"/>
    <s v="POLÍCIA CIVIL DO ESTADO DO PARÁ"/>
    <s v="00.368.105/0001-06"/>
    <s v="Doação de bens móveis inservíveis"/>
    <s v="Alienação"/>
    <x v="2"/>
    <s v="s/n"/>
    <d v="2023-09-25T00:00:00"/>
    <s v="25/09/23"/>
    <d v="2023-09-25T00:00:00"/>
    <s v="25/09/23"/>
    <n v="0"/>
    <s v="EXPIRADO"/>
    <s v="EXPIRADO"/>
    <x v="0"/>
    <n v="8725.33"/>
    <x v="3"/>
    <s v="00"/>
    <x v="2"/>
    <m/>
    <s v="Contrato não encontrado"/>
    <s v="Contrato não encontrado"/>
    <m/>
    <m/>
    <s v="Lei n° 8.666/93"/>
    <m/>
    <m/>
    <s v="PRAZO LEGAL"/>
    <s v="2023 - 3º Trimestre"/>
    <d v="2023-07-27T00:00:00"/>
    <s v="Sem informação"/>
    <m/>
    <m/>
    <s v="Jose Nasareno de Macedo Silva"/>
    <s v="Jose Nasareno de Macedo Silva"/>
    <s v="Sem indicação"/>
    <s v="Sem indicação"/>
    <s v="Sem indicação"/>
    <s v="nasareno.silva@tjpa.jus.br"/>
    <n v="-882"/>
    <s v=""/>
    <m/>
    <s v="Iniciar Processo de Reajuste"/>
    <s v="079/2023"/>
    <m/>
    <s v="JNdMS"/>
    <s v="Jose Nasareno de Macedo Silva"/>
    <s v="Contrato não encontrado"/>
    <s v="Contrato079/2023"/>
  </r>
  <r>
    <s v="CONTRATO"/>
    <s v="092"/>
    <x v="2"/>
    <s v="CONSELHO ESCOLAR DE EEEM IRMÃ LAURA DE MARTINS CARVALHO"/>
    <s v="13.745.001/0001-04"/>
    <s v="Doação de bens móveis inservíveis"/>
    <s v="Alienação"/>
    <x v="2"/>
    <s v="s/n"/>
    <d v="2023-11-14T00:00:00"/>
    <s v="14/11/23"/>
    <d v="2023-11-14T00:00:00"/>
    <s v="14/11/23"/>
    <n v="0"/>
    <s v="EXPIRADO"/>
    <s v="EXPIRADO"/>
    <x v="0"/>
    <n v="2319.79"/>
    <x v="3"/>
    <s v="00"/>
    <x v="2"/>
    <m/>
    <s v="Contrato não encontrado"/>
    <s v="Contrato não encontrado"/>
    <m/>
    <m/>
    <s v="Lei n° 8.666/93"/>
    <m/>
    <m/>
    <s v="PRAZO LEGAL"/>
    <s v="2023 - 4º Trimestre"/>
    <d v="2023-09-15T00:00:00"/>
    <s v="Sem informação"/>
    <m/>
    <m/>
    <s v="Jose Nasareno de Macedo Silva"/>
    <s v="Jose Nasareno de Macedo Silva"/>
    <s v="Sem indicação"/>
    <s v="Sem indicação"/>
    <s v="Sem indicação"/>
    <s v="nasareno.silva@tjpa.jus.br"/>
    <n v="-832"/>
    <s v=""/>
    <m/>
    <s v="Iniciar Processo de Reajuste"/>
    <s v="092/2023"/>
    <m/>
    <s v="JNdMS"/>
    <s v="Jose Nasareno de Macedo Silva"/>
    <s v="Contrato não encontrado"/>
    <s v="Contrato092/2023"/>
  </r>
  <r>
    <s v="CONTRATO"/>
    <s v="094"/>
    <x v="2"/>
    <s v="ESCOLA DE ENSINO FUNDAMENTAL DR. VICENTE MAUES"/>
    <s v="01.703.013/0001-90"/>
    <s v="Doação de bens móveis inservíveis"/>
    <s v="Alienação"/>
    <x v="2"/>
    <s v="s/n"/>
    <d v="2023-11-06T00:00:00"/>
    <s v="06/11/23"/>
    <d v="2023-11-06T00:00:00"/>
    <s v="06/11/23"/>
    <n v="0"/>
    <s v="EXPIRADO"/>
    <s v="EXPIRADO"/>
    <x v="0"/>
    <n v="917.59"/>
    <x v="3"/>
    <s v="00"/>
    <x v="2"/>
    <m/>
    <s v="Contrato não encontrado"/>
    <s v="Contrato não encontrado"/>
    <m/>
    <m/>
    <s v="Lei n° 8.666/93"/>
    <m/>
    <m/>
    <s v="PRAZO LEGAL"/>
    <s v="2023 - 4º Trimestre"/>
    <d v="2023-09-07T00:00:00"/>
    <s v="Sem informação"/>
    <m/>
    <m/>
    <s v="Jose Nasareno de Macedo Silva"/>
    <s v="Jose Nasareno de Macedo Silva"/>
    <s v="Sem indicação"/>
    <s v="Sem indicação"/>
    <s v="Sem indicação"/>
    <s v="nasareno.silva@tjpa.jus.br"/>
    <n v="-840"/>
    <s v=""/>
    <m/>
    <s v="Iniciar Processo de Reajuste"/>
    <s v="094/2023"/>
    <m/>
    <s v="JNdMS"/>
    <s v="Jose Nasareno de Macedo Silva"/>
    <s v="Contrato não encontrado"/>
    <s v="Contrato094/2023"/>
  </r>
  <r>
    <s v="CONTRATO"/>
    <s v="096"/>
    <x v="2"/>
    <s v="ESCOLA DE ENSINO TECNOLÓGICO DO ESTADO DO PARÁ - EETEPA"/>
    <s v="05.054.861/0001-76"/>
    <s v="Doação de bens móveis inservíveis"/>
    <s v="Alienação"/>
    <x v="2"/>
    <s v="s/n"/>
    <d v="2023-11-14T00:00:00"/>
    <s v="14/11/23"/>
    <d v="2023-11-14T00:00:00"/>
    <s v="14/11/23"/>
    <n v="0"/>
    <s v="EXPIRADO"/>
    <s v="EXPIRADO"/>
    <x v="0"/>
    <n v="742.45"/>
    <x v="3"/>
    <s v="00"/>
    <x v="2"/>
    <m/>
    <s v="Contrato não encontrado"/>
    <s v="Contrato não encontrado"/>
    <m/>
    <m/>
    <s v="Lei n° 8.666/93"/>
    <m/>
    <m/>
    <s v="PRAZO LEGAL"/>
    <s v="2023 - 4º Trimestre"/>
    <d v="2023-09-15T00:00:00"/>
    <s v="Sem informação"/>
    <m/>
    <m/>
    <s v="Jose Nasareno de Macedo Silva"/>
    <s v="Jose Nasareno de Macedo Silva"/>
    <s v="Sem indicação"/>
    <s v="Sem indicação"/>
    <s v="Sem indicação"/>
    <s v="nasareno.silva@tjpa.jus.br"/>
    <n v="-832"/>
    <s v=""/>
    <m/>
    <s v="Iniciar Processo de Reajuste"/>
    <s v="096/2023"/>
    <m/>
    <s v="JNdMS"/>
    <s v="Jose Nasareno de Macedo Silva"/>
    <s v="Contrato não encontrado"/>
    <s v="Contrato096/2023"/>
  </r>
  <r>
    <s v="CONTRATO"/>
    <s v="097"/>
    <x v="2"/>
    <s v="ASSOCIAÇÃO DE APOIO AO MEIO AMBIENTE E A VIDA EM ÓBIDOS"/>
    <s v="08.261.941/0001-90"/>
    <s v="Doação de bens móveis inservíveis"/>
    <s v="Alienação"/>
    <x v="2"/>
    <s v="s/n"/>
    <d v="2023-11-21T00:00:00"/>
    <s v="21/11/23"/>
    <d v="2023-11-21T00:00:00"/>
    <s v="21/11/23"/>
    <n v="0"/>
    <s v="EXPIRADO"/>
    <s v="EXPIRADO"/>
    <x v="0"/>
    <n v="786.78"/>
    <x v="3"/>
    <s v="00"/>
    <x v="2"/>
    <m/>
    <s v="Contrato não encontrado"/>
    <s v="Contrato não encontrado"/>
    <m/>
    <m/>
    <s v="Lei n° 8.666/93"/>
    <m/>
    <m/>
    <s v="PRAZO LEGAL"/>
    <s v="2023 - 4º Trimestre"/>
    <d v="2023-09-22T00:00:00"/>
    <s v="Sem informação"/>
    <m/>
    <m/>
    <s v="Jose Nasareno de Macedo Silva"/>
    <s v="Jose Nasareno de Macedo Silva"/>
    <s v="Sem indicação"/>
    <s v="Sem indicação"/>
    <s v="Sem indicação"/>
    <s v="nasareno.silva@tjpa.jus.br"/>
    <n v="-825"/>
    <s v=""/>
    <m/>
    <s v="Iniciar Processo de Reajuste"/>
    <s v="097/2023"/>
    <m/>
    <s v="JNdMS"/>
    <s v="Jose Nasareno de Macedo Silva"/>
    <s v="Contrato não encontrado"/>
    <s v="Contrato097/2023"/>
  </r>
  <r>
    <s v="CONTRATO"/>
    <s v="098"/>
    <x v="2"/>
    <s v="POLICIA MILITAR DO ESTADO DO PARÁ"/>
    <s v="05.054.994/0001-42"/>
    <s v="Doação de bens móveis inservíveis"/>
    <s v="Alienação"/>
    <x v="2"/>
    <s v="s/n"/>
    <d v="2023-12-01T00:00:00"/>
    <s v="01/12/23"/>
    <d v="2023-12-01T00:00:00"/>
    <s v="01/12/23"/>
    <n v="0"/>
    <s v="EXPIRADO"/>
    <s v="EXPIRADO"/>
    <x v="0"/>
    <n v="1193.8699999999999"/>
    <x v="3"/>
    <s v="00"/>
    <x v="2"/>
    <m/>
    <s v="Contrato não encontrado"/>
    <s v="Contrato não encontrado"/>
    <m/>
    <m/>
    <s v="Lei n° 8.666/93"/>
    <m/>
    <m/>
    <s v="PRAZO LEGAL"/>
    <s v="2023 - 4º Trimestre"/>
    <d v="2023-10-02T00:00:00"/>
    <s v="Sem informação"/>
    <m/>
    <m/>
    <s v="Jose Nasareno de Macedo Silva"/>
    <s v="Jose Nasareno de Macedo Silva"/>
    <s v="Sem indicação"/>
    <s v="Sem indicação"/>
    <s v="Sem indicação"/>
    <s v="nasareno.silva@tjpa.jus.br"/>
    <n v="-815"/>
    <s v=""/>
    <m/>
    <s v="Iniciar Processo de Reajuste"/>
    <s v="098/2023"/>
    <m/>
    <s v="JNdMS"/>
    <s v="Jose Nasareno de Macedo Silva"/>
    <s v="Contrato não encontrado"/>
    <s v="Contrato098/2023"/>
  </r>
  <r>
    <s v="CONTRATO"/>
    <s v="102"/>
    <x v="2"/>
    <s v="PRIMEIRA IGREJA BATISTA DA COMARCA DE BREU BRANCO"/>
    <s v="48.811.816/0001-21"/>
    <s v="Doação de bens móveis inservíveis"/>
    <s v="Alienação"/>
    <x v="2"/>
    <s v="s/n"/>
    <d v="2023-12-01T00:00:00"/>
    <s v="01/12/23"/>
    <d v="2023-12-01T00:00:00"/>
    <s v="01/12/23"/>
    <n v="0"/>
    <s v="EXPIRADO"/>
    <s v="EXPIRADO"/>
    <x v="0"/>
    <n v="1793.67"/>
    <x v="3"/>
    <s v="00"/>
    <x v="2"/>
    <m/>
    <s v="Contrato não encontrado"/>
    <s v="Contrato não encontrado"/>
    <m/>
    <m/>
    <s v="Lei n° 8.666/93"/>
    <m/>
    <m/>
    <s v="PRAZO LEGAL"/>
    <s v="2023 - 4º Trimestre"/>
    <d v="2023-10-02T00:00:00"/>
    <s v="Sem informação"/>
    <m/>
    <m/>
    <s v="Jose Nasareno de Macedo Silva"/>
    <s v="Jose Nasareno de Macedo Silva"/>
    <s v="Sem indicação"/>
    <s v="Sem indicação"/>
    <s v="Sem indicação"/>
    <s v="nasareno.silva@tjpa.jus.br"/>
    <n v="-815"/>
    <s v=""/>
    <m/>
    <s v="Iniciar Processo de Reajuste"/>
    <s v="102/2023"/>
    <m/>
    <s v="JNdMS"/>
    <s v="Jose Nasareno de Macedo Silva"/>
    <s v="Contrato não encontrado"/>
    <s v="Contrato102/2023"/>
  </r>
  <r>
    <s v="CONTRATO"/>
    <s v="103"/>
    <x v="2"/>
    <s v="PAROQUIA DO SAGRADO CORACAO DE JESUS"/>
    <s v="05.321.575/0018-78"/>
    <s v="Doação de bens móveis inservíveis"/>
    <s v="Alienação"/>
    <x v="2"/>
    <s v="s/n"/>
    <d v="2023-11-27T00:00:00"/>
    <s v="27/11/23"/>
    <d v="2023-11-27T00:00:00"/>
    <s v="27/11/23"/>
    <n v="0"/>
    <s v="EXPIRADO"/>
    <s v="EXPIRADO"/>
    <x v="0"/>
    <n v="807.19"/>
    <x v="3"/>
    <s v="00"/>
    <x v="2"/>
    <m/>
    <s v="Contrato não encontrado"/>
    <s v="Contrato não encontrado"/>
    <m/>
    <m/>
    <s v="Lei n° 8.666/93"/>
    <m/>
    <m/>
    <s v="PRAZO LEGAL"/>
    <s v="2023 - 4º Trimestre"/>
    <d v="2023-09-28T00:00:00"/>
    <s v="Sem informação"/>
    <m/>
    <m/>
    <s v="Jose Nasareno de Macedo Silva"/>
    <s v="Jose Nasareno de Macedo Silva"/>
    <s v="Sem indicação"/>
    <s v="Sem indicação"/>
    <s v="Sem indicação"/>
    <s v="nasareno.silva@tjpa.jus.br"/>
    <n v="-819"/>
    <s v=""/>
    <m/>
    <s v="Iniciar Processo de Reajuste"/>
    <s v="103/2023"/>
    <m/>
    <s v="JNdMS"/>
    <s v="Jose Nasareno de Macedo Silva"/>
    <s v="Contrato não encontrado"/>
    <s v="Contrato103/2023"/>
  </r>
  <r>
    <s v="CONTRATO"/>
    <s v="104"/>
    <x v="2"/>
    <s v="HOSPITAL SANTA CASA DE MISERICORDIA - OBIDOS"/>
    <s v="10.217.271/0001-57"/>
    <s v="Doação de bens móveis inservíveis"/>
    <s v="Alienação"/>
    <x v="2"/>
    <s v="s/n"/>
    <d v="2023-12-01T00:00:00"/>
    <s v="01/12/23"/>
    <d v="2023-12-01T00:00:00"/>
    <s v="01/12/23"/>
    <n v="0"/>
    <s v="EXPIRADO"/>
    <s v="EXPIRADO"/>
    <x v="0"/>
    <n v="1051.1500000000001"/>
    <x v="3"/>
    <s v="00"/>
    <x v="2"/>
    <m/>
    <s v="Contrato não encontrado"/>
    <s v="Contrato não encontrado"/>
    <m/>
    <m/>
    <s v="Lei n° 8.666/93"/>
    <m/>
    <m/>
    <s v="PRAZO LEGAL"/>
    <s v="2023 - 4º Trimestre"/>
    <d v="2023-10-02T00:00:00"/>
    <s v="Sem informação"/>
    <m/>
    <m/>
    <s v="Jose Nasareno de Macedo Silva"/>
    <s v="Jose Nasareno de Macedo Silva"/>
    <s v="Sem indicação"/>
    <s v="Sem indicação"/>
    <s v="Sem indicação"/>
    <s v="nasareno.silva@tjpa.jus.br"/>
    <n v="-815"/>
    <s v=""/>
    <m/>
    <s v="Iniciar Processo de Reajuste"/>
    <s v="104/2023"/>
    <m/>
    <s v="JNdMS"/>
    <s v="Jose Nasareno de Macedo Silva"/>
    <s v="Contrato não encontrado"/>
    <s v="Contrato104/2023"/>
  </r>
  <r>
    <s v="CONTRATO"/>
    <s v="099"/>
    <x v="2"/>
    <s v="POLÍCIA CIVIL DE VISEU"/>
    <s v="00.368.105/0001-06"/>
    <s v="Dação de bens móveis inservíveis"/>
    <s v="Alienação"/>
    <x v="2"/>
    <s v="s/n"/>
    <d v="2023-12-01T00:00:00"/>
    <s v="01/12/23"/>
    <d v="2023-12-01T00:00:00"/>
    <s v="01/12/23"/>
    <n v="0"/>
    <s v="EXPIRADO"/>
    <s v="EXPIRADO"/>
    <x v="0"/>
    <n v="296.13"/>
    <x v="3"/>
    <s v="00"/>
    <x v="2"/>
    <m/>
    <s v="Contrato não encontrado"/>
    <s v="Contrato não encontrado"/>
    <m/>
    <m/>
    <s v="Lei n° 8.666/93"/>
    <m/>
    <m/>
    <s v="PRAZO LEGAL"/>
    <s v="2023 - 4º Trimestre"/>
    <d v="2023-10-02T00:00:00"/>
    <s v="Sem informação"/>
    <m/>
    <m/>
    <s v="Jose Nasareno de Macedo Silva"/>
    <s v="Jose Nasareno de Macedo Silva"/>
    <s v="Sem indicação"/>
    <s v="Sem indicação"/>
    <s v="Sem indicação"/>
    <s v="nasareno.silva@tjpa.jus.br"/>
    <n v="-815"/>
    <s v=""/>
    <m/>
    <s v="Iniciar Processo de Reajuste"/>
    <s v="099/2023"/>
    <m/>
    <s v="JNdMS"/>
    <s v="Jose Nasareno de Macedo Silva"/>
    <s v="Contrato não encontrado"/>
    <s v="Contrato099/2023"/>
  </r>
  <r>
    <s v="CONTRATO"/>
    <s v="100"/>
    <x v="2"/>
    <s v="ESCOLA FELIPE PATRONI"/>
    <s v="01.687.260/0001-40"/>
    <s v="Dação de bens móveis inservíveis"/>
    <s v="Alienação"/>
    <x v="2"/>
    <s v="s/n"/>
    <d v="2023-12-29T00:00:00"/>
    <s v="29/12/23"/>
    <d v="2023-12-29T00:00:00"/>
    <s v="29/12/23"/>
    <n v="0"/>
    <s v="EXPIRADO"/>
    <s v="EXPIRADO"/>
    <x v="0"/>
    <n v="956.84"/>
    <x v="3"/>
    <s v="00"/>
    <x v="2"/>
    <m/>
    <s v="Contrato não encontrado"/>
    <s v="Contrato não encontrado"/>
    <m/>
    <m/>
    <s v="Lei n° 8.666/93"/>
    <m/>
    <m/>
    <s v="PRAZO LEGAL"/>
    <s v="2023 - 4º Trimestre"/>
    <d v="2023-10-30T00:00:00"/>
    <s v="Sem informação"/>
    <m/>
    <m/>
    <s v="Jose Nasareno de Macedo Silva"/>
    <s v="Jose Nasareno de Macedo Silva"/>
    <s v="Sem indicação"/>
    <s v="Sem indicação"/>
    <s v="Sem indicação"/>
    <s v="nasareno.silva@tjpa.jus.br"/>
    <n v="-787"/>
    <s v=""/>
    <m/>
    <s v="Iniciar Processo de Reajuste"/>
    <s v="100/2023"/>
    <m/>
    <s v="JNdMS"/>
    <s v="Jose Nasareno de Macedo Silva"/>
    <s v="Contrato não encontrado"/>
    <s v="Contrato100/2023"/>
  </r>
  <r>
    <s v="CONTRATO"/>
    <s v="107"/>
    <x v="2"/>
    <s v="ASSOCIAÇÃO CARAJÁS PORTADORES DE DEFICIÊNCIA"/>
    <s v="04.616.071/0001-74"/>
    <s v="Dação de bens móveis inservíveis"/>
    <s v="Alienação"/>
    <x v="2"/>
    <s v="s/n"/>
    <d v="2023-12-28T00:00:00"/>
    <s v="28/12/23"/>
    <d v="2023-12-28T00:00:00"/>
    <s v="28/12/23"/>
    <n v="0"/>
    <s v="EXPIRADO"/>
    <s v="EXPIRADO"/>
    <x v="0"/>
    <n v="1316.61"/>
    <x v="3"/>
    <s v="00"/>
    <x v="2"/>
    <m/>
    <s v="Contrato não encontrado"/>
    <s v="Contrato não encontrado"/>
    <m/>
    <m/>
    <s v="Lei n° 8.666/93"/>
    <m/>
    <m/>
    <s v="PRAZO LEGAL"/>
    <s v="2023 - 4º Trimestre"/>
    <d v="2023-10-29T00:00:00"/>
    <s v="Sem informação"/>
    <m/>
    <m/>
    <s v="Jose Nasareno de Macedo Silva"/>
    <s v="Jose Nasareno de Macedo Silva"/>
    <s v="Sem indicação"/>
    <s v="Sem indicação"/>
    <s v="Sem indicação"/>
    <s v="nasareno.silva@tjpa.jus.br"/>
    <n v="-788"/>
    <s v=""/>
    <m/>
    <s v="Iniciar Processo de Reajuste"/>
    <s v="107/2023"/>
    <m/>
    <s v="JNdMS"/>
    <s v="Jose Nasareno de Macedo Silva"/>
    <s v="Contrato não encontrado"/>
    <s v="Contrato107/2023"/>
  </r>
  <r>
    <s v="CONTRATO"/>
    <s v="116"/>
    <x v="2"/>
    <s v="ASSOCIAÇÃO BENEFICENTE EMAÚS"/>
    <s v="04.546.172/0001-16"/>
    <s v="Dação de bens móveis inservíveis"/>
    <s v="Alienação"/>
    <x v="2"/>
    <s v="s/n"/>
    <d v="2023-12-29T00:00:00"/>
    <s v="29/12/23"/>
    <d v="2023-12-29T00:00:00"/>
    <s v="29/12/23"/>
    <n v="0"/>
    <s v="EXPIRADO"/>
    <s v="EXPIRADO"/>
    <x v="0"/>
    <n v="1227.3699999999999"/>
    <x v="3"/>
    <s v="00"/>
    <x v="2"/>
    <m/>
    <s v="Contrato não encontrado"/>
    <s v="Contrato não encontrado"/>
    <m/>
    <m/>
    <s v="Lei n° 8.666/93"/>
    <m/>
    <m/>
    <s v="PRAZO LEGAL"/>
    <s v="2023 - 4º Trimestre"/>
    <d v="2023-10-30T00:00:00"/>
    <s v="Sem informação"/>
    <m/>
    <m/>
    <s v="José Nasareno de Macedo Silva"/>
    <s v="Jose Nasareno de Macedo Silva"/>
    <s v="Sem indicação"/>
    <s v="Sem indicação"/>
    <s v="Sem indicação"/>
    <s v="nasareno.silva@tjpa.jus.br"/>
    <n v="-787"/>
    <s v=""/>
    <m/>
    <s v="Iniciar Processo de Reajuste"/>
    <s v="116/2023"/>
    <m/>
    <s v="JNdMS"/>
    <s v="Jose Nasareno de Macedo Silva"/>
    <s v="Contrato não encontrado"/>
    <s v="Contrato116/2023"/>
  </r>
  <r>
    <s v="ARP"/>
    <s v="006"/>
    <x v="2"/>
    <s v="CASCUDO POTIGUAR NEGÓCIOS E SERVIÇOS LTDA"/>
    <s v="40.480.094/0001-68"/>
    <s v="Registro de preço para FORNECIMENTO, INSTALAÇÃO E RETIRADA DE PELÍCULAS DE PROTEÇÃO SOLAR PARA ATENDER AOS IMÓVEIS ATÉ 400 KM DA CAPITAL"/>
    <s v="Material de Consumo e Serviço de Terceiro"/>
    <x v="0"/>
    <s v="010/2023"/>
    <d v="2023-05-04T00:00:00"/>
    <s v="04/05/23"/>
    <d v="2024-05-04T00:00:00"/>
    <s v="04/05/24"/>
    <n v="366"/>
    <s v="EXPIRADO"/>
    <s v="EXPIRADO"/>
    <x v="0"/>
    <n v="73625"/>
    <x v="0"/>
    <n v="0"/>
    <x v="1"/>
    <s v="TJPA-PRO-2023/01797"/>
    <n v="0"/>
    <s v="ARP não encontrada"/>
    <m/>
    <m/>
    <s v="Lei n° 8.666/93"/>
    <m/>
    <m/>
    <s v="PRAZO LEGAL"/>
    <s v="2024 - 2º Trimestre"/>
    <d v="2024-03-05T00:00:00"/>
    <s v="Sem informação"/>
    <s v="NÃO"/>
    <m/>
    <s v="Fabrício Nogueira Rodrigues"/>
    <s v="Rita de Cássia Araújo Oliveira Barata"/>
    <s v="Glaucia Regina Centeno Cordeiro de Campos"/>
    <s v="Sem indicação"/>
    <s v="Sem indicação"/>
    <s v="fabricio.rodrigues@tjpa.jus.br; rita.oliveira@tjpa.jus.br; glaucia.cordeiro@tjpa.jus.br; coordenadoria.contratos@tjpa.jus.br"/>
    <n v="-660"/>
    <n v="2"/>
    <m/>
    <s v="Iniciar Processo de Reajuste"/>
    <s v="006/2023"/>
    <m/>
    <s v="RdCAOB"/>
    <s v="Rita de Cássia Araújo Oliveira Barata"/>
    <n v="4976.03"/>
    <s v="ARP006/2023"/>
  </r>
  <r>
    <s v="CONTRATO"/>
    <s v="087"/>
    <x v="3"/>
    <s v="TORINO  INFORMATICA  LTDA "/>
    <s v="03.619.767/0005-15"/>
    <s v="Aquisição  de equipamentos para a modernização e expansão da infraestrutura de Tecnologia da Informação e Comunicação do Tribunal de Justiça do Estado do Pará"/>
    <s v="Contrato de TIC"/>
    <x v="0"/>
    <s v="049/2021"/>
    <d v="2021-12-10T00:00:00"/>
    <s v="10/12/21"/>
    <d v="2022-12-10T00:00:00"/>
    <s v="10/12/22"/>
    <n v="365"/>
    <s v="EXPIRADO"/>
    <s v="EXPIRADO"/>
    <x v="0"/>
    <n v="905000"/>
    <x v="0"/>
    <s v="00"/>
    <x v="4"/>
    <s v="PA-PRO-2021/04226"/>
    <s v="Contrato não encontrado"/>
    <s v="Contrato não encontrado"/>
    <s v="TJPA-MEM-2022/46417, COBRANÇA. EM 07/10 O sERVIDOR rONIEL INFORMOU QUE NAO SERÁ PORRROGADO, no Teams"/>
    <m/>
    <s v="Lei n° 8.666/93"/>
    <m/>
    <m/>
    <s v="PRAZO LEGAL"/>
    <s v="2022 - 4º Trimestre"/>
    <d v="2022-10-11T00:00:00"/>
    <s v="Sem informação"/>
    <s v="NÃO"/>
    <m/>
    <s v="Diego Baptista Leitão"/>
    <s v="Felipe Moraes Freitas"/>
    <s v="Marcus Sergio Ferreira Neves"/>
    <s v="Sem indicação"/>
    <s v="Sem indicação"/>
    <s v="diego.leitao@tjpa.jus.br; felipe.freitas@tjpa.jus.br; marcus.neves@tjpa.jus.br"/>
    <n v="-1171"/>
    <s v=""/>
    <m/>
    <s v="Iniciar Processo de Reajuste"/>
    <s v="087/2021"/>
    <m/>
    <s v="FMF"/>
    <s v="Felipe Moraes Freitas"/>
    <s v="Contrato não encontrado"/>
    <s v="Contrato087/2021"/>
  </r>
  <r>
    <s v="ARP"/>
    <s v="007"/>
    <x v="2"/>
    <s v="COMPANHIA DO PAPEL LTDA"/>
    <s v="21.496.459/0001/06"/>
    <s v="Registro de Preços para aquisição de papel A4 e A3 "/>
    <s v="Material de Consumo"/>
    <x v="0"/>
    <s v="014/2023"/>
    <d v="2023-05-16T00:00:00"/>
    <s v="16/05/23"/>
    <d v="2024-05-16T00:00:00"/>
    <s v="16/05/24"/>
    <n v="366"/>
    <s v="EXPIRADO"/>
    <s v="EXPIRADO"/>
    <x v="0"/>
    <n v="525"/>
    <x v="0"/>
    <n v="0"/>
    <x v="2"/>
    <s v="TJPA-PRO-2023/02006"/>
    <n v="0"/>
    <s v="ARP não encontrada"/>
    <m/>
    <m/>
    <s v="Lei n° 8.666/93"/>
    <m/>
    <m/>
    <s v="PRAZO LEGAL"/>
    <s v="2024 - 2º Trimestre"/>
    <d v="2024-03-17T00:00:00"/>
    <s v="Sem informação"/>
    <s v="NÃO"/>
    <m/>
    <s v="Joao Victor Ferreira Almeida"/>
    <s v="Antonio Paulo Costa de Castro"/>
    <s v="Mario Jose Moreira Pnito"/>
    <s v="Sem indicação"/>
    <s v="Sem indicação"/>
    <s v="joao.vfalmeida@tjpa.jus.br; antonio.castro@tjpa.jus.br; mario.pinto@tjpa.jus.br;coordenadoria.contratos@tjpa.jus.br"/>
    <n v="-648"/>
    <n v="2"/>
    <m/>
    <s v="Iniciar Processo de Reajuste"/>
    <s v="007/2023"/>
    <m/>
    <s v="APCdC"/>
    <s v="Antonio Paulo Costa de Castro"/>
    <n v="129000"/>
    <s v="ARP007/2023"/>
  </r>
  <r>
    <s v="ARP"/>
    <s v="008"/>
    <x v="2"/>
    <s v="JB COMERCIO E SERVICOS LTDA"/>
    <s v="44.248.520/0001-93"/>
    <s v="Registro de preços para aquisição de caixas de papelão e envelopes"/>
    <s v="Material de Consumo"/>
    <x v="0"/>
    <s v="013/2023"/>
    <d v="2023-05-16T00:00:00"/>
    <s v="16/05/23"/>
    <d v="2024-05-16T00:00:00"/>
    <s v="16/05/24"/>
    <n v="366"/>
    <s v="EXPIRADO"/>
    <s v="EXPIRADO"/>
    <x v="0"/>
    <n v="38520"/>
    <x v="0"/>
    <n v="0"/>
    <x v="2"/>
    <s v="TJPA-PRO-2023/02003"/>
    <n v="0"/>
    <s v="ARP não encontrada"/>
    <m/>
    <m/>
    <s v="Lei n° 8.666/93"/>
    <m/>
    <m/>
    <s v="PRAZO LEGAL"/>
    <s v="2024 - 2º Trimestre"/>
    <d v="2024-03-17T00:00:00"/>
    <s v="Sem informação"/>
    <s v="NÃO"/>
    <m/>
    <s v="Joao Victor Ferreira Almeida"/>
    <s v="Antonio Paulo Costa de Castro"/>
    <s v="Mario Jose Moreira Pnito"/>
    <s v="Sem indicação"/>
    <s v="Sem indicação"/>
    <s v="joao.vfalmeida@tjpa.jus.br; antonio.castro@tjpa.jus.br; mario.pinto@tjpa.jus.br;coordenadoria.contratos@tjpa.jus.br"/>
    <n v="-648"/>
    <n v="2"/>
    <m/>
    <s v="Iniciar Processo de Reajuste"/>
    <s v="008/2023"/>
    <m/>
    <s v="APCdC"/>
    <s v="Antonio Paulo Costa de Castro"/>
    <n v="13631.2"/>
    <s v="ARP008/2023"/>
  </r>
  <r>
    <s v="ARP"/>
    <s v="008"/>
    <x v="2"/>
    <s v="PRISMA PAPELARIA LTDA"/>
    <s v="28.076.288/0001-05"/>
    <s v="Registro de preços para aquisição de caixas de papelão e envelopes"/>
    <s v="Material de Consumo"/>
    <x v="0"/>
    <s v="013/2023"/>
    <d v="2023-05-16T00:00:00"/>
    <s v="16/05/23"/>
    <d v="2024-05-16T00:00:00"/>
    <s v="16/05/24"/>
    <n v="366"/>
    <s v="EXPIRADO"/>
    <s v="EXPIRADO"/>
    <x v="0"/>
    <n v="18800"/>
    <x v="0"/>
    <n v="0"/>
    <x v="2"/>
    <s v="TJPA-PRO-2023/02002"/>
    <n v="0"/>
    <s v="ARP não encontrada"/>
    <m/>
    <m/>
    <s v="Lei n° 8.666/93"/>
    <m/>
    <m/>
    <s v="PRAZO LEGAL"/>
    <s v="2024 - 2º Trimestre"/>
    <d v="2024-03-17T00:00:00"/>
    <s v="Sem informação"/>
    <s v="NÃO"/>
    <m/>
    <s v="Joao Victor Ferreira Almeida"/>
    <s v="Antonio Paulo Costa de Castro"/>
    <s v="Mario Jose Moreira Pnito"/>
    <s v="Sem indicação"/>
    <s v="Sem indicação"/>
    <s v="joao.vfalmeida@tjpa.jus.br; antonio.castro@tjpa.jus.br; mario.pinto@tjpa.jus.br;coordenadoria.contratos@tjpa.jus.br"/>
    <n v="-648"/>
    <n v="2"/>
    <m/>
    <s v="Iniciar Processo de Reajuste"/>
    <s v="008/2023"/>
    <m/>
    <s v="APCdC"/>
    <s v="Antonio Paulo Costa de Castro"/>
    <n v="13631.2"/>
    <s v="ARP008/2023"/>
  </r>
  <r>
    <s v="ARP"/>
    <s v="009"/>
    <x v="2"/>
    <s v="SINGEO SOLUCOES EM GEORREFERENCIAMENTO E ENGENHARIA LTDA"/>
    <s v="20.892.130/0001-93"/>
    <s v="Registro de Preços para eventual contratação de serviços de engenharia  de levantamento topográfico, cadastral, sondagem geotécnica e laboração de projetos executivos de arquitetura e complementares para o Tribunal de Justiça do Pará"/>
    <s v="Obra e Serviço de Engenharia"/>
    <x v="0"/>
    <s v="012/2023"/>
    <d v="2023-05-29T00:00:00"/>
    <s v="29/05/23"/>
    <d v="2024-05-29T00:00:00"/>
    <s v="29/05/24"/>
    <n v="366"/>
    <s v="EXPIRADO"/>
    <s v="EXPIRADO"/>
    <x v="0"/>
    <n v="202690"/>
    <x v="0"/>
    <n v="0"/>
    <x v="1"/>
    <s v="TJPA-PRO-2023/02207"/>
    <n v="0"/>
    <s v="ARP não encontrada"/>
    <m/>
    <m/>
    <s v="Lei n° 8.666/93"/>
    <m/>
    <m/>
    <s v="PRAZO LEGAL"/>
    <s v="2024 - 2º Trimestre"/>
    <d v="2024-03-30T00:00:00"/>
    <s v="Sem informação"/>
    <s v="NÃO"/>
    <m/>
    <s v="Nadime Sassim Dahas"/>
    <s v="Klaus Rhossard Seabra Guimarães "/>
    <s v="Gabriela Pessoa Monteiro"/>
    <s v="Sem indicação"/>
    <s v="Sem indicação"/>
    <s v="nadime.dahas@tjpa.jus.br;klaus.guimaraes@tjpa.jus.br;gabriela.pessoa@tjpa.jus.br;coordenadoria.contratos@tjpa.jus.br"/>
    <n v="-635"/>
    <n v="2"/>
    <m/>
    <s v="Iniciar Processo de Reajuste"/>
    <s v="009/2023"/>
    <m/>
    <s v="KRSG"/>
    <s v="Klaus Rhossard Seabra Guimarães "/>
    <n v="358065.54"/>
    <s v="ARP009/2023"/>
  </r>
  <r>
    <s v="ARP"/>
    <s v="009"/>
    <x v="2"/>
    <s v="CLAUDIO FERRO ARQUITETURA LTDA"/>
    <s v="11.915.665/0001-41"/>
    <s v="Registro de Preços para eventual contratação de serviços de engenharia  de levantamento topográfico, cadastral, sondagem geotécnica e laboração de projetos executivos de arquitetura e complementares para o Tribunal de Justiça do Pará"/>
    <s v="Obra e Serviço de Engenharia"/>
    <x v="0"/>
    <s v="012/2023"/>
    <d v="2023-05-29T00:00:00"/>
    <s v="29/05/23"/>
    <d v="2024-05-29T00:00:00"/>
    <s v="29/05/24"/>
    <n v="366"/>
    <s v="EXPIRADO"/>
    <s v="EXPIRADO"/>
    <x v="0"/>
    <n v="1040678"/>
    <x v="0"/>
    <n v="0"/>
    <x v="1"/>
    <s v="TJPA-PRO-2023/02203"/>
    <n v="0"/>
    <s v="ARP não encontrada"/>
    <m/>
    <m/>
    <s v="Lei n° 8.666/93"/>
    <m/>
    <m/>
    <s v="PRAZO LEGAL"/>
    <s v="2024 - 2º Trimestre"/>
    <d v="2024-03-30T00:00:00"/>
    <s v="Sem informação"/>
    <s v="NÃO"/>
    <m/>
    <s v="Nadime Sassim Dahas"/>
    <s v="Klaus Rhossard Seabra Guimarães "/>
    <s v="Gabriela Pessoa Monteiro"/>
    <s v="Sem indicação"/>
    <s v="Sem indicação"/>
    <s v="nadime.dahas@tjpa.jus.br;klaus.guimaraes@tjpa.jus.br;gabriela.pessoa@tjpa.jus.br;coordenadoria.contratos@tjpa.jus.br"/>
    <n v="-635"/>
    <n v="2"/>
    <m/>
    <s v="Iniciar Processo de Reajuste"/>
    <s v="009/2023"/>
    <m/>
    <s v="KRSG"/>
    <s v="Klaus Rhossard Seabra Guimarães "/>
    <n v="358065.54"/>
    <s v="ARP009/2023"/>
  </r>
  <r>
    <s v="ARP"/>
    <s v="012"/>
    <x v="2"/>
    <s v="ALEXANDRE AUZIER DE SOUZA ME"/>
    <s v="15.062.186/0001-80"/>
    <s v="Registro  de Preços  para  aquisição  de  eletrodomésticos,  eletroportáteis  e  organizador  de  filas, conforme condições, quantidades e exigências estabelecidas no termo de referência, Anexo I do edital."/>
    <s v="Material Permanente"/>
    <x v="0"/>
    <s v="011/2023"/>
    <d v="2023-06-05T00:00:00"/>
    <s v="05/06/23"/>
    <d v="2024-06-05T00:00:00"/>
    <s v="05/06/24"/>
    <n v="366"/>
    <s v="EXPIRADO"/>
    <s v="EXPIRADO"/>
    <x v="0"/>
    <n v="57500"/>
    <x v="0"/>
    <n v="0"/>
    <x v="2"/>
    <s v="TJPA-PRO-2023/02259"/>
    <n v="0"/>
    <s v="ARP não encontrada"/>
    <m/>
    <m/>
    <s v="Lei n° 8.666/93"/>
    <m/>
    <m/>
    <s v="PRAZO LEGAL"/>
    <s v="2024 - 2º Trimestre"/>
    <d v="2024-04-06T00:00:00"/>
    <s v="Sem informação"/>
    <s v="NÃO"/>
    <m/>
    <s v="Joao Victor Ferreira Almeida"/>
    <s v="Leandro Soares Costa Borges"/>
    <s v="Antonio Marcos Nunes de Carvalho"/>
    <s v="Sem indicação"/>
    <s v="Sem indicação"/>
    <s v="joao.vfalmeida@tjpa.jus.br; leandro.borges@tjpa.jus.br; antonio.carvalho@tjpa.jus.br; coordenadoria.contratos@tjpa.jus.br"/>
    <n v="-628"/>
    <n v="2"/>
    <m/>
    <s v="Iniciar Processo de Reajuste"/>
    <s v="012/2023"/>
    <m/>
    <s v="LSCB"/>
    <s v="Leandro Soares Costa Borges"/>
    <n v="34582.44"/>
    <s v="ARP012/2023"/>
  </r>
  <r>
    <s v="ARP"/>
    <s v="012"/>
    <x v="2"/>
    <s v="K. BECHARA FARIAS DA SILVA LTDA"/>
    <s v="34.971.33/0001-15"/>
    <s v="Registro  de Preços  para  aquisição  de  eletrodomésticos,  eletroportáteis  e  organizador  de  filas, conforme condições, quantidades e exigências estabelecidas no termo de referência, Anexo I do edital."/>
    <s v="Material Permanente"/>
    <x v="0"/>
    <s v="011/2023"/>
    <d v="2023-06-05T00:00:00"/>
    <s v="05/06/23"/>
    <d v="2024-06-05T00:00:00"/>
    <s v="05/06/24"/>
    <n v="366"/>
    <s v="EXPIRADO"/>
    <s v="EXPIRADO"/>
    <x v="0"/>
    <n v="47871.199999999997"/>
    <x v="0"/>
    <n v="0"/>
    <x v="2"/>
    <s v="TJPA-PRO-2023/02266"/>
    <n v="0"/>
    <s v="ARP não encontrada"/>
    <m/>
    <m/>
    <s v="Lei n° 8.666/93"/>
    <m/>
    <m/>
    <s v="PRAZO LEGAL"/>
    <s v="2024 - 2º Trimestre"/>
    <d v="2024-04-06T00:00:00"/>
    <s v="Sem informação"/>
    <s v="NÃO"/>
    <m/>
    <s v="Joao Victor Ferreira Almeida"/>
    <s v="Leandro Soares Costa Borges"/>
    <s v="Antonio Marcos Nunes de Carvalho"/>
    <s v="Sem indicação"/>
    <s v="Sem indicação"/>
    <s v="joao.vfalmeida@tjpa.jus.br; leandro.borges@tjpa.jus.br; antonio.carvalho@tjpa.jus.br; coordenadoria.contratos@tjpa.jus.br"/>
    <n v="-628"/>
    <n v="2"/>
    <m/>
    <s v="Iniciar Processo de Reajuste"/>
    <s v="012/2023"/>
    <m/>
    <s v="LSCB"/>
    <s v="Leandro Soares Costa Borges"/>
    <n v="34582.44"/>
    <s v="ARP012/2023"/>
  </r>
  <r>
    <s v="ARP"/>
    <s v="012"/>
    <x v="2"/>
    <s v="REDNOV FERRAMENTAS LTDA"/>
    <s v="45.769.285/0001-68"/>
    <s v="Registro  de Preços  para  aquisição  de  eletrodomésticos,  eletroportáteis  e  organizador  de  filas, conforme condições, quantidades e exigências estabelecidas no termo de referência, Anexo I do edital."/>
    <s v="Material Permanente"/>
    <x v="0"/>
    <s v="011/2023"/>
    <d v="2023-06-05T00:00:00"/>
    <s v="05/06/23"/>
    <d v="2024-06-05T00:00:00"/>
    <s v="05/06/24"/>
    <n v="366"/>
    <s v="EXPIRADO"/>
    <s v="EXPIRADO"/>
    <x v="0"/>
    <n v="26533"/>
    <x v="0"/>
    <n v="0"/>
    <x v="2"/>
    <s v="TJPA-PRO-2023/02264"/>
    <n v="0"/>
    <s v="ARP não encontrada"/>
    <m/>
    <m/>
    <s v="Lei n° 8.666/93"/>
    <m/>
    <m/>
    <s v="PRAZO LEGAL"/>
    <s v="2024 - 2º Trimestre"/>
    <d v="2024-04-06T00:00:00"/>
    <s v="Sem informação"/>
    <s v="NÃO"/>
    <m/>
    <s v="Joao Victor Ferreira Almeida"/>
    <s v="Leandro Soares Costa Borges"/>
    <s v="Antonio Marcos Nunes de Carvalho"/>
    <s v="Sem indicação"/>
    <s v="Sem indicação"/>
    <s v="joao.vfalmeida@tjpa.jus.br; leandro.borges@tjpa.jus.br; antonio.carvalho@tjpa.jus.br; coordenadoria.contratos@tjpa.jus.br"/>
    <n v="-628"/>
    <n v="2"/>
    <m/>
    <s v="Iniciar Processo de Reajuste"/>
    <s v="012/2023"/>
    <m/>
    <s v="LSCB"/>
    <s v="Leandro Soares Costa Borges"/>
    <n v="34582.44"/>
    <s v="ARP012/2023"/>
  </r>
  <r>
    <s v="ARP"/>
    <s v="012"/>
    <x v="2"/>
    <s v="PUBLIC SYSTEM INDÚSTRIA E COMÉRCIO DE ORIENTADORES DE PÚBLICO LTDA"/>
    <s v="10.322.423/0001-81"/>
    <s v="Registro  de Preços  para  aquisição  de  eletrodomésticos,  eletroportáteis  e  organizador  de  filas, conforme condições, quantidades e exigências estabelecidas no termo de referência, Anexo I do edital."/>
    <s v="Material Permanente"/>
    <x v="0"/>
    <s v="011/2023"/>
    <d v="2023-06-05T00:00:00"/>
    <s v="05/06/23"/>
    <d v="2024-06-05T00:00:00"/>
    <s v="05/06/24"/>
    <n v="366"/>
    <s v="EXPIRADO"/>
    <s v="EXPIRADO"/>
    <x v="0"/>
    <n v="11400"/>
    <x v="0"/>
    <n v="0"/>
    <x v="2"/>
    <s v="TJPA-PRO-2023/02263"/>
    <n v="0"/>
    <s v="ARP não encontrada"/>
    <m/>
    <m/>
    <s v="Lei n° 8.666/93"/>
    <m/>
    <m/>
    <s v="PRAZO LEGAL"/>
    <s v="2024 - 2º Trimestre"/>
    <d v="2024-04-06T00:00:00"/>
    <s v="Sem informação"/>
    <s v="NÃO"/>
    <m/>
    <s v="Joao Victor Ferreira Almeida"/>
    <s v="Leandro Soares Costa Borges"/>
    <s v="Antonio Marcos Nunes de Carvalho"/>
    <s v="Sem indicação"/>
    <s v="Sem indicação"/>
    <s v="joao.vfalmeida@tjpa.jus.br; leandro.borges@tjpa.jus.br; antonio.carvalho@tjpa.jus.br; coordenadoria.contratos@tjpa.jus.br"/>
    <n v="-628"/>
    <n v="2"/>
    <m/>
    <s v="Iniciar Processo de Reajuste"/>
    <s v="012/2023"/>
    <m/>
    <s v="LSCB"/>
    <s v="Leandro Soares Costa Borges"/>
    <n v="34582.44"/>
    <s v="ARP012/2023"/>
  </r>
  <r>
    <s v="ARP"/>
    <s v="012"/>
    <x v="2"/>
    <s v="L. CARVALHO COMÉRCIO E SERVIÇOS LTDA"/>
    <s v="20.991.432/0001-19"/>
    <s v="Registro  de Preços  para  aquisição  de  eletrodomésticos,  eletroportáteis  e  organizador  de  filas, conforme condições, quantidades e exigências estabelecidas no termo de referência, Anexo I do edital."/>
    <s v="Material Permanente"/>
    <x v="0"/>
    <s v="011/2023"/>
    <d v="2023-06-05T00:00:00"/>
    <s v="05/06/23"/>
    <d v="2024-06-05T00:00:00"/>
    <s v="05/06/24"/>
    <n v="366"/>
    <s v="EXPIRADO"/>
    <s v="EXPIRADO"/>
    <x v="0"/>
    <n v="130624"/>
    <x v="0"/>
    <n v="0"/>
    <x v="2"/>
    <s v="TJPA-PRO-2023/02262"/>
    <n v="0"/>
    <s v="ARP não encontrada"/>
    <m/>
    <m/>
    <s v="Lei n° 8.666/93"/>
    <m/>
    <m/>
    <s v="PRAZO LEGAL"/>
    <s v="2024 - 2º Trimestre"/>
    <d v="2024-04-06T00:00:00"/>
    <s v="Sem informação"/>
    <s v="NÃO"/>
    <m/>
    <s v="Joao Victor Ferreira Almeida"/>
    <s v="Leandro Soares Costa Borges"/>
    <s v="Antonio Marcos Nunes de Carvalho"/>
    <s v="Sem indicação"/>
    <s v="Sem indicação"/>
    <s v="joao.vfalmeida@tjpa.jus.br; leandro.borges@tjpa.jus.br; antonio.carvalho@tjpa.jus.br; coordenadoria.contratos@tjpa.jus.br"/>
    <n v="-628"/>
    <n v="2"/>
    <m/>
    <s v="Iniciar Processo de Reajuste"/>
    <s v="012/2023"/>
    <m/>
    <s v="LSCB"/>
    <s v="Leandro Soares Costa Borges"/>
    <n v="34582.44"/>
    <s v="ARP012/2023"/>
  </r>
  <r>
    <s v="ARP"/>
    <s v="012"/>
    <x v="2"/>
    <s v="I G DOS SANTOS DE OLIVEIRA LTDA"/>
    <s v="27.363.204/0001-43"/>
    <s v="Registro  de Preços  para  aquisição  de  eletrodomésticos,  eletroportáteis  e  organizador  de  filas, conforme condições, quantidades e exigências estabelecidas no termo de referência, Anexo I do edital."/>
    <s v="Material Permanente"/>
    <x v="0"/>
    <s v="011/2023"/>
    <d v="2023-06-05T00:00:00"/>
    <s v="05/06/23"/>
    <d v="2024-06-05T00:00:00"/>
    <s v="05/06/24"/>
    <n v="366"/>
    <s v="EXPIRADO"/>
    <s v="EXPIRADO"/>
    <x v="0"/>
    <n v="38500"/>
    <x v="0"/>
    <n v="0"/>
    <x v="2"/>
    <s v="TJPA-PRO-2023/02267"/>
    <n v="0"/>
    <s v="ARP não encontrada"/>
    <m/>
    <m/>
    <s v="Lei n° 8.666/93"/>
    <m/>
    <m/>
    <s v="PRAZO LEGAL"/>
    <s v="2024 - 2º Trimestre"/>
    <d v="2024-04-06T00:00:00"/>
    <s v="Sem informação"/>
    <s v="NÃO"/>
    <m/>
    <s v="Joao Victor Ferreira Almeida"/>
    <s v="Leandro Soares Costa Borges"/>
    <s v="Antonio Marcos Nunes de Carvalho"/>
    <s v="Sem indicação"/>
    <s v="Sem indicação"/>
    <s v="joao.vfalmeida@tjpa.jus.br; leandro.borges@tjpa.jus.br; antonio.carvalho@tjpa.jus.br; coordenadoria.contratos@tjpa.jus.br"/>
    <n v="-628"/>
    <n v="2"/>
    <m/>
    <s v="Iniciar Processo de Reajuste"/>
    <s v="012/2023"/>
    <m/>
    <s v="LSCB"/>
    <s v="Leandro Soares Costa Borges"/>
    <n v="34582.44"/>
    <s v="ARP012/2023"/>
  </r>
  <r>
    <s v="ARP"/>
    <s v="012"/>
    <x v="2"/>
    <s v="ERIELEM DO NASCIMENTO OEIRAS"/>
    <s v="48.532.136/0001-79"/>
    <s v="Registro  de Preços  para  aquisição  de  eletrodomésticos,  eletroportáteis  e  organizador  de  filas, conforme condições, quantidades e exigências estabelecidas no termo de referência, Anexo I do edital."/>
    <s v="Material Permanente"/>
    <x v="0"/>
    <s v="011/2023"/>
    <d v="2023-06-05T00:00:00"/>
    <s v="05/06/23"/>
    <d v="2024-06-05T00:00:00"/>
    <s v="05/06/24"/>
    <n v="366"/>
    <s v="EXPIRADO"/>
    <s v="EXPIRADO"/>
    <x v="0"/>
    <n v="77341.600000000006"/>
    <x v="0"/>
    <n v="0"/>
    <x v="2"/>
    <s v="TJPA-PRO-2023/02261"/>
    <n v="0"/>
    <s v="ARP não encontrada"/>
    <m/>
    <m/>
    <s v="Lei n° 8.666/93"/>
    <m/>
    <m/>
    <s v="PRAZO LEGAL"/>
    <s v="2024 - 2º Trimestre"/>
    <d v="2024-04-06T00:00:00"/>
    <s v="Sem informação"/>
    <s v="NÃO"/>
    <m/>
    <s v="Joao Victor Ferreira Almeida"/>
    <s v="Leandro Soares Costa Borges"/>
    <s v="Antonio Marcos Nunes de Carvalho"/>
    <s v="Sem indicação"/>
    <s v="Sem indicação"/>
    <s v="joao.vfalmeida@tjpa.jus.br; leandro.borges@tjpa.jus.br; antonio.carvalho@tjpa.jus.br; coordenadoria.contratos@tjpa.jus.br"/>
    <n v="-628"/>
    <n v="2"/>
    <m/>
    <s v="Iniciar Processo de Reajuste"/>
    <s v="012/2023"/>
    <m/>
    <s v="LSCB"/>
    <s v="Leandro Soares Costa Borges"/>
    <n v="34582.44"/>
    <s v="ARP012/2023"/>
  </r>
  <r>
    <s v="ARP"/>
    <s v="012"/>
    <x v="2"/>
    <s v="BZ COMÉRCIO E SERVIÇOS LTDA"/>
    <s v="41.278.336/0001-06"/>
    <s v="Registro  de Preços  para  aquisição  de  eletrodomésticos,  eletroportáteis  e  organizador  de  filas, conforme condições, quantidades e exigências estabelecidas no termo de referência, Anexo I do edital."/>
    <s v="Material Permanente"/>
    <x v="0"/>
    <s v="011/2023"/>
    <d v="2023-06-05T00:00:00"/>
    <s v="05/06/23"/>
    <d v="2024-06-05T00:00:00"/>
    <s v="05/06/24"/>
    <n v="366"/>
    <s v="EXPIRADO"/>
    <s v="EXPIRADO"/>
    <x v="0"/>
    <n v="7640"/>
    <x v="0"/>
    <n v="0"/>
    <x v="2"/>
    <s v="TJPA-PRO-2023/02260"/>
    <n v="0"/>
    <s v="ARP não encontrada"/>
    <m/>
    <m/>
    <s v="Lei n° 8.666/93"/>
    <m/>
    <m/>
    <s v="PRAZO LEGAL"/>
    <s v="2024 - 2º Trimestre"/>
    <d v="2024-04-06T00:00:00"/>
    <s v="Sem informação"/>
    <s v="NÃO"/>
    <m/>
    <s v="Joao Victor Ferreira Almeida"/>
    <s v="Leandro Soares Costa Borges"/>
    <s v="Antonio Marcos Nunes de Carvalho"/>
    <s v="Sem indicação"/>
    <s v="Sem indicação"/>
    <s v="joao.vfalmeida@tjpa.jus.br; leandro.borges@tjpa.jus.br; antonio.carvalho@tjpa.jus.br; coordenadoria.contratos@tjpa.jus.br"/>
    <n v="-628"/>
    <n v="2"/>
    <m/>
    <s v="Iniciar Processo de Reajuste"/>
    <s v="012/2023"/>
    <m/>
    <s v="LSCB"/>
    <s v="Leandro Soares Costa Borges"/>
    <n v="34582.44"/>
    <s v="ARP012/2023"/>
  </r>
  <r>
    <s v="ARP"/>
    <s v="012"/>
    <x v="2"/>
    <s v="S KAHWAGE PAIVA LTDA"/>
    <s v="40.907.095/0001-46"/>
    <s v="Registro  de Preços  para  aquisição  de  eletrodomésticos,  eletroportáteis  e  organizador  de  filas, conforme condições, quantidades e exigências estabelecidas no termo de referência, Anexo I do edital."/>
    <s v="Material Permanente"/>
    <x v="0"/>
    <s v="011/2023"/>
    <d v="2023-06-05T00:00:00"/>
    <s v="05/06/23"/>
    <d v="2024-06-05T00:00:00"/>
    <s v="05/06/24"/>
    <n v="366"/>
    <s v="EXPIRADO"/>
    <s v="EXPIRADO"/>
    <x v="0"/>
    <n v="51700"/>
    <x v="0"/>
    <n v="0"/>
    <x v="2"/>
    <s v="TJPA-PRO-2023/02265"/>
    <n v="0"/>
    <s v="ARP não encontrada"/>
    <m/>
    <m/>
    <s v="Lei n° 8.666/93"/>
    <m/>
    <m/>
    <s v="PRAZO LEGAL"/>
    <s v="2024 - 2º Trimestre"/>
    <d v="2024-04-06T00:00:00"/>
    <s v="Sem informação"/>
    <s v="NÃO"/>
    <m/>
    <s v="Joao Victor Ferreira Almeida"/>
    <s v="Leandro Soares Costa Borges"/>
    <s v="Antonio Marcos Nunes de Carvalho"/>
    <s v="Sem indicação"/>
    <s v="Sem indicação"/>
    <s v="joao.vfalmeida@tjpa.jus.br; leandro.borges@tjpa.jus.br; antonio.carvalho@tjpa.jus.br; coordenadoria.contratos@tjpa.jus.br"/>
    <n v="-628"/>
    <n v="2"/>
    <m/>
    <s v="Iniciar Processo de Reajuste"/>
    <s v="012/2023"/>
    <m/>
    <s v="LSCB"/>
    <s v="Leandro Soares Costa Borges"/>
    <n v="34582.44"/>
    <s v="ARP012/2023"/>
  </r>
  <r>
    <s v="ARP"/>
    <s v="013"/>
    <x v="2"/>
    <s v="JJ COMÉRCIO E SERVIÇOS DE EQUIPAMENTOS DE SEGURANÇA LTDA"/>
    <s v="18.099.364/0001-36"/>
    <s v="Registro de Preços para eventual Recarga e Serviço de Manutenção "/>
    <s v="Material de Consumo e Serviço de Terceiro"/>
    <x v="0"/>
    <s v="015/2023"/>
    <d v="2023-06-05T00:00:00"/>
    <s v="05/06/23"/>
    <d v="2024-06-05T00:00:00"/>
    <s v="05/06/24"/>
    <n v="366"/>
    <s v="EXPIRADO"/>
    <s v="EXPIRADO"/>
    <x v="0"/>
    <n v="62150"/>
    <x v="0"/>
    <n v="0"/>
    <x v="0"/>
    <s v="TJPA-PRO-2023/02308"/>
    <n v="0"/>
    <s v="ARP não encontrada"/>
    <m/>
    <m/>
    <s v="Lei n° 8.666/93"/>
    <m/>
    <m/>
    <s v="PRAZO LEGAL"/>
    <s v="2024 - 2º Trimestre"/>
    <d v="2024-04-06T00:00:00"/>
    <s v="Sem informação"/>
    <s v="NÃO"/>
    <m/>
    <s v="Willian Rogerio Souza da Silva"/>
    <s v="Marcos Ramalho Junior"/>
    <s v="Manasses de Souza Melo"/>
    <s v="Sem indicação"/>
    <s v="Sem indicação"/>
    <s v="william.souza@tjpa.jus.br; marcos.ramalho@tjpa.jus.br; manasses.melo@tjpa.jus.br; coordenadoria.contratos@tjpa.jus.br"/>
    <n v="-628"/>
    <n v="2"/>
    <m/>
    <s v="Iniciar Processo de Reajuste"/>
    <s v="013/2023"/>
    <m/>
    <s v="MRJ"/>
    <s v="Marcos Ramalho Junior"/>
    <n v="21929"/>
    <s v="ARP013/2023"/>
  </r>
  <r>
    <s v="CONTRATO"/>
    <s v="023"/>
    <x v="1"/>
    <s v="RC SEGURANCA DO TRABALHO LTDA"/>
    <s v="38.928.121/0001-70"/>
    <s v="Contratação de empresa de Serviços Especializados em Segurança e Medicina do Trabalho - SESMT, para realização de levantamentos e avaliações ambientais para elaboração de Laudo Técnico das Condições Ambientais de Trabalho – LTCAT, Laudo de Insalubridade – LI, Laudo de Periculosidade – LP e transmissão para o eSocial (Escrituração Digital das Obrigações Fiscais, Previdenciárias e Trabalhistas) das primeiras cargas dos eventos de Saúde e Segurança do Trabalho – SST: S-2210 e S-2240, relacionados a todos os ambientes do Tribunal de Justiça do Estado do Pará – TJE/PA, onde laboram servidores vinculados ao Regime Geral de Previdência Social - RGPS, que estão lotados na Região Metropolitana de Belém e em, aproximadamente, 112 (Cento e doze) municípios do Estado do Pará."/>
    <s v="Serviço de Terceiro"/>
    <x v="0"/>
    <s v="072/2023"/>
    <d v="2024-03-04T00:00:00"/>
    <s v="04/03/24"/>
    <d v="2024-10-04T00:00:00"/>
    <s v="04/10/24"/>
    <n v="214"/>
    <s v="EXPIRADO"/>
    <s v="EXPIRADO"/>
    <x v="0"/>
    <n v="58838.32"/>
    <x v="0"/>
    <s v="00"/>
    <x v="3"/>
    <s v="TJPA-PRO-2024/00892"/>
    <s v="Contrato não encontrado"/>
    <s v="Contrato não encontrado"/>
    <s v="TJPA-MEM-2024/40602, cobrança - não será prorrogado."/>
    <m/>
    <s v="Lei n° 8.666/93"/>
    <m/>
    <m/>
    <s v="PRAZO LEGAL"/>
    <s v="2024 - 4º Trimestre"/>
    <d v="2024-08-05T00:00:00"/>
    <s v="Sem informação"/>
    <s v="NÃO"/>
    <m/>
    <s v="Emiliano Augusto Bastos"/>
    <s v="Kamilla de Mendonça Gondim Prince"/>
    <s v="Kamilla de Mendonça Gondim Prince"/>
    <s v="Sem indicação"/>
    <s v="Sem indicação"/>
    <s v="emiliano.coutinho@tjpa.jus.br; kamilla.gondim@tjpa.jus.br; coordenadoria.contratos@tjpa.jus.br"/>
    <n v="-507"/>
    <n v="4"/>
    <m/>
    <s v="Iniciar Processo de Reajuste"/>
    <s v="023/2024"/>
    <m/>
    <s v="KdMGP"/>
    <s v="Kamilla de Mendonça Gondim Prince"/>
    <s v="Contrato não encontrado"/>
    <s v="CONTRATO023/2024"/>
  </r>
  <r>
    <s v="CONTRATO"/>
    <s v="034"/>
    <x v="1"/>
    <s v="TORINO INFORMÁTICA LTDA"/>
    <s v="03.619.767/0005-15"/>
    <s v="Aquisição de equipamentos para a modernização e expansão da infraestrutura de Tecnologia da Informação e Comunicação do Tribunal de Justiça do Estado do Pará"/>
    <s v="Material de Consumo e Contrato de TIC"/>
    <x v="0"/>
    <s v="044/2023"/>
    <d v="2024-04-04T00:00:00"/>
    <s v="04/04/24"/>
    <d v="2024-10-04T00:00:00"/>
    <s v="04/10/24"/>
    <n v="183"/>
    <s v="EXPIRADO"/>
    <s v="EXPIRADO"/>
    <x v="0"/>
    <n v="1416000"/>
    <x v="0"/>
    <s v="00"/>
    <x v="4"/>
    <s v="TJPA-PRO-2024/01440"/>
    <s v="Contrato não encontrado"/>
    <s v="Contrato não encontrado"/>
    <s v="Contrato de aquisição"/>
    <m/>
    <s v="Lei n° 8.666/93"/>
    <m/>
    <m/>
    <s v="PRAZO LEGAL"/>
    <s v="2024 - 4º Trimestre"/>
    <d v="2024-08-05T00:00:00"/>
    <s v="Sem informação"/>
    <s v="NÃO"/>
    <s v="Contrato oriundo do consumo da Ata 005/2024. Apenas aquisição não pode ser prorrogado"/>
    <s v="Ramon Santos do Nascimento"/>
    <s v="Bruno Vieira dos Santos"/>
    <s v="Fabricio Jose Uchoa Correa"/>
    <s v="Sem indicação"/>
    <s v="Sem indicação"/>
    <s v="ramon.nascimento@tjpa.jus.br; bruno.vieira@tjpa.jus.br; fabricio.uchua@tjpa.jus.br; coordenadoria.contratos@tjpa.jus.br"/>
    <n v="-507"/>
    <n v="4"/>
    <m/>
    <s v="Iniciar Processo de Reajuste"/>
    <s v="034/2024"/>
    <m/>
    <s v="BVdS"/>
    <s v="Bruno Vieira dos Santos"/>
    <s v="Contrato não encontrado"/>
    <s v="CONTRATO034/2024"/>
  </r>
  <r>
    <s v="CONTRATO"/>
    <s v="035"/>
    <x v="1"/>
    <s v="R JUAREZ DE ALMEIDA ME"/>
    <s v="27.996.382/0001-01"/>
    <s v="Aquisição de equipamentos para a modernização e expansão da infraestrutura de Tecnologia da Informação e Comunicação do Tribunal de Justiça do Estado do Pará"/>
    <s v="Material de Consumo e Contrato de TIC"/>
    <x v="0"/>
    <s v="044/2023"/>
    <d v="2024-04-09T00:00:00"/>
    <s v="09/04/24"/>
    <d v="2024-10-09T00:00:00"/>
    <s v="09/10/24"/>
    <n v="183"/>
    <s v="EXPIRADO"/>
    <s v="EXPIRADO"/>
    <x v="0"/>
    <n v="253400"/>
    <x v="0"/>
    <s v="00"/>
    <x v="4"/>
    <s v="TJPA-PRO-2024/01491"/>
    <s v="Contrato não encontrado"/>
    <s v="Contrato não encontrado"/>
    <s v="Contrato de aquisição"/>
    <m/>
    <s v="Lei n° 8.666/93"/>
    <m/>
    <m/>
    <s v="PRAZO LEGAL"/>
    <s v="2024 - 4º Trimestre"/>
    <d v="2024-08-10T00:00:00"/>
    <s v="Sem informação"/>
    <s v="NÃO"/>
    <s v="Contrato oriundo do consumo da Ata 005/2024. Apenas aquisição não pode ser prorrogado"/>
    <s v="Ramon Santos do Nascimento"/>
    <s v="Bruno Vieira dos Santos"/>
    <s v="Fabricio Jose Uchoa Correa"/>
    <s v="Sem indicação"/>
    <s v="Sem indicação"/>
    <s v="ramon.nascimento@tjpa.jus.br; bruno.vieira@tjpa.jus.br; fabricio.uchua@tjpa.jus.br; coordenadoria.contratos@tjpa.jus.br"/>
    <n v="-502"/>
    <n v="4"/>
    <m/>
    <s v="Iniciar Processo de Reajuste"/>
    <s v="035/2024"/>
    <m/>
    <s v="BVdS"/>
    <s v="Bruno Vieira dos Santos"/>
    <s v="Contrato não encontrado"/>
    <s v="CONTRATO035/2024"/>
  </r>
  <r>
    <s v="CONTRATO"/>
    <s v="036"/>
    <x v="1"/>
    <s v="XP ON CONSULTORIA LTDA"/>
    <s v="23.518.065/0001-29"/>
    <s v="Aquisição de equipamentos para a modernização e expansão da infraestrutura de Tecnologia da Informação e Comunicação do Tribunal de Justiça do Estado do Pará"/>
    <s v="Material de Consumo e Contrato de TIC"/>
    <x v="0"/>
    <s v="044/2023"/>
    <d v="2024-04-09T00:00:00"/>
    <s v="09/04/24"/>
    <d v="2024-10-09T00:00:00"/>
    <s v="09/10/24"/>
    <n v="183"/>
    <s v="EXPIRADO"/>
    <s v="EXPIRADO"/>
    <x v="0"/>
    <n v="884287.2"/>
    <x v="0"/>
    <s v="00"/>
    <x v="4"/>
    <s v="TJPA-PRO-2024/01493"/>
    <s v="Contrato não encontrado"/>
    <s v="Contrato não encontrado"/>
    <s v="Contrato de aquisição"/>
    <m/>
    <s v="Lei n° 8.666/93"/>
    <m/>
    <m/>
    <s v="PRAZO LEGAL"/>
    <s v="2024 - 4º Trimestre"/>
    <d v="2024-08-10T00:00:00"/>
    <s v="Sem informação"/>
    <s v="NÃO"/>
    <s v="Contrato oriundo do consumo da Ata 005/2024. Apenas aquisição não pode ser prorrogado"/>
    <s v="Ramon Santos do Nascimento"/>
    <s v="Bruno Vieira dos Santos"/>
    <s v="Fabricio Jose Uchoa Correa"/>
    <s v="Sem indicação"/>
    <s v="Sem indicação"/>
    <s v="ramon.nascimento@tjpa.jus.br; bruno.vieira@tjpa.jus.br; fabricio.uchua@tjpa.jus.br; coordenadoria.contratos@tjpa.jus.br"/>
    <n v="-502"/>
    <n v="4"/>
    <m/>
    <s v="Iniciar Processo de Reajuste"/>
    <s v="036/2024"/>
    <m/>
    <s v="BVdS"/>
    <s v="Bruno Vieira dos Santos"/>
    <s v="Contrato não encontrado"/>
    <s v="CONTRATO036/2024"/>
  </r>
  <r>
    <s v="ARP"/>
    <s v="007"/>
    <x v="2"/>
    <s v="MULTPAPER DISTRIBUIDORA DE PAPÉIS LTDA"/>
    <s v="26.976.381/0001-32"/>
    <s v="Registro de Preços para aquisição de papel A4 e A3 "/>
    <s v="Material de Consumo"/>
    <x v="0"/>
    <s v="014/2023"/>
    <d v="2023-05-16T00:00:00"/>
    <s v="16/05/23"/>
    <d v="2024-05-16T00:00:00"/>
    <s v="16/05/24"/>
    <n v="366"/>
    <s v="EXPIRADO"/>
    <s v="EXPIRADO"/>
    <x v="0"/>
    <n v="688000"/>
    <x v="0"/>
    <n v="0"/>
    <x v="2"/>
    <s v="TJPA-PRO-2023/02005"/>
    <n v="0"/>
    <s v="ARP não encontrada"/>
    <m/>
    <m/>
    <s v="Lei n° 8.666/93"/>
    <m/>
    <m/>
    <s v="PRAZO LEGAL"/>
    <s v="2024 - 2º Trimestre"/>
    <d v="2024-03-17T00:00:00"/>
    <s v="Sem informação"/>
    <s v="NÃO"/>
    <m/>
    <s v="Joao Victor Ferreira Almeida"/>
    <s v="Antonio Paulo Costa de Castro"/>
    <s v="Mario Jose Moreira Pnito"/>
    <s v="Sem indicação"/>
    <s v="Sem indicação"/>
    <s v="joao.vfalmeida@tjpa.jus.br; antonio.castro@tjpa.jus.br; mario.pinto@tjpa.jus.br;coordenadoria.contratos@tjpa.jus.br"/>
    <n v="-648"/>
    <n v="2"/>
    <m/>
    <s v="Iniciar Processo de Reajuste"/>
    <s v="007/2023"/>
    <m/>
    <s v="APCdC"/>
    <s v="Antonio Paulo Costa de Castro"/>
    <n v="129000"/>
    <s v="ARP007/2023"/>
  </r>
  <r>
    <s v="CONTRATO"/>
    <s v="002"/>
    <x v="1"/>
    <s v="A L PAES BOULHOSA LTDA"/>
    <s v="02.965.642/0001-50"/>
    <s v="Contratação de empresa especializada no fornecimento de equipamentos de refrigeração - SPLIT e ACJ ( sem instalaçao), afim se serem utilizadas na climatização ambiental das unidades administrativas e judiciárias desta Egrégia Corte."/>
    <s v="Serviço de Terceiro"/>
    <x v="7"/>
    <s v="054/2023"/>
    <d v="2024-01-15T00:00:00"/>
    <s v="15/01/24"/>
    <d v="2024-11-14T00:00:00"/>
    <s v="14/11/24"/>
    <n v="304"/>
    <s v="EXPIRADO"/>
    <s v="EXPIRADO"/>
    <x v="0"/>
    <n v="19866"/>
    <x v="0"/>
    <s v="00"/>
    <x v="2"/>
    <s v="TJPA-PRO-2024/00246"/>
    <s v="Contrato não encontrado"/>
    <s v="Contrato não encontrado"/>
    <s v="Rescisão antecipada unilateral TJPA-MEM-2024/51358 - rescisão antecipada autorizada em 01/10/2024"/>
    <m/>
    <s v="Lei n° 8.666/93"/>
    <m/>
    <m/>
    <s v="PRAZO LEGAL"/>
    <s v="2024 - 4º Trimestre"/>
    <d v="2024-09-15T00:00:00"/>
    <s v="Sem informação"/>
    <s v="NÃO"/>
    <m/>
    <s v="João Victor Ferreira Almeida"/>
    <s v="Leandro Soares Costa Borges"/>
    <s v="Edson Goçalves ferreira"/>
    <s v="Sem Indicação"/>
    <s v="Sem Indicação"/>
    <s v="joao.vfalmeida@tjpa.jus.br;leandro.borges@tjpa.jus.br;edson.ferreira@tjpa.jus.br;coordenadoria.contratos@tjpa.jus.br"/>
    <n v="-466"/>
    <n v="4"/>
    <m/>
    <s v="Iniciar Processo de Reajuste"/>
    <s v="002/2024"/>
    <m/>
    <s v="LSCB"/>
    <s v="Leandro Soares Costa Borges"/>
    <s v="Contrato não encontrado"/>
    <s v="CONTRATO002/2024"/>
  </r>
  <r>
    <s v="CONTRATO"/>
    <s v="009"/>
    <x v="1"/>
    <s v="BATALHÃO DE POLÍCIA TURÍSTICA, INSTITUTO AMBIENT, INSTITUTO MARIA NEVES, SOCIEDADE COMUNITÁRIA SÃO JOÃO BATISTA, REGIMENTO DA POLÍCIA MONTADA,"/>
    <s v="05.054.994/0001-42/16.791.646/0001-74/41.914.725/0001-72/10.235.513/0001-35/05.054.994/0001-35"/>
    <s v="Doação de bens móveis inservíveis"/>
    <s v="Alienação"/>
    <x v="2"/>
    <s v="s/n"/>
    <d v="2024-02-02T00:00:00"/>
    <s v="02/02/24"/>
    <d v="2024-02-02T00:00:00"/>
    <s v="02/02/24"/>
    <n v="0"/>
    <s v="EXPIRADO"/>
    <s v="EXPIRADO"/>
    <x v="0"/>
    <n v="13816.38"/>
    <x v="3"/>
    <s v="00"/>
    <x v="2"/>
    <s v="TJPA-MEM-2023/64603."/>
    <s v="Contrato não encontrado"/>
    <s v="Contrato não encontrado"/>
    <m/>
    <m/>
    <s v="Lei n° 14.133/21"/>
    <m/>
    <m/>
    <s v="PRAZO LEGAL"/>
    <s v="2024 - 1º Trimestre"/>
    <d v="2023-12-04T00:00:00"/>
    <s v="Sem informação"/>
    <m/>
    <m/>
    <s v="Jose Nasareno de Macedo Silva"/>
    <s v="Jose Nasareno de Macedo Silva"/>
    <s v="Sem indicação"/>
    <s v="Sem indicação"/>
    <s v="Sem indicação"/>
    <s v="nasareno.silva@tjpa.jus.br"/>
    <n v="-752"/>
    <n v="1"/>
    <m/>
    <s v="Iniciar Processo de Reajuste"/>
    <s v="009/2024"/>
    <m/>
    <s v="JNdMS"/>
    <s v="Jose Nasareno de Macedo Silva"/>
    <s v="Contrato não encontrado"/>
    <s v="CONTRATO009/2024"/>
  </r>
  <r>
    <s v="CONTRATO"/>
    <s v="013"/>
    <x v="1"/>
    <s v="PREFEITURA MUNICIPAL DE SÃO GERALDO DO ARAGUAIA/SEC. MUNICIPAL DE EDUCAÇÃO"/>
    <s v="10.249.241/0001-22"/>
    <s v="Doação de bens móveis inservíveis"/>
    <s v="Alienação"/>
    <x v="2"/>
    <s v="s/n"/>
    <d v="2024-02-06T00:00:00"/>
    <s v="06/02/24"/>
    <d v="2024-02-06T00:00:00"/>
    <s v="06/02/24"/>
    <n v="0"/>
    <s v="EXPIRADO"/>
    <s v="EXPIRADO"/>
    <x v="0"/>
    <n v="3987.64"/>
    <x v="3"/>
    <s v="00"/>
    <x v="2"/>
    <m/>
    <s v="Contrato não encontrado"/>
    <s v="Contrato não encontrado"/>
    <m/>
    <m/>
    <s v="Lei n° 14.133/21"/>
    <m/>
    <m/>
    <s v="PRAZO LEGAL"/>
    <s v="2024 - 1º Trimestre"/>
    <d v="2023-12-08T00:00:00"/>
    <s v="Sem informação"/>
    <m/>
    <m/>
    <s v="Jose Nasareno de Macedo Silva"/>
    <s v="Jose Nasareno de Macedo Silva"/>
    <s v="Sem indicação"/>
    <s v="Sem indicação"/>
    <s v="Sem indicação"/>
    <s v="nasareno.silva@tjpa.jus.br"/>
    <n v="-748"/>
    <n v="1"/>
    <m/>
    <s v="Iniciar Processo de Reajuste"/>
    <s v="013/2024"/>
    <m/>
    <s v="JNdMS"/>
    <s v="Jose Nasareno de Macedo Silva"/>
    <s v="Contrato não encontrado"/>
    <s v="CONTRATO013/2024"/>
  </r>
  <r>
    <s v="CONTRATO"/>
    <s v="012"/>
    <x v="1"/>
    <s v="CENTRO SOCIAL, CULTURAL, EDUCACIONAL ARCA DE NOE"/>
    <s v="06.538.090/0001-55"/>
    <s v="Doação de bens móveis inservíveis"/>
    <s v="Alienação"/>
    <x v="2"/>
    <s v="s/n"/>
    <d v="2024-02-02T00:00:00"/>
    <s v="02/02/24"/>
    <d v="2024-02-02T00:00:00"/>
    <s v="02/02/24"/>
    <n v="0"/>
    <s v="EXPIRADO"/>
    <s v="EXPIRADO"/>
    <x v="0"/>
    <n v="86253.2"/>
    <x v="3"/>
    <s v="00"/>
    <x v="2"/>
    <s v="TJPA-OFI-2023/05855"/>
    <s v="Contrato não encontrado"/>
    <s v="Contrato não encontrado"/>
    <m/>
    <m/>
    <s v="Lei n° 14.133/21"/>
    <m/>
    <m/>
    <s v="PRAZO LEGAL"/>
    <s v="2024 - 1º Trimestre"/>
    <d v="2023-12-04T00:00:00"/>
    <s v="Sem informação"/>
    <m/>
    <m/>
    <s v="Jose Nasareno de Macedo Silva"/>
    <s v="Jose Nasareno de Macedo Silva"/>
    <s v="Sem indicação"/>
    <s v="Sem indicação"/>
    <s v="Sem indicação"/>
    <s v="nasareno.silva@tjpa.jus.br"/>
    <n v="-752"/>
    <n v="1"/>
    <m/>
    <s v="Iniciar Processo de Reajuste"/>
    <s v="012/2024"/>
    <m/>
    <s v="JNdMS"/>
    <s v="Jose Nasareno de Macedo Silva"/>
    <s v="Contrato não encontrado"/>
    <s v="CONTRATO012/2024"/>
  </r>
  <r>
    <s v="CONTRATO"/>
    <s v="027"/>
    <x v="1"/>
    <s v="SECRETARIA MUNICIPAL DE MEIO AMBIENTE DE BELÉM, INSTITUIÇÃO AÇÃO JESUS ALEGRIA, NÚCLEO DE ROTARY DE DESENVOLVIMENTO COMUNITÁRIO - PRATINHA II, INSTITUTO DE EDUCAÇÃO PESQUISA, EXTENSÃO E CULTURA - IEPEC, SECRETARIA DE ESTADO DE JUSTIÇA - CEJU"/>
    <s v="05.544.392/0001-73, 47.848.289/0001-67, 02.809.883/001-00, 32.375.210/0001-14, 05.054.895/0001-60"/>
    <s v="Doação de bens móveis inservíveis"/>
    <s v="Alienação"/>
    <x v="2"/>
    <s v="s/n"/>
    <d v="2024-03-19T00:00:00"/>
    <s v="19/03/24"/>
    <d v="2024-03-19T00:00:00"/>
    <s v="19/03/24"/>
    <n v="0"/>
    <s v="EXPIRADO"/>
    <s v="EXPIRADO"/>
    <x v="0"/>
    <n v="75415.789999999994"/>
    <x v="3"/>
    <s v="00"/>
    <x v="2"/>
    <s v="TJPA-PRO-2024/01034"/>
    <s v="Contrato não encontrado"/>
    <s v="Contrato não encontrado"/>
    <m/>
    <m/>
    <s v="Lei n° 14.133/21"/>
    <m/>
    <m/>
    <s v="PRAZO LEGAL"/>
    <s v="2024 - 1º Trimestre"/>
    <d v="2024-01-19T00:00:00"/>
    <s v="Sem informação"/>
    <m/>
    <m/>
    <s v="Jose Nasareno de Macedo Silva"/>
    <s v="Jose Nasareno de Macedo Silva"/>
    <s v="Sem indicação"/>
    <s v="Sem indicação"/>
    <s v="Sem indicação"/>
    <s v="nasareno.silva@tjpa.jus.br"/>
    <n v="-706"/>
    <n v="1"/>
    <m/>
    <s v="Iniciar Processo de Reajuste"/>
    <s v="027/2024"/>
    <m/>
    <s v="JNdMS"/>
    <s v="Jose Nasareno de Macedo Silva"/>
    <s v="Contrato não encontrado"/>
    <s v="CONTRATO027/2024"/>
  </r>
  <r>
    <s v="CONTRATO"/>
    <s v="019"/>
    <x v="1"/>
    <s v="PREFEITURA MUNICIPAL DE SANTARÉM - SECRETARIA MUNICIPAL DE URBANISMO E SERVIÇOS PÚBLICOS"/>
    <s v="05.182.233/0001-76"/>
    <s v="Doação de bens móveis inservíveis"/>
    <s v="Alienação"/>
    <x v="2"/>
    <s v="s/n"/>
    <d v="2024-03-25T00:00:00"/>
    <s v="25/03/24"/>
    <d v="2024-03-25T00:00:00"/>
    <s v="25/03/24"/>
    <n v="0"/>
    <s v="EXPIRADO"/>
    <s v="EXPIRADO"/>
    <x v="0"/>
    <n v="2877.23"/>
    <x v="3"/>
    <s v="00"/>
    <x v="2"/>
    <s v="TJPA-MEM-2023/11208"/>
    <s v="Contrato não encontrado"/>
    <s v="Contrato não encontrado"/>
    <m/>
    <m/>
    <s v="Lei n° 14.133/21"/>
    <m/>
    <m/>
    <s v="PRAZO LEGAL"/>
    <s v="2024 - 1º Trimestre"/>
    <d v="2024-01-25T00:00:00"/>
    <s v="Sem informação"/>
    <m/>
    <m/>
    <s v="Jose Nasareno de Macedo Silva"/>
    <s v="Jose Nasareno de Macedo Silva"/>
    <s v="Sem indicação"/>
    <s v="Sem indicação"/>
    <s v="Sem indicação"/>
    <s v="nasareno.silva@tjpa.jus.br"/>
    <n v="-700"/>
    <n v="1"/>
    <m/>
    <s v="Iniciar Processo de Reajuste"/>
    <s v="019/2024"/>
    <m/>
    <s v="JNdMS"/>
    <s v="Jose Nasareno de Macedo Silva"/>
    <s v="Contrato não encontrado"/>
    <s v="CONTRATO019/2024"/>
  </r>
  <r>
    <s v="CONTRATO"/>
    <s v="024"/>
    <x v="1"/>
    <s v="DELEGACIA DE POLÍCIA CIVIL; ESCOLA ESTADUAL DE ENSINO FUNDAMENTAL GONÇALO FERREIRA (COMARCA DE CURUÇÁ); ESCOLA ESTADUAL DE ENSINO FUNDAMENTAL MANOEL SABINO (Termo de Magalhães Barata); ESCOLA ESTADUAL DE ENSINO FUNDAMENTAL NELSON REBELO (Comarca de Marapanim); ESCOLA   ESTADUAL   DE   ENSINO   FUNDAMENTAL   PRESIDENTE   KENNEDY   (Comarca   de Maracanã) e MINISTÉRIO ESPERANÇA "/>
    <s v="00.368.105/0001-06, 05.054.937/0001-63, 14.531.383/0001-39, 11.509.354/0001-82"/>
    <s v="Doação de bens móveis inservíveis"/>
    <s v="Alienação"/>
    <x v="2"/>
    <s v="s/n"/>
    <d v="2024-03-27T00:00:00"/>
    <s v="27/03/24"/>
    <d v="2024-03-27T00:00:00"/>
    <s v="27/03/24"/>
    <n v="0"/>
    <s v="EXPIRADO"/>
    <s v="EXPIRADO"/>
    <x v="0"/>
    <n v="14098.78"/>
    <x v="3"/>
    <s v="00"/>
    <x v="2"/>
    <s v="TJPA-MEM-2024/64870"/>
    <s v="Contrato não encontrado"/>
    <s v="Contrato não encontrado"/>
    <m/>
    <m/>
    <s v="Lei n° 14.133/21"/>
    <m/>
    <m/>
    <s v="PRAZO LEGAL"/>
    <s v="2024 - 1º Trimestre"/>
    <d v="2024-01-27T00:00:00"/>
    <s v="Sem informação"/>
    <m/>
    <m/>
    <s v="Jose Nasareno de Macedo Silva"/>
    <s v="Jose Nasareno de Macedo Silva"/>
    <s v="Sem indicação"/>
    <s v="Sem indicação"/>
    <s v="Sem indicação"/>
    <s v="nasareno.silva@tjpa.jus.br"/>
    <n v="-698"/>
    <n v="1"/>
    <m/>
    <s v="Iniciar Processo de Reajuste"/>
    <s v="024/2024"/>
    <m/>
    <s v="JNdMS"/>
    <s v="Jose Nasareno de Macedo Silva"/>
    <s v="Contrato não encontrado"/>
    <s v="CONTRATO024/2024"/>
  </r>
  <r>
    <s v="CONTRATO"/>
    <s v="030"/>
    <x v="1"/>
    <s v="MINISTÉRIO AGAPE DA RESTAURAÇÃO - MAR TAILÂNDIA"/>
    <s v="51.432.031/0001-52"/>
    <s v="Doação de bens móveis inservíveis"/>
    <s v="Alienação"/>
    <x v="2"/>
    <s v="s/n"/>
    <d v="2024-03-22T00:00:00"/>
    <s v="22/03/24"/>
    <d v="2024-03-22T00:00:00"/>
    <s v="22/03/24"/>
    <n v="0"/>
    <s v="EXPIRADO"/>
    <s v="EXPIRADO"/>
    <x v="0"/>
    <n v="5144.76"/>
    <x v="3"/>
    <s v="00"/>
    <x v="2"/>
    <s v="TJPA-MEM-2023/68665"/>
    <s v="Contrato não encontrado"/>
    <s v="Contrato não encontrado"/>
    <m/>
    <m/>
    <s v="Lei n° 14.133/21"/>
    <m/>
    <m/>
    <s v="PRAZO LEGAL"/>
    <s v="2024 - 1º Trimestre"/>
    <d v="2024-01-22T00:00:00"/>
    <s v="Sem informação"/>
    <m/>
    <m/>
    <s v="Jose Nasareno de Macedo Silva"/>
    <s v="Jose Nasareno de Macedo Silva"/>
    <s v="Sem indicação"/>
    <s v="Sem indicação"/>
    <s v="Sem indicação"/>
    <s v="nasareno.silva@tjpa.jus.br"/>
    <n v="-703"/>
    <n v="1"/>
    <m/>
    <s v="Iniciar Processo de Reajuste"/>
    <s v="030/2024"/>
    <m/>
    <s v="JNdMS"/>
    <s v="Jose Nasareno de Macedo Silva"/>
    <s v="Contrato não encontrado"/>
    <s v="CONTRATO030/2024"/>
  </r>
  <r>
    <s v="CONTRATO"/>
    <s v="031"/>
    <x v="1"/>
    <s v="INSTITUTO NOVA AMAZÔNIA - INA"/>
    <s v="29.044.333/0001-02"/>
    <s v="Doação de bens móveis inservíveis"/>
    <s v="Alienação"/>
    <x v="2"/>
    <s v="s/n"/>
    <d v="2024-03-22T00:00:00"/>
    <s v="22/03/24"/>
    <d v="2024-03-22T00:00:00"/>
    <s v="22/03/24"/>
    <n v="0"/>
    <s v="EXPIRADO"/>
    <s v="EXPIRADO"/>
    <x v="0"/>
    <n v="1687.77"/>
    <x v="3"/>
    <s v="00"/>
    <x v="2"/>
    <s v="TJPA-PRO-2024/01034"/>
    <s v="Contrato não encontrado"/>
    <s v="Contrato não encontrado"/>
    <m/>
    <m/>
    <s v="Lei n° 14.133/21"/>
    <m/>
    <m/>
    <s v="PRAZO LEGAL"/>
    <s v="2024 - 1º Trimestre"/>
    <d v="2024-01-22T00:00:00"/>
    <s v="Sem informação"/>
    <m/>
    <m/>
    <s v="Jose Nasareno de Macedo Silva"/>
    <s v="Jose Nasareno de Macedo Silva"/>
    <s v="Sem indicação"/>
    <s v="Sem indicação"/>
    <s v="Sem indicação"/>
    <s v="nasareno.silva@tjpa.jus.br"/>
    <n v="-703"/>
    <n v="1"/>
    <m/>
    <s v="Iniciar Processo de Reajuste"/>
    <s v="031/2024"/>
    <m/>
    <s v="JNdMS"/>
    <s v="Jose Nasareno de Macedo Silva"/>
    <s v="Contrato não encontrado"/>
    <s v="CONTRATO031/2024"/>
  </r>
  <r>
    <s v="CONTRATO"/>
    <s v="039"/>
    <x v="1"/>
    <s v="FUNDO MUNICIPAL DE EDUCAÇÃO DO MUNICÍPIO DE PARAGOMINAS"/>
    <s v="29.628.903/0001-01"/>
    <s v="Doação de bens móveis inservíveis"/>
    <s v="Alienação"/>
    <x v="2"/>
    <s v="s/n"/>
    <d v="2024-04-29T00:00:00"/>
    <s v="29/04/24"/>
    <d v="2024-04-29T00:00:00"/>
    <s v="29/04/24"/>
    <n v="0"/>
    <s v="EXPIRADO"/>
    <s v="EXPIRADO"/>
    <x v="0"/>
    <n v="753.26"/>
    <x v="3"/>
    <s v="00"/>
    <x v="2"/>
    <s v="TJPA-REQ-2023/16063"/>
    <s v="Contrato não encontrado"/>
    <s v="Contrato não encontrado"/>
    <m/>
    <m/>
    <s v="Lei n° 14.133/21"/>
    <m/>
    <m/>
    <s v="PRAZO LEGAL"/>
    <s v="2024 - 2º Trimestre"/>
    <d v="2024-02-29T00:00:00"/>
    <s v="Sem informação"/>
    <m/>
    <m/>
    <s v="Jose Nasareno de Macedo Silva"/>
    <s v="Jose Nasareno de Macedo Silva"/>
    <s v="Sem indicação"/>
    <s v="Sem indicação"/>
    <s v="Sem indicação"/>
    <s v="nasareno.silva@tjpa.jus.br"/>
    <n v="-665"/>
    <n v="2"/>
    <m/>
    <s v="Iniciar Processo de Reajuste"/>
    <s v="039/2024"/>
    <m/>
    <s v="JNdMS"/>
    <s v="Jose Nasareno de Macedo Silva"/>
    <s v="Contrato não encontrado"/>
    <s v="CONTRATO039/2024"/>
  </r>
  <r>
    <s v="CONTRATO"/>
    <s v="040"/>
    <x v="1"/>
    <s v="CONSELHO DA ESCOLA MUNICIPAL SANDRA MARIA"/>
    <s v="03.156.475/0001-60"/>
    <s v="Doação de bens móveis inservíveis"/>
    <s v="Alienação"/>
    <x v="2"/>
    <s v="s/n"/>
    <d v="2024-05-02T00:00:00"/>
    <s v="02/05/24"/>
    <d v="2024-05-02T00:00:00"/>
    <s v="02/05/24"/>
    <n v="0"/>
    <s v="EXPIRADO"/>
    <s v="EXPIRADO"/>
    <x v="0"/>
    <n v="23901.41"/>
    <x v="3"/>
    <s v="00"/>
    <x v="2"/>
    <s v="TJPA-MEM-2023/43577"/>
    <s v="Contrato não encontrado"/>
    <s v="Contrato não encontrado"/>
    <m/>
    <m/>
    <s v="Lei n° 14.133/21"/>
    <m/>
    <m/>
    <s v="PRAZO LEGAL"/>
    <s v="2024 - 2º Trimestre"/>
    <d v="2024-03-03T00:00:00"/>
    <s v="Sem informação"/>
    <m/>
    <m/>
    <s v="Jose Nasareno de Macedo Silva"/>
    <s v="Jose Nasareno de Macedo Silva"/>
    <s v="Sem indicação"/>
    <s v="Sem indicação"/>
    <s v="Sem indicação"/>
    <s v="nasareno.silva@tjpa.jus.br"/>
    <n v="-662"/>
    <n v="2"/>
    <m/>
    <s v="Iniciar Processo de Reajuste"/>
    <s v="040/2024"/>
    <m/>
    <s v="JNdMS"/>
    <s v="Jose Nasareno de Macedo Silva"/>
    <s v="Contrato não encontrado"/>
    <s v="CONTRATO040/2024"/>
  </r>
  <r>
    <s v="CONTRATO"/>
    <s v="042"/>
    <x v="1"/>
    <s v="CENTRO SOCIAL INOVAÇÃO GILEADE"/>
    <s v="06.375.930/0001-06"/>
    <s v="Doação de bens móveis inservíveis"/>
    <s v="Alienação"/>
    <x v="2"/>
    <s v="s/n"/>
    <d v="2024-05-03T00:00:00"/>
    <s v="03/05/24"/>
    <d v="2024-05-03T00:00:00"/>
    <s v="03/05/24"/>
    <n v="0"/>
    <s v="EXPIRADO"/>
    <s v="EXPIRADO"/>
    <x v="0"/>
    <n v="183226.66"/>
    <x v="3"/>
    <s v="00"/>
    <x v="2"/>
    <s v="TJPA-EXT-2023/03404"/>
    <s v="Contrato não encontrado"/>
    <s v="Contrato não encontrado"/>
    <m/>
    <m/>
    <s v="Lei n° 14.133/21"/>
    <m/>
    <m/>
    <s v="PRAZO LEGAL"/>
    <s v="2024 - 2º Trimestre"/>
    <d v="2024-03-04T00:00:00"/>
    <s v="Sem informação"/>
    <m/>
    <m/>
    <s v="Jose Nasareno de Macedo Silva"/>
    <s v="Jose Nasareno de Macedo Silva"/>
    <s v="Sem indicação"/>
    <s v="Sem indicação"/>
    <s v="Sem indicação"/>
    <s v="nasareno.silva@tjpa.jus.br"/>
    <n v="-661"/>
    <n v="2"/>
    <m/>
    <s v="Iniciar Processo de Reajuste"/>
    <s v="042/2024"/>
    <m/>
    <s v="JNdMS"/>
    <s v="Jose Nasareno de Macedo Silva"/>
    <s v="Contrato não encontrado"/>
    <s v="CONTRATO042/2024"/>
  </r>
  <r>
    <s v="CONTRATO"/>
    <s v="043"/>
    <x v="1"/>
    <s v="DEFENSORIA PÚBLICA DO ESTADO DO PARÁ"/>
    <s v="34.639.526/0001-38"/>
    <s v="Doação de bens móveis inservíveis"/>
    <s v="Alienação"/>
    <x v="2"/>
    <s v="s/n"/>
    <d v="2024-05-03T00:00:00"/>
    <s v="03/05/24"/>
    <d v="2024-05-03T00:00:00"/>
    <s v="03/05/24"/>
    <n v="0"/>
    <s v="EXPIRADO"/>
    <s v="EXPIRADO"/>
    <x v="0"/>
    <n v="229.86"/>
    <x v="3"/>
    <s v="00"/>
    <x v="2"/>
    <s v="TJPA-MEM-2024/11455"/>
    <s v="Contrato não encontrado"/>
    <s v="Contrato não encontrado"/>
    <m/>
    <m/>
    <s v="Lei n° 14.133/21"/>
    <m/>
    <m/>
    <s v="PRAZO LEGAL"/>
    <s v="2024 - 2º Trimestre"/>
    <d v="2024-03-04T00:00:00"/>
    <s v="Sem informação"/>
    <m/>
    <m/>
    <s v="Jose Nasareno de Macedo Silva"/>
    <s v="Jose Nasareno de Macedo Silva"/>
    <s v="Sem indicação"/>
    <s v="Sem indicação"/>
    <s v="Sem indicação"/>
    <s v="nasareno.silva@tjpa.jus.br"/>
    <n v="-661"/>
    <n v="2"/>
    <m/>
    <s v="Iniciar Processo de Reajuste"/>
    <s v="043/2024"/>
    <m/>
    <s v="JNdMS"/>
    <s v="Jose Nasareno de Macedo Silva"/>
    <s v="Contrato não encontrado"/>
    <s v="CONTRATO043/2024"/>
  </r>
  <r>
    <s v="CONTRATO"/>
    <s v="045"/>
    <x v="1"/>
    <s v="INSTITUTO UNIDOS VENCEREMOS"/>
    <s v="15.277.718/0001-05"/>
    <s v="Doação de bens móveis inservíveis"/>
    <s v="Alienação"/>
    <x v="2"/>
    <s v="s/n"/>
    <d v="2024-05-13T00:00:00"/>
    <s v="13/05/24"/>
    <d v="2024-05-13T00:00:00"/>
    <s v="13/05/24"/>
    <n v="0"/>
    <s v="EXPIRADO"/>
    <s v="EXPIRADO"/>
    <x v="0"/>
    <n v="72012.649999999994"/>
    <x v="3"/>
    <s v="00"/>
    <x v="2"/>
    <s v="TJPA-EXT-2023/04299"/>
    <s v="Contrato não encontrado"/>
    <s v="Contrato não encontrado"/>
    <m/>
    <m/>
    <s v="Lei n° 14.133/21"/>
    <m/>
    <m/>
    <s v="PRAZO LEGAL"/>
    <s v="2024 - 2º Trimestre"/>
    <d v="2024-03-14T00:00:00"/>
    <s v="Sem informação"/>
    <m/>
    <m/>
    <s v="Jose Nasareno de Macedo Silva"/>
    <s v="Jose Nasareno de Macedo Silva"/>
    <s v="Sem indicação"/>
    <s v="Sem indicação"/>
    <s v="Sem indicação"/>
    <s v="nasareno.silva@tjpa.jus.br"/>
    <n v="-651"/>
    <n v="2"/>
    <m/>
    <s v="Iniciar Processo de Reajuste"/>
    <s v="045/2024"/>
    <m/>
    <s v="JNdMS"/>
    <s v="Jose Nasareno de Macedo Silva"/>
    <s v="Contrato não encontrado"/>
    <s v="CONTRATO045/2024"/>
  </r>
  <r>
    <s v="CONTRATO"/>
    <s v="047"/>
    <x v="1"/>
    <s v="SINDICATO DOS TRABALHADORES RURAIS AGRICULTORES E AGRICULTORAS FAMILIARES DO MUNICÍPIO DE COLARES"/>
    <s v="04.749.313/0001-06"/>
    <s v="Doação de bens móveis inservíveis"/>
    <s v="Alienação"/>
    <x v="2"/>
    <s v="s/n"/>
    <d v="2024-05-13T00:00:00"/>
    <s v="13/05/24"/>
    <d v="2024-05-13T00:00:00"/>
    <s v="13/05/24"/>
    <n v="0"/>
    <s v="EXPIRADO"/>
    <s v="EXPIRADO"/>
    <x v="0"/>
    <n v="4703"/>
    <x v="3"/>
    <s v="00"/>
    <x v="2"/>
    <s v="TJPA-MEM-2024/15887"/>
    <s v="Contrato não encontrado"/>
    <s v="Contrato não encontrado"/>
    <m/>
    <m/>
    <s v="Lei n° 14.133/21"/>
    <m/>
    <m/>
    <s v="PRAZO LEGAL"/>
    <s v="2024 - 2º Trimestre"/>
    <d v="2024-03-14T00:00:00"/>
    <s v="Sem informação"/>
    <m/>
    <m/>
    <s v="Jose Nasareno de Macedo Silva"/>
    <s v="Jose Nasareno de Macedo Silva"/>
    <s v="Sem indicação"/>
    <s v="Sem indicação"/>
    <s v="Sem indicação"/>
    <s v="nasareno.silva@tjpa.jus.br"/>
    <n v="-651"/>
    <n v="2"/>
    <m/>
    <s v="Iniciar Processo de Reajuste"/>
    <s v="047/2024"/>
    <m/>
    <s v="JNdMS"/>
    <s v="Jose Nasareno de Macedo Silva"/>
    <s v="Contrato não encontrado"/>
    <s v="CONTRATO047/2024"/>
  </r>
  <r>
    <s v="CONTRATO"/>
    <s v="051"/>
    <x v="1"/>
    <s v="DELEGACIA DE POLÍCIA CIVIL DE IPIXUNA DO PARÁ E DELEGACIA DE POLÍCIA CIVIL DE IGARAPÉ-AÇU"/>
    <s v="00.368.105/0001-06"/>
    <s v="Doação de bens móveis inservíveis"/>
    <s v="Alienação"/>
    <x v="2"/>
    <s v="s/n"/>
    <d v="2024-05-16T00:00:00"/>
    <s v="16/05/24"/>
    <d v="2024-05-16T00:00:00"/>
    <s v="16/05/24"/>
    <n v="0"/>
    <s v="EXPIRADO"/>
    <s v="EXPIRADO"/>
    <x v="0"/>
    <n v="3127.26"/>
    <x v="3"/>
    <s v="00"/>
    <x v="2"/>
    <s v="TJPA-MEM-2024/04052"/>
    <s v="Contrato não encontrado"/>
    <s v="Contrato não encontrado"/>
    <m/>
    <m/>
    <s v="Lei n° 14.133/21"/>
    <m/>
    <m/>
    <s v="PRAZO LEGAL"/>
    <s v="2024 - 2º Trimestre"/>
    <d v="2024-03-17T00:00:00"/>
    <s v="Sem informação"/>
    <m/>
    <m/>
    <s v="Jose Nasareno de Macedo Silva"/>
    <s v="Jose Nasareno de Macedo Silva"/>
    <s v="Sem indicação"/>
    <s v="Sem indicação"/>
    <s v="Sem indicação"/>
    <s v="nasareno.silva@tjpa.jus.br"/>
    <n v="-648"/>
    <n v="2"/>
    <m/>
    <s v="Iniciar Processo de Reajuste"/>
    <s v="051/2024"/>
    <m/>
    <s v="JNdMS"/>
    <s v="Jose Nasareno de Macedo Silva"/>
    <s v="Contrato não encontrado"/>
    <s v="CONTRATO051/2024"/>
  </r>
  <r>
    <s v="CONTRATO"/>
    <s v="052"/>
    <x v="1"/>
    <s v="COMANDO GERAL DA AERONÁUTICA - COMISSÃO DE AEROPORTOS DA REGIÃO AMAZÔNICA 9COMARA)"/>
    <s v="00.394.429/0090-86"/>
    <s v="Doação de bens móveis inservíveis"/>
    <s v="Alienação"/>
    <x v="2"/>
    <s v="s/n"/>
    <d v="2024-05-20T00:00:00"/>
    <s v="20/05/24"/>
    <d v="2024-05-20T00:00:00"/>
    <s v="20/05/24"/>
    <n v="0"/>
    <s v="EXPIRADO"/>
    <s v="EXPIRADO"/>
    <x v="0"/>
    <n v="29195.15"/>
    <x v="3"/>
    <s v="00"/>
    <x v="2"/>
    <s v="TJPA-PRO-2024/02166"/>
    <s v="Contrato não encontrado"/>
    <s v="Contrato não encontrado"/>
    <m/>
    <m/>
    <s v="Lei n° 14.133/21"/>
    <m/>
    <m/>
    <s v="PRAZO LEGAL"/>
    <s v="2024 - 2º Trimestre"/>
    <d v="2024-03-21T00:00:00"/>
    <s v="Sem informação"/>
    <m/>
    <m/>
    <s v="Jose Nasareno de Macedo Silva"/>
    <s v="Jose Nasareno de Macedo Silva"/>
    <s v="Sem indicação"/>
    <s v="Sem indicação"/>
    <s v="Sem indicação"/>
    <s v="nasareno.silva@tjpa.jus.br"/>
    <n v="-644"/>
    <n v="2"/>
    <m/>
    <s v="Iniciar Processo de Reajuste"/>
    <s v="052/2024"/>
    <m/>
    <s v="JNdMS"/>
    <s v="Jose Nasareno de Macedo Silva"/>
    <s v="Contrato não encontrado"/>
    <s v="CONTRATO052/2024"/>
  </r>
  <r>
    <s v="CONTRATO"/>
    <s v="053"/>
    <x v="1"/>
    <s v="PREFEITURA MUNICIPAL DE SÃO GERALDO DO ARAGUAIA - SECRETARIA MUNICIPAL DE EDUCAÇÃO"/>
    <s v="10.249.241/0001-22"/>
    <s v="Doação de bens móveis inservíveis"/>
    <s v="Alienação"/>
    <x v="2"/>
    <s v="s/n"/>
    <d v="2024-06-27T00:00:00"/>
    <s v="27/06/24"/>
    <d v="2024-06-27T00:00:00"/>
    <s v="27/06/24"/>
    <n v="0"/>
    <s v="EXPIRADO"/>
    <s v="EXPIRADO"/>
    <x v="0"/>
    <n v="816.79"/>
    <x v="3"/>
    <s v="00"/>
    <x v="2"/>
    <s v="TJPA-MEM-2024/20420"/>
    <s v="Contrato não encontrado"/>
    <s v="Contrato não encontrado"/>
    <m/>
    <m/>
    <s v="Lei n° 14.133/21"/>
    <m/>
    <m/>
    <s v="PRAZO LEGAL"/>
    <s v="2024 - 2º Trimestre"/>
    <d v="2024-04-28T00:00:00"/>
    <s v="Sem informação"/>
    <m/>
    <m/>
    <s v="Jose Nasareno de Macedo Silva"/>
    <s v="Jose Nasareno de Macedo Silva"/>
    <s v="Sem indicação"/>
    <s v="Sem indicação"/>
    <s v="Sem indicação"/>
    <s v="nasareno.silva@tjpa.jus.br"/>
    <n v="-606"/>
    <n v="2"/>
    <m/>
    <s v="Iniciar Processo de Reajuste"/>
    <s v="053/2024"/>
    <m/>
    <s v="JNdMS"/>
    <s v="Jose Nasareno de Macedo Silva"/>
    <s v="Contrato não encontrado"/>
    <s v="CONTRATO053/2024"/>
  </r>
  <r>
    <s v="CONTRATO"/>
    <s v="054"/>
    <x v="1"/>
    <s v="CENTRO DE EDUÇÃO DE EDUCAÇÃO DE JOVENS E ADULTOS - CEEJA"/>
    <s v="04.054.861/0001-76"/>
    <s v="Doação de bens móveis inservíveis"/>
    <s v="Alienação"/>
    <x v="2"/>
    <s v="s/n"/>
    <d v="2024-05-31T00:00:00"/>
    <s v="31/05/24"/>
    <d v="2024-05-31T00:00:00"/>
    <s v="31/05/24"/>
    <n v="0"/>
    <s v="EXPIRADO"/>
    <s v="EXPIRADO"/>
    <x v="0"/>
    <n v="9409.7000000000007"/>
    <x v="3"/>
    <s v="00"/>
    <x v="2"/>
    <s v="TJPA-PRO-2024/02206"/>
    <s v="Contrato não encontrado"/>
    <s v="Contrato não encontrado"/>
    <m/>
    <m/>
    <s v="Lei n° 14.133/21"/>
    <m/>
    <m/>
    <s v="PRAZO LEGAL"/>
    <s v="2024 - 2º Trimestre"/>
    <d v="2024-04-01T00:00:00"/>
    <s v="Sem informação"/>
    <m/>
    <m/>
    <s v="Jose Nasareno de Macedo Silva"/>
    <s v="Jose Nasareno de Macedo Silva"/>
    <s v="Sem indicação"/>
    <s v="Sem indicação"/>
    <s v="Sem indicação"/>
    <s v="nasareno.silva@tjpa.jus.br"/>
    <n v="-633"/>
    <n v="2"/>
    <m/>
    <s v="Iniciar Processo de Reajuste"/>
    <s v="054/2024"/>
    <m/>
    <s v="JNdMS"/>
    <s v="Jose Nasareno de Macedo Silva"/>
    <s v="Contrato não encontrado"/>
    <s v="CONTRATO054/2024"/>
  </r>
  <r>
    <s v="CONTRATO"/>
    <s v="056"/>
    <x v="1"/>
    <s v="ASSOCIAÇÃO MULHERES DE RAÇA - AMAR"/>
    <s v="11.406.686/0001-31"/>
    <s v="Doação de bens móveis inservíveis"/>
    <s v="Alienação"/>
    <x v="2"/>
    <s v="s/n"/>
    <d v="2024-06-10T00:00:00"/>
    <s v="10/06/24"/>
    <d v="2024-06-10T00:00:00"/>
    <s v="10/06/24"/>
    <n v="0"/>
    <s v="EXPIRADO"/>
    <s v="EXPIRADO"/>
    <x v="0"/>
    <n v="983.87"/>
    <x v="3"/>
    <s v="00"/>
    <x v="2"/>
    <s v="TJPA-PRO-2024/02382"/>
    <s v="Contrato não encontrado"/>
    <s v="Contrato não encontrado"/>
    <m/>
    <m/>
    <s v="Lei n° 14.133/21"/>
    <m/>
    <m/>
    <s v="PRAZO LEGAL"/>
    <s v="2024 - 2º Trimestre"/>
    <d v="2024-04-11T00:00:00"/>
    <s v="Sem informação"/>
    <m/>
    <m/>
    <s v="Jose Nasareno de Macedo Silva"/>
    <s v="Jose Nasareno de Macedo Silva"/>
    <s v="Sem indicação"/>
    <s v="Sem indicação"/>
    <s v="Sem indicação"/>
    <s v="nasareno.silva@tjpa.jus.br"/>
    <n v="-623"/>
    <n v="2"/>
    <m/>
    <s v="Iniciar Processo de Reajuste"/>
    <s v="056/2024"/>
    <m/>
    <s v="JNdMS"/>
    <s v="Jose Nasareno de Macedo Silva"/>
    <s v="Contrato não encontrado"/>
    <s v="CONTRATO056/2024"/>
  </r>
  <r>
    <s v="CONTRATO"/>
    <s v="057"/>
    <x v="1"/>
    <s v="IGREJA EVAGÉLICA VERBO DA VIDA  - IEVV"/>
    <s v="27.899.421/0001-52"/>
    <s v="Doação de bens móveis inservíveis"/>
    <s v="Alienação"/>
    <x v="2"/>
    <s v="s/n"/>
    <d v="2024-06-11T00:00:00"/>
    <s v="11/06/24"/>
    <d v="2024-06-11T00:00:00"/>
    <s v="11/06/24"/>
    <n v="0"/>
    <s v="EXPIRADO"/>
    <s v="EXPIRADO"/>
    <x v="0"/>
    <n v="1061.8599999999999"/>
    <x v="3"/>
    <s v="00"/>
    <x v="2"/>
    <s v="TJPA-REQ-2023/08446"/>
    <s v="Contrato não encontrado"/>
    <s v="Contrato não encontrado"/>
    <m/>
    <m/>
    <s v="Lei n° 14.133/21"/>
    <m/>
    <m/>
    <s v="PRAZO LEGAL"/>
    <s v="2024 - 2º Trimestre"/>
    <d v="2024-04-12T00:00:00"/>
    <s v="Sem informação"/>
    <m/>
    <m/>
    <s v="Jose Nasareno de Macedo Silva"/>
    <s v="Jose Nasareno de Macedo Silva"/>
    <s v="Sem indicação"/>
    <s v="Sem indicação"/>
    <s v="Sem indicação"/>
    <s v="nasareno.silva@tjpa.jus.br"/>
    <n v="-622"/>
    <n v="2"/>
    <m/>
    <s v="Iniciar Processo de Reajuste"/>
    <s v="057/2024"/>
    <m/>
    <s v="JNdMS"/>
    <s v="Jose Nasareno de Macedo Silva"/>
    <s v="Contrato não encontrado"/>
    <s v="CONTRATO057/2024"/>
  </r>
  <r>
    <s v="CONTRATO"/>
    <s v="058"/>
    <x v="1"/>
    <s v="CONSELHO ESCOLAR DA EEEM MARIA BENTA  OLIVEIRA DE SOUSA"/>
    <s v="10.813.2024/0001-76"/>
    <s v="Doação de bens móveis inservíveis"/>
    <s v="Alienação"/>
    <x v="2"/>
    <s v="s/n"/>
    <d v="2024-06-11T00:00:00"/>
    <s v="11/06/24"/>
    <d v="2024-06-11T00:00:00"/>
    <s v="11/06/24"/>
    <n v="0"/>
    <s v="EXPIRADO"/>
    <s v="EXPIRADO"/>
    <x v="0"/>
    <n v="1093.33"/>
    <x v="3"/>
    <s v="00"/>
    <x v="2"/>
    <s v="TJPA-PRO-2024/14178"/>
    <s v="Contrato não encontrado"/>
    <s v="Contrato não encontrado"/>
    <m/>
    <m/>
    <s v="Lei n° 14.133/21"/>
    <m/>
    <m/>
    <s v="PRAZO LEGAL"/>
    <s v="2024 - 2º Trimestre"/>
    <d v="2024-04-12T00:00:00"/>
    <s v="Sem informação"/>
    <m/>
    <m/>
    <s v="Jose Nasareno de Macedo Silva"/>
    <s v="Jose Nasareno de Macedo Silva"/>
    <s v="Sem indicação"/>
    <s v="Sem indicação"/>
    <s v="Sem indicação"/>
    <s v="nasareno.silva@tjpa.jus.br"/>
    <n v="-622"/>
    <n v="2"/>
    <m/>
    <s v="Iniciar Processo de Reajuste"/>
    <s v="058/2024"/>
    <m/>
    <s v="JNdMS"/>
    <s v="Jose Nasareno de Macedo Silva"/>
    <s v="Contrato não encontrado"/>
    <s v="CONTRATO058/2024"/>
  </r>
  <r>
    <s v="CONTRATO"/>
    <s v="063"/>
    <x v="1"/>
    <s v="POLÍCIA MILITAR DO PARÁ - 2° CAMPANHIA INDEPENDENTE DE MISSÕES ESPECIAIS - REDENÇÃO-PA"/>
    <s v="05.054.994/001-42"/>
    <s v="Doação de bens móveis inservíveis"/>
    <s v="Alienação"/>
    <x v="2"/>
    <s v="s/n"/>
    <d v="2024-06-20T00:00:00"/>
    <s v="20/06/24"/>
    <d v="2024-06-20T00:00:00"/>
    <s v="20/06/24"/>
    <n v="0"/>
    <s v="EXPIRADO"/>
    <s v="EXPIRADO"/>
    <x v="0"/>
    <n v="549.17999999999995"/>
    <x v="3"/>
    <s v="00"/>
    <x v="2"/>
    <s v="TJPA-PRO-2024/02583"/>
    <s v="Contrato não encontrado"/>
    <s v="Contrato não encontrado"/>
    <m/>
    <m/>
    <s v="Lei n° 14.133/21"/>
    <m/>
    <m/>
    <s v="PRAZO LEGAL"/>
    <s v="2024 - 2º Trimestre"/>
    <d v="2024-04-21T00:00:00"/>
    <s v="Sem informação"/>
    <m/>
    <m/>
    <s v="Jose Nasareno de Macedo Silva"/>
    <s v="Jose Nasareno de Macedo Silva"/>
    <s v="Sem indicação"/>
    <s v="Sem indicação"/>
    <s v="Sem indicação"/>
    <s v="nasareno.silva@tjpa.jus.br"/>
    <n v="-613"/>
    <n v="2"/>
    <m/>
    <s v="Iniciar Processo de Reajuste"/>
    <s v="063/2024"/>
    <m/>
    <s v="JNdMS"/>
    <s v="Jose Nasareno de Macedo Silva"/>
    <s v="Contrato não encontrado"/>
    <s v="CONTRATO063/2024"/>
  </r>
  <r>
    <s v="CONTRATO"/>
    <s v="064"/>
    <x v="1"/>
    <s v="ESCOLA ESTADUAL DE ENSINO FUNDAMENTAL FRANCISCO NUNES"/>
    <s v="05.054.861/0001-76"/>
    <s v="Doação de bens móveis inservíveis"/>
    <s v="Alienação"/>
    <x v="2"/>
    <s v="s/n"/>
    <d v="2024-06-26T00:00:00"/>
    <s v="26/06/24"/>
    <d v="2024-06-26T00:00:00"/>
    <s v="26/06/24"/>
    <n v="0"/>
    <s v="EXPIRADO"/>
    <s v="EXPIRADO"/>
    <x v="0"/>
    <n v="3778.8"/>
    <x v="3"/>
    <s v="00"/>
    <x v="2"/>
    <s v="TJPA-PRO-2023/64975"/>
    <s v="Contrato não encontrado"/>
    <s v="Contrato não encontrado"/>
    <m/>
    <m/>
    <s v="Lei n° 14.133/21"/>
    <m/>
    <m/>
    <s v="PRAZO LEGAL"/>
    <s v="2024 - 2º Trimestre"/>
    <d v="2024-04-27T00:00:00"/>
    <s v="Sem informação"/>
    <m/>
    <m/>
    <s v="Jose Nasareno de Macedo Silva"/>
    <s v="Jose Nasareno de Macedo Silva"/>
    <s v="Sem indicação"/>
    <s v="Sem indicação"/>
    <s v="Sem indicação"/>
    <s v="nasareno.silva@tjpa.jus.br"/>
    <n v="-607"/>
    <n v="2"/>
    <m/>
    <s v="Iniciar Processo de Reajuste"/>
    <s v="064/2024"/>
    <m/>
    <s v="JNdMS"/>
    <s v="Jose Nasareno de Macedo Silva"/>
    <s v="Contrato não encontrado"/>
    <s v="CONTRATO064/2024"/>
  </r>
  <r>
    <s v="CONTRATO"/>
    <s v="067"/>
    <x v="1"/>
    <s v="ASSOCIAÇÃO DOS MORADORES DO BAIRRO DO GUAMÁ - AMBG"/>
    <s v="10.235.331/0001-64"/>
    <s v="Doação de bens móveis inservíveis"/>
    <s v="Alienação"/>
    <x v="2"/>
    <s v="s/n"/>
    <d v="2024-07-01T00:00:00"/>
    <s v="01/07/24"/>
    <d v="2024-07-01T00:00:00"/>
    <s v="01/07/24"/>
    <n v="0"/>
    <s v="EXPIRADO"/>
    <s v="EXPIRADO"/>
    <x v="0"/>
    <n v="56923.89"/>
    <x v="3"/>
    <s v="00"/>
    <x v="2"/>
    <s v="TJPA-PRO-2024/02640"/>
    <s v="Contrato não encontrado"/>
    <s v="Contrato não encontrado"/>
    <m/>
    <m/>
    <s v="Lei n° 14.133/21"/>
    <m/>
    <m/>
    <s v="PRAZO LEGAL"/>
    <s v="2024 - 3º Trimestre"/>
    <d v="2024-05-02T00:00:00"/>
    <s v="Sem informação"/>
    <m/>
    <m/>
    <s v="Jose Nasareno de Macedo Silva"/>
    <s v="Jose Nasareno de Macedo Silva"/>
    <s v="Sem indicação"/>
    <s v="Sem indicação"/>
    <s v="Sem indicação"/>
    <s v="nasareno.silva@tjpa.jus.br"/>
    <n v="-602"/>
    <n v="3"/>
    <m/>
    <s v="Iniciar Processo de Reajuste"/>
    <s v="067/2024"/>
    <m/>
    <s v="JNdMS"/>
    <s v="Jose Nasareno de Macedo Silva"/>
    <s v="Contrato não encontrado"/>
    <s v="CONTRATO067/2024"/>
  </r>
  <r>
    <s v="CONTRATO"/>
    <s v="069"/>
    <x v="1"/>
    <s v="POLÍCIA CIVIL DO ESTADO DO PARÁ"/>
    <s v="00.368.105/0001-06"/>
    <s v="Doação de bens móveis inservíveis"/>
    <s v="Alienação"/>
    <x v="2"/>
    <s v="s/n"/>
    <d v="2024-06-26T00:00:00"/>
    <s v="26/06/24"/>
    <d v="2024-06-26T00:00:00"/>
    <s v="26/06/24"/>
    <n v="0"/>
    <s v="EXPIRADO"/>
    <s v="EXPIRADO"/>
    <x v="0"/>
    <n v="1011.18"/>
    <x v="3"/>
    <s v="00"/>
    <x v="2"/>
    <s v="TJPA-MEM-2024/12673"/>
    <s v="Contrato não encontrado"/>
    <s v="Contrato não encontrado"/>
    <m/>
    <m/>
    <s v="Lei n° 14.133/21"/>
    <m/>
    <m/>
    <s v="PRAZO LEGAL"/>
    <s v="2024 - 2º Trimestre"/>
    <d v="2024-04-27T00:00:00"/>
    <s v="Sem informação"/>
    <m/>
    <m/>
    <s v="Jose Nasareno de Macedo Silva"/>
    <s v="Jose Nasareno de Macedo Silva"/>
    <s v="Sem indicação"/>
    <s v="Sem indicação"/>
    <s v="Sem indicação"/>
    <s v="nasareno.silva@tjpa.jus.br"/>
    <n v="-607"/>
    <n v="2"/>
    <m/>
    <s v="Iniciar Processo de Reajuste"/>
    <s v="069/2024"/>
    <m/>
    <s v="JNdMS"/>
    <s v="Jose Nasareno de Macedo Silva"/>
    <s v="Contrato não encontrado"/>
    <s v="CONTRATO069/2024"/>
  </r>
  <r>
    <s v="CONTRATO"/>
    <s v="068"/>
    <x v="1"/>
    <s v="IGREJA EVANGÉLICA ASSEMBLEIA DE DEUS EM SANTA LUZIA DO PARÁ - ASSEMBLEIA DE DEUS "/>
    <s v="63.888.416/0001-08"/>
    <s v="Doação de bens móveis inservíveis"/>
    <s v="Alienação"/>
    <x v="2"/>
    <s v="s/n"/>
    <d v="2024-06-28T00:00:00"/>
    <s v="28/06/24"/>
    <d v="2024-06-28T00:00:00"/>
    <s v="28/06/24"/>
    <n v="0"/>
    <s v="EXPIRADO"/>
    <s v="EXPIRADO"/>
    <x v="0"/>
    <n v="261"/>
    <x v="3"/>
    <s v="00"/>
    <x v="2"/>
    <s v="TJPA-MEM-2024/11552"/>
    <s v="Contrato não encontrado"/>
    <s v="Contrato não encontrado"/>
    <m/>
    <m/>
    <s v="Lei n° 14.133/21"/>
    <m/>
    <m/>
    <s v="PRAZO LEGAL"/>
    <s v="2024 - 2º Trimestre"/>
    <d v="2024-04-29T00:00:00"/>
    <s v="Sem informação"/>
    <m/>
    <m/>
    <s v="Jose Nasareno de Macedo Silva"/>
    <s v="Jose Nasareno de Macedo Silva"/>
    <s v="Sem indicação"/>
    <s v="Sem indicação"/>
    <s v="Sem indicação"/>
    <s v="nasareno.silva@tjpa.jus.br"/>
    <n v="-605"/>
    <n v="2"/>
    <m/>
    <s v="Iniciar Processo de Reajuste"/>
    <s v="068/2024"/>
    <m/>
    <s v="JNdMS"/>
    <s v="Jose Nasareno de Macedo Silva"/>
    <s v="Contrato não encontrado"/>
    <s v="CONTRATO068/2024"/>
  </r>
  <r>
    <s v="CONTRATO"/>
    <s v="070"/>
    <x v="1"/>
    <s v="UNIVERSIDADE FEDERAL RURAL DA AMAZÔNIA GABINETE DA REITORIA"/>
    <s v="05.200.001/0001-01"/>
    <s v="Doação de bens móveis inservíveis"/>
    <s v="Alienação"/>
    <x v="2"/>
    <s v="s/n"/>
    <d v="2024-07-25T00:00:00"/>
    <s v="25/07/24"/>
    <d v="2024-07-25T00:00:00"/>
    <s v="25/07/24"/>
    <n v="0"/>
    <s v="EXPIRADO"/>
    <s v="EXPIRADO"/>
    <x v="0"/>
    <n v="5109.63"/>
    <x v="3"/>
    <s v="00"/>
    <x v="2"/>
    <s v="TJPA-PRO-2024/03016"/>
    <s v="Contrato não encontrado"/>
    <s v="Contrato não encontrado"/>
    <m/>
    <m/>
    <s v="Lei n° 14.133/21"/>
    <m/>
    <m/>
    <s v="PRAZO LEGAL"/>
    <s v="2024 - 3º Trimestre"/>
    <d v="2024-05-26T00:00:00"/>
    <s v="Sem informação"/>
    <m/>
    <m/>
    <s v="Jose Nasareno de Macedo Silva"/>
    <s v="Jose Nasareno de Macedo Silva"/>
    <s v="Sem indicação"/>
    <s v="Sem indicação"/>
    <s v="Sem indicação"/>
    <s v="nasareno.silva@tjpa.jus.br"/>
    <n v="-578"/>
    <n v="3"/>
    <m/>
    <s v="Iniciar Processo de Reajuste"/>
    <s v="070/2024"/>
    <m/>
    <s v="JNdMS"/>
    <s v="Jose Nasareno de Macedo Silva"/>
    <s v="Contrato não encontrado"/>
    <s v="CONTRATO070/2024"/>
  </r>
  <r>
    <s v="CONTRATO"/>
    <s v="073"/>
    <x v="1"/>
    <s v="MINISTÉRIO DA JUSTIÇA E SEGURANÇA PÚBLICA - SUPERINTENDÊNCIA DA POLÍCIA FEDERAL NO AMAPÁ"/>
    <s v="00.394.494/0001-36"/>
    <s v="Doação de bens móveis inservíveis"/>
    <s v="Alienação"/>
    <x v="2"/>
    <s v="s/n"/>
    <d v="2024-07-05T00:00:00"/>
    <s v="05/07/24"/>
    <d v="2024-07-05T00:00:00"/>
    <s v="05/07/24"/>
    <n v="0"/>
    <s v="EXPIRADO"/>
    <s v="EXPIRADO"/>
    <x v="0"/>
    <n v="26688.639999999999"/>
    <x v="3"/>
    <s v="00"/>
    <x v="2"/>
    <s v="TJPA-EXT-2024/00032"/>
    <s v="Contrato não encontrado"/>
    <s v="Contrato não encontrado"/>
    <m/>
    <m/>
    <s v="Lei n° 14.133/21"/>
    <m/>
    <m/>
    <s v="PRAZO LEGAL"/>
    <s v="2024 - 3º Trimestre"/>
    <d v="2024-05-06T00:00:00"/>
    <s v="Sem informação"/>
    <m/>
    <m/>
    <s v="Jose Nasareno de Macedo Silva"/>
    <s v="Jose Nasareno de Macedo Silva"/>
    <s v="Sem indicação"/>
    <s v="Sem indicação"/>
    <s v="Sem indicação"/>
    <s v="nasareno.silva@tjpa.jus.br"/>
    <n v="-598"/>
    <n v="3"/>
    <m/>
    <s v="Iniciar Processo de Reajuste"/>
    <s v="073/2024"/>
    <m/>
    <s v="JNdMS"/>
    <s v="Jose Nasareno de Macedo Silva"/>
    <s v="Contrato não encontrado"/>
    <s v="CONTRATO073/2024"/>
  </r>
  <r>
    <s v="CONTRATO"/>
    <s v="055"/>
    <x v="1"/>
    <s v="SECRETARIA DE ADMINISTRAÇÃO PENITENCIÁRIA DO ESTADO DO PARÁ"/>
    <s v="05.929.042/0001-25"/>
    <s v="Doação de bens móveis inservíveis"/>
    <s v="Alienação"/>
    <x v="2"/>
    <s v="s/n"/>
    <d v="2024-07-31T00:00:00"/>
    <s v="31/07/24"/>
    <d v="2024-07-31T00:00:00"/>
    <s v="31/07/24"/>
    <n v="0"/>
    <s v="EXPIRADO"/>
    <s v="EXPIRADO"/>
    <x v="0"/>
    <n v="1452.07"/>
    <x v="3"/>
    <s v="00"/>
    <x v="2"/>
    <s v="TJPA-PRO-2024/02357"/>
    <s v="Contrato não encontrado"/>
    <s v="Contrato não encontrado"/>
    <m/>
    <m/>
    <s v="Lei n° 14.133/21"/>
    <m/>
    <m/>
    <s v="PRAZO LEGAL"/>
    <s v="2024 - 3º Trimestre"/>
    <d v="2024-06-01T00:00:00"/>
    <s v="Sem informação"/>
    <m/>
    <m/>
    <s v="Jose Nasareno de Macedo Silva"/>
    <s v="Jose Nasareno de Macedo Silva"/>
    <s v="Sem indicação"/>
    <s v="Sem indicação"/>
    <s v="Sem indicação"/>
    <s v="nasareno.silva@tjpa.jus.br"/>
    <n v="-572"/>
    <n v="3"/>
    <m/>
    <s v="Iniciar Processo de Reajuste"/>
    <s v="055/2024"/>
    <m/>
    <s v="JNdMS"/>
    <s v="Jose Nasareno de Macedo Silva"/>
    <s v="Contrato não encontrado"/>
    <s v="CONTRATO055/2024"/>
  </r>
  <r>
    <s v="CONTRATO"/>
    <s v="071"/>
    <x v="1"/>
    <s v="INSTITUTO CULTURAL HOZANA LOPES DE ABREU"/>
    <s v="15.009.350/0001-85"/>
    <s v="Doação de bens móveis inservíveis"/>
    <s v="Alienação"/>
    <x v="2"/>
    <s v="s/n"/>
    <d v="2024-09-30T00:00:00"/>
    <s v="30/09/24"/>
    <d v="2024-09-30T00:00:00"/>
    <s v="30/09/24"/>
    <n v="0"/>
    <s v="EXPIRADO"/>
    <s v="EXPIRADO"/>
    <x v="0"/>
    <n v="1853.36"/>
    <x v="3"/>
    <s v="00"/>
    <x v="2"/>
    <s v="TJPA-MEM-2024/15179"/>
    <s v="Contrato não encontrado"/>
    <s v="Contrato não encontrado"/>
    <m/>
    <m/>
    <s v="Lei n° 14.133/21"/>
    <m/>
    <m/>
    <s v="PRAZO LEGAL"/>
    <s v="2024 - 3º Trimestre"/>
    <d v="2024-08-01T00:00:00"/>
    <s v="Sem informação"/>
    <m/>
    <m/>
    <s v="Jose Nasareno de Macedo Silva"/>
    <s v="Jose Nasareno de Macedo Silva"/>
    <s v="Sem indicação"/>
    <s v="Sem indicação"/>
    <s v="Sem indicação"/>
    <s v="nasareno.silva@tjpa.jus.br"/>
    <n v="-511"/>
    <n v="3"/>
    <m/>
    <s v="Iniciar Processo de Reajuste"/>
    <s v="071/2024"/>
    <m/>
    <s v="JNdMS"/>
    <s v="Jose Nasareno de Macedo Silva"/>
    <s v="Contrato não encontrado"/>
    <s v="CONTRATO071/2024"/>
  </r>
  <r>
    <s v="CONTRATO"/>
    <s v="075"/>
    <x v="1"/>
    <s v="POLÍCIA MILITAR DO ESTADO DO PARÁ - 1º BATALHÃO DE POLÍCIA RURAL DE MARABÁ/PA"/>
    <s v="05.054.994/0001-42"/>
    <s v="Doação de bens móveis inservíveis"/>
    <s v="Alienação"/>
    <x v="2"/>
    <s v="s/n"/>
    <d v="2024-08-07T00:00:00"/>
    <s v="07/08/24"/>
    <d v="2024-08-07T00:00:00"/>
    <s v="07/08/24"/>
    <n v="0"/>
    <s v="EXPIRADO"/>
    <s v="EXPIRADO"/>
    <x v="0"/>
    <n v="549.17999999999995"/>
    <x v="3"/>
    <s v="00"/>
    <x v="2"/>
    <s v="TJPA-MEM-2024/08177"/>
    <s v="Contrato não encontrado"/>
    <s v="Contrato não encontrado"/>
    <m/>
    <m/>
    <s v="Lei n° 14.133/21"/>
    <m/>
    <m/>
    <s v="PRAZO LEGAL"/>
    <s v="2024 - 3º Trimestre"/>
    <d v="2024-06-08T00:00:00"/>
    <s v="Sem informação"/>
    <m/>
    <m/>
    <s v="Jose Nasareno de Macedo Silva"/>
    <s v="Jose Nasareno de Macedo Silva"/>
    <s v="Sem indicação"/>
    <s v="Sem indicação"/>
    <s v="Sem indicação"/>
    <s v="nasereno.silva@tjpa.jus.br"/>
    <n v="-565"/>
    <n v="3"/>
    <m/>
    <s v="Iniciar Processo de Reajuste"/>
    <s v="075/2024"/>
    <m/>
    <s v="JNdMS"/>
    <s v="Jose Nasareno de Macedo Silva"/>
    <s v="Contrato não encontrado"/>
    <s v="CONTRATO075/2024"/>
  </r>
  <r>
    <s v="CONTRATO"/>
    <s v="076"/>
    <x v="1"/>
    <s v="SECRETARIA DE ESTADO DE SAÚDE PÚBLICA - 1º CENTRO REGIONAL DE SAÚDE - UNIDADE DE REFERÊNCIA PRESIDENTE VARGAS/URES P. VARGAS"/>
    <s v="05.054.929/0001-17"/>
    <s v="Doação de bens móveis inservíveis."/>
    <s v="Alienação"/>
    <x v="2"/>
    <s v="s/n"/>
    <d v="2024-08-08T00:00:00"/>
    <s v="08/08/24"/>
    <d v="2024-08-08T00:00:00"/>
    <s v="08/08/24"/>
    <n v="0"/>
    <s v="EXPIRADO"/>
    <s v="EXPIRADO"/>
    <x v="0"/>
    <n v="8786.2999999999993"/>
    <x v="3"/>
    <s v="00"/>
    <x v="2"/>
    <s v="TJPA-PRO-2024/02780"/>
    <s v="Contrato não encontrado"/>
    <s v="Contrato não encontrado"/>
    <m/>
    <m/>
    <s v="Lei n° 14.133/21"/>
    <m/>
    <m/>
    <s v="PRAZO LEGAL"/>
    <s v="2024 - 3º Trimestre"/>
    <d v="2024-06-09T00:00:00"/>
    <s v="Sem informação"/>
    <m/>
    <m/>
    <s v="Jose Nasareno de Macedo Silva"/>
    <s v="Jose Nasareno de Macedo Silva"/>
    <s v="Sem indicação"/>
    <s v="Sem indicação"/>
    <s v="Sem indicação"/>
    <s v="nasereno.silva@tjpa.jus.br"/>
    <n v="-564"/>
    <n v="3"/>
    <m/>
    <s v="Iniciar Processo de Reajuste"/>
    <s v="076/2024"/>
    <m/>
    <s v="JNdMS"/>
    <s v="Jose Nasareno de Macedo Silva"/>
    <s v="Contrato não encontrado"/>
    <s v="CONTRATO076/2024"/>
  </r>
  <r>
    <s v="CONTRATO"/>
    <s v="077"/>
    <x v="1"/>
    <s v="SANTUÁRIO MARIANO ARQUIDIOCESANO - BASÍLICA SANTUÁRIO DE NOSSA SENHORA DE NAZARÉ DO DESTERRO / ASSOCIAÇÃODOS PRAÇAS DO BAIXO TOCANTINS PARAENSE DE POLICIAIS E BOMBEIROS MILITARES - ASPRABAT/PM-BM/ SECRETARIA MUNICIPAL DE SAÚDE E MEIO AMBIENTE - SESMA / UMS PARAÍSO DOS PÁSSAROS / FUNDAÇÃO PAPA JOÃO XXIII - ESPAÇO DE ACOLHIMENTO DULCE ACCIOLI"/>
    <s v="24.665.867/0001-24 / 16.926.777/0001-11 / 07.917.818/0001-12"/>
    <s v="Doação de bens móveis inservíveis."/>
    <s v="Alienação"/>
    <x v="2"/>
    <s v="s/n"/>
    <d v="2024-07-30T00:00:00"/>
    <s v="30/07/24"/>
    <d v="2024-07-30T00:00:00"/>
    <s v="30/07/24"/>
    <n v="0"/>
    <s v="EXPIRADO"/>
    <s v="EXPIRADO"/>
    <x v="0"/>
    <n v="9662.66"/>
    <x v="3"/>
    <s v="00"/>
    <x v="2"/>
    <s v="TJPA-PRO-2024/02787"/>
    <s v="Contrato não encontrado"/>
    <s v="Contrato não encontrado"/>
    <m/>
    <m/>
    <s v="Lei n° 14.133/21"/>
    <m/>
    <m/>
    <s v="PRAZO LEGAL"/>
    <s v="2024 - 3º Trimestre"/>
    <d v="2024-05-31T00:00:00"/>
    <s v="Sem informação"/>
    <m/>
    <m/>
    <s v="Jose Nasareno de Macedo Silva"/>
    <s v="Jose Nasareno de Macedo Silva"/>
    <s v="Sem indicação"/>
    <s v="Sem indicação"/>
    <s v="Sem indicação"/>
    <s v="nasereno.silva@tjpa.jus.br"/>
    <n v="-573"/>
    <n v="3"/>
    <m/>
    <s v="Iniciar Processo de Reajuste"/>
    <s v="077/2024"/>
    <m/>
    <s v="JNdMS"/>
    <s v="Jose Nasareno de Macedo Silva"/>
    <s v="Contrato não encontrado"/>
    <s v="CONTRATO077/2024"/>
  </r>
  <r>
    <s v="CONTRATO"/>
    <s v="078"/>
    <x v="1"/>
    <s v="SPORTING CLUBE RURÓPOLIS"/>
    <s v="09.438.131/00001-20"/>
    <s v="Doação de bens móveis inservíveis."/>
    <s v="Alienação"/>
    <x v="2"/>
    <s v="s/n"/>
    <d v="2024-07-10T00:00:00"/>
    <s v="10/07/24"/>
    <d v="2024-07-10T00:00:00"/>
    <s v="10/07/24"/>
    <n v="0"/>
    <s v="EXPIRADO"/>
    <s v="EXPIRADO"/>
    <x v="0"/>
    <n v="1636.27"/>
    <x v="3"/>
    <s v="00"/>
    <x v="2"/>
    <s v="TJPA-PRO-2024/02879"/>
    <s v="Contrato não encontrado"/>
    <s v="Contrato não encontrado"/>
    <m/>
    <m/>
    <s v="Lei n° 14.133/21"/>
    <m/>
    <m/>
    <s v="PRAZO LEGAL"/>
    <s v="2024 - 3º Trimestre"/>
    <d v="2024-05-11T00:00:00"/>
    <s v="Sem informação"/>
    <m/>
    <m/>
    <s v="Jose Nasareno de Macedo Silva"/>
    <s v="Jose Nasareno de Macedo Silva"/>
    <s v="Sem indicação"/>
    <s v="Sem indicação"/>
    <s v="Sem indicação"/>
    <s v="nasereno.silva@tjpa.jus.br"/>
    <n v="-593"/>
    <n v="3"/>
    <m/>
    <s v="Iniciar Processo de Reajuste"/>
    <s v="078/2024"/>
    <m/>
    <s v="JNdMS"/>
    <s v="Jose Nasareno de Macedo Silva"/>
    <s v="Contrato não encontrado"/>
    <s v="CONTRATO078/2024"/>
  </r>
  <r>
    <s v="CONTRATO"/>
    <s v="079"/>
    <x v="1"/>
    <s v="ASSOCIAÇÃO DE PAIS E AMIGOS DOS EXCEPCIONAIS DE TUCURUÍ"/>
    <s v="83.377.421/0001-42"/>
    <s v="Doação de bens móveis inservíveis."/>
    <s v="Alienação"/>
    <x v="2"/>
    <s v="s/n"/>
    <d v="2024-07-30T00:00:00"/>
    <s v="30/07/24"/>
    <d v="2024-07-30T00:00:00"/>
    <s v="30/07/24"/>
    <n v="0"/>
    <s v="EXPIRADO"/>
    <s v="EXPIRADO"/>
    <x v="0"/>
    <n v="11992.27"/>
    <x v="3"/>
    <s v="00"/>
    <x v="2"/>
    <s v="TJPA-MEM-2024/10556"/>
    <s v="Contrato não encontrado"/>
    <s v="Contrato não encontrado"/>
    <m/>
    <m/>
    <s v="Lei n° 14.133/21"/>
    <m/>
    <m/>
    <s v="PRAZO LEGAL"/>
    <s v="2024 - 3º Trimestre"/>
    <d v="2024-05-31T00:00:00"/>
    <s v="Sem informação"/>
    <m/>
    <m/>
    <s v="Jose Nasareno de Macedo Silva"/>
    <s v="Jose Nasareno de Macedo Silva"/>
    <s v="Sem indicação"/>
    <s v="Sem indicação"/>
    <s v="Sem indicação"/>
    <s v="nasereno.silva@tjpa.jus.br"/>
    <n v="-573"/>
    <n v="3"/>
    <m/>
    <s v="Iniciar Processo de Reajuste"/>
    <s v="079/2024"/>
    <m/>
    <s v="JNdMS"/>
    <s v="Jose Nasareno de Macedo Silva"/>
    <s v="Contrato não encontrado"/>
    <s v="CONTRATO079/2024"/>
  </r>
  <r>
    <s v="CONTRATO"/>
    <s v="080"/>
    <x v="1"/>
    <s v="ESCOLA MUNICIPAL DE EDUCAÇÃO INFANTIL ERÊ"/>
    <s v="05.055.033/0001-52"/>
    <s v="Doação de bens móveis inservíveis."/>
    <s v="Alienação"/>
    <x v="2"/>
    <s v="s/n"/>
    <d v="2024-07-12T00:00:00"/>
    <s v="12/07/24"/>
    <d v="2024-07-12T00:00:00"/>
    <s v="12/07/24"/>
    <n v="0"/>
    <s v="EXPIRADO"/>
    <s v="EXPIRADO"/>
    <x v="0"/>
    <n v="230"/>
    <x v="3"/>
    <s v="00"/>
    <x v="2"/>
    <s v="TJPA-EXT-2024/01424"/>
    <s v="Contrato não encontrado"/>
    <s v="Contrato não encontrado"/>
    <m/>
    <m/>
    <s v="Lei n° 14.133/21"/>
    <m/>
    <m/>
    <s v="PRAZO LEGAL"/>
    <s v="2024 - 3º Trimestre"/>
    <d v="2024-05-13T00:00:00"/>
    <s v="Sem informação"/>
    <m/>
    <m/>
    <s v="Jose Nasareno de Macedo Silva"/>
    <s v="Jose Nasareno de Macedo Silva"/>
    <s v="Sem indicação"/>
    <s v="Sem indicação"/>
    <s v="Sem indicação"/>
    <s v="nasereno.silva@tjpa.jus.br"/>
    <n v="-591"/>
    <n v="3"/>
    <m/>
    <s v="Iniciar Processo de Reajuste"/>
    <s v="080/2024"/>
    <m/>
    <s v="JNdMS"/>
    <s v="Jose Nasareno de Macedo Silva"/>
    <s v="Contrato não encontrado"/>
    <s v="CONTRATO080/2024"/>
  </r>
  <r>
    <s v="CONTRATO"/>
    <s v="072"/>
    <x v="1"/>
    <s v="POLÍCIA MILITAR DO PARÁ - 1° BATALHÃO DE MISSÕES ESPECIAIS"/>
    <s v="05.054.994/0001-42"/>
    <s v="Doação de bens móveis inservíveis."/>
    <s v="Alienação"/>
    <x v="2"/>
    <s v="s/n"/>
    <d v="2024-11-08T00:00:00"/>
    <s v="08/11/24"/>
    <d v="2024-11-08T00:00:00"/>
    <s v="08/11/24"/>
    <n v="0"/>
    <s v="EXPIRADO"/>
    <s v="EXPIRADO"/>
    <x v="0"/>
    <n v="549.17999999999995"/>
    <x v="3"/>
    <s v="00"/>
    <x v="2"/>
    <s v="TJPA-MEM-2024/08067"/>
    <s v="Contrato não encontrado"/>
    <s v="Contrato não encontrado"/>
    <m/>
    <m/>
    <s v="Lei n° 14.133/21"/>
    <m/>
    <m/>
    <s v="PRAZO LEGAL"/>
    <s v="2024 - 4º Trimestre"/>
    <d v="2024-09-09T00:00:00"/>
    <s v="Sem informação"/>
    <m/>
    <m/>
    <s v="Jose Nasareno de Macedo Silva"/>
    <s v="Jose Nasareno de Macedo Silva"/>
    <s v="Sem indicação"/>
    <s v="Sem indicação"/>
    <s v="Sem indicação"/>
    <e v="#N/A"/>
    <n v="-472"/>
    <n v="4"/>
    <m/>
    <s v="Iniciar Processo de Reajuste"/>
    <s v="072/2024"/>
    <m/>
    <s v="JNdMS"/>
    <s v="Jose Nasareno de Macedo Silva"/>
    <s v="Contrato não encontrado"/>
    <s v="CONTRATO072/2024"/>
  </r>
  <r>
    <s v="CONTRATO"/>
    <s v="120"/>
    <x v="1"/>
    <s v=" POLÍCIA CIVIL DO ESTADO DO PARÁ-DELEGACIA DE POLÍCIA DO DISTRITO DE MONTE DOURADO/PA"/>
    <s v="00.368.105/0001-06"/>
    <s v="Doação de bens móveis inservíveis."/>
    <s v="Alienação"/>
    <x v="2"/>
    <s v="s/n"/>
    <d v="2024-11-22T00:00:00"/>
    <s v="22/11/24"/>
    <d v="2024-11-22T00:00:00"/>
    <s v="22/11/24"/>
    <n v="0"/>
    <s v="EXPIRADO"/>
    <s v="EXPIRADO"/>
    <x v="0"/>
    <n v="2911.42"/>
    <x v="3"/>
    <s v="00"/>
    <x v="2"/>
    <s v="TJPA-MEM-2024/42475"/>
    <s v="Contrato não encontrado"/>
    <s v="Contrato não encontrado"/>
    <m/>
    <m/>
    <s v="Lei n° 14.133/21"/>
    <m/>
    <s v="NÃO "/>
    <s v="PRAZO LEGAL"/>
    <s v="2024 - 4º Trimestre"/>
    <d v="2024-09-23T00:00:00"/>
    <s v="Sem informação"/>
    <m/>
    <m/>
    <s v="Jose Nasareno de Macedo Silva"/>
    <s v="Jose Nasareno de Macedo Silva"/>
    <s v="Sem indicação"/>
    <s v="Sem indicação"/>
    <s v="Sem indicação"/>
    <e v="#N/A"/>
    <n v="-458"/>
    <n v="4"/>
    <m/>
    <s v="Iniciar Processo de Reajuste"/>
    <s v="120/2024"/>
    <m/>
    <s v="JNdMS"/>
    <s v="Jose Nasareno de Macedo Silva"/>
    <s v="Contrato não encontrado"/>
    <s v="CONTRATO120/2024"/>
  </r>
  <r>
    <s v="CONTRATO"/>
    <s v="121"/>
    <x v="1"/>
    <s v="8º POSTO POLICIAL DESTACADO - 27 ª CIPM/CPR - Monte Dourado/PA"/>
    <s v="05.054.994/0001-42"/>
    <s v="Doação de bens móveis inservíveis."/>
    <s v="Alienação"/>
    <x v="2"/>
    <s v="s/n"/>
    <d v="2024-12-04T00:00:00"/>
    <s v="04/12/24"/>
    <d v="2024-12-04T00:00:00"/>
    <s v="04/12/24"/>
    <n v="0"/>
    <s v="EXPIRADO"/>
    <s v="EXPIRADO"/>
    <x v="0"/>
    <n v="2157.7199999999998"/>
    <x v="3"/>
    <s v="00"/>
    <x v="2"/>
    <s v="TJPA-PRO-2024/04863"/>
    <s v="Contrato não encontrado"/>
    <s v="Contrato não encontrado"/>
    <m/>
    <m/>
    <s v="Lei n° 14.133/21"/>
    <m/>
    <s v="NÃO "/>
    <s v="PRAZO LEGAL"/>
    <s v="2024 - 4º Trimestre"/>
    <d v="2024-10-05T00:00:00"/>
    <s v="Sem informação"/>
    <m/>
    <m/>
    <s v="Jose Nasareno de Macedo Silva"/>
    <s v="Jose Nasareno de Macedo Silva"/>
    <s v="Sem indicação"/>
    <s v="Sem indicação"/>
    <s v="Sem indicação"/>
    <e v="#N/A"/>
    <n v="-446"/>
    <n v="4"/>
    <m/>
    <s v="Iniciar Processo de Reajuste"/>
    <s v="121/2024"/>
    <m/>
    <s v="JNdMS"/>
    <s v="Jose Nasareno de Macedo Silva"/>
    <s v="Contrato não encontrado"/>
    <s v="CONTRATO121/2024"/>
  </r>
  <r>
    <s v="CONTRATO"/>
    <s v="122"/>
    <x v="1"/>
    <s v="COOPERATIVA DOS TRABALHADORES DE RECICLAGEM DO SUL E SUDESTE DO PARÁ  - COOPERLIMPA"/>
    <s v="08.725.402/0001-65"/>
    <s v="Doação de bens móveis inservíveis."/>
    <s v="Alienação"/>
    <x v="2"/>
    <s v="s/n"/>
    <d v="2024-12-09T00:00:00"/>
    <s v="09/12/24"/>
    <d v="2024-12-09T00:00:00"/>
    <s v="09/12/24"/>
    <n v="0"/>
    <s v="EXPIRADO"/>
    <s v="EXPIRADO"/>
    <x v="0"/>
    <n v="5672.69"/>
    <x v="3"/>
    <s v="00"/>
    <x v="2"/>
    <s v="TJPA-PRO-2024/44643"/>
    <s v="Contrato não encontrado"/>
    <s v="Contrato não encontrado"/>
    <m/>
    <m/>
    <s v="Lei n° 14.133/21"/>
    <m/>
    <s v="NÃO "/>
    <s v="PRAZO LEGAL"/>
    <s v="2024 - 4º Trimestre"/>
    <d v="2024-10-10T00:00:00"/>
    <s v="Sem informação"/>
    <m/>
    <m/>
    <s v="Jose Nasareno de Macedo Silva"/>
    <s v="Jose Nasareno de Macedo Silva"/>
    <s v="Sem indicação"/>
    <s v="Sem indicação"/>
    <s v="Sem indicação"/>
    <e v="#N/A"/>
    <n v="-441"/>
    <n v="4"/>
    <m/>
    <s v="Iniciar Processo de Reajuste"/>
    <s v="122/2024"/>
    <m/>
    <s v="JNdMS"/>
    <s v="Jose Nasareno de Macedo Silva"/>
    <s v="Contrato não encontrado"/>
    <s v="CONTRATO122/2024"/>
  </r>
  <r>
    <s v="CONTRATO"/>
    <s v="118"/>
    <x v="1"/>
    <s v="POLÍCIA CIVIL DO ESTADO DO PARÁ - DELEGACIA DE POLÍCIA DE OURILÂNDIA DO NORTE - PA"/>
    <s v="00.368.105/0001-06"/>
    <s v="Doação de bens móveis inservíveis."/>
    <s v="Alienação"/>
    <x v="2"/>
    <s v="s/n"/>
    <d v="2024-12-10T00:00:00"/>
    <s v="10/12/24"/>
    <d v="2024-12-10T00:00:00"/>
    <s v="10/12/24"/>
    <n v="0"/>
    <s v="EXPIRADO"/>
    <s v="EXPIRADO"/>
    <x v="0"/>
    <n v="2626.11"/>
    <x v="3"/>
    <s v="00"/>
    <x v="2"/>
    <s v="TJPA-MEM-2024/44662"/>
    <s v="Contrato não encontrado"/>
    <s v="Contrato não encontrado"/>
    <m/>
    <m/>
    <s v="Lei n° 14.133/21"/>
    <m/>
    <s v="NÃO "/>
    <s v="PRAZO LEGAL"/>
    <s v="2024 - 4º Trimestre"/>
    <d v="2024-10-11T00:00:00"/>
    <s v="Sem informação"/>
    <m/>
    <m/>
    <s v="Jose Nasareno de Macedo Silva"/>
    <s v="Jose Nasareno de Macedo Silva"/>
    <s v="Sem indicação"/>
    <s v="Sem indicação"/>
    <s v="Sem indicação"/>
    <e v="#N/A"/>
    <n v="-440"/>
    <n v="4"/>
    <m/>
    <s v="Iniciar Processo de Reajuste"/>
    <s v="118/2024"/>
    <m/>
    <s v="JNdMS"/>
    <s v="Jose Nasareno de Macedo Silva"/>
    <s v="Contrato não encontrado"/>
    <s v="CONTRATO118/2024"/>
  </r>
  <r>
    <s v="CONTRATO"/>
    <s v="119"/>
    <x v="1"/>
    <s v="INSTITUTO DE EDUCAÇÃO E AMPARO DA CRIANÇA E DO ADOLESCENTE DE MONTE ALEGRE"/>
    <s v="05.742.426/0001-34"/>
    <s v="Doação de bens móveis inservíveis."/>
    <s v="Alienação"/>
    <x v="2"/>
    <s v="s/n"/>
    <d v="2024-12-11T00:00:00"/>
    <m/>
    <d v="2024-12-11T00:00:00"/>
    <s v="11/12/24"/>
    <n v="0"/>
    <s v="EXPIRADO"/>
    <s v="EXPIRADO"/>
    <x v="0"/>
    <n v="1201.43"/>
    <x v="3"/>
    <s v="00"/>
    <x v="2"/>
    <s v="TJPA-MEM-2024/55440"/>
    <s v="Contrato não encontrado"/>
    <s v="Contrato não encontrado"/>
    <m/>
    <m/>
    <s v="Lei n° 14.133/21"/>
    <m/>
    <s v="NÃO "/>
    <s v="PRAZO LEGAL"/>
    <s v="2024 - 4º Trimestre"/>
    <d v="2024-10-12T00:00:00"/>
    <s v="Sem informação"/>
    <m/>
    <m/>
    <s v="Jose Nasareno de Macedo Silva"/>
    <s v="Jose Nasareno de Macedo Silva"/>
    <s v="Sem indicação"/>
    <s v="Sem indicação"/>
    <s v="Sem indicação"/>
    <e v="#N/A"/>
    <n v="-439"/>
    <n v="4"/>
    <m/>
    <s v="Iniciar Processo de Reajuste"/>
    <s v="119/2024"/>
    <m/>
    <s v="JNdMS"/>
    <s v="Jose Nasareno de Macedo Silva"/>
    <s v="Contrato não encontrado"/>
    <s v="CONTRATO119/2024"/>
  </r>
  <r>
    <s v="CONTRATO"/>
    <s v="125"/>
    <x v="1"/>
    <s v="SECRETARIA DE ESTADO DE ADMINISTRAÇÃO PENITENCIÁRIA DE BRAGANÇA/PA"/>
    <s v="05.929.042/0001-25"/>
    <s v="Doação de bens móveis inservíveis."/>
    <s v="Alienação"/>
    <x v="2"/>
    <s v="s/n"/>
    <d v="2024-12-09T00:00:00"/>
    <s v="09/12/24"/>
    <d v="2024-12-09T00:00:00"/>
    <s v="09/12/24"/>
    <n v="0"/>
    <s v="EXPIRADO"/>
    <s v="EXPIRADO"/>
    <x v="0"/>
    <n v="8996.41"/>
    <x v="3"/>
    <s v="00"/>
    <x v="2"/>
    <s v="TJPA-MEM-2024/55775"/>
    <s v="Contrato não encontrado"/>
    <s v="Contrato não encontrado"/>
    <m/>
    <m/>
    <s v="Lei n° 14.133/21"/>
    <m/>
    <s v="NÃO "/>
    <s v="PRAZO LEGAL"/>
    <s v="2024 - 4º Trimestre"/>
    <d v="2024-10-10T00:00:00"/>
    <s v="Sem informação"/>
    <m/>
    <m/>
    <s v="Jose Nasareno de Macedo Silva"/>
    <s v="Jose Nasareno de Macedo Silva"/>
    <s v="Sem indicação"/>
    <s v="Sem indicação"/>
    <s v="Sem indicação"/>
    <e v="#N/A"/>
    <n v="-441"/>
    <n v="4"/>
    <m/>
    <s v="Iniciar Processo de Reajuste"/>
    <s v="125/2024"/>
    <m/>
    <s v="JNdMS"/>
    <s v="Jose Nasareno de Macedo Silva"/>
    <s v="Contrato não encontrado"/>
    <s v="CONTRATO125/2024"/>
  </r>
  <r>
    <s v="CONTRATO"/>
    <s v="126"/>
    <x v="1"/>
    <s v="IGREJA EVANGÉLICA ASSEMBLEIA DE DEUS DE ANÁPOLIS"/>
    <s v="02.341.030/0001-97"/>
    <s v="Doação de bens móveis inservíveis."/>
    <s v="Alienação"/>
    <x v="2"/>
    <s v="s/n"/>
    <d v="2024-12-09T00:00:00"/>
    <m/>
    <d v="2024-12-09T00:00:00"/>
    <s v="09/12/24"/>
    <n v="0"/>
    <s v="EXPIRADO"/>
    <s v="EXPIRADO"/>
    <x v="0"/>
    <n v="74.37"/>
    <x v="3"/>
    <s v="00"/>
    <x v="2"/>
    <s v="TJPA-REQ-2024/03763"/>
    <s v="Contrato não encontrado"/>
    <s v="Contrato não encontrado"/>
    <m/>
    <m/>
    <s v="Lei n° 14.133/21"/>
    <m/>
    <s v="NÃO "/>
    <s v="PRAZO LEGAL"/>
    <s v="2024 - 4º Trimestre"/>
    <d v="2024-10-10T00:00:00"/>
    <s v="Sem informação"/>
    <m/>
    <m/>
    <s v="Jose Nasareno de Macedo Silva"/>
    <s v="Jose Nasareno de Macedo Silva"/>
    <s v="Sem indicação"/>
    <s v="Sem indicação"/>
    <s v="Sem indicação"/>
    <e v="#N/A"/>
    <n v="-441"/>
    <n v="4"/>
    <m/>
    <s v="Iniciar Processo de Reajuste"/>
    <s v="126/2024"/>
    <m/>
    <s v="JNdMS"/>
    <s v="Jose Nasareno de Macedo Silva"/>
    <s v="Contrato não encontrado"/>
    <s v="CONTRATO126/2024"/>
  </r>
  <r>
    <s v="CONTRATO"/>
    <s v="127"/>
    <x v="1"/>
    <s v="SECRETARIA MUNICIPAL DE DESENVOLVIMENTO SOCIAL DE PARAGOMINAS"/>
    <s v="14.488.963/0001-90"/>
    <s v="Doação de bens móveis inservíveis."/>
    <s v="Alienação"/>
    <x v="2"/>
    <s v="s/n"/>
    <d v="2024-12-10T00:00:00"/>
    <m/>
    <d v="2024-12-10T00:00:00"/>
    <s v="10/12/24"/>
    <n v="0"/>
    <s v="EXPIRADO"/>
    <s v="EXPIRADO"/>
    <x v="0"/>
    <n v="3279.12"/>
    <x v="3"/>
    <s v="00"/>
    <x v="2"/>
    <s v="TJPA-MEM-2024/57631"/>
    <s v="Contrato não encontrado"/>
    <s v="Contrato não encontrado"/>
    <m/>
    <m/>
    <s v="Lei n° 14.133/21"/>
    <m/>
    <s v="NÃO "/>
    <s v="PRAZO LEGAL"/>
    <s v="2024 - 4º Trimestre"/>
    <d v="2024-10-11T00:00:00"/>
    <s v="Sem informação"/>
    <m/>
    <m/>
    <s v="Jose Nasareno de Macedo Silva"/>
    <s v="Jose Nasareno de Macedo Silva"/>
    <s v="Sem indicação"/>
    <s v="Sem indicação"/>
    <s v="Sem indicação"/>
    <e v="#N/A"/>
    <n v="-440"/>
    <n v="4"/>
    <m/>
    <s v="Iniciar Processo de Reajuste"/>
    <s v="127/2024"/>
    <m/>
    <s v="JNdMS"/>
    <s v="Jose Nasareno de Macedo Silva"/>
    <s v="Contrato não encontrado"/>
    <s v="CONTRATO127/2024"/>
  </r>
  <r>
    <s v="CONTRATO"/>
    <s v="129"/>
    <x v="1"/>
    <s v="INSTITUTO DE PROMOÇÃO ECOLÓGICA E SOCIAL -IPES"/>
    <s v="15.236.654/0001-96"/>
    <s v="Doação de bens móveis inservíveis."/>
    <s v="Alienação"/>
    <x v="2"/>
    <s v="s/n"/>
    <d v="2024-12-16T00:00:00"/>
    <m/>
    <d v="2024-12-16T00:00:00"/>
    <s v="16/12/24"/>
    <n v="0"/>
    <s v="EXPIRADO"/>
    <s v="EXPIRADO"/>
    <x v="0"/>
    <n v="1567.9"/>
    <x v="3"/>
    <s v="00"/>
    <x v="2"/>
    <s v="TJPA-MEM-2024/12671"/>
    <s v="Contrato não encontrado"/>
    <s v="Contrato não encontrado"/>
    <m/>
    <m/>
    <s v="Lei n° 14.133/21"/>
    <m/>
    <s v="NÃO "/>
    <s v="PRAZO LEGAL"/>
    <s v="2024 - 4º Trimestre"/>
    <d v="2024-10-17T00:00:00"/>
    <s v="Sem informação"/>
    <m/>
    <m/>
    <s v="Jose Nasareno de Macedo Silva"/>
    <s v="Jose Nasareno de Macedo Silva"/>
    <s v="Sem indicação"/>
    <s v="Sem indicação"/>
    <s v="Sem indicação"/>
    <e v="#N/A"/>
    <n v="-434"/>
    <n v="4"/>
    <m/>
    <s v="Iniciar Processo de Reajuste"/>
    <s v="129/2024"/>
    <m/>
    <s v="JNdMS"/>
    <s v="Jose Nasareno de Macedo Silva"/>
    <s v="Contrato não encontrado"/>
    <s v="CONTRATO129/2024"/>
  </r>
  <r>
    <s v="CONTRATO"/>
    <s v="003"/>
    <x v="0"/>
    <s v="PREFEITURA MUNICIPAL DE MARABÁ – SECRETARIA MUNICIPAL DE _x000a_ADMINISTRAÇÃO - SEMAD"/>
    <s v="05.853.163/0001-30"/>
    <s v="Doação de bens móveis inservíveis."/>
    <s v="Alienação"/>
    <x v="2"/>
    <s v="s/n"/>
    <d v="2025-01-09T00:00:00"/>
    <s v="09/01/25"/>
    <d v="2025-01-09T00:00:00"/>
    <s v="09/01/25"/>
    <n v="0"/>
    <s v="EXPIRADO"/>
    <s v="EXPIRADO"/>
    <x v="0"/>
    <n v="2027.41"/>
    <x v="3"/>
    <s v="00"/>
    <x v="2"/>
    <s v="TJPA-MEM-2024/60945"/>
    <n v="0"/>
    <n v="2027.41"/>
    <m/>
    <m/>
    <s v="Lei n° 14.133/21"/>
    <m/>
    <m/>
    <s v="PRAZO LEGAL"/>
    <s v="2025 - 1º Trimestre"/>
    <d v="2024-11-10T00:00:00"/>
    <s v="Sem informação"/>
    <m/>
    <m/>
    <s v="Jose Nasareno de Macedo Silva"/>
    <s v="Jose Nasareno de Macedo Silva"/>
    <s v="Sem indicação"/>
    <s v="Sem indicação"/>
    <s v="Sem indicação"/>
    <s v="nasareno.silva@tjpa.jus.br"/>
    <n v="-410"/>
    <s v=""/>
    <m/>
    <s v="Iniciar Processo de Reajuste"/>
    <s v="003/2025"/>
    <m/>
    <s v="JNdMS"/>
    <s v="Jose Nasareno de Macedo Silva"/>
    <n v="0"/>
    <s v="Contrato003/2025"/>
  </r>
  <r>
    <s v="CONTRATO"/>
    <s v="007"/>
    <x v="0"/>
    <s v="ASSOCIAÇÃO GRUPO EU QUERO DOAR"/>
    <s v="45.188.904/0001-20"/>
    <s v="Doação de bens móveis inservíveis."/>
    <s v="Alienação"/>
    <x v="2"/>
    <s v="s/n"/>
    <d v="2025-02-14T00:00:00"/>
    <s v="14/02/25"/>
    <d v="2025-02-14T00:00:00"/>
    <s v="14/02/25"/>
    <n v="0"/>
    <s v="EXPIRADO"/>
    <s v="EXPIRADO"/>
    <x v="0"/>
    <n v="738.14"/>
    <x v="3"/>
    <s v="00"/>
    <x v="2"/>
    <s v="TJPA-MEM-2024/45001"/>
    <n v="0"/>
    <n v="738.14"/>
    <m/>
    <m/>
    <s v="Lei n° 14.133/21"/>
    <m/>
    <m/>
    <s v="PRAZO LEGAL"/>
    <s v="2025 - 1º Trimestre"/>
    <d v="2024-12-16T00:00:00"/>
    <s v="Sem informação"/>
    <m/>
    <m/>
    <s v="Jose Nasareno de Macedo Silva"/>
    <s v="Jose Nasareno de Macedo Silva"/>
    <s v="Sem indicação"/>
    <s v="Sem indicação"/>
    <s v="Sem indicação"/>
    <e v="#N/A"/>
    <n v="-374"/>
    <s v=""/>
    <m/>
    <s v="Iniciar Processo de Reajuste"/>
    <s v="007/2025"/>
    <m/>
    <s v="JNdMS"/>
    <s v="Jose Nasareno de Macedo Silva"/>
    <n v="0"/>
    <s v="CONTRATO007/2025"/>
  </r>
  <r>
    <s v="CONTRATO"/>
    <s v="010"/>
    <x v="0"/>
    <s v="MPPA"/>
    <s v="05.054.960/0001/58"/>
    <s v="Doação de bens móveis inservíveis."/>
    <s v="Alienação"/>
    <x v="2"/>
    <s v="s/n"/>
    <d v="2025-01-30T00:00:00"/>
    <s v="30/01/25"/>
    <d v="2025-01-30T00:00:00"/>
    <s v="30/01/25"/>
    <n v="0"/>
    <s v="EXPIRADO"/>
    <s v="EXPIRADO"/>
    <x v="0"/>
    <n v="116"/>
    <x v="3"/>
    <s v="00"/>
    <x v="2"/>
    <s v="TJPA-MEM-2024/71341 "/>
    <n v="0"/>
    <n v="116"/>
    <m/>
    <m/>
    <s v="Lei n° 14.133/21"/>
    <m/>
    <m/>
    <s v="PRAZO LEGAL"/>
    <s v="2025 - 1º Trimestre"/>
    <d v="2024-12-01T00:00:00"/>
    <s v="Sem informação"/>
    <m/>
    <m/>
    <s v="Jose Nasareno de Macedo Silva"/>
    <s v="Jose Nasareno de Macedo Silva"/>
    <s v="Sem indicação"/>
    <s v="Sem indicação"/>
    <s v="Sem indicação"/>
    <e v="#N/A"/>
    <n v="-389"/>
    <s v=""/>
    <m/>
    <s v="Iniciar Processo de Reajuste"/>
    <s v="010/2025"/>
    <m/>
    <s v="JNdMS"/>
    <s v="Jose Nasareno de Macedo Silva"/>
    <n v="0"/>
    <s v="CONTRATO010/2025"/>
  </r>
  <r>
    <s v="CONTRATO"/>
    <s v="013"/>
    <x v="0"/>
    <s v="CONSELHO ESCOLAR DA ESCOLA MUNICIPAL DE ENSINO FUNDAMENTAL DR. VICENTE MAUÉS"/>
    <s v="01.703.013/0001-90"/>
    <s v="Doação de bens móveis inservíveis."/>
    <s v="Alienação"/>
    <x v="2"/>
    <s v="s/n"/>
    <d v="2025-02-12T00:00:00"/>
    <s v="12/02/25"/>
    <d v="2025-02-12T00:00:00"/>
    <s v="12/02/25"/>
    <n v="0"/>
    <s v="EXPIRADO"/>
    <s v="EXPIRADO"/>
    <x v="0"/>
    <n v="2248.21"/>
    <x v="3"/>
    <s v="00"/>
    <x v="2"/>
    <s v="TJPA-OFI-2025/04091"/>
    <n v="0"/>
    <n v="2248.21"/>
    <m/>
    <m/>
    <s v="Lei n° 14.133/21"/>
    <m/>
    <m/>
    <s v="PRAZO LEGAL"/>
    <s v="2025 - 1º Trimestre"/>
    <d v="2024-12-14T00:00:00"/>
    <s v="Sem informação"/>
    <m/>
    <m/>
    <s v="Jose Nasareno de Macedo Silva"/>
    <s v="Jose Nasareno de Macedo Silva"/>
    <s v="Sem indicação"/>
    <s v="Sem indicação"/>
    <s v="Sem indicação"/>
    <e v="#N/A"/>
    <n v="-376"/>
    <s v=""/>
    <m/>
    <s v="Iniciar Processo de Reajuste"/>
    <s v="013/2025"/>
    <m/>
    <s v="JNdMS"/>
    <s v="Jose Nasareno de Macedo Silva"/>
    <n v="0"/>
    <s v="CONTRATO013/2025"/>
  </r>
  <r>
    <s v="CONTRATO"/>
    <s v="015"/>
    <x v="0"/>
    <s v="SECRETARIA DE ESTADO DE ADMINISTRAÇÃO PENITENCIÁRIA - UNIDADE DE CUSTÓDIA E REINSERÇÃO DE MOCAJUBA,"/>
    <s v="05.929.042/0001-25"/>
    <s v="Doação de bens móveis inservíveis."/>
    <s v="Alienação"/>
    <x v="2"/>
    <s v="s/n"/>
    <d v="2025-02-19T00:00:00"/>
    <s v="19/02/25"/>
    <d v="2025-02-19T00:00:00"/>
    <s v="19/02/25"/>
    <n v="0"/>
    <s v="EXPIRADO"/>
    <s v="EXPIRADO"/>
    <x v="0"/>
    <n v="1062.2439999999999"/>
    <x v="3"/>
    <s v="00"/>
    <x v="2"/>
    <s v="TJPA-OFI-2025/00226"/>
    <n v="0"/>
    <n v="1062.24"/>
    <m/>
    <m/>
    <s v="Lei n° 14.133/21"/>
    <m/>
    <m/>
    <s v="PRAZO LEGAL"/>
    <s v="2025 - 1º Trimestre"/>
    <d v="2024-12-21T00:00:00"/>
    <s v="Sem informação"/>
    <m/>
    <m/>
    <s v="Jose Nasareno de Macedo Silva"/>
    <s v="Jose Nasareno de Macedo Silva"/>
    <s v="Sem indicação"/>
    <s v="Sem indicação"/>
    <s v="Sem indicação"/>
    <e v="#N/A"/>
    <n v="-369"/>
    <s v=""/>
    <m/>
    <s v="Iniciar Processo de Reajuste"/>
    <s v="015/2025"/>
    <m/>
    <s v="JNdMS"/>
    <s v="Jose Nasareno de Macedo Silva"/>
    <n v="0"/>
    <s v="CONTRATO015/2025"/>
  </r>
  <r>
    <s v="CONTRATO"/>
    <s v="019"/>
    <x v="0"/>
    <s v="CONSELHO  ESCOLAR  DA  ESCOLA  EM  REGIME  DE  CONVÊNIO MUNICIPAL    DE    EDUCAÇÃO    INFANTIL    E    ENSINO    FUNDAMENTAL    CENTRO EDUCACIONAL EVANGÉLICO"/>
    <s v="01.836.187/0001-20"/>
    <s v="Doação de bens móveis inservíveis."/>
    <s v="Alienação"/>
    <x v="2"/>
    <s v="s/n"/>
    <d v="2025-03-06T00:00:00"/>
    <s v="06/03/25"/>
    <d v="2025-03-06T00:00:00"/>
    <s v="06/03/25"/>
    <n v="0"/>
    <s v="EXPIRADO"/>
    <s v="EXPIRADO"/>
    <x v="0"/>
    <n v="7901.24"/>
    <x v="3"/>
    <s v="00"/>
    <x v="2"/>
    <s v="TJPA-OFI-2024/04055"/>
    <n v="0"/>
    <n v="7901.24"/>
    <m/>
    <m/>
    <s v="Lei n° 14.133/21"/>
    <m/>
    <m/>
    <s v="PRAZO LEGAL"/>
    <s v="2025 - 1º Trimestre"/>
    <d v="2025-01-05T00:00:00"/>
    <s v="Sem informação"/>
    <m/>
    <m/>
    <s v="Jose Nasareno de Macedo Silva"/>
    <s v="Jose Nasareno de Macedo Silva"/>
    <s v="Sem indicação"/>
    <s v="Sem indicação"/>
    <s v="Sem indicação"/>
    <e v="#N/A"/>
    <n v="-354"/>
    <s v=""/>
    <m/>
    <s v="Iniciar Processo de Reajuste"/>
    <s v="019/2025"/>
    <m/>
    <s v="JNdMS"/>
    <s v="Jose Nasareno de Macedo Silva"/>
    <n v="0"/>
    <s v="CONTRATO019/2025"/>
  </r>
  <r>
    <s v="CONTRATO"/>
    <s v="020"/>
    <x v="0"/>
    <s v="PARÓQUIA CRISTO REI"/>
    <s v="09.356.949/0001-01"/>
    <s v="Doação de bens móveis inservíveis."/>
    <s v="Alienação"/>
    <x v="2"/>
    <s v="s/n"/>
    <d v="2025-03-10T00:00:00"/>
    <s v="10/03/25"/>
    <d v="2025-03-10T00:00:00"/>
    <s v="10/03/25"/>
    <n v="0"/>
    <s v="EXPIRADO"/>
    <s v="EXPIRADO"/>
    <x v="0"/>
    <n v="2576.41"/>
    <x v="3"/>
    <s v="00"/>
    <x v="2"/>
    <s v="TJPA-MEM-2023/10998"/>
    <n v="0"/>
    <n v="2576.41"/>
    <m/>
    <m/>
    <s v="Lei n° 14.133/21"/>
    <m/>
    <m/>
    <s v="PRAZO LEGAL"/>
    <s v="2025 - 1º Trimestre"/>
    <d v="2025-01-09T00:00:00"/>
    <s v="Sem informação"/>
    <m/>
    <m/>
    <s v="Jose Nasareno de Macedo Silva"/>
    <s v="Jose Nasareno de Macedo Silva"/>
    <s v="Sem indicação"/>
    <s v="Sem indicação"/>
    <s v="Sem indicação"/>
    <e v="#N/A"/>
    <n v="-350"/>
    <s v=""/>
    <m/>
    <s v="Iniciar Processo de Reajuste"/>
    <s v="020/2025"/>
    <m/>
    <s v="JNdMS"/>
    <s v="Jose Nasareno de Macedo Silva"/>
    <n v="0"/>
    <s v="CONTRATO020/2025"/>
  </r>
  <r>
    <s v="CONTRATO"/>
    <s v="021"/>
    <x v="0"/>
    <s v="SECRETARIA DE ESTADO DE SAÚDE PÚBLICA – UNIDADE DE REFERÊNCIA PRESIDENTE VARGAS"/>
    <s v="05.054.929/0001-17"/>
    <s v="Doação de bens móveis inservíveis."/>
    <s v="Alienação"/>
    <x v="2"/>
    <s v="s/n"/>
    <d v="2025-03-10T00:00:00"/>
    <d v="2025-03-10T00:00:00"/>
    <d v="2025-03-10T00:00:00"/>
    <s v="10/03/25"/>
    <n v="0"/>
    <s v="EXPIRADO"/>
    <s v="EXPIRADO"/>
    <x v="0"/>
    <n v="3300.22"/>
    <x v="3"/>
    <s v="00"/>
    <x v="2"/>
    <s v="TJPA-MEM-2025/03906"/>
    <n v="0"/>
    <n v="3300.22"/>
    <m/>
    <m/>
    <s v="Lei n° 14.133/21"/>
    <m/>
    <m/>
    <s v="PRAZO LEGAL"/>
    <s v="2025 - 1º Trimestre"/>
    <d v="2025-01-09T00:00:00"/>
    <s v="Sem informação"/>
    <m/>
    <m/>
    <s v="Jose Nasareno de Macedo Silva"/>
    <s v="Jose Nasareno de Macedo Silva"/>
    <s v="Sem indicação"/>
    <s v="Sem indicação"/>
    <s v="Sem indicação"/>
    <e v="#N/A"/>
    <n v="-350"/>
    <s v=""/>
    <m/>
    <s v="Iniciar Processo de Reajuste"/>
    <s v="021/2025"/>
    <m/>
    <s v="JNdMS"/>
    <s v="Jose Nasareno de Macedo Silva"/>
    <n v="0"/>
    <s v="CONTRATO021/2025"/>
  </r>
  <r>
    <s v="CONTRATO"/>
    <s v="022"/>
    <x v="0"/>
    <s v="CENTRO SOCIAL CULTURAL EDUCACIONAL ARCA DE NOÉ"/>
    <s v="06.538.090/0001-55"/>
    <s v="Doação de bens móveis inservíveis."/>
    <s v="Alienação"/>
    <x v="2"/>
    <s v="s/n"/>
    <d v="2025-03-10T00:00:00"/>
    <d v="2025-03-10T00:00:00"/>
    <d v="2025-03-10T00:00:00"/>
    <s v="10/03/25"/>
    <n v="0"/>
    <s v="EXPIRADO"/>
    <s v="EXPIRADO"/>
    <x v="0"/>
    <n v="95803.8"/>
    <x v="3"/>
    <s v="00"/>
    <x v="2"/>
    <s v="TJPA-EXT-2024/02413"/>
    <n v="0"/>
    <n v="95803.8"/>
    <m/>
    <m/>
    <s v="Lei n° 14.133/21"/>
    <m/>
    <m/>
    <s v="PRAZO LEGAL"/>
    <s v="2025 - 1º Trimestre"/>
    <d v="2025-01-09T00:00:00"/>
    <s v="Sem informação"/>
    <m/>
    <m/>
    <s v="Jose Nasareno de Macedo Silva"/>
    <s v="Jose Nasareno de Macedo Silva"/>
    <s v="Sem indicação"/>
    <s v="Sem indicação"/>
    <s v="Sem indicação"/>
    <e v="#N/A"/>
    <n v="-350"/>
    <s v=""/>
    <m/>
    <s v="Iniciar Processo de Reajuste"/>
    <s v="022/2025"/>
    <m/>
    <s v="JNdMS"/>
    <s v="Jose Nasareno de Macedo Silva"/>
    <n v="0"/>
    <s v="CONTRATO022/2025"/>
  </r>
  <r>
    <s v="CONTRATO"/>
    <s v="008"/>
    <x v="0"/>
    <s v="PMPA - 22° COMPANHOA INDEPENDENTE DE POLICIA MILITA DE PORTEL"/>
    <s v="05.054.994/0001-42"/>
    <s v="Doação de bens móveis inservíveis."/>
    <s v="Alienação"/>
    <x v="2"/>
    <s v="s/n"/>
    <d v="2025-01-28T00:00:00"/>
    <s v="28/01/25"/>
    <d v="2025-01-28T00:00:00"/>
    <s v="28/01/25"/>
    <n v="0"/>
    <s v="EXPIRADO"/>
    <s v="EXPIRADO"/>
    <x v="0"/>
    <n v="1911.67"/>
    <x v="3"/>
    <s v="00"/>
    <x v="2"/>
    <s v="TJPA-PRO-2025/00389"/>
    <n v="0"/>
    <n v="1911.67"/>
    <m/>
    <m/>
    <s v="Lei n° 14.133/21"/>
    <m/>
    <m/>
    <s v="PRAZO LEGAL"/>
    <s v="2025 - 1º Trimestre"/>
    <d v="2024-11-29T00:00:00"/>
    <s v="Sem informação"/>
    <m/>
    <m/>
    <s v="Jose Nasareno de Macedo Silva"/>
    <s v="Jose Nasareno de Macedo Silva"/>
    <s v="Sem indicação"/>
    <s v="Sem indicação"/>
    <s v="Sem indicação"/>
    <e v="#N/A"/>
    <n v="-391"/>
    <s v=""/>
    <m/>
    <s v="Iniciar Processo de Reajuste"/>
    <s v="008/2025"/>
    <m/>
    <s v="JNdMS"/>
    <s v="Jose Nasareno de Macedo Silva"/>
    <n v="0"/>
    <s v="CONTRATO008/2025"/>
  </r>
  <r>
    <s v="CONTRATO"/>
    <s v="006"/>
    <x v="0"/>
    <s v="MUNICÍPIO DE PORTEL"/>
    <s v="04.876.447/0001-80"/>
    <s v="Doação de bens móveis inservíveis."/>
    <s v="Alienação"/>
    <x v="2"/>
    <s v="s/n"/>
    <d v="2025-02-14T00:00:00"/>
    <s v="14/02/25"/>
    <d v="2025-02-14T00:00:00"/>
    <s v="14/02/25"/>
    <n v="0"/>
    <s v="EXPIRADO"/>
    <s v="EXPIRADO"/>
    <x v="0"/>
    <n v="2178.59"/>
    <x v="3"/>
    <s v="00"/>
    <x v="2"/>
    <s v="TJPA-PRO-2025/00710"/>
    <n v="0"/>
    <n v="2178.59"/>
    <m/>
    <m/>
    <s v="Lei n° 14.133/21"/>
    <m/>
    <m/>
    <s v="PRAZO LEGAL"/>
    <s v="2025 - 1º Trimestre"/>
    <d v="2024-12-16T00:00:00"/>
    <s v="Sem informação"/>
    <m/>
    <m/>
    <s v="Jose Nasareno de Macedo Silva"/>
    <s v="Jose Nasareno de Macedo Silva"/>
    <s v="Sem indicação"/>
    <s v="Sem indicação"/>
    <s v="Sem indicação"/>
    <e v="#N/A"/>
    <n v="-374"/>
    <s v=""/>
    <m/>
    <s v="Iniciar Processo de Reajuste"/>
    <s v="006/2025"/>
    <m/>
    <s v="JNdMS"/>
    <s v="Jose Nasareno de Macedo Silva"/>
    <n v="0"/>
    <s v="CONTRATO006/2025"/>
  </r>
  <r>
    <s v="CONTRATO"/>
    <s v="011"/>
    <x v="0"/>
    <s v="ASSOCIAÇÃO DE PAIS E AMIGOS EXCEPCIONAIS - APAE DE CONCEIÇÃO DO ARAGUAIA"/>
    <s v="01.131.133/0001-60"/>
    <s v="Doação de bens móveis inservíveis."/>
    <s v="Alienação"/>
    <x v="2"/>
    <s v="s/n"/>
    <d v="2025-02-12T00:00:00"/>
    <s v="12/02/25"/>
    <d v="2025-02-12T00:00:00"/>
    <s v="12/02/25"/>
    <n v="0"/>
    <s v="EXPIRADO"/>
    <s v="EXPIRADO"/>
    <x v="0"/>
    <n v="6670.2"/>
    <x v="3"/>
    <s v="00"/>
    <x v="2"/>
    <s v="TJPA-PRO-2025/00626"/>
    <n v="0"/>
    <n v="6670.32"/>
    <m/>
    <m/>
    <s v="Lei n° 14.133/21"/>
    <m/>
    <m/>
    <s v="PRAZO LEGAL"/>
    <s v="2025 - 1º Trimestre"/>
    <d v="2024-12-14T00:00:00"/>
    <s v="Sem informação"/>
    <m/>
    <m/>
    <s v="Jose Nasareno de Macedo Silva"/>
    <s v="Jose Nasareno de Macedo Silva"/>
    <s v="Sem indicação"/>
    <s v="Sem indicação"/>
    <s v="Sem indicação"/>
    <e v="#N/A"/>
    <n v="-376"/>
    <s v=""/>
    <m/>
    <s v="Iniciar Processo de Reajuste"/>
    <s v="011/2025"/>
    <m/>
    <s v="JNdMS"/>
    <s v="Jose Nasareno de Macedo Silva"/>
    <n v="0"/>
    <s v="CONTRATO011/2025"/>
  </r>
  <r>
    <s v="CONTRATO"/>
    <s v="014"/>
    <x v="0"/>
    <s v="IGREJA EVANGÉLICA ASSEMBLEIA DE  DEUSMINISTERIO  DO  SETA  EM  BANNACH"/>
    <s v="03.256.998/001-88"/>
    <s v="Doação de bens móveis inservíveis."/>
    <s v="Alienação"/>
    <x v="2"/>
    <s v="s/n"/>
    <d v="2025-03-17T00:00:00"/>
    <s v="17/03/25"/>
    <d v="2025-03-17T00:00:00"/>
    <s v="17/03/25"/>
    <n v="0"/>
    <s v="EXPIRADO"/>
    <s v="EXPIRADO"/>
    <x v="0"/>
    <n v="1708.74"/>
    <x v="3"/>
    <s v="00"/>
    <x v="2"/>
    <s v="TJPA-PRO-2025/00638"/>
    <n v="0"/>
    <n v="1708.78"/>
    <m/>
    <m/>
    <s v="Lei n° 14.133/21"/>
    <m/>
    <m/>
    <s v="PRAZO LEGAL"/>
    <s v="2025 - 1º Trimestre"/>
    <d v="2025-01-16T00:00:00"/>
    <s v="Sem informação"/>
    <m/>
    <m/>
    <s v="Jose Nasareno de Macedo Silva"/>
    <s v="Jose Nasareno de Macedo Silva"/>
    <s v="Sem indicação"/>
    <s v="Sem indicação"/>
    <s v="Sem indicação"/>
    <e v="#N/A"/>
    <n v="-343"/>
    <s v=""/>
    <m/>
    <s v="Iniciar Processo de Reajuste"/>
    <s v="014/2025"/>
    <m/>
    <s v="JNdMS"/>
    <s v="Jose Nasareno de Macedo Silva"/>
    <n v="0"/>
    <s v="CONTRATO014/2025"/>
  </r>
  <r>
    <s v="CONTRATO"/>
    <s v="026"/>
    <x v="0"/>
    <s v="ASSOCIAÇÃO PROJETO NASCER E CRESCER ESCOLHINHA DE FUEBOL CROCODILO"/>
    <s v="48.792.993/0001-08"/>
    <s v="Doação de bens móveis inservíveis."/>
    <s v="Alienação"/>
    <x v="2"/>
    <s v="s/n"/>
    <d v="2025-03-14T00:00:00"/>
    <s v="14/03/25"/>
    <d v="2025-03-14T00:00:00"/>
    <s v="14/03/25"/>
    <n v="0"/>
    <s v="EXPIRADO"/>
    <s v="EXPIRADO"/>
    <x v="0"/>
    <n v="2038.35"/>
    <x v="3"/>
    <s v="00"/>
    <x v="2"/>
    <s v="TJPA-PRO-2025/00873"/>
    <n v="0"/>
    <n v="2038.35"/>
    <m/>
    <m/>
    <s v="Lei n° 14.133/21"/>
    <m/>
    <m/>
    <s v="PRAZO LEGAL"/>
    <s v="2025 - 1º Trimestre"/>
    <d v="2025-01-13T00:00:00"/>
    <s v="Sem informação"/>
    <m/>
    <m/>
    <s v="Jose Nasareno de Macedo Silva"/>
    <s v="Jose Nasareno de Macedo Silva"/>
    <s v="Sem indicação"/>
    <s v="Sem indicação"/>
    <s v="Sem indicação"/>
    <e v="#N/A"/>
    <n v="-346"/>
    <s v=""/>
    <m/>
    <s v="Iniciar Processo de Reajuste"/>
    <s v="026/2025"/>
    <m/>
    <s v="JNdMS"/>
    <s v="Jose Nasareno de Macedo Silva"/>
    <n v="0"/>
    <s v="CONTRATO026/2025"/>
  </r>
  <r>
    <s v="CONTRATO"/>
    <s v="027"/>
    <x v="0"/>
    <s v="COOPERATIVA DE PRODUÇÃO RURAL E URBANA DO ESTADO DO PARÁ - COOPERSUL"/>
    <s v="01.223/574/0001-91"/>
    <s v="Doação de bens móveis inservíveis."/>
    <s v="Alienação"/>
    <x v="2"/>
    <s v="s/n"/>
    <d v="2025-03-13T00:00:00"/>
    <s v="13/03/25"/>
    <d v="2025-03-13T00:00:00"/>
    <s v="13/03/25"/>
    <n v="0"/>
    <s v="EXPIRADO"/>
    <s v="EXPIRADO"/>
    <x v="0"/>
    <n v="4380.41"/>
    <x v="3"/>
    <s v="00"/>
    <x v="2"/>
    <s v="TJPA-MEM-2024/08820"/>
    <n v="0"/>
    <n v="4380.41"/>
    <m/>
    <m/>
    <s v="Lei n° 14.133/21"/>
    <m/>
    <m/>
    <s v="PRAZO LEGAL"/>
    <s v="2025 - 1º Trimestre"/>
    <d v="2025-01-12T00:00:00"/>
    <s v="Sem informação"/>
    <m/>
    <m/>
    <s v="Jose Nasareno de Macedo Silva"/>
    <s v="Jose Nasareno de Macedo Silva"/>
    <s v="Sem indicação"/>
    <s v="Sem indicação"/>
    <s v="Sem indicação"/>
    <e v="#N/A"/>
    <n v="-347"/>
    <s v=""/>
    <m/>
    <s v="Iniciar Processo de Reajuste"/>
    <s v="027/2025"/>
    <m/>
    <s v="JNdMS"/>
    <s v="Jose Nasareno de Macedo Silva"/>
    <n v="0"/>
    <s v="CONTRATO027/2025"/>
  </r>
  <r>
    <s v="CONTRATO"/>
    <s v="029"/>
    <x v="0"/>
    <s v="POLÍCIA  CIVIL  DO ESTADO  DO  PARÁ–DELEGACIA  DE  POLÍCIA CIVIL DE CHAVES"/>
    <s v="00.368.105/0001-06"/>
    <s v="Doação de bens móveis inservíveis."/>
    <s v="Alienação"/>
    <x v="2"/>
    <s v="s/n"/>
    <d v="2025-03-14T00:00:00"/>
    <s v="14/03/25"/>
    <d v="2025-03-14T00:00:00"/>
    <s v="14/03/25"/>
    <n v="0"/>
    <s v="EXPIRADO"/>
    <s v="EXPIRADO"/>
    <x v="0"/>
    <n v="1506.2"/>
    <x v="3"/>
    <s v="00"/>
    <x v="2"/>
    <s v="TJPA-PRO-2025/00893"/>
    <n v="0"/>
    <n v="1506.2"/>
    <m/>
    <m/>
    <s v="Lei n° 14.133/21"/>
    <m/>
    <m/>
    <s v="PRAZO LEGAL"/>
    <s v="2025 - 1º Trimestre"/>
    <d v="2025-01-13T00:00:00"/>
    <s v="Sem informação"/>
    <m/>
    <m/>
    <s v="Jose Nasareno de Macedo Silva"/>
    <s v="Jose Nasareno de Macedo Silva"/>
    <s v="Sem indicação"/>
    <s v="Sem indicação"/>
    <s v="Sem indicação"/>
    <e v="#N/A"/>
    <n v="-346"/>
    <s v=""/>
    <m/>
    <s v="Iniciar Processo de Reajuste"/>
    <s v="029/2025"/>
    <m/>
    <s v="JNdMS"/>
    <s v="Jose Nasareno de Macedo Silva"/>
    <n v="0"/>
    <s v="CONTRATO029/2025"/>
  </r>
  <r>
    <s v="CONTRATO"/>
    <s v="028"/>
    <x v="0"/>
    <s v="MUNICÍPIO DE MARABÁ - SECRETARIA DE ADMINISTRAÇÃO"/>
    <s v="05.853.163/0001-30"/>
    <s v="Doação de bens móveis inservíveis."/>
    <s v="Alienação"/>
    <x v="2"/>
    <s v="s/n"/>
    <d v="2025-03-26T00:00:00"/>
    <s v="26/03/25"/>
    <d v="2025-03-26T00:00:00"/>
    <s v="26/03/25"/>
    <n v="0"/>
    <s v="EXPIRADO"/>
    <s v="EXPIRADO"/>
    <x v="0"/>
    <n v="430.26"/>
    <x v="3"/>
    <s v="00"/>
    <x v="2"/>
    <s v="TJPA-MEM-2023/61022"/>
    <n v="0"/>
    <n v="430.36"/>
    <m/>
    <m/>
    <s v="Lei n° 14.133/21"/>
    <m/>
    <m/>
    <s v="PRAZO LEGAL"/>
    <s v="2025 - 1º Trimestre"/>
    <d v="2025-01-25T00:00:00"/>
    <s v="Sem informação"/>
    <m/>
    <m/>
    <s v="Jose Nasareno de Macedo Silva"/>
    <s v="Jose Nasareno de Macedo Silva"/>
    <s v="Sem indicação"/>
    <s v="Sem indicação"/>
    <s v="Sem indicação"/>
    <e v="#N/A"/>
    <n v="-334"/>
    <s v=""/>
    <m/>
    <s v="Iniciar Processo de Reajuste"/>
    <s v="028/2025"/>
    <m/>
    <s v="JNdMS"/>
    <s v="Jose Nasareno de Macedo Silva"/>
    <n v="0"/>
    <s v="CONTRATO028/2025"/>
  </r>
  <r>
    <s v="CONTRATO"/>
    <s v="030"/>
    <x v="0"/>
    <s v="SINDICATO RURAL DE CHAVES"/>
    <s v="14.068.407/0001-65"/>
    <s v="Doação de bens móveis inservíveis."/>
    <s v="Alienação"/>
    <x v="2"/>
    <s v="s/n"/>
    <d v="2025-03-17T00:00:00"/>
    <s v="17/03/25"/>
    <d v="2025-03-17T00:00:00"/>
    <s v="17/03/25"/>
    <n v="0"/>
    <s v="EXPIRADO"/>
    <s v="EXPIRADO"/>
    <x v="0"/>
    <n v="471.52"/>
    <x v="3"/>
    <s v="00"/>
    <x v="2"/>
    <s v="TJPA-PRO-2025/00911"/>
    <n v="0"/>
    <n v="471.52"/>
    <m/>
    <m/>
    <s v="Lei n° 14.133/21"/>
    <m/>
    <m/>
    <s v="PRAZO LEGAL"/>
    <s v="2025 - 1º Trimestre"/>
    <d v="2025-01-16T00:00:00"/>
    <s v="Sem informação"/>
    <m/>
    <m/>
    <s v="Jose Nasareno de Macedo Silva"/>
    <s v="Jose Nasareno de Macedo Silva"/>
    <s v="Sem indicação"/>
    <s v="Sem indicação"/>
    <s v="Sem indicação"/>
    <e v="#N/A"/>
    <n v="-343"/>
    <s v=""/>
    <m/>
    <s v="Iniciar Processo de Reajuste"/>
    <s v="030/2025"/>
    <m/>
    <s v="JNdMS"/>
    <s v="Jose Nasareno de Macedo Silva"/>
    <n v="0"/>
    <s v="CONTRATO030/2025"/>
  </r>
  <r>
    <s v="CONTRATO"/>
    <s v="033"/>
    <x v="0"/>
    <s v="CENTRO SOCIAL INOVAÇÃO GILEADE"/>
    <s v="06.375.930/0001-06"/>
    <s v="Doação de bens móveis inservíveis."/>
    <s v="Alienação"/>
    <x v="2"/>
    <s v="s/n"/>
    <d v="2025-03-24T00:00:00"/>
    <s v="24/03/25"/>
    <d v="2025-03-24T00:00:00"/>
    <s v="24/03/25"/>
    <n v="0"/>
    <s v="EXPIRADO"/>
    <s v="EXPIRADO"/>
    <x v="0"/>
    <n v="136295.28"/>
    <x v="3"/>
    <s v="00"/>
    <x v="2"/>
    <s v="TJPA-EXT-2024/04305"/>
    <n v="0"/>
    <n v="136295.28"/>
    <m/>
    <m/>
    <s v="Lei n° 14.133/21"/>
    <m/>
    <m/>
    <s v="PRAZO LEGAL"/>
    <s v="2025 - 1º Trimestre"/>
    <d v="2025-01-23T00:00:00"/>
    <s v="Sem informação"/>
    <m/>
    <m/>
    <s v="Jose Nasareno de Macedo Silva"/>
    <s v="Jose Nasareno de Macedo Silva"/>
    <s v="Sem indicação"/>
    <s v="Sem indicação"/>
    <s v="Sem indicação"/>
    <e v="#N/A"/>
    <n v="-336"/>
    <s v=""/>
    <m/>
    <s v="Iniciar Processo de Reajuste"/>
    <s v="033/2025"/>
    <m/>
    <s v="JNdMS"/>
    <s v="Jose Nasareno de Macedo Silva"/>
    <n v="0"/>
    <s v="CONTRATO033/2025"/>
  </r>
  <r>
    <s v="CONTRATO"/>
    <s v="037"/>
    <x v="0"/>
    <s v="POLÍCIA MILITAR DO PARÁ COMANDO DE POLICIAMENTO ESPECIALIZADO 1º BATALHÃO DE POLÍCIA RURAL"/>
    <s v="05.054.994/0001-42"/>
    <s v="Doação de bens móveis inservíveis."/>
    <s v="Alienação"/>
    <x v="2"/>
    <s v="s/n"/>
    <d v="2025-03-31T00:00:00"/>
    <s v="31/03/25"/>
    <d v="2025-03-31T00:00:00"/>
    <s v="31/03/25"/>
    <n v="0"/>
    <s v="EXPIRADO"/>
    <s v="EXPIRADO"/>
    <x v="0"/>
    <n v="510.75"/>
    <x v="3"/>
    <s v="00"/>
    <x v="2"/>
    <s v="TJPA-PRO-2025/01043"/>
    <n v="0"/>
    <n v="510.75"/>
    <m/>
    <m/>
    <s v="Lei n° 14.133/21"/>
    <m/>
    <m/>
    <s v="PRAZO LEGAL"/>
    <s v="2025 - 1º Trimestre"/>
    <d v="2025-01-30T00:00:00"/>
    <s v="Sem informação"/>
    <m/>
    <m/>
    <s v="Jose Nasareno de Macedo Silva"/>
    <s v="Jose Nasareno de Macedo Silva"/>
    <s v="Sem indicação"/>
    <s v="Sem indicação"/>
    <s v="Sem indicação"/>
    <e v="#N/A"/>
    <n v="-329"/>
    <s v=""/>
    <m/>
    <s v="Iniciar Processo de Reajuste"/>
    <s v="037/2025"/>
    <m/>
    <s v="JNdMS"/>
    <s v="Jose Nasareno de Macedo Silva"/>
    <n v="0"/>
    <s v="CONTRATO037/2025"/>
  </r>
  <r>
    <s v="CONTRATO"/>
    <s v="039"/>
    <x v="0"/>
    <s v="IGREJA NOVA ALIANÇA DE ULIANÓPOLIS-PA"/>
    <s v="30.936.003/0001-00"/>
    <s v="Doação de bens móveis inservíveis."/>
    <s v="Alienação"/>
    <x v="2"/>
    <s v="s/n"/>
    <d v="2025-04-14T00:00:00"/>
    <s v="14/04/25"/>
    <d v="2025-04-14T00:00:00"/>
    <s v="14/04/25"/>
    <n v="0"/>
    <s v="EXPIRADO"/>
    <s v="EXPIRADO"/>
    <x v="0"/>
    <n v="13150.93"/>
    <x v="3"/>
    <s v="00"/>
    <x v="2"/>
    <s v="TJPA-PRO-2025/01284 "/>
    <n v="0"/>
    <n v="13150.93"/>
    <m/>
    <m/>
    <s v="Lei n° 14.133/21"/>
    <m/>
    <s v="NÃO "/>
    <s v="PRAZO LEGAL"/>
    <s v="2025 - 2º Trimestre"/>
    <d v="2025-02-13T00:00:00"/>
    <s v="Sem informação"/>
    <m/>
    <m/>
    <s v="Jose Nasareno de Macedo Silva"/>
    <s v="Jose Nasareno de Macedo Silva"/>
    <s v="Sem indicação"/>
    <s v="Sem indicação"/>
    <s v="Sem indicação"/>
    <e v="#N/A"/>
    <n v="-315"/>
    <s v=""/>
    <m/>
    <s v="Iniciar Processo de Reajuste"/>
    <s v="039/2025"/>
    <m/>
    <s v="JNdMS"/>
    <s v="Jose Nasareno de Macedo Silva"/>
    <n v="0"/>
    <s v="CONTRATO039/2025"/>
  </r>
  <r>
    <s v="CONTRATO"/>
    <s v="040"/>
    <x v="0"/>
    <s v="POLÍCIA CIVIL - DELEGACIA DE SANTO ANTÔNIO DO TAUÁ"/>
    <s v="00.368.105/0001-06"/>
    <s v="Doação de bens móveis inservíveis."/>
    <s v="Alienação"/>
    <x v="2"/>
    <s v="s/n"/>
    <d v="2025-04-16T00:00:00"/>
    <s v="16/04/25"/>
    <d v="2025-04-16T00:00:00"/>
    <s v="16/04/25"/>
    <n v="0"/>
    <s v="EXPIRADO"/>
    <s v="EXPIRADO"/>
    <x v="0"/>
    <n v="6789"/>
    <x v="3"/>
    <s v="00"/>
    <x v="2"/>
    <s v="TJPA-PRO-2025/01288"/>
    <n v="0"/>
    <n v="6789"/>
    <m/>
    <m/>
    <s v="Lei n° 14.133/21"/>
    <m/>
    <s v="NÃO "/>
    <s v="PRAZO LEGAL"/>
    <s v="2025 - 2º Trimestre"/>
    <d v="2025-02-15T00:00:00"/>
    <s v="Sem informação"/>
    <m/>
    <m/>
    <s v="Jose Nasareno de Macedo Silva"/>
    <s v="Jose Nasareno de Macedo Silva"/>
    <s v="Sem indicação"/>
    <s v="Sem indicação"/>
    <s v="Sem indicação"/>
    <e v="#N/A"/>
    <n v="-313"/>
    <s v=""/>
    <m/>
    <s v="Iniciar Processo de Reajuste"/>
    <s v="040/2025"/>
    <m/>
    <s v="JNdMS"/>
    <s v="Jose Nasareno de Macedo Silva"/>
    <n v="0"/>
    <s v="CONTRATO040/2025"/>
  </r>
  <r>
    <s v="CONTRATO"/>
    <s v="041"/>
    <x v="0"/>
    <s v="COMUNIDADE KOLPING DE MARABÁ – PEDRO ARRUPE"/>
    <s v="22.937.668/0001-00"/>
    <s v="Doação de bens móveis inservíveis."/>
    <s v="Alienação"/>
    <x v="2"/>
    <s v="s/n"/>
    <d v="2025-05-06T00:00:00"/>
    <s v="06/05/25"/>
    <d v="2025-05-06T00:00:00"/>
    <s v="06/05/25"/>
    <n v="0"/>
    <s v="EXPIRADO"/>
    <s v="EXPIRADO"/>
    <x v="0"/>
    <n v="490.75"/>
    <x v="3"/>
    <s v="00"/>
    <x v="2"/>
    <s v="TJPA-PRO-2025/01289"/>
    <n v="0"/>
    <n v="490.75"/>
    <m/>
    <m/>
    <s v="Lei n° 14.133/21"/>
    <m/>
    <s v="NÃO "/>
    <s v="PRAZO LEGAL"/>
    <s v="2025 - 2º Trimestre"/>
    <d v="2025-03-07T00:00:00"/>
    <s v="Sem informação"/>
    <m/>
    <m/>
    <s v="Jose Nasareno de Macedo Silva"/>
    <s v="Jose Nasareno de Macedo Silva"/>
    <s v="Sem indicação"/>
    <s v="Sem indicação"/>
    <s v="Sem indicação"/>
    <e v="#N/A"/>
    <n v="-293"/>
    <s v=""/>
    <m/>
    <s v="Iniciar Processo de Reajuste"/>
    <s v="041/2025"/>
    <m/>
    <s v="JNdMS"/>
    <s v="Jose Nasareno de Macedo Silva"/>
    <n v="0"/>
    <s v="CONTRATO041/2025"/>
  </r>
  <r>
    <s v="CONTRATO"/>
    <s v="042"/>
    <x v="0"/>
    <s v="CONSELHO ESCOLAR DA EEEM MARIA BENTA OLIVERIA DE SOUSA"/>
    <s v="10.813.224/0001-76"/>
    <s v="Doação de bens móveis inservíveis."/>
    <s v="Alienação"/>
    <x v="2"/>
    <s v="s/n"/>
    <d v="2025-04-16T00:00:00"/>
    <s v="16/04/25"/>
    <d v="2025-04-16T00:00:00"/>
    <s v="16/04/25"/>
    <n v="0"/>
    <s v="EXPIRADO"/>
    <s v="EXPIRADO"/>
    <x v="0"/>
    <n v="4919.96"/>
    <x v="3"/>
    <s v="00"/>
    <x v="2"/>
    <s v="TJPA-PRO-2025/01294"/>
    <n v="0"/>
    <n v="4919.96"/>
    <m/>
    <m/>
    <s v="Lei n° 14.133/21"/>
    <m/>
    <s v="NÃO "/>
    <s v="PRAZO LEGAL"/>
    <s v="2025 - 2º Trimestre"/>
    <d v="2025-02-15T00:00:00"/>
    <s v="Sem informação"/>
    <m/>
    <m/>
    <s v="Jose Nasareno de Macedo Silva"/>
    <s v="Jose Nasareno de Macedo Silva"/>
    <s v="Sem indicação"/>
    <s v="Sem indicação"/>
    <s v="Sem indicação"/>
    <e v="#N/A"/>
    <n v="-313"/>
    <s v=""/>
    <m/>
    <s v="Iniciar Processo de Reajuste"/>
    <s v="042/2025"/>
    <m/>
    <s v="JNdMS"/>
    <s v="Jose Nasareno de Macedo Silva"/>
    <n v="0"/>
    <s v="CONTRATO042/2025"/>
  </r>
  <r>
    <s v="CONTRATO"/>
    <s v="044"/>
    <x v="0"/>
    <s v="ARQUIDIOCESE DE SANTARÉM - PARÓQUIA NOSSA SENHORA DE MONTE DOURADO"/>
    <s v="05.713.128/0006-20"/>
    <s v="Doação de bens móveis inservíveis."/>
    <s v="Alienação"/>
    <x v="2"/>
    <s v="s/n"/>
    <d v="2025-04-22T00:00:00"/>
    <s v="22/04/25"/>
    <d v="2025-04-22T00:00:00"/>
    <s v="22/04/25"/>
    <n v="0"/>
    <s v="EXPIRADO"/>
    <s v="EXPIRADO"/>
    <x v="0"/>
    <n v="388.72"/>
    <x v="3"/>
    <s v="00"/>
    <x v="2"/>
    <s v="TJPA-PRO-2025/01295"/>
    <n v="0"/>
    <n v="388.72"/>
    <m/>
    <m/>
    <s v="Lei n° 14.133/21"/>
    <m/>
    <s v="NÃO "/>
    <s v="PRAZO LEGAL"/>
    <s v="2025 - 2º Trimestre"/>
    <d v="2025-02-21T00:00:00"/>
    <s v="Sem informação"/>
    <m/>
    <m/>
    <s v="Jose Nasareno de Macedo Silva"/>
    <s v="Jose Nasareno de Macedo Silva"/>
    <s v="Sem indicação"/>
    <s v="Sem indicação"/>
    <s v="Sem indicação"/>
    <e v="#N/A"/>
    <n v="-307"/>
    <s v=""/>
    <m/>
    <s v="Iniciar Processo de Reajuste"/>
    <s v="044/2025"/>
    <m/>
    <s v="JNdMS"/>
    <s v="Jose Nasareno de Macedo Silva"/>
    <n v="0"/>
    <s v="CONTRATO044/2025"/>
  </r>
  <r>
    <s v="CONTRATO"/>
    <s v="045"/>
    <x v="0"/>
    <s v="DIOCESE DE MARABÁ - PARÓQUIA DE SÃO JOÃO BATISTA"/>
    <s v="04.882.130/0001-56"/>
    <s v="Doação de bens móveis inservíveis."/>
    <s v="Alienação"/>
    <x v="2"/>
    <s v="s/n"/>
    <d v="2025-05-05T00:00:00"/>
    <s v="05/05/25"/>
    <d v="2025-05-05T00:00:00"/>
    <s v="05/05/25"/>
    <n v="0"/>
    <s v="EXPIRADO"/>
    <s v="EXPIRADO"/>
    <x v="0"/>
    <n v="3624.35"/>
    <x v="3"/>
    <s v="00"/>
    <x v="2"/>
    <s v="TJPA-PRO-2025/01299"/>
    <n v="0"/>
    <n v="3624.35"/>
    <m/>
    <m/>
    <s v="Lei n° 14.133/21"/>
    <m/>
    <s v="NÃO "/>
    <s v="PRAZO LEGAL"/>
    <s v="2025 - 2º Trimestre"/>
    <d v="2025-03-06T00:00:00"/>
    <s v="Sem informação"/>
    <m/>
    <m/>
    <s v="Jose Nasareno de Macedo Silva"/>
    <s v="Jose Nasareno de Macedo Silva"/>
    <s v="Sem indicação"/>
    <s v="Sem indicação"/>
    <s v="Sem indicação"/>
    <e v="#N/A"/>
    <n v="-294"/>
    <s v=""/>
    <m/>
    <s v="Iniciar Processo de Reajuste"/>
    <s v="045/2025"/>
    <m/>
    <s v="JNdMS"/>
    <s v="Jose Nasareno de Macedo Silva"/>
    <n v="0"/>
    <s v="CONTRATO045/2025"/>
  </r>
  <r>
    <s v="CONTRATO"/>
    <s v="046"/>
    <x v="0"/>
    <s v="ASSOCIAÇÃO DE PREVENÇÃO E ASSISTÊNCIA AOS ADICTOS E SUAS FAMÍLIAS DE ITUPIRANGA E REGIÃO - APAAFI"/>
    <s v="58.586.995/0001-02"/>
    <s v="Doação de bens móveis inservíveis."/>
    <s v="Alienação"/>
    <x v="2"/>
    <s v="s/n"/>
    <d v="2025-05-13T00:00:00"/>
    <s v="13/05/25"/>
    <d v="2025-05-13T00:00:00"/>
    <s v="13/05/25"/>
    <n v="0"/>
    <s v="EXPIRADO"/>
    <s v="EXPIRADO"/>
    <x v="0"/>
    <n v="3525.51"/>
    <x v="3"/>
    <s v="00"/>
    <x v="2"/>
    <s v="TJPA-PRO-2025/01300"/>
    <n v="0"/>
    <n v="3525.51"/>
    <m/>
    <m/>
    <s v="Lei n° 14.133/21"/>
    <m/>
    <s v="NÃO "/>
    <s v="PRAZO LEGAL"/>
    <s v="2025 - 2º Trimestre"/>
    <d v="2025-03-14T00:00:00"/>
    <s v="Sem informação"/>
    <m/>
    <m/>
    <s v="Jose Nasareno de Macedo Silva"/>
    <s v="Jose Nasareno de Macedo Silva"/>
    <s v="Sem indicação"/>
    <s v="Sem indicação"/>
    <s v="Sem indicação"/>
    <e v="#N/A"/>
    <n v="-286"/>
    <s v=""/>
    <m/>
    <s v="Iniciar Processo de Reajuste"/>
    <s v="046/2025"/>
    <m/>
    <s v="JNdMS"/>
    <s v="Jose Nasareno de Macedo Silva"/>
    <n v="0"/>
    <s v="CONTRATO046/2025"/>
  </r>
  <r>
    <s v="CONTRATO"/>
    <s v="050"/>
    <x v="0"/>
    <s v="UNIDADE DE CUSTODIA DE REINSERÇÃO DE MOCAJUBA"/>
    <s v="05.929.042/0001-25"/>
    <s v="Doação de bens móveis inservíveis."/>
    <s v="Alienação"/>
    <x v="2"/>
    <s v="s/n"/>
    <d v="2025-05-13T00:00:00"/>
    <s v="13/05/25"/>
    <d v="2025-05-13T00:00:00"/>
    <s v="13/05/25"/>
    <n v="0"/>
    <s v="EXPIRADO"/>
    <s v="EXPIRADO"/>
    <x v="0"/>
    <n v="461.65"/>
    <x v="3"/>
    <s v="00"/>
    <x v="2"/>
    <s v="TJPA-PRO-2025/01716"/>
    <n v="0"/>
    <n v="461.65"/>
    <m/>
    <m/>
    <s v="Lei n° 14.133/21"/>
    <m/>
    <s v="NÃO "/>
    <s v="PRAZO LEGAL"/>
    <s v="2025 - 2º Trimestre"/>
    <d v="2025-03-14T00:00:00"/>
    <s v="Sem informação"/>
    <m/>
    <m/>
    <s v="Jose Nasareno de Macedo Silva"/>
    <s v="Jose Nasareno de Macedo Silva"/>
    <s v="Sem indicação"/>
    <s v="Sem indicação"/>
    <s v="Sem indicação"/>
    <e v="#N/A"/>
    <n v="-286"/>
    <s v=""/>
    <m/>
    <s v="Iniciar Processo de Reajuste"/>
    <s v="050/2025"/>
    <m/>
    <s v="JNdMS"/>
    <s v="Jose Nasareno de Macedo Silva"/>
    <n v="0"/>
    <s v="CONTRATO050/2025"/>
  </r>
  <r>
    <s v="CONTRATO"/>
    <s v="051"/>
    <x v="0"/>
    <s v="ESCOLA SALESIANA DO TRABALHO"/>
    <s v="04.373.163/0050-59"/>
    <s v="Doação de bens móveis inservíveis."/>
    <s v="Alienação"/>
    <x v="2"/>
    <s v="s/n"/>
    <d v="2025-05-14T00:00:00"/>
    <s v="14/05/25"/>
    <d v="2025-05-14T00:00:00"/>
    <s v="14/05/25"/>
    <n v="0"/>
    <s v="EXPIRADO"/>
    <s v="EXPIRADO"/>
    <x v="0"/>
    <n v="61995.81"/>
    <x v="3"/>
    <s v="00"/>
    <x v="2"/>
    <s v="TJPA-PRO-2025/01743"/>
    <n v="0"/>
    <n v="61995.81"/>
    <m/>
    <m/>
    <s v="Lei n° 14.133/21"/>
    <m/>
    <s v="NÃO "/>
    <s v="PRAZO LEGAL"/>
    <s v="2025 - 2º Trimestre"/>
    <d v="2025-03-15T00:00:00"/>
    <s v="Sem informação"/>
    <m/>
    <m/>
    <s v="Jose Nasareno de Macedo Silva"/>
    <s v="Jose Nasareno de Macedo Silva"/>
    <s v="Sem indicação"/>
    <s v="Sem indicação"/>
    <s v="Sem indicação"/>
    <e v="#N/A"/>
    <n v="-285"/>
    <s v=""/>
    <m/>
    <s v="Iniciar Processo de Reajuste"/>
    <s v="051/2025"/>
    <m/>
    <s v="JNdMS"/>
    <s v="Jose Nasareno de Macedo Silva"/>
    <n v="0"/>
    <s v="CONTRATO051/2025"/>
  </r>
  <r>
    <s v="CONTRATO"/>
    <s v="052"/>
    <x v="0"/>
    <s v="ASSOCIAÇÃO DOS DEFICIENTES PAIS E AMIGOS DE CURRALINHO"/>
    <s v="02.789.317/0001-84"/>
    <s v="Doação de bens móveis inservíveis."/>
    <s v="Alienação"/>
    <x v="2"/>
    <s v="s/n"/>
    <d v="2025-05-26T00:00:00"/>
    <s v="26/05/25"/>
    <d v="2025-05-26T00:00:00"/>
    <s v="26/05/25"/>
    <n v="0"/>
    <s v="EXPIRADO"/>
    <s v="EXPIRADO"/>
    <x v="0"/>
    <n v="1081.74"/>
    <x v="3"/>
    <s v="00"/>
    <x v="2"/>
    <s v="TJPA-PRO-2025/01754"/>
    <n v="0"/>
    <n v="1081.74"/>
    <m/>
    <m/>
    <s v="Lei n° 14.133/21"/>
    <m/>
    <s v="NÃO "/>
    <s v="PRAZO LEGAL"/>
    <s v="2025 - 2º Trimestre"/>
    <d v="2025-03-27T00:00:00"/>
    <s v="Sem informação"/>
    <m/>
    <m/>
    <s v="Jose Nasareno de Macedo Silva"/>
    <s v="Jose Nasareno de Macedo Silva"/>
    <s v="Sem indicação"/>
    <s v="Sem indicação"/>
    <s v="Sem indicação"/>
    <e v="#N/A"/>
    <n v="-273"/>
    <s v=""/>
    <m/>
    <s v="Iniciar Processo de Reajuste"/>
    <s v="052/2025"/>
    <m/>
    <s v="JNdMS"/>
    <s v="Jose Nasareno de Macedo Silva"/>
    <n v="0"/>
    <s v="CONTRATO052/2025"/>
  </r>
  <r>
    <s v="CONTRATO"/>
    <s v="053"/>
    <x v="0"/>
    <s v="SECRETARIA MUNICIPAL DE GESTÃO FAZENDÁRIA DE MARABÁ"/>
    <s v="27.993.108/0001-89"/>
    <s v="Doação de bens móveis inservíveis."/>
    <s v="Alienação"/>
    <x v="2"/>
    <s v="s/n"/>
    <d v="2025-05-28T00:00:00"/>
    <s v="28/05/25"/>
    <d v="2025-05-28T00:00:00"/>
    <s v="28/05/25"/>
    <n v="0"/>
    <s v="EXPIRADO"/>
    <s v="EXPIRADO"/>
    <x v="0"/>
    <n v="1562.23"/>
    <x v="3"/>
    <s v="00"/>
    <x v="2"/>
    <s v="TJPA-PRO-2025/01764"/>
    <n v="0"/>
    <n v="1562.23"/>
    <m/>
    <m/>
    <s v="Lei n° 14.133/21"/>
    <m/>
    <s v="NÃO "/>
    <s v="PRAZO LEGAL"/>
    <s v="2025 - 2º Trimestre"/>
    <d v="2025-03-29T00:00:00"/>
    <s v="Sem informação"/>
    <m/>
    <m/>
    <s v="Jose Nasareno de Macedo Silva"/>
    <s v="Jose Nasareno de Macedo Silva"/>
    <s v="Sem indicação"/>
    <s v="Sem indicação"/>
    <s v="Sem indicação"/>
    <e v="#N/A"/>
    <n v="-271"/>
    <s v=""/>
    <m/>
    <s v="Iniciar Processo de Reajuste"/>
    <s v="053/2025"/>
    <m/>
    <s v="JNdMS"/>
    <s v="Jose Nasareno de Macedo Silva"/>
    <n v="0"/>
    <s v="CONTRATO053/2025"/>
  </r>
  <r>
    <s v="CONTRATO"/>
    <s v="056"/>
    <x v="0"/>
    <s v="INSTITUTO BEBE NAIFF - IBN"/>
    <s v="21.910.281/0001-90"/>
    <s v="Doação de bens móveis inservíveis."/>
    <s v="Alienação"/>
    <x v="2"/>
    <s v="s/n"/>
    <d v="2025-06-10T00:00:00"/>
    <s v="10/06/25"/>
    <d v="2025-06-10T00:00:00"/>
    <s v="10/06/25"/>
    <n v="0"/>
    <s v="EXPIRADO"/>
    <s v="EXPIRADO"/>
    <x v="0"/>
    <n v="268.8"/>
    <x v="3"/>
    <s v="00"/>
    <x v="2"/>
    <s v="TJPA-PRO-2025/03981"/>
    <n v="0"/>
    <n v="268.8"/>
    <m/>
    <m/>
    <s v="Lei n° 14.133/21"/>
    <m/>
    <s v="NÃO "/>
    <s v="PRAZO LEGAL"/>
    <s v="2025 - 2º Trimestre"/>
    <d v="2025-04-11T00:00:00"/>
    <s v="Sem informação"/>
    <m/>
    <m/>
    <s v="Jose Nasareno de Macedo Silva"/>
    <s v="Jose Nasareno de Macedo Silva"/>
    <s v="Sem indicação"/>
    <s v="Sem indicação"/>
    <s v="Sem indicação"/>
    <e v="#N/A"/>
    <n v="-258"/>
    <s v=""/>
    <m/>
    <s v="Iniciar Processo de Reajuste"/>
    <s v="056/2025"/>
    <m/>
    <s v="JNdMS"/>
    <s v="Jose Nasareno de Macedo Silva"/>
    <n v="0"/>
    <s v="CONTRATO056/2025"/>
  </r>
  <r>
    <s v="CONTRATO"/>
    <s v="057"/>
    <x v="0"/>
    <s v="IGREJA ADVENTISTA DE DESENVOLVIMENTO E RECURSOS ASSISTENCIAIS DO BRASIL - ADRA"/>
    <s v="14.784.254/0001-52"/>
    <s v="Doação de bens móveis inservíveis."/>
    <s v="Alienação"/>
    <x v="2"/>
    <s v="s/n"/>
    <d v="2025-06-10T00:00:00"/>
    <s v="10/06/25"/>
    <d v="2025-06-10T00:00:00"/>
    <s v="10/06/25"/>
    <n v="0"/>
    <s v="EXPIRADO"/>
    <s v="EXPIRADO"/>
    <x v="0"/>
    <n v="21490.03"/>
    <x v="3"/>
    <s v="00"/>
    <x v="2"/>
    <s v="TJPA-PRO-2025/02016"/>
    <n v="0"/>
    <n v="21490.03"/>
    <m/>
    <m/>
    <s v="Lei n° 14.133/21"/>
    <m/>
    <s v="NÃO "/>
    <s v="PRAZO LEGAL"/>
    <s v="2025 - 2º Trimestre"/>
    <d v="2025-04-11T00:00:00"/>
    <s v="Sem informação"/>
    <m/>
    <m/>
    <s v="Jose Nasareno de Macedo Silva"/>
    <s v="Jose Nasareno de Macedo Silva"/>
    <s v="Sem indicação"/>
    <s v="Sem indicação"/>
    <s v="Sem indicação"/>
    <e v="#N/A"/>
    <n v="-258"/>
    <s v=""/>
    <m/>
    <s v="Iniciar Processo de Reajuste"/>
    <s v="057/2025"/>
    <m/>
    <s v="JNdMS"/>
    <s v="Jose Nasareno de Macedo Silva"/>
    <n v="0"/>
    <s v="CONTRATO057/2025"/>
  </r>
  <r>
    <s v="CONTRATO"/>
    <s v="059"/>
    <x v="0"/>
    <s v="ASSOCIAÇÃO DOS IDOSOS DE BRASIL NOVO"/>
    <s v="19.960.936/0001-92"/>
    <s v="Doação de bens móveis inservíveis."/>
    <s v="Alienação"/>
    <x v="2"/>
    <s v="s/n"/>
    <d v="2025-06-05T00:00:00"/>
    <s v="05/06/25"/>
    <d v="2025-06-05T00:00:00"/>
    <s v="05/06/25"/>
    <n v="0"/>
    <s v="EXPIRADO"/>
    <s v="EXPIRADO"/>
    <x v="0"/>
    <n v="345.98"/>
    <x v="3"/>
    <s v="00"/>
    <x v="2"/>
    <s v="0003919-75.2025.8.14.0900"/>
    <n v="0"/>
    <n v="345.98"/>
    <m/>
    <m/>
    <s v="Lei n° 14.133/21"/>
    <m/>
    <s v="NÃO "/>
    <s v="PRAZO LEGAL"/>
    <s v="2025 - 2º Trimestre"/>
    <d v="2025-04-06T00:00:00"/>
    <s v="Sem informação"/>
    <m/>
    <m/>
    <s v="Jose Nasareno de Macedo Silva"/>
    <s v="Jose Nasareno de Macedo Silva"/>
    <s v="Sem indicação"/>
    <s v="Sem indicação"/>
    <s v="Sem indicação"/>
    <e v="#N/A"/>
    <n v="-263"/>
    <s v=""/>
    <m/>
    <s v="Iniciar Processo de Reajuste"/>
    <s v="059/2025"/>
    <m/>
    <s v="JNdMS"/>
    <s v="Jose Nasareno de Macedo Silva"/>
    <n v="0"/>
    <s v="CONTRATO059/2025"/>
  </r>
  <r>
    <s v="CONTRATO"/>
    <s v="060"/>
    <x v="0"/>
    <s v="IGREJA ADVENTISTA DO SÉTIMO DIA DE BREU BRANCO - REGIONAL MARABÁ"/>
    <s v="04.930.244/0001-24"/>
    <s v="Doação de bens móveis inservíveis."/>
    <s v="Alienação"/>
    <x v="2"/>
    <s v="s/n"/>
    <d v="2025-06-05T00:00:00"/>
    <s v="05/06/25"/>
    <d v="2025-06-05T00:00:00"/>
    <s v="05/06/25"/>
    <n v="0"/>
    <s v="EXPIRADO"/>
    <s v="EXPIRADO"/>
    <x v="0"/>
    <n v="1071.52"/>
    <x v="3"/>
    <s v="00"/>
    <x v="2"/>
    <s v="0005229-19.2025.8.14.0900"/>
    <n v="0"/>
    <n v="1071.52"/>
    <m/>
    <m/>
    <s v="Lei n° 14.133/21"/>
    <m/>
    <s v="NÃO "/>
    <s v="PRAZO LEGAL"/>
    <s v="2025 - 2º Trimestre"/>
    <d v="2025-04-06T00:00:00"/>
    <s v="Sem informação"/>
    <m/>
    <m/>
    <s v="Jose Nasareno de Macedo Silva"/>
    <s v="Jose Nasareno de Macedo Silva"/>
    <s v="Sem indicação"/>
    <s v="Sem indicação"/>
    <s v="Sem indicação"/>
    <e v="#N/A"/>
    <n v="-263"/>
    <s v=""/>
    <m/>
    <s v="Iniciar Processo de Reajuste"/>
    <s v="060/2025"/>
    <m/>
    <s v="JNdMS"/>
    <s v="Jose Nasareno de Macedo Silva"/>
    <n v="0"/>
    <s v="CONTRATO060/2025"/>
  </r>
  <r>
    <s v="CONTRATO"/>
    <s v="061"/>
    <x v="0"/>
    <s v="48° BATALHÃO DA POLICIA MILITAR DE SANTARÉM NOVO"/>
    <s v="05.054.994/0001-42"/>
    <s v="Doação de bens móveis inservíveis."/>
    <s v="Alienação"/>
    <x v="2"/>
    <s v="s/n"/>
    <d v="2025-06-10T00:00:00"/>
    <s v="10/06/25"/>
    <d v="2025-06-10T00:00:00"/>
    <s v="10/06/25"/>
    <n v="0"/>
    <s v="EXPIRADO"/>
    <s v="EXPIRADO"/>
    <x v="0"/>
    <n v="809.88"/>
    <x v="3"/>
    <s v="00"/>
    <x v="2"/>
    <s v="0005207-58.2025.8.14.0900"/>
    <n v="0"/>
    <n v="809.88"/>
    <m/>
    <m/>
    <s v="Lei n° 14.133/21"/>
    <m/>
    <s v="NÃO "/>
    <s v="PRAZO LEGAL"/>
    <s v="2025 - 2º Trimestre"/>
    <d v="2025-04-11T00:00:00"/>
    <s v="Sem informação"/>
    <m/>
    <m/>
    <s v="Jose Nasareno de Macedo Silva"/>
    <s v="Jose Nasareno de Macedo Silva"/>
    <s v="Sem indicação"/>
    <s v="Sem indicação"/>
    <s v="Sem indicação"/>
    <e v="#N/A"/>
    <n v="-258"/>
    <s v=""/>
    <m/>
    <s v="Iniciar Processo de Reajuste"/>
    <s v="061/2025"/>
    <m/>
    <s v="JNdMS"/>
    <s v="Jose Nasareno de Macedo Silva"/>
    <n v="0"/>
    <s v="CONTRATO061/2025"/>
  </r>
  <r>
    <s v="CONTRATO"/>
    <s v="073"/>
    <x v="0"/>
    <s v="ASSOCIAÇÃO MISSÃO HUMANITÁRIA DO MARAJÓ"/>
    <s v="55.129.921/0001-40"/>
    <s v="Doação de bens móveis inservíveis."/>
    <s v="Alienação"/>
    <x v="2"/>
    <s v="s/n"/>
    <d v="2025-07-15T00:00:00"/>
    <s v="15/07/25"/>
    <d v="2025-07-15T00:00:00"/>
    <s v="15/07/25"/>
    <n v="0"/>
    <s v="EXPIRADO"/>
    <s v="EXPIRADO"/>
    <x v="0"/>
    <n v="2196.1799999999998"/>
    <x v="3"/>
    <s v="00"/>
    <x v="2"/>
    <s v="0009227-92.2025.8.14.0900"/>
    <n v="0"/>
    <n v="2196.1799999999998"/>
    <m/>
    <m/>
    <s v="Lei n° 14.133/21"/>
    <m/>
    <s v="NÃO "/>
    <s v="PRAZO LEGAL"/>
    <s v="2025 - 3º Trimestre"/>
    <n v="45793"/>
    <s v="Sem informação"/>
    <m/>
    <m/>
    <s v="Jose Nasareno de Macedo Silva"/>
    <s v="Jose Nasareno de Macedo Silva"/>
    <s v="Sem indicação"/>
    <s v="Sem indicação"/>
    <s v="Sem indicação"/>
    <s v="nasareno.silva@tjpa.jus.br; nasareno.silva@tjpa.jus.br; ; ; ; sead@tjpa.jus.br; coordenadoria.contratos@tjpa.jus.br"/>
    <n v="-21"/>
    <m/>
    <m/>
    <s v="Iniciar Processo de Reajuste"/>
    <s v="073/2025"/>
    <m/>
    <s v="JNdMS"/>
    <s v="Jose Nasareno de Macedo Silva"/>
    <n v="0"/>
    <s v="CONTRATO073/2025"/>
  </r>
  <r>
    <s v="CONTRATO"/>
    <s v="072"/>
    <x v="0"/>
    <s v="IGREJA DO EVANGELHO QUADRANGULAR "/>
    <s v="62.955.505/3256-27"/>
    <s v="Doação de bens móveis inservíveis."/>
    <s v="Alienação"/>
    <x v="2"/>
    <s v="s/n"/>
    <d v="2025-07-16T00:00:00"/>
    <n v="45854"/>
    <d v="2025-07-16T00:00:00"/>
    <n v="45855"/>
    <n v="0"/>
    <s v="EXPIRADO"/>
    <s v="EXPIRADO"/>
    <x v="0"/>
    <n v="4651.6000000000004"/>
    <x v="3"/>
    <s v="00"/>
    <x v="2"/>
    <s v="TJPA-PRO-2025/02016"/>
    <n v="0"/>
    <n v="4651.6000000000004"/>
    <m/>
    <m/>
    <s v="Lei n° 14.133/21"/>
    <m/>
    <s v="NÃO "/>
    <s v="PRAZO LEGAL"/>
    <s v="2025 - 3º Trimestre"/>
    <d v="2025-05-17T00:00:00"/>
    <s v="Sem informação"/>
    <m/>
    <m/>
    <s v="Jose Nasareno de Macedo Silva"/>
    <s v="Jose Nasareno de Macedo Silva"/>
    <s v="Sem indicação"/>
    <s v="Sem indicação"/>
    <s v="Sem indicação"/>
    <e v="#N/A"/>
    <n v="-20"/>
    <s v=""/>
    <m/>
    <s v="Iniciar Processo de Reajuste"/>
    <s v="072/2025"/>
    <m/>
    <s v="JNdMS"/>
    <s v="Jose Nasareno de Macedo Silva"/>
    <n v="0"/>
    <s v="CONTRATO072/2025"/>
  </r>
  <r>
    <s v="CONTRATO"/>
    <s v="058"/>
    <x v="0"/>
    <s v="ASSOCIAÇÃO DOS PESCADORES DO MUNICÍPIO DE ALMEIRIM E REGIÃO"/>
    <s v="46.198.699/0001-47"/>
    <s v="Doação de bens móveis inservíveis."/>
    <s v="Alienação"/>
    <x v="2"/>
    <s v="s/n"/>
    <d v="2025-06-23T00:00:00"/>
    <n v="45831"/>
    <d v="2025-06-23T00:00:00"/>
    <s v="EXPIRADO"/>
    <s v="EXPIRADO"/>
    <s v="EXPIRADO"/>
    <s v="EXPIRADO"/>
    <x v="0"/>
    <n v="166.11"/>
    <x v="3"/>
    <s v="00"/>
    <x v="2"/>
    <s v="TJPA-MEM-2025/15283"/>
    <n v="0"/>
    <n v="166.11"/>
    <m/>
    <m/>
    <s v="Lei n° 14.133/21"/>
    <m/>
    <s v="NÃO "/>
    <s v="PRAZO LEGAL"/>
    <s v="2025 - 2º Trimestre"/>
    <d v="2025-04-24T00:00:00"/>
    <s v="Sem informação"/>
    <m/>
    <m/>
    <s v="Jose Nasareno de Macedo Silva"/>
    <s v="Jose Nasareno de Macedo Silva"/>
    <s v="Sem indicação"/>
    <s v="Sem indicação"/>
    <s v="Sem indicação"/>
    <e v="#N/A"/>
    <n v="-43"/>
    <s v=""/>
    <m/>
    <s v="Iniciar Processo de Reajuste"/>
    <s v="058/2025"/>
    <m/>
    <s v="JNdMS"/>
    <s v="Jose Nasareno de Macedo Silva"/>
    <n v="0"/>
    <s v="CONTRATO058/2025"/>
  </r>
  <r>
    <s v="CONTRATO"/>
    <s v="062"/>
    <x v="0"/>
    <s v="INSTITUTO RAMOS DE DESENVOLVIMENTO SOCIAL E EDUCACIONAL - ARPAKE"/>
    <s v="05.637.622/0001-49"/>
    <s v="Doação de bens móveis inservíveis."/>
    <s v="Alienação"/>
    <x v="2"/>
    <s v="s/n"/>
    <d v="2025-06-05T00:00:00"/>
    <n v="45813"/>
    <d v="2025-06-05T00:00:00"/>
    <s v="EXPIRADO"/>
    <s v="EXPIRADO"/>
    <s v="EXPIRADO"/>
    <s v="EXPIRADO"/>
    <x v="0"/>
    <n v="11753.12"/>
    <x v="3"/>
    <s v="00"/>
    <x v="2"/>
    <s v="TJPA-OFI-2025/00995"/>
    <n v="0"/>
    <n v="11753.12"/>
    <m/>
    <m/>
    <s v="Lei n° 14.133/21"/>
    <m/>
    <s v="NÃO "/>
    <s v="PRAZO LEGAL"/>
    <s v="2025 - 2º Trimestre"/>
    <d v="2025-04-06T00:00:00"/>
    <s v="Sem informação"/>
    <m/>
    <m/>
    <s v="Jose Nasareno de Macedo Silva"/>
    <s v="Jose Nasareno de Macedo Silva"/>
    <s v="Sem indicação"/>
    <s v="Sem indicação"/>
    <s v="Sem indicação"/>
    <e v="#N/A"/>
    <n v="-61"/>
    <s v=""/>
    <m/>
    <s v="Iniciar Processo de Reajuste"/>
    <s v="062/2025"/>
    <m/>
    <s v="JNdMS"/>
    <s v="Jose Nasareno de Macedo Silva"/>
    <n v="0"/>
    <s v="CONTRATO062/2025"/>
  </r>
  <r>
    <s v="CONTRATO"/>
    <s v="064"/>
    <x v="0"/>
    <s v="IGREJA DO EVANGELHO QUADRANGULAR"/>
    <s v="62.955.505/0515-17"/>
    <s v="Doação de bens móveis inservíveis."/>
    <s v="Alienação"/>
    <x v="2"/>
    <s v="s/n"/>
    <d v="2025-06-25T00:00:00"/>
    <n v="45833"/>
    <d v="2025-06-25T00:00:00"/>
    <s v="EXPIRADO"/>
    <s v="EXPIRADO"/>
    <s v="EXPIRADO"/>
    <s v="EXPIRADO"/>
    <x v="0"/>
    <n v="1959.28"/>
    <x v="3"/>
    <s v="00"/>
    <x v="2"/>
    <s v="TJPA-REQ-2025/04597"/>
    <n v="0"/>
    <n v="1959.28"/>
    <m/>
    <m/>
    <s v="Lei n° 14.133/21"/>
    <m/>
    <s v="NÃO "/>
    <s v="PRAZO LEGAL"/>
    <s v="2025 - 2º Trimestre"/>
    <d v="2025-04-26T00:00:00"/>
    <s v="Sem informação"/>
    <m/>
    <m/>
    <s v="Jose Nasareno de Macedo Silva"/>
    <s v="Jose Nasareno de Macedo Silva"/>
    <s v="Sem indicação"/>
    <s v="Sem indicação"/>
    <s v="Sem indicação"/>
    <e v="#N/A"/>
    <n v="-41"/>
    <s v=""/>
    <m/>
    <s v="Iniciar Processo de Reajuste"/>
    <s v="064/2025"/>
    <m/>
    <s v="JNdMS"/>
    <s v="Jose Nasareno de Macedo Silva"/>
    <n v="0"/>
    <s v="CONTRATO064/2025"/>
  </r>
  <r>
    <s v="CONTRATO"/>
    <s v="069"/>
    <x v="0"/>
    <s v="PASTORAL DA CRIANÇA"/>
    <s v="009.754.710/0001-15"/>
    <s v="Doação de bens móveis inservíveis."/>
    <s v="Alienação"/>
    <x v="2"/>
    <s v="s/n"/>
    <d v="2025-07-16T00:00:00"/>
    <n v="45854"/>
    <d v="2025-07-16T00:00:00"/>
    <s v="EXPIRADO"/>
    <s v="EXPIRADO"/>
    <s v="EXPIRADO"/>
    <s v="EXPIRADO"/>
    <x v="0"/>
    <n v="1769.04"/>
    <x v="3"/>
    <s v="00"/>
    <x v="2"/>
    <s v="0008661-46.2025.8.14.14.0900"/>
    <n v="0"/>
    <n v="1769.04"/>
    <m/>
    <m/>
    <s v="Lei n° 14.133/21"/>
    <m/>
    <s v="NÃO "/>
    <s v="PRAZO LEGAL"/>
    <s v="2025 - 3º Trimestre"/>
    <d v="2025-05-17T00:00:00"/>
    <s v="Sem informação"/>
    <m/>
    <m/>
    <s v="Jose Nasareno de Macedo Silva"/>
    <s v="Jose Nasareno de Macedo Silva"/>
    <s v="Sem indicação"/>
    <s v="Sem indicação"/>
    <s v="Sem indicação"/>
    <s v="nasareno.silva@tjpa.jus.br; nasareno.silva@tjpa.jus.br; ; ; ; sead@tjpa.jus.br; coordenadoria.contratos@tjpa.jus.br"/>
    <n v="-20"/>
    <s v=""/>
    <m/>
    <s v="Iniciar Processo de Reajuste"/>
    <s v="069/2025"/>
    <m/>
    <s v="JNdMS"/>
    <s v="Jose Nasareno de Macedo Silva"/>
    <n v="0"/>
    <s v="CONTRATO069/2025"/>
  </r>
  <r>
    <s v="CONTRATO"/>
    <s v="071"/>
    <x v="0"/>
    <s v="ASSOCIAÇÃO TERAPÊUTICA DESPERTAR"/>
    <s v="31.715.768/0001-75"/>
    <s v="Doação de bens móveis inservíveis."/>
    <s v="Alienação"/>
    <x v="2"/>
    <s v="s/n"/>
    <d v="2025-07-09T00:00:00"/>
    <n v="45847"/>
    <d v="2025-07-09T00:00:00"/>
    <s v="EXPIRADO"/>
    <s v="EXPIRADO"/>
    <s v="EXPIRADO"/>
    <s v="EXPIRADO"/>
    <x v="0"/>
    <n v="124.93"/>
    <x v="3"/>
    <s v="00"/>
    <x v="2"/>
    <s v="0008954-16.2025.8.14.0900"/>
    <n v="0"/>
    <n v="124.93"/>
    <m/>
    <m/>
    <s v="Lei n° 14.133/21"/>
    <m/>
    <s v="NÃO "/>
    <s v="PRAZO LEGAL"/>
    <s v="2025 - 3º Trimestre"/>
    <d v="2025-05-10T00:00:00"/>
    <s v="Sem informação"/>
    <m/>
    <m/>
    <s v="Jose Nasareno de Macedo Silva"/>
    <s v="Jose Nasareno de Macedo Silva"/>
    <s v="Sem indicação"/>
    <s v="Sem indicação"/>
    <s v="Sem indicação"/>
    <s v="nasareno.silva@tjpa.jus.br; nasareno.silva@tjpa.jus.br; ; ; ; sead@tjpa.jus.br; coordenadoria.contratos@tjpa.jus.br"/>
    <n v="-27"/>
    <s v=""/>
    <m/>
    <s v="Iniciar Processo de Reajuste"/>
    <s v="071/2025"/>
    <m/>
    <s v="JNdMS"/>
    <s v="Jose Nasareno de Macedo Silva"/>
    <n v="0"/>
    <s v="CONTRATO071/2025"/>
  </r>
  <r>
    <s v="CONTRATO"/>
    <s v="074"/>
    <x v="0"/>
    <s v="ASSOCIAÇÃO MOURA DE JIU JITSU ESPORTIVO"/>
    <s v="26.189.864/0001-97"/>
    <s v="Doação de bens móveis inservíveis."/>
    <s v="Alienação"/>
    <x v="2"/>
    <s v="s/n"/>
    <d v="2025-07-09T00:00:00"/>
    <n v="45847"/>
    <d v="2025-07-09T00:00:00"/>
    <s v="EXPIRADO"/>
    <s v="EXPIRADO"/>
    <s v="EXPIRADO"/>
    <s v="EXPIRADO"/>
    <x v="0"/>
    <n v="349.86"/>
    <x v="3"/>
    <s v="00"/>
    <x v="2"/>
    <s v="0009258-15.2025.8.14.0900"/>
    <n v="0"/>
    <n v="349.86"/>
    <m/>
    <m/>
    <s v="Lei n° 14.133/21"/>
    <m/>
    <s v="NÃO "/>
    <s v="PRAZO LEGAL"/>
    <s v="2025 - 3º Trimestre"/>
    <d v="2025-05-10T00:00:00"/>
    <s v="Sem informação"/>
    <m/>
    <m/>
    <s v="Jose Nasareno de Macedo Silva"/>
    <s v="Jose Nasareno de Macedo Silva"/>
    <s v="Sem indicação"/>
    <s v="Sem indicação"/>
    <s v="Sem indicação"/>
    <s v="nasareno.silva@tjpa.jus.br; nasareno.silva@tjpa.jus.br; ; ; ; sead@tjpa.jus.br; coordenadoria.contratos@tjpa.jus.br"/>
    <n v="-27"/>
    <s v=""/>
    <m/>
    <s v="Iniciar Processo de Reajuste"/>
    <s v="074/2025"/>
    <m/>
    <s v="JNdMS"/>
    <s v="Jose Nasareno de Macedo Silva"/>
    <n v="0"/>
    <s v="CONTRATO074/2025"/>
  </r>
  <r>
    <s v="CONTRATO"/>
    <s v="075"/>
    <x v="0"/>
    <s v="ASSOCIAÇÃO PROJETO VISÃO ÁGUIA - CASA LAR ABA PAI"/>
    <s v="11.652.626/0001-07"/>
    <s v="Doação de bens móveis inservíveis."/>
    <s v="Alienação"/>
    <x v="2"/>
    <s v="s/n"/>
    <d v="2025-07-09T00:00:00"/>
    <n v="45847"/>
    <d v="2025-07-09T00:00:00"/>
    <s v="EXPIRADO"/>
    <s v="EXPIRADO"/>
    <s v="EXPIRADO"/>
    <s v="EXPIRADO"/>
    <x v="0"/>
    <n v="880.88"/>
    <x v="3"/>
    <s v="00"/>
    <x v="2"/>
    <s v="0009317-03.2025.8.14.0900"/>
    <n v="0"/>
    <n v="880.88"/>
    <m/>
    <m/>
    <s v="Lei n° 14.133/21"/>
    <m/>
    <s v="NÃO "/>
    <s v="PRAZO LEGAL"/>
    <s v="2025 - 3º Trimestre"/>
    <d v="2025-05-10T00:00:00"/>
    <s v="Sem informação"/>
    <m/>
    <m/>
    <s v="Jose Nasareno de Macedo Silva"/>
    <s v="Jose Nasareno de Macedo Silva"/>
    <s v="Sem indicação"/>
    <s v="Sem indicação"/>
    <s v="Sem indicação"/>
    <s v="nasareno.silva@tjpa.jus.br; nasareno.silva@tjpa.jus.br; ; ; ; sead@tjpa.jus.br; coordenadoria.contratos@tjpa.jus.br"/>
    <n v="-27"/>
    <s v=""/>
    <m/>
    <s v="Iniciar Processo de Reajuste"/>
    <s v="075/2025"/>
    <m/>
    <s v="JNdMS"/>
    <s v="Jose Nasareno de Macedo Silva"/>
    <n v="0"/>
    <s v="CONTRATO075/2025"/>
  </r>
  <r>
    <s v="CONTRATO"/>
    <s v="076"/>
    <x v="0"/>
    <s v="PROCURADORIA GERAL DO MUNICÍPIO DE SANTARÉM"/>
    <s v="05.182.233/0001-76"/>
    <s v="Doação de bens móveis inservíveis."/>
    <s v="Alienação"/>
    <x v="2"/>
    <s v="s/n"/>
    <d v="2025-07-15T00:00:00"/>
    <n v="45853"/>
    <d v="2025-07-15T00:00:00"/>
    <s v="EXPIRADO"/>
    <s v="EXPIRADO"/>
    <s v="EXPIRADO"/>
    <s v="EXPIRADO"/>
    <x v="0"/>
    <n v="7405.34"/>
    <x v="3"/>
    <s v="00"/>
    <x v="2"/>
    <n v="9.3742120258140896E+16"/>
    <n v="0"/>
    <n v="7405.34"/>
    <m/>
    <m/>
    <s v="Lei n° 14.133/21"/>
    <m/>
    <s v="NÃO "/>
    <s v="PRAZO LEGAL"/>
    <s v="2025 - 3º Trimestre"/>
    <d v="2025-05-16T00:00:00"/>
    <s v="Sem informação"/>
    <m/>
    <m/>
    <s v="Jose Nasareno de Macedo Silva"/>
    <s v="Jose Nasareno de Macedo Silva"/>
    <s v="Sem indicação"/>
    <s v="Sem indicação"/>
    <s v="Sem indicação"/>
    <s v="nasareno.silva@tjpa.jus.br; nasareno.silva@tjpa.jus.br; ; ; ; sead@tjpa.jus.br; coordenadoria.contratos@tjpa.jus.br"/>
    <n v="-21"/>
    <s v=""/>
    <m/>
    <s v="Iniciar Processo de Reajuste"/>
    <s v="076/2025"/>
    <m/>
    <s v="JNdMS"/>
    <s v="Jose Nasareno de Macedo Silva"/>
    <n v="0"/>
    <s v="CONTRATO076/2025"/>
  </r>
  <r>
    <s v="CONTRATO"/>
    <s v="077"/>
    <x v="0"/>
    <s v="ASSOCIAÇÃO DE PAIS E AMIGOS EXCEPCIONAIS DE ALTAMIRA - PARÁ"/>
    <s v="84.001.981/0001-81"/>
    <s v="Doação de bens móveis inservíveis."/>
    <s v="Alienação"/>
    <x v="2"/>
    <s v="s/n"/>
    <d v="2025-07-15T00:00:00"/>
    <n v="45853"/>
    <d v="2025-07-15T00:00:00"/>
    <s v="EXPIRADO"/>
    <s v="EXPIRADO"/>
    <s v="EXPIRADO"/>
    <s v="EXPIRADO"/>
    <x v="0"/>
    <n v="685.9"/>
    <x v="3"/>
    <s v="00"/>
    <x v="2"/>
    <s v="0009470-36.2025.8.14.0900"/>
    <n v="0"/>
    <n v="685.9"/>
    <m/>
    <m/>
    <s v="Lei n° 14.133/21"/>
    <m/>
    <s v="NÃO "/>
    <s v="PRAZO LEGAL"/>
    <s v="2025 - 3º Trimestre"/>
    <d v="2025-05-16T00:00:00"/>
    <s v="Sem informação"/>
    <m/>
    <m/>
    <s v="Jose Nasareno de Macedo Silva"/>
    <s v="Jose Nasareno de Macedo Silva"/>
    <s v="Sem indicação"/>
    <s v="Sem indicação"/>
    <s v="Sem indicação"/>
    <s v="nasareno.silva@tjpa.jus.br; nasareno.silva@tjpa.jus.br; ; ; ; sead@tjpa.jus.br; coordenadoria.contratos@tjpa.jus.br"/>
    <n v="-21"/>
    <s v=""/>
    <m/>
    <s v="Iniciar Processo de Reajuste"/>
    <s v="077/2025"/>
    <m/>
    <s v="JNdMS"/>
    <s v="Jose Nasareno de Macedo Silva"/>
    <n v="0"/>
    <s v="CONTRATO077/2025"/>
  </r>
  <r>
    <s v="CONTRATO"/>
    <s v="078"/>
    <x v="0"/>
    <s v="PARÓQUIA NOSSA SENHORA APARECIDA - OBRAS SOCIAIS DA DIOCESE DE BRAGANÇA"/>
    <s v="05.321.575/001-20"/>
    <s v="Doação de bens móveis inservíveis."/>
    <s v="Alienação"/>
    <x v="2"/>
    <s v="s/n"/>
    <d v="2025-07-15T00:00:00"/>
    <n v="45853"/>
    <d v="2025-07-15T00:00:00"/>
    <s v="EXPIRADO"/>
    <s v="EXPIRADO"/>
    <s v="EXPIRADO"/>
    <s v="EXPIRADO"/>
    <x v="0"/>
    <n v="3218.12"/>
    <x v="3"/>
    <s v="00"/>
    <x v="2"/>
    <s v="0011144-49.2025.8.14.0900"/>
    <n v="0"/>
    <n v="3218.12"/>
    <m/>
    <m/>
    <s v="Lei n° 14.133/21"/>
    <m/>
    <s v="NÃO "/>
    <s v="PRAZO LEGAL"/>
    <s v="2025 - 3º Trimestre"/>
    <d v="2025-05-16T00:00:00"/>
    <s v="Sem informação"/>
    <m/>
    <m/>
    <s v="Jose Nasareno de Macedo Silva"/>
    <s v="Jose Nasareno de Macedo Silva"/>
    <s v="Sem indicação"/>
    <s v="Sem indicação"/>
    <s v="Sem indicação"/>
    <s v="nasareno.silva@tjpa.jus.br; nasareno.silva@tjpa.jus.br; ; ; ; sead@tjpa.jus.br; coordenadoria.contratos@tjpa.jus.br"/>
    <n v="-21"/>
    <s v=""/>
    <m/>
    <s v="Iniciar Processo de Reajuste"/>
    <s v="078/2025"/>
    <m/>
    <s v="JNdMS"/>
    <s v="Jose Nasareno de Macedo Silva"/>
    <n v="0"/>
    <s v="CONTRATO078/2025"/>
  </r>
  <r>
    <s v="CONTRATO"/>
    <s v="079"/>
    <x v="0"/>
    <s v="ASSOCIAÇÃO DA MULHERES TRABALHADORES DO MUNICÍPIO DE JURITI"/>
    <s v="08.605.404-0001-34"/>
    <s v="Doação de bens móveis inservíveis."/>
    <s v="Alienação"/>
    <x v="2"/>
    <s v="s/n"/>
    <d v="2025-07-16T00:00:00"/>
    <n v="45854"/>
    <d v="2025-07-16T00:00:00"/>
    <s v="EXPIRADO"/>
    <s v="EXPIRADO"/>
    <s v="EXPIRADO"/>
    <s v="EXPIRADO"/>
    <x v="0"/>
    <n v="3536.97"/>
    <x v="3"/>
    <s v="00"/>
    <x v="2"/>
    <s v="0011216-36.2025.8.14.0900"/>
    <n v="0"/>
    <n v="3536.97"/>
    <m/>
    <m/>
    <s v="Lei n° 14.133/21"/>
    <m/>
    <s v="NÃO "/>
    <s v="PRAZO LEGAL"/>
    <s v="2025 - 3º Trimestre"/>
    <d v="2025-05-17T00:00:00"/>
    <s v="Sem informação"/>
    <m/>
    <m/>
    <s v="Jose Nasareno de Macedo Silva"/>
    <s v="Jose Nasareno de Macedo Silva"/>
    <s v="Sem indicação"/>
    <s v="Sem indicação"/>
    <s v="Sem indicação"/>
    <s v="nasareno.silva@tjpa.jus.br; nasareno.silva@tjpa.jus.br; ; ; ; sead@tjpa.jus.br; coordenadoria.contratos@tjpa.jus.br"/>
    <n v="-20"/>
    <s v=""/>
    <m/>
    <s v="Iniciar Processo de Reajuste"/>
    <s v="079/2025"/>
    <m/>
    <s v="JNdMS"/>
    <s v="Jose Nasareno de Macedo Silva"/>
    <n v="0"/>
    <s v="CONTRATO079/2025"/>
  </r>
  <r>
    <s v="CONTRATO"/>
    <s v="081"/>
    <x v="0"/>
    <s v="ASSOCIAÇÃO GIRÃO DE ARTES MARCIAIS -AGAM"/>
    <s v="07.902.338/0001-88"/>
    <s v="Doação de bens móveis inservíveis."/>
    <s v="Alienação"/>
    <x v="2"/>
    <s v="s/n"/>
    <d v="2025-07-24T00:00:00"/>
    <s v="24/07/25"/>
    <d v="2025-07-24T00:00:00"/>
    <s v="SUPERIOR A 150 DIAS"/>
    <s v="VIGENTE"/>
    <s v="EXPIRADO"/>
    <s v="EXPIRADO"/>
    <x v="0"/>
    <n v="9951.44"/>
    <x v="0"/>
    <s v="00"/>
    <x v="2"/>
    <s v="0012490-35.2025.8.14.0900"/>
    <n v="0"/>
    <n v="9951.44"/>
    <m/>
    <m/>
    <s v="Lei n° 14.133/21"/>
    <m/>
    <s v="NÃO "/>
    <s v="PRAZO LEGAL"/>
    <s v="1900 - 1º Trimestre"/>
    <s v="###################"/>
    <s v="Sem informação"/>
    <m/>
    <m/>
    <s v="Jose Nasareno de Macedo Silva"/>
    <s v="Jose Nasareno de Macedo Silva"/>
    <s v="Sem indicação"/>
    <s v="Sem indicação"/>
    <s v="Sem indicação"/>
    <s v="nasareno.silva@tjpa.jus.br; nasareno.silva@tjpa.jus.br; ; ; ; sead@tjpa.jus.br; coordenadoria.contratos@tjpa.jus.br"/>
    <n v="-45874"/>
    <s v=""/>
    <m/>
    <s v="Iniciar Processo de Reajuste"/>
    <s v="081/2025"/>
    <m/>
    <s v="JNdMS"/>
    <s v="Jose Nasareno de Macedo Silva"/>
    <n v="0"/>
    <s v="CONTRATO081/2025"/>
  </r>
  <r>
    <s v="CONTRATO"/>
    <s v="082"/>
    <x v="0"/>
    <s v="INSTITUTO DE PESQUISA, PLANEJAMENTO URBANO E DESENVOLVIMENTO SUSTENTÁVEL DO MUNICÍPIO DE REDENÇÃO - IPPUR"/>
    <s v="16.366.277/0001-72"/>
    <s v="Doação de bens móveis inservíveis."/>
    <s v="Alienação"/>
    <x v="2"/>
    <s v="s/n"/>
    <d v="2025-07-17T00:00:00"/>
    <n v="45855"/>
    <d v="2025-07-17T00:00:00"/>
    <s v="EXPIRADO"/>
    <s v="EXPIRADO"/>
    <s v="EXPIRADO"/>
    <s v="EXPIRADO"/>
    <x v="0"/>
    <n v="2857.44"/>
    <x v="3"/>
    <s v="00"/>
    <x v="2"/>
    <s v="00013320-98.2025.8.14.0900"/>
    <n v="0"/>
    <n v="2857.44"/>
    <m/>
    <m/>
    <s v="Lei n° 14.133/21"/>
    <m/>
    <s v="NÃO "/>
    <s v="PRAZO LEGAL"/>
    <s v="2025 - 3º Trimestre"/>
    <d v="2025-05-18T00:00:00"/>
    <s v="Sem informação"/>
    <m/>
    <m/>
    <s v="Jose Nasareno de Macedo Silva"/>
    <s v="Jose Nasareno de Macedo Silva"/>
    <s v="Sem indicação"/>
    <s v="Sem indicação"/>
    <s v="Sem indicação"/>
    <s v="nasareno.silva@tjpa.jus.br; nasareno.silva@tjpa.jus.br; ; ; ; sead@tjpa.jus.br; coordenadoria.contratos@tjpa.jus.br"/>
    <n v="-19"/>
    <s v=""/>
    <m/>
    <s v="Iniciar Processo de Reajuste"/>
    <s v="082/2025"/>
    <m/>
    <s v="JNdMS"/>
    <s v="Jose Nasareno de Macedo Silva"/>
    <n v="0"/>
    <s v="CONTRATO082/2025"/>
  </r>
  <r>
    <s v="CONTRATO"/>
    <s v="047"/>
    <x v="0"/>
    <s v="DELEGACIA DE POLÍCIA CIVIL DE SANTARÉM NOVO"/>
    <s v="00.368.105/0001-06"/>
    <s v="Doação de bens móveis inservíveis."/>
    <s v="Alienação"/>
    <x v="2"/>
    <s v="s/n"/>
    <d v="2025-08-14T00:00:00"/>
    <s v="14/08/25"/>
    <d v="2025-08-14T00:00:00"/>
    <s v="14/08/25"/>
    <n v="0"/>
    <s v="EXPIRADO"/>
    <s v="EXPIRADO"/>
    <x v="0"/>
    <n v="3306.26"/>
    <x v="3"/>
    <s v="00"/>
    <x v="2"/>
    <s v="TJPA-MEM-2025/17120."/>
    <n v="0"/>
    <n v="3306.26"/>
    <m/>
    <m/>
    <s v="Lei n° 14.133/21"/>
    <m/>
    <s v="NÃO "/>
    <s v="PRAZO LEGAL"/>
    <s v="2025 - 3º Trimestre"/>
    <d v="2025-06-15T00:00:00"/>
    <s v="Sem informação"/>
    <m/>
    <m/>
    <s v="Jose Nasareno de Macedo Silva"/>
    <s v="Jose Nasareno de Macedo Silva"/>
    <s v="Sem indicação"/>
    <s v="Sem indicação"/>
    <s v="Sem indicação"/>
    <s v="nasareno.silva@tjpa.jus.br; nasareno.silva@tjpa.jus.br; ; ; ; sead@tjpa.jus.br; coordenadoria.contratos@tjpa.jus.br"/>
    <n v="-193"/>
    <s v=""/>
    <m/>
    <s v="Iniciar Processo de Reajuste"/>
    <s v="047/2025"/>
    <m/>
    <s v="JNdMS"/>
    <s v="Jose Nasareno de Macedo Silva"/>
    <n v="0"/>
    <s v="CONTRATO047/2025"/>
  </r>
  <r>
    <s v="CONTRATO"/>
    <s v="084"/>
    <x v="0"/>
    <s v="SECRETARIA MUNICIPAL DE EDUCAÇÃO DA PREFEITURA DE MARABÁ"/>
    <s v="27.927.574/0001-66"/>
    <s v="Doação de bens móveis inservíveis."/>
    <s v="Alienação"/>
    <x v="2"/>
    <s v="s/n"/>
    <d v="2025-08-19T00:00:00"/>
    <s v="19/08/25"/>
    <d v="2025-08-19T00:00:00"/>
    <s v="19/08/25"/>
    <n v="0"/>
    <s v="EXPIRADO"/>
    <s v="EXPIRADO"/>
    <x v="0"/>
    <n v="6727.17"/>
    <x v="3"/>
    <s v="00"/>
    <x v="2"/>
    <s v="0016693-40.2025.8.14.0900 "/>
    <n v="0"/>
    <n v="6727.17"/>
    <m/>
    <m/>
    <s v="Lei n° 14.133/21"/>
    <m/>
    <m/>
    <s v="PRAZO LEGAL"/>
    <s v="2025 - 3º Trimestre"/>
    <d v="2025-06-20T00:00:00"/>
    <s v="Sem informação"/>
    <m/>
    <m/>
    <s v="Jose Nasareno de Macedo Silva"/>
    <s v="Sem indicação"/>
    <s v="Jose Nasareno de Macedo Silva"/>
    <s v="Sem indicação"/>
    <s v="Sem indicação"/>
    <s v="nasareno.silva@tjpa.jus.br;; nasareno.silva@tjpa.jus.br; ; ;coordenadoria.contratos@tjpa.jus.br"/>
    <n v="-188"/>
    <s v=""/>
    <m/>
    <s v="Iniciar Processo de Reajuste"/>
    <s v="084/2025"/>
    <m/>
    <s v="JNdMS"/>
    <s v="Jose Nasareno de Macedo Silva"/>
    <n v="0"/>
    <s v="CONTRATO084/2025"/>
  </r>
  <r>
    <s v="CONTRATO"/>
    <s v="089"/>
    <x v="0"/>
    <s v="ASSOCIAÇÃO DE PAIS E AMIGOS DOS EXCEPCIONAIS DE RONDON DO PARÁ"/>
    <s v="03.509.276/0001-98"/>
    <s v="Doação de bens móveis inservíveis."/>
    <s v="Alienação"/>
    <x v="2"/>
    <s v="s/n"/>
    <d v="2025-08-12T00:00:00"/>
    <s v="12/08/25"/>
    <d v="2025-08-12T00:00:00"/>
    <s v="12/08/25"/>
    <n v="0"/>
    <s v="EXPIRADO"/>
    <s v="EXPIRADO"/>
    <x v="0"/>
    <n v="889.22"/>
    <x v="3"/>
    <s v="00"/>
    <x v="2"/>
    <s v="0020257-27.2025.8.14.0900"/>
    <n v="0"/>
    <n v="889.22"/>
    <m/>
    <m/>
    <s v="Lei n° 14.133/21"/>
    <m/>
    <m/>
    <s v="PRAZO LEGAL"/>
    <s v="2025 - 3º Trimestre"/>
    <d v="2025-06-13T00:00:00"/>
    <s v="Sem informação"/>
    <m/>
    <m/>
    <s v="Jose Nasareno de Macedo Silva"/>
    <s v="Sem indicação"/>
    <s v="Jose Nasareno de Macedo Silva"/>
    <s v="Sem indicação"/>
    <s v="Sem indicação"/>
    <s v="nasareno.silva@tjpa.jus.br;; nasareno.silva@tjpa.jus.br; ; ;coordenadoria.contratos@tjpa.jus.br"/>
    <n v="-195"/>
    <s v=""/>
    <m/>
    <s v="Iniciar Processo de Reajuste"/>
    <s v="089/2025"/>
    <m/>
    <s v="JNdMS"/>
    <s v="Jose Nasareno de Macedo Silva"/>
    <n v="0"/>
    <s v="CONTRATO089/2025"/>
  </r>
  <r>
    <s v="CONTRATO"/>
    <s v="092"/>
    <x v="0"/>
    <s v="CASA DE ACOLHIMENTO EMILY GALDINO"/>
    <s v="37.809.086/0001-08"/>
    <s v="Doação de bens móveis inservíveis."/>
    <s v="Alienação"/>
    <x v="2"/>
    <s v="s/n"/>
    <d v="2025-08-21T00:00:00"/>
    <s v="21/08/25"/>
    <d v="2025-08-21T00:00:00"/>
    <s v="21/08/25"/>
    <n v="0"/>
    <s v="EXPIRADO"/>
    <s v="EXPIRADO"/>
    <x v="0"/>
    <n v="2859.65"/>
    <x v="3"/>
    <s v="00"/>
    <x v="2"/>
    <s v="0023798-68.2025.8.14.0900"/>
    <n v="0"/>
    <n v="2859.65"/>
    <m/>
    <m/>
    <s v="Lei n° 14.133/21"/>
    <m/>
    <m/>
    <s v="PRAZO LEGAL"/>
    <s v="2025 - 3º Trimestre"/>
    <d v="2025-06-22T00:00:00"/>
    <s v="Sem informação"/>
    <m/>
    <m/>
    <s v="Jose Nasareno de Macedo Silva"/>
    <s v="Sem indicação"/>
    <s v="Jose Nasareno de Macedo Silva"/>
    <s v="Sem indicação"/>
    <s v="Sem indicação"/>
    <s v="nasareno.silva@tjpa.jus.br;; nasareno.silva@tjpa.jus.br; ; ;coordenadoria.contratos@tjpa.jus.br"/>
    <n v="-186"/>
    <s v=""/>
    <m/>
    <s v="Iniciar Processo de Reajuste"/>
    <s v="092/2025"/>
    <m/>
    <s v="JNdMS"/>
    <s v="Jose Nasareno de Macedo Silva"/>
    <n v="0"/>
    <s v="CONTRATO092/2025"/>
  </r>
  <r>
    <s v="CONTRATO"/>
    <s v="091"/>
    <x v="0"/>
    <s v="SINDICATO DOS PRODUTORES RURAIS DE TERRA SANTA"/>
    <s v="01.64.952/0001-31"/>
    <s v="Doação de bens móveis inservíveis."/>
    <s v="Alienação"/>
    <x v="2"/>
    <s v="s/n"/>
    <d v="2025-08-22T00:00:00"/>
    <s v="22/08/25"/>
    <d v="2025-08-22T00:00:00"/>
    <s v="22/08/25"/>
    <n v="0"/>
    <s v="EXPIRADO"/>
    <s v="EXPIRADO"/>
    <x v="0"/>
    <n v="1009.12"/>
    <x v="3"/>
    <s v="00"/>
    <x v="2"/>
    <s v="0023742-35.2025.8.14.0900"/>
    <n v="0"/>
    <n v="1009.12"/>
    <m/>
    <m/>
    <s v="Lei n° 14.133/21"/>
    <m/>
    <m/>
    <s v="PRAZO LEGAL"/>
    <s v="2025 - 3º Trimestre"/>
    <d v="2025-06-23T00:00:00"/>
    <s v="Sem informação"/>
    <m/>
    <m/>
    <s v="Jose Nasareno de Macedo Silva"/>
    <s v="Sem indicação"/>
    <s v="Jose Nasareno de Macedo Silva"/>
    <s v="Sem indicação"/>
    <s v="Sem indicação"/>
    <s v="nasareno.silva@tjpa.jus.br;; nasareno.silva@tjpa.jus.br; ; ;coordenadoria.contratos@tjpa.jus.br"/>
    <n v="-185"/>
    <s v=""/>
    <m/>
    <s v="Iniciar Processo de Reajuste"/>
    <s v="091/2025"/>
    <m/>
    <s v="JNdMS"/>
    <s v="Jose Nasareno de Macedo Silva"/>
    <n v="0"/>
    <s v="CONTRATO091/2025"/>
  </r>
  <r>
    <s v="CONTRATO"/>
    <s v="097"/>
    <x v="0"/>
    <s v="INSTITUTO HERCILIO SERAPIAO -IHS"/>
    <s v="52.788.827/0001-05"/>
    <s v="Doação de bens móveis inservíveis."/>
    <s v="Alienação"/>
    <x v="2"/>
    <s v="s/n"/>
    <d v="2025-09-18T00:00:00"/>
    <s v="18/09/25"/>
    <d v="2025-09-18T00:00:00"/>
    <s v="18/09/25"/>
    <n v="0"/>
    <s v="EXPIRADO"/>
    <s v="EXPIRADO"/>
    <x v="0"/>
    <n v="1540.15"/>
    <x v="3"/>
    <s v="00"/>
    <x v="2"/>
    <s v="0011075-17.2025.8.14.0900"/>
    <n v="0"/>
    <n v="1540.15"/>
    <m/>
    <m/>
    <s v="Lei n° 14.133/21"/>
    <m/>
    <m/>
    <s v="PRAZO LEGAL"/>
    <s v="2025 - 3º Trimestre"/>
    <d v="2025-07-20T00:00:00"/>
    <s v="Sem informação"/>
    <m/>
    <m/>
    <s v="Jose Nasareno de Macedo Silva"/>
    <s v="Sem indicação"/>
    <s v="Jose Nasareno de Macedo Silva"/>
    <s v="Sem indicação"/>
    <s v="Sem indicação"/>
    <s v="nasareno.silva@tjpa.jus.br;; nasareno.silva@tjpa.jus.br; ; ;coordenadoria.contratos@tjpa.jus.br"/>
    <n v="-158"/>
    <s v=""/>
    <m/>
    <s v="Iniciar Processo de Reajuste"/>
    <s v="097/2025"/>
    <m/>
    <s v="JNdMS"/>
    <s v="Jose Nasareno de Macedo Silva"/>
    <n v="0"/>
    <s v="CONTRATO097/2025"/>
  </r>
  <r>
    <s v="CONTRATO"/>
    <s v="099"/>
    <x v="0"/>
    <s v="PARÓQUIA SÃO PEDRO E SÃO PAULO -ASSOCIAÇÃO OBRAS SOCIAIS DA DIOCESE DE ABAETETUBA"/>
    <s v="27.277.570/0024-01"/>
    <s v="Doação de bens móveis inservíveis."/>
    <s v="Alienação"/>
    <x v="2"/>
    <s v="s/n"/>
    <d v="2025-10-14T00:00:00"/>
    <s v="14/10/25"/>
    <d v="2025-10-14T00:00:00"/>
    <s v="14/10/25"/>
    <n v="0"/>
    <s v="EXPIRADO"/>
    <s v="EXPIRADO"/>
    <x v="0"/>
    <n v="3572.77"/>
    <x v="3"/>
    <s v="00"/>
    <x v="2"/>
    <s v="0032180-50.2025.8.14.0900"/>
    <n v="0"/>
    <n v="3572.77"/>
    <m/>
    <m/>
    <s v="Lei n° 14.133/21"/>
    <m/>
    <m/>
    <s v="PRAZO LEGAL"/>
    <s v="2025 - 4º Trimestre"/>
    <d v="2025-08-15T00:00:00"/>
    <s v="Sem informação"/>
    <m/>
    <m/>
    <s v="Jose Nasareno de Macedo Silva"/>
    <s v="Sem indicação"/>
    <s v="Jose Nasareno de Macedo Silva"/>
    <s v="Sem indicação"/>
    <s v="Sem indicação"/>
    <s v="nasareno.silva@tjpa.jus.br;; nasareno.silva@tjpa.jus.br; ; ;coordenadoria.contratos@tjpa.jus.br"/>
    <n v="-132"/>
    <s v=""/>
    <m/>
    <s v="Iniciar Processo de Reajuste"/>
    <s v="099/2025"/>
    <m/>
    <s v="JNdMS"/>
    <s v="Jose Nasareno de Macedo Silva"/>
    <n v="0"/>
    <s v="CONTRATO099/2025"/>
  </r>
  <r>
    <s v="CONTRATO"/>
    <s v="105"/>
    <x v="0"/>
    <s v="PARÓQUIA SÃO JOÃO BATISTA - DIOCESE CASTANHAL"/>
    <s v="07.258.455/0021-02"/>
    <s v="Doação de bens móveis inservíveis."/>
    <s v="Alienação"/>
    <x v="2"/>
    <s v="s/n"/>
    <d v="2025-10-22T00:00:00"/>
    <s v="22/10/25"/>
    <d v="2025-10-22T00:00:00"/>
    <s v="22/10/25"/>
    <n v="0"/>
    <s v="EXPIRADO"/>
    <s v="EXPIRADO"/>
    <x v="0"/>
    <n v="4038.43"/>
    <x v="3"/>
    <s v="00"/>
    <x v="2"/>
    <s v="0024493-22.2025.8.14.0900"/>
    <n v="0"/>
    <n v="4038.43"/>
    <m/>
    <m/>
    <s v="Lei n° 14.133/21"/>
    <m/>
    <m/>
    <s v="PRAZO LEGAL"/>
    <s v="2025 - 4º Trimestre"/>
    <d v="2025-08-23T00:00:00"/>
    <s v="Sem informação"/>
    <m/>
    <m/>
    <s v="Jose Nasareno de Macedo Silva"/>
    <s v="Sem indicação"/>
    <s v="Jose Nasareno de Macedo Silva"/>
    <s v="Sem indicação"/>
    <s v="Sem indicação"/>
    <s v="nasareno.silva@tjpa.jus.br;; nasareno.silva@tjpa.jus.br; ; ;coordenadoria.contratos@tjpa.jus.br"/>
    <n v="-124"/>
    <s v=""/>
    <m/>
    <s v="Iniciar Processo de Reajuste"/>
    <s v="105/2025"/>
    <m/>
    <s v="JNdMS"/>
    <s v="Jose Nasareno de Macedo Silva"/>
    <n v="0"/>
    <s v="CONTRATO105/2025"/>
  </r>
  <r>
    <s v="CONTRATO"/>
    <s v="106"/>
    <x v="0"/>
    <s v="ASSOCIACAO EDUCADORA SAO FRANCISCO DE ASSIS "/>
    <s v="06.303.192/0019-10"/>
    <s v="Doação de bens móveis inservíveis."/>
    <s v="Alienação"/>
    <x v="2"/>
    <s v="s/n"/>
    <d v="2025-10-30T00:00:00"/>
    <s v="30/10/25"/>
    <d v="2025-10-30T00:00:00"/>
    <s v="30/10/25"/>
    <n v="0"/>
    <s v="EXPIRADO"/>
    <s v="EXPIRADO"/>
    <x v="0"/>
    <n v="174.76"/>
    <x v="3"/>
    <s v="00"/>
    <x v="2"/>
    <s v="0031348-17.2025.8.14.0900"/>
    <n v="0"/>
    <n v="174.76"/>
    <m/>
    <m/>
    <s v="Lei n° 14.133/21"/>
    <m/>
    <m/>
    <s v="PRAZO LEGAL"/>
    <s v="2025 - 4º Trimestre"/>
    <d v="2025-08-31T00:00:00"/>
    <s v="Sem informação"/>
    <m/>
    <m/>
    <s v="Jose Nasareno de Macedo Silva"/>
    <s v="Sem indicação"/>
    <s v="Jose Nasareno de Macedo Silva"/>
    <s v="Sem indicação"/>
    <s v="Sem indicação"/>
    <s v="nasareno.silva@tjpa.jus.br;; nasareno.silva@tjpa.jus.br; ; ;coordenadoria.contratos@tjpa.jus.br"/>
    <n v="-116"/>
    <s v=""/>
    <m/>
    <s v="Iniciar Processo de Reajuste"/>
    <s v="106/2025"/>
    <m/>
    <s v="JNdMS"/>
    <s v="Jose Nasareno de Macedo Silva"/>
    <n v="0"/>
    <s v="CONTRATO106/2025"/>
  </r>
  <r>
    <s v="CONTRATO"/>
    <s v="108"/>
    <x v="0"/>
    <s v="SECRETARIA MUNICIPAL DE GESTÃO FAZENDÁRIA DE MARABÁ"/>
    <s v="27.993.108/0001-89"/>
    <s v="Doação de bens móveis inservíveis."/>
    <s v="Alienação"/>
    <x v="2"/>
    <s v="s/n"/>
    <d v="2025-10-29T00:00:00"/>
    <s v="29/10/25"/>
    <d v="2025-10-29T00:00:00"/>
    <s v="29/10/25"/>
    <n v="0"/>
    <s v="EXPIRADO"/>
    <s v="EXPIRADO"/>
    <x v="0"/>
    <n v="1082.52"/>
    <x v="3"/>
    <s v="00"/>
    <x v="2"/>
    <s v="0031464-23.2025.8.14.0900"/>
    <n v="0"/>
    <n v="1082.52"/>
    <m/>
    <m/>
    <s v="Lei n° 14.133/21"/>
    <m/>
    <m/>
    <s v="PRAZO LEGAL"/>
    <s v="2025 - 4º Trimestre"/>
    <d v="2025-08-30T00:00:00"/>
    <s v="Sem informação"/>
    <m/>
    <m/>
    <s v="Jose Nasareno de Macedo Silva"/>
    <s v="Sem indicação"/>
    <s v="Jose Nasareno de Macedo Silva"/>
    <s v="Sem indicação"/>
    <s v="Sem indicação"/>
    <s v="nasareno.silva@tjpa.jus.br;; nasareno.silva@tjpa.jus.br; ; ;coordenadoria.contratos@tjpa.jus.br"/>
    <n v="-117"/>
    <s v=""/>
    <m/>
    <s v="Iniciar Processo de Reajuste"/>
    <s v="108/2025"/>
    <m/>
    <s v="JNdMS"/>
    <s v="Jose Nasareno de Macedo Silva"/>
    <n v="0"/>
    <s v="CONTRATO108/2025"/>
  </r>
  <r>
    <s v="CONTRATO"/>
    <s v="109"/>
    <x v="0"/>
    <s v="IGREJA DO EVANGELHO QUADRANGULAR – SÃO MIGUEL DO GUAMÁ"/>
    <s v="62.955.505/1438-63"/>
    <s v="Doação de bens móveis inservíveis."/>
    <s v="Alienação"/>
    <x v="2"/>
    <s v="s/n"/>
    <d v="2025-10-30T00:00:00"/>
    <s v="30/10/25"/>
    <d v="2025-10-30T00:00:00"/>
    <s v="30/10/25"/>
    <n v="0"/>
    <s v="EXPIRADO"/>
    <s v="EXPIRADO"/>
    <x v="0"/>
    <n v="1251.8800000000001"/>
    <x v="3"/>
    <s v="00"/>
    <x v="2"/>
    <s v="0012637-61.2025.8.14.0900"/>
    <n v="0"/>
    <n v="1251.8800000000001"/>
    <m/>
    <m/>
    <s v="Lei n° 14.133/21"/>
    <m/>
    <m/>
    <s v="PRAZO LEGAL"/>
    <s v="2025 - 4º Trimestre"/>
    <d v="2025-08-31T00:00:00"/>
    <s v="Sem informação"/>
    <m/>
    <m/>
    <s v="Jose Nasareno de Macedo Silva"/>
    <s v="Sem indicação"/>
    <s v="Jose Nasareno de Macedo Silva"/>
    <s v="Sem indicação"/>
    <s v="Sem indicação"/>
    <s v="nasareno.silva@tjpa.jus.br;; nasareno.silva@tjpa.jus.br; ; ;coordenadoria.contratos@tjpa.jus.br"/>
    <n v="-116"/>
    <s v=""/>
    <m/>
    <s v="Iniciar Processo de Reajuste"/>
    <s v="109/2025"/>
    <m/>
    <s v="JNdMS"/>
    <s v="Jose Nasareno de Macedo Silva"/>
    <n v="0"/>
    <s v="CONTRATO109/2025"/>
  </r>
  <r>
    <s v="CONTRATO"/>
    <s v="110"/>
    <x v="0"/>
    <s v="SUPERINTENDENCIA DE DESENVOLVIMENTO URBANO DE MARABÁ"/>
    <s v="06.060.724/0001-97"/>
    <s v="Doação de bens móveis inservíveis."/>
    <s v="Alienação"/>
    <x v="2"/>
    <s v="s/n"/>
    <d v="2025-10-30T00:00:00"/>
    <s v="30/10/25"/>
    <d v="2025-10-30T00:00:00"/>
    <s v="30/10/25"/>
    <n v="0"/>
    <s v="EXPIRADO"/>
    <s v="EXPIRADO"/>
    <x v="0"/>
    <n v="709.84"/>
    <x v="3"/>
    <s v="00"/>
    <x v="2"/>
    <s v="0031445-17.2025.8.14.0900"/>
    <n v="0"/>
    <n v="709.84"/>
    <m/>
    <m/>
    <s v="Lei n° 14.133/21"/>
    <m/>
    <m/>
    <s v="PRAZO LEGAL"/>
    <s v="2025 - 4º Trimestre"/>
    <d v="2025-08-31T00:00:00"/>
    <s v="Sem informação"/>
    <m/>
    <m/>
    <s v="Jose Nasareno de Macedo Silva"/>
    <s v="Sem indicação"/>
    <s v="Jose Nasareno de Macedo Silva"/>
    <s v="Sem indicação"/>
    <s v="Sem indicação"/>
    <s v="nasareno.silva@tjpa.jus.br;; nasareno.silva@tjpa.jus.br; ; ;coordenadoria.contratos@tjpa.jus.br"/>
    <n v="-116"/>
    <s v=""/>
    <m/>
    <s v="Iniciar Processo de Reajuste"/>
    <s v="110/2025"/>
    <m/>
    <s v="JNdMS"/>
    <s v="Jose Nasareno de Macedo Silva"/>
    <n v="0"/>
    <s v="CONTRATO110/2025"/>
  </r>
  <r>
    <s v="CONTRATO"/>
    <s v="111"/>
    <x v="0"/>
    <s v="ASSOCIAÇÃO DOS AMIGOS DA TERRA FIRME"/>
    <s v="15.255.805/0001-53"/>
    <s v="Doação de bens móveis inservíveis."/>
    <s v="Alienação"/>
    <x v="2"/>
    <s v="s/n"/>
    <d v="2025-10-17T00:00:00"/>
    <s v="17/10/25"/>
    <d v="2025-10-17T00:00:00"/>
    <s v="17/10/25"/>
    <n v="0"/>
    <s v="EXPIRADO"/>
    <s v="EXPIRADO"/>
    <x v="0"/>
    <n v="66072.23"/>
    <x v="3"/>
    <s v="00"/>
    <x v="2"/>
    <s v="0041631-02.2025.8.14.0900"/>
    <n v="0"/>
    <n v="66072.23"/>
    <m/>
    <m/>
    <s v="Lei n° 14.133/21"/>
    <m/>
    <m/>
    <s v="PRAZO LEGAL"/>
    <s v="2025 - 4º Trimestre"/>
    <d v="2025-08-18T00:00:00"/>
    <s v="Sem informação"/>
    <m/>
    <m/>
    <s v="Jose Nasareno de Macedo Silva"/>
    <s v="Sem indicação"/>
    <s v="Jose Nasareno de Macedo Silva"/>
    <s v="Sem indicação"/>
    <s v="Sem indicação"/>
    <s v="nasareno.silva@tjpa.jus.br;; nasareno.silva@tjpa.jus.br; ; ;coordenadoria.contratos@tjpa.jus.br"/>
    <n v="-129"/>
    <s v=""/>
    <m/>
    <s v="Iniciar Processo de Reajuste"/>
    <s v="111/2025"/>
    <m/>
    <s v="JNdMS"/>
    <s v="Jose Nasareno de Macedo Silva"/>
    <n v="0"/>
    <s v="CONTRATO111/2025"/>
  </r>
  <r>
    <s v="CONTRATO"/>
    <s v="113"/>
    <x v="0"/>
    <s v="GOVERNO FEDERAL - SECRETARIA EXTRAORDINÁRIA PARA A COP30 - SECOP"/>
    <s v="-"/>
    <s v="O presente Termo tem por objeto a CESSÃO DE USO, a título não oneroso, em favor da CESSIONÁRIA, em caráter provisório, precário e intransferível de áreas do complexo da Sede do Tribunal de Justiça do Estado do Pará, ora CEDENTE, situado na Avenida Almirante Barroso n.º 3089, bairro do Souza, na cidade de Belém, Estado do Pará, CEP: 66.613-710: Estacionamento do complexo, com reserva de 40 (quarenta) vagas em locais próximos ao acesso da Presidência do CEDENTE, para uso da mesma; Andar térreo do Edifício Anexo I do complexo; e Sala dos motoristas."/>
    <s v="Outros"/>
    <x v="9"/>
    <s v="s/n"/>
    <d v="2025-11-01T00:00:00"/>
    <s v="01/11/25"/>
    <d v="2025-11-23T00:00:00"/>
    <s v="23/11/25"/>
    <n v="22"/>
    <s v="EXPIRADO"/>
    <s v="EXPIRADO"/>
    <x v="0"/>
    <n v="0"/>
    <x v="1"/>
    <s v="00"/>
    <x v="2"/>
    <s v="0045288-49.2025.8.14.0900"/>
    <n v="0"/>
    <s v=" Sem valor "/>
    <m/>
    <m/>
    <s v="Lei n° 14.133/21"/>
    <m/>
    <m/>
    <s v="PRAZO LEGAL"/>
    <s v="2025 - 4º Trimestre"/>
    <d v="2025-09-24T00:00:00"/>
    <s v="Sem informação"/>
    <m/>
    <m/>
    <s v="Karina Flavia Mendonça Reis Soares"/>
    <s v="Sem indicação"/>
    <s v="Francinaldo Pereira da Silva Barbosa"/>
    <s v="Sem indicação"/>
    <s v="Sem indicação"/>
    <s v="karina.reis@tjpa.jus.br;; francinaldo.barbosa@tjpa.jus.br; ; ;coordenadoria.contratos@tjpa.jus.br"/>
    <n v="-92"/>
    <s v=""/>
    <m/>
    <s v="Iniciar Processo de Reajuste"/>
    <s v="113/2025"/>
    <m/>
    <s v="FPdSB"/>
    <s v="Francinaldo Pereira da Silva Barbosa"/>
    <n v="0"/>
    <s v="CONTRATO113/2025"/>
  </r>
  <r>
    <s v="CONTRATO"/>
    <s v="117"/>
    <x v="0"/>
    <s v="ASSOCIAÇÃO DOS MORADORES DO BAIRRO DO GUAMÁ"/>
    <s v="10.235.331/0001-64"/>
    <s v="Doação de bens móveis inservíveis."/>
    <s v="Alienação"/>
    <x v="2"/>
    <s v="s/n"/>
    <d v="2025-12-01T00:00:00"/>
    <s v="01/12/25"/>
    <d v="2025-12-01T00:00:00"/>
    <s v="01/12/25"/>
    <n v="0"/>
    <s v="EXPIRADO"/>
    <s v="EXPIRADO"/>
    <x v="0"/>
    <n v="47329.760000000002"/>
    <x v="3"/>
    <s v="00"/>
    <x v="2"/>
    <s v="0034594-21.2025.8.14.0900"/>
    <n v="0"/>
    <n v="47329.760000000002"/>
    <m/>
    <m/>
    <s v="Lei n° 14.133/21"/>
    <m/>
    <m/>
    <s v="PRAZO LEGAL"/>
    <s v="2025 - 4º Trimestre"/>
    <d v="2025-10-02T00:00:00"/>
    <s v="Sem informação"/>
    <m/>
    <m/>
    <s v="Jose Nasareno de Macedo Silva"/>
    <s v="Sem indicação"/>
    <s v="Jose Nasareno de Macedo Silva"/>
    <s v="Sem indicação"/>
    <s v="Sem indicação"/>
    <s v="nasareno.silva@tjpa.jus.br;; nasareno.silva@tjpa.jus.br; ; ;coordenadoria.contratos@tjpa.jus.br"/>
    <n v="-84"/>
    <s v=""/>
    <m/>
    <s v="Iniciar Processo de Reajuste"/>
    <s v="117/2025"/>
    <m/>
    <s v="JNdMS"/>
    <s v="Jose Nasareno de Macedo Silva"/>
    <n v="0"/>
    <s v="CONTRATO117/2025"/>
  </r>
  <r>
    <s v="CONTRATO"/>
    <s v="119"/>
    <x v="0"/>
    <s v="MUNICIPIO DE SANTAREM"/>
    <s v="05.182.233/0001-76"/>
    <s v="Doação de bens móveis inservíveis."/>
    <s v="Alienação"/>
    <x v="2"/>
    <s v="s/n"/>
    <d v="2025-12-04T00:00:00"/>
    <s v="04/12/25"/>
    <d v="2025-12-04T00:00:00"/>
    <s v="04/12/25"/>
    <n v="0"/>
    <s v="EXPIRADO"/>
    <s v="EXPIRADO"/>
    <x v="0"/>
    <n v="28678.99"/>
    <x v="3"/>
    <s v="00"/>
    <x v="2"/>
    <s v="0047236-26.2025.8.14.0900"/>
    <n v="0"/>
    <n v="28678.99"/>
    <m/>
    <m/>
    <s v="Lei n° 14.133/21"/>
    <m/>
    <m/>
    <s v="PRAZO LEGAL"/>
    <s v="2025 - 4º Trimestre"/>
    <d v="2025-10-05T00:00:00"/>
    <s v="Sem informação"/>
    <m/>
    <m/>
    <s v="Jose Nasareno de Macedo Silva"/>
    <s v="Sem indicação"/>
    <s v="Jose Nasareno de Macedo Silva"/>
    <s v="Sem indicação"/>
    <s v="Sem indicação"/>
    <s v="nasareno.silva@tjpa.jus.br;; nasareno.silva@tjpa.jus.br; ; ;coordenadoria.contratos@tjpa.jus.br"/>
    <n v="-81"/>
    <s v=""/>
    <m/>
    <s v="Iniciar Processo de Reajuste"/>
    <s v="119/2025"/>
    <m/>
    <s v="JNdMS"/>
    <s v="Jose Nasareno de Macedo Silva"/>
    <n v="0"/>
    <s v="CONTRATO119/2025"/>
  </r>
  <r>
    <s v="CONTRATO"/>
    <s v="121"/>
    <x v="0"/>
    <s v="INSTITUTO DONA FLOR"/>
    <s v="23.123.074/0001-10"/>
    <s v="Doação de bens móveis inservíveis."/>
    <s v="Alienação"/>
    <x v="2"/>
    <s v="s/n"/>
    <d v="2025-12-15T00:00:00"/>
    <s v="15/12/25"/>
    <d v="2025-12-15T00:00:00"/>
    <s v="15/12/25"/>
    <n v="0"/>
    <s v="EXPIRADO"/>
    <s v="EXPIRADO"/>
    <x v="0"/>
    <n v="1950.99"/>
    <x v="3"/>
    <s v="00"/>
    <x v="2"/>
    <s v="0046373-70.2025.8.14.0900"/>
    <n v="0"/>
    <n v="1950.99"/>
    <m/>
    <m/>
    <s v="Lei n° 14.133/21"/>
    <m/>
    <m/>
    <s v="PRAZO LEGAL"/>
    <s v="2025 - 4º Trimestre"/>
    <d v="2025-10-16T00:00:00"/>
    <s v="Sem informação"/>
    <m/>
    <m/>
    <s v="Jose Nasareno de Macedo Silva"/>
    <s v="Sem indicação"/>
    <s v="Jose Nasareno de Macedo Silva"/>
    <s v="Sem indicação"/>
    <s v="Sem indicação"/>
    <s v="nasareno.silva@tjpa.jus.br;; nasareno.silva@tjpa.jus.br; ; ;coordenadoria.contratos@tjpa.jus.br"/>
    <n v="-70"/>
    <s v=""/>
    <m/>
    <s v="Iniciar Processo de Reajuste"/>
    <s v="121/2025"/>
    <m/>
    <s v="JNdMS"/>
    <s v="Jose Nasareno de Macedo Silva"/>
    <n v="0"/>
    <s v="CONTRATO121/2025"/>
  </r>
  <r>
    <s v="ARP"/>
    <s v="002"/>
    <x v="0"/>
    <s v="INTERTON COMERCIO E IMPORTACAO LTDA"/>
    <s v="00.968.806/0001-78"/>
    <s v="Registro de preços para aquisição de materiais de expediente diversos"/>
    <s v="Material de Consumo"/>
    <x v="0"/>
    <s v="032/2024"/>
    <d v="2025-01-13T00:00:00"/>
    <s v="13/01/25"/>
    <d v="2026-01-13T00:00:00"/>
    <s v="13/01/26"/>
    <n v="365"/>
    <s v="EXPIRADO"/>
    <s v="EXPIRADO"/>
    <x v="0"/>
    <n v="10356"/>
    <x v="0"/>
    <n v="0"/>
    <x v="2"/>
    <s v="TJPA-PRO-2025/00014"/>
    <n v="0"/>
    <n v="10887.334999999999"/>
    <s v="0042781-47.2025.8.14.0900 reajuste"/>
    <m/>
    <s v="Lei n° 14.133/21"/>
    <d v="2025-09-18T00:00:00"/>
    <m/>
    <s v="PRAZO LEGAL"/>
    <s v="2026 - 1º Trimestre"/>
    <d v="2025-11-14T00:00:00"/>
    <s v="Sem informação"/>
    <s v="NÃO "/>
    <m/>
    <s v="Joao Victor Ferreira Almeida"/>
    <s v="Sem indicação"/>
    <s v="Thiago da Silva Soares"/>
    <s v="Claikson Mendonca Duarte "/>
    <s v="Claikson Mendonca Duarte "/>
    <e v="#N/A"/>
    <n v="-41"/>
    <s v=""/>
    <m/>
    <s v="Aguardar anualidade"/>
    <s v="002/2025"/>
    <m/>
    <s v="TdSS"/>
    <s v="Thiago da Silva Soares"/>
    <n v="7355.9999999999991"/>
    <s v="ARP002/2025"/>
  </r>
  <r>
    <s v="ARP"/>
    <s v="006"/>
    <x v="0"/>
    <s v="ANDRADE ALCANTARA COMERCIO DE GENEROS ALIMENTICIOS LTDA"/>
    <s v="27.934.956/0001-17"/>
    <s v="Registro de preços para aquisição de materiais de expediente diversos"/>
    <s v="Material de Consumo"/>
    <x v="0"/>
    <s v="032/2024"/>
    <d v="2025-01-14T00:00:00"/>
    <s v="14/01/25"/>
    <d v="2026-01-14T00:00:00"/>
    <s v="14/01/26"/>
    <n v="365"/>
    <s v="EXPIRADO"/>
    <s v="EXPIRADO"/>
    <x v="0"/>
    <n v="6060"/>
    <x v="0"/>
    <n v="0"/>
    <x v="2"/>
    <s v="TJPA-PRO-2025/00018"/>
    <n v="0"/>
    <n v="6370.902"/>
    <s v="0042793-32.2025.8.14.0900 reajsute"/>
    <m/>
    <s v="Lei n° 14.133/21"/>
    <d v="2025-09-18T00:00:00"/>
    <m/>
    <s v="PRAZO LEGAL"/>
    <s v="2026 - 1º Trimestre"/>
    <d v="2025-11-15T00:00:00"/>
    <s v="Sem informação"/>
    <s v="NÃO "/>
    <m/>
    <s v="Joao Victor Ferreira Almeida"/>
    <s v="Sem indicação"/>
    <s v="Thiago da Silva Soares"/>
    <s v="Claikson Mendonca Duarte "/>
    <s v="Claikson Mendonca Duarte "/>
    <e v="#N/A"/>
    <n v="-40"/>
    <s v=""/>
    <m/>
    <s v="Aguardar anualidade"/>
    <s v="006/2025"/>
    <m/>
    <s v="TdSS"/>
    <s v="Thiago da Silva Soares"/>
    <n v="6060"/>
    <s v="ARP006/2025"/>
  </r>
  <r>
    <s v="ARP"/>
    <s v="004"/>
    <x v="0"/>
    <s v="INNOVATIS COMERCIO, INDUSTRIA E SERVICOS LTDA"/>
    <s v="30.620.060/0001-78"/>
    <s v="Registro de preços para aquisição de materiais de expediente diversos"/>
    <s v="Material de Consumo"/>
    <x v="0"/>
    <s v="032/2024"/>
    <d v="2025-01-20T00:00:00"/>
    <s v="20/01/25"/>
    <d v="2026-01-20T00:00:00"/>
    <s v="20/01/26"/>
    <n v="365"/>
    <s v="EXPIRADO"/>
    <s v="EXPIRADO"/>
    <x v="0"/>
    <n v="26770"/>
    <x v="0"/>
    <n v="0"/>
    <x v="2"/>
    <s v="TJPA-PRO-2025/00016"/>
    <n v="0"/>
    <n v="28143.474999999999"/>
    <s v="0042797-69.2025.8.14.0900 reajuste"/>
    <m/>
    <s v="Lei n° 14.133/21"/>
    <d v="2025-09-18T00:00:00"/>
    <m/>
    <s v="PRAZO LEGAL"/>
    <s v="2026 - 1º Trimestre"/>
    <d v="2025-11-21T00:00:00"/>
    <s v="Sem informação"/>
    <s v="NÃO "/>
    <m/>
    <s v="Joao Victor Ferreira Almeida"/>
    <s v="Sem indicação"/>
    <s v="Thiago da Silva Soares"/>
    <s v="Claikson Mendonca Duarte "/>
    <s v="Claikson Mendonca Duarte "/>
    <e v="#N/A"/>
    <n v="-34"/>
    <s v=""/>
    <m/>
    <s v="Aguardar anualidade"/>
    <s v="004/2025"/>
    <m/>
    <s v="TdSS"/>
    <s v="Thiago da Silva Soares"/>
    <n v="26544.999999999996"/>
    <s v="ARP004/2025"/>
  </r>
  <r>
    <s v="ARP"/>
    <s v="012"/>
    <x v="0"/>
    <s v="JR2 COMÉRCIO DE VARIEDADE LTDA"/>
    <s v="39.236.457/0001-35"/>
    <s v="Registro de preços para eventual aquisição de materiais e equipamentos de Circuito Fechado de Televisão - CFTV"/>
    <s v="Material de Consumo e Material Permanente"/>
    <x v="0"/>
    <s v="023/2024"/>
    <d v="2025-01-22T00:00:00"/>
    <s v="22/01/25"/>
    <d v="2026-01-22T00:00:00"/>
    <s v="22/01/26"/>
    <n v="365"/>
    <s v="EXPIRADO"/>
    <s v="EXPIRADO"/>
    <x v="0"/>
    <n v="6623.88"/>
    <x v="0"/>
    <n v="0"/>
    <x v="0"/>
    <s v="TJPA-PRO-2025/00180"/>
    <n v="0"/>
    <n v="6976.2464"/>
    <s v="data do orçamento estimado. fazer rerratificação. olhar DES 2024-144008. Termo de rerratificação E REAJUSTE: 0043952-10.2025.8.14.0900 "/>
    <m/>
    <s v="Lei n° 14.133/21"/>
    <m/>
    <m/>
    <s v="PRAZO LEGAL"/>
    <s v="2026 - 1º Trimestre"/>
    <d v="2025-11-23T00:00:00"/>
    <s v="Sem informação"/>
    <s v="SIM"/>
    <m/>
    <s v="Edson Santos de Souza"/>
    <s v="Sem indicação"/>
    <s v="Erison Lima de Souza"/>
    <s v="Sem indicação"/>
    <s v="Sem indicação"/>
    <s v="edson.souza@tjpa.jus.br;; erison.souza@tjpa.jus.br; ; ;coordenadoria.contratos@tjpa.jus.br"/>
    <n v="-32"/>
    <s v=""/>
    <m/>
    <s v="Iniciar Processo de Reajuste"/>
    <s v="012/2025"/>
    <m/>
    <s v="ELdS"/>
    <s v="Erison Lima de Souza"/>
    <n v="4911.78"/>
    <s v="ARP012/2025"/>
  </r>
  <r>
    <s v="ARP"/>
    <s v="015"/>
    <x v="0"/>
    <s v="TJ COMÉRCIO DE PRODUTOS LTDA"/>
    <s v="27.274.178/0001-87"/>
    <s v="Registro de preços para eventual aquisição de materiais e equipamentos de Circuito Fechado de Televisão - CFTV"/>
    <s v="Material de Consumo e Material Permanente"/>
    <x v="0"/>
    <s v="023/2024"/>
    <d v="2025-01-22T00:00:00"/>
    <d v="2026-01-22T00:00:00"/>
    <d v="2026-01-22T00:00:00"/>
    <s v="22/01/26"/>
    <n v="365"/>
    <s v="EXPIRADO"/>
    <s v="EXPIRADO"/>
    <x v="0"/>
    <n v="166447.6"/>
    <x v="0"/>
    <n v="0"/>
    <x v="0"/>
    <s v="TJPA-PRO-2025/00183"/>
    <n v="0"/>
    <n v="175002.41500000001"/>
    <s v="data do orçamento estimado. fazer rerratificação. olhar DES 2024-144008. Termo de rerratificação E REAJUSTE: 0043982-45.2025.8.14.0900 "/>
    <m/>
    <s v="Lei n° 14.133/21"/>
    <m/>
    <m/>
    <s v="PRAZO LEGAL"/>
    <s v="2026 - 1º Trimestre"/>
    <d v="2025-11-23T00:00:00"/>
    <s v="Sem informação"/>
    <s v="SIM"/>
    <m/>
    <s v="Edson Santos de Souza"/>
    <s v="Sem indicação"/>
    <s v="Erison Lima de Souza"/>
    <s v="Sem indicação"/>
    <s v="Sem indicação"/>
    <s v="edson.souza@tjpa.jus.br;; erison.souza@tjpa.jus.br; ; ;coordenadoria.contratos@tjpa.jus.br"/>
    <n v="-32"/>
    <s v=""/>
    <m/>
    <s v="Iniciar Processo de Reajuste"/>
    <s v="015/2025"/>
    <m/>
    <s v="ELdS"/>
    <s v="Erison Lima de Souza"/>
    <n v="164708.38"/>
    <s v="ARP015/2025"/>
  </r>
  <r>
    <s v="CONTRATO"/>
    <s v="005"/>
    <x v="3"/>
    <s v="J M DA SILVA PEREIRA EIRELI"/>
    <s v="11.625.663/001-18"/>
    <s v="Contratação de empresa especializada para prestação de serviços de controle de pragas urbanas e vetores, desinsetização, desratização e descupinização nas dependências e instalações do Tribunal de Justiça do Estado do Pará - TJPA, localizadas na Capital e no Interior do Estado do Pará, pelo período de 12 meses."/>
    <s v="Serviço de Terceiro"/>
    <x v="0"/>
    <s v="068/2020"/>
    <d v="2021-01-14T00:00:00"/>
    <s v="14/01/21"/>
    <d v="2026-01-14T00:00:00"/>
    <s v="14/01/26"/>
    <n v="1826"/>
    <s v="EXPIRADO"/>
    <s v="EXPIRADO"/>
    <x v="0"/>
    <n v="281550"/>
    <x v="0"/>
    <s v="00"/>
    <x v="2"/>
    <s v="PA-PRO-2021/00087"/>
    <n v="0"/>
    <n v="365623.18"/>
    <s v="TJPA-MEM-2024/58085 / 0058809-61.2025.8.14.0900 cobrança - não será prorrogado"/>
    <m/>
    <s v="Lei n° 8.666/93"/>
    <m/>
    <s v="Não"/>
    <s v="EXCEPCIONAL"/>
    <s v="2026 - 1º Trimestre"/>
    <d v="2025-11-15T00:00:00"/>
    <s v="Sem informação"/>
    <s v="NÃO "/>
    <m/>
    <s v="Enio de Oliveira Reboucas"/>
    <s v="Jandiara Luzia Matos Pires "/>
    <s v="Randal Willams Ferreira de Castro"/>
    <s v="Sem indicação"/>
    <s v="Helton Moura da Rocha"/>
    <s v="enio.reboucas@tjpa.jus.br;jandiara.pires@tjpa.jus.br; randal.castro@tjpa.jus.br; ; helton.rocha@tjpa.jus.br;coordenadoria.contratos@tjpa.jus.br"/>
    <n v="-40"/>
    <s v=""/>
    <m/>
    <s v="Iniciar Processo de Reajuste"/>
    <s v="005/2021"/>
    <m/>
    <s v="JLMP"/>
    <s v="Jandiara Luzia Matos Pires "/>
    <n v="972542.32"/>
    <s v="CONTRATO005/2021"/>
  </r>
  <r>
    <s v="CONTRATO"/>
    <s v="002"/>
    <x v="0"/>
    <s v="VITÓRIA TELEINFORMÁTICA COMÉRCIO VAREJISTA LTDA"/>
    <s v="37.841.877/0001-15"/>
    <s v="Contratação de pessoa jurídica para fornecimento de aparelhos telefônicos Android certificados pelo Microsoft TEAMS e aparelhos telefônicos IP SIP"/>
    <s v="Contrato de TIC"/>
    <x v="0"/>
    <s v="036/TJPA/2024"/>
    <d v="2025-01-15T00:00:00"/>
    <s v="15/01/25"/>
    <d v="2026-01-15T00:00:00"/>
    <s v="15/01/26"/>
    <n v="365"/>
    <s v="EXPIRADO"/>
    <s v="EXPIRADO"/>
    <x v="0"/>
    <n v="160561"/>
    <x v="0"/>
    <s v="00"/>
    <x v="4"/>
    <s v="TJPA-PRO-2025/00011"/>
    <n v="0"/>
    <n v="160561"/>
    <s v="sem clausula de reajuste / 0055387-78.2025.8.14.0900 cobrnça - n]ao será ´prrpogado"/>
    <m/>
    <s v="Lei n° 14.133/21"/>
    <m/>
    <m/>
    <s v="PRAZO LEGAL"/>
    <s v="2026 - 1º Trimestre"/>
    <d v="2025-11-16T00:00:00"/>
    <s v="Sem informação"/>
    <s v="NÃO "/>
    <m/>
    <s v="Wanderson Benedito Souza da Costa"/>
    <s v="Arilson Galdino da Silva"/>
    <s v="Marcia Valeria Amaral Lobato"/>
    <s v="Arilson Galdino da Silva"/>
    <s v="Simonne Soares Batista"/>
    <s v="wanderson.costa@tjpa.jus.br;arilson.silva@tjpa.jus.br; marcia.lobato@tjpa.jus.br; arilson.silva@tjpa.jus.br; simonne.batista@tjpa.jus.br;coordenadoria.contratos@tjpa.jus.br"/>
    <n v="-39"/>
    <s v=""/>
    <m/>
    <s v="Iniciar Processo de Reajuste"/>
    <s v="002/2025"/>
    <m/>
    <s v="AGdS"/>
    <s v="Arilson Galdino da Silva"/>
    <n v="160561"/>
    <s v="CONTRATO002/2025"/>
  </r>
  <r>
    <s v="CONTRATO"/>
    <s v="004"/>
    <x v="0"/>
    <s v="CLARO S/A"/>
    <s v="40.432.544/0001-47"/>
    <s v="Contratação emergencial de empresa especializada na prestação de serviços de implantação, operação e manutenção de conexões dedicadas à internet para o tráfego do sistema autônomo do TJPA."/>
    <s v="Contrato de TIC"/>
    <x v="2"/>
    <s v="90.059/2024"/>
    <d v="2025-01-16T00:00:00"/>
    <s v="16/01/25"/>
    <d v="2026-01-16T00:00:00"/>
    <s v="16/01/26"/>
    <n v="365"/>
    <s v="EXPIRADO"/>
    <s v="EXPIRADO"/>
    <x v="0"/>
    <n v="70035.42"/>
    <x v="0"/>
    <s v="00"/>
    <x v="4"/>
    <s v="TJPA-PRO-2025/000197"/>
    <n v="0"/>
    <n v="70035.42"/>
    <s v="instruçãoTJPA-MEM-2025/28204; instrução 0003946-58.2025.8.14.0900 na cotação.solicitei urgência. Emergencia, não pode mais ser prrrogado"/>
    <m/>
    <s v="Lei n° 14.133/21"/>
    <d v="2025-01-03T00:00:00"/>
    <m/>
    <s v="PRAZO LEGAL"/>
    <s v="2026 - 1º Trimestre"/>
    <d v="2025-11-17T00:00:00"/>
    <s v="Sem informação"/>
    <s v="NÃO "/>
    <m/>
    <s v="Denison Leandro Serrao Soares"/>
    <s v="Arilson Galdino da Silva"/>
    <s v="Bruno Botelho Cardoso"/>
    <s v="Arilson Galdino da Silva"/>
    <s v="Claudio Luis da Silva Cabral"/>
    <s v="denison.soares@tjpa.jus.br;arilson.silva@tjpa.jus.br; bruno.bcardoso@tjpa.jus.br; arilson.silva@tjpa.jus.br; claudio.cabral@tjpa.jus.br;coordenadoria.contratos@tjpa.jus.br"/>
    <n v="-38"/>
    <s v=""/>
    <m/>
    <s v="Iniciar Processo de Reajuste"/>
    <s v="004/2025"/>
    <m/>
    <s v="AGdS"/>
    <s v="Arilson Galdino da Silva"/>
    <n v="132034.73000000001"/>
    <s v="CONTRATO004/2025"/>
  </r>
  <r>
    <s v="CONTRATO"/>
    <s v="005"/>
    <x v="0"/>
    <s v="OI S/A"/>
    <s v="76.535.764/0001-43"/>
    <s v="Contratação emergencial de empresa especializada na prestação de serviços de implantação, operação e manutenção de conexões dedicadas à internet para o tráfego do sistema autônomo do TJPA."/>
    <s v="Contrato de TIC"/>
    <x v="2"/>
    <s v="90.059/2024"/>
    <d v="2025-01-16T00:00:00"/>
    <s v="16/01/25"/>
    <d v="2026-01-16T00:00:00"/>
    <s v="16/01/26"/>
    <n v="365"/>
    <s v="EXPIRADO"/>
    <s v="EXPIRADO"/>
    <x v="0"/>
    <n v="108426.72"/>
    <x v="0"/>
    <s v="00"/>
    <x v="4"/>
    <s v="TJPA-PRO-2025/000201"/>
    <n v="0"/>
    <n v="108426.72"/>
    <s v="instruçãoTJPA-MEM-2025/28204; instrução 0003947-43.2025.8.14.0900  na cotação.solicitei urgência. Emergencial, não pode mais ser prorrogado"/>
    <m/>
    <s v="Lei n° 14.133/21"/>
    <d v="2025-01-07T00:00:00"/>
    <m/>
    <s v="PRAZO LEGAL"/>
    <s v="2026 - 1º Trimestre"/>
    <d v="2025-11-17T00:00:00"/>
    <s v="Sem informação"/>
    <s v="NÃO "/>
    <m/>
    <s v="Denison Leandro Serrao Soares"/>
    <s v="Arilson Galdino da Silva"/>
    <s v="Bruno Botelho Cardoso"/>
    <s v="Arilson Galdino da Silva"/>
    <s v="Claudio Luis da Silva Cabral"/>
    <s v="denison.soares@tjpa.jus.br;arilson.silva@tjpa.jus.br; bruno.bcardoso@tjpa.jus.br; arilson.silva@tjpa.jus.br; claudio.cabral@tjpa.jus.br;coordenadoria.contratos@tjpa.jus.br"/>
    <n v="-38"/>
    <s v=""/>
    <m/>
    <s v="Iniciar Processo de Reajuste"/>
    <s v="005/2025"/>
    <m/>
    <s v="AGdS"/>
    <s v="Arilson Galdino da Silva"/>
    <n v="209306.62"/>
    <s v="CONTRATO005/2025"/>
  </r>
  <r>
    <s v="CONTRATO"/>
    <s v="001"/>
    <x v="0"/>
    <s v="PHONOWAY SOLUÇÕES EM TELEINFORMÁTICA"/>
    <s v="00.875.135/0003-62"/>
    <s v="Contratação de pessoa jurídica para fornecimento de aparelhos_x000a_telefônicos Android certificados pelo Microsoft TEAMS e aparelhos telefônicos IP SIP"/>
    <s v="Contrato de TIC"/>
    <x v="0"/>
    <s v="036/TJPA/2024"/>
    <d v="2025-01-21T00:00:00"/>
    <s v="21/01/25"/>
    <d v="2026-01-21T00:00:00"/>
    <s v="21/01/26"/>
    <n v="365"/>
    <s v="EXPIRADO"/>
    <s v="EXPIRADO"/>
    <x v="0"/>
    <n v="1033539"/>
    <x v="0"/>
    <s v="00"/>
    <x v="4"/>
    <s v="TJPA-PRO-TJPA-2024/00536"/>
    <n v="0"/>
    <n v="1033539"/>
    <s v="sem clausula de reajuste - não será prorrogado conforme e-mail dia 06/10/2025"/>
    <m/>
    <s v="Lei n° 14.133/21"/>
    <m/>
    <m/>
    <s v="PRAZO LEGAL"/>
    <s v="2026 - 1º Trimestre"/>
    <d v="2025-11-22T00:00:00"/>
    <s v="Sem informação"/>
    <s v="NÃO "/>
    <m/>
    <s v="Wanderson Benedito Souza da Costa"/>
    <s v="Arilson Galdino da Silva"/>
    <s v="Marcia Valeria Amaral Lobato"/>
    <s v="Arilson Galdino da Silva"/>
    <s v="Simonne Soares Batista"/>
    <s v="wanderson.costa@tjpa.jus.br;arilson.silva@tjpa.jus.br; marcia.lobato@tjpa.jus.br; arilson.silva@tjpa.jus.br; simonne.batista@tjpa.jus.br;coordenadoria.contratos@tjpa.jus.br"/>
    <n v="-33"/>
    <s v=""/>
    <m/>
    <s v="Iniciar Processo de Reajuste"/>
    <s v="001/2025"/>
    <m/>
    <s v="AGdS"/>
    <s v="Arilson Galdino da Silva"/>
    <n v="1033539"/>
    <s v="CONTRATO001/2025"/>
  </r>
  <r>
    <s v="CONTRATO"/>
    <s v="037"/>
    <x v="1"/>
    <s v="PROMONT MONTAGEM DE EQUIPAMENTOS ELETRÔNICOS LTDA"/>
    <s v="19.847.355/0001-49"/>
    <s v="Aquisição de equipamentos para a modernização e expansão da infraestrutura de Tecnologia da Informação e Comunicação do Tribunal de Justiça do Estado do Pará"/>
    <s v="Material de Consumo e Contrato de TIC"/>
    <x v="0"/>
    <s v="044/2023"/>
    <d v="2024-04-12T00:00:00"/>
    <s v="12/04/24"/>
    <d v="2024-10-12T00:00:00"/>
    <s v="12/10/24"/>
    <n v="183"/>
    <s v="EXPIRADO"/>
    <s v="EXPIRADO"/>
    <x v="0"/>
    <n v="374060"/>
    <x v="0"/>
    <s v="00"/>
    <x v="4"/>
    <s v="TJPA-PRO-2024/01531"/>
    <s v="Contrato não encontrado"/>
    <s v="Contrato não encontrado"/>
    <s v="Contrato de aquisição"/>
    <m/>
    <s v="Lei n° 8.666/93"/>
    <m/>
    <m/>
    <s v="PRAZO LEGAL"/>
    <s v="2024 - 4º Trimestre"/>
    <d v="2024-08-13T00:00:00"/>
    <s v="Sem informação"/>
    <s v="NÃO"/>
    <s v="Contrato oriundo do consumo da Ata 005/2024. Apenas aquisição não pode ser prorrogado"/>
    <s v="Ramon Santos do Nascimento"/>
    <s v="Bruno Vieira dos Santos"/>
    <s v="Fabricio Jose Uchoa Correa"/>
    <s v="Sem indicação"/>
    <s v="Sem indicação"/>
    <s v="ramon.nascimento@tjpa.jus.br; bruno.vieira@tjpa.jus.br; fabricio.uchua@tjpa.jus.br; coordenadoria.contratos@tjpa.jus.br"/>
    <n v="-499"/>
    <n v="4"/>
    <m/>
    <s v="Iniciar Processo de Reajuste"/>
    <s v="037/2024"/>
    <m/>
    <s v="BVdS"/>
    <s v="Bruno Vieira dos Santos"/>
    <s v="Contrato não encontrado"/>
    <s v="CONTRATO037/2024"/>
  </r>
  <r>
    <s v="CONTRATO"/>
    <s v="130"/>
    <x v="0"/>
    <s v="ASSOCIAÇÃO DE RADIODIFUSÃO COMUNITÁRIA DE GARRAFÃO DO NORTE-PA"/>
    <s v="0042730-07.2025.8.14.0900"/>
    <s v="Doação de bens móveis inservíveis."/>
    <s v="Alienação"/>
    <x v="2"/>
    <s v="s/n"/>
    <d v="2026-01-13T00:00:00"/>
    <s v="13/01/26"/>
    <d v="2026-01-13T00:00:00"/>
    <s v="13/01/26"/>
    <n v="0"/>
    <s v="EXPIRADO"/>
    <s v="EXPIRADO"/>
    <x v="0"/>
    <n v="1407.08"/>
    <x v="3"/>
    <s v="00"/>
    <x v="2"/>
    <s v="0042730-07.2025.8.14.0900"/>
    <n v="0"/>
    <n v="1407.08"/>
    <m/>
    <m/>
    <s v="Lei n° 14.133/21"/>
    <m/>
    <m/>
    <s v="PRAZO LEGAL"/>
    <s v="2026 - 1º Trimestre"/>
    <d v="2025-11-14T00:00:00"/>
    <s v="Sem informação"/>
    <m/>
    <m/>
    <s v="Jose Nasareno de Macedo Silva"/>
    <s v="Sem indicação"/>
    <s v="Jose Nasareno de Macedo Silva"/>
    <s v="Sem indicação"/>
    <s v="Sem indicação"/>
    <s v="nasareno.silva@tjpa.jus.br;; nasareno.silva@tjpa.jus.br; ; ;coordenadoria.contratos@tjpa.jus.br"/>
    <n v="-41"/>
    <m/>
    <m/>
    <s v="Iniciar Processo de Reajuste"/>
    <s v="130/2025"/>
    <m/>
    <s v="JNdMS"/>
    <s v="Jose Nasareno de Macedo Silva"/>
    <n v="0"/>
    <s v="CONTRATO130/2025"/>
  </r>
  <r>
    <s v="CONTRATO"/>
    <s v="001"/>
    <x v="16"/>
    <s v="SIEDOS – SISTEMAS E RESULTADOS"/>
    <s v="01.884.133/0001-30"/>
    <s v="Contratação de empresa especializada para o fornecimento e implantação de Solução Integrada de Gestão de Pessoas, objetivando automatizar as rotinas e processos de trabalho da área de gestão de pessoas, incluindo: customização, parametrização, migração de sistemas legados, integração com outros sistemas internos e externos, treinamento, manutenções técnicas, atualizações de versões e suporte"/>
    <s v="Serviço de Terceiro"/>
    <x v="0"/>
    <s v="028/2025"/>
    <d v="2026-01-26T00:00:00"/>
    <s v="26/01/26"/>
    <m/>
    <s v="00/01/00"/>
    <n v="-46048"/>
    <s v="-"/>
    <s v="SUPERIOR A 150 DIAS"/>
    <x v="1"/>
    <n v="16900519.280000001"/>
    <x v="0"/>
    <s v="00"/>
    <x v="3"/>
    <s v="0005493-02.2026.8.14.0900"/>
    <s v="Contrato não encontrado"/>
    <s v="Contrato não encontrado"/>
    <s v="o prazo de vigência será definido após a entrega da fase de implantação"/>
    <m/>
    <s v="Lei n° 14.133/21"/>
    <d v="2025-07-24T00:00:00"/>
    <s v="SIM"/>
    <s v="PRAZO LEGAL"/>
    <s v="1900 - 1º Trimestre"/>
    <n v="-60"/>
    <s v="Sem informação"/>
    <m/>
    <m/>
    <s v="Hellen Geysa da Silva Miranda Brancalhão"/>
    <s v="Sem indicação"/>
    <s v="Nerylena Barros de Assunção"/>
    <s v="Juliete Maria Rosa de Souza"/>
    <s v="Rodrigo Henrique da Costa Monteiro"/>
    <s v="hellen.miranda@tjpa.jus.br;; nerylena.assuncao@tjpa.jus.br; juliete.souza@tjpa.jus.br; rodrigo.hmonteiro@tjpa.jus.br;coordenadoria.contratos@tjpa.jus.br"/>
    <n v="-46076"/>
    <s v=""/>
    <m/>
    <s v="Aguardar anualidade"/>
    <s v="001/2026"/>
    <m/>
    <s v="NBdA"/>
    <s v="Nerylena Barros de Assunção"/>
    <s v="Contrato não encontrado"/>
    <s v="CONTRATO001/2026"/>
  </r>
  <r>
    <s v="CONTRATO"/>
    <s v="703"/>
    <x v="0"/>
    <s v="EMPRESA BRASILEIRA DE CORREIOS E TELÉGRAFOS"/>
    <s v="34.028.316/0018-51"/>
    <s v=" Contratação de empresa especializada para a prestação de serviços postais (ECT): serviço de ENCOMENDAS em âmbito estadual e internacional, para atender às necessidades deste Tribunal. "/>
    <s v="Serviço de Terceiro"/>
    <x v="2"/>
    <s v=" 2025/90021 "/>
    <m/>
    <s v="00/01/00"/>
    <m/>
    <s v="00/01/00"/>
    <n v="0"/>
    <s v="-"/>
    <s v="SUPERIOR A 150 DIAS"/>
    <x v="1"/>
    <n v="2439994.65"/>
    <x v="0"/>
    <s v="00"/>
    <x v="2"/>
    <s v="TJPA-PRO-2025/01618"/>
    <n v="0"/>
    <n v="2439994.65"/>
    <m/>
    <m/>
    <s v="Lei n° 14.133/21"/>
    <m/>
    <m/>
    <s v="PRAZO LEGAL"/>
    <s v="1900 - 1º Trimestre"/>
    <n v="-60"/>
    <s v="Sem informação"/>
    <m/>
    <m/>
    <s v="Alvaro Quaresma de Araujo Neto"/>
    <s v="Sem indicação"/>
    <s v="Luiz Antônico Cabral da Rocha"/>
    <s v="Sem indicação"/>
    <s v="Joao Victor Ferreira Almeida"/>
    <s v="alvaro.neto@tjpa.jus.br;; luiz.cabral@tjpa.jus.br; ; joao.vfalmeida@tjpa.jus.br;coordenadoria.contratos@tjpa.jus.br"/>
    <n v="-46076"/>
    <s v=""/>
    <m/>
    <s v="Iniciar Processo de Reajuste"/>
    <s v="703/2025"/>
    <m/>
    <s v="LACdR"/>
    <s v="Luiz Antônico Cabral da Rocha"/>
    <n v="69800.399999999994"/>
    <s v="CONTRATO703/202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6">
  <r>
    <x v="0"/>
    <s v="029"/>
    <x v="0"/>
    <s v="MARCOS ALEXANDRE HIROSHI KUSSUMATO"/>
    <s v="52.023.056/0001-65"/>
    <s v="Registro de Preços para eventual aquisição de equipamento Extintir de 6kg tipo pó ABC e Aquisição de Equipamento tipo CO2 de  6kg"/>
    <s v="Serviço de Terceiro"/>
    <s v="Pregão Eletrônico"/>
    <s v="031/2024"/>
    <d v="2025-01-30T00:00:00"/>
    <s v="30/01/25"/>
    <d v="2026-01-30T00:00:00"/>
    <s v="30/01/26"/>
    <n v="365"/>
    <s v="EXPIRADO"/>
    <s v="EXPIRADO"/>
    <x v="0"/>
    <n v="60516.3"/>
    <x v="0"/>
    <n v="0"/>
    <s v="COMIL"/>
    <s v="TJPA-PRO-2024/01044"/>
    <n v="0"/>
    <n v="60516.3"/>
    <s v="0001973-34.2026.8.14.0900 - não será prorrogado"/>
    <m/>
    <s v="Lei n° 14.133/21"/>
    <d v="2024-10-22T00:00:00"/>
    <m/>
    <s v="PRAZO LEGAL"/>
    <x v="0"/>
    <d v="2025-12-01T00:00:00"/>
    <s v="Sem informação"/>
    <x v="0"/>
    <m/>
    <s v="Willian Rogerio Souza da Silva"/>
    <s v="Sem indicação"/>
    <s v="Marcos Ramalho Junior"/>
    <s v="Marcos Ramalho Junior"/>
    <s v="Manasses de Souza Melo"/>
    <s v="william.silva@tjpa.jus.br;; marcos.ramalho@tjpa.jus.br; marcos.ramalho@tjpa.jus.br; manasses.melo@tjpa.jus.br;coordenadoria.contratos@tjpa.jus.br"/>
    <n v="-24"/>
    <s v=""/>
    <m/>
    <s v="Iniciar Processo de Reajuste"/>
    <s v="029/2025"/>
    <m/>
  </r>
  <r>
    <x v="1"/>
    <s v="091"/>
    <x v="1"/>
    <s v="ATITUDE CONSTRUTORA EIRELI - EPP"/>
    <s v="03.478.057/0001-99"/>
    <s v="Conclusão da Construção do Fórum de Salinópolis"/>
    <s v="Obra e Serviço de Engenharia"/>
    <s v="Concorrência"/>
    <s v="001/2024"/>
    <d v="2024-08-07T00:00:00"/>
    <s v="07/08/24"/>
    <d v="2026-02-08T00:00:00"/>
    <s v="08/02/26"/>
    <n v="550"/>
    <s v="EXPIRADO"/>
    <s v="EXPIRADO"/>
    <x v="0"/>
    <n v="2938182.84"/>
    <x v="0"/>
    <n v="10"/>
    <s v="SEENG"/>
    <s v="PA-PRO-2024/0330"/>
    <n v="0"/>
    <n v="3587608.95"/>
    <s v="TJPA-MEM-2025/11142 - REAJUSTE ANUAL . DATA BASE ATUALIZADA NA PLANILHA / pedido de acrescimo TJPA-MEM-2025/12142-A - aguardar finalizar reajuste; instrução 0001021-89.2025.8.14.0900 - CT POR ESCOPO - NA PRESIDENCIA/ 0041056-91.2025.8.14.0900 cobrança - acompanhar pois será prorrogado a posterior. 0005730-36.2026.8.14.0900 segunda cobrança - nãos erá prorrogado"/>
    <m/>
    <s v="Lei n° 14.133/21"/>
    <d v="2025-01-15T00:00:00"/>
    <s v="SIM"/>
    <s v="PRAZO LEGAL"/>
    <x v="0"/>
    <d v="2025-12-10T00:00:00"/>
    <s v="Sem informação"/>
    <x v="0"/>
    <m/>
    <s v="Jose Luis Sarmento de Araujo"/>
    <s v="Sem indicação"/>
    <s v="Jose Luis Sarmento de Araujo"/>
    <s v="Gabriel Henrique da Silva Ventura"/>
    <s v="Gabriel Henrique da Silva Ventura"/>
    <s v="jose.araujo@tjpa.jus.br;; jose.araujo@tjpa.jus.br; gabriel.ventura@tjpa.jus.br; gabriel.ventura@tjpa.jus.br;coordenadoria.contratos@tjpa.jus.br"/>
    <n v="-15"/>
    <s v=""/>
    <m/>
    <s v="Iniciar Processo de Reajuste"/>
    <s v="091/2024"/>
    <m/>
  </r>
  <r>
    <x v="1"/>
    <s v="014"/>
    <x v="1"/>
    <s v="EGSA TECNOLOGIA E INOVAÇÃO LTDA"/>
    <s v="26.773.117/0001-00"/>
    <s v="Contratação de empresa especializada para a implantação de solução de segurança e controle de acervo bibliográfico da Biblioteca Des. Antônio Koury."/>
    <s v="Serviço de Terceiro"/>
    <s v="Pregão Eletrônico"/>
    <s v="058/2023"/>
    <d v="2024-02-09T00:00:00"/>
    <s v="09/02/24"/>
    <d v="2026-02-09T00:00:00"/>
    <s v="09/02/26"/>
    <n v="731"/>
    <s v="EXPIRADO"/>
    <s v="EXPIRADO"/>
    <x v="0"/>
    <n v="349900"/>
    <x v="0"/>
    <n v="11"/>
    <s v="SEADM"/>
    <s v="TJPA-PRO-2024/00581"/>
    <n v="0"/>
    <n v="349900"/>
    <s v="0058836-44.2025.8.14.0900 - Não será prorrogado"/>
    <m/>
    <s v="Lei n° 8.666/93"/>
    <m/>
    <s v="NÃO "/>
    <s v="PRAZO LEGAL"/>
    <x v="0"/>
    <d v="2025-12-11T00:00:00"/>
    <s v="Sem informação"/>
    <x v="0"/>
    <m/>
    <s v="Elaine Cristina Fernandes Ribeiro"/>
    <s v="Elaine Cristina Fernandes Ribeiro"/>
    <s v="Lanalucia dos Santos Soares Figueiredo"/>
    <s v="Sem Indicação"/>
    <s v="Sem Indicação"/>
    <s v="elaine.ribeiro@tjpa.jus.br;elaine.ribeiro@tjpa.jus.br; lanalucia.soares@tjpa.jus.br; ; ;coordenadoria.contratos@tjpa.jus.br"/>
    <n v="-14"/>
    <s v=""/>
    <m/>
    <s v="Iniciar Processo de Reajuste"/>
    <s v="014/2024"/>
    <m/>
  </r>
  <r>
    <x v="1"/>
    <s v="066"/>
    <x v="0"/>
    <s v="ENGEAR CONSULTORIA LTDA"/>
    <s v="32.998.954/0001-21"/>
    <s v="Contratação da empresa especializada para a elaboração de Inventários de Emissões de Gases do Efeito Estufa (IGEE) referente ao ano de 2024 (janeiro/dezembro), abrangendo as 18 (dezoito) unidades do Tribunal de Justiça do Estado do Pará (TJPA) localizadas em Belém/PA, com vigência de 8 (oito) meses, a fim de atender às necessidades do Tribunal de Justiça do Estado do Pará, conforme as condições, quantidades e especificações técnicas descritas no Termo de Referência."/>
    <s v="Serviços de Terceiros"/>
    <s v="Dispensa de Licitação"/>
    <s v="s/n"/>
    <d v="2025-06-18T00:00:00"/>
    <n v="46071"/>
    <d v="2026-02-18T00:00:00"/>
    <s v="SUPERIOR A 150 DIAS"/>
    <s v="VIGENTE"/>
    <s v="EXPIRADO"/>
    <s v="EXPIRADO"/>
    <x v="0"/>
    <n v="47600"/>
    <x v="0"/>
    <n v="1"/>
    <s v="SEADM"/>
    <s v="0006046-83.2025.8.14.0900 "/>
    <n v="0"/>
    <n v="47600"/>
    <s v="0058867-64.2025.8.14.0900 cobrança - não será prorrogado"/>
    <m/>
    <s v="Lei n° 14.133/21"/>
    <d v="2025-05-16T00:00:00"/>
    <s v="NÃO "/>
    <s v="PRAZO LEGAL"/>
    <x v="0"/>
    <d v="2025-12-20T00:00:00"/>
    <s v="Sem informação"/>
    <x v="0"/>
    <m/>
    <s v="Evelise de Oliveira Rodrigues_x000a_"/>
    <s v="Sem indicação"/>
    <s v="Evelise de Oliveira Rodrigues_x000a_"/>
    <s v="Terezinha de Jesus Monteiro Lobato"/>
    <s v="Terezinha de Jesus Monteiro Lobato"/>
    <s v="evelise.rodrigues@tjpa.jus.br;; evelise.rodrigues@tjpa.jus.br; terezinha.lobato@tjpa.jus.br; terezinha.lobato@tjpa.jus.br;coordenadoria.contratos@tjpa.jus.br"/>
    <n v="197"/>
    <s v=""/>
    <m/>
    <s v="Aguardar anualidade"/>
    <s v="066/2025"/>
    <m/>
  </r>
  <r>
    <x v="1"/>
    <s v="090"/>
    <x v="0"/>
    <s v="CENTRO DE NEUROPSICOLOGIA ROSELMA FERNANDES LTDA"/>
    <s v="42.585.644/0001-39"/>
    <s v="Contratação de profissional especializado na prestação de serviços de 4 (quatro) avaliações com testagens e laudos periciais neuropsicológicos"/>
    <s v="Serviço de Terceiro"/>
    <s v="Inexigibilidade de Licitação"/>
    <s v="049/2025"/>
    <d v="2025-08-18T00:00:00"/>
    <s v="18/08/25"/>
    <d v="2026-02-18T00:00:00"/>
    <s v="18/02/26"/>
    <n v="184"/>
    <s v="EXPIRADO"/>
    <s v="EXPIRADO"/>
    <x v="0"/>
    <n v="9200"/>
    <x v="0"/>
    <n v="3"/>
    <s v="SEGEP"/>
    <s v="0002657-90.2025.8.14.0900"/>
    <n v="0"/>
    <n v="9200"/>
    <s v="0058870-19.2025.8.14.0900 cobrança"/>
    <m/>
    <s v="Lei n° 14.133/21"/>
    <d v="2025-03-13T00:00:00"/>
    <m/>
    <s v="PRAZO LEGAL"/>
    <x v="0"/>
    <d v="2025-12-20T00:00:00"/>
    <s v="Sem informação"/>
    <x v="1"/>
    <m/>
    <s v="Hellen Geysa da Silva Miranda Brancalhão"/>
    <s v="Sem indicação"/>
    <s v="Elna Shinobu Yamada"/>
    <s v="Sem Indicação"/>
    <s v="Sem Indicação"/>
    <e v="#N/A"/>
    <n v="-5"/>
    <s v=""/>
    <m/>
    <s v="Aguardar anualidade"/>
    <s v="090/2025"/>
    <m/>
  </r>
  <r>
    <x v="1"/>
    <s v="017"/>
    <x v="1"/>
    <s v="FLORES E JARDINS LTDA "/>
    <s v="10.583.885/0001-52"/>
    <s v="Contratação de empresa especializada na prestação de serviços de jardinagem, conservação e manutenção de áreas verdes."/>
    <s v="Serviço de Terceiro"/>
    <s v="Pregão Eletrônico"/>
    <s v="049/2023"/>
    <d v="2024-02-19T00:00:00"/>
    <s v="19/02/24"/>
    <d v="2026-05-19T00:00:00"/>
    <s v="19/05/26"/>
    <n v="820"/>
    <n v="85"/>
    <s v="INFERIOR A 90 DIAS"/>
    <x v="1"/>
    <n v="380000"/>
    <x v="0"/>
    <n v="7"/>
    <s v="SEADM"/>
    <s v="TJPA-PRO-2024/00692"/>
    <n v="0"/>
    <n v="464721.93"/>
    <s v="empresa nao tem interesse em prorrogar 0020136-96.2025.8.14.0900 - agora será prorrogado 0003174-61.2026.8.14.0900"/>
    <m/>
    <s v="Lei n° 8.666/93"/>
    <m/>
    <s v="NÃO "/>
    <s v="PRAZO LEGAL"/>
    <x v="1"/>
    <d v="2026-03-20T00:00:00"/>
    <s v="Sem informação"/>
    <x v="2"/>
    <m/>
    <s v="Enio de Oliveira Reboucas"/>
    <s v="Helton Moura da Rocha"/>
    <s v="Randal Willams Ferreira de Castro"/>
    <s v="Sem Indicação"/>
    <s v="Jandiara Luzia Matos Pires "/>
    <e v="#N/A"/>
    <n v="85"/>
    <s v=""/>
    <m/>
    <s v="Iniciar Processo de Reajuste"/>
    <s v="017/2024"/>
    <m/>
  </r>
  <r>
    <x v="0"/>
    <s v="038"/>
    <x v="1"/>
    <s v="ALLFLEX COMERCIO E SERVICOS DE MOBILIARIO LTDA"/>
    <s v="35.661.486/0001-93"/>
    <s v="Registro de preços para a eventual aquisição de cadeiras e longarinas"/>
    <s v="Material Permanente"/>
    <s v="Pregão Eletrônico"/>
    <s v="001/2024"/>
    <d v="2024-05-27T00:00:00"/>
    <d v="2025-05-27T00:00:00"/>
    <d v="2026-02-19T00:00:00"/>
    <s v="19/02/26"/>
    <n v="633"/>
    <s v="EXPIRADO"/>
    <s v="EXPIRADO"/>
    <x v="0"/>
    <n v="2199305"/>
    <x v="0"/>
    <n v="0"/>
    <s v="SEADM"/>
    <s v="TJPA-PRO-2024/02237"/>
    <n v="0"/>
    <n v="4611113.3"/>
    <s v="TJPA-MEM-2024/68988 - antecipação de prorrogação da Ata e concessão de reajuste, ja atualizei a data base - autorizado"/>
    <d v="2024-11-27T00:00:00"/>
    <s v="Lei n° 14.133/21"/>
    <d v="2024-02-05T00:00:00"/>
    <s v="NÃO "/>
    <s v="PRAZO LEGAL"/>
    <x v="0"/>
    <d v="2025-12-21T00:00:00"/>
    <s v="Dentro do prazo"/>
    <x v="0"/>
    <m/>
    <s v="Joao Victor Ferreira Almeida"/>
    <s v="Claikson Mendonca Duarte "/>
    <s v="Paulo Alexandre Andrade de Oliveira"/>
    <s v="Sem Indicação"/>
    <s v="Sem Indicação"/>
    <e v="#N/A"/>
    <n v="-4"/>
    <s v=""/>
    <m/>
    <s v="Iniciar Processo de Reajuste"/>
    <s v="038/2024"/>
    <m/>
  </r>
  <r>
    <x v="1"/>
    <s v="016"/>
    <x v="1"/>
    <s v="EDITORA FÓRUM "/>
    <s v="41.769.803/0001-92"/>
    <s v="Contratação anual da Biblioteca Digital Fórum de livros 11º Série(2023/2024)."/>
    <s v="Serviço de Terceiro"/>
    <s v="Inexigibilidade de Licitação"/>
    <s v="001/2024"/>
    <d v="2024-02-19T00:00:00"/>
    <s v="19/02/24"/>
    <d v="2026-02-19T00:00:00"/>
    <s v="19/02/26"/>
    <n v="731"/>
    <s v="EXPIRADO"/>
    <s v="EXPIRADO"/>
    <x v="0"/>
    <n v="31992"/>
    <x v="0"/>
    <n v="5"/>
    <s v="SEADM"/>
    <s v="TJPA-PRO-2024/00648"/>
    <n v="0"/>
    <n v="33431.08"/>
    <s v="Fiquei na duvida quanto ao reajuste, pois a clausula esta confusa - reajuste automático: TJPA-MEM-2024/65525 . Ja mudei a data base nesta planilha conforme a cláusula contratual. Ja atualizei para a proxima data base tbm // porrogação: TJPA-MEM-2024/69529/ 2ª anualidade: 0056970-98.2025.8.14.0900 data ajustada na planilha/ 0058877-11.2025.8.14.0900 cobrança. Não será prorrogado, nova contratação no 0026048-74.2025.8.14.0900."/>
    <m/>
    <s v="Lei n° 14.133/2021, art. 74, I"/>
    <d v="2025-08-01T00:00:00"/>
    <s v="NÃO "/>
    <s v="PRAZO LEGAL"/>
    <x v="0"/>
    <d v="2025-12-21T00:00:00"/>
    <s v="Sem informação"/>
    <x v="0"/>
    <m/>
    <s v="Elaine Cristina Fernandes Ribeiro"/>
    <s v="Josiane de Oliveira Neves"/>
    <s v="Josiane de Oliveira Neves"/>
    <s v="Sem Indicação"/>
    <s v="Sem Indicação"/>
    <e v="#N/A"/>
    <n v="-4"/>
    <s v=""/>
    <m/>
    <s v="Aguardar anualidade"/>
    <s v="016/2024"/>
    <m/>
  </r>
  <r>
    <x v="1"/>
    <s v="012"/>
    <x v="2"/>
    <s v="J.M DA SILVA PEREIRA LTDA"/>
    <s v="11.625.663/0001-18"/>
    <s v="Contratação de serviços continuados para higienização e desinfecção de reservatórios de água em edifícios do TJPA na RMB."/>
    <s v="Serviço de Terceiro"/>
    <s v="Pregão Eletrônico"/>
    <s v="002/2023"/>
    <d v="2023-02-24T00:00:00"/>
    <s v="24/02/23"/>
    <d v="2026-02-24T00:00:00"/>
    <s v="24/02/26"/>
    <n v="1096"/>
    <n v="1"/>
    <s v="INFERIOR A 30 DIAS"/>
    <x v="1"/>
    <n v="28400"/>
    <x v="0"/>
    <n v="5"/>
    <s v="SEENG"/>
    <s v="TJPA-PRO-2023/00686"/>
    <n v="0"/>
    <n v="30547.77"/>
    <s v="TJPA-MEM-2024/66321/ 0046190-02.2025.8.14.0900 prorrogaçãoo"/>
    <m/>
    <s v="Lei n° 8.666/93"/>
    <m/>
    <s v="Não"/>
    <s v="PRAZO LEGAL"/>
    <x v="0"/>
    <d v="2025-12-26T00:00:00"/>
    <s v="Sem informação"/>
    <x v="1"/>
    <m/>
    <s v="Valter Mendes Ferreira Junior"/>
    <s v="Samantha Nahon Bittencourt"/>
    <s v="Samantha Nahon Bittencourt"/>
    <s v="Sem Indicação"/>
    <s v="Sem Indicação"/>
    <e v="#N/A"/>
    <n v="1"/>
    <s v=""/>
    <m/>
    <s v="Iniciar Processo de Reajuste"/>
    <s v="012/2023"/>
    <m/>
  </r>
  <r>
    <x v="1"/>
    <s v="094"/>
    <x v="1"/>
    <s v="CONSTRUTORA J&amp;L LTDA"/>
    <s v="49.087.577/0001-71"/>
    <s v="Contratação de empresa especializada para execução da obra de conclusão da construção do novo Fórum de Santo Antônio do Tauá, conforme condições e exigências estabelecidas neste instrumento e no Termo de Referência, Anexo I do edital."/>
    <s v="Obra e Serviço de Engenharia"/>
    <s v="Concorrência"/>
    <s v="002/2024"/>
    <d v="2024-08-28T00:00:00"/>
    <s v="28/08/24"/>
    <d v="2026-02-28T00:00:00"/>
    <s v="28/02/26"/>
    <n v="549"/>
    <n v="5"/>
    <s v="INFERIOR A 30 DIAS"/>
    <x v="1"/>
    <n v="1510636.15"/>
    <x v="0"/>
    <n v="4"/>
    <s v="SEENG"/>
    <s v="TJPA-PRO-2024/03488"/>
    <n v="0"/>
    <n v="1510636.15"/>
    <s v="mem-09662 - acrescimo e reajuste automatico - ainda ajustei na planilha. 0012579-58.2025.8.14.0900 - cobrança e instrução - contrao por escopo. Autorizada prorrogação por mais 6 meses. 0058891-92.2025.8.14.0900 cobrança"/>
    <m/>
    <s v="Lei n° 14.133/21"/>
    <d v="2025-01-15T00:00:00"/>
    <s v="SIM"/>
    <s v="PRAZO LEGAL"/>
    <x v="0"/>
    <d v="2025-12-30T00:00:00"/>
    <s v="Sem informação"/>
    <x v="2"/>
    <m/>
    <s v="Jose Luis Sarmento de Araujo"/>
    <s v="Sem indicação"/>
    <s v="Marcelo Passos Calandrini Fernandes"/>
    <s v="Gabriel Henrique da Silva Ventura"/>
    <s v="Gabriel Henrique da Silva Ventura"/>
    <e v="#N/A"/>
    <n v="5"/>
    <s v=""/>
    <m/>
    <s v="Iniciar Processo de Reajuste"/>
    <s v="094/2024"/>
    <m/>
  </r>
  <r>
    <x v="1"/>
    <s v="090"/>
    <x v="3"/>
    <s v="OVERSEE TECNOLOGIA E SISTEMAS LTDA "/>
    <s v="04.071.307/0001-34"/>
    <s v="Contratação de empresa especializada na prestação de serviço especializado em transmissão e armazenamento de áudio e vídeo multiponto (Intranet/Internet), com fornecimento de equipamentos, softwares, técnicos de operação e suporte técnico."/>
    <s v="Contrato de TIC"/>
    <s v="Pregão Eletrônico"/>
    <s v="062/2021"/>
    <d v="2022-03-01T00:00:00"/>
    <s v="01/03/22"/>
    <d v="2026-03-01T00:00:00"/>
    <s v="01/03/26"/>
    <n v="1461"/>
    <n v="6"/>
    <s v="INFERIOR A 30 DIAS"/>
    <x v="1"/>
    <n v="3626055"/>
    <x v="0"/>
    <n v="7"/>
    <s v="SETIC"/>
    <s v="PA-PRO-2021/04266"/>
    <n v="0"/>
    <n v="4897479.1100000003"/>
    <s v="TJPA-MEM-2023/65331, instrução. pARA Nota Técnica / 0058900-54.2025.8.14.0900 cobrança; Arilson respondeu por email que não será prorrogado, em 22/12/25"/>
    <m/>
    <s v="Lei n° 8.666/93"/>
    <m/>
    <s v="SIM"/>
    <s v="PRAZO LEGAL"/>
    <x v="0"/>
    <d v="2025-12-31T00:00:00"/>
    <s v="Sem informação"/>
    <x v="0"/>
    <m/>
    <s v="Aline Santos Oliveira"/>
    <s v="Bruno Vieira dos Santos"/>
    <s v="Jonas da Silva Soares "/>
    <s v="Sem Indicação"/>
    <s v="Jonathas Serra de Miranda"/>
    <s v="aline.oliveira@tjpa.jus.br;bruno.vieira@tjpa.jus.br; jonas.soares@tjpa.jus.br; ; jonathas.miranda@tjpa.jus.br;coordenadoria.contratos@tjpa.jus.br"/>
    <n v="6"/>
    <s v=""/>
    <m/>
    <s v="Iniciar Processo de Reajuste"/>
    <s v="090/2021"/>
    <m/>
  </r>
  <r>
    <x v="1"/>
    <s v="010"/>
    <x v="1"/>
    <s v="AMAZON INFORMÁTICA LTDA"/>
    <s v="00.734.255/0001-88"/>
    <s v="Contratação de serviços técnicos especializados de organização,sustentação,desenvolvimento e execução continuada de serviços de suporte, manutenção e logística de equipamentos e infraestrutura,compreendendo as atividades de registro, análise, diagnóstico e atendimento de solicitações de usuários,suporte técnico remotoe/oupresencial de 1º,2º e 3º níveis,monitoramento e operação de serviços,gerenciamento de processos de TIC, execução de rotinas programadas e eventuais, suporte à implantação e funcionamento de sistemas institucionais,incluindo treinamento e orientação de usuários"/>
    <s v="Serviço de Terceiro"/>
    <s v="Pregão Eletrônico"/>
    <s v="034/2023"/>
    <d v="2024-03-01T00:00:00"/>
    <s v="01/03/24"/>
    <d v="2026-03-01T00:00:00"/>
    <s v="01/03/26"/>
    <n v="730"/>
    <n v="6"/>
    <s v="INFERIOR A 30 DIAS"/>
    <x v="1"/>
    <n v="10340352"/>
    <x v="0"/>
    <n v="6"/>
    <s v="SETIC"/>
    <s v="TJPA-PRO-2024/00537"/>
    <n v="0"/>
    <n v="10340352"/>
    <s v="0058905-76.2025.8.14.0900 cobrança"/>
    <d v="2026-01-26T00:00:00"/>
    <s v="Lei n° 8.666/93"/>
    <m/>
    <s v="SIM"/>
    <s v="PRAZO LEGAL"/>
    <x v="0"/>
    <d v="2025-12-31T00:00:00"/>
    <s v="Fora do prazo"/>
    <x v="2"/>
    <m/>
    <s v="Arilson Galdino da Silva"/>
    <s v="Denison Leandro Serrao Soares"/>
    <s v="Fabio Venicius Ferreira dos Reis"/>
    <s v="Sem Indicação"/>
    <s v="Wanderson Benedito Souza da Costa"/>
    <s v="arilson.silva@tjpa.jus.br;denison.soares@tjpa.jus.br; fabio.reis@tjpa.jus.br; ; wanderson.costa@tjpa.jus.br;coordenadoria.contratos@tjpa.jus.br"/>
    <n v="6"/>
    <s v=""/>
    <s v="Thiago da Silva Soares"/>
    <s v="Iniciar Processo de Reajuste"/>
    <s v="010/2024"/>
    <m/>
  </r>
  <r>
    <x v="1"/>
    <s v="011"/>
    <x v="1"/>
    <s v="LANLINK SOLUÇÕES E COMERCIALIZAÇÃO EM INFORMÁTICA S/A"/>
    <s v="19.877.300/0001-81"/>
    <s v="Contratação de serviços técnicos especializados de organização, sustentação, desenvolvimento e execução continuada de serviços de suporte, manutenção e logística de equipamentos e infraestrutura."/>
    <s v="Serviço de Terceiro"/>
    <s v="Pregão Eletrônico"/>
    <s v="034/2023"/>
    <d v="2024-03-01T00:00:00"/>
    <s v="01/03/24"/>
    <d v="2026-03-01T00:00:00"/>
    <s v="01/03/26"/>
    <n v="730"/>
    <n v="6"/>
    <s v="INFERIOR A 30 DIAS"/>
    <x v="1"/>
    <n v="29889960"/>
    <x v="0"/>
    <n v="5"/>
    <s v="SETIC"/>
    <s v="TJPA-PRO-2024/00538"/>
    <n v="0"/>
    <n v="31898555.620000001"/>
    <s v="TJPA-EXT-2025/00950 reajuste / 0058906-61.2025.8.14.0900 cobrança / 0056487-68.2025.8.14.0900 porrogação"/>
    <m/>
    <s v="Lei n° 8.666/93"/>
    <m/>
    <s v="SIM"/>
    <s v="PRAZO LEGAL"/>
    <x v="0"/>
    <d v="2025-12-31T00:00:00"/>
    <s v="Sem informação"/>
    <x v="1"/>
    <m/>
    <s v="Aline Santos Oliveira"/>
    <s v="Ramon Santos do Nascimento"/>
    <s v="Luciana Machado Silveira Mello"/>
    <s v="Sem Indicação"/>
    <s v="Sem Indicação"/>
    <s v="aline.oliveira@tjpa.jus.br;ramon.nascimento@tjpa.jus.br; luciana.mello@tjpa.jus.br; ; ;coordenadoria.contratos@tjpa.jus.br"/>
    <n v="6"/>
    <s v=""/>
    <s v="Thiago da Silva Soares"/>
    <s v="Iniciar Processo de Reajuste"/>
    <s v="011/2024"/>
    <m/>
  </r>
  <r>
    <x v="1"/>
    <s v="012"/>
    <x v="0"/>
    <s v="LOUZADA ENGENHARIA LTDA"/>
    <s v="10.698.156/0001-41"/>
    <s v="Contratação de empresa especializada para prestação de serviços de manutenção preditiva, preventiva e corretiva permanente com fornecimento de peças de reposição e de combustível, assim como manutenção nos sistemas de aterramento e de proteção contra descargas atmosféricas (SPDA) das subestações e grupos geradores instalados no Edifício Sede (Principal e Desembargadores) e no Prédio da Corregedoria - Anexo I"/>
    <s v="Serviço de Terceiro"/>
    <s v="Pregão Eletrônico"/>
    <s v="028/2024"/>
    <d v="2025-03-03T00:00:00"/>
    <s v="03/03/25"/>
    <d v="2026-03-03T00:00:00"/>
    <s v="03/03/26"/>
    <n v="365"/>
    <n v="8"/>
    <s v="INFERIOR A 30 DIAS"/>
    <x v="1"/>
    <n v="211000"/>
    <x v="0"/>
    <n v="5"/>
    <s v="SEENG"/>
    <s v="TJPA-PRO-2023/03713"/>
    <n v="0"/>
    <n v="283056.5"/>
    <s v="TJPA-MEM-2025/16997 reajuste e acréscimo/ 0050086-53.2025.8.14.0900 porrorgação"/>
    <m/>
    <s v="Lei n° 14.133/21"/>
    <d v="2025-04-08T00:00:00"/>
    <m/>
    <s v="PRAZO LEGAL"/>
    <x v="0"/>
    <d v="2026-01-02T00:00:00"/>
    <s v="Sem informação"/>
    <x v="1"/>
    <m/>
    <s v="Claudio Ormindo Silva dos Santos"/>
    <s v="Sem indicação"/>
    <s v="Max Jorge Machado Santos"/>
    <s v="Antonio Fernandes dos Santos Sousa"/>
    <s v="Daniel Menezes Simas"/>
    <e v="#N/A"/>
    <n v="8"/>
    <s v=""/>
    <m/>
    <s v="Aguardar anualidade"/>
    <s v="012/2025"/>
    <m/>
  </r>
  <r>
    <x v="1"/>
    <s v="021"/>
    <x v="1"/>
    <s v="CONTINENTAL SERVICE SERVIÇOS DE CONSTRUÇÃO LTDA"/>
    <s v="26.263.297/0001-71"/>
    <s v="Contratação de empresa especializada para reforma parcial do Fórum da Comarca de Santarém."/>
    <s v="Serviço de Terceiro"/>
    <s v="Tomada de Preços"/>
    <s v="001/2023"/>
    <d v="2024-03-05T00:00:00"/>
    <d v="2025-03-05T00:00:00"/>
    <d v="2026-03-04T00:00:00"/>
    <s v="04/03/26"/>
    <n v="729"/>
    <n v="9"/>
    <s v="INFERIOR A 30 DIAS"/>
    <x v="1"/>
    <n v="1235766.71"/>
    <x v="0"/>
    <n v="5"/>
    <s v="SEENG"/>
    <s v="TJPA-PRO-2024/00771"/>
    <n v="0"/>
    <n v="1682926.77"/>
    <s v="0058910-98.2025.8.14.0900 cobrança"/>
    <m/>
    <s v="Lei n° 8.666/93"/>
    <m/>
    <s v="SIM"/>
    <s v="PRAZO LEGAL"/>
    <x v="0"/>
    <d v="2026-01-03T00:00:00"/>
    <s v="Sem informação"/>
    <x v="2"/>
    <m/>
    <s v="Jose Luis Sarmento de Araujo"/>
    <s v="Jose Luis Sarmento de Araujo"/>
    <s v="Gabriel Henrique da Silva Ventura"/>
    <s v="Sem Indicação"/>
    <s v="Sem Indicação"/>
    <e v="#N/A"/>
    <n v="9"/>
    <s v=""/>
    <m/>
    <s v="Iniciar Processo de Reajuste"/>
    <s v="021/2024"/>
    <m/>
  </r>
  <r>
    <x v="1"/>
    <s v="025"/>
    <x v="1"/>
    <s v="VOXDATA TELECOM - COM E SERV EM TELECOMUNICAÇÕES E  INFORMÁTICA LTDA"/>
    <s v="18.516.905/0001-84"/>
    <s v="Contratação de empresa especializada para a prestação de serviços de fornecimento de Robô de Bate Papo (Chatbot) para Automação de Atendimentos e Suporte a Ferramenta de Service Desk Glpi"/>
    <s v="Serviço de Terceiro"/>
    <s v="Pregão Eletrônico"/>
    <s v="073/2023"/>
    <d v="2024-03-05T00:00:00"/>
    <s v="05/03/24"/>
    <d v="2026-03-05T00:00:00"/>
    <s v="05/03/26"/>
    <n v="730"/>
    <n v="10"/>
    <s v="INFERIOR A 30 DIAS"/>
    <x v="1"/>
    <n v="4656767.84"/>
    <x v="0"/>
    <n v="5"/>
    <s v="SETIC"/>
    <s v="TJPA-PRO-2024/00962"/>
    <n v="0"/>
    <n v="4849228.87"/>
    <s v="0058914-38.2025.8.14.0900, cobrança; 0055683-03.2025.8.14.0900 prorrogação - na cotação"/>
    <m/>
    <s v="Lei n° 8.666/93"/>
    <m/>
    <s v="SIM"/>
    <s v="PRAZO LEGAL"/>
    <x v="0"/>
    <d v="2026-01-04T00:00:00"/>
    <s v="Sem informação"/>
    <x v="1"/>
    <m/>
    <s v="Aline Santos Oliveira"/>
    <s v="Daniel Fontes Pereira"/>
    <s v="Paulo Emilio Correia Lima Paes Barreto"/>
    <s v="Sem Indicação"/>
    <s v="Sem Indicação"/>
    <s v="aline.oliveira@tjpa.jus.br;fontes.daniel@tjpa.jus.br; paulo.paes@tjpa.jus.br; ; ;coordenadoria.contratos@tjpa.jus.br"/>
    <n v="10"/>
    <s v=""/>
    <m/>
    <s v="Iniciar Processo de Reajuste"/>
    <s v="025/2024"/>
    <m/>
  </r>
  <r>
    <x v="1"/>
    <s v="026"/>
    <x v="1"/>
    <s v="GMF FROTAS LTDA"/>
    <s v="15.422.901/0001-49"/>
    <s v="Contratação de empresa especializada na prestação de serviço de locação de veículos automotores blindados e não blindados, visando atender as necessidades do TJPA.Consumo dos itens 2 e 3 da ARP nº 012.2024/tTJPA"/>
    <s v="Serviço de Terceiro"/>
    <s v="Pregão Eletrônico"/>
    <s v="065/2023"/>
    <d v="2024-03-07T00:00:00"/>
    <s v="07/03/24"/>
    <d v="2027-03-07T00:00:00"/>
    <s v="07/03/27"/>
    <n v="1095"/>
    <n v="377"/>
    <s v="SUPERIOR A 150 DIAS"/>
    <x v="1"/>
    <n v="511188"/>
    <x v="0"/>
    <n v="5"/>
    <s v="COMIL"/>
    <s v="TJPA-PRO-2024/01019"/>
    <n v="0"/>
    <n v="535561.14"/>
    <s v="TJPA-MEM-2025/00852, cobrança e tramitação / 0058918-75.2025.8.14.0900 cobrança/ 0059108-38.2025.8.14.0900 tramitação"/>
    <m/>
    <s v="Lei n° 8.666/93"/>
    <m/>
    <s v="SIM"/>
    <s v="PRAZO LEGAL"/>
    <x v="2"/>
    <d v="2027-01-06T00:00:00"/>
    <s v="Sem informação"/>
    <x v="2"/>
    <m/>
    <s v="Willian Rogerio Souza da Silva"/>
    <s v="Renato Moraes da Cunha"/>
    <s v="Edson Santos de Souza"/>
    <s v="Sem Indicação"/>
    <s v="Sem Indicação"/>
    <s v="william.silva@tjpa.jus.br;renato.cunha@tjpa.jus.br; edson.souza@tjpa.jus.br; ; ;coordenadoria.contratos@tjpa.jus.br"/>
    <n v="377"/>
    <s v=""/>
    <m/>
    <s v="Iniciar Processo de Reajuste"/>
    <s v="026/2024"/>
    <m/>
  </r>
  <r>
    <x v="1"/>
    <s v="023"/>
    <x v="0"/>
    <s v="KARISTEN  COMERCIO  E SERVICOS MECANICOS E ELETRICOS LTDA"/>
    <s v="05.970.357/0001-16"/>
    <s v="Contratação de empresa especializada para prestação de serviços de manutenção  preditiva, preventiva e corretiva permanente com fornecimento de peças de reposição e de combustível, assim como manutenção nos sistemas de aterramento e de proteção contra descargas atmosféricas (SPDA) das subestações e grupos geradores instalados em diversos prédios do TJPA no interior"/>
    <s v="Serviço de Terceiro"/>
    <s v="Pregão Eletrônico"/>
    <s v="040/2024"/>
    <d v="2025-03-07T00:00:00"/>
    <s v="07/03/25"/>
    <d v="2026-03-07T00:00:00"/>
    <s v="07/03/26"/>
    <n v="365"/>
    <n v="12"/>
    <s v="INFERIOR A 30 DIAS"/>
    <x v="1"/>
    <n v="202800"/>
    <x v="0"/>
    <n v="5"/>
    <s v="SEENG"/>
    <s v="TJPA-PRO-2025/00770"/>
    <n v="0"/>
    <n v="202800"/>
    <s v="0056124-81.2025.8.14.0900 porrorgação"/>
    <m/>
    <s v="Lei n° 14.133/21"/>
    <d v="2025-08-23T00:00:00"/>
    <m/>
    <s v="PRAZO LEGAL"/>
    <x v="0"/>
    <d v="2026-01-06T00:00:00"/>
    <s v="Sem informação"/>
    <x v="1"/>
    <m/>
    <s v="Claudio Ormindo Silva dos Santos"/>
    <s v="Sem indicação"/>
    <s v="Paulo Marcelo de Araújo Hildebrando"/>
    <s v="Antonio Fernandes dos Santos Sousa"/>
    <s v="Max Jorge Machado Santos"/>
    <s v="claudio.ormindo@tjpa.jus.br;; paulo.hildebrando@tjpa.jus.br; antonio.sousa2@tjpa.jus.br; max.machado@tjpa.jus.br;coordenadoria.contratos@tjpa.jus.br"/>
    <n v="12"/>
    <s v=""/>
    <m/>
    <s v="Aguardar anualidade"/>
    <s v="023/2025"/>
    <m/>
  </r>
  <r>
    <x v="1"/>
    <s v="017"/>
    <x v="4"/>
    <s v="I9 SOLUTIONS - SOLUÇÕES COMERCIAIS E GESTÃO DE TRANSPORTE LTDA"/>
    <s v="11.735.329/0001-17"/>
    <s v="Contratação de empresa especializada na prestação de serviços de agenciamento/intermediação de transporte terrestre através de solução tecnológica que possibilite a requisição de veículo"/>
    <s v="Serviço de Terceiro"/>
    <s v="Pregão Eletrônico"/>
    <s v="015/2022"/>
    <d v="2022-03-09T00:00:00"/>
    <s v="09/03/22"/>
    <d v="2026-03-09T00:00:00"/>
    <s v="09/03/26"/>
    <n v="1461"/>
    <n v="14"/>
    <s v="INFERIOR A 30 DIAS"/>
    <x v="1"/>
    <n v="473600"/>
    <x v="0"/>
    <n v="4"/>
    <s v="SEADM"/>
    <s v="PA-PRO-2022/00857"/>
    <n v="0"/>
    <n v="536111.75"/>
    <s v="TJPA-MEM-2024/01841, COBRANÇA/TJPA-MEM-2023/69359, NA SEPLAN. TJPA-MEM-2025/00854, cobrança - TJPA-MEM-2024/71841 - tramitação / 0056554-33.2025.8.14.0900 tramitação"/>
    <d v="2024-01-02T00:00:00"/>
    <s v="Lei n° 8.666/93"/>
    <m/>
    <s v="Não"/>
    <s v="PRAZO LEGAL"/>
    <x v="0"/>
    <d v="2026-01-08T00:00:00"/>
    <s v="Dentro do prazo"/>
    <x v="1"/>
    <m/>
    <s v="Djalma Da Costa Martins"/>
    <s v="Moises Cristino de Oliveira"/>
    <s v="Moises Cristino de Oliveira"/>
    <s v="Sem Indicação"/>
    <s v="Helio da Silva Pinheiro"/>
    <s v="djalma.martins@tjpa.jus.br;moises.oliveira@tjpa.jus.br; moises.oliveira@tjpa.jus.br; ; helio.pinheiro@tjpa.jus.br;coordenadoria.contratos@tjpa.jus.br"/>
    <n v="14"/>
    <s v=""/>
    <m/>
    <s v="Iniciar Processo de Reajuste"/>
    <s v="017/2022"/>
    <m/>
  </r>
  <r>
    <x v="1"/>
    <s v="017"/>
    <x v="2"/>
    <s v="EDITORA REVISTA DOS TRIBUNAIS"/>
    <s v="60.501.293/0001-12"/>
    <s v="Contratação direta do produto Revista dos Tribunais Online, com acesso simultâneo para 200 usuários, por meio do Portal do TJPA, para todas as comarcas do Estado do PA"/>
    <s v="Serviço de Terceiro"/>
    <s v="Inexigibilidade de Licitação"/>
    <s v="004/2023 (sem número no processo; 14.133)"/>
    <d v="2023-03-09T00:00:00"/>
    <s v="09/03/23"/>
    <d v="2026-03-09T00:00:00"/>
    <s v="09/03/26"/>
    <n v="1096"/>
    <n v="14"/>
    <s v="INFERIOR A 30 DIAS"/>
    <x v="1"/>
    <n v="88749.9"/>
    <x v="0"/>
    <n v="4"/>
    <s v="SEADM"/>
    <s v="TJPA-PRO-2023/00892"/>
    <n v="0"/>
    <n v="96823.89"/>
    <s v="1ª anualidade no 1° TA /a segunda anualidade será concedida no TA de prorrogação, cubrança: TJPA-MEM-2025/00859 e tramitação - ATUALIZADOO ORÇLAMENTO ESTIMADO NA PLANILHA/ 0054094-73.2025.8.14.0900 porrogação"/>
    <d v="2024-01-09T00:00:00"/>
    <s v="Lei n° 14.133/2021, art. 74, I"/>
    <d v="2025-01-16T00:00:00"/>
    <s v="Não"/>
    <s v="PRAZO LEGAL"/>
    <x v="0"/>
    <d v="2026-01-08T00:00:00"/>
    <s v="Dentro do prazo"/>
    <x v="1"/>
    <m/>
    <s v="Elaine Cristina Fernandes Ribeiro"/>
    <s v="Josiane de Oliveira Neves"/>
    <s v="Josiane de Oliveira Neves"/>
    <s v="Sem Indicação"/>
    <s v="Sem Indicação"/>
    <s v="elaine.ribeiro@tjpa.jus.br;josiane.neves@tjpa.jus.br; josiane.neves@tjpa.jus.br; ; ;coordenadoria.contratos@tjpa.jus.br"/>
    <n v="14"/>
    <s v=""/>
    <m/>
    <s v="Iniciar Processo de Reajuste"/>
    <s v="017/2023"/>
    <m/>
  </r>
  <r>
    <x v="1"/>
    <s v="007"/>
    <x v="5"/>
    <s v="PREMIER SEGURANÇA ELETRÔNICA LTDA"/>
    <s v="05.814.441/0001-40"/>
    <s v="Contratação de serviços de monitoramento eletrônico (alarme eletrônico) 24h, sete dias por semana, com instalação e locação de equipamentos de alarme, incluindo manutenção e assistência técnica preventiva e corretiva dos equipamentos"/>
    <s v="Serviço de Terceiro"/>
    <s v="Pregão Eletrônico"/>
    <s v="007/2020"/>
    <d v="2020-03-11T00:00:00"/>
    <s v="11/03/20"/>
    <d v="2026-03-11T00:00:00"/>
    <s v="11/03/26"/>
    <n v="2191"/>
    <n v="16"/>
    <s v="INFERIOR A 30 DIAS"/>
    <x v="1"/>
    <n v="1110048"/>
    <x v="0"/>
    <n v="0"/>
    <s v="COMIL"/>
    <s v="PA-PRO-2020/00725"/>
    <n v="0"/>
    <n v="1371243"/>
    <s v="TJPA-MEM-2024/01842, cobrança / TJPA-MEM-2024/02778, instrução, na SEPLAN. TJPA-MEM-2025/00861, cobrança; não pode ser prorrogado"/>
    <m/>
    <s v="Lei n° 8.666/93"/>
    <m/>
    <s v="SIM"/>
    <s v="EMERGENCIAL"/>
    <x v="0"/>
    <d v="2026-01-10T00:00:00"/>
    <s v="Sem informação"/>
    <x v="0"/>
    <m/>
    <s v="Edson Santos de Souza"/>
    <s v="Erison Lima de Souza"/>
    <s v="Max Jorge Machado Santos"/>
    <s v="Sem Indicação"/>
    <s v="Sem Indicação"/>
    <s v="edson.souza@tjpa.jus.br;erison.souza@tjpa.jus.br; max.machado@tjpa.jus.br; ; ;coordenadoria.contratos@tjpa.jus.br"/>
    <n v="16"/>
    <s v=""/>
    <m/>
    <s v="Iniciar Processo de Reajuste"/>
    <s v="007/2020"/>
    <m/>
  </r>
  <r>
    <x v="1"/>
    <s v="096"/>
    <x v="1"/>
    <s v="ATITUDE CONSTRUTORA LTDA "/>
    <s v="03.478.057/0001-99"/>
    <s v="Obra de conclusão da construção do edifício anexo ao Fórum de Marituba"/>
    <s v="Obra e Serviço de Engenharia"/>
    <s v="Concorrência"/>
    <s v="003/2024"/>
    <d v="2024-09-11T00:00:00"/>
    <s v="11/09/24"/>
    <d v="2026-03-11T00:00:00"/>
    <s v="11/03/26"/>
    <n v="546"/>
    <n v="16"/>
    <s v="INFERIOR A 30 DIAS"/>
    <x v="1"/>
    <n v="2088274"/>
    <x v="0"/>
    <n v="0"/>
    <s v="SEENG"/>
    <s v="TJPA-PRO-2024/03712"/>
    <n v="0"/>
    <n v="2734430.33"/>
    <s v="TJPA-MEM-2025/14856 - REAJUSTE AUTOMÁTICO - JA AJUSTEI NA TABELA!; instrução 0002601-57.2025.8.14.0900. Cobrança 0006871-90.2026.8.14.0900"/>
    <m/>
    <s v="Lei n° 14.133/21"/>
    <d v="2025-01-15T00:00:00"/>
    <s v="SIM"/>
    <s v="PRAZO LEGAL"/>
    <x v="0"/>
    <d v="2026-01-10T00:00:00"/>
    <s v="Sem informação"/>
    <x v="2"/>
    <m/>
    <s v="Jose Luis Sarmento de Araujo"/>
    <s v="Sem indicação"/>
    <s v="Gabriel Henrique da Silva Ventura"/>
    <s v="Selma Lidia Azevedo Lobato"/>
    <s v="Selma Lidia Azevedo Lobato"/>
    <s v="jose.araujo@tjpa.jus.br;; gabriel.ventura@tjpa.jus.br; selma.lobato@tjpa.jus.br; selma.lobato@tjpa.jus.br;coordenadoria.contratos@tjpa.jus.br"/>
    <n v="16"/>
    <s v=""/>
    <m/>
    <s v="Iniciar Processo de Reajuste"/>
    <s v="096/2024"/>
    <m/>
  </r>
  <r>
    <x v="1"/>
    <s v="024"/>
    <x v="0"/>
    <s v="J L MESQUITA SERVIÇOS DE TELECOMUNICAÇÃO LTDA"/>
    <s v="10.141.734/0001-44"/>
    <s v="Contratação para serviço de manutenção preventiva e corretiva das portas giratórias detectoras de metais, localizadas na região metropolitana e interior do Estado, com fornecimento de materiais de consumo"/>
    <s v="Serviço de Terceiro"/>
    <s v="Pregão Eletrônico"/>
    <s v="002/2025"/>
    <d v="2025-03-11T00:00:00"/>
    <s v="11/03/25"/>
    <d v="2026-03-11T00:00:00"/>
    <s v="11/03/26"/>
    <n v="365"/>
    <n v="16"/>
    <s v="INFERIOR A 30 DIAS"/>
    <x v="1"/>
    <n v="282580"/>
    <x v="0"/>
    <n v="7"/>
    <s v="SEENG"/>
    <s v="TJPA-PRO-2025/00812"/>
    <n v="19381.66"/>
    <n v="282580"/>
    <s v="0051983-19.2025.8.14.0900 - conceder o reajuste no TA de porrorgação (ainda falta atualizar a data na planilha). Com MIla"/>
    <d v="2025-11-25T00:00:00"/>
    <s v="Lei n° 14.133/21"/>
    <d v="2024-10-31T00:00:00"/>
    <m/>
    <s v="PRAZO LEGAL"/>
    <x v="0"/>
    <d v="2026-01-10T00:00:00"/>
    <s v="Dentro do prazo"/>
    <x v="1"/>
    <m/>
    <s v="Claudio Ormindo Silva dos Santos"/>
    <s v="Sem indicação"/>
    <s v="Paulo Marcelo de Araújo Hildebrando"/>
    <s v="Antonio Fernandes dos Santos Sousa"/>
    <s v="Max Jorge Machado Santos"/>
    <s v="claudio.ormindo@tjpa.jus.br;; paulo.hildebrando@tjpa.jus.br; antonio.sousa2@tjpa.jus.br; max.machado@tjpa.jus.br;coordenadoria.contratos@tjpa.jus.br"/>
    <n v="16"/>
    <s v=""/>
    <m/>
    <s v="Iniciar Processo de Reajuste"/>
    <s v="024/2025"/>
    <m/>
  </r>
  <r>
    <x v="1"/>
    <s v="028"/>
    <x v="1"/>
    <s v="RMH ENGENHARIA LTDA"/>
    <s v="15.305.915/0001-82"/>
    <s v="Contratação de empresa especializada para execução da obra de reforma e ampliação do Fórum de Barcarena."/>
    <s v="Obra e Serviço de Engenharia"/>
    <s v="Concorrência"/>
    <s v="002/2023"/>
    <d v="2024-03-12T00:00:00"/>
    <s v="12/03/24"/>
    <d v="2026-03-12T00:00:00"/>
    <s v="12/03/26"/>
    <n v="730"/>
    <n v="17"/>
    <s v="INFERIOR A 30 DIAS"/>
    <x v="1"/>
    <n v="4690052.97"/>
    <x v="0"/>
    <n v="0"/>
    <s v="SEENG"/>
    <s v="TJPA-PRO-2024/01073"/>
    <n v="0"/>
    <n v="5190192.74"/>
    <s v="TJPA-EXT-2025/02781 - prorrogação do prazo de execução;TJPA-EXT-2025/02117 reajuste  instrução TJPA-MEM-2025/13940. Perguntei ao Fiscal Gabriel no Teams em 25/08 sobre a prorogação (Taiana) - 0024973-97.2025.8.14.0900 cobrança. NOva cobrança: 0006890-96.2026.8.14.0900"/>
    <m/>
    <s v="Lei n° 8.666/93"/>
    <m/>
    <s v="SIM"/>
    <s v="PRAZO LEGAL"/>
    <x v="0"/>
    <d v="2026-01-11T00:00:00"/>
    <s v="Sem informação"/>
    <x v="2"/>
    <m/>
    <s v="Jose Luis Sarmento de Araujo"/>
    <s v="Sem indicação"/>
    <s v="Gabriel Henrique da Silva Ventura"/>
    <s v="Sem Indicação"/>
    <s v="Gabriel Henrique da Silva Ventura"/>
    <e v="#N/A"/>
    <n v="17"/>
    <s v=""/>
    <m/>
    <s v="Iniciar Processo de Reajuste"/>
    <s v="028/2024"/>
    <m/>
  </r>
  <r>
    <x v="1"/>
    <s v="008"/>
    <x v="3"/>
    <s v="RESOURCE AMERICANA LTDA"/>
    <s v="05.150.869/0001-36"/>
    <s v="Contratação de empresa especializada para o fornecimento de serviços de desenvolvimento e sustentação de sistemas de informação, de forma remota e presencial, de acordo com os padrões de desempenho e qualidade correspondentes à especialização exigida para o serviço, incluindo a sustentação de sistemas informatizados de alta criticidade, mantidos pelo Tribunal de Justiça do Estado do Pará."/>
    <s v="Contrato de TIC"/>
    <s v="Pregão Eletrônico"/>
    <s v="007/2021"/>
    <d v="2021-03-12T00:00:00"/>
    <s v="12/03/21"/>
    <d v="2026-03-12T00:00:00"/>
    <s v="12/03/26"/>
    <n v="1826"/>
    <n v="17"/>
    <s v="INFERIOR A 30 DIAS"/>
    <x v="1"/>
    <n v="7760812.7999999998"/>
    <x v="0"/>
    <n v="5"/>
    <s v="SETIC"/>
    <s v="PA-PRO-2021/00887"/>
    <n v="0"/>
    <n v="5641575.2699999996"/>
    <s v="TJPA-MEM-2024/01844, cobrança/ TJPA-PRO-2023/04830, instrução, na cotação. TJPA-MEM-2025/00863, cobrança // TJPA-MEM-2024/74559 - INSTRUÇÃO. 0006900-43.2026.8.14.0900 cobrança"/>
    <m/>
    <s v="Lei n° 8.666/93"/>
    <m/>
    <s v="SIM"/>
    <s v="EXCEPCIONAL"/>
    <x v="0"/>
    <d v="2026-01-11T00:00:00"/>
    <s v="Sem informação"/>
    <x v="2"/>
    <m/>
    <s v="Alvaro Rogers Cardoso Alvao"/>
    <s v="Arthur Wadrin da Costa"/>
    <s v="Arthur Wadrin da Costa"/>
    <s v="Sem Indicação"/>
    <s v="Sergio Ricardo Pinto Moreira"/>
    <s v="alvaro.alvao@tjpa.jus.br;arthur.watrin@tjpa.jus.br; arthur.watrin@tjpa.jus.br; ; sergio.moreira@tjpa.jus.br;coordenadoria.contratos@tjpa.jus.br"/>
    <n v="17"/>
    <s v=""/>
    <s v="Thiago da Silva Soares"/>
    <s v="Iniciar Processo de Reajuste"/>
    <s v="008/2021"/>
    <m/>
  </r>
  <r>
    <x v="1"/>
    <s v="009"/>
    <x v="3"/>
    <s v="DRIVE A INFORMÁTICA LTDA"/>
    <s v="00.677.870/0003-61"/>
    <s v="Contratação de Solução de conectividade para Redes de Armazenamento, composta de Switches FC (Fibre Channel) e garantia por 60 meses, conforme condições, quantidades e exigências estabelecidas no termo de referência, Anexo I do edital."/>
    <s v="Contrato de TIC"/>
    <s v="Pregão Eletrônico"/>
    <s v="008/2021"/>
    <d v="2021-03-17T00:00:00"/>
    <s v="17/03/21"/>
    <d v="2026-03-17T00:00:00"/>
    <s v="17/03/26"/>
    <n v="1826"/>
    <n v="22"/>
    <s v="INFERIOR A 30 DIAS"/>
    <x v="1"/>
    <n v="409000"/>
    <x v="0"/>
    <n v="4"/>
    <s v="SETIC"/>
    <s v="PA-PRO-2021/00930"/>
    <n v="0"/>
    <n v="409000"/>
    <s v="Não será prorrogado, conforme e-mail infomrado por Arilson no dia 22/12/2025"/>
    <m/>
    <s v="Lei n° 8.666/93"/>
    <m/>
    <s v="SIM"/>
    <s v="EXCEPCIONAL"/>
    <x v="0"/>
    <d v="2026-01-16T00:00:00"/>
    <s v="Sem informação"/>
    <x v="0"/>
    <m/>
    <s v="Fabio Venicius Ferreira dos Reis"/>
    <s v="Arilson Galdino da Silva"/>
    <s v="Paulo Gleidson Risuenho Peinado"/>
    <s v="Arilson Galdino da Silva"/>
    <s v="Marcus Vinicius Barbosa e Silva"/>
    <s v="fabio.reis@tjpa.jus.br;arilson.silva@tjpa.jus.br; paulo.peinado@tjpa.jus.br; arilson.silva@tjpa.jus.br; marcus.silva@tjpa.jus.br;coordenadoria.contratos@tjpa.jus.br"/>
    <n v="22"/>
    <s v=""/>
    <m/>
    <s v="Iniciar Processo de Reajuste"/>
    <s v="009/2021"/>
    <m/>
  </r>
  <r>
    <x v="1"/>
    <s v="029"/>
    <x v="1"/>
    <s v="COIMBRA QUEIROZ LAVANDERIA LTDA"/>
    <s v="41.481.422/0001-03"/>
    <s v="Contratação de empresa especializada no serviço de Lavagem de Passagem de Roupa Comum, com finalidade de atender as necessidades do Tribunal de Justiça do Estado do Pará"/>
    <s v="Serviço de Terceiro"/>
    <s v="Dispensa de Licitação"/>
    <s v="90005/2024"/>
    <d v="2024-03-18T00:00:00"/>
    <s v="18/03/24"/>
    <d v="2026-03-18T00:00:00"/>
    <s v="18/03/26"/>
    <n v="730"/>
    <n v="23"/>
    <s v="INFERIOR A 30 DIAS"/>
    <x v="1"/>
    <n v="42950.400000000001"/>
    <x v="0"/>
    <n v="5"/>
    <s v="SEADM"/>
    <s v="TJPA-PRO-2024/01188"/>
    <n v="339.48"/>
    <n v="42950.400000000001"/>
    <s v="reajuste automático 1ª anualidade: TJPA-MEM-2025/00871 - ja atualizei para a segunda data base / prorrogação: TJPA-MEM-2024/73906-A/  0060532-18.2025.8.14.0900 prorogação "/>
    <d v="2026-01-21T00:00:00"/>
    <s v="Lei n° 14.133/21"/>
    <d v="2024-11-28T00:00:00"/>
    <s v="NÃO "/>
    <s v="PRAZO LEGAL"/>
    <x v="0"/>
    <d v="2026-01-17T00:00:00"/>
    <s v="Fora do prazo"/>
    <x v="2"/>
    <m/>
    <s v="Enio de Oliveira Reboucas"/>
    <s v="Jandiara Luzia Matos Pires "/>
    <s v="Augusto Lopes Matos"/>
    <s v="Sem Indicação"/>
    <s v="Randal Willams Ferreira de Castro"/>
    <s v="enio.reboucas@tjpa.jus.br;jandiara.pires@tjpa.jus.br; augusto.matos@tjpa.jus.br; ; randal.castro@tjpa.jus.br;coordenadoria.contratos@tjpa.jus.br"/>
    <n v="23"/>
    <s v=""/>
    <m/>
    <s v="Iniciar Processo de Reajuste"/>
    <s v="029/2024"/>
    <m/>
  </r>
  <r>
    <x v="1"/>
    <s v="102"/>
    <x v="0"/>
    <s v="SANEAR BRASIL CONSTRUÇÕES LTDA"/>
    <s v="18.284.403/0001-75"/>
    <s v="Contratação de empresa especializada para a execução de obra remanescente referente à construção do prédio anexo ao Fórum de Castanhal, de acordo com as especificações e obrigações descritas na CONCORRÊNCIA nº 004/TJPA/2022 e no projeto básico, documentos que originaram este instrumento contratual."/>
    <s v="Obra e Serviço de Engenharia"/>
    <s v="Dispensa de Licitação"/>
    <s v="90033/2025"/>
    <d v="2025-09-25T00:00:00"/>
    <s v="25/09/25"/>
    <d v="2026-03-25T00:00:00"/>
    <s v="25/03/26"/>
    <n v="181"/>
    <n v="30"/>
    <s v="INFERIOR A 30 DIAS"/>
    <x v="1"/>
    <n v="1561433.35"/>
    <x v="0"/>
    <n v="0"/>
    <s v="SEENG"/>
    <s v="0014305-67.2025.8.14.0900"/>
    <n v="0"/>
    <n v="1561433.35"/>
    <s v="Remanescente de obra"/>
    <m/>
    <s v="Lei n° 8.666/93"/>
    <m/>
    <m/>
    <s v="PRAZO LEGAL"/>
    <x v="0"/>
    <d v="2026-01-24T00:00:00"/>
    <s v="Sem informação"/>
    <x v="2"/>
    <m/>
    <s v="Carlo Gustavo da Cunha Martins"/>
    <s v="Sem indicação"/>
    <s v="Marcelo Passos Calandrini Fernandes"/>
    <s v="Sem Indicação"/>
    <s v="Gabriel Henrique da Silva Ventura"/>
    <s v="carlo.martins@tjpa.jus.br;; marcelo.fernandes@tjpa.jus.br; ; gabriel.ventura@tjpa.jus.br;coordenadoria.contratos@tjpa.jus.br"/>
    <n v="30"/>
    <s v=""/>
    <m/>
    <s v="Iniciar Processo de Reajuste"/>
    <s v="102/2025"/>
    <m/>
  </r>
  <r>
    <x v="0"/>
    <s v="044"/>
    <x v="1"/>
    <s v="DARLU INDÚSTRIA TÊXTIL LTDA"/>
    <s v="40.223.106/0001-79"/>
    <s v="Registro de preços para a eventual aquisição de eletrodomésticos, eletroportáteis e utensílios de escritório diversos"/>
    <s v="Material Permanente"/>
    <s v="Pregão Eletrônico"/>
    <s v="007/2024"/>
    <d v="2024-07-29T00:00:00"/>
    <s v="29/07/24"/>
    <d v="2026-03-26T00:00:00"/>
    <s v="26/03/26"/>
    <n v="605"/>
    <n v="31"/>
    <s v="INFERIOR A 60 DIAS"/>
    <x v="1"/>
    <n v="7630.5"/>
    <x v="0"/>
    <n v="0"/>
    <s v="SEADM"/>
    <s v="TJPA-PRO-2024/02881"/>
    <n v="0"/>
    <n v="15957"/>
    <s v="TJPA-MEM-2025/07154 - antecipação da vigência com reajuste - atualizei data do orç estimado - antecipação autorizada."/>
    <m/>
    <s v="Lei n° 14.133/21"/>
    <d v="2025-03-26T00:00:00"/>
    <s v="NÃO "/>
    <s v="PRAZO LEGAL"/>
    <x v="0"/>
    <d v="2026-01-25T00:00:00"/>
    <s v="Sem informação"/>
    <x v="0"/>
    <m/>
    <s v="Joao Victor Ferreira Almeida"/>
    <s v="Sem indicação"/>
    <s v="Paulo Alexandre Andrade de Oliveira"/>
    <s v="Sem Indicação"/>
    <s v="Antonio Marcos Nunes de Carvalho"/>
    <s v="joao.vfalmeida@tjpa.jus.br;; paulo.alexandre@tjpa.jus.br; ; antonio.carvalho@tjpa.jus.br;coordenadoria.contratos@tjpa.jus.br"/>
    <n v="31"/>
    <s v=""/>
    <m/>
    <s v="Aguardar anualidade"/>
    <s v="044/2024"/>
    <m/>
  </r>
  <r>
    <x v="1"/>
    <s v="056"/>
    <x v="4"/>
    <s v="CONSERP MANUTENÇÃO DE ELEVADORES LTDA"/>
    <s v="00.489.015/0001-65"/>
    <s v="Fornecimento com serviço de instalação e manutenção em garantia para plataformas de percurso vertical no Fórum Criminal e Casa Amarela II"/>
    <s v="Serviço de Terceiro"/>
    <s v="Pregão Eletrônico"/>
    <s v="045/2022"/>
    <d v="2022-07-25T00:00:00"/>
    <s v="25/07/22"/>
    <d v="2026-03-26T00:00:00"/>
    <s v="26/03/26"/>
    <n v="1340"/>
    <n v="31"/>
    <s v="INFERIOR A 60 DIAS"/>
    <x v="1"/>
    <n v="188400"/>
    <x v="0"/>
    <n v="21"/>
    <s v="SEENG"/>
    <s v="PA-PRO-2022/02768 "/>
    <n v="0"/>
    <n v="30857.09"/>
    <s v="TJPA-MEM-2025/03994, aguardandmo autorização/ 0005745-05.2026.8.14.0900 prorrogação"/>
    <d v="2026-01-28T00:00:00"/>
    <s v="Lei n° 8.666/93"/>
    <m/>
    <s v="Não"/>
    <s v="PRAZO LEGAL"/>
    <x v="0"/>
    <d v="2026-01-25T00:00:00"/>
    <s v="Fora do prazo"/>
    <x v="1"/>
    <m/>
    <s v="Valter Mendes Ferreira Junior"/>
    <s v="Edson Goncalves Ferreira"/>
    <s v="Edson Goncalves Ferreira"/>
    <s v="Sem Indicação"/>
    <s v="Sem Indicação"/>
    <s v="valter.junior@tjpa.jus.br;edson.ferreira@tjpa.jus.br; edson.ferreira@tjpa.jus.br; ; ;coordenadoria.contratos@tjpa.jus.br"/>
    <n v="31"/>
    <s v=""/>
    <m/>
    <s v="Iniciar Processo de Reajuste"/>
    <s v="056/2022"/>
    <m/>
  </r>
  <r>
    <x v="1"/>
    <s v="032"/>
    <x v="1"/>
    <s v="SILVA BRITTO – CALCULOS E CURSOS LTDA"/>
    <s v="19.065.210/0001-96"/>
    <s v="Contratação  direta  do  sistema  SOS  Cálculos  para uso  de servidores atuantes no Serviço de Contadoria, na modalidade de assinatura por usuário, com atualização de funcionalidades  para  atendimento  às  possíveis  mudanças  na  legislação  durante  a  vigência  contratual compreendendo ainda treinamento e disponibilização do módulo de cálculos judiciais para usuários externos"/>
    <s v="Serviço de Terceiro"/>
    <s v="Inexigibilidade de Licitação"/>
    <s v="019/2024"/>
    <d v="2024-03-27T00:00:00"/>
    <s v="27/03/24"/>
    <d v="2026-03-27T00:00:00"/>
    <s v="27/03/26"/>
    <n v="730"/>
    <n v="32"/>
    <s v="INFERIOR A 60 DIAS"/>
    <x v="1"/>
    <n v="87000"/>
    <x v="0"/>
    <n v="4"/>
    <s v="SETIC"/>
    <s v="TJPA-PRO-2024/01365"/>
    <n v="0"/>
    <n v="92985.600000000006"/>
    <s v="TJPA-MEM-2025/00875 - reajuste automatico primeira anualidade - uja atualizei a nova data base. Prorrogação: TJPA-MEM-2024/74865-A, apoio operacional --&gt; juntei o reajuste e a prorogação no mesmo siga para sair em TA devido à proximidade (sobreposição)/ 0060300-06.2025.8.14.0900 prorrogação."/>
    <d v="2025-12-26T00:00:00"/>
    <s v="Lei n° 14.133/2021, art. 74, I"/>
    <d v="2024-11-16T00:00:00"/>
    <s v="NÃO "/>
    <s v="PRAZO LEGAL"/>
    <x v="0"/>
    <d v="2026-01-26T00:00:00"/>
    <s v="Dentro do prazo"/>
    <x v="1"/>
    <m/>
    <s v="Alvaro Rogers Cardoso Alvao"/>
    <s v="Carlos Victor Coimbra da Conceição"/>
    <s v="Arthur Wadrin da Costa"/>
    <s v="Sem Indicação"/>
    <s v="Sem Indicação"/>
    <s v="alvaro.alvao@tjpa.jus.br;carlos.coimbra@tjpa.jus.br; arthur.watrin@tjpa.jus.br; ; ;coordenadoria.contratos@tjpa.jus.br"/>
    <n v="32"/>
    <s v=""/>
    <m/>
    <s v="Iniciar Processo de Reajuste"/>
    <s v="032/2024"/>
    <m/>
  </r>
  <r>
    <x v="1"/>
    <s v="025"/>
    <x v="2"/>
    <s v="3CORP  TECHNOLOGY  INFRAESTRUTURA  DE TELECOM LTDA"/>
    <s v="04.238.297/0001-89"/>
    <s v="Solução de Comunicação IP baseada em nuvem integrada ao Microsoft Teams, incluindo serviços técnicos especializados a serem executados de forma contínua,com capacidade para prover tráfego de voz entre as diversas unidades  judiciárias e administrativas do Tribunal  de  Justiça  do  Estado  do  Pará  e  opúblico externo"/>
    <s v="Contrato de TIC"/>
    <s v="Pregão Eletrônico"/>
    <s v="038/2022"/>
    <d v="2023-03-29T00:00:00"/>
    <s v="29/03/23"/>
    <d v="2026-03-29T00:00:00"/>
    <s v="29/03/26"/>
    <n v="1096"/>
    <n v="34"/>
    <s v="INFERIOR A 60 DIAS"/>
    <x v="1"/>
    <n v="1036760"/>
    <x v="0"/>
    <n v="5"/>
    <s v="SETIC"/>
    <s v="PA-PRO-2023/01065"/>
    <n v="0"/>
    <n v="1129199.4099999999"/>
    <s v="TJPA-MEM-2025/11750, cobrança / TJPA-MEM-2025/04631 - instrução - na assessoria contábil/ 0042621-90.2025.8.14.0900 acrescimo e prorrogação"/>
    <m/>
    <s v="Lei n° 8.666/93"/>
    <m/>
    <s v="SIM"/>
    <s v="PRAZO LEGAL"/>
    <x v="0"/>
    <d v="2026-01-28T00:00:00"/>
    <s v="Sem informação"/>
    <x v="1"/>
    <m/>
    <s v="Wanderson Benedito Souza da Costa"/>
    <s v="Arilson Galdino da Silva"/>
    <s v="Marcia Valeria Amaral Lobato"/>
    <s v="Arilson Galdino da Silva"/>
    <s v="Simonne Soares Batista"/>
    <s v="wanderson.costa@tjpa.jus.br;arilson.silva@tjpa.jus.br; marcia.lobato@tjpa.jus.br; arilson.silva@tjpa.jus.br; simonne.batista@tjpa.jus.br;coordenadoria.contratos@tjpa.jus.br"/>
    <n v="34"/>
    <s v=""/>
    <m/>
    <s v="Iniciar Processo de Reajuste"/>
    <s v="025/2023"/>
    <m/>
  </r>
  <r>
    <x v="1"/>
    <s v="018"/>
    <x v="4"/>
    <s v="A C ALVES NOGUEIRA SERVIÇOS DE ALIMENTAÇÃO EIRELI"/>
    <s v="36.126.020/0001-50"/>
    <s v="Contratação de Empresa Especializada na Prestação de Serviços de Produção e Distribuição de Lanches."/>
    <s v="Serviço de Terceiro"/>
    <s v="Pregão Eletrônico"/>
    <s v="012/2022"/>
    <d v="2022-04-01T00:00:00"/>
    <s v="01/04/22"/>
    <d v="2026-04-01T00:00:00"/>
    <s v="01/04/26"/>
    <n v="1461"/>
    <n v="37"/>
    <s v="INFERIOR A 60 DIAS"/>
    <x v="1"/>
    <n v="349935"/>
    <x v="0"/>
    <n v="0"/>
    <s v="SEADM"/>
    <s v="PA-PRO-2022/00968"/>
    <n v="11811.74"/>
    <n v="473086.6"/>
    <s v="TJPA-MEM-2025/00752-A / 0000128-64.2026.8.14.0900 prorrogação"/>
    <m/>
    <s v="Lei n° 8.666/93"/>
    <m/>
    <s v="Não"/>
    <s v="PRAZO LEGAL"/>
    <x v="1"/>
    <d v="2026-01-31T00:00:00"/>
    <s v="Sem informação"/>
    <x v="1"/>
    <m/>
    <s v="Enio de Oliveira Reboucas"/>
    <s v="Augusto Lopes Matos"/>
    <s v="Helton Moura da Rocha"/>
    <s v="Sem Indicação"/>
    <s v="Jandiara Luzia Matos Pires "/>
    <s v="enio.reboucas@tjpa.jus.br;augusto.matos@tjpa.jus.br; helton.rocha@tjpa.jus.br; ; jandiara.pires@tjpa.jus.br;coordenadoria.contratos@tjpa.jus.br"/>
    <n v="37"/>
    <s v=""/>
    <m/>
    <s v="Iniciar Processo de Reajuste"/>
    <s v="018/2022"/>
    <m/>
  </r>
  <r>
    <x v="1"/>
    <s v="095"/>
    <x v="2"/>
    <s v="CONSERP MANUTENÇÃO DE ELEVADORES LTDA"/>
    <s v="00.489.015/0001-65"/>
    <s v="Contratação de empresa especializada para manutenção de 08 elevadores em prédios da RMB."/>
    <s v="Serviço de Terceiro"/>
    <s v="Pregão Eletrônico"/>
    <s v="038/2023"/>
    <d v="2023-11-07T00:00:00"/>
    <s v="07/11/23"/>
    <d v="2026-04-01T00:00:00"/>
    <s v="01/04/26"/>
    <n v="876"/>
    <n v="37"/>
    <s v="INFERIOR A 60 DIAS"/>
    <x v="1"/>
    <n v="689800"/>
    <x v="0"/>
    <n v="5"/>
    <s v="SEENG"/>
    <s v="TJPA-PRO-2023/04536"/>
    <n v="0"/>
    <n v="356405.91"/>
    <s v="TJPA-MEM-2024/35211, RE-RATIFICAÇÃO DO TERMINO DO PRAZO DE VIGÊNCIA/ TJPA-MEM-2025/06679 prorrogação/ 0005751-12.2026.8.14.0900 prorrogação"/>
    <d v="2026-01-29T00:00:00"/>
    <s v="Lei n° 8.666/93"/>
    <m/>
    <s v="Não"/>
    <s v="PRAZO LEGAL"/>
    <x v="1"/>
    <d v="2026-01-31T00:00:00"/>
    <s v="Dentro do prazo"/>
    <x v="2"/>
    <m/>
    <s v="Claudio Ormindo Silva dos Santos"/>
    <s v="Edson Goncalves Ferreira"/>
    <s v="Edson Goncalves Ferreira"/>
    <s v="Sem Indicação"/>
    <s v="Sem Indicação"/>
    <s v="claudio.ormindo@tjpa.jus.br;edson.ferreira@tjpa.jus.br; edson.ferreira@tjpa.jus.br; ; ;coordenadoria.contratos@tjpa.jus.br"/>
    <n v="37"/>
    <s v=""/>
    <m/>
    <s v="Iniciar Processo de Reajuste"/>
    <s v="095/2023"/>
    <m/>
  </r>
  <r>
    <x v="1"/>
    <s v="027"/>
    <x v="2"/>
    <s v="ARAÚJO ABREU ENGENHARIA NORTE LTDA"/>
    <s v="03.543.374/0001-41"/>
    <s v="Contratação de serviços de manutenção predial preventiva e corretiva, com mão de obra residente e fornecimento de equipamentos, ferramentas, EPI's, EPc's, materiais e peças."/>
    <s v="Terceirização"/>
    <s v="Pregão Eletrônico"/>
    <s v="007/2023"/>
    <d v="2023-04-02T00:00:00"/>
    <s v="02/04/23"/>
    <d v="2026-04-02T00:00:00"/>
    <s v="02/04/26"/>
    <n v="1096"/>
    <n v="38"/>
    <s v="INFERIOR A 60 DIAS"/>
    <x v="1"/>
    <n v="2850300"/>
    <x v="0"/>
    <n v="6"/>
    <s v="SEENG"/>
    <s v="TJPA-PRO-2023/001147"/>
    <n v="0"/>
    <n v="3134033.05"/>
    <s v="prorrogação  0006809-50.2026.8.14.0900/ Prorrogação 0006809-50.2026.8.14.0900"/>
    <d v="2026-01-30T00:00:00"/>
    <s v="Lei n° 8.666/93"/>
    <m/>
    <s v="SIM"/>
    <s v="PRAZO LEGAL"/>
    <x v="1"/>
    <d v="2026-02-01T00:00:00"/>
    <s v="Dentro do prazo"/>
    <x v="1"/>
    <m/>
    <s v="Valter Mendes Ferreira Junior"/>
    <s v="Carlos Alberto Magalhães Bremgartner"/>
    <s v="Francinaldo Pereira da Silva Barbosa"/>
    <s v="Sem Indicação"/>
    <s v="Sem Indicação"/>
    <s v="valter.junior@tjpa.jus.br;carlos.bremgartner@tjpa.jus.br; francinaldo.barbosa@tjpa.jus.br; ; ;coordenadoria.contratos@tjpa.jus.br"/>
    <n v="38"/>
    <s v=""/>
    <m/>
    <s v="Iniciar Processo de Reajuste"/>
    <s v="027/2023"/>
    <m/>
  </r>
  <r>
    <x v="1"/>
    <s v="062"/>
    <x v="4"/>
    <s v="CONSERP MANUTENÇÃO DE ELEVADORES LTDA"/>
    <s v="00.489.015/0001-65"/>
    <s v="Fornecimento de elevador, com serviço de instalação e manutenção em garantia para o novo Fórum de Altamira"/>
    <s v="Serviço de Terceiro"/>
    <s v="Pregão Eletrônico"/>
    <s v="038/2022"/>
    <d v="2022-08-03T00:00:00"/>
    <s v="03/08/22"/>
    <d v="2026-04-03T00:00:00"/>
    <s v="03/04/26"/>
    <n v="1339"/>
    <n v="39"/>
    <s v="INFERIOR A 60 DIAS"/>
    <x v="1"/>
    <n v="306000"/>
    <x v="0"/>
    <n v="6"/>
    <s v="SEENG"/>
    <s v="TJPA-PRO-2022/02914"/>
    <n v="0"/>
    <n v="47587.8"/>
    <s v="TJPA-MEM-2025/03989 - na assessoria jurídica/ 0005749-42.2026.8.14.0900 prorrogação"/>
    <d v="2026-01-29T00:00:00"/>
    <s v="Lei n° 8.666/93"/>
    <m/>
    <s v="Não"/>
    <s v="PRAZO LEGAL"/>
    <x v="1"/>
    <d v="2026-02-02T00:00:00"/>
    <s v="Dentro do prazo"/>
    <x v="1"/>
    <m/>
    <s v="Valter Mendes Ferreira Junior"/>
    <s v="Edson Goncalves Ferreira"/>
    <s v="Edson Goncalves Ferreira"/>
    <s v="Sem Indicação"/>
    <s v="Sem Indicação"/>
    <s v="valter.junior@tjpa.jus.br;edson.ferreira@tjpa.jus.br; edson.ferreira@tjpa.jus.br; ; ;coordenadoria.contratos@tjpa.jus.br"/>
    <n v="39"/>
    <s v=""/>
    <m/>
    <s v="Iniciar Processo de Reajuste"/>
    <s v="062/2022"/>
    <m/>
  </r>
  <r>
    <x v="1"/>
    <s v="022"/>
    <x v="1"/>
    <s v="LOGPRO SERVIÇOS ADMINISTRATIVOS PARA TERCEIROS LTDA"/>
    <s v="17.211.866/0001-44"/>
    <s v="Prestação de serviço de solução de pagamento por meio eletrônico que realize captura, roteamento, transmissão, processamento, compensação e liquidação de transações financeiras à vista e/ou parceladas, por meio de sistema e-commerce, realizadas com cartão de crédito e cartão de débito, sem ônus para o Tribunal de Justiça do Pará"/>
    <s v="Serviço de Terceiro"/>
    <s v="Pregão Eletrônico"/>
    <s v="002/2024"/>
    <d v="2024-04-03T00:00:00"/>
    <s v="03/04/24"/>
    <d v="2026-04-03T00:00:00"/>
    <s v="03/04/26"/>
    <n v="730"/>
    <n v="39"/>
    <s v="INFERIOR A 60 DIAS"/>
    <x v="1"/>
    <n v="0"/>
    <x v="1"/>
    <n v="4"/>
    <s v="SEFIN"/>
    <s v="TJPA-PRO-2024/01420"/>
    <n v="0"/>
    <s v=" Taxa 6,32% "/>
    <s v="Taxa de 6,07% - reajuste TJPA-MEM-2025/18398 - data ja ajustada na planilha. 0005020-16.2026.8.14.0900 prorrogação"/>
    <d v="2026-01-28T00:00:00"/>
    <s v="Lei n° 14.133/21"/>
    <d v="2025-02-09T00:00:00"/>
    <s v="SIM"/>
    <s v="PRAZO LEGAL"/>
    <x v="1"/>
    <d v="2026-02-02T00:00:00"/>
    <s v="Dentro do prazo"/>
    <x v="1"/>
    <m/>
    <s v="Miguel Lucivaldo Alves Santos"/>
    <s v="Sem indicação"/>
    <s v="Pablo Costa de Almada Moura"/>
    <s v="Mauricio Crispino Gomes"/>
    <s v="Alexander Richard Vinso"/>
    <s v="miguel.lasantos@tjpa.jus.br;; pablo.moura@tjpa.jus.br; mauricio.crispino@tjpa.jus.br; alexander.vinson@tjpa.jus.br;coordenadoria.contratos@tjpa.jus.br"/>
    <n v="39"/>
    <s v=""/>
    <m/>
    <s v="Aguardar anualidade"/>
    <s v="022/2024"/>
    <m/>
  </r>
  <r>
    <x v="1"/>
    <s v="035"/>
    <x v="0"/>
    <s v="VENTOSUL SOLUÇOES TÉRMICAS LTDA"/>
    <s v="24.485.960/0001-57"/>
    <s v="serviços  de  manutenção  preventiva,  corretiva, desinstalação,  substituição  e  realocação  dos  equipamentos  de  ar-condicionado  tipo  expansão direta e VRF, splits (ou outro equipamento de outra classificação que vier a substituir estes) nos seguintes prédios: Fórum de Ananindeua (Rua Claudio Sanders, n 193); Ed. Des. Paulo Frota (Av. Tamandaré, 873) e; Secretaria de Gestão de Pessoas (Trav. Felix Roque, 264)."/>
    <s v="Serviço de Terceiro"/>
    <s v="Pregão Eletrônico"/>
    <s v="003/2025"/>
    <d v="2025-04-03T00:00:00"/>
    <s v="03/04/25"/>
    <d v="2026-04-03T00:00:00"/>
    <s v="03/04/26"/>
    <n v="365"/>
    <n v="39"/>
    <s v="INFERIOR A 60 DIAS"/>
    <x v="1"/>
    <n v="465000"/>
    <x v="0"/>
    <n v="4"/>
    <s v="SEENG"/>
    <s v="TJPA-PRO-2025/01028"/>
    <n v="29583.33"/>
    <n v="465000"/>
    <s v="Contrato teve garantia adiconal, atenção! 0060229-04.2025.8.14.0900 porrogação - pediro de acrecimo e prorrogação, alem de reajuste anual"/>
    <d v="2026-02-09T00:00:00"/>
    <s v="Lei n° 14.133/21"/>
    <d v="2024-11-18T00:00:00"/>
    <m/>
    <s v="PRAZO LEGAL"/>
    <x v="1"/>
    <d v="2026-02-02T00:00:00"/>
    <s v="Fora do prazo"/>
    <x v="1"/>
    <m/>
    <s v="Antonio Fernandes dos Santos Sousa"/>
    <s v="Sem indicação"/>
    <s v="Claudio Ormindo Silva dos Santos"/>
    <s v="Sem Indicação"/>
    <s v="Sem Indicação"/>
    <e v="#N/A"/>
    <n v="39"/>
    <s v=""/>
    <m/>
    <s v="Iniciar Processo de Reajuste"/>
    <s v="035/2025"/>
    <m/>
  </r>
  <r>
    <x v="0"/>
    <s v="051"/>
    <x v="1"/>
    <s v="J M F COMÉRCIO &amp; SERVIÇOS EIRELI-ME"/>
    <s v="11.036.136/0001-78"/>
    <s v="Registro de preços para a eventual aquisição de eletrodomésticos, eletroportáteis e utensílios de escritório diversos"/>
    <s v="Material Permanente"/>
    <s v="Pregão Eletrônico"/>
    <s v="007/2024"/>
    <d v="2024-07-29T00:00:00"/>
    <s v="29/07/24"/>
    <d v="2026-04-04T00:00:00"/>
    <s v="04/04/26"/>
    <n v="614"/>
    <n v="40"/>
    <s v="INFERIOR A 60 DIAS"/>
    <x v="1"/>
    <n v="92700"/>
    <x v="0"/>
    <n v="0"/>
    <s v="SEADM"/>
    <s v="TJPA-PRO-2024/02890"/>
    <n v="0"/>
    <n v="194778"/>
    <s v="TJPA-MEM-2025/07195 - ANTECI´PAÇÃO DA PRORROGAÇÃO DA ATA - JA COM REAJUSTE DOS ITENS - atualizei data do rç estimado"/>
    <m/>
    <s v="Lei n° 14.133/21"/>
    <d v="2025-03-26T00:00:00"/>
    <s v="NÃO "/>
    <s v="PRAZO LEGAL"/>
    <x v="1"/>
    <d v="2026-02-03T00:00:00"/>
    <s v="Sem informação"/>
    <x v="0"/>
    <m/>
    <s v="Joao Victor Ferreira Almeida"/>
    <s v="Sem indicação"/>
    <s v="Paulo Alexandre Andrade de Oliveira"/>
    <s v="Claikson Mendonca Duarte "/>
    <s v="Antonio Marcos Nunes de Carvalho"/>
    <s v="joao.vfalmeida@tjpa.jus.br;; paulo.alexandre@tjpa.jus.br; claikson.duarte@tjpa.jus.br; antonio.carvalho@tjpa.jus.br;coordenadoria.contratos@tjpa.jus.br"/>
    <n v="40"/>
    <s v=""/>
    <m/>
    <s v="Aguardar anualidade"/>
    <s v="051/2024"/>
    <m/>
  </r>
  <r>
    <x v="1"/>
    <s v="065"/>
    <x v="4"/>
    <s v="DAVID MOREIRA E CIA LTDA"/>
    <s v="03.564.152/0001-05"/>
    <s v="Fornecimento de equipamentos de refrigeração, com serviço de instalação e manutenção para o novo Fórum de Altamira"/>
    <s v="Material Permanente e Serviço de Terceiro"/>
    <s v="Pregão Eletrônico"/>
    <s v="043/2022"/>
    <d v="2022-08-04T00:00:00"/>
    <s v="04/08/22"/>
    <d v="2026-04-04T00:00:00"/>
    <s v="04/04/26"/>
    <n v="1339"/>
    <n v="40"/>
    <s v="INFERIOR A 60 DIAS"/>
    <x v="1"/>
    <n v="1128135.4099999999"/>
    <x v="0"/>
    <n v="2"/>
    <s v="SEENG"/>
    <s v="PA-PRO-2022/02897"/>
    <n v="15847.57"/>
    <n v="200170.8"/>
    <s v="TJPA-MEM-2025/11756, cobrança / TJPA-MEM-2025/00775 tramitação"/>
    <m/>
    <s v="Lei n° 8.666/93"/>
    <m/>
    <s v="Não"/>
    <s v="PRAZO LEGAL"/>
    <x v="1"/>
    <d v="2026-02-03T00:00:00"/>
    <s v="Sem informação"/>
    <x v="2"/>
    <m/>
    <s v="Valter Mendes Ferreira Junior"/>
    <s v="Claudio Ormindo Silva dos Santos"/>
    <s v="Claudio Ormindo Silva dos Santos"/>
    <s v="Sem Indicação"/>
    <s v="Sem Indicação"/>
    <s v="valter.junior@tjpa.jus.br;claudio.ormindo@tjpa.jus.br; claudio.ormindo@tjpa.jus.br; ; ;coordenadoria.contratos@tjpa.jus.br"/>
    <n v="40"/>
    <m/>
    <m/>
    <s v="Iniciar Processo de Reajuste"/>
    <s v="065/2022"/>
    <m/>
  </r>
  <r>
    <x v="0"/>
    <s v="031"/>
    <x v="0"/>
    <s v="FHS LIVROS LTDA EPP"/>
    <s v="45.546.237/0001-00"/>
    <s v="FHS LIVROS LTDA EPP"/>
    <s v="Material Permanente"/>
    <s v="Pregão Eletrônico"/>
    <s v="008/2025"/>
    <d v="2025-04-08T00:00:00"/>
    <s v="08/04/25"/>
    <d v="2026-04-08T00:00:00"/>
    <s v="08/04/26"/>
    <n v="365"/>
    <n v="44"/>
    <s v="INFERIOR A 60 DIAS"/>
    <x v="1"/>
    <n v="98143.5"/>
    <x v="0"/>
    <n v="0"/>
    <s v="SEADM"/>
    <s v="TJPA-PRO-2025/01253"/>
    <n v="0"/>
    <n v="98143.5"/>
    <s v="desconto de 12% / cobrança 0001943-96.2026.8.14.0900/ porrogação 0005210-76.2026.8.14.0900 - reajustar na porrogação"/>
    <m/>
    <s v="Lei n° 14.133/21"/>
    <d v="2024-12-06T00:00:00"/>
    <s v="NÃO "/>
    <s v="PRAZO LEGAL"/>
    <x v="1"/>
    <d v="2026-02-07T00:00:00"/>
    <s v="Sem informação"/>
    <x v="1"/>
    <m/>
    <s v="Elaine Cristina Fernandes Ribeiro"/>
    <s v="Sem indicação"/>
    <s v="Lanalucia dos Santos Soares Figueiredo"/>
    <s v="Josiane de Oliveira Neves"/>
    <s v="Josiane de Oliveira Neves"/>
    <e v="#N/A"/>
    <n v="44"/>
    <s v=""/>
    <m/>
    <s v="Iniciar Processo de Reajuste"/>
    <s v="031/2025"/>
    <m/>
  </r>
  <r>
    <x v="1"/>
    <s v="106"/>
    <x v="1"/>
    <s v="FERNANDA F PONTIN LTDA"/>
    <s v="10.277.241/0001-36"/>
    <s v="Prestação  de  serviços  de  publicação,  por  centímetro  de  coluna,  de extratos  de editais deprocessos licitatórios do Tribunal de Justiça do Pará em jornal diário de grande circulação local,conforme descrição disposta no Termo de referência e na propostaapresentadapelacontratada"/>
    <s v="Serviço de Terceiro"/>
    <s v="Dispensa de Licitação"/>
    <s v="90039/2024/TJPA"/>
    <d v="2024-10-09T00:00:00"/>
    <s v="09/10/24"/>
    <d v="2026-04-09T00:00:00"/>
    <s v="09/04/26"/>
    <n v="547"/>
    <n v="45"/>
    <s v="INFERIOR A 60 DIAS"/>
    <x v="1"/>
    <n v="8820"/>
    <x v="0"/>
    <n v="2"/>
    <s v="DECOM"/>
    <s v="TJPA-PRO-2024/02878"/>
    <n v="2372.6799999999998"/>
    <n v="11605.79"/>
    <s v="TJPA-MEM-2025/05698 / 0020363-86.2025.8.14.0900 - segunda prorrogação, reajuste alcançado, conceder, data ajustada"/>
    <d v="2025-08-07T00:00:00"/>
    <s v="Lei n° 14.133/21"/>
    <d v="2025-08-14T00:00:00"/>
    <s v="SIM"/>
    <s v="PRAZO LEGAL"/>
    <x v="1"/>
    <d v="2026-02-08T00:00:00"/>
    <s v="Dentro do prazo"/>
    <x v="2"/>
    <m/>
    <s v="Will Montenegro Teixeira"/>
    <s v="Sem indicação"/>
    <s v="Klaus Rhossard Seabra Guimarães "/>
    <s v="Sem Indicação"/>
    <s v="Sem Indicação"/>
    <s v="will.teixeira@tjpa.jus.br;klaus.guimaraes@tjpa.jus.br"/>
    <n v="45"/>
    <s v=""/>
    <m/>
    <s v="Aguardar anualidade"/>
    <s v="106/2024"/>
    <m/>
  </r>
  <r>
    <x v="0"/>
    <s v="056"/>
    <x v="1"/>
    <s v="SUL ÁGUA EQUIPAMENTOS LTDA"/>
    <s v="46.344.050/0001-97"/>
    <s v="Registro de preços para a eventual aquisição de eletrodomésticos, eletroportáteis e utensílios de escritório diversos"/>
    <s v="Material Permanente"/>
    <s v="Pregão Eletrônico"/>
    <s v="007/2024"/>
    <d v="2024-07-29T00:00:00"/>
    <s v="29/07/24"/>
    <d v="2026-04-11T00:00:00"/>
    <s v="11/04/26"/>
    <n v="621"/>
    <n v="47"/>
    <s v="INFERIOR A 60 DIAS"/>
    <x v="1"/>
    <n v="8734"/>
    <x v="0"/>
    <n v="0"/>
    <s v="SEADM"/>
    <s v="TJPA-PRO-2024/02895"/>
    <n v="0"/>
    <n v="8734"/>
    <s v="TJPA-MEM-2025/11824-A - antecipação da prororgação - ja ajustei a data do orçamento estimado na planilha - autorizada"/>
    <m/>
    <s v="Lei n° 14.133/21"/>
    <d v="2025-03-26T00:00:00"/>
    <s v="NÃO "/>
    <s v="PRAZO LEGAL"/>
    <x v="1"/>
    <d v="2026-02-10T00:00:00"/>
    <s v="Sem informação"/>
    <x v="0"/>
    <m/>
    <s v="Joao Victor Ferreira Almeida"/>
    <s v="Sem indicação"/>
    <s v="Paulo Alexandre Andrade de Oliveira"/>
    <s v="Claikson Mendonca Duarte "/>
    <s v="Antonio Marcos Nunes de Carvalho"/>
    <e v="#N/A"/>
    <n v="47"/>
    <s v=""/>
    <m/>
    <s v="Aguardar anualidade"/>
    <s v="056/2024"/>
    <m/>
  </r>
  <r>
    <x v="1"/>
    <s v="043"/>
    <x v="0"/>
    <s v="N P TECNOLOGIA E GESTÃO DE DADOS LTDA."/>
    <s v="07.797.967/0001-95"/>
    <s v="Contratação de 05 (cinco) licenças, com mais 04 (quatro) cortesias, de acesso ao serviço de pesquisa e comparação de preços praticados pela administração pública, disponibilizado por meio de sistema eletrônico integrado, com acesso via internet mediante login e senha de uso exclusivo e simultâneo. A solução será fornecida na modalidade períodica, com vigência de 12 (doze) meses, a fim de atender às necessidades do TJPA, conforme as condições, quantidades e especificações técnicas descritas no termo de referência."/>
    <s v="Serviços de Terceiros"/>
    <s v="Inexigibilidade de Licitação "/>
    <s v="011/2025"/>
    <d v="2025-04-23T00:00:00"/>
    <n v="46135"/>
    <d v="2026-04-23T00:00:00"/>
    <s v="SUPERIOR A 150 DIAS"/>
    <n v="365"/>
    <n v="59"/>
    <s v="INFERIOR A 60 DIAS"/>
    <x v="1"/>
    <n v="61500"/>
    <x v="0"/>
    <n v="1"/>
    <s v="SEADM"/>
    <s v="TJPA-PRO-2025/00256"/>
    <n v="0"/>
    <n v="61500"/>
    <s v="0006123-58.2026.8.14.0900 prorrogação"/>
    <m/>
    <s v="Lei n° 14.133/21"/>
    <d v="2025-03-10T00:00:00"/>
    <s v="NÃO "/>
    <s v="PRAZO LEGAL"/>
    <x v="1"/>
    <d v="2026-02-22T00:00:00"/>
    <s v="Sem informação"/>
    <x v="2"/>
    <m/>
    <s v="Rennan Rodrigues Santos"/>
    <s v="Afonso Teixeira Noura Neto"/>
    <s v="Brunna Ferreira da Silva"/>
    <s v="Sem Indicação"/>
    <s v="Sem Indicação"/>
    <e v="#N/A"/>
    <n v="261"/>
    <s v=""/>
    <m/>
    <s v="Aguardar anualidade"/>
    <s v="043/2025"/>
    <m/>
  </r>
  <r>
    <x v="1"/>
    <s v="014"/>
    <x v="3"/>
    <s v="PRIME CONSULTORIA E ASSESSORIA EMPRESARIAL LTDA"/>
    <s v="05.340.639/0001-30"/>
    <s v="Contratação de empresa especializada em execução de serviços de gerenciamento de frota de veículos do Tribunal de Justiça do Estado do Pará (TJPA), conforme condições, quantidades e exigências estabelecidas no termo de referência, Anexo I do edital; Item 1 - manutenção preventiva de veículos."/>
    <s v="Serviço de Terceiro"/>
    <s v="Pregão Eletrônico"/>
    <s v="002/2021"/>
    <d v="2021-05-01T00:00:00"/>
    <s v="01/05/21"/>
    <d v="2026-05-01T00:00:00"/>
    <s v="01/05/26"/>
    <n v="1826"/>
    <n v="67"/>
    <s v="INFERIOR A 90 DIAS"/>
    <x v="1"/>
    <n v="1241155.54"/>
    <x v="0"/>
    <n v="2"/>
    <s v="SEADM"/>
    <s v="PA-PRO-2021/01094"/>
    <n v="36110.089999999997"/>
    <n v="1365271.09"/>
    <s v="MEM-2025/11087 - na div de compras"/>
    <m/>
    <s v="Lei n° 8.666/93"/>
    <m/>
    <s v="SIM"/>
    <s v="EXCEPCIONAL"/>
    <x v="1"/>
    <m/>
    <s v="Sem informação"/>
    <x v="2"/>
    <m/>
    <s v="Djalma Da Costa Martins"/>
    <s v="Helio da Silva Pinheiro"/>
    <s v="Helio da Silva Pinheiro"/>
    <s v="Sem Indicação"/>
    <s v="Rafaela Martins Prazeres"/>
    <e v="#N/A"/>
    <n v="67"/>
    <s v=""/>
    <m/>
    <s v="Iniciar Processo de Reajuste"/>
    <s v="014/2021"/>
    <m/>
  </r>
  <r>
    <x v="1"/>
    <s v="015"/>
    <x v="3"/>
    <s v="TICKET SOLUÇÕES HDFGT S/A"/>
    <s v=" 03.506.307/0001-57"/>
    <s v="Contratação de empresa especializada em execução de serviços de gerenciamento de frota de veículos do Tribunal de Justiça do Estado do Pará (TJPA), conforme condições, quantidades e exigências estabelecidas no termo de referência, Anexo I do edital; Item 2 - fornecimento de combustível."/>
    <s v="Serviço de Terceiro"/>
    <s v="Pregão Eletrônico"/>
    <s v="002/2021"/>
    <d v="2021-05-01T00:00:00"/>
    <s v="01/05/21"/>
    <d v="2026-05-01T00:00:00"/>
    <s v="01/05/26"/>
    <n v="1826"/>
    <n v="67"/>
    <s v="INFERIOR A 90 DIAS"/>
    <x v="1"/>
    <n v="1448926.91"/>
    <x v="0"/>
    <n v="0"/>
    <s v="SEADM"/>
    <s v="PA-PRO-2021/01096"/>
    <n v="0"/>
    <n v="2393541.09"/>
    <s v="TJPA-MEM-2025/14395, COBRANÇA / TJPA-MEM-2025/08721 - tramitação - empresa noa quer assinar o termo aditivo com clausula de recsisão antecipada. 0008333-82.2026.8.14.0900 rescisão antecipada."/>
    <d v="2026-02-06T00:00:00"/>
    <s v="Lei n° 8.666/93"/>
    <m/>
    <s v="SIM"/>
    <s v="EXCEPCIONAL"/>
    <x v="1"/>
    <d v="2026-03-02T00:00:00"/>
    <s v="Dentro do prazo"/>
    <x v="1"/>
    <m/>
    <s v="Djalma Da Costa Martins"/>
    <s v="Moises Cristino de Oliveira"/>
    <s v="Moises Cristino de Oliveira"/>
    <s v="Sem Indicação"/>
    <s v="Helio da Silva Pinheiro"/>
    <e v="#N/A"/>
    <n v="67"/>
    <s v=""/>
    <m/>
    <s v="Iniciar Processo de Reajuste"/>
    <s v="015/2021"/>
    <m/>
  </r>
  <r>
    <x v="1"/>
    <s v="017"/>
    <x v="3"/>
    <s v="CONSERP MANUTENÇÃO DE ELEVADORES LTDA"/>
    <s v="00.489.015/0001-65"/>
    <s v="Contratação de empresa especializada para a manutenção Preventiva e corretiva dos Elevadores e Plataformas de percurso vertical nos prédios da Região Metropolitana de Belém do TJPA"/>
    <s v="Serviço de Terceiro"/>
    <s v="Pregão Eletrônico"/>
    <s v="019/2021"/>
    <d v="2021-05-03T00:00:00"/>
    <s v="03/05/21"/>
    <d v="2026-05-03T00:00:00"/>
    <s v="03/05/26"/>
    <n v="1826"/>
    <n v="69"/>
    <s v="INFERIOR A 90 DIAS"/>
    <x v="1"/>
    <n v="134650"/>
    <x v="0"/>
    <n v="3"/>
    <s v="SEENG"/>
    <s v="PA-PRO-2021/01385"/>
    <n v="0"/>
    <n v="196549.15"/>
    <s v="TJPA-MEM-2025/14396, cobrança"/>
    <m/>
    <s v="Lei n° 8.666/93"/>
    <m/>
    <s v="Não"/>
    <s v="EXCEPCIONAL"/>
    <x v="1"/>
    <d v="2026-03-04T00:00:00"/>
    <s v="Sem informação"/>
    <x v="2"/>
    <m/>
    <s v="Antonio Maximiano de Sousa Martins Jr."/>
    <s v="Edson Goncalves Ferreira"/>
    <s v="Edson Goncalves Ferreira"/>
    <s v="Sem Indicação"/>
    <s v="Sem Indicação"/>
    <e v="#N/A"/>
    <n v="69"/>
    <s v=""/>
    <m/>
    <s v="Iniciar Processo de Reajuste"/>
    <s v="017/2021"/>
    <m/>
  </r>
  <r>
    <x v="1"/>
    <s v="111"/>
    <x v="1"/>
    <s v="LIZARD SERVIÇOS LTDA"/>
    <s v="30.536.715/0001-24"/>
    <s v="Contratação de empresa para fornecimento de veículos automotores tipo caminhão e furgão."/>
    <s v="Material Permanente"/>
    <s v="Pregão Eletrônico"/>
    <s v="029/2024"/>
    <d v="2024-11-04T00:00:00"/>
    <s v="04/11/24"/>
    <d v="2026-05-04T00:00:00"/>
    <s v="04/05/26"/>
    <n v="546"/>
    <n v="70"/>
    <s v="INFERIOR A 90 DIAS"/>
    <x v="1"/>
    <n v="295000"/>
    <x v="0"/>
    <n v="3"/>
    <s v="SEADM"/>
    <s v="TJPA-PRO-2024/04473"/>
    <n v="0"/>
    <n v="295000"/>
    <s v="sem clausula de reajuste"/>
    <m/>
    <s v="Lei n° 14.133/21"/>
    <m/>
    <s v="NÃO "/>
    <s v="PRAZO LEGAL"/>
    <x v="1"/>
    <d v="2026-03-05T00:00:00"/>
    <s v="Sem informação"/>
    <x v="2"/>
    <m/>
    <s v="Wanderson Alcides Sena Marques"/>
    <s v="Sem indicação"/>
    <s v="Moises Cristino de Oliveira"/>
    <s v="Sem Indicação"/>
    <s v="Enderson Clayson Gonçalves Silva"/>
    <e v="#N/A"/>
    <n v="70"/>
    <s v=""/>
    <m/>
    <s v="Iniciar Processo de Reajuste"/>
    <s v="111/2024"/>
    <m/>
  </r>
  <r>
    <x v="1"/>
    <s v="112"/>
    <x v="1"/>
    <s v="NOVO HORIZONTE COMÉRCIO E SERVIÇOS LTDA"/>
    <s v="51.552.005/0001-68"/>
    <s v="Contratação de empresa para fornecimento de veículos automotores tipo caminhão e furgão."/>
    <s v="Material Permanente"/>
    <s v="Pregão Eletrônico"/>
    <s v="029/2024"/>
    <d v="2024-11-04T00:00:00"/>
    <s v="04/11/24"/>
    <d v="2026-05-04T00:00:00"/>
    <s v="04/05/26"/>
    <n v="546"/>
    <n v="70"/>
    <s v="INFERIOR A 90 DIAS"/>
    <x v="1"/>
    <n v="337000"/>
    <x v="0"/>
    <n v="1"/>
    <s v="SEADM"/>
    <s v="TJPA-PRO-2024/04474"/>
    <n v="0"/>
    <n v="337000"/>
    <s v="sem clausula de reajuste"/>
    <m/>
    <s v="Lei n° 14.133/21"/>
    <m/>
    <s v="NÃO "/>
    <s v="PRAZO LEGAL"/>
    <x v="1"/>
    <d v="2026-03-05T00:00:00"/>
    <s v="Sem informação"/>
    <x v="2"/>
    <m/>
    <s v="Wanderson Alcides Sena Marques"/>
    <s v="Sem indicação"/>
    <s v="Moises Cristino de Oliveira"/>
    <s v="Sem Indicação"/>
    <s v="Enderson Clayson Gonçalves Silva"/>
    <e v="#N/A"/>
    <n v="70"/>
    <s v=""/>
    <m/>
    <s v="Iniciar Processo de Reajuste"/>
    <s v="112/2024"/>
    <m/>
  </r>
  <r>
    <x v="1"/>
    <s v="113"/>
    <x v="1"/>
    <s v="TRACTON COMÉRCIO DE TRATORES,  MÁQUINAS E EQUIPAMENTOS LTDA"/>
    <s v="55.367.606/0001-51"/>
    <s v="Contratação de empresa para fornecimento de veículos automotores tipo caminhão e furgão."/>
    <s v="Material Permanente"/>
    <s v="Pregão Eletrônico"/>
    <s v="029/2024"/>
    <d v="2024-11-04T00:00:00"/>
    <s v="04/11/24"/>
    <d v="2026-05-04T00:00:00"/>
    <s v="04/05/26"/>
    <n v="546"/>
    <n v="70"/>
    <s v="INFERIOR A 90 DIAS"/>
    <x v="1"/>
    <n v="1129000"/>
    <x v="0"/>
    <n v="1"/>
    <s v="SEADM"/>
    <s v="TJPA-PRO-2024/04476"/>
    <n v="0"/>
    <n v="1129000"/>
    <s v="sem clausula de reajuste"/>
    <m/>
    <s v="Lei n° 14.133/21"/>
    <m/>
    <s v="NÃO "/>
    <s v="PRAZO LEGAL"/>
    <x v="1"/>
    <d v="2026-03-05T00:00:00"/>
    <s v="Sem informação"/>
    <x v="2"/>
    <m/>
    <s v="Wanderson Alcides Sena Marques"/>
    <s v="Sem indicação"/>
    <s v="Moises Cristino de Oliveira"/>
    <s v="Sem Indicação"/>
    <s v="Enderson Clayson Gonçalves Silva"/>
    <e v="#N/A"/>
    <n v="70"/>
    <s v=""/>
    <m/>
    <s v="Iniciar Processo de Reajuste"/>
    <s v="113/2024"/>
    <m/>
  </r>
  <r>
    <x v="0"/>
    <s v="078"/>
    <x v="1"/>
    <s v="MAIS GÁS INDÚSTRIA DE GASES LTDA"/>
    <s v="25.089.951/0001-00"/>
    <s v="Registro de Preços para atendimento eventual de recarga e serviço de manutenção de 2º e 3º nível de extintores de incêndio portáteis, visando atender a necessidade do Tribunal de Justiça do Estado do Pará"/>
    <s v="Serviço de Terceiro"/>
    <s v="Pregão Eletrônico"/>
    <s v="031/2024"/>
    <d v="2024-11-05T00:00:00"/>
    <s v="05/11/24"/>
    <d v="2026-05-05T00:00:00"/>
    <s v="05/05/26"/>
    <n v="546"/>
    <n v="71"/>
    <s v="INFERIOR A 90 DIAS"/>
    <x v="1"/>
    <n v="81923.5"/>
    <x v="0"/>
    <n v="0"/>
    <s v="COMIL"/>
    <s v="TJPA-PRO-2024/04514"/>
    <n v="0"/>
    <n v="163847"/>
    <s v="TJPA-MEM-2025/16776"/>
    <d v="2025-03-28T00:00:00"/>
    <s v="Lei n° 14.133/21"/>
    <d v="2024-08-27T00:00:00"/>
    <s v="NÃO "/>
    <s v="PRAZO LEGAL"/>
    <x v="1"/>
    <d v="2026-03-06T00:00:00"/>
    <s v="Dentro do prazo"/>
    <x v="0"/>
    <m/>
    <s v="Willian Rogerio Souza da Silva"/>
    <s v="Sem indicação"/>
    <s v="Marcos Ramalho Junior"/>
    <s v="Marcos Ramalho Junior"/>
    <s v="Manasses de Souza Melo"/>
    <s v="william.silva@tjpa.jus.br; ; marcos.ramalho@tjpa.jus.br; marcos.ramalho@tjpa.jus.br; manasses.melo@tjpa.jus.br; coord.militar@tjpa.jus.br; cmtj@tjpa.jus.br; coordenadoria.contratos@tjpa.jus.br"/>
    <n v="71"/>
    <s v=""/>
    <m/>
    <s v="Iniciar Processo de Reajuste"/>
    <s v="078/2024"/>
    <m/>
  </r>
  <r>
    <x v="0"/>
    <s v="067"/>
    <x v="1"/>
    <s v="NC COMERCIO, SERVICOS E LOCACAO DE MAQUINAS EEQUIPAMENTO LTDA"/>
    <s v="08.016.893/0001-75"/>
    <s v="Registro de Preços para eventual contratação de empresa para prestação de serviços de locação de veículos automotores blindados e não blindados, com seguro total e quilometragem livre, sem motorista e combustível, para atender a este Tribunal de Justiça"/>
    <s v="Serviço de Terceiro"/>
    <s v="Pregão Eletrônico"/>
    <s v="016/2024"/>
    <d v="2024-09-12T00:00:00"/>
    <s v="12/09/24"/>
    <d v="2026-05-05T00:00:00"/>
    <s v="05/05/26"/>
    <n v="600"/>
    <n v="71"/>
    <s v="INFERIOR A 90 DIAS"/>
    <x v="1"/>
    <n v="398500"/>
    <x v="0"/>
    <n v="0"/>
    <s v="COMIL"/>
    <s v="TJPA-PRO-2024/03753"/>
    <n v="0"/>
    <n v="797000"/>
    <s v="TJPA-MEM-2025/08598~; falta ajustar a data do orçamento estimado"/>
    <d v="2025-02-11T00:00:00"/>
    <s v="Lei n° 14.133/21"/>
    <d v="2024-06-28T00:00:00"/>
    <s v="SIM"/>
    <s v="PRAZO LEGAL"/>
    <x v="1"/>
    <d v="2026-03-06T00:00:00"/>
    <s v="Dentro do prazo"/>
    <x v="0"/>
    <m/>
    <s v="Renato Moraes da Cunha"/>
    <s v="Sem indicação"/>
    <s v="Jorge Luis Botelho Lobo"/>
    <s v="Sem Indicação"/>
    <s v="Sem Indicação"/>
    <s v="renato.cunha@tjpa.jus.br; ; jorge.lobo@tjpa.jus.br; ; ; coord.militar@tjpa.jus.br; cmtj@tjpa.jus.br; coordenadoria.contratos@tjpa.jus.br"/>
    <n v="71"/>
    <s v=""/>
    <m/>
    <s v="Iniciar Processo de Reajuste"/>
    <s v="067/2024"/>
    <m/>
  </r>
  <r>
    <x v="1"/>
    <s v="044"/>
    <x v="1"/>
    <s v="PAPEL E CANETA EXPRESS ONE LTDA"/>
    <s v="41.412.829/0001-89"/>
    <s v="Contratação de empresa especializada no serviço de confecção e entrega de carimbos, para atender as necessidades do Tribunal de Justiça do Estado do Pará- TJPA"/>
    <s v="Serviço de Terceiro"/>
    <s v="Dispensa de Licitação"/>
    <s v="90007/2024"/>
    <d v="2024-05-08T00:00:00"/>
    <s v="08/05/24"/>
    <d v="2026-02-10T00:00:00"/>
    <s v="21/03/2026"/>
    <n v="643"/>
    <s v="EXPIRADO"/>
    <s v="EXPIRADO"/>
    <x v="0"/>
    <n v="13600"/>
    <x v="0"/>
    <n v="4"/>
    <s v="SEADM"/>
    <s v="TJPA-PRO-2024/04708"/>
    <n v="0"/>
    <n v="14167.68"/>
    <s v="TJPA-MEM-2025/09905 - antecipação da prorrogação autorizada - data do orçamento estimado atualizada na planilh"/>
    <m/>
    <s v="Lei nº 14.133/2021, art. 75, II"/>
    <d v="2025-02-23T00:00:00"/>
    <s v="NÃO "/>
    <s v="PRAZO LEGAL"/>
    <x v="0"/>
    <d v="2025-12-12T00:00:00"/>
    <s v="Sem informação"/>
    <x v="2"/>
    <m/>
    <s v="Enio de Oliveira Reboucas"/>
    <s v="Randal Willams Ferreira de Castro"/>
    <s v="Jandiara Luzia Matos Pires "/>
    <s v="Sem Indicação"/>
    <s v="Augusto Lopes Matos"/>
    <e v="#N/A"/>
    <n v="-13"/>
    <s v=""/>
    <m/>
    <s v="Aguardar anualidade"/>
    <s v="044/2024"/>
    <m/>
  </r>
  <r>
    <x v="1"/>
    <s v="033"/>
    <x v="4"/>
    <s v="SERVIIR  SISTEMAS  E  SERVIÇOS DE TECNOLOGIA DA INFORMAÇÃO LTDA"/>
    <s v="35.479.406/0001-83"/>
    <s v="Contratação de pessoa jurídica especializada para prestação de serviços de tradução/interpretação de língua brasileira de sinais - libras e de audiodescrição"/>
    <s v="Serviço de Terceiro"/>
    <s v="Pregão Eletrônico"/>
    <s v="017/2022"/>
    <d v="2022-05-09T00:00:00"/>
    <s v="09/05/22"/>
    <d v="2026-05-09T00:00:00"/>
    <s v="09/05/26"/>
    <n v="1461"/>
    <n v="75"/>
    <s v="INFERIOR A 90 DIAS"/>
    <x v="1"/>
    <n v="85000"/>
    <x v="0"/>
    <n v="1"/>
    <s v="DECOM"/>
    <s v="PA-PRO-2022/01764 "/>
    <n v="0"/>
    <n v="119945.98"/>
    <s v="TJPA-MEM-2024/15798, COBRANÇA"/>
    <m/>
    <s v="Lei n° 8.666/93"/>
    <m/>
    <s v="SIM"/>
    <s v="PRAZO LEGAL"/>
    <x v="1"/>
    <d v="2026-03-10T00:00:00"/>
    <s v="Sem informação"/>
    <x v="2"/>
    <m/>
    <s v="Nadime Sassim Dahas"/>
    <s v="Will Montenegro Teixeira"/>
    <s v="Antonio Carlos Sampaio Martins de Barros Junior"/>
    <s v="Sem Indicação"/>
    <s v="Sem Indicação"/>
    <e v="#N/A"/>
    <n v="75"/>
    <s v=""/>
    <m/>
    <s v="Iniciar Processo de Reajuste"/>
    <s v="033/2022"/>
    <m/>
  </r>
  <r>
    <x v="0"/>
    <s v="034"/>
    <x v="1"/>
    <s v="PORTELA &amp; LIMA LTDA"/>
    <s v="07.506.786/0001-62"/>
    <s v="Registro de preços para aquisição de materiais e equipamentos de saúde para uso odontológico no Tribunal de Justiça do Estado do Pará"/>
    <s v="Material de Consumo"/>
    <s v="Pregão Eletrônico"/>
    <s v="003/2024"/>
    <d v="2024-05-13T00:00:00"/>
    <s v="13/05/24"/>
    <d v="2026-05-09T00:00:00"/>
    <s v="09/05/26"/>
    <n v="726"/>
    <n v="75"/>
    <s v="INFERIOR A 90 DIAS"/>
    <x v="1"/>
    <n v="28848.85"/>
    <x v="0"/>
    <n v="0"/>
    <s v="SEGEP"/>
    <s v="TJPA-PRO-2024/01975"/>
    <n v="0"/>
    <n v="60328.644999999997"/>
    <s v="TJPA-MEM-2025/14903 URGENTE!! FAÇLTA ATAULIZAR ORÇ ESTIMADO"/>
    <m/>
    <s v="Lei nº 14.133/2021, art. 75, II"/>
    <d v="2024-02-20T00:00:00"/>
    <s v="NÃO "/>
    <s v="PRAZO LEGAL"/>
    <x v="1"/>
    <d v="2026-03-10T00:00:00"/>
    <s v="Sem informação"/>
    <x v="0"/>
    <m/>
    <s v="Valeria Matos Bezerra"/>
    <s v="Sem indicação"/>
    <s v="Daniele Gaia Cardoso de Freitas"/>
    <s v="Jose Nazareno Rufino de Mattos"/>
    <s v="Danilo dos Santos Bayma Amorim"/>
    <e v="#N/A"/>
    <n v="75"/>
    <s v=""/>
    <m/>
    <s v="Iniciar Processo de Reajuste"/>
    <s v="034/2024"/>
    <m/>
  </r>
  <r>
    <x v="0"/>
    <s v="037"/>
    <x v="1"/>
    <s v="VERSA DENTAL &amp; MED"/>
    <s v="42.703.783/0001-10"/>
    <s v="Registro de preços para aquisição de materiais e equipamentos de saúde para uso odontológico no Tribunal de Justiça do Estado do Pará"/>
    <s v="Material de Consumo"/>
    <s v="Pregão Eletrônico"/>
    <s v="003/2024"/>
    <d v="2024-05-13T00:00:00"/>
    <s v="13/05/24"/>
    <d v="2026-05-13T00:00:00"/>
    <s v="13/05/26"/>
    <n v="730"/>
    <n v="79"/>
    <s v="INFERIOR A 90 DIAS"/>
    <x v="1"/>
    <n v="278703.42"/>
    <x v="0"/>
    <n v="0"/>
    <s v="SEGEP"/>
    <s v="TJPA-PRO-2024/01979"/>
    <n v="0"/>
    <n v="582823.93359999999"/>
    <s v="informado por email sobre o não interesse em prorrogar, em 14/03/2024 - TJPA-MEM-2025/14899 - porrogação ata"/>
    <d v="2025-03-19T00:00:00"/>
    <s v="Lei n° 14.133/21"/>
    <d v="2024-02-20T00:00:00"/>
    <s v="NÃO "/>
    <s v="PRAZO LEGAL"/>
    <x v="1"/>
    <d v="2026-03-14T00:00:00"/>
    <s v="Dentro do prazo"/>
    <x v="0"/>
    <m/>
    <s v="Valeria Matos Bezerra"/>
    <s v="Sem indicação"/>
    <s v="Daniele Gaia Cardoso de Freitas"/>
    <s v="Jose Nazareno Rufino de Mattos"/>
    <s v="Danilo dos Santos Bayma Amorim"/>
    <e v="#N/A"/>
    <n v="79"/>
    <s v=""/>
    <m/>
    <s v="Iniciar Processo de Reajuste"/>
    <s v="037/2024"/>
    <m/>
  </r>
  <r>
    <x v="1"/>
    <s v="041"/>
    <x v="1"/>
    <s v="LUIS ARNALDO VIEIRA DA SILVA"/>
    <s v="13.375.095/0001-70"/>
    <s v="Contratação   de serviço   especializado   na manutenção  preventiva  e  corretiva  de  estantes  deslizantes,  com  eventual  fornecimento  de quaisquer  materiais  necessários  para  a  execução  dos  serviços"/>
    <s v="Serviço de Terceiro"/>
    <s v="Dispensa de Licitação"/>
    <s v="001/2022"/>
    <d v="2022-05-17T00:00:00"/>
    <s v="17/05/22"/>
    <d v="2026-05-17T00:00:00"/>
    <s v="17/05/26"/>
    <n v="1461"/>
    <n v="83"/>
    <s v="INFERIOR A 90 DIAS"/>
    <x v="1"/>
    <n v="69000"/>
    <x v="0"/>
    <n v="2"/>
    <s v="SEADM"/>
    <s v="PA-PRO-2023/02213"/>
    <n v="3312.04"/>
    <n v="38761"/>
    <s v="0007202-72.2026.8.14.0900 prorrogação"/>
    <d v="2026-01-29T00:00:00"/>
    <s v="Lei n° 8.666/93"/>
    <m/>
    <s v="Não"/>
    <s v="PRAZO LEGAL"/>
    <x v="1"/>
    <d v="2026-03-18T00:00:00"/>
    <s v="Dentro do prazo"/>
    <x v="2"/>
    <m/>
    <s v="Luana de Paula Gonçalves Alamar"/>
    <s v="Leila Maria Campos "/>
    <s v="Claikson Mendonca Duarte "/>
    <s v="Sem Indicação"/>
    <s v="Sem Indicação"/>
    <e v="#N/A"/>
    <n v="83"/>
    <s v=""/>
    <m/>
    <s v="Iniciar Processo de Reajuste"/>
    <s v="041/2024"/>
    <m/>
  </r>
  <r>
    <x v="1"/>
    <s v="030"/>
    <x v="4"/>
    <s v="_x000a_CS BRASIL FROTAS S.A._x000a_"/>
    <s v="27.595.780/0001-16"/>
    <s v="Contratação de empresa especializada na prestação de serviços de locação de veículos automotores com e sem condutor, no âmbito do tribunal de Justiça do Estado do Pará - TJPa"/>
    <s v="Serviço de Terceiro"/>
    <s v="Pregão Eletrônico"/>
    <s v="016/2022"/>
    <d v="2022-05-17T00:00:00"/>
    <s v="17/05/22"/>
    <d v="2026-05-17T00:00:00"/>
    <s v="17/05/26"/>
    <n v="1461"/>
    <n v="83"/>
    <s v="INFERIOR A 90 DIAS"/>
    <x v="1"/>
    <n v="4041446.54"/>
    <x v="0"/>
    <n v="3"/>
    <s v="SEADM"/>
    <s v="PA-PRO-2022/01654 "/>
    <n v="0"/>
    <n v="5696014.0899999999"/>
    <s v="TJPA-MEM-2024/20904, autoirzado. ATENÇÃO! Item 02 vigente até 14/09/2024"/>
    <m/>
    <s v="Lei n° 8.666/93"/>
    <m/>
    <s v="SIM"/>
    <s v="PRAZO LEGAL"/>
    <x v="1"/>
    <d v="2026-03-18T00:00:00"/>
    <s v="Sem informação"/>
    <x v="2"/>
    <m/>
    <s v="Djalma Da Costa Martins"/>
    <s v="Moises Cristino de Oliveira"/>
    <s v="Moises Cristino de Oliveira"/>
    <s v="Sem Indicação"/>
    <s v="Rafaela Martins Prazeres"/>
    <e v="#N/A"/>
    <n v="83"/>
    <s v=""/>
    <m/>
    <s v="Iniciar Processo de Reajuste"/>
    <s v="030/2022"/>
    <m/>
  </r>
  <r>
    <x v="1"/>
    <s v="027"/>
    <x v="4"/>
    <s v="ATLANTA RENT A CAR EIRELI I"/>
    <s v="01.135.910/0001-44"/>
    <s v="Contratação de empresa especializada na prestação de serviços de locação de veículos automotores com e sem condutor, no âmbito do tribunal de Justiça do Estado do Pará - TJPa"/>
    <s v="Serviço de Terceiro"/>
    <s v="Pregão Eletrônico"/>
    <s v="016/2022"/>
    <d v="2022-05-19T00:00:00"/>
    <s v="19/05/22"/>
    <d v="2026-05-19T00:00:00"/>
    <s v="19/05/26"/>
    <n v="1461"/>
    <n v="85"/>
    <s v="INFERIOR A 90 DIAS"/>
    <x v="1"/>
    <n v="6498999.5999999996"/>
    <x v="0"/>
    <n v="3"/>
    <s v="SEADM"/>
    <s v="PA-PRO-2022/01650"/>
    <n v="0"/>
    <n v="9099049.25"/>
    <s v="TJPA-MEM-2024/13780, aguardamdo autirzação da Desa"/>
    <m/>
    <s v="Lei n° 8.666/93"/>
    <m/>
    <s v="SIM"/>
    <s v="PRAZO LEGAL"/>
    <x v="1"/>
    <d v="2026-03-20T00:00:00"/>
    <s v="Sem informação"/>
    <x v="2"/>
    <m/>
    <s v="Djalma Da Costa Martins"/>
    <s v="Rafaela Martins Prazeres"/>
    <s v="Rafaela Martins Prazeres"/>
    <s v="Sem Indicação"/>
    <s v="Moises Cristino de Oliveira"/>
    <e v="#N/A"/>
    <n v="85"/>
    <s v=""/>
    <m/>
    <s v="Iniciar Processo de Reajuste"/>
    <s v="027/2022"/>
    <m/>
  </r>
  <r>
    <x v="1"/>
    <s v="034"/>
    <x v="4"/>
    <s v="EDITORA REVISTA DOS TRIBUNAIS LTDA"/>
    <s v="60.501.293/0001-12"/>
    <s v="Contratação direta da empresa Editora Revista dos Tribunais Ltda para assinatura anual paraacesso ao produto “Biblioteca Digital ProView”, com 100 acessos simultâneos, por meio do Portaldo TJPA, para todas as comarcas do Estado do Pará"/>
    <s v="Serviço de Terceiro"/>
    <s v="Inexigibilidade de Licitação"/>
    <s v="027/2022"/>
    <d v="2022-05-19T00:00:00"/>
    <s v="19/05/22"/>
    <d v="2026-05-19T00:00:00"/>
    <s v="19/05/26"/>
    <n v="1461"/>
    <n v="85"/>
    <s v="INFERIOR A 90 DIAS"/>
    <x v="1"/>
    <n v="37400"/>
    <x v="0"/>
    <n v="1"/>
    <s v="SEADM"/>
    <s v="PA-PRO-2022/01903"/>
    <n v="0"/>
    <n v="43227.58"/>
    <s v="TJPA-MEM-2025/12229"/>
    <m/>
    <s v="Lei n° 8.666/93"/>
    <m/>
    <s v="Não"/>
    <s v="PRAZO LEGAL"/>
    <x v="1"/>
    <d v="2026-03-20T00:00:00"/>
    <s v="Sem informação"/>
    <x v="2"/>
    <m/>
    <s v="Elaine Cristina Fernandes Ribeiro"/>
    <s v="Elaine Cristina Fernandes Ribeiro"/>
    <s v="Josiane de Oliveira Neves"/>
    <s v="Sem Indicação"/>
    <s v="Sem Indicação"/>
    <e v="#N/A"/>
    <n v="85"/>
    <s v=""/>
    <m/>
    <s v="Iniciar Processo de Reajuste"/>
    <s v="034/2022"/>
    <m/>
  </r>
  <r>
    <x v="1"/>
    <s v="038"/>
    <x v="4"/>
    <s v=" FACHINELI  COMUNICAÇÃO  LTDA"/>
    <s v="08.804.362/0001-47"/>
    <s v="Prestação  de  serviço  de  acesso  à  internet,  com  instalação  e  suporte  para  as  unidades  judiciárias  do  Tribunal  de  Justiça  do Estado do Par"/>
    <s v="Contrato de TIC"/>
    <s v="Pregão Eletrônico"/>
    <s v="054/2021"/>
    <d v="2022-05-19T00:00:00"/>
    <s v="19/05/22"/>
    <d v="2026-05-19T00:00:00"/>
    <s v="19/05/26"/>
    <n v="1461"/>
    <n v="85"/>
    <s v="INFERIOR A 90 DIAS"/>
    <x v="1"/>
    <n v="50439.360000000001"/>
    <x v="0"/>
    <n v="3"/>
    <s v="SETIC"/>
    <s v="PA-PRO-2022/01912"/>
    <n v="0"/>
    <n v="50439.360000000001"/>
    <m/>
    <m/>
    <s v="Lei n° 8.666/93"/>
    <m/>
    <s v="SIM"/>
    <s v="PRAZO LEGAL"/>
    <x v="1"/>
    <d v="2026-03-20T00:00:00"/>
    <s v="Sem informação"/>
    <x v="2"/>
    <m/>
    <s v="Denison Leandro Serrao Soares"/>
    <s v="Arilson Galdino da Silva"/>
    <s v="Claudio Luis da Silva Cabral"/>
    <s v="Arilson Galdino da Silva"/>
    <s v="Bruno Botelho Cardoso"/>
    <s v="denison.soares@tjpa.jus.br;arilson.silva@tjpa.jus.br; claudio.cabral@tjpa.jus.br; arilson.silva@tjpa.jus.br; bruno.bcardoso@tjpa.jus.br;coordenadoria.contratos@tjpa.jus.br"/>
    <n v="85"/>
    <s v=""/>
    <m/>
    <s v="Iniciar Processo de Reajuste"/>
    <s v="038/2022"/>
    <m/>
  </r>
  <r>
    <x v="1"/>
    <s v="054"/>
    <x v="0"/>
    <s v="S D DA SILVA FERRAZ "/>
    <s v="19.775.637/0001-88"/>
    <s v="Prestação de serviço de manutenção preventiva e corretiva, com reposição de peças nos equipamentos odontológicos."/>
    <s v="Serviço de Terceiro"/>
    <s v="Pregão Eletrônico"/>
    <s v="011/2025"/>
    <d v="2025-05-21T00:00:00"/>
    <s v="21/05/25"/>
    <d v="2026-05-21T00:00:00"/>
    <s v="21/05/26"/>
    <n v="365"/>
    <n v="87"/>
    <s v="INFERIOR A 90 DIAS"/>
    <x v="1"/>
    <n v="72230.8"/>
    <x v="0"/>
    <n v="3"/>
    <s v="SEGEP"/>
    <s v="TJPA-PRO-2025/01773"/>
    <n v="3935"/>
    <n v="72230.8"/>
    <s v="0006894-36.2026.8.14.0900 prorrogação"/>
    <m/>
    <s v="Lei n° 14.133/21"/>
    <d v="2025-01-27T00:00:00"/>
    <s v="NÃO "/>
    <s v="PRAZO LEGAL"/>
    <x v="1"/>
    <d v="2026-03-22T00:00:00"/>
    <s v="Sem informação"/>
    <x v="2"/>
    <m/>
    <s v="Valeria Matos Bezerra"/>
    <s v="Amanda Maciel Machado Barros"/>
    <s v="Alexandro Teixeira de Arruda Furtado"/>
    <s v="Daniele Gaia Cardoso de Freitas"/>
    <s v="Ana Cássia de Souza Reis"/>
    <e v="#N/A"/>
    <n v="87"/>
    <s v=""/>
    <s v="Valeria Matos Bezerra e Ana Cássia de Souza Reis"/>
    <s v="Aguardar anualidade"/>
    <s v="054/2025"/>
    <m/>
  </r>
  <r>
    <x v="1"/>
    <s v="018"/>
    <x v="3"/>
    <s v="ELEVADORES OK COMÉRCIO DE PEÇAS, COMPONENTES E SERVIÇOS DE_x000a_ELEVADORES LTDA – EPP"/>
    <s v="04.615.616/0001-28"/>
    <s v="Contratação de empresa especializada para a manutenção Preventiva e corretiva da Plataforma de percurso vertical no Fórum de Baião."/>
    <s v="Serviço de Terceiro"/>
    <s v="Pregão Eletrônico"/>
    <s v="022/2021"/>
    <d v="2021-05-26T00:00:00"/>
    <s v="26/05/21"/>
    <d v="2026-05-26T00:00:00"/>
    <s v="26/05/26"/>
    <n v="1826"/>
    <n v="92"/>
    <s v="INFERIOR A 120 DIAS"/>
    <x v="1"/>
    <n v="15191.92"/>
    <x v="0"/>
    <n v="1"/>
    <s v="SEENG"/>
    <s v="PA-PRO-2021/01626"/>
    <n v="0"/>
    <n v="18014.52"/>
    <s v="TJPA-MEM-2025/15729"/>
    <d v="2025-03-20T00:00:00"/>
    <s v="Lei n° 8.666/93"/>
    <m/>
    <s v="Não"/>
    <s v="EXCEPCIONAL"/>
    <x v="1"/>
    <d v="2026-03-27T00:00:00"/>
    <s v="Dentro do prazo"/>
    <x v="2"/>
    <m/>
    <s v="Valter Mendes Ferreira Junior"/>
    <s v="Edson Goncalves Ferreira"/>
    <s v="Edson Goncalves Ferreira"/>
    <s v="Sem Indicação"/>
    <s v="Daniel Menezes Simas"/>
    <e v="#N/A"/>
    <n v="92"/>
    <s v=""/>
    <m/>
    <s v="Iniciar Processo de Reajuste"/>
    <s v="018/2021"/>
    <m/>
  </r>
  <r>
    <x v="0"/>
    <s v="060"/>
    <x v="1"/>
    <s v="INFORSHOP SUPRIMENTOS LTDA"/>
    <s v="56.215.9999/0013-84"/>
    <s v="Registro de preços para a eventual aquisição de insumos de impressão (toners e unidades de imagem)"/>
    <s v="Material de Consumo"/>
    <s v="Pregão Eletrônico"/>
    <s v="006/2024"/>
    <d v="2024-07-31T00:00:00"/>
    <s v="31/07/24"/>
    <d v="2026-05-26T00:00:00"/>
    <s v="26/05/26"/>
    <n v="664"/>
    <n v="92"/>
    <s v="INFERIOR A 120 DIAS"/>
    <x v="1"/>
    <n v="117100"/>
    <x v="0"/>
    <n v="0"/>
    <s v="SEADM"/>
    <s v="TJPA-PRO-2024/02984"/>
    <n v="0"/>
    <n v="244879.22"/>
    <s v="TJPA-MEM-2025/20892 - falta atualizar a data do reajuste. "/>
    <d v="2025-04-11T00:00:00"/>
    <s v="Lei n° 14.133/21"/>
    <d v="2024-02-05T00:00:00"/>
    <s v="SIM"/>
    <s v="PRAZO LEGAL"/>
    <x v="1"/>
    <d v="2026-03-27T00:00:00"/>
    <s v="Dentro do prazo"/>
    <x v="0"/>
    <s v="coloquei como Não na prorrogação, considerando que houve a antecipação de prorrogação da vigência. "/>
    <s v="Joao Victor Ferreira Almeida"/>
    <s v="Sem indicação"/>
    <s v="Bruno Vieira dos Santos"/>
    <s v="Claikson Mendonca Duarte "/>
    <s v="Marcus Sergio Ferreira Neves"/>
    <e v="#N/A"/>
    <n v="92"/>
    <s v=""/>
    <m/>
    <s v="Iniciar Processo de Reajuste"/>
    <s v="060/2024"/>
    <m/>
  </r>
  <r>
    <x v="1"/>
    <s v="055"/>
    <x v="0"/>
    <s v="LOUZADA ENGENHARIA"/>
    <s v="10.698.156/0001-41"/>
    <s v="Prestação de serviços de manutenção preditiva, preventiva e corretiva permanente com fornecimento de peças de reposição e de combustível, assim como manutenção dos sistemas de aterramento e da proteção contra descarga atmosféricas (SPDA) das subestações e grupo geradores instalados em diversos prédios do TJPA na região metropolitana"/>
    <s v="Serviço de Terceiro"/>
    <s v="Pregão Eletrônico"/>
    <s v="041/2024"/>
    <d v="2025-05-27T00:00:00"/>
    <s v="27/05/25"/>
    <d v="2026-05-27T00:00:00"/>
    <s v="27/05/26"/>
    <n v="365"/>
    <n v="93"/>
    <s v="INFERIOR A 120 DIAS"/>
    <x v="1"/>
    <n v="569800"/>
    <x v="0"/>
    <n v="3"/>
    <s v="SEENG"/>
    <s v="TJPA-PRO-2025/01852"/>
    <n v="0"/>
    <n v="631857.35"/>
    <s v="Há garantia adicional! / 0056993-44.2025.8.14.0900 - reajsute automatico 1ª anualidade - ajustado na planilha"/>
    <m/>
    <s v="Lei n° 14.133/21"/>
    <d v="2025-07-08T00:00:00"/>
    <s v="NÃO "/>
    <s v="PRAZO LEGAL"/>
    <x v="1"/>
    <d v="2026-03-28T00:00:00"/>
    <s v="Sem informação"/>
    <x v="2"/>
    <m/>
    <s v="Claudio Ormindo Silva dos Santos"/>
    <s v="Sem indicação"/>
    <s v="Daniel Menezes Simas"/>
    <s v="Antonio Fernandes dos Santos Sousa"/>
    <s v="Paulo Marcelo de Araújo Hildebrando"/>
    <e v="#N/A"/>
    <n v="93"/>
    <s v=""/>
    <m/>
    <s v="Aguardar anualidade"/>
    <s v="055/2025"/>
    <m/>
  </r>
  <r>
    <x v="0"/>
    <s v="061"/>
    <x v="1"/>
    <s v="HR COMÉRCIO E SERVIÇOS EIRELLI"/>
    <s v="29.106.687/0001-26"/>
    <s v="Registro de preços para a eventual aquisição de insumos de impressão (toners e unidades de imagem)"/>
    <s v="Material de Consumo"/>
    <s v="Pregão Eletrônico"/>
    <s v="006/2024"/>
    <d v="2024-07-31T00:00:00"/>
    <s v="31/07/24"/>
    <d v="2026-05-27T00:00:00"/>
    <s v="27/05/26"/>
    <n v="665"/>
    <n v="93"/>
    <s v="INFERIOR A 120 DIAS"/>
    <x v="1"/>
    <n v="99645.56"/>
    <x v="0"/>
    <n v="0"/>
    <s v="SEADM"/>
    <s v="TJPA-PRO-2024/02985"/>
    <n v="0"/>
    <n v="199291.12"/>
    <s v="TJPA-MEM-2025/16116 - antecipação de prorrogçã de ata - falta ajustar a data d reajuste"/>
    <m/>
    <s v="Lei n° 14.133/21"/>
    <d v="2024-02-05T00:00:00"/>
    <s v="SIM"/>
    <s v="PRAZO LEGAL"/>
    <x v="1"/>
    <d v="2026-03-28T00:00:00"/>
    <s v="Sem informação"/>
    <x v="0"/>
    <s v="coloquei como Não na prorrogação, considerando que houve a antecipação de prorrogação da vigência. "/>
    <s v="Joao Victor Ferreira Almeida"/>
    <s v="Sem indicação"/>
    <s v="Bruno Vieira dos Santos"/>
    <s v="Claikson Mendonca Duarte "/>
    <s v="Marcus Sergio Ferreira Neves"/>
    <e v="#N/A"/>
    <n v="93"/>
    <m/>
    <m/>
    <s v="Iniciar Processo de Reajuste"/>
    <s v="061/2024"/>
    <m/>
  </r>
  <r>
    <x v="1"/>
    <s v="029"/>
    <x v="4"/>
    <s v="  NC  COMÉRCIO,  SERVIÇOS  E  LOCAÇÃO  DE  MÁQUINAS  E  EQUIPAMENTOS  EIRELI  "/>
    <s v="08.016.893/0001-75"/>
    <s v="Contratação de empresa especializada na prestação de serviços de locação de veículos automotores com e sem condutor, no âmbito do tribunal de Justiça do Estado do Pará - TJPa"/>
    <s v="Serviço de Terceiro"/>
    <s v="Pregão Eletrônico"/>
    <s v="016/2022"/>
    <d v="2022-05-30T00:00:00"/>
    <s v="30/05/22"/>
    <d v="2026-05-30T00:00:00"/>
    <s v="30/05/26"/>
    <n v="1461"/>
    <n v="96"/>
    <s v="INFERIOR A 120 DIAS"/>
    <x v="1"/>
    <n v="2439831.04"/>
    <x v="0"/>
    <n v="1"/>
    <s v="SEADM"/>
    <s v="PA-PRO-2022/01653 "/>
    <n v="0"/>
    <n v="1255812.94"/>
    <s v="TJPA-MEM-2024/24397, cobrança / TJPA-MEM-2024/19112, isntrução; acréscimo TJPA-MEM-2025/26651"/>
    <m/>
    <s v="Lei n° 8.666/93"/>
    <m/>
    <s v="SIM"/>
    <s v="PRAZO LEGAL"/>
    <x v="1"/>
    <d v="2026-03-31T00:00:00"/>
    <s v="Sem informação"/>
    <x v="2"/>
    <m/>
    <s v="Djalma Da Costa Martins"/>
    <s v="Moises Cristino de Oliveira"/>
    <s v="Moises Cristino de Oliveira"/>
    <s v="Sem Indicação"/>
    <s v="Rafaela Martins Prazeres"/>
    <e v="#N/A"/>
    <n v="96"/>
    <s v=""/>
    <m/>
    <s v="Iniciar Processo de Reajuste"/>
    <s v="029/2022"/>
    <m/>
  </r>
  <r>
    <x v="1"/>
    <s v="036"/>
    <x v="4"/>
    <s v="GREEN4T SOLUÇÕES TI LTDA"/>
    <s v="03.698.620/0005-68"/>
    <s v="SERVIÇOS  DE  ASSISTÊNCIA  E  SUPORTE  TÉCNICOS  ÀS  INSTALAÇÕES  DO  DATACENTER  PRINCIPAL DO TJPA, COMPREENDENDO MANUTENÇÃO PREVENTIVA PROGRAMADA E CORRETIVA SOB DEMANDA, INCLUINDO PEÇAS, MATERIAIS, INSUMOS, EQUIPAMEN-TOS E REABASTECIMENTO DE COMBUSTÍVEL."/>
    <s v="Serviço de Terceiro"/>
    <s v="Pregão Eletrônico"/>
    <s v="024/2022"/>
    <d v="2022-06-01T00:00:00"/>
    <s v="01/06/22"/>
    <d v="2026-06-01T00:00:00"/>
    <s v="01/06/26"/>
    <n v="1461"/>
    <n v="98"/>
    <s v="INFERIOR A 120 DIAS"/>
    <x v="1"/>
    <n v="3729998.4"/>
    <x v="0"/>
    <n v="4"/>
    <s v="SETIC"/>
    <s v="PA-PRO-2022/01911"/>
    <n v="0"/>
    <n v="3729998.4"/>
    <m/>
    <m/>
    <s v="Lei n° 8.666/93"/>
    <m/>
    <s v="SIM"/>
    <s v="PRAZO LEGAL"/>
    <x v="1"/>
    <d v="2026-04-02T00:00:00"/>
    <s v="Sem informação"/>
    <x v="2"/>
    <m/>
    <s v="Denison Leandro Serrao Soares"/>
    <s v="Arilson Galdino da Silva"/>
    <s v="Claudio Luis da Silva Cabral"/>
    <s v="Arilson Galdino da Silva"/>
    <s v="Cristiano Neri da Silva "/>
    <s v="denison.soares@tjpa.jus.br;arilson.silva@tjpa.jus.br; claudio.cabral@tjpa.jus.br; arilson.silva@tjpa.jus.br; cristiano.neri@tjpa.jus.br;coordenadoria.contratos@tjpa.jus.br"/>
    <n v="98"/>
    <s v=""/>
    <m/>
    <s v="Iniciar Processo de Reajuste"/>
    <s v="036/2022"/>
    <m/>
  </r>
  <r>
    <x v="1"/>
    <s v="044"/>
    <x v="4"/>
    <s v="BANCO DO ESTADO DO PARÁ - BANPARA"/>
    <s v="04.913.711/0001/08"/>
    <s v="Concessão administrativa onerosa de uso de espaço físico destinado exclusivamente à instalação de Postos de Atendimento Bancário (PA) nos seguintes prédios do Tribunal de Justiça do Estado do Pará: Edifício SEDE; Fórum Cível da Capital; Prédio do Fórum da Comarca de Ananindeua; Prédio do Fórum da Comarca de Santarém; Prédio do Fórum da Comarca de Marabá e Prédio do Fórum da Comarca de Redenção, pelo prazo de 12 (doze) meses"/>
    <s v="Outros"/>
    <s v="Pregão Eletrônico"/>
    <s v="020/2022"/>
    <d v="2022-06-02T00:00:00"/>
    <s v="02/06/22"/>
    <d v="2026-06-02T00:00:00"/>
    <s v="02/06/26"/>
    <n v="1461"/>
    <n v="99"/>
    <s v="INFERIOR A 120 DIAS"/>
    <x v="1"/>
    <n v="626136.84"/>
    <x v="2"/>
    <n v="3"/>
    <s v="SEADM"/>
    <s v="TJPA-PRO-2022/02103"/>
    <n v="0"/>
    <n v="679433.16"/>
    <s v="TJPA-MEM-2025/19632, cobrança / TJPA-MEM-2025/17857 - tramitação"/>
    <d v="2024-03-08T00:00:00"/>
    <s v="Lei n° 8.666/93"/>
    <m/>
    <s v="Não"/>
    <s v="PRAZO LEGAL"/>
    <x v="1"/>
    <m/>
    <s v="Fora do prazo"/>
    <x v="2"/>
    <m/>
    <s v="Adriana Coelho Lisboa"/>
    <s v="Jose Nasareno de Macedo Silva"/>
    <s v="Antonio Wilson Eutropio Azevedo de Souza"/>
    <s v="Sem Indicação"/>
    <s v="Kelle Katiúscia da Silva Auzier"/>
    <s v="adriana.guimaraes@tjpa.jus.br;nasareno.silva@tjpa.jus.br; antonio.souza@tjpa.jus.br; ; kelle.auzier@tjpa.jus.br;coordenadoria.contratos@tjpa.jus.br"/>
    <n v="99"/>
    <s v=""/>
    <m/>
    <s v="Iniciar Processo de Reajuste"/>
    <s v="044/2022"/>
    <m/>
  </r>
  <r>
    <x v="1"/>
    <s v="026"/>
    <x v="2"/>
    <s v="ACS  SERVICOS  TECNICOS  EM REFRIGERACAO EIRELI,"/>
    <s v="09.345.594/0001-47"/>
    <s v="Prestação  de  serviço  continuado de Manutenção  Preventiva  e  Corretiva  dos  Sistemas  de Refrigeração  nas  Edificações  que  abrigam  o  Fórum  Criminal  da  Capital, Prédios  Anexos II, III e IV (Varas da Infância e Juventude de Belém), e Fórum de Castanhal, com fornecimento de materiais de consumo (óleo lubrificante, gás refrigerante, tubos de cobre,  dentre outros) necessários  à  execução  dos  serviços,  pelo  período  de  12  meses,conforme  condições, quantidades e exigências estabelecidas no termo de referência, Anexo I deste edital. "/>
    <s v="Serviço de Terceiro"/>
    <s v="Pregão Eletrônico"/>
    <s v="003/2023"/>
    <d v="2023-06-02T00:00:00"/>
    <s v="02/06/23"/>
    <d v="2026-06-02T00:00:00"/>
    <s v="02/06/26"/>
    <n v="1096"/>
    <n v="99"/>
    <s v="INFERIOR A 120 DIAS"/>
    <x v="1"/>
    <n v="434000"/>
    <x v="0"/>
    <n v="0"/>
    <s v="SEENG"/>
    <s v="PA-PRO-2023/01100 "/>
    <n v="21090"/>
    <n v="469389.07"/>
    <s v="TJPA-MEM-2025/19638, COBRANÇA e instrução"/>
    <d v="2025-04-08T00:00:00"/>
    <s v="Lei n° 8.666/93"/>
    <m/>
    <s v="SIM"/>
    <s v="PRAZO LEGAL"/>
    <x v="1"/>
    <d v="2026-04-03T00:00:00"/>
    <s v="Dentro do prazo"/>
    <x v="2"/>
    <m/>
    <s v="Valter Mendes Ferreira Junior"/>
    <s v="Claudio Ormindo Silva dos Santos"/>
    <s v="Claudio Ormindo Silva dos Santos"/>
    <s v="Sem Indicação"/>
    <s v="Frank Ferdinando Loureiro Da Silva"/>
    <s v="valter.junior@tjpa.jus.br;claudio.ormindo@tjpa.jus.br; claudio.ormindo@tjpa.jus.br; ; frank.silva@tjpa.jus.br;coordenadoria.contratos@tjpa.jus.br"/>
    <n v="99"/>
    <s v=""/>
    <m/>
    <s v="Iniciar Processo de Reajuste"/>
    <s v="026/2023"/>
    <m/>
  </r>
  <r>
    <x v="1"/>
    <s v="122"/>
    <x v="0"/>
    <s v="SDK SERVIÇO DE INFORMÁTICA LTDA"/>
    <s v="50.366.886/0001-60"/>
    <s v="Aquisição de tablets para atender às necessidades do Tribunal de Justiça do Pará, visando uso da Tecnologia da Informação como ferramenta para a otimização das atividades administrativas dos serviços prestados no Estado do Pará, nas condições estabelecidas no Termo de Referência"/>
    <s v="Material Permanente"/>
    <s v="Adesão/Partícipe"/>
    <s v="030/2025"/>
    <d v="2025-12-04T00:00:00"/>
    <s v="04/12/25"/>
    <d v="2026-06-04T00:00:00"/>
    <s v="04/06/26"/>
    <n v="182"/>
    <n v="101"/>
    <s v="INFERIOR A 120 DIAS"/>
    <x v="1"/>
    <n v="279950"/>
    <x v="0"/>
    <n v="0"/>
    <s v="SETIC"/>
    <s v="0051348-38.2025.8.14.0900"/>
    <n v="0"/>
    <n v="279950"/>
    <m/>
    <m/>
    <s v="Lei n° 14.133/21"/>
    <d v="2025-11-27T00:00:00"/>
    <m/>
    <s v="PRAZO LEGAL"/>
    <x v="1"/>
    <d v="2026-04-05T00:00:00"/>
    <s v="Sem informação"/>
    <x v="2"/>
    <s v="Adesão à Ata de Registro de Preço nº 30/2025, oriunda do Pregão Eletrônico nº 90010/2025 do Instituto de Assistência Técnica e Extensão Rural - IATER"/>
    <s v="Andrey Diego da Silva Albuquerque"/>
    <s v="Sem indicação"/>
    <s v="Arilson Galdino da Silva"/>
    <s v="Sem Indicação"/>
    <s v="Sem Indicação"/>
    <s v="andrey.albuquerque@tjpa.jus.br;; arilson.silva@tjpa.jus.br; ; ;coordenadoria.contratos@tjpa.jus.br"/>
    <n v="101"/>
    <s v=""/>
    <m/>
    <s v="Aguardar anualidade"/>
    <s v="122/2025"/>
    <m/>
  </r>
  <r>
    <x v="1"/>
    <s v="088"/>
    <x v="2"/>
    <s v="TORO ELEVADORES LTDA"/>
    <s v="36.654.449/0001-10"/>
    <s v="Contratação de empresa especializada para fornecimento, com serviço de instalação e manutenção em garantia (12 meses) de 02 elevadores de passageiros do prédio da nova escola judicial"/>
    <s v="Material de Consumo e Serviço de Terceiro"/>
    <s v="Pregão Eletrônico"/>
    <s v="032/2023"/>
    <d v="2023-10-05T00:00:00"/>
    <s v="05/10/23"/>
    <d v="2026-06-05T00:00:00"/>
    <s v="05/06/26"/>
    <n v="974"/>
    <n v="102"/>
    <s v="INFERIOR A 120 DIAS"/>
    <x v="1"/>
    <n v="488800"/>
    <x v="0"/>
    <n v="0"/>
    <s v="SEENG"/>
    <s v="TJPA-PRO-2023/04132"/>
    <n v="0"/>
    <n v="98522.46"/>
    <s v="TJPA-MEM-2025/19644, COBRANÇ/ TJPA-MEM-2025/19690 -INSTRUÇÃO"/>
    <d v="2025-04-08T00:00:00"/>
    <s v="Lei n° 8.666/93"/>
    <m/>
    <s v="Não"/>
    <s v="PRAZO LEGAL"/>
    <x v="1"/>
    <d v="2026-04-06T00:00:00"/>
    <s v="Dentro do prazo"/>
    <x v="2"/>
    <m/>
    <s v="Claudio Ormindo Silva dos Santos"/>
    <s v="Edson Goncalves Ferreira"/>
    <s v="Edson Goncalves Ferreira"/>
    <s v="Sem Indicação"/>
    <s v="Sem Indicação"/>
    <s v="claudio.ormindo@tjpa.jus.br;edson.ferreira@tjpa.jus.br; edson.ferreira@tjpa.jus.br; ; ;coordenadoria.contratos@tjpa.jus.br"/>
    <n v="102"/>
    <s v=""/>
    <m/>
    <s v="Iniciar Processo de Reajuste"/>
    <s v="088/2023"/>
    <m/>
  </r>
  <r>
    <x v="1"/>
    <s v="020"/>
    <x v="3"/>
    <s v="SICOOB - COIMPPA"/>
    <s v="84.156.470/0001-39"/>
    <s v="Instalação de auto atendimento - caixa eletrônico (Prédio sede) R$ 826,45 mensal"/>
    <s v="Outros"/>
    <s v="Dispensa de Licitação"/>
    <s v="s/n"/>
    <d v="2021-06-15T00:00:00"/>
    <s v="15/06/21"/>
    <d v="2026-06-15T00:00:00"/>
    <s v="15/06/26"/>
    <n v="1826"/>
    <n v="112"/>
    <s v="INFERIOR A 120 DIAS"/>
    <x v="1"/>
    <n v="49587"/>
    <x v="2"/>
    <n v="5"/>
    <s v="SEADM"/>
    <s v="PA-PRO-2021/01800"/>
    <n v="0"/>
    <n v="49587"/>
    <m/>
    <m/>
    <s v="Lei n° 8.666/93"/>
    <m/>
    <s v="Não"/>
    <s v="EXCEPCIONAL"/>
    <x v="1"/>
    <d v="2026-04-16T00:00:00"/>
    <s v="Sem informação"/>
    <x v="2"/>
    <m/>
    <s v="Adriana Coelho Lisboa"/>
    <s v="Jose Nasareno de Macedo Silva"/>
    <s v="Antonio Wilson Eutropio Azevedo de Souza"/>
    <s v="Sem Indicação"/>
    <s v="Kelle Katiúscia da Silva Auzier"/>
    <e v="#N/A"/>
    <n v="112"/>
    <s v=""/>
    <m/>
    <s v="Iniciar Processo de Reajuste"/>
    <s v="020/2021"/>
    <m/>
  </r>
  <r>
    <x v="1"/>
    <s v="060"/>
    <x v="1"/>
    <s v="OSM CONSULTORIA E SISTEMA LTDA"/>
    <s v="88.633.680/0002-02"/>
    <s v="Contratação de empresa especializada para para prestação de serviço contínuos, tecnicamente qualificados, de sustentação, mutenção evolutiva e treinamento para o sistema de gestão de pessoas MENTORH, o qual fora adquirido e customizado para as necessidades do TJPA."/>
    <s v="Contrato de TIC"/>
    <s v="Inexigibilidade de Licitação"/>
    <s v="046/2024"/>
    <d v="2024-06-16T00:00:00"/>
    <s v="16/06/24"/>
    <d v="2026-06-16T00:00:00"/>
    <s v="16/06/26"/>
    <n v="730"/>
    <n v="113"/>
    <s v="INFERIOR A 120 DIAS"/>
    <x v="1"/>
    <n v="5098540"/>
    <x v="0"/>
    <n v="3"/>
    <s v="SEADM"/>
    <s v="TJPA-PRO-2024/01504"/>
    <n v="0"/>
    <n v="5098540"/>
    <s v="0056998-66.2025.8.14.0900 reajuste 1ª anualidade - ja ajustado na planilha"/>
    <m/>
    <s v="Lei n° 14.133/2021, art. 74, I"/>
    <d v="2025-06-03T00:00:00"/>
    <s v="SIM"/>
    <s v="PRAZO LEGAL"/>
    <x v="1"/>
    <d v="2026-04-17T00:00:00"/>
    <s v="Sem informação"/>
    <x v="2"/>
    <s v="Sérgio Pinto fiscal técnico substituto"/>
    <s v="Hellen Geysa da Silva Miranda Brancalhão"/>
    <s v="Juliete Maria Rosa de Souza"/>
    <s v="Arthur Wadrin da Costa"/>
    <s v="Sem Indicação"/>
    <s v="Nerylena Barros de Assunção"/>
    <s v="hellen.miranda@tjpa.jus.br;juliete.souza@tjpa.jus.br; arthur.watrin@tjpa.jus.br; ; nerylena.assuncao@tjpa.jus.br;coordenadoria.contratos@tjpa.jus.br"/>
    <n v="113"/>
    <s v=""/>
    <s v="Antonio Paulo Costa de Castro"/>
    <s v="Aguardar anualidade"/>
    <s v="060/2024"/>
    <m/>
  </r>
  <r>
    <x v="1"/>
    <s v="049"/>
    <x v="1"/>
    <s v="T B FIGUEIREDO NUNES SERVIÇOS GERAIS"/>
    <s v="10.450.194/0001-80"/>
    <s v="Contratação de empresa especializada na prestação de serviços terceirizados de natureza continuada para apoio administrativo, para atender as necessidades do TJPA, na Capital e no Interior do Estado do Pará, pelo período de 24 meses."/>
    <s v="Terceirização"/>
    <s v="Pregão Eletrônico"/>
    <s v="061/2023"/>
    <d v="2024-06-17T00:00:00"/>
    <s v="17/06/24"/>
    <d v="2026-06-17T00:00:00"/>
    <s v="17/06/26"/>
    <n v="730"/>
    <n v="114"/>
    <s v="INFERIOR A 120 DIAS"/>
    <x v="1"/>
    <n v="15719937.26"/>
    <x v="0"/>
    <n v="3"/>
    <s v="SEADM"/>
    <s v="TJPA-PRO-2024/02178"/>
    <n v="0"/>
    <n v="20804662.32"/>
    <s v="repactuação TJPA-EXT-2025/02418-A"/>
    <m/>
    <s v="Lei n° 8.666/93"/>
    <m/>
    <s v="SIM"/>
    <s v="PRAZO LEGAL"/>
    <x v="1"/>
    <d v="2026-04-18T00:00:00"/>
    <s v="Sem informação"/>
    <x v="2"/>
    <m/>
    <s v="Enio de Oliveira Reboucas"/>
    <s v="Helton Moura da Rocha"/>
    <s v="Augusto Lopes Matos"/>
    <s v="Sem Indicação"/>
    <s v="Randal Willams Ferreira de Castro"/>
    <e v="#N/A"/>
    <n v="114"/>
    <s v=""/>
    <m/>
    <s v="Iniciar Processo de Reajuste"/>
    <s v="049/2024"/>
    <m/>
  </r>
  <r>
    <x v="1"/>
    <s v="050"/>
    <x v="1"/>
    <s v="AMAZÔNIA CLEAN LIMPEZA E CONSERVAÇÃO EM PRÉDIOS LTDA"/>
    <s v="10.587.618/0001-53"/>
    <s v="Contratação de Empresa Especializada na prestação de Serviços Terceirizados de natureza continuada para Limpeza, Conservação, Higienizaçao, Copeiragem e Suporte Operacional nas dependências do TJPA, compreederá, além dos postos de serviço, o fornecimento de uniformes , materiais e o emprego de equipamentos necessários à execução dos serviços, pelo período de 24 messes"/>
    <s v="Terceirização"/>
    <s v="Pregão Eletrônico"/>
    <s v="062/2023"/>
    <d v="2024-06-17T00:00:00"/>
    <s v="17/06/24"/>
    <d v="2026-06-17T00:00:00"/>
    <s v="17/06/26"/>
    <n v="730"/>
    <n v="114"/>
    <s v="INFERIOR A 120 DIAS"/>
    <x v="1"/>
    <n v="38792925.43"/>
    <x v="0"/>
    <n v="3"/>
    <s v="SEADM"/>
    <s v="TJPA-PRO-2024/02181"/>
    <n v="0"/>
    <n v="48887787.759999998"/>
    <m/>
    <m/>
    <s v="Lei n° 8.666/93"/>
    <m/>
    <s v="SIM"/>
    <s v="PRAZO LEGAL"/>
    <x v="1"/>
    <d v="2026-04-18T00:00:00"/>
    <s v="Sem informação"/>
    <x v="2"/>
    <m/>
    <s v="Enio de Oliveira Reboucas"/>
    <s v="Helton Moura da Rocha"/>
    <s v="Jandiara Luzia Matos Pires "/>
    <s v="Sem Indicação"/>
    <s v="Augusto Lopes Matos"/>
    <e v="#N/A"/>
    <n v="114"/>
    <s v=""/>
    <m/>
    <s v="Iniciar Processo de Reajuste"/>
    <s v="050/2024"/>
    <m/>
  </r>
  <r>
    <x v="1"/>
    <s v="061"/>
    <x v="1"/>
    <s v="AOVS SISTEMAS DE INFORMÁTICA S.A"/>
    <s v="05.555.382/0001-33"/>
    <s v="Contratação de empresa especilaizada em serviços de disponibilização de licenças de acesso à plataforma de cursos &quot; ALURA&quot;, na modalidade de Ensino a Distância(EAD), para a realização de capacitações."/>
    <s v="Serviço de Terceiro"/>
    <s v="Inexigibilidade de Licitação"/>
    <s v="049/2024"/>
    <d v="2024-06-18T00:00:00"/>
    <s v="18/06/24"/>
    <d v="2026-06-19T00:00:00"/>
    <s v="19/06/26"/>
    <n v="731"/>
    <n v="116"/>
    <s v="INFERIOR A 120 DIAS"/>
    <x v="1"/>
    <n v="212250"/>
    <x v="0"/>
    <n v="2"/>
    <s v="SETIC"/>
    <s v="TJPA-PRO-2024/00717"/>
    <n v="0"/>
    <n v="212250"/>
    <s v="instrução prorrogação TJPA-MEM-2025/18345 - na assessoria jurídica - aqui a empresa abriu mão do primeiro reajuste anual. Então ajustei a data para segunda anualidade verificar se ela tbm abrirá mão."/>
    <m/>
    <s v="Lei n° 14.133/2021, art. 74, III"/>
    <d v="2025-04-19T00:00:00"/>
    <s v="SIM"/>
    <s v="PRAZO LEGAL"/>
    <x v="1"/>
    <d v="2026-04-20T00:00:00"/>
    <s v="Sem informação"/>
    <x v="2"/>
    <m/>
    <s v="Alvaro Rogers Cardoso Alvao"/>
    <s v="Sem indicação"/>
    <s v="Arthur Wadrin da Costa"/>
    <s v="Sergio Ricardo Pinto Moreira"/>
    <s v="Eloisa Cristina Alves Hasegawa"/>
    <s v="alvaro.alvao@tjpa.jus.br;; arthur.watrin@tjpa.jus.br; sergio.moreira@tjpa.jus.br; eloisa.hasegawa@tjpa.jus.br;coordenadoria.contratos@tjpa.jus.br"/>
    <n v="116"/>
    <s v=""/>
    <m/>
    <s v="Aguardar anualidade"/>
    <s v="061/2024"/>
    <m/>
  </r>
  <r>
    <x v="1"/>
    <s v="068"/>
    <x v="0"/>
    <s v="NACIONAL CONSTRUÇÕES &amp; SERVIÇOS TÉCNICOS EIRELI - EPP"/>
    <s v="02.934.270/0001-03"/>
    <s v="Contratação de empresa especializada na execução de serviços comuns de engenharia, de forma continuada, sob demanda, sem dedicação exclusiva de mão de obra, sob regime de empreita por preço unitário com fornecimento de materiais, equipamentos e ferramentas, para atender às demandas existentes ou que venham a ocorrer em imóveis utilizados pelo TJPA ou de interesse deste, conforme condições, quantidades e exigências estabelecidas no termo de referência, Anexo I deste edital. "/>
    <s v="Serviços de Terceiros"/>
    <s v="Pregão Eletrônico"/>
    <s v="009/2025"/>
    <d v="2025-06-26T00:00:00"/>
    <n v="46199"/>
    <d v="2026-06-26T00:00:00"/>
    <s v="SUPERIOR A 150 DIAS"/>
    <s v="VIGENTE"/>
    <n v="123"/>
    <s v="INFERIOR A 150 DIAS"/>
    <x v="1"/>
    <n v="3314610"/>
    <x v="0"/>
    <n v="12"/>
    <s v="SEENG"/>
    <s v="0007382-25.2025.8.14.0900"/>
    <n v="0"/>
    <n v="3314610"/>
    <s v="0057004-73.2025.8.14.0900 reajsute primira anualkidade, jka ajustei a data na planilha"/>
    <m/>
    <s v="Lei n° 14.133/21"/>
    <d v="2025-12-01T00:00:00"/>
    <s v="NÃO "/>
    <s v="PRAZO LEGAL"/>
    <x v="1"/>
    <d v="2026-04-27T00:00:00"/>
    <s v="Sem informação"/>
    <x v="2"/>
    <m/>
    <s v="Claudio Ormindo Silva dos Santos"/>
    <s v="Antonio Fernandes dos Santos Sousa"/>
    <s v="Valter Mendes Ferreira Junior"/>
    <s v="Samantha Nahon Bittencourt"/>
    <s v="Sem indicação"/>
    <s v="claudio.ormindo@tjpa.jus.br;antonio.sousa2@tjpa.jus.br; valter.junior@tjpa.jus.br; samantha.nahon@tjpa.jus.br; ;coordenadoria.contratos@tjpa.jus.br"/>
    <n v="325"/>
    <s v=""/>
    <m/>
    <s v="Aguardar anualidade"/>
    <s v="068/2025"/>
    <m/>
  </r>
  <r>
    <x v="1"/>
    <s v="067"/>
    <x v="0"/>
    <s v="SANEAR BRASIL CONSTRUÇÕES EIRELI"/>
    <s v="18.284.403/0001-75"/>
    <s v="Contratação de empresa especializada na execução de serviços comuns de engenharia, de forma continuada, sob demanda, sem dedicação exclusiva de mão de obra, sob regime de empreita por preço unitário com fornecimento de materiais, equipamentos e ferramentas para atender às demandas existentes ou que venham a ocorrer em imóveis utilizados pelo TJPA ou de interesse deste, conforme condições, quantitades e exigências estabelecidas no termo de referência, Anexo I deste edital. "/>
    <s v="Serviços de Terceiros"/>
    <s v="Pregão Eletrônico"/>
    <s v="009/2025"/>
    <d v="2025-06-27T00:00:00"/>
    <n v="46200"/>
    <d v="2026-06-27T00:00:00"/>
    <s v="SUPERIOR A 150 DIAS"/>
    <s v="VIGENTE"/>
    <n v="124"/>
    <s v="INFERIOR A 150 DIAS"/>
    <x v="1"/>
    <n v="8392125"/>
    <x v="0"/>
    <n v="2"/>
    <s v="SEENG"/>
    <s v="0008512-50.2025.8.14.0900"/>
    <n v="0"/>
    <n v="8392125"/>
    <m/>
    <m/>
    <s v="Lei n° 14.133/21"/>
    <d v="2024-01-01T00:00:00"/>
    <s v="NÃO "/>
    <s v="PRAZO LEGAL"/>
    <x v="1"/>
    <d v="2026-04-28T00:00:00"/>
    <s v="Sem informação"/>
    <x v="2"/>
    <m/>
    <s v="Claudio Ormindo Silva dos Santos"/>
    <s v="Sem indicação"/>
    <s v="Mariana Tripac Mileo Camara, Jose Ribeiro da Costa Filho, Antônio Silvaney Teixeira Duarte Junior, Arlen Gonçalves Martins, Valter Mendes Junior, Igor Alcolumbre Pinto, Max Jorge Machado Santos,  Paulo Marcelo de Araújo Hildebrando, Daniel Menezes Simas, Eliana Cristina dos Santos Farah, Augusto Almeida Macola e Armando Augusto Sá "/>
    <s v="Samantha Nahon Bittencourt"/>
    <s v="Antonio Fernandes dos Santos Sousa"/>
    <s v="claudio.ormindo@tjpa.jus.br;antonio.sousa2@tjpa.jus.br; valter.junior@tjpa.jus.br; samantha.nahon@tjpa.jus.br; ;coordenadoria.contratos@tjpa.jus.br; mariana.camara@tjpa.jus.br; jose.filho3@tjpa.jus.br; antonio.junior3@tjpa.jus.br; arlen.martins@tjpa.jus.br; valter.junior@tjpa.jus.br; igor.pinto@tjpa.jus.br; max.machado@tjpa.jus.br; paulo.hildebrando@tjpa.jus.br; daniel.simas@tjpa.jus.br; eliana.cristina@tjpa.jus.br; augusto.macola@tjpa.jus.br; armando.silva@tjpa.jus.br"/>
    <n v="326"/>
    <m/>
    <m/>
    <s v="Iniciar Processo de Reajuste"/>
    <s v="067/2025"/>
    <m/>
  </r>
  <r>
    <x v="1"/>
    <s v="050"/>
    <x v="4"/>
    <s v="HEXCEL ELEVADORES LTDA"/>
    <s v="10.599.628/0001-09"/>
    <s v="Manutenção Preventiva e Corretiva de plataformas de percurso vertical durante o periodo de 12 meses, nos Fóruns de Marituba, Parauapebas, Juizado do Jurunas e Anexo II"/>
    <s v="Serviço de Terceiro"/>
    <s v="Pregão Eletrônico"/>
    <s v="037/2022"/>
    <d v="2022-06-30T00:00:00"/>
    <s v="30/06/22"/>
    <d v="2026-06-30T00:00:00"/>
    <s v="30/06/26"/>
    <n v="1461"/>
    <n v="127"/>
    <s v="INFERIOR A 150 DIAS"/>
    <x v="1"/>
    <n v="36999.919999999998"/>
    <x v="0"/>
    <n v="1"/>
    <s v="SEENG"/>
    <s v="PA-PRO-2022/02468"/>
    <n v="0"/>
    <n v="41174.57"/>
    <s v="TJPA-MEM-2024/18180; instrução TJPA-MEM-2025/24364"/>
    <m/>
    <s v="Lei n° 8.666/93"/>
    <m/>
    <s v="Não"/>
    <s v="PRAZO LEGAL"/>
    <x v="1"/>
    <d v="2026-05-01T00:00:00"/>
    <s v="Sem informação"/>
    <x v="2"/>
    <m/>
    <s v="Valter Mendes Ferreira Junior"/>
    <s v="Edson Goncalves Ferreira"/>
    <s v="Edson Goncalves Ferreira"/>
    <s v="Sem Indicação"/>
    <s v="Sem indicação"/>
    <s v="valter.junior@tjpa.jus.br;edson.ferreira@tjpa.jus.br; edson.ferreira@tjpa.jus.br; ; ;coordenadoria.contratos@tjpa.jus.br"/>
    <n v="127"/>
    <s v=""/>
    <m/>
    <s v="Iniciar Processo de Reajuste"/>
    <s v="050/2022"/>
    <m/>
  </r>
  <r>
    <x v="1"/>
    <s v="055"/>
    <x v="4"/>
    <s v="REVERSA  AMBIENTAL SERVIÇOS E COLETORA DE RESIDUOS EIRELI"/>
    <s v="27.208.498/0001-39"/>
    <s v="Contratação de Serviços de coleta  e destinação final de resíduos de serviços de saude"/>
    <s v="Serviço de Terceiro"/>
    <s v="Pregão Eletrônico"/>
    <s v="039/2022"/>
    <d v="2022-07-07T00:00:00"/>
    <s v="07/07/22"/>
    <d v="2026-07-07T00:00:00"/>
    <s v="07/07/26"/>
    <n v="1461"/>
    <n v="134"/>
    <s v="INFERIOR A 150 DIAS"/>
    <x v="1"/>
    <n v="11000"/>
    <x v="0"/>
    <n v="2"/>
    <s v="SEGEP"/>
    <s v="PA-PRO-2022/02575 "/>
    <n v="0"/>
    <n v="11959.36"/>
    <s v="TJPA-MEM-2023/24473, cobrança, apoio operacional / TJPA-MEM-2023/22913, instrução, na Divisão de Compra. Na assessoria jurídica. Autorizado. TJPA-MEM-2024/30079, COBRANÇA. TJPA-MEM-2024/20937 - tramitação; instrução TJPA-MEM-2025/22820 - voltou da assessoria ao fiscal, para atualizaçãoda scertidões - mandei mensagem pro Max cobrando o processo em 17/06"/>
    <d v="2024-04-16T00:00:00"/>
    <s v="Lei n° 8.666/93"/>
    <m/>
    <s v="Não"/>
    <s v="PRAZO LEGAL"/>
    <x v="3"/>
    <d v="2026-05-08T00:00:00"/>
    <s v="Dentro do prazo"/>
    <x v="2"/>
    <m/>
    <s v="Miguel Angelo Novo Simas"/>
    <s v="Madalena Freitas de Oliveira"/>
    <s v="Igor Alcolumbre Pinto"/>
    <s v="Sem Indicação"/>
    <s v="Kamilla de Mendonça Gondim Prince"/>
    <s v="miguel.simas@tjpa.jus.br;madalena.oliveira@tjpa.jus.br; igor.pinto@tjpa.jus.br; ; kamilla.gondim@tjpa.jus.br;coordenadoria.contratos@tjpa.jus.br"/>
    <n v="134"/>
    <s v=""/>
    <m/>
    <s v="Iniciar Processo de Reajuste"/>
    <s v="055/2022"/>
    <m/>
  </r>
  <r>
    <x v="1"/>
    <s v="062"/>
    <x v="1"/>
    <s v="FUNDAÇÃO GETÚLIO VARGAS"/>
    <s v="33.641.663/0001-44"/>
    <s v="Curso de pós-graduação Latu Sensu, especialização, na modalidade bleended (virtual síncrono e presencial), denominado MBA em Gestão Públic e Inovação no Poder Judiciário"/>
    <s v="Serviço de Terceiro"/>
    <s v="Inexigibilidade de Licitação"/>
    <s v="052/2024"/>
    <d v="2024-07-11T00:00:00"/>
    <s v="11/07/24"/>
    <d v="2026-07-11T00:00:00"/>
    <s v="11/07/26"/>
    <n v="730"/>
    <n v="138"/>
    <s v="INFERIOR A 150 DIAS"/>
    <x v="1"/>
    <n v="864000"/>
    <x v="0"/>
    <n v="2"/>
    <s v="EJ"/>
    <s v="TJPA-PRO-2023/03764"/>
    <n v="48000"/>
    <n v="864000"/>
    <m/>
    <m/>
    <s v="Lei n° 14.133/21"/>
    <d v="2025-05-29T00:00:00"/>
    <s v="SIM"/>
    <s v="PRAZO LEGAL"/>
    <x v="3"/>
    <d v="2026-05-12T00:00:00"/>
    <s v="Sem informação"/>
    <x v="2"/>
    <m/>
    <s v="Jeferson Antonio Fernandes Bacelar"/>
    <s v="Jeferson Antonio Fernandes Bacelar"/>
    <s v="Adil Bahia da Silva Rezende"/>
    <s v="Synthia Maria Guimarães Angelim"/>
    <s v="Sem indicação"/>
    <s v="jeferson.bacelar@tjpa.jus.br;jeferson.bacelar@tjpa.jus.br; adil.bahia@tjpa.jus.br; synthia.angelim@tjpa.jus.br; ;coordenadoria.contratos@tjpa.jus.br"/>
    <n v="138"/>
    <s v=""/>
    <m/>
    <s v="Aguardar anualidade"/>
    <s v="062/2024"/>
    <m/>
  </r>
  <r>
    <x v="1"/>
    <s v="057"/>
    <x v="4"/>
    <s v="POLO SEGURANÇA ESPECIALIZADA LTDA"/>
    <s v="02.650.833/0001-23"/>
    <s v="Prestação de serviço de vigilância e Segurança Armada, nas dependências e instalações do TJPA, localizadas  na  Capital  e  no  interior  do Estado  do  Pará"/>
    <s v="Terceirização"/>
    <s v="Pregão Eletrônico"/>
    <s v="019/2022"/>
    <d v="2022-07-13T00:00:00"/>
    <s v="13/07/22"/>
    <d v="2026-07-13T00:00:00"/>
    <s v="13/07/26"/>
    <n v="1461"/>
    <n v="140"/>
    <s v="INFERIOR A 150 DIAS"/>
    <x v="1"/>
    <n v="8223420.3600000003"/>
    <x v="0"/>
    <n v="2"/>
    <s v="COMIL"/>
    <s v="PA-PRO-2022/02652"/>
    <n v="0"/>
    <n v="7972632.7199999997"/>
    <s v="TJPA-MEM-2024/19227; instrução TJPA-MEM-2025/26276; reajuste/repactuação TJPA-MEM-2024/30818. Prorrogação - TJPA-MEM-2025/26276 - na assesoria jurídica"/>
    <d v="2024-04-05T00:00:00"/>
    <s v="Lei n° 8.666/93"/>
    <m/>
    <s v="SIM"/>
    <s v="PRAZO LEGAL"/>
    <x v="3"/>
    <d v="2026-05-14T00:00:00"/>
    <s v="Dentro do prazo"/>
    <x v="2"/>
    <m/>
    <s v="Willian Rogerio Souza da Silva"/>
    <s v="Roberto Sergio da Silva Castro"/>
    <s v="Marlon Silva Nascimento"/>
    <s v="Sem Indicação"/>
    <s v="Sem indicação"/>
    <s v="william.silva@tjpa.jus.br;roberto.castro@tjpa.jus.br; marlon.nascimento@tjpa.jus.br; ; ;coordenadoria.contratos@tjpa.jus.br"/>
    <n v="140"/>
    <s v=""/>
    <m/>
    <s v="Iniciar Processo de Reajuste"/>
    <s v="057/2022"/>
    <m/>
  </r>
  <r>
    <x v="0"/>
    <s v="032"/>
    <x v="0"/>
    <s v="MAFRA TRANSPORTES DE CARGA LTDA"/>
    <s v="06.215.332/0001-70"/>
    <s v="Registro de Preços para a contratação de empresa especializada no transporte de cargas conforme condições estabelecidas no Termo de Referência – Anexo I do edital"/>
    <s v="Serviço de Terceiro"/>
    <s v="Pregão Eletrônico"/>
    <s v="015/2025"/>
    <d v="2025-07-14T00:00:00"/>
    <n v="46217"/>
    <d v="2026-07-14T00:00:00"/>
    <s v="SUPERIOR A 150 DIAS"/>
    <s v="VIGENTE"/>
    <n v="141"/>
    <s v="INFERIOR A 150 DIAS"/>
    <x v="1"/>
    <n v="826950"/>
    <x v="0"/>
    <n v="0"/>
    <s v="SEADM"/>
    <s v="0013093-11.2025"/>
    <n v="0"/>
    <n v="826950"/>
    <m/>
    <m/>
    <s v="Lei n° 14.133/21"/>
    <m/>
    <s v="NÃO "/>
    <s v="PRAZO LEGAL"/>
    <x v="3"/>
    <d v="2026-05-15T00:00:00"/>
    <s v="Sem informação"/>
    <x v="2"/>
    <m/>
    <s v="Joao Victor Ferreira Almeida"/>
    <s v="Sem indicação"/>
    <s v="Antonio Marcos Nunes de Carvalho"/>
    <s v="Thiago da Silva Soares"/>
    <s v="Mario Tasso Ribeiro Serra Junior"/>
    <s v="joao.vfalmeida@tjpa.jus.br;; antonio.carvalho@tjpa.jus.br; thiago.soares@tjpa.jus.br; mario.serra@tjpa.jus.br;coordenadoria.contratos@tjpa.jus.br"/>
    <n v="343"/>
    <s v=""/>
    <m/>
    <s v="Iniciar Processo de Reajuste"/>
    <s v="032/2025"/>
    <m/>
  </r>
  <r>
    <x v="1"/>
    <s v="080"/>
    <x v="0"/>
    <s v="BIOCROMA CLÍNICA DE EXAMES DE DNA LTDA"/>
    <s v="09.001.104/0001-95"/>
    <s v="Contratação de empresa especilizada para prestação, sob demanda, de serviços laboratoriais de análises genéticas, com a finalidade de realização de exames de DNA do tipo trio, duo, espólio (reconstrução genética com familiares vivos) e exames a partir de amostras obtidas por exumação cadavérica, para instrução de processos judiciais cíveis e criminais, no âmbito do Poder Judiciário do Estado do Pará, com validade jurídica, metodologia reconhecida e controle da cadeia de custódia. "/>
    <s v="Serviços de Terceiros"/>
    <s v="Pregão Eletrônico"/>
    <s v="016/2025"/>
    <d v="2025-07-14T00:00:00"/>
    <n v="46217"/>
    <d v="2026-07-14T00:00:00"/>
    <s v="SUPERIOR A 150 DIAS"/>
    <s v="VIGENTE"/>
    <n v="141"/>
    <s v="INFERIOR A 150 DIAS"/>
    <x v="1"/>
    <n v="559595"/>
    <x v="0"/>
    <n v="1"/>
    <s v="SEADM"/>
    <s v="0012364-82.2025.8.14.0900"/>
    <n v="0"/>
    <n v="559595"/>
    <m/>
    <m/>
    <s v="Lei n° 14.133/21"/>
    <d v="2025-06-09T00:00:00"/>
    <s v="SIM"/>
    <s v="PRAZO LEGAL"/>
    <x v="3"/>
    <d v="2026-05-15T00:00:00"/>
    <s v="Sem informação"/>
    <x v="2"/>
    <m/>
    <s v="Charley Cardoso da Silva"/>
    <s v="Sem indicação"/>
    <s v="Leila Maria Lisboa da Silva"/>
    <s v="Maria Amelia Pessoa da Costa"/>
    <s v="Ana Patricia Ferreira Rameiro"/>
    <s v="amelia.costa@tjpa.jus.br;; leila.silva@tjpa.jus.br; amelia.costa@tjpa.jus.br; patricia.rameiro@tjpa.jus.br;coordenadoria.contratos@tjpa.jus.br"/>
    <n v="343"/>
    <s v=""/>
    <m/>
    <s v="Aguardar anualidade"/>
    <s v="080/2025"/>
    <m/>
  </r>
  <r>
    <x v="0"/>
    <s v="033"/>
    <x v="0"/>
    <s v="GRUPO ALBUQUERQUE SERVIÇOS E COMÉRCIO DE ALIMENTOS LTDA"/>
    <s v="41.175.056/0001-64"/>
    <s v="Registro de Preços para Aquisição de Equipamentos de Áudio e Vídeo para atender às necessidades do Tribunal de Justiça do Estado do Pará –TJPA, garantindo autonomia, disponibilidade e padronização na realização de Tribunais do Júri, eventos institucionais, palestras e demais atividades administrativas e judiciárias."/>
    <s v="Material Permanente"/>
    <s v="Pregão Eletrônico"/>
    <s v="014/2025"/>
    <d v="2025-07-15T00:00:00"/>
    <n v="46218"/>
    <d v="2026-07-15T00:00:00"/>
    <s v="SUPERIOR A 150 DIAS"/>
    <s v="VIGENTE"/>
    <n v="142"/>
    <s v="INFERIOR A 150 DIAS"/>
    <x v="1"/>
    <n v="289804.09999999998"/>
    <x v="0"/>
    <n v="0"/>
    <s v="SEADM"/>
    <s v="0013104-40.2025"/>
    <n v="0"/>
    <n v="289804.09999999998"/>
    <m/>
    <m/>
    <s v="Lei n° 14.133/21"/>
    <m/>
    <s v="NÃO "/>
    <s v="PRAZO LEGAL"/>
    <x v="3"/>
    <d v="2026-05-16T00:00:00"/>
    <s v="Sem informação"/>
    <x v="2"/>
    <m/>
    <s v="Joao Victor Ferreira Almeida"/>
    <s v="Sem indicação"/>
    <s v="Marcelo Farias das Chagas"/>
    <s v="Thiago da Silva Soares"/>
    <s v="Joao Victor Ferreira Almeida"/>
    <s v="joao.vfalmeida@tjpa.jus.br;; marcelo.chagas@tjpa.jus.br; thiago.soares@tjpa.jus.br; joao.vfalmeida@tjpa.jus.br;coordenadoria.contratos@tjpa.jus.br"/>
    <n v="344"/>
    <s v=""/>
    <m/>
    <s v="Iniciar Processo de Reajuste"/>
    <s v="033/2025"/>
    <m/>
  </r>
  <r>
    <x v="0"/>
    <s v="034"/>
    <x v="0"/>
    <s v="ALESSANDRA B. TONIETTI INSTRUMENTOS MUSICAIS"/>
    <s v="18.047.657/0001-70"/>
    <s v="Registro de Preços para Aquisição de Equipamentos de Áudio e Vídeo para atender às necessidades do Tribunal de Justiça do Estado do Pará –TJPA, garantindo autonomia, disponibilidade e padronização na realização de Tribunais do Júri, eventos institucionais, palestras e demais atividades administrativas e judiciárias."/>
    <s v="Material Permanente"/>
    <s v="Pregão Eletrônico"/>
    <s v="014/2025"/>
    <d v="2025-07-15T00:00:00"/>
    <n v="46218"/>
    <d v="2026-07-15T00:00:00"/>
    <s v="SUPERIOR A 150 DIAS"/>
    <s v="VIGENTE"/>
    <n v="142"/>
    <s v="INFERIOR A 150 DIAS"/>
    <x v="1"/>
    <n v="443479.5"/>
    <x v="0"/>
    <n v="0"/>
    <s v="SEADM"/>
    <s v="0013109-62.2025"/>
    <n v="0"/>
    <n v="443479.5"/>
    <m/>
    <m/>
    <s v="Lei n° 14.133/21"/>
    <m/>
    <s v="NÃO "/>
    <s v="PRAZO LEGAL"/>
    <x v="3"/>
    <d v="2026-05-16T00:00:00"/>
    <s v="Sem informação"/>
    <x v="2"/>
    <m/>
    <s v="Joao Victor Ferreira Almeida"/>
    <s v="Sem indicação"/>
    <s v="Marcelo Farias das Chagas"/>
    <s v="Thiago da Silva Soares"/>
    <s v="Joao Victor Ferreira Almeida"/>
    <s v="joao.vfalmeida@tjpa.jus.br;; marcelo.chagas@tjpa.jus.br; thiago.soares@tjpa.jus.br; joao.vfalmeida@tjpa.jus.br;coordenadoria.contratos@tjpa.jus.br"/>
    <n v="344"/>
    <s v=""/>
    <m/>
    <s v="Iniciar Processo de Reajuste"/>
    <s v="034/2025"/>
    <m/>
  </r>
  <r>
    <x v="1"/>
    <s v="083"/>
    <x v="0"/>
    <s v="CONTRATOSGOV SISTEMAS LTDA"/>
    <s v="40.628.906/0001-70"/>
    <s v="Contratação de solução tecnológica especializada para a gestão informatizada do ciclo de vida dos contratos administrativos do tribunal de justiça do estado do pará — tjpa, incluindo licenciamento de uso de software em ambiente web (modelo saas — software como serviço), hospedagem, suporte técnico integral, atualizações contínuas, capacitação de multiplicadores e serviços correlatos, conforme as condições, quantidades e especificações técnicas descritas no Termo de Referência"/>
    <s v="Serviços de Terceiros"/>
    <s v="Inexigibilidade de Licitação"/>
    <s v="041/2025"/>
    <d v="2025-07-17T00:00:00"/>
    <n v="46220"/>
    <d v="2026-07-17T00:00:00"/>
    <s v="SUPERIOR A 150 DIAS"/>
    <s v="VIGENTE"/>
    <n v="144"/>
    <s v="INFERIOR A 150 DIAS"/>
    <x v="1"/>
    <n v="94890"/>
    <x v="0"/>
    <n v="2"/>
    <s v="SETIC"/>
    <s v="0001489-53.2025.8.14.0900 "/>
    <n v="0"/>
    <n v="94890"/>
    <m/>
    <m/>
    <s v="Lei n° 14.133/21"/>
    <m/>
    <s v="NÃO "/>
    <s v="PRAZO LEGAL"/>
    <x v="3"/>
    <d v="2026-05-18T00:00:00"/>
    <s v="Sem informação"/>
    <x v="2"/>
    <m/>
    <s v="Andrey Diego da Silva Albuquerque"/>
    <s v="Sem Indicação"/>
    <s v="Sergio Ricardo Pinto Moreira"/>
    <s v="Wellen de Paula Monteiro Amador"/>
    <s v="Eloisa Cristina Alves Hasegawa"/>
    <s v="andrey.albuquerque@tjpa.jus.br;; sergio.moreira@tjpa.jus.br; wellen.amador@tjpa.jus.br; eloisa.hasegawa@tjpa.jus.br;coordenadoria.contratos@tjpa.jus.br"/>
    <n v="346"/>
    <s v=""/>
    <m/>
    <s v="Iniciar Processo de Reajuste"/>
    <s v="083/2025"/>
    <m/>
  </r>
  <r>
    <x v="1"/>
    <s v="039"/>
    <x v="2"/>
    <s v="IOB - INFORMACOES OBJETIVAS E PUBLICACOES JURIDICAS LTDA"/>
    <s v="43.217.850.0001-59"/>
    <s v="Contratação de  assinatura  anual  das revistas  jurídicas da  Editora  IOB,  na  quantidade  e periodicidade previstas neste Termo de Referência."/>
    <s v="Serviço de Terceiro"/>
    <s v="Inexigibilidade de Licitação"/>
    <s v="042/2023"/>
    <d v="2023-07-17T00:00:00"/>
    <s v="17/07/23"/>
    <d v="2026-07-18T00:00:00"/>
    <s v="18/07/26"/>
    <n v="1097"/>
    <n v="145"/>
    <s v="INFERIOR A 150 DIAS"/>
    <x v="1"/>
    <n v="8504.23"/>
    <x v="0"/>
    <n v="2"/>
    <s v="SEADM"/>
    <s v="TJPA-PRO-2023/00788"/>
    <n v="0"/>
    <n v="9305.4699999999993"/>
    <s v="TJPA-MEM-2024/31724, cobrança / TJPA-MEM-2024/23122, isntrução - verificar se não tem reajuste instrução TJPA-MEM-2025/28422 - com jonas para parecer - reajuste concedido no 2° TA"/>
    <m/>
    <s v="Lei n° 14.133/2021, art. 74, I"/>
    <d v="2025-05-30T00:00:00"/>
    <s v="Não"/>
    <s v="PRAZO LEGAL"/>
    <x v="3"/>
    <d v="2026-05-19T00:00:00"/>
    <s v="Sem informação"/>
    <x v="2"/>
    <s v="Inexigibilidade de Licitação nº 42/2023, nos termos do art. 74, I, da Lei nº 14.133/2021."/>
    <s v="Elaine Cristina Fernandes Ribeiro"/>
    <s v="Elaine Cristina Fernandes Ribeiro"/>
    <s v="Lanalucia dos Santos Soares Figueiredo"/>
    <s v="Sem Indicação"/>
    <s v="Sem indicação"/>
    <s v="elaine.ribeiro@tjpa.jus.br;elaine.ribeiro@tjpa.jus.br; lanalucia.soares@tjpa.jus.br; ; ;coordenadoria.contratos@tjpa.jus.br"/>
    <n v="145"/>
    <s v=""/>
    <m/>
    <s v="Aguardar anualidade"/>
    <s v="039/2023"/>
    <m/>
  </r>
  <r>
    <x v="1"/>
    <s v="030"/>
    <x v="3"/>
    <s v="SEA TELECOM LTDA"/>
    <s v="25.450.139/0001-68"/>
    <s v="Contratação para prestação de serviço de acesso à internet, com instalação e suporte para as unidades judiciárias do TJPA."/>
    <s v="Contrato de TIC"/>
    <s v="Pregão Eletrônico"/>
    <s v="034/2021"/>
    <d v="2021-07-22T00:00:00"/>
    <s v="22/07/21"/>
    <d v="2026-07-22T00:00:00"/>
    <s v="22/07/26"/>
    <n v="1826"/>
    <n v="149"/>
    <s v="INFERIOR A 150 DIAS"/>
    <x v="1"/>
    <n v="158202"/>
    <x v="0"/>
    <n v="3"/>
    <s v="SETIC"/>
    <s v="PA-PRO-2021/02229"/>
    <n v="0"/>
    <n v="41015.760000000002"/>
    <s v="instrução TJPA-MEM-2025/17010 - para ajuste da minuta"/>
    <m/>
    <s v="Lei n° 8.666/93"/>
    <m/>
    <s v="SIM"/>
    <s v="EXCEPCIONAL"/>
    <x v="3"/>
    <d v="2026-05-23T00:00:00"/>
    <s v="Sem informação"/>
    <x v="2"/>
    <m/>
    <s v="Denison Leandro Serrao Soares"/>
    <s v="Arilson Galdino da Silva"/>
    <s v="Cristiano Neri da Silva "/>
    <s v="Arilson Galdino da Silva"/>
    <s v="Bruno Botelho Cardoso"/>
    <s v="denison.soares@tjpa.jus.br;arilson.silva@tjpa.jus.br; cristiano.neri@tjpa.jus.br; arilson.silva@tjpa.jus.br; bruno.bcardoso@tjpa.jus.br;coordenadoria.contratos@tjpa.jus.br"/>
    <n v="149"/>
    <s v=""/>
    <m/>
    <s v="Iniciar Processo de Reajuste"/>
    <s v="030/2021"/>
    <m/>
  </r>
  <r>
    <x v="1"/>
    <s v="031"/>
    <x v="3"/>
    <s v="M A V NETO SERVIÇOS DE COMUNICAÇÃO LTDA RIO CONECT"/>
    <s v="16.875.413/0001-50"/>
    <s v="Contratação para prestação de serviço de acesso à internet, com instalação e suporte para as unidades judiciárias do TJPA."/>
    <s v="Contrato de TIC"/>
    <s v="Pregão Eletrônico"/>
    <s v="034/2021"/>
    <d v="2021-07-22T00:00:00"/>
    <s v="22/07/21"/>
    <d v="2026-07-22T00:00:00"/>
    <s v="22/07/26"/>
    <n v="1826"/>
    <n v="149"/>
    <s v="INFERIOR A 150 DIAS"/>
    <x v="1"/>
    <n v="289150"/>
    <x v="0"/>
    <n v="0"/>
    <s v="SETIC"/>
    <s v="PA-PRO-2021/02230"/>
    <n v="0"/>
    <n v="75745.08"/>
    <s v="instrução TJPA-MEM-2025/17060 - para dotação orçamentária"/>
    <m/>
    <s v="Lei n° 8.666/93"/>
    <m/>
    <s v="SIM"/>
    <s v="EXCEPCIONAL"/>
    <x v="3"/>
    <d v="2026-05-23T00:00:00"/>
    <s v="Sem informação"/>
    <x v="2"/>
    <m/>
    <s v="Denison Leandro Serrao Soares"/>
    <s v="Arilson Galdino da Silva"/>
    <s v="Bruno Botelho Cardoso"/>
    <s v="Arilson Galdino da Silva"/>
    <s v="Cristiano Neri da Silva "/>
    <s v="denison.soares@tjpa.jus.br;arilson.silva@tjpa.jus.br; bruno.bcardoso@tjpa.jus.br; arilson.silva@tjpa.jus.br; cristiano.neri@tjpa.jus.br;coordenadoria.contratos@tjpa.jus.br"/>
    <n v="149"/>
    <s v=""/>
    <m/>
    <s v="Iniciar Processo de Reajuste"/>
    <s v="031/2021"/>
    <m/>
  </r>
  <r>
    <x v="1"/>
    <s v="032"/>
    <x v="3"/>
    <s v="COELHO TECNOLOGIA"/>
    <s v="08.182.940/0001-50"/>
    <s v="Contratação para prestação de serviço de acesso à internet, com instalação e suporte para as unidades judiciárias do TJPA."/>
    <s v="Contrato de TIC"/>
    <s v="Pregão Eletrônico"/>
    <s v="034/2021"/>
    <d v="2021-07-22T00:00:00"/>
    <d v="2025-07-22T00:00:00"/>
    <d v="2026-07-22T00:00:00"/>
    <s v="22/07/26"/>
    <n v="1826"/>
    <n v="149"/>
    <s v="INFERIOR A 150 DIAS"/>
    <x v="1"/>
    <n v="137561"/>
    <x v="0"/>
    <n v="3"/>
    <s v="SETIC"/>
    <s v="PA-PRO-2021/02231"/>
    <n v="0"/>
    <n v="33921"/>
    <s v="instrução TJPA-MEM-2025/17103 - para orçamento_x000a_"/>
    <m/>
    <s v="Lei n° 8.666/93"/>
    <m/>
    <s v="SIM"/>
    <s v="EXCEPCIONAL"/>
    <x v="3"/>
    <d v="2026-05-23T00:00:00"/>
    <s v="Sem informação"/>
    <x v="2"/>
    <m/>
    <s v="Denison Leandro Serrao Soares"/>
    <s v="Arilson Galdino da Silva"/>
    <s v="Bruno Botelho Cardoso"/>
    <s v="Erick Johny Maciel Bol"/>
    <s v="Cristiano Neri da Silva "/>
    <s v="denison.soares@tjpa.jus.br;arilson.silva@tjpa.jus.br; bruno.bcardoso@tjpa.jus.br; erick.bol@tjpa.jus.br; cristiano.neri@tjpa.jus.br;coordenadoria.contratos@tjpa.jus.br"/>
    <n v="149"/>
    <s v=""/>
    <m/>
    <s v="Iniciar Processo de Reajuste"/>
    <s v="032/2021"/>
    <m/>
  </r>
  <r>
    <x v="1"/>
    <s v="033"/>
    <x v="3"/>
    <s v="FACHINELI COMUNICAÇÃO LTDA"/>
    <s v="08.804.362/0001-47"/>
    <s v="Contratação para prestação de serviço de acesso à internet, com instalação e suporte para as unidades judiciárias do Tribunal de Justiça do Estado do Pará."/>
    <s v="Contrato de TIC"/>
    <s v="Pregão Eletrônico "/>
    <s v="034/2021"/>
    <d v="2021-07-22T00:00:00"/>
    <s v="22/07/21"/>
    <d v="2026-07-22T00:00:00"/>
    <s v="22/07/26"/>
    <n v="1826"/>
    <n v="149"/>
    <s v="INFERIOR A 150 DIAS"/>
    <x v="1"/>
    <n v="241614"/>
    <x v="0"/>
    <n v="0"/>
    <s v="SETIC"/>
    <s v="PA-PRO-2021/02232"/>
    <n v="0"/>
    <n v="76414.080000000002"/>
    <s v="instrução TJPA-MEM-2025/17081 - para validação da pesquisa de  mercado"/>
    <m/>
    <s v="Lei n° 8.666/93"/>
    <m/>
    <s v="SIM"/>
    <s v="EXCEPCIONAL"/>
    <x v="3"/>
    <d v="2026-05-23T00:00:00"/>
    <s v="Sem informação"/>
    <x v="2"/>
    <m/>
    <s v="Denison Leandro Serrao Soares"/>
    <s v="Arilson Galdino da Silva"/>
    <s v="Claudio Luis da Silva Cabral"/>
    <s v="Erick Johny Maciel Bol"/>
    <s v="Bruno Botelho Cardoso"/>
    <s v="denison.soares@tjpa.jus.br;arilson.silva@tjpa.jus.br; claudio.cabral@tjpa.jus.br; erick.bol@tjpa.jus.br; bruno.bcardoso@tjpa.jus.br;coordenadoria.contratos@tjpa.jus.br"/>
    <n v="149"/>
    <s v=""/>
    <m/>
    <s v="Iniciar Processo de Reajuste"/>
    <s v="033/2021"/>
    <m/>
  </r>
  <r>
    <x v="1"/>
    <s v="036"/>
    <x v="3"/>
    <s v="ALLTECH - SOLUÇÕES EM TECNOLOGIA LTDA"/>
    <s v="21.547.011/0001-66"/>
    <s v="Contratação de empresa para fornecimento de subscrição de softwares de segurança, incluindo garantia, atualização de versão, suporte técnico por 24 meses."/>
    <s v="Contrato de TIC"/>
    <s v="Adesão/Partícipe"/>
    <s v="004/2021"/>
    <d v="2021-07-22T00:00:00"/>
    <s v="22/07/21"/>
    <d v="2026-07-22T00:00:00"/>
    <s v="22/07/26"/>
    <n v="1826"/>
    <n v="149"/>
    <s v="INFERIOR A 150 DIAS"/>
    <x v="1"/>
    <n v="2574990"/>
    <x v="0"/>
    <n v="0"/>
    <s v="SETIC"/>
    <s v="PA-PRO-2021/01602"/>
    <n v="0"/>
    <n v="1931497.61"/>
    <s v="TJPA-MEM-2023/24484, COBRANÇA, TJPA-MEM-2023/28427 instrução, apenas equipe foi nomeada, autorizado - CONTRATO DE FORNECIMENTO;0001294-68.2025.8.14.0900 prorrogação; 0003519-61.2025.8.14.0900"/>
    <d v="2025-06-11T00:00:00"/>
    <s v="Lei n° 8.666/93"/>
    <m/>
    <s v="Não"/>
    <s v="EXCEPCIONAL"/>
    <x v="3"/>
    <d v="2026-05-23T00:00:00"/>
    <s v="Dentro do prazo"/>
    <x v="2"/>
    <m/>
    <s v="Ronildo Jojji Matsuura"/>
    <s v="Arilson Galdino da Silva"/>
    <s v="Daniel Azevedo Ferreira "/>
    <s v="Arilson Galdino da Silva"/>
    <s v="Sem indicação"/>
    <s v="ronildo.matsuura@tjpa.jus.br;arilson.silva@tjpa.jus.br; daniel.ferreira@tjpa.jus.br; arilson.silva@tjpa.jus.br; ;coordenadoria.contratos@tjpa.jus.br"/>
    <n v="149"/>
    <s v=""/>
    <m/>
    <s v="Iniciar Processo de Reajuste"/>
    <s v="036/2021"/>
    <m/>
  </r>
  <r>
    <x v="1"/>
    <s v="083"/>
    <x v="1"/>
    <s v="TECH LEAD SERVICOS E _x000a_COMÉRCIO DE INFORMÁTICA LTDA"/>
    <s v="11.887.021/0002-78"/>
    <s v="Contratação de serviços de subscrições de software (cessão de uso, suporte técnico e atualização), bem como treinamentos oficiais e serviços especializados para manutenção de ambientes tecnológicos baseados na plataforma Red Hat"/>
    <s v="Contrato de TIC"/>
    <s v="Pregão Eletrônico"/>
    <s v="066/2023"/>
    <d v="2024-08-02T00:00:00"/>
    <s v="02/08/24"/>
    <d v="2026-08-02T00:00:00"/>
    <s v="02/08/26"/>
    <n v="730"/>
    <n v="160"/>
    <s v="SUPERIOR A 150 DIAS"/>
    <x v="1"/>
    <n v="8084656"/>
    <x v="0"/>
    <n v="0"/>
    <s v="SETIC"/>
    <s v=" PA-PRO-2023/00628"/>
    <n v="0"/>
    <n v="8084656"/>
    <m/>
    <m/>
    <s v="Lei n° 8.666/93"/>
    <m/>
    <s v="SIM"/>
    <s v="PRAZO LEGAL"/>
    <x v="3"/>
    <d v="2026-06-03T00:00:00"/>
    <s v="Sem informação"/>
    <x v="2"/>
    <m/>
    <s v="Fabio Venicius Ferreira dos Reis"/>
    <s v="Arlene Cristina Silva Siqueira"/>
    <s v="Marcus Vinicius Barbosa e Silva"/>
    <s v="Arilson Galdino da Silva"/>
    <s v="Henrique Pacha Penna de Carvalho"/>
    <s v="fabio.reis@tjpa.jus.br;arlene.siqueira@tjpa.jus.br; marcus.silva@tjpa.jus.br; arilson.silva@tjpa.jus.br; henrique.carvalho@tjpa.jus.br;coordenadoria.contratos@tjpa.jus.br"/>
    <n v="160"/>
    <s v=""/>
    <m/>
    <s v="Iniciar Processo de Reajuste"/>
    <s v="083/2024"/>
    <m/>
  </r>
  <r>
    <x v="0"/>
    <s v="066"/>
    <x v="1"/>
    <s v="MOREIRA GODOY COMÉRCIO E SERVIÇOS LTDA"/>
    <s v="15.534.401/0001-07"/>
    <s v="Registro de Preços para prestação de serviços de transfer e receptivo por empresa especializada para realização de eventos do Tribunal de Justiça do Estado do Pará"/>
    <s v="Serviço de Terceiro"/>
    <s v="Pregão Eletrônico"/>
    <s v="010/2024"/>
    <d v="2024-08-05T00:00:00"/>
    <s v="05/08/24"/>
    <d v="2026-08-06T00:00:00"/>
    <s v="06/08/26"/>
    <n v="731"/>
    <n v="164"/>
    <s v="SUPERIOR A 150 DIAS"/>
    <x v="1"/>
    <n v="573506"/>
    <x v="0"/>
    <n v="0"/>
    <s v="DECOM"/>
    <s v="TJPA-PRO-2024/03669"/>
    <n v="0"/>
    <n v="1747012"/>
    <s v="TJPA-MEM-2025/22404 Prorrogação ARP - autorizada"/>
    <d v="2025-04-22T00:00:00"/>
    <s v="Lei n° 14.133/21"/>
    <d v="2024-07-02T00:00:00"/>
    <s v="NÃO "/>
    <s v="PRAZO LEGAL"/>
    <x v="3"/>
    <d v="2026-06-07T00:00:00"/>
    <s v="Dentro do prazo"/>
    <x v="0"/>
    <m/>
    <s v="Walter Antonio Santos Duarte"/>
    <s v="Sem indicação"/>
    <s v="Regina Celia Oliveira da Silva"/>
    <s v="Klaus Rhossard Seabra Guimarães "/>
    <s v="Anderson Clay Batista Pereira"/>
    <e v="#N/A"/>
    <n v="164"/>
    <s v=""/>
    <m/>
    <s v="Iniciar Processo de Reajuste"/>
    <s v="066/2024"/>
    <m/>
  </r>
  <r>
    <x v="1"/>
    <s v="090"/>
    <x v="1"/>
    <s v="TECH LEAD SERVIÇOS E COMÉRCIO DE INFORMÁTICA LTDA"/>
    <s v="11.887.021/0002-78"/>
    <s v="Contratação de serviços de subscrições de software (cessão de uso, suporte técnico e atualização), bem como treinamentos oficiais e serviços especializados para manutenção de ambientes tecnológicos baseados na plataforma Red Hat"/>
    <s v="Contrato de TIC"/>
    <s v="Pregão Eletrônico"/>
    <s v="066/2023"/>
    <d v="2024-08-06T00:00:00"/>
    <s v="06/08/24"/>
    <d v="2026-08-06T00:00:00"/>
    <s v="06/08/26"/>
    <n v="730"/>
    <n v="164"/>
    <s v="SUPERIOR A 150 DIAS"/>
    <x v="1"/>
    <n v="1441398"/>
    <x v="0"/>
    <n v="2"/>
    <s v="SETIC"/>
    <s v="PA-PRO-2023/00628"/>
    <n v="0"/>
    <n v="1441398"/>
    <s v="0012372-59.2025.8.14.0900 - COBRANÇA - ATENÇÃO! Arilson informou por email dia 16/07 que o processo de prorrogação é 0013995-61.2025.8.14.0900"/>
    <m/>
    <s v="Lei n° 8.666/93"/>
    <m/>
    <s v="SIM"/>
    <s v="PRAZO LEGAL"/>
    <x v="3"/>
    <d v="2026-06-07T00:00:00"/>
    <s v="Sem informação"/>
    <x v="2"/>
    <m/>
    <s v="Fabio Venicius Ferreira dos Reis"/>
    <s v="Arilson Galdino da Silva"/>
    <s v="Marcus Vinicius Barbosa e Silva"/>
    <s v="Arilson Galdino da Silva"/>
    <s v="Henrique Pacha Penna de Carvalho"/>
    <s v="fabio.reis@tjpa.jus.br;arilson.silva@tjpa.jus.br; marcus.silva@tjpa.jus.br; arilson.silva@tjpa.jus.br; henrique.carvalho@tjpa.jus.br;coordenadoria.contratos@tjpa.jus.br"/>
    <n v="164"/>
    <s v=""/>
    <m/>
    <s v="Iniciar Processo de Reajuste"/>
    <s v="090/2024"/>
    <m/>
  </r>
  <r>
    <x v="1"/>
    <s v="088"/>
    <x v="0"/>
    <s v="SOLUTION ENGENHARIA E SUSTENTABILIDADE LTDA"/>
    <m/>
    <s v="Contratação de empresa especializada em saneamento e prestação de serviços continuados de manutenção corretiva e preventiva nas Estações de Tratamento de Efluentes do Fórum de Salinópolis, do Fórum de Santo Antônio do Tauá e do Centro de Tecnologia e Informação do TJPA."/>
    <s v="Serviço de Terceiro"/>
    <s v="Pregão Eletrônico"/>
    <s v="013/2025"/>
    <d v="2025-08-07T00:00:00"/>
    <s v="07/08/25"/>
    <d v="2026-08-07T00:00:00"/>
    <s v="07/08/26"/>
    <n v="365"/>
    <n v="165"/>
    <s v="SUPERIOR A 150 DIAS"/>
    <x v="1"/>
    <n v="135200"/>
    <x v="0"/>
    <n v="0"/>
    <s v="SEENG"/>
    <s v="0019698-70.2025.8.14.0900"/>
    <n v="0"/>
    <n v="135200"/>
    <m/>
    <m/>
    <s v="Lei n° 14.133/21"/>
    <m/>
    <m/>
    <s v="PRAZO LEGAL"/>
    <x v="3"/>
    <d v="2026-06-08T00:00:00"/>
    <s v="Sem informação"/>
    <x v="2"/>
    <m/>
    <s v="Claudio Ormindo Silva dos Santos"/>
    <s v="Sem indicação"/>
    <s v="Samantha Nahon Bittencourt"/>
    <s v="Francinaldo Pereira da Silva Barbosa"/>
    <s v="Antonio Fernandes dos Santos Sousa"/>
    <e v="#N/A"/>
    <n v="165"/>
    <s v=""/>
    <m/>
    <s v="Iniciar Processo de Reajuste"/>
    <s v="088/2025"/>
    <m/>
  </r>
  <r>
    <x v="1"/>
    <s v="039"/>
    <x v="3"/>
    <s v="BRASOFTWARE INFORMÁTICA LTDA"/>
    <s v="57.142.978/0001-05"/>
    <s v="Aquisição de licenças de softwares"/>
    <s v="Contrato de TIC"/>
    <s v="Adesão/Partícipe"/>
    <s v="001/2021"/>
    <d v="2021-08-11T00:00:00"/>
    <s v="11/08/21"/>
    <d v="2026-08-11T00:00:00"/>
    <s v="11/08/26"/>
    <n v="1826"/>
    <n v="169"/>
    <s v="SUPERIOR A 150 DIAS"/>
    <x v="1"/>
    <n v="71899.199999999997"/>
    <x v="0"/>
    <n v="1"/>
    <s v="SETIC"/>
    <s v="PA-PRO-2021/01525"/>
    <n v="0"/>
    <n v="93524.4"/>
    <s v="TJPA-MEM-2024/35262, COBRANÇA / TJPA-MEM-2024/35262-B SEGUNDA VIA JA MANDEI PARA A PESQUISA DE MERCADO - TJPA-PRO-2024/02753, instrujção. Perquisa de mercado na outra via"/>
    <d v="2024-07-29T00:00:00"/>
    <s v="Lei n° 8.666/93"/>
    <m/>
    <s v="SIM"/>
    <s v="EXCEPCIONAL"/>
    <x v="3"/>
    <d v="2026-06-12T00:00:00"/>
    <s v="Dentro do prazo"/>
    <x v="2"/>
    <m/>
    <s v="Aline Santos Oliveira"/>
    <s v="Aline Santos Oliveira"/>
    <s v="Diego Fonseca Silva"/>
    <s v="Paulo Roberto Lourinho dos Santos"/>
    <s v="Diego Fonseca Silva"/>
    <s v="aline.oliveira@tjpa.jus.br;aline.oliveira@tjpa.jus.br; diego.fsilva@tjpa.jus.br; paulo.lourinho@tjpa.jus.br; diego.fsilva@tjpa.jus.br;coordenadoria.contratos@tjpa.jus.br"/>
    <n v="169"/>
    <s v=""/>
    <m/>
    <s v="Iniciar Processo de Reajuste"/>
    <s v="039/2021"/>
    <m/>
  </r>
  <r>
    <x v="1"/>
    <s v="086"/>
    <x v="1"/>
    <s v="ELLUS ADMINISTRAÇÃO GERENCIAMENTO E SERVIÇOS LTDA-EPP"/>
    <s v="37.230.628/0001-93"/>
    <s v="Contratação de empresa especializada no serviço e aluguel de empilhadeira"/>
    <s v="Aluguel"/>
    <s v="Pregão Eletrônico"/>
    <s v="008/2024"/>
    <d v="2024-08-12T00:00:00"/>
    <s v="12/08/24"/>
    <d v="2026-08-12T00:00:00"/>
    <s v="12/08/26"/>
    <n v="730"/>
    <n v="170"/>
    <s v="SUPERIOR A 150 DIAS"/>
    <x v="1"/>
    <n v="59700"/>
    <x v="0"/>
    <n v="2"/>
    <s v="SEADM"/>
    <s v="TJPA-PRO-2024/03027"/>
    <n v="10434.219999999999"/>
    <n v="62605.3"/>
    <s v="TJPA-MEM-2025/22174 - 1° REAJUSTE ANUAL - JA AJUSTEI A DATA NA PLANILHA; TJPA-MEM-2025/25090_x000a_prorrogação - em cotação"/>
    <m/>
    <s v="Lei n° 14.133/21"/>
    <d v="2025-03-22T00:00:00"/>
    <s v="NÃO "/>
    <s v="PRAZO LEGAL"/>
    <x v="3"/>
    <d v="2026-06-13T00:00:00"/>
    <s v="Sem informação"/>
    <x v="2"/>
    <m/>
    <s v="Joao Victor Ferreira Almeida"/>
    <s v="Sem indicação"/>
    <s v="Mario Jose Moreira Pinto"/>
    <s v="Sem Indicação"/>
    <s v="Sem indicação"/>
    <s v="joao.vfalmeida@tjpa.jus.br;; mario.pinto@tjpa.jus.br; ; ;coordenadoria.contratos@tjpa.jus.br"/>
    <n v="170"/>
    <s v=""/>
    <m/>
    <s v="Aguardar anualidade"/>
    <s v="086/2024"/>
    <m/>
  </r>
  <r>
    <x v="1"/>
    <s v="092"/>
    <x v="1"/>
    <s v="YUSSEF MAUÉS GORAYEB"/>
    <s v="29.520539/0001-53"/>
    <s v="Aquisição de de gás liquefeito de petróleo - GLP (gás de cozinha), acondicionado em cilindro de P-13 - botijão 13kg"/>
    <s v="Material de Consumo"/>
    <s v="Pregão Eletrônico"/>
    <s v="017/2024"/>
    <d v="2024-08-13T00:00:00"/>
    <s v="13/08/24"/>
    <d v="2026-08-13T00:00:00"/>
    <s v="13/08/26"/>
    <n v="730"/>
    <n v="171"/>
    <s v="SUPERIOR A 150 DIAS"/>
    <x v="1"/>
    <n v="23100"/>
    <x v="0"/>
    <n v="2"/>
    <s v="SEADM"/>
    <s v="TJPA-PRO-2024/03219"/>
    <n v="0"/>
    <n v="24296.68"/>
    <s v="TJPA-MEM-2025/23988 - reajuste concedido no 1° TA"/>
    <m/>
    <s v="Lei n° 14.133/21"/>
    <d v="2025-07-08T00:00:00"/>
    <s v="NÃO "/>
    <s v="PRAZO LEGAL"/>
    <x v="3"/>
    <d v="2026-06-14T00:00:00"/>
    <s v="Sem informação"/>
    <x v="2"/>
    <m/>
    <s v="Joao Victor Ferreira Almeida"/>
    <s v="Sem indicação"/>
    <s v="Thiago da Silva Soares"/>
    <s v="Claikson Mendonca Duarte "/>
    <s v="Claikson Mendonca Duarte "/>
    <s v="joao.vfalmeida@tjpa.jus.br;; thiago.soares@tjpa.jus.br; claikson.duarte@tjpa.jus.br; claikson.duarte@tjpa.jus.br;coordenadoria.contratos@tjpa.jus.br"/>
    <n v="171"/>
    <m/>
    <m/>
    <s v="Aguardar anualidade"/>
    <s v="092/2024"/>
    <m/>
  </r>
  <r>
    <x v="1"/>
    <s v="066"/>
    <x v="4"/>
    <s v="BRAZ E BRAZ S.A."/>
    <s v="10.251.429/0001-05"/>
    <s v="Locação de veículo automotor com condutor"/>
    <s v="Serviço de Terceiro"/>
    <s v="Pregão Eletrônico"/>
    <s v="051/2022"/>
    <d v="2022-08-16T00:00:00"/>
    <s v="16/08/22"/>
    <d v="2026-08-16T00:00:00"/>
    <s v="16/08/26"/>
    <n v="1461"/>
    <n v="174"/>
    <s v="SUPERIOR A 150 DIAS"/>
    <x v="1"/>
    <n v="7177229.7599999998"/>
    <x v="0"/>
    <n v="2"/>
    <s v="SEADM"/>
    <s v="PA-PRO-2022/03054"/>
    <n v="0"/>
    <n v="9430085.4299999997"/>
    <s v="MEM-2024/34764, cobrança, com áurea"/>
    <m/>
    <s v="Lei n° 8.666/93"/>
    <m/>
    <s v="SIM"/>
    <s v="PRAZO LEGAL"/>
    <x v="3"/>
    <d v="2026-06-17T00:00:00"/>
    <s v="Sem informação"/>
    <x v="2"/>
    <m/>
    <s v="Djalma Da Costa Martins"/>
    <s v="Rafaela Martins Prazeres"/>
    <s v="Rafaela Martins Prazeres"/>
    <s v="Sem Indicação"/>
    <s v="Moises Cristino de Oliveira"/>
    <s v="djalma.martins@tjpa.jus.br;rafaela.prazeres@tjpa.jus.br; rafaela.prazeres@tjpa.jus.br; ; moises.oliveira@tjpa.jus.br;coordenadoria.contratos@tjpa.jus.br"/>
    <n v="174"/>
    <s v=""/>
    <m/>
    <s v="Iniciar Processo de Reajuste"/>
    <s v="066/2022"/>
    <m/>
  </r>
  <r>
    <x v="0"/>
    <s v="065"/>
    <x v="1"/>
    <s v="GLOBAL EAGLE SERVIÇOS DE TELECOMUNICAÇÕES"/>
    <s v="09.354.828/0001-12"/>
    <s v="Registro de preços para a contratação de uma empresa especializada na eventual prestação de serviços de telecomunicações, para o fornecimento de circuito de acesso à internet via satélite banda larga com uso da rede de satélites interconnectados à Starlink em órbita terrestre baixa (LEO), incluindo equipamentos em comodato, serviço de instalação, suporte técnico, manutenção pelo período de 24 (vinte e quatro) meses e franquia de 2TB (dois terabyte). Lote 01 (itens 01 e 02)"/>
    <s v="Material Permanente e Serviço de Terceiro"/>
    <s v="Pregão Eletrônico"/>
    <s v="013/2024"/>
    <d v="2024-08-26T00:00:00"/>
    <s v="26/08/24"/>
    <d v="2026-08-26T00:00:00"/>
    <s v="26/08/26"/>
    <n v="730"/>
    <n v="184"/>
    <s v="SUPERIOR A 150 DIAS"/>
    <x v="1"/>
    <n v="10392400"/>
    <x v="0"/>
    <n v="0"/>
    <s v="SETIC"/>
    <s v="TJPA-PRO-2024/03396"/>
    <n v="0"/>
    <n v="20784800"/>
    <s v="instrução TJPA-MEM-2025/28065 - empresa abriu mão do reajuste . Prorrogado 1x. Não pode mais ser prorrogada"/>
    <m/>
    <s v="Lei n° 14.133/21"/>
    <d v="2024-05-28T00:00:00"/>
    <s v="SIM"/>
    <s v="PRAZO LEGAL"/>
    <x v="3"/>
    <d v="2026-06-27T00:00:00"/>
    <s v="Sem informação"/>
    <x v="0"/>
    <m/>
    <s v="Denison Leandro Serrao Soares"/>
    <s v="Arilson Galdino da Silva"/>
    <s v="Claudio Luis da Silva Cabral"/>
    <s v="Arilson Galdino da Silva"/>
    <s v="Cristiano Neri da Silva "/>
    <s v="denison.soares@tjpa.jus.br;arilson.silva@tjpa.jus.br; claudio.cabral@tjpa.jus.br; arilson.silva@tjpa.jus.br; cristiano.neri@tjpa.jus.br;coordenadoria.contratos@tjpa.jus.br"/>
    <n v="184"/>
    <s v=""/>
    <m/>
    <s v="Iniciar Processo de Reajuste"/>
    <s v="065/2024"/>
    <m/>
  </r>
  <r>
    <x v="0"/>
    <s v="035"/>
    <x v="0"/>
    <s v="ABM UTI MÓVEL E HOME CARE SS"/>
    <s v="36.765.205/0001-05"/>
    <s v="Registro de Preços para eventual locação de ambulâncias Tipo B (Ambulância de Suporte Básico) e Tipo D (Aquisição deAmbulância de Suporte Avançado) por 12 horas, sem limite de quilometragem, com combustível, incluindo a prestação de serviços de Médico (Tipo D), Enfermeiro (Tipo D), Técnico de Enfermagem (Tipo B) e condutor/socorrista, para tender ao Poder Judiciário na Região Metropolitana e interiores até 400 k da capital."/>
    <s v="Serviço de Terceiro"/>
    <s v="Dispensa de Licitação"/>
    <s v="90004/2025"/>
    <d v="2025-08-26T00:00:00"/>
    <s v="26/08/25"/>
    <d v="2026-08-26T00:00:00"/>
    <s v="26/08/26"/>
    <n v="365"/>
    <n v="184"/>
    <s v="SUPERIOR A 150 DIAS"/>
    <x v="1"/>
    <n v="119748.7"/>
    <x v="0"/>
    <n v="0"/>
    <s v="SETIC"/>
    <s v="TJPA-PRO-2024/01161"/>
    <n v="0"/>
    <n v="119748.7"/>
    <m/>
    <m/>
    <s v="Lei n° 14.133/21"/>
    <m/>
    <m/>
    <s v="PRAZO LEGAL"/>
    <x v="3"/>
    <d v="2026-06-27T00:00:00"/>
    <s v="Sem informação"/>
    <x v="2"/>
    <m/>
    <s v="Camila Amado Soares"/>
    <s v="Sem indicação"/>
    <s v="Samanta Edrine do Rosário de Sousa "/>
    <s v="Sem Indicação"/>
    <s v="Sem indicação"/>
    <s v="camila.amado@tjpa.jus.br;; samanta.sousa@tjpa.jus.br; ; ;coordenadoria.contratos@tjpa.jus.br"/>
    <n v="184"/>
    <s v=""/>
    <m/>
    <s v="Iniciar Processo de Reajuste"/>
    <s v="035/2025"/>
    <m/>
  </r>
  <r>
    <x v="1"/>
    <s v="074"/>
    <x v="2"/>
    <s v="ORACLE DO BRASIL SISTEMAS LTDA"/>
    <s v="59.456.277/0001-76"/>
    <s v="Contratação direta da empresa especializada e exclusiva, na prestação de serviços de suporte técnico e atualização de licenças do software Oracle, cujo catser é o 5576"/>
    <s v="Contrato de TIC"/>
    <s v="Inexigibilidade de Licitação"/>
    <s v="061/2023"/>
    <d v="2023-08-27T00:00:00"/>
    <s v="27/08/23"/>
    <d v="2026-08-26T00:00:00"/>
    <s v="26/08/26"/>
    <n v="1095"/>
    <n v="184"/>
    <s v="SUPERIOR A 150 DIAS"/>
    <x v="1"/>
    <n v="1554139.02"/>
    <x v="0"/>
    <n v="2"/>
    <s v="SETIC"/>
    <s v="TJPA-PRO-2023/02362"/>
    <n v="0"/>
    <n v="1690522.51"/>
    <s v="pode ser prorrogado por até 10 anos; TJPA-MEM-2024/35339 REAJUSTE AUTOMÁTICO/ cobrança: TJPA-MEM-2024/35356 - TJPA-MEM-2024/29439, nstrução de prorrogação - ja ajustei na planilha a data do proximo reajuste; TJPA-MEM-2025/27326 prorrogação - assessoria jurídica -2° reajuste conmcedido no 2° TA, ajustei na planilha"/>
    <m/>
    <s v="Lei n° 14.133/2021, art. 74, I"/>
    <d v="2025-04-23T00:00:00"/>
    <s v="SIM"/>
    <s v="PRAZO LEGAL"/>
    <x v="3"/>
    <d v="2026-06-27T00:00:00"/>
    <s v="Sem informação"/>
    <x v="2"/>
    <s v="Com base no artigo 74, inciso I, da Lei nº 14.133/2021"/>
    <s v="Murilo de Melo Silva"/>
    <s v="Arilson Galdino da Silva"/>
    <s v="Cristina Cardoso da Costa Serra"/>
    <s v="Arilson Galdino da Silva"/>
    <s v="Leonardo Junqueira da Silva Valente"/>
    <s v="murilo.silva@tjpa.jus.br;arilson.silva@tjpa.jus.br; cristina.serra@tjpa.jus.br; arilson.silva@tjpa.jus.br; leonardo.valente@tjpa.jus.br;coordenadoria.contratos@tjpa.jus.br"/>
    <n v="184"/>
    <s v=""/>
    <m/>
    <s v="Aguardar anualidade"/>
    <s v="074/2023"/>
    <m/>
  </r>
  <r>
    <x v="1"/>
    <s v="070"/>
    <x v="2"/>
    <s v="BANCO DO ESTADO DO PARÁ - BANPARA"/>
    <s v="04.913.711/0001-08"/>
    <s v="Contratação de instituição financeira pública ou privada, nos termos da legislação em vigor, para prestação de serviços bancários de arrecadação de Tributos e demais recursos próprios e outros serviços auxiliares, pertencentes ao Tribunal de Justiça do Estado do Pará"/>
    <s v="Serviço de Terceiro"/>
    <s v="Pregão Eletrônico"/>
    <s v="024/2023"/>
    <d v="2023-09-02T00:00:00"/>
    <s v="02/09/23"/>
    <d v="2026-09-02T00:00:00"/>
    <s v="02/09/26"/>
    <n v="1096"/>
    <n v="191"/>
    <s v="SUPERIOR A 150 DIAS"/>
    <x v="1"/>
    <n v="83673.850000000006"/>
    <x v="0"/>
    <n v="8"/>
    <s v="SEFIN"/>
    <s v="TJPA-PRO-2023/03185"/>
    <n v="9356.75"/>
    <n v="104589.89"/>
    <s v="TJPA-MEM-2024/33751, na cotação; 0002711-56.2025.8.14.0900 prorrogação e acréscimo aguardando autorização do presidente"/>
    <d v="2025-06-23T00:00:00"/>
    <s v="Lei n° 8.666/93"/>
    <m/>
    <s v="Não"/>
    <s v="PRAZO LEGAL"/>
    <x v="3"/>
    <d v="2026-07-04T00:00:00"/>
    <s v="Dentro do prazo"/>
    <x v="2"/>
    <m/>
    <s v="Arthur Conrado de Melo Neto"/>
    <s v="Marilene da Cunha Farias Gomes"/>
    <s v="Nabia Cristina Melo Duailibe Barros"/>
    <s v="Sem Indicação"/>
    <s v="Sem indicação"/>
    <e v="#N/A"/>
    <n v="191"/>
    <m/>
    <m/>
    <s v="Iniciar Processo de Reajuste"/>
    <s v="070/2023"/>
    <m/>
  </r>
  <r>
    <x v="1"/>
    <s v="094"/>
    <x v="0"/>
    <s v="ABIMAEL TORCATE DE SOUZA ME"/>
    <s v="42.840.532/0001-87"/>
    <s v="Prestação de serviços especializados de consultoria voltados a promover o aperfeiçoamento dos processos de trabalho, normativos e artefatos da fase de planejamento das contratações do Tribunal de Justiça do Estado do Pará, em consonância com o arcabouço estratégico institucional (missão, visão e valores) e as diretrizes do Conselho Nacional de Justiça"/>
    <s v="Serviço de Terceiro"/>
    <s v="Inexigibilidade de Licitação"/>
    <s v="051/2025"/>
    <d v="2025-09-03T00:00:00"/>
    <s v="03/09/25"/>
    <d v="2026-09-03T00:00:00"/>
    <s v="03/09/26"/>
    <n v="365"/>
    <n v="192"/>
    <s v="SUPERIOR A 150 DIAS"/>
    <x v="1"/>
    <n v="428104"/>
    <x v="0"/>
    <n v="1"/>
    <s v="SEADM"/>
    <s v="00199907-39.2025.84.0900"/>
    <n v="0"/>
    <n v="428140"/>
    <m/>
    <m/>
    <s v="Lei n° 14.133/21"/>
    <m/>
    <m/>
    <s v="PRAZO LEGAL"/>
    <x v="3"/>
    <d v="2026-07-05T00:00:00"/>
    <s v="Sem informação"/>
    <x v="2"/>
    <m/>
    <s v="Deivison Pereira Cavalcante"/>
    <s v="Sem indicação"/>
    <s v="Lorena Penin Bastos Botelho"/>
    <s v="Rennan Rodrigues Santos"/>
    <s v="Helen Rose da Silva Saraiva Almeida"/>
    <e v="#N/A"/>
    <n v="192"/>
    <s v=""/>
    <m/>
    <s v="Iniciar Processo de Reajuste"/>
    <s v="094/2025"/>
    <m/>
  </r>
  <r>
    <x v="1"/>
    <s v="095"/>
    <x v="1"/>
    <s v="GLOBAL EAGLE SERVIÇOS DE TELECOMUNICAÇÕES LTDA"/>
    <s v="09.354.828/0001-12"/>
    <s v="Contratação de empresa especializada na prestação de serviços de telecomunicações, com acesso a circuito de acesso à internet via satélite banda larga e uso da rede de satélites interconectados à Starlink em órbita terrestre baixa (LEO), incluindo equipamentos em locação, serviço de instalação, suporte técnico e manutenção, conforme condições e exigências estabelecidas neste instrumento e no Termo de Referência, Anexo I do edital, devendo, a instalação de 100 (cem) antenas"/>
    <s v="Contrato de TIC"/>
    <s v="Pregão Eletrônico"/>
    <s v="013/2024"/>
    <d v="2024-09-04T00:00:00"/>
    <s v="04/09/24"/>
    <d v="2026-09-04T00:00:00"/>
    <s v="04/09/26"/>
    <n v="730"/>
    <n v="193"/>
    <s v="SUPERIOR A 150 DIAS"/>
    <x v="1"/>
    <n v="5196200"/>
    <x v="0"/>
    <n v="0"/>
    <s v="SETIC"/>
    <s v="TJPA-PRO-2024/03623"/>
    <n v="0"/>
    <n v="5196200"/>
    <m/>
    <m/>
    <s v="Lei n° 14.133/21"/>
    <d v="2024-05-25T00:00:00"/>
    <s v="SIM"/>
    <s v="PRAZO LEGAL"/>
    <x v="3"/>
    <d v="2026-07-06T00:00:00"/>
    <s v="Sem informação"/>
    <x v="2"/>
    <m/>
    <s v="Denison Leandro Serrao Soares"/>
    <s v="Arilson Galdino da Silva"/>
    <s v="Claudio Luis da Silva Cabral"/>
    <s v="Arilson Galdino da Silva"/>
    <s v="Cristiano Neri da Silva "/>
    <s v="denison.soares@tjpa.jus.br;arilson.silva@tjpa.jus.br; claudio.cabral@tjpa.jus.br; arilson.silva@tjpa.jus.br; cristiano.neri@tjpa.jus.br;coordenadoria.contratos@tjpa.jus.br"/>
    <n v="193"/>
    <s v=""/>
    <m/>
    <s v="Iniciar Processo de Reajuste"/>
    <s v="095/2024"/>
    <m/>
  </r>
  <r>
    <x v="1"/>
    <s v="095"/>
    <x v="0"/>
    <s v="COMPANHIA DAS BANDEIRAS E ACESSORIOS LTDA"/>
    <s v="46.884.905/0001-72"/>
    <s v="Aquisição de Bandeiras: Nacional, do Estado do Pará, do Tribunal de Justiça do Estado do Pará e MERCOSUL"/>
    <s v="Material de Consumo"/>
    <s v="Pregão Eletrônico"/>
    <s v="018/2025"/>
    <d v="2025-09-08T00:00:00"/>
    <s v="08/09/25"/>
    <d v="2026-09-08T00:00:00"/>
    <s v="08/09/26"/>
    <n v="365"/>
    <n v="197"/>
    <s v="SUPERIOR A 150 DIAS"/>
    <x v="1"/>
    <n v="103896.5"/>
    <x v="0"/>
    <n v="2"/>
    <s v="COMIL"/>
    <s v="0029048-82.2025.8.14.0900"/>
    <n v="0"/>
    <n v="103896.5"/>
    <m/>
    <m/>
    <s v="Lei n° 14.133/21"/>
    <m/>
    <m/>
    <s v="PRAZO LEGAL"/>
    <x v="3"/>
    <d v="2026-07-10T00:00:00"/>
    <s v="Sem informação"/>
    <x v="2"/>
    <m/>
    <s v="Willian Rogerio Souza da Silva"/>
    <s v="Sem indicação"/>
    <s v="Neyla Freitas dos Santos"/>
    <s v="Albinesio da Silva Duarte"/>
    <s v="Leonardo Luidgi Segtowick da Silva Sovano"/>
    <s v="william.silva@tjpa.jus.br; ; neyla.santos@tjpa.jus.br; albinesio.duarte@tjpa.jus.br; leonardo.sovano@tjpa.jus.br; coord.militar@tjpa.jus.br; cmtj@tjpa.jus.br; coordenadoria.contratos@tjpa.jus.br"/>
    <n v="197"/>
    <s v=""/>
    <m/>
    <s v="Iniciar Processo de Reajuste"/>
    <s v="095/2025"/>
    <m/>
  </r>
  <r>
    <x v="1"/>
    <s v="097"/>
    <x v="1"/>
    <s v="FACHINELI COMUNICAÇÃO LTDA"/>
    <s v="08.804.362/0001-47"/>
    <s v="O objeto do presente Contrato é a contratação de empresa especializada na prestação de serviço de acesso à internet, via fibra óptica não dedicao, incluindo instalação, manutenção, suporte técnico e fornecimento de equpamentos em comodato pelo período de 24 meses."/>
    <s v="Contrato de TIC"/>
    <s v="Pregão Eletrônico"/>
    <s v="011/2024"/>
    <d v="2024-09-12T00:00:00"/>
    <s v="12/09/24"/>
    <d v="2026-09-12T00:00:00"/>
    <s v="12/09/26"/>
    <n v="730"/>
    <n v="201"/>
    <s v="SUPERIOR A 150 DIAS"/>
    <x v="1"/>
    <n v="573703.72"/>
    <x v="0"/>
    <n v="1"/>
    <s v="SETIC"/>
    <s v="TJPA-PRO-2024/03700"/>
    <n v="0"/>
    <n v="573703.72"/>
    <m/>
    <m/>
    <s v="Lei n° 14.133/21"/>
    <d v="2024-06-11T00:00:00"/>
    <s v="SIM"/>
    <s v="PRAZO LEGAL"/>
    <x v="3"/>
    <d v="2026-07-14T00:00:00"/>
    <s v="Sem informação"/>
    <x v="2"/>
    <m/>
    <s v="Denison Leandro Serrao Soares"/>
    <s v="Arilson Galdino da Silva"/>
    <s v="Claudio Luis da Silva Cabral"/>
    <s v="Arilson Galdino da Silva"/>
    <s v="Bruno Botelho Cardoso"/>
    <s v="denison.soares@tjpa.jus.br;arilson.silva@tjpa.jus.br; claudio.cabral@tjpa.jus.br; arilson.silva@tjpa.jus.br; bruno.bcardoso@tjpa.jus.br;coordenadoria.contratos@tjpa.jus.br"/>
    <n v="201"/>
    <s v=""/>
    <m/>
    <s v="Iniciar Processo de Reajuste"/>
    <s v="097/2024"/>
    <m/>
  </r>
  <r>
    <x v="0"/>
    <s v="036"/>
    <x v="0"/>
    <s v="FAGUNDES DISTRIBUIÇÃO LTDA"/>
    <s v="07.953.689/0001-18"/>
    <s v="Registro de Preços para aquisição de equipamentos tecnológicos para modernizar a infraestrutura do Poder Judiciário do Estado do Pará, com foco na implementação e aprimoramento dos projetos “Visita Virtual” e “Audiências Virtuais”. "/>
    <s v="Material Permanente"/>
    <s v="Pregão Eletrônico"/>
    <s v="020/2025"/>
    <d v="2025-09-12T00:00:00"/>
    <s v="12/09/25"/>
    <d v="2026-09-12T00:00:00"/>
    <s v="12/09/26"/>
    <n v="365"/>
    <n v="201"/>
    <s v="SUPERIOR A 150 DIAS"/>
    <x v="1"/>
    <n v="2986000"/>
    <x v="0"/>
    <n v="0"/>
    <s v="SETIC"/>
    <s v="0030640-64.2025.8.14.0900"/>
    <n v="0"/>
    <n v="2986000"/>
    <m/>
    <m/>
    <s v="Lei n° 14.133/21"/>
    <m/>
    <m/>
    <s v="PRAZO LEGAL"/>
    <x v="3"/>
    <d v="2026-07-14T00:00:00"/>
    <s v="Sem informação"/>
    <x v="2"/>
    <m/>
    <s v="Aline Santos Oliveira"/>
    <s v="Daniel Fontes Pereira"/>
    <s v="Fabricio Jose Uchoa Correa"/>
    <s v="Sem Indicação"/>
    <s v="Sem indicação"/>
    <s v="aline.oliveira@tjpa.jus.br;fontes.daniel@tjpa.jus.br; fabricio.uchoa@tjpa.jus.br; ; ;coordenadoria.contratos@tjpa.jus.br"/>
    <n v="201"/>
    <s v=""/>
    <m/>
    <s v="Iniciar Processo de Reajuste"/>
    <s v="036/2025"/>
    <m/>
  </r>
  <r>
    <x v="0"/>
    <s v="038"/>
    <x v="0"/>
    <s v="M.F. ALMEIDA LTDA-ME"/>
    <s v="15.838.111/0001-49"/>
    <s v="Registro de Preços para aquisição de equipamentos tecnológicos para modernizar a infraestrutura do Poder Judiciário do Estado do Pará, com foco na implementação e aprimoramento dos projetos “Visita Virtual” e “Audiências Virtuais”. "/>
    <s v="Material Permanente"/>
    <s v="Pregão Eletrônico"/>
    <s v="020/2025"/>
    <d v="2025-09-12T00:00:00"/>
    <s v="12/09/25"/>
    <d v="2026-09-12T00:00:00"/>
    <s v="12/09/26"/>
    <n v="365"/>
    <n v="201"/>
    <s v="SUPERIOR A 150 DIAS"/>
    <x v="1"/>
    <n v="132600"/>
    <x v="0"/>
    <n v="0"/>
    <s v="SETIC"/>
    <s v=" 0030643-19.2025.8.14.0900"/>
    <n v="0"/>
    <n v="132600"/>
    <m/>
    <m/>
    <s v="Lei n° 14.133/21"/>
    <m/>
    <m/>
    <s v="PRAZO LEGAL"/>
    <x v="3"/>
    <d v="2026-07-14T00:00:00"/>
    <s v="Sem informação"/>
    <x v="2"/>
    <m/>
    <s v="Aline Santos Oliveira"/>
    <s v="Daniel Fontes Pereira"/>
    <s v="Fabricio Jose Uchoa Correa"/>
    <s v="Sem Indicação"/>
    <s v="Sem indicação"/>
    <s v="aline.oliveira@tjpa.jus.br;fontes.daniel@tjpa.jus.br; fabricio.uchoa@tjpa.jus.br; ; ;coordenadoria.contratos@tjpa.jus.br"/>
    <n v="201"/>
    <s v=""/>
    <m/>
    <s v="Iniciar Processo de Reajuste"/>
    <s v="038/2025"/>
    <m/>
  </r>
  <r>
    <x v="0"/>
    <s v="039"/>
    <x v="0"/>
    <s v="WECOM COMÉRCIO, DISTRIBUIÇÃO E SERVIÇO EM TECNOLOGIA DA INFORMAÇÃO S/A"/>
    <s v="10.663.782/0006-07"/>
    <s v="Registro de Preços para aquisição de equipamentos tecnológicos para modernizar a infraestrutura do Poder Judiciário do Estado do Pará, com foco na implementação e aprimoramento dos projetos “Visita Virtual” e “Audiências Virtuais”. "/>
    <s v="Material Permanente"/>
    <s v="Pregão Eletrônico"/>
    <s v="020/2025"/>
    <d v="2025-09-12T00:00:00"/>
    <s v="12/09/25"/>
    <d v="2026-09-12T00:00:00"/>
    <s v="12/09/26"/>
    <n v="365"/>
    <n v="201"/>
    <s v="SUPERIOR A 150 DIAS"/>
    <x v="1"/>
    <n v="6400000"/>
    <x v="0"/>
    <n v="0"/>
    <s v="SETIC"/>
    <s v="0030645-86.2025.8.14.0900"/>
    <n v="0"/>
    <n v="6400000"/>
    <m/>
    <m/>
    <s v="Lei n° 14.133/21"/>
    <m/>
    <m/>
    <s v="PRAZO LEGAL"/>
    <x v="3"/>
    <d v="2026-07-14T00:00:00"/>
    <s v="Sem informação"/>
    <x v="2"/>
    <m/>
    <s v="Aline Santos Oliveira"/>
    <s v="Daniel Fontes Pereira"/>
    <s v="Fabricio Jose Uchoa Correa"/>
    <s v="Sem Indicação"/>
    <s v="Sem indicação"/>
    <s v="aline.oliveira@tjpa.jus.br;fontes.daniel@tjpa.jus.br; fabricio.uchoa@tjpa.jus.br; ; ;coordenadoria.contratos@tjpa.jus.br"/>
    <n v="201"/>
    <s v=""/>
    <m/>
    <s v="Iniciar Processo de Reajuste"/>
    <s v="039/2025"/>
    <m/>
  </r>
  <r>
    <x v="1"/>
    <s v="098"/>
    <x v="1"/>
    <s v="ONLINE TELECOMUNICAÇÕES LTDA"/>
    <s v="26.158.902/0001-44"/>
    <s v="O objeto do presente Contrato é a contratação de empresa especializada na prestação de serviço de acesso à internet, via fibra óptica não dedicao, incluindo instalação, manutenção, suporte técnico e fornecimento de equpamentos em comodato pelo período de 24 meses"/>
    <s v="Contrato de TIC"/>
    <s v="Pregão Eletrônico"/>
    <s v="011/2024"/>
    <d v="2024-09-12T00:00:00"/>
    <s v="12/09/24"/>
    <d v="2026-09-12T00:00:00"/>
    <s v="12/09/26"/>
    <n v="730"/>
    <n v="201"/>
    <s v="SUPERIOR A 150 DIAS"/>
    <x v="1"/>
    <n v="90997.3"/>
    <x v="0"/>
    <n v="0"/>
    <s v="SETIC"/>
    <s v="TJPA-PRO-2024/03705"/>
    <n v="0"/>
    <n v="90997.3"/>
    <m/>
    <m/>
    <s v="Lei n° 14.133/21"/>
    <d v="2024-06-11T00:00:00"/>
    <s v="SIM"/>
    <s v="PRAZO LEGAL"/>
    <x v="3"/>
    <d v="2026-07-14T00:00:00"/>
    <s v="Sem informação"/>
    <x v="2"/>
    <m/>
    <s v="Denison Leandro Serrao Soares"/>
    <s v="Bruno Botelho Cardoso"/>
    <s v="Cristiano Neri da Silva "/>
    <s v="Arilson Galdino da Silva"/>
    <s v="Claudio Luis da Silva Cabral"/>
    <s v="denison.soares@tjpa.jus.br;bruno.bcardoso@tjpa.jus.br; cristiano.neri@tjpa.jus.br; arilson.silva@tjpa.jus.br; claudio.cabral@tjpa.jus.br;coordenadoria.contratos@tjpa.jus.br"/>
    <n v="201"/>
    <s v=""/>
    <m/>
    <s v="Iniciar Processo de Reajuste"/>
    <s v="098/2024"/>
    <m/>
  </r>
  <r>
    <x v="1"/>
    <s v="100"/>
    <x v="1"/>
    <s v="BSB TIC SOLUÇÕES LTDA"/>
    <s v="04.202.019/0001-71"/>
    <s v="O objeto do presente Contrato é a contratação de empresa especializada na prestação de serviço de acesso à internet, via fibra óptica não dedicao, incluindo instalação, manutenção, suporte técnico e fornecimento de equpamentos em comodato pelo período de 24 meses."/>
    <s v="Contrato de TIC"/>
    <s v="Pregão Eletrônico"/>
    <s v="011/2024"/>
    <d v="2024-09-12T00:00:00"/>
    <s v="12/09/24"/>
    <d v="2026-09-12T00:00:00"/>
    <s v="12/09/26"/>
    <n v="730"/>
    <n v="201"/>
    <s v="SUPERIOR A 150 DIAS"/>
    <x v="1"/>
    <n v="46944.07"/>
    <x v="0"/>
    <n v="2"/>
    <s v="SETIC"/>
    <s v="TJPA-PRO-2024/03722"/>
    <n v="0"/>
    <n v="46944.07"/>
    <m/>
    <m/>
    <s v="Lei n° 14.133/21"/>
    <d v="2024-06-11T00:00:00"/>
    <s v="SIM"/>
    <s v="PRAZO LEGAL"/>
    <x v="3"/>
    <d v="2026-07-14T00:00:00"/>
    <s v="Sem informação"/>
    <x v="2"/>
    <m/>
    <s v="Denison Leandro Serrao Soares"/>
    <s v="Fabio Venicius Ferreira dos Reis"/>
    <s v="Bruno Botelho Cardoso"/>
    <s v="Arilson Galdino da Silva"/>
    <s v="Claudio Luis da Silva Cabral"/>
    <s v="denison.soares@tjpa.jus.br;fabio.reis@tjpa.jus.br; bruno.bcardoso@tjpa.jus.br; arilson.silva@tjpa.jus.br; claudio.cabral@tjpa.jus.br;coordenadoria.contratos@tjpa.jus.br"/>
    <n v="201"/>
    <s v=""/>
    <m/>
    <s v="Iniciar Processo de Reajuste"/>
    <s v="100/2024"/>
    <m/>
  </r>
  <r>
    <x v="1"/>
    <s v="096"/>
    <x v="0"/>
    <s v="FUNDAÇÃO GETÚLIO VARGAS - FGV"/>
    <s v=" 33.641.663/0001-44"/>
    <s v="Contratação de empresa especializada na prestação de serviços de organização, planejameno e realização de Concurso Público destinado ao preenchimento de 30 (trinta) vagas e formação de cadastro de reserva para o cargo de Juiz de Direito Substituto do Tribunal de Justiça do Estado do Pará."/>
    <s v="Serviço de Terceiro"/>
    <s v="Dispensa de Licitação"/>
    <s v="900026/2025"/>
    <d v="2025-09-12T00:00:00"/>
    <s v="12/09/25"/>
    <d v="2026-09-12T00:00:00"/>
    <s v="12/09/26"/>
    <n v="365"/>
    <n v="201"/>
    <s v="SUPERIOR A 150 DIAS"/>
    <x v="1"/>
    <n v="1266000"/>
    <x v="0"/>
    <n v="1"/>
    <s v="SEGEP"/>
    <s v="TJPA-PRO-2024/02381"/>
    <n v="0"/>
    <n v="1299618"/>
    <m/>
    <m/>
    <s v="Lei n° 14.133/21"/>
    <m/>
    <m/>
    <s v="PRAZO LEGAL"/>
    <x v="3"/>
    <d v="2026-07-14T00:00:00"/>
    <s v="Sem informação"/>
    <x v="2"/>
    <m/>
    <s v="Dr. Agenor Cassio Nascimento Correia Andrade"/>
    <s v="Sem indicação"/>
    <s v="Tayna Conceição Martins de Pina Mello"/>
    <s v="Sem Indicação"/>
    <s v="Orlando Cerdeira Bordallo Neto"/>
    <e v="#N/A"/>
    <n v="201"/>
    <s v=""/>
    <m/>
    <s v="Iniciar Processo de Reajuste"/>
    <s v="096/2025"/>
    <m/>
  </r>
  <r>
    <x v="0"/>
    <s v="037"/>
    <x v="0"/>
    <s v="MICROSENS S.A"/>
    <s v="78.126.950/0011-26"/>
    <s v="Registro de Preços para aquisição de equipamentos tecnológicos para modernizar a infraestrutura do Poder Judiciário do Estado do Pará, com foco na implementação e aprimoramento dos projetos “Visita Virtual” e “Audiências Virtuais”. "/>
    <s v="Material Permanente"/>
    <s v="Pregão Eletrônico"/>
    <s v="020/2025"/>
    <d v="2025-09-15T00:00:00"/>
    <s v="15/09/25"/>
    <d v="2026-09-15T00:00:00"/>
    <s v="15/09/26"/>
    <n v="365"/>
    <n v="204"/>
    <s v="SUPERIOR A 150 DIAS"/>
    <x v="1"/>
    <n v="697800"/>
    <x v="0"/>
    <n v="0"/>
    <s v="SETIC"/>
    <s v="0030641-49.2025.8.14.0900"/>
    <n v="0"/>
    <n v="697800"/>
    <m/>
    <m/>
    <s v="Lei n° 14.133/21"/>
    <m/>
    <m/>
    <s v="PRAZO LEGAL"/>
    <x v="3"/>
    <d v="2026-07-17T00:00:00"/>
    <s v="Sem informação"/>
    <x v="2"/>
    <m/>
    <s v="Aline Santos Oliveira"/>
    <s v="Daniel Fontes Pereira"/>
    <s v="Fabricio Jose Uchoa Correa"/>
    <s v="Sem Indicação"/>
    <s v="Sem indicação"/>
    <s v="aline.oliveira@tjpa.jus.br;fontes.daniel@tjpa.jus.br; fabricio.uchoa@tjpa.jus.br; ; ;coordenadoria.contratos@tjpa.jus.br"/>
    <n v="204"/>
    <s v=""/>
    <m/>
    <s v="Iniciar Processo de Reajuste"/>
    <s v="037/2025"/>
    <m/>
  </r>
  <r>
    <x v="1"/>
    <s v="071"/>
    <x v="4"/>
    <s v="HIDRO FRANCHISING LTDA"/>
    <s v="23.510.039/0001-54"/>
    <s v="Contratação de serviços para manutenção preventiva das Estações de Tratamento de Esgosto do edifício sede e do Fórum de  Mosqueiro"/>
    <s v="Serviço de Terceiro"/>
    <s v="Pregão Eletrônico"/>
    <s v="054/2022"/>
    <d v="2022-09-15T00:00:00"/>
    <s v="15/09/22"/>
    <d v="2026-09-15T00:00:00"/>
    <s v="15/09/26"/>
    <n v="1461"/>
    <n v="204"/>
    <s v="SUPERIOR A 150 DIAS"/>
    <x v="1"/>
    <n v="91600"/>
    <x v="0"/>
    <n v="1"/>
    <s v="SEENG"/>
    <s v="TJPA-PRO-2022/03374"/>
    <n v="0"/>
    <n v="130081.47"/>
    <s v="TJPA-MEM-2024/40547, COBRANÇA / criei segunda para seguir à pesquisa de mercado qp chegou fora do prazo/ 0024989-51.2025.8.14.0900 - cobrança/ tramitação 0031859-15.2025.8.14.0900"/>
    <m/>
    <s v="Lei n° 8.666/93"/>
    <m/>
    <s v="Não"/>
    <s v="PRAZO LEGAL"/>
    <x v="3"/>
    <m/>
    <s v="Sem informação"/>
    <x v="2"/>
    <m/>
    <s v="Valter Mendes Ferreira Junior"/>
    <s v="Francinaldo Pereira da Silva Barbosa"/>
    <s v="Francinaldo Pereira da Silva Barbosa"/>
    <s v="Sem Indicação"/>
    <s v="Sem indicação"/>
    <e v="#N/A"/>
    <n v="204"/>
    <m/>
    <m/>
    <s v="Iniciar Processo de Reajuste"/>
    <s v="071/2022"/>
    <m/>
  </r>
  <r>
    <x v="0"/>
    <s v="070"/>
    <x v="1"/>
    <s v="J M COVRE COMUNICAÇÃO E MARKETING LTDA"/>
    <s v="01.232.815/0001-69"/>
    <s v="Registro de Preços para eventuais aquisições elou locações de bens de decoração e estrutura para eventos"/>
    <s v="Serviço de Terceiro"/>
    <s v="Pregão Eletrônico"/>
    <s v="020/2024"/>
    <d v="2024-09-20T00:00:00"/>
    <s v="20/09/24"/>
    <d v="2026-09-20T00:00:00"/>
    <s v="20/09/26"/>
    <n v="730"/>
    <n v="209"/>
    <s v="SUPERIOR A 150 DIAS"/>
    <x v="1"/>
    <n v="1784817"/>
    <x v="0"/>
    <n v="0"/>
    <s v="DECOM"/>
    <s v="TJPA-PRO-2024/03889"/>
    <n v="0"/>
    <n v="3569634"/>
    <s v="prorrogação TJPA-MEM-2025/23472"/>
    <m/>
    <s v="Lei n° 14.133/21"/>
    <d v="2024-08-05T00:00:00"/>
    <s v="NÃO "/>
    <s v="PRAZO LEGAL"/>
    <x v="3"/>
    <d v="2026-07-22T00:00:00"/>
    <s v="Sem informação"/>
    <x v="0"/>
    <m/>
    <s v="Walter Antonio Santos Duarte"/>
    <s v="Klaus Rhossard Seabra Guimarães "/>
    <s v="Regina Celia Oliveira da Silva"/>
    <s v="Sem Indicação"/>
    <s v="Anderson Clay Batista Pereira"/>
    <e v="#N/A"/>
    <n v="209"/>
    <m/>
    <m/>
    <s v="Iniciar Processo de Reajuste"/>
    <s v="070/2024"/>
    <m/>
  </r>
  <r>
    <x v="0"/>
    <s v="069"/>
    <x v="1"/>
    <s v="JEFFERSOM ESTRUTURAS PARA EVENTOS LTDA"/>
    <s v="03.746.510/0001-09"/>
    <s v="Registro de Preços para eventuais aquisições elou locações de bens de decoração e estrutura para eventos"/>
    <s v="Serviço de Terceiro"/>
    <s v="Pregão Eletrônico"/>
    <s v="020/2024"/>
    <d v="2024-09-20T00:00:00"/>
    <s v="20/09/24"/>
    <d v="2026-09-20T00:00:00"/>
    <s v="20/09/26"/>
    <n v="730"/>
    <n v="209"/>
    <s v="SUPERIOR A 150 DIAS"/>
    <x v="1"/>
    <n v="1609000"/>
    <x v="0"/>
    <n v="0"/>
    <s v="DECOM"/>
    <s v="TJPA-PRO-2024/03890"/>
    <n v="0"/>
    <n v="3218000"/>
    <s v="TJPA-MEM-2025/24953 prorrogação"/>
    <m/>
    <s v="Lei n° 14.133/21"/>
    <d v="2024-08-05T00:00:00"/>
    <s v="NÃO "/>
    <s v="PRAZO LEGAL"/>
    <x v="3"/>
    <d v="2026-07-22T00:00:00"/>
    <s v="Sem informação"/>
    <x v="0"/>
    <m/>
    <s v="Walter Antonio Santos Duarte"/>
    <s v="Klaus Rhossard Seabra Guimarães "/>
    <s v="Regina Celia Oliveira da Silva"/>
    <s v="Sem Indicação"/>
    <s v="Anderson Clay Batista Pereira"/>
    <e v="#N/A"/>
    <n v="209"/>
    <s v=""/>
    <m/>
    <s v="Iniciar Processo de Reajuste"/>
    <s v="069/2024"/>
    <m/>
  </r>
  <r>
    <x v="1"/>
    <s v="101"/>
    <x v="1"/>
    <s v="C M DISTRIBUIDORA LTDA"/>
    <s v="50.939.843/0001-26"/>
    <s v="Contratação de empresa especilizada no fornecimento de gêneros alimentícios do tipo café e açúcar"/>
    <s v="Material de Consumo"/>
    <s v="Pregão Presencial"/>
    <s v="018/2024"/>
    <d v="2024-09-20T00:00:00"/>
    <s v="20/09/24"/>
    <d v="2026-09-20T00:00:00"/>
    <s v="20/09/26"/>
    <n v="730"/>
    <n v="209"/>
    <s v="SUPERIOR A 150 DIAS"/>
    <x v="1"/>
    <n v="187458"/>
    <x v="0"/>
    <n v="0"/>
    <s v="SEADM"/>
    <s v="TJPA-PRO-2024/03845"/>
    <n v="120387.6"/>
    <n v="361162.8"/>
    <s v="instrução 0006852-21.2025.8.14.0900 - reajuste será concedido no TA da prorrogação, já ajustei na planilha a data da proxima anualidade"/>
    <d v="2025-06-24T00:00:00"/>
    <s v="Lei n° 14.133/21"/>
    <d v="2025-07-03T00:00:00"/>
    <s v="NÃO "/>
    <s v="PRAZO LEGAL"/>
    <x v="3"/>
    <d v="2026-07-22T00:00:00"/>
    <s v="Dentro do prazo"/>
    <x v="2"/>
    <m/>
    <s v="Joao Victor Ferreira Almeida"/>
    <s v="Sem indicação"/>
    <s v="Antonio Paulo Costa de Castro"/>
    <s v="Thiago da Silva Soares"/>
    <s v="Leandro Soares Costa Borges"/>
    <s v="joao.vfalmeida@tjpa.jus.br;antonio.castro@tjpa.jus.br;thiago.soares@tjpa.jus.br;leandro.borges@tjpa.jus.br"/>
    <n v="209"/>
    <s v=""/>
    <m/>
    <s v="Aguardar anualidade"/>
    <s v="101/2024"/>
    <m/>
  </r>
  <r>
    <x v="1"/>
    <s v="102"/>
    <x v="1"/>
    <s v="JÚNIOR GÁS II LTDA"/>
    <s v="37.665.978/0001-82"/>
    <s v="Contratação de empresa especializada no fornecimento de gêneros alimentícios do tipo café e açúcar."/>
    <s v="Material de Consumo"/>
    <s v="Pregão Eletrônico"/>
    <s v="018/2024"/>
    <d v="2024-09-20T00:00:00"/>
    <s v="20/09/24"/>
    <d v="2026-09-20T00:00:00"/>
    <s v="20/09/26"/>
    <n v="730"/>
    <n v="209"/>
    <s v="SUPERIOR A 150 DIAS"/>
    <x v="1"/>
    <n v="34300.800000000003"/>
    <x v="0"/>
    <n v="0"/>
    <s v="SEADM"/>
    <s v="TJPA-PRO-2024/03847"/>
    <n v="0"/>
    <n v="41990.400000000001"/>
    <s v="instrução 0003303-03.2025.8.14.0900 , reajuste será concedido no TA , ja ajustei a nova data base na planilha"/>
    <m/>
    <s v="Lei n° 14.133/21"/>
    <d v="2025-07-03T00:00:00"/>
    <s v="NÃO "/>
    <s v="PRAZO LEGAL"/>
    <x v="3"/>
    <d v="2026-07-22T00:00:00"/>
    <s v="Sem informação"/>
    <x v="2"/>
    <m/>
    <s v="Joao Victor Ferreira Almeida"/>
    <s v="Sem indicação"/>
    <s v="Antonio Paulo Costa de Castro"/>
    <s v="Thiago da Silva Soares"/>
    <s v="Leandro Soares Costa Borges"/>
    <s v="joao.vfalmeida@tjpa.jus.br;antonio.castro@tjpa.jus.br;thiago.soares@tjpa.jus.br;leandro.borges@tjpa.jus.br"/>
    <n v="209"/>
    <s v=""/>
    <m/>
    <s v="Aguardar anualidade"/>
    <s v="102/2024"/>
    <m/>
  </r>
  <r>
    <x v="0"/>
    <s v="040"/>
    <x v="0"/>
    <s v="IMPROVISU COMÉRCIO E REPRESENTAÇÃO LTDA"/>
    <s v="40.392.359/0001-76"/>
    <s v="Registro de Preços para eventual contratação do conjunto de medalhas: Alta Distinção, Ordem do Mérito Judiciário, Ermano do Couto, Bons Serviços 10, 20 e 30 anos, Mérito Funcional e Desembargadora Lydia, com itens que compõe as condecorações correspondentes: Medalha; Fita; Barreta; Roseta; Estojo, conforme condições estabelecidas no Termo de Referência – Anexo I do edital."/>
    <s v="Material de Consumo"/>
    <s v="Pregão Eletrônico"/>
    <s v="017/2025"/>
    <d v="2025-09-24T00:00:00"/>
    <s v="24/09/25"/>
    <d v="2026-09-24T00:00:00"/>
    <s v="24/09/26"/>
    <n v="365"/>
    <n v="213"/>
    <s v="SUPERIOR A 150 DIAS"/>
    <x v="1"/>
    <n v="440610"/>
    <x v="0"/>
    <n v="0"/>
    <s v="DECOM"/>
    <s v="0032748-66.2025.8.14.0900"/>
    <n v="0"/>
    <n v="440610"/>
    <m/>
    <m/>
    <s v="Lei n° 14.133/21"/>
    <d v="2025-05-29T00:00:00"/>
    <m/>
    <s v="PRAZO LEGAL"/>
    <x v="3"/>
    <d v="2026-07-26T00:00:00"/>
    <s v="Sem informação"/>
    <x v="2"/>
    <m/>
    <s v="Nadime Sassim Dahas"/>
    <s v="Sem indicação"/>
    <s v="Klaus Rhossard Seabra Guimarães "/>
    <s v="Klaus Rhossard Seabra Guimarães "/>
    <s v="Walter Antonio Santos Duarte"/>
    <s v="nadime.dahas@tjpa.jus.br;; klaus.guimaraes@tjpa.jus.br; klaus.guimaraes@tjpa.jus.br; walter.duarte@tjpa.jus.br;coordenadoria.contratos@tjpa.jus.br"/>
    <n v="213"/>
    <s v=""/>
    <m/>
    <s v="Aguardar anualidade"/>
    <s v="040/2025"/>
    <m/>
  </r>
  <r>
    <x v="1"/>
    <s v="075"/>
    <x v="4"/>
    <s v="GREEN4T SOLUÇÕES TI S.A"/>
    <s v="03.698.620/0005-68"/>
    <s v="Contratação de empresa especializada para fornecimento e instalação, implantação e integração, em regime &quot;tum key&quot; ( a contratada fica obrigada a entregar a solução em condições de pleno funcionamento), Datacenter Container Modular Seguro Outdoor, para uso do Tribunal de Justiça do Pará."/>
    <s v="Contrato de TIC"/>
    <s v="Adesão/Partícipe"/>
    <s v="108/2022"/>
    <d v="2022-09-26T00:00:00"/>
    <s v="26/09/22"/>
    <d v="2026-09-26T00:00:00"/>
    <s v="26/09/26"/>
    <n v="1461"/>
    <n v="215"/>
    <s v="SUPERIOR A 150 DIAS"/>
    <x v="1"/>
    <n v="6030000"/>
    <x v="0"/>
    <n v="2"/>
    <s v="SETIC"/>
    <s v="PA-PRO-2022/03792"/>
    <n v="0"/>
    <n v="438878.76"/>
    <s v="0001642-86.2025.8.14.0900 - prorrogação"/>
    <m/>
    <s v="Lei n° 8.666/93"/>
    <m/>
    <s v="Não"/>
    <s v="PRAZO LEGAL"/>
    <x v="3"/>
    <d v="2026-07-28T00:00:00"/>
    <s v="Sem informação"/>
    <x v="2"/>
    <s v="Adesão à ARP n° 108/2022, oriunda do Pregão Eletrônico n° 039/2021 do Poder Judiciário do Mato Grosso."/>
    <s v="Denison Leandro Serrao Soares"/>
    <s v="Arilson Galdino da Silva"/>
    <s v="Claudio Luis da Silva Cabral"/>
    <s v="Arilson Galdino da Silva"/>
    <s v="Cristiano Neri da Silva "/>
    <s v="denison.soares@tjpa.jus.br;arilson.silva@tjpa.jus.br; claudio.cabral@tjpa.jus.br; arilson.silva@tjpa.jus.br; cristiano.neri@tjpa.jus.br;coordenadoria.contratos@tjpa.jus.br"/>
    <n v="215"/>
    <s v=""/>
    <m/>
    <s v="Iniciar Processo de Reajuste"/>
    <s v="075/2022"/>
    <m/>
  </r>
  <r>
    <x v="1"/>
    <s v="086"/>
    <x v="2"/>
    <s v="AGÊNCIA RADIOWEB DF PRODUÇÃO JORNALÍSTICA SOCIEDADE SIMPLES"/>
    <s v="07.402.383/0001-73"/>
    <s v="Contratação de empresa para prestação de serviços de webradiojornalismo no site do TJPA, com a manutenção de rádio on-line corporativa, tecnologia de transmissão on-line e ao vivo"/>
    <s v="Serviço de Terceiro"/>
    <s v="Pregão Eletrônico"/>
    <s v="031/2023"/>
    <d v="2023-10-03T00:00:00"/>
    <s v="03/10/23"/>
    <d v="2026-10-03T00:00:00"/>
    <s v="03/10/26"/>
    <n v="1096"/>
    <n v="222"/>
    <s v="SUPERIOR A 150 DIAS"/>
    <x v="1"/>
    <n v="648000"/>
    <x v="0"/>
    <n v="4"/>
    <s v="DECOM"/>
    <s v="TJPA-PRO-2023/04102"/>
    <n v="0"/>
    <n v="708893.65"/>
    <s v="TJPA-MEM-2024/40600, cobrança/ TJPA-MEM-2024/42633, instrução/ 0014639-04.2025.8.14.0900 - instrução"/>
    <m/>
    <s v="Lei n° 8.666/93"/>
    <m/>
    <s v="Não"/>
    <s v="PRAZO LEGAL"/>
    <x v="4"/>
    <d v="2026-08-04T00:00:00"/>
    <s v="Sem informação"/>
    <x v="2"/>
    <m/>
    <s v="Adil Bahia da Silva Rezende"/>
    <s v="Vanessa Vieira Monteiro"/>
    <s v="Regina Celia Oliveira da Silva"/>
    <s v="Sem Indicação"/>
    <s v="Sem indicação"/>
    <s v="adil.bahia@tjpa.jus.br;vanessa.monteiro@tjpa.jus.br;regina.silva@tjpa.jus.br;coordenadoria.contratos@tjpa.jus.br;coordenadoria.imprensa@tjpa.jus.br"/>
    <n v="222"/>
    <s v=""/>
    <m/>
    <s v="Iniciar Processo de Reajuste"/>
    <s v="086/2023"/>
    <m/>
  </r>
  <r>
    <x v="1"/>
    <s v="080"/>
    <x v="4"/>
    <s v="A C ALVES NOGUEIRA SERVIÇOS DE ALIMENTAÇÃO EIRELI"/>
    <s v="36.126.020/0001-50"/>
    <s v="Contratação de empresa especializada na prestação de serviços de produção e distribuição de refeições (quentinhas) para atender as necessidades do Tribunal de Justiça do Estado do Pará."/>
    <s v="Serviço de Terceiro"/>
    <s v="Pregão Eletrônico"/>
    <s v="062/2022"/>
    <d v="2022-10-06T00:00:00"/>
    <s v="06/10/22"/>
    <d v="2026-10-06T00:00:00"/>
    <s v="06/10/26"/>
    <n v="1461"/>
    <n v="225"/>
    <s v="SUPERIOR A 150 DIAS"/>
    <x v="1"/>
    <n v="475600"/>
    <x v="0"/>
    <n v="1"/>
    <s v="SEADM"/>
    <s v="PA-PRO-2022/03810"/>
    <n v="28576.799999999999"/>
    <n v="529263.54"/>
    <s v="TJPA-MEM-2023/38352, cobrança. No DPS ´para cotação. Autorizado - . TJPA-MEM-2024/40608, cobrança - o reajuste vai vir no termo aditivo / 0015407-27.2025.8.14.0900 prororgação"/>
    <d v="2025-08-07T00:00:00"/>
    <s v="Lei n° 8.666/93"/>
    <d v="2023-07-10T00:00:00"/>
    <s v="Não"/>
    <s v="PRAZO LEGAL"/>
    <x v="4"/>
    <d v="2026-08-07T00:00:00"/>
    <s v="Dentro do prazo"/>
    <x v="2"/>
    <m/>
    <s v="Enio de Oliveira Reboucas"/>
    <s v="Augusto Lopes Matos"/>
    <s v="Helton Moura da Rocha"/>
    <s v="Sem Indicação"/>
    <s v="Jandiara Luzia Matos Pires "/>
    <e v="#N/A"/>
    <n v="225"/>
    <s v=""/>
    <m/>
    <s v="Iniciar Processo de Reajuste"/>
    <s v="080/2022"/>
    <m/>
  </r>
  <r>
    <x v="0"/>
    <s v="042"/>
    <x v="0"/>
    <s v="LIDER NOTEBOOKS COMÉRCIO E SERVIÇOS LTDA"/>
    <s v="12.477.490/0002-81"/>
    <s v="Registro de Preços para a aquisição de notebooks para modernização e expansão da infraestrutura de Tecnologia da Informação e Comunicação (TIC) do Tribunal de Justiça do Estado do Pará (TJPA)"/>
    <s v="Material Permanente"/>
    <s v="Pregão Eletrônico"/>
    <s v="029/2025"/>
    <d v="2025-10-10T00:00:00"/>
    <s v="10/10/25"/>
    <d v="2026-10-10T00:00:00"/>
    <s v="10/10/26"/>
    <n v="365"/>
    <n v="229"/>
    <s v="SUPERIOR A 150 DIAS"/>
    <x v="1"/>
    <n v="27680000"/>
    <x v="0"/>
    <n v="0"/>
    <s v="SETIC"/>
    <s v="0038876-05.2025.8.14.0900"/>
    <n v="0"/>
    <n v="27680000"/>
    <m/>
    <m/>
    <s v="Lei n° 14.133/21"/>
    <m/>
    <m/>
    <s v="PRAZO LEGAL"/>
    <x v="4"/>
    <d v="2026-08-11T00:00:00"/>
    <s v="Sem informação"/>
    <x v="2"/>
    <m/>
    <s v="Aline Santos Oliveira"/>
    <s v="Sem indicação"/>
    <s v="Bruno Vieira dos Santos"/>
    <s v="Sem Indicação"/>
    <s v="Sem indicação"/>
    <s v="aline.oliveira@tjpa.jus.br;; bruno.vieira@tjpa.jus.br; ; ;coordenadoria.contratos@tjpa.jus.br"/>
    <n v="229"/>
    <s v=""/>
    <m/>
    <s v="Iniciar Processo de Reajuste"/>
    <s v="042/2025"/>
    <m/>
  </r>
  <r>
    <x v="1"/>
    <s v="015"/>
    <x v="1"/>
    <s v="ELEVATEX MANUTENÇÃO DE ELEVADORES LTDA"/>
    <s v="16.956.136/0001-00"/>
    <s v="Contratação de empresa especializada para fornecimento, com serviço de instalaçao e manutençao em garantia(12 meses) de 02 plataformas de percurso vertical."/>
    <s v="Serviço de Terceiro"/>
    <s v="Pregão Eletrônico"/>
    <s v="069/2023"/>
    <d v="2024-02-15T00:00:00"/>
    <s v="15/02/24"/>
    <d v="2026-10-15T00:00:00"/>
    <s v="15/10/26"/>
    <n v="973"/>
    <n v="234"/>
    <s v="SUPERIOR A 150 DIAS"/>
    <x v="1"/>
    <n v="215000"/>
    <x v="0"/>
    <n v="0"/>
    <s v="SEENG"/>
    <s v="TJPA-PRO-2024/00658"/>
    <n v="1700"/>
    <n v="60400"/>
    <s v="TJPA-MEM-2025/00697, cobrança -  A VIGÊNCIA DO CONTRATO ESTA ERRADA, SERÁ FEITA A RERRATIFICAÇÃO, JA AJUSTEI O TERMINO DE VIGÊNCIA. 0015613-41.2025.8.14.0900 - prorrogação"/>
    <m/>
    <s v="Lei n° 8.666/93"/>
    <m/>
    <s v="NÃO "/>
    <s v="PRAZO LEGAL"/>
    <x v="4"/>
    <d v="2026-08-16T00:00:00"/>
    <s v="Sem informação"/>
    <x v="2"/>
    <m/>
    <s v="Valter Mendes Ferreira Junior"/>
    <s v="Edson Goncalves Ferreira"/>
    <s v="Edson Goncalves Ferreira"/>
    <s v="Sem Indicação"/>
    <s v="Claudio Ormindo Silva dos Santos"/>
    <s v="valter.junior@tjpa.jus.br;edson.ferreira@tjpa.jus.br; edson.ferreira@tjpa.jus.br; ; claudio.ormindo@tjpa.jus.br;coordenadoria.contratos@tjpa.jus.br"/>
    <n v="234"/>
    <s v=""/>
    <m/>
    <s v="Iniciar Processo de Reajuste"/>
    <s v="015/2024"/>
    <m/>
  </r>
  <r>
    <x v="1"/>
    <s v="087"/>
    <x v="4"/>
    <s v="KARISTEN COMERCIO E SERVIÇOS MECANICOS E ELETRICOS LTDA "/>
    <s v="05.970.357/0001-16"/>
    <s v="Manutenção preditiva, Preventiva e Corretiva permanente com fornecimento de peças de reposição para subestação no Fórum da Comarca de Altamira, incluindo manutenção no sistema de aterramento e de proteção contra descargas atmosféricas (SPDA)."/>
    <s v="Serviço de Terceiro"/>
    <s v="Pregão Eletrônico"/>
    <s v="061/2022"/>
    <d v="2022-10-17T00:00:00"/>
    <s v="17/10/22"/>
    <d v="2026-10-17T00:00:00"/>
    <s v="17/10/26"/>
    <n v="1461"/>
    <n v="236"/>
    <s v="SUPERIOR A 150 DIAS"/>
    <x v="1"/>
    <n v="68400"/>
    <x v="0"/>
    <n v="0"/>
    <s v="SEENG"/>
    <s v="TJPA-PRO-2022/03992"/>
    <n v="0"/>
    <n v="74827.67"/>
    <s v="TJPA-MEM-2024/46885, cobrança / TJPA-MEM-2024/46938, instrução/ 0009834-08.2025.8.14.0900 - Prorrogação"/>
    <d v="2025-07-04T00:00:00"/>
    <s v="Lei n° 8.666/93"/>
    <m/>
    <s v="Não"/>
    <s v="PRAZO LEGAL"/>
    <x v="4"/>
    <d v="2026-08-18T00:00:00"/>
    <s v="Dentro do prazo"/>
    <x v="2"/>
    <m/>
    <s v="Valter Mendes Ferreira Junior"/>
    <s v="Paulo Marcelo de Araújo Hildebrando"/>
    <s v="Max Jorge Machado Santos"/>
    <s v="Sem Indicação"/>
    <s v="Paulo Marcelo de Araújo Hildebrando"/>
    <s v="valter.junior@tjpa.jus.br;paulo.hildebrando@tjpa.jus.br; max.machado@tjpa.jus.br; ; paulo.hildebrando@tjpa.jus.br;coordenadoria.contratos@tjpa.jus.br"/>
    <n v="236"/>
    <s v=""/>
    <s v="Lenne Chaves Pinto da SilvaTorres"/>
    <s v="Iniciar Processo de Reajuste"/>
    <s v="087/2022"/>
    <m/>
  </r>
  <r>
    <x v="0"/>
    <s v="041"/>
    <x v="0"/>
    <s v="REALIZZE COMÉRCIO E SERVIÇOS LTDA"/>
    <s v="08.678.489/0001-67"/>
    <s v="Registro de Preços para fornecimento, instalação e manutenção de portas, esquadrias e painéis de vidro para atender aos prédios do Poder Judiciário na Região Metropolitana de Belém."/>
    <s v="Serviço de Terceiro"/>
    <s v="Pregão Eletrônico"/>
    <s v="025/2025"/>
    <d v="2025-10-17T00:00:00"/>
    <s v="17/10/25"/>
    <d v="2026-10-17T00:00:00"/>
    <s v="17/10/26"/>
    <n v="365"/>
    <n v="236"/>
    <s v="SUPERIOR A 150 DIAS"/>
    <x v="1"/>
    <n v="280490"/>
    <x v="0"/>
    <n v="0"/>
    <s v="SEENG"/>
    <s v="0032559-88.2025.8.14.0900"/>
    <n v="0"/>
    <n v="280490"/>
    <m/>
    <m/>
    <s v="Lei n° 14.133/21"/>
    <d v="2025-06-17T00:00:00"/>
    <m/>
    <s v="PRAZO LEGAL"/>
    <x v="4"/>
    <d v="2026-08-18T00:00:00"/>
    <s v="Sem informação"/>
    <x v="2"/>
    <m/>
    <s v="Claudio Ormindo Silva dos Santos"/>
    <s v="Sem indicação"/>
    <s v="Rita de Cássia Araújo Oliveira Barata"/>
    <s v="Claudia Sadeck Burlamaqui"/>
    <s v="Glaucia Regina Centeno Cordeiro de Campos"/>
    <s v="claudio.ormindo@tjpa.jus.br;; rita.oliveira@tjpa.jus.br; claudia.burlamaqui@tjpa.jus.br; glaucia.cordeiro@tjpa.jus.br;coordenadoria.contratos@tjpa.jus.br"/>
    <n v="236"/>
    <s v=""/>
    <m/>
    <s v="Aguardar anualidade"/>
    <s v="041/2025"/>
    <m/>
  </r>
  <r>
    <x v="0"/>
    <s v="047"/>
    <x v="0"/>
    <s v="EBA OFFICE COMÉRCIO DE MÁQUINAS PARA ESCRITÓRIO LTDA"/>
    <s v="09.015.414/0001-69"/>
    <s v="Registro de preços para eventual aquisição de lixeiras, equipamentos de refrigeração, mobiliário de apoio e utensílios de organização."/>
    <s v="Material Permanente"/>
    <s v="Pregão Eletrônico"/>
    <s v="027/2025"/>
    <d v="2025-10-20T00:00:00"/>
    <s v="20/10/25"/>
    <d v="2026-10-20T00:00:00"/>
    <s v="20/10/26"/>
    <n v="365"/>
    <n v="239"/>
    <s v="SUPERIOR A 150 DIAS"/>
    <x v="1"/>
    <n v="11520"/>
    <x v="0"/>
    <n v="0"/>
    <s v="SEADM"/>
    <s v="0042290-11.2025.8.14.0900"/>
    <s v="ARP não encontrada"/>
    <n v="11520"/>
    <m/>
    <m/>
    <s v="Lei n° 14.133/21"/>
    <d v="2025-07-08T00:00:00"/>
    <m/>
    <s v="PRAZO LEGAL"/>
    <x v="4"/>
    <d v="2026-08-21T00:00:00"/>
    <s v="Sem informação"/>
    <x v="2"/>
    <m/>
    <s v="Joao Victor Ferreira Almeida"/>
    <s v="Sem indicação"/>
    <s v="Paulo Alexandre Andrade de Oliveira"/>
    <s v="Sem Indicação"/>
    <s v="Sem indicação"/>
    <s v="joao.vfalmeida@tjpa.jus.br;; paulo.alexandre@tjpa.jus.br; ; ;coordenadoria.contratos@tjpa.jus.br"/>
    <n v="239"/>
    <s v=""/>
    <m/>
    <s v="Aguardar anualidade"/>
    <s v="047/2025"/>
    <m/>
  </r>
  <r>
    <x v="0"/>
    <s v="045"/>
    <x v="0"/>
    <s v="CITY CLEAN COMÉRCIO DE EQUIPAMENTOS LTDA"/>
    <s v="48.256.518/0001-17"/>
    <s v="Registro de preços para eventual aquisição de lixeiras, equipamentos de refrigeração, mobiliário de apoio e utensílios de organização."/>
    <s v="Material Permanente"/>
    <s v="Pregão Eletrônico"/>
    <s v="027/2025"/>
    <d v="2025-10-21T00:00:00"/>
    <s v="21/10/25"/>
    <d v="2026-10-21T00:00:00"/>
    <s v="21/10/26"/>
    <n v="365"/>
    <n v="240"/>
    <s v="SUPERIOR A 150 DIAS"/>
    <x v="1"/>
    <n v="17284.2"/>
    <x v="0"/>
    <n v="0"/>
    <s v="SEADM"/>
    <s v="0041940-23.2025.8.14.0900"/>
    <n v="0"/>
    <n v="17284.2"/>
    <m/>
    <m/>
    <s v="Lei n° 14.133/21"/>
    <d v="2025-07-08T00:00:00"/>
    <m/>
    <s v="PRAZO LEGAL"/>
    <x v="4"/>
    <d v="2026-08-22T00:00:00"/>
    <s v="Sem informação"/>
    <x v="2"/>
    <m/>
    <s v="Joao Victor Ferreira Almeida"/>
    <s v="Sem indicação"/>
    <s v="Paulo Alexandre Andrade de Oliveira"/>
    <s v="Sem Indicação"/>
    <s v="Sem indicação"/>
    <s v="joao.vfalmeida@tjpa.jus.br;; paulo.alexandre@tjpa.jus.br; ; ;coordenadoria.contratos@tjpa.jus.br"/>
    <n v="240"/>
    <s v=""/>
    <m/>
    <s v="Aguardar anualidade"/>
    <s v="045/2025"/>
    <m/>
  </r>
  <r>
    <x v="0"/>
    <s v="046"/>
    <x v="0"/>
    <s v="DISPLAY PAINÉIS ELETRÔNICOS LTDA"/>
    <s v="02.648.737/0001-40"/>
    <s v="Registro de preços para eventual aquisição de lixeiras, equipamentos de refrigeração, mobiliário de apoio e utensílios de organização."/>
    <s v="Material Permanente"/>
    <s v="Pregão Eletrônico"/>
    <s v="027/2025"/>
    <d v="2025-10-21T00:00:00"/>
    <d v="2026-10-21T00:00:00"/>
    <d v="2026-10-21T00:00:00"/>
    <s v="21/10/26"/>
    <n v="365"/>
    <n v="240"/>
    <s v="SUPERIOR A 150 DIAS"/>
    <x v="1"/>
    <n v="4050"/>
    <x v="0"/>
    <n v="0"/>
    <s v="SEADM"/>
    <s v="0042192-26.2025.8.14.0900"/>
    <n v="0"/>
    <n v="4050"/>
    <s v="0053519-65.2025.8.14.0900 antecipação da porrogação"/>
    <m/>
    <s v="Lei n° 14.133/21"/>
    <d v="2025-07-08T00:00:00"/>
    <m/>
    <s v="PRAZO LEGAL"/>
    <x v="4"/>
    <d v="2026-08-22T00:00:00"/>
    <s v="Sem informação"/>
    <x v="2"/>
    <m/>
    <s v="Joao Victor Ferreira Almeida"/>
    <s v="Sem indicação"/>
    <s v="Paulo Alexandre Andrade de Oliveira"/>
    <s v="Sem Indicação"/>
    <s v="Sem indicação"/>
    <s v="joao.vfalmeida@tjpa.jus.br;; paulo.alexandre@tjpa.jus.br; ; ;coordenadoria.contratos@tjpa.jus.br"/>
    <n v="240"/>
    <s v=""/>
    <m/>
    <s v="Aguardar anualidade"/>
    <s v="046/2025"/>
    <m/>
  </r>
  <r>
    <x v="0"/>
    <s v="048"/>
    <x v="0"/>
    <s v="EDER JÚNIOR G. LOPES"/>
    <s v=" 15.579.052/0001-31"/>
    <s v="Registro de preços para eventual aquisição de lixeiras, equipamentos de refrigeração, mobiliário de apoio e utensílios de organização."/>
    <s v="Material Permanente"/>
    <s v="Pregão Eletrônico"/>
    <s v="027/2025"/>
    <d v="2025-10-21T00:00:00"/>
    <s v="21/10/25"/>
    <d v="2026-10-21T00:00:00"/>
    <s v="21/10/26"/>
    <n v="365"/>
    <n v="240"/>
    <s v="SUPERIOR A 150 DIAS"/>
    <x v="1"/>
    <n v="14836"/>
    <x v="0"/>
    <n v="0"/>
    <s v="SEADM"/>
    <s v="0042332-60.2025.8.14.0900"/>
    <n v="0"/>
    <n v="14836"/>
    <m/>
    <m/>
    <s v="Lei n° 14.133/21"/>
    <d v="2025-07-08T00:00:00"/>
    <m/>
    <s v="PRAZO LEGAL"/>
    <x v="4"/>
    <d v="2026-08-22T00:00:00"/>
    <s v="Sem informação"/>
    <x v="2"/>
    <m/>
    <s v="Joao Victor Ferreira Almeida"/>
    <s v="Sem indicação"/>
    <s v="Paulo Alexandre Andrade de Oliveira"/>
    <s v="Sem Indicação"/>
    <s v="Sem indicação"/>
    <s v="joao.vfalmeida@tjpa.jus.br;; paulo.alexandre@tjpa.jus.br; ; ;coordenadoria.contratos@tjpa.jus.br"/>
    <n v="240"/>
    <s v=""/>
    <m/>
    <s v="Aguardar anualidade"/>
    <s v="048/2025"/>
    <m/>
  </r>
  <r>
    <x v="1"/>
    <s v="107"/>
    <x v="0"/>
    <s v="ASSOCIAÇÃO PARANAENSE DE CULTURA - APC"/>
    <s v="76.659.820/0046-53"/>
    <s v="Prestação  dos  serviços  de  suporte  técnico,  atualização,  manutenção  corretiva  e  evolutiva,  e hospedagem  em  nuvem  do  sistema  Pergamum - Sistema  Integrado  de  Bibliotecas,  já  em  uso  no âmbito do Tribunal de Justiça do Estado do Pará (TJPA)"/>
    <s v="Contrato de TIC"/>
    <s v="Inexigibilidade de Licitação"/>
    <s v="067/2025"/>
    <d v="2025-10-21T00:00:00"/>
    <s v="21/10/25"/>
    <d v="2026-10-21T00:00:00"/>
    <s v="21/10/26"/>
    <n v="365"/>
    <n v="240"/>
    <s v="SUPERIOR A 150 DIAS"/>
    <x v="1"/>
    <n v="36145.4"/>
    <x v="0"/>
    <n v="0"/>
    <s v="SEADM"/>
    <s v="0040734-71.2025.8.14.0900"/>
    <n v="0"/>
    <n v="36145.4"/>
    <m/>
    <m/>
    <s v="Lei n° 14.133/21"/>
    <d v="2025-08-18T00:00:00"/>
    <m/>
    <s v="PRAZO LEGAL"/>
    <x v="4"/>
    <d v="2026-08-22T00:00:00"/>
    <s v="Sem informação"/>
    <x v="2"/>
    <m/>
    <s v="Elaine Cristina Fernandes Ribeiro"/>
    <s v="Sem indicação"/>
    <s v="Arthur Wadrin da Costa"/>
    <s v="Lanalucia dos Santos Soares Figueiredo"/>
    <s v="Eloisa Cristina Alves Hasegawa"/>
    <s v="elaine.ribeiro@tjpa.jus.br;; arthur.watrin@tjpa.jus.br; lanalucia.soares@tjpa.jus.br; eloisa.hasegawa@tjpa.jus.br;coordenadoria.contratos@tjpa.jus.br"/>
    <n v="240"/>
    <s v=""/>
    <m/>
    <s v="Aguardar anualidade"/>
    <s v="107/2025"/>
    <m/>
  </r>
  <r>
    <x v="0"/>
    <s v="049"/>
    <x v="0"/>
    <s v="I G DOS SANTOS DE OLICEIRA EIRELI"/>
    <s v="27.363.204/0001-43"/>
    <s v="Registro de preços para eventual aquisição de lixeiras, equipamentos de refrigeração, mobiliário de apoio e utensílios de organização."/>
    <s v="Material Permanente"/>
    <s v="Pregão Eletrônico"/>
    <s v="027/2025"/>
    <d v="2025-10-21T00:00:00"/>
    <s v="21/10/25"/>
    <d v="2026-10-21T00:00:00"/>
    <s v="21/10/26"/>
    <n v="365"/>
    <n v="240"/>
    <s v="SUPERIOR A 150 DIAS"/>
    <x v="1"/>
    <n v="8620"/>
    <x v="0"/>
    <n v="0"/>
    <s v="SEADM"/>
    <s v="0042347-29.2025.8.14.0900"/>
    <n v="0"/>
    <n v="8620"/>
    <s v="0053594-07.2025.8.14.0900 - antecipação da prorrogação"/>
    <m/>
    <s v="Lei n° 14.133/21"/>
    <d v="2025-07-08T00:00:00"/>
    <m/>
    <s v="PRAZO LEGAL"/>
    <x v="4"/>
    <d v="2026-08-22T00:00:00"/>
    <s v="Sem informação"/>
    <x v="2"/>
    <m/>
    <s v="Joao Victor Ferreira Almeida"/>
    <s v="Sem indicação"/>
    <s v="Paulo Alexandre Andrade de Oliveira"/>
    <s v="Sem Indicação"/>
    <s v="Sem indicação"/>
    <s v="joao.vfalmeida@tjpa.jus.br;; paulo.alexandre@tjpa.jus.br; ; ;coordenadoria.contratos@tjpa.jus.br"/>
    <n v="240"/>
    <s v=""/>
    <m/>
    <s v="Aguardar anualidade"/>
    <s v="049/2025"/>
    <m/>
  </r>
  <r>
    <x v="0"/>
    <s v="050"/>
    <x v="0"/>
    <s v="J B M H DISTRIBUIDORA DE EQUIPAMENTOS ELETRÔNICOS LTDA"/>
    <s v="30.632.729/0001-41"/>
    <s v="Registro de preços para eventual aquisição de lixeiras, equipamentos de refrigeração, mobiliário de apoio e utensílios de organização."/>
    <s v="Material Permanente"/>
    <s v="Pregão Eletrônico"/>
    <s v="027/2025"/>
    <d v="2025-10-21T00:00:00"/>
    <s v="21/10/25"/>
    <d v="2026-10-21T00:00:00"/>
    <s v="21/10/26"/>
    <n v="365"/>
    <n v="240"/>
    <s v="SUPERIOR A 150 DIAS"/>
    <x v="1"/>
    <n v="20400"/>
    <x v="0"/>
    <n v="0"/>
    <s v="SEADM"/>
    <s v="0042349-96.2025.8.14.0900"/>
    <n v="0"/>
    <n v="20400"/>
    <m/>
    <m/>
    <s v="Lei n° 14.133/21"/>
    <d v="2025-07-08T00:00:00"/>
    <m/>
    <s v="PRAZO LEGAL"/>
    <x v="4"/>
    <d v="2026-08-22T00:00:00"/>
    <s v="Sem informação"/>
    <x v="2"/>
    <m/>
    <s v="Joao Victor Ferreira Almeida"/>
    <s v="Sem indicação"/>
    <s v="Paulo Alexandre Andrade de Oliveira"/>
    <s v="Sem Indicação"/>
    <s v="Sem indicação"/>
    <s v="joao.vfalmeida@tjpa.jus.br;; paulo.alexandre@tjpa.jus.br; ; ;coordenadoria.contratos@tjpa.jus.br"/>
    <n v="240"/>
    <s v=""/>
    <m/>
    <s v="Aguardar anualidade"/>
    <s v="050/2025"/>
    <m/>
  </r>
  <r>
    <x v="0"/>
    <s v="051"/>
    <x v="0"/>
    <s v="LICITASP DISTRIBUIDOR DE EQUIPAMENTOS SOCIEDADE UNIPESSOAL LTDA"/>
    <s v="48.277.417/0001-22"/>
    <s v="Registro de preços para eventual aquisição de lixeiras, equipamentos de refrigeração, mobiliário de apoio e utensílios de organização."/>
    <s v="Material Permanente"/>
    <s v="Pregão Eletrônico"/>
    <s v="027/2025"/>
    <d v="2025-10-21T00:00:00"/>
    <s v="21/10/25"/>
    <d v="2026-10-21T00:00:00"/>
    <s v="21/10/26"/>
    <n v="365"/>
    <n v="240"/>
    <s v="SUPERIOR A 150 DIAS"/>
    <x v="1"/>
    <n v="117417.54"/>
    <x v="0"/>
    <n v="0"/>
    <s v="SEADM"/>
    <s v=" 0042351-66.2025.8.14.0900"/>
    <n v="0"/>
    <n v="117417.54"/>
    <m/>
    <m/>
    <s v="Lei n° 14.133/21"/>
    <d v="2025-07-08T00:00:00"/>
    <m/>
    <s v="PRAZO LEGAL"/>
    <x v="4"/>
    <d v="2026-08-22T00:00:00"/>
    <s v="Sem informação"/>
    <x v="2"/>
    <m/>
    <s v="Joao Victor Ferreira Almeida"/>
    <s v="Sem indicação"/>
    <s v="Paulo Alexandre Andrade de Oliveira"/>
    <s v="Sem Indicação"/>
    <s v="Sem indicação"/>
    <s v="joao.vfalmeida@tjpa.jus.br;; paulo.alexandre@tjpa.jus.br; ; ;coordenadoria.contratos@tjpa.jus.br"/>
    <n v="240"/>
    <s v=""/>
    <m/>
    <s v="Aguardar anualidade"/>
    <s v="051/2025"/>
    <m/>
  </r>
  <r>
    <x v="0"/>
    <s v="071"/>
    <x v="1"/>
    <s v="MYO2 SOLUÇÕES EM SAÚDE INDÚSTRIA LTDA"/>
    <s v="15.564.580/0001-17"/>
    <s v="Registro de Preços para eventual aquisição de Uniformes diversos, para atender as necessidades deste Tribunal de Justiça"/>
    <s v="Serviço de Terceiro"/>
    <s v="Pregão Eletrônico"/>
    <s v="024/2024"/>
    <d v="2024-10-22T00:00:00"/>
    <s v="22/10/24"/>
    <d v="2026-10-22T00:00:00"/>
    <s v="22/10/26"/>
    <n v="730"/>
    <n v="241"/>
    <s v="SUPERIOR A 150 DIAS"/>
    <x v="1"/>
    <n v="137457.5"/>
    <x v="0"/>
    <n v="0"/>
    <s v="SEADM"/>
    <s v="TJPA-PRO-2024/02272"/>
    <n v="4424.3999999999996"/>
    <n v="282270.57699999999"/>
    <s v="0014529-05.2025.8.14.0900 prororgação, chegou no prazo, reajuste será concedido na prorogação"/>
    <m/>
    <s v="Lei n° 14.133/21"/>
    <d v="2024-07-31T00:00:00"/>
    <s v="NÃO "/>
    <s v="PRAZO LEGAL"/>
    <x v="4"/>
    <d v="2026-08-23T00:00:00"/>
    <s v="Sem informação"/>
    <x v="0"/>
    <m/>
    <s v="Enio de Oliveira Reboucas"/>
    <s v="Sem indicação"/>
    <s v="Jandiara Luzia Matos Pires "/>
    <s v="Jandiara Luzia Matos Pires "/>
    <s v="Augusto Lopes Matos"/>
    <s v="enio.reboucas@tjpa.jus.br;; jandiara.pires@tjpa.jus.br; jandiara.pires@tjpa.jus.br; augusto.matos@tjpa.jus.br;coordenadoria.contratos@tjpa.jus.br"/>
    <n v="241"/>
    <s v=""/>
    <m/>
    <s v="Iniciar Processo de Reajuste"/>
    <s v="071/2024"/>
    <m/>
  </r>
  <r>
    <x v="0"/>
    <s v="053"/>
    <x v="0"/>
    <s v="PALLET RIO INDÚSTRIA E COMÉRCIO LTDA"/>
    <s v="37.104.931/0001-40"/>
    <s v="Registro de preços para eventual aquisição de lixeiras, equipamentos de refrigeração, mobiliário de apoio e utensílios de organização."/>
    <s v="Material Permanente"/>
    <s v="Pregão Eletrônico"/>
    <s v="027/2025"/>
    <d v="2025-10-22T00:00:00"/>
    <s v="22/10/25"/>
    <d v="2026-10-22T00:00:00"/>
    <s v="22/10/26"/>
    <n v="365"/>
    <n v="241"/>
    <s v="SUPERIOR A 150 DIAS"/>
    <x v="1"/>
    <n v="2576"/>
    <x v="0"/>
    <n v="0"/>
    <s v="SEADM"/>
    <s v="0042354-21.2025.8.14.0900"/>
    <n v="0"/>
    <n v="2576"/>
    <m/>
    <m/>
    <s v="Lei n° 14.133/21"/>
    <d v="2025-07-08T00:00:00"/>
    <m/>
    <s v="PRAZO LEGAL"/>
    <x v="4"/>
    <d v="2026-08-23T00:00:00"/>
    <s v="Sem informação"/>
    <x v="2"/>
    <m/>
    <s v="Joao Victor Ferreira Almeida"/>
    <s v="Sem indicação"/>
    <s v="Paulo Alexandre Andrade de Oliveira"/>
    <s v="Sem Indicação"/>
    <s v="Sem indicação"/>
    <s v="joao.vfalmeida@tjpa.jus.br;; paulo.alexandre@tjpa.jus.br; ; ;coordenadoria.contratos@tjpa.jus.br"/>
    <n v="241"/>
    <s v=""/>
    <m/>
    <s v="Aguardar anualidade"/>
    <s v="053/2025"/>
    <m/>
  </r>
  <r>
    <x v="0"/>
    <s v="054"/>
    <x v="0"/>
    <s v="SYNERGO NEGÓCIOS LTDA"/>
    <s v=" 49.485.991/0001-39"/>
    <s v="Registro de preços para eventual aquisição de lixeiras, equipamentos de refrigeração, mobiliário de apoio e utensílios de organização."/>
    <s v="Material Permanente"/>
    <s v="Pregão Eletrônico"/>
    <s v="027/2025"/>
    <d v="2025-10-22T00:00:00"/>
    <d v="2026-10-22T00:00:00"/>
    <d v="2026-10-22T00:00:00"/>
    <s v="22/10/26"/>
    <n v="365"/>
    <n v="241"/>
    <s v="SUPERIOR A 150 DIAS"/>
    <x v="1"/>
    <n v="47400.959999999999"/>
    <x v="0"/>
    <n v="0"/>
    <s v="SEADM"/>
    <s v="0042361-13.2025.8.14.0900"/>
    <n v="0"/>
    <n v="47400.959999999999"/>
    <m/>
    <m/>
    <s v="Lei n° 14.133/21"/>
    <d v="2025-07-08T00:00:00"/>
    <m/>
    <s v="PRAZO LEGAL"/>
    <x v="4"/>
    <d v="2026-08-23T00:00:00"/>
    <s v="Sem informação"/>
    <x v="2"/>
    <m/>
    <s v="Joao Victor Ferreira Almeida"/>
    <s v="Sem indicação"/>
    <s v="Paulo Alexandre Andrade de Oliveira"/>
    <s v="Sem Indicação"/>
    <s v="Sem indicação"/>
    <s v="joao.vfalmeida@tjpa.jus.br;; paulo.alexandre@tjpa.jus.br; ; ;coordenadoria.contratos@tjpa.jus.br"/>
    <n v="241"/>
    <s v=""/>
    <m/>
    <s v="Aguardar anualidade"/>
    <s v="054/2025"/>
    <m/>
  </r>
  <r>
    <x v="0"/>
    <s v="055"/>
    <x v="0"/>
    <s v="VALLE MÉDICA LTDA"/>
    <s v="02.257.228/0001-97"/>
    <s v="Registro de preços para eventual aquisição de lixeiras, equipamentos de refrigeração, mobiliário de apoio e utensílios de organização."/>
    <s v="Material Permanente"/>
    <s v="Pregão Eletrônico"/>
    <s v="027/2025"/>
    <d v="2025-10-22T00:00:00"/>
    <s v="22/10/25"/>
    <d v="2026-10-22T00:00:00"/>
    <s v="22/10/26"/>
    <n v="365"/>
    <n v="241"/>
    <s v="SUPERIOR A 150 DIAS"/>
    <x v="1"/>
    <n v="18690"/>
    <x v="0"/>
    <n v="0"/>
    <s v="SEADM"/>
    <s v="0042362-95.2025.8.14.0900 "/>
    <n v="0"/>
    <n v="18690"/>
    <s v="0000567-75.2026.8.14.0900 antecipação da prorrogação"/>
    <m/>
    <s v="Lei n° 14.133/21"/>
    <d v="2025-07-08T00:00:00"/>
    <m/>
    <s v="PRAZO LEGAL"/>
    <x v="4"/>
    <d v="2026-08-23T00:00:00"/>
    <s v="Sem informação"/>
    <x v="2"/>
    <m/>
    <s v="Joao Victor Ferreira Almeida"/>
    <s v="Sem indicação"/>
    <s v="Paulo Alexandre Andrade de Oliveira"/>
    <s v="Sem Indicação"/>
    <s v="Sem indicação"/>
    <s v="joao.vfalmeida@tjpa.jus.br;; paulo.alexandre@tjpa.jus.br; ; ;coordenadoria.contratos@tjpa.jus.br"/>
    <n v="241"/>
    <s v=""/>
    <m/>
    <s v="Aguardar anualidade"/>
    <s v="055/2025"/>
    <m/>
  </r>
  <r>
    <x v="0"/>
    <s v="044"/>
    <x v="0"/>
    <s v="SOLFLEX COMÉRCIO E SERVIÇOS LTDA"/>
    <s v="47.417.971/0001-03"/>
    <s v="Registro de preços para o fornecimento, instalação e manutenção de persianas para atender aos prédios do Tribunal de Justiça do Pará."/>
    <s v="Serviço de Terceiro"/>
    <s v="Pregão Eletrônico"/>
    <s v="026/2025"/>
    <d v="2025-10-23T00:00:00"/>
    <s v="23/10/25"/>
    <d v="2026-10-23T00:00:00"/>
    <s v="23/10/26"/>
    <n v="365"/>
    <n v="242"/>
    <s v="SUPERIOR A 150 DIAS"/>
    <x v="1"/>
    <n v="527300"/>
    <x v="0"/>
    <n v="0"/>
    <s v="SEENG"/>
    <s v="0042712-83.2025.8.14.0900 "/>
    <n v="0"/>
    <n v="527300"/>
    <m/>
    <m/>
    <s v="Lei n° 14.133/21"/>
    <d v="2025-06-26T00:00:00"/>
    <m/>
    <s v="PRAZO LEGAL"/>
    <x v="4"/>
    <d v="2026-08-24T00:00:00"/>
    <s v="Sem informação"/>
    <x v="2"/>
    <m/>
    <s v="Claudio Ormindo Silva dos Santos"/>
    <s v="Sem indicação"/>
    <s v="Rita de Cássia Araújo Oliveira Barata"/>
    <s v="Claudia Sadeck Burlamaqui"/>
    <s v="Glaucia Regina Centeno Cordeiro de Campos"/>
    <s v="claudio.ormindo@tjpa.jus.br;; rita.oliveira@tjpa.jus.br; claudia.burlamaqui@tjpa.jus.br; glaucia.cordeiro@tjpa.jus.br;coordenadoria.contratos@tjpa.jus.br"/>
    <n v="242"/>
    <s v=""/>
    <m/>
    <s v="Aguardar anualidade"/>
    <s v="044/2025"/>
    <m/>
  </r>
  <r>
    <x v="0"/>
    <s v="072"/>
    <x v="1"/>
    <s v="COMERCIAL PROMOSTORE CONFECÇÕES LTDA"/>
    <s v="32.624.131/0001-36"/>
    <s v="Registro de preços para eventual prestação de serviços gráficos, serviços de impressão e fornecimento de kits de produtos regionais com grafismos para atender os eventos e demais necessidades do TJPA"/>
    <s v="Serviço de Terceiro"/>
    <s v="Pregão Eletrônico"/>
    <s v="025/2024"/>
    <d v="2024-10-24T00:00:00"/>
    <s v="24/10/24"/>
    <d v="2026-10-24T00:00:00"/>
    <s v="24/10/26"/>
    <n v="730"/>
    <n v="243"/>
    <s v="SUPERIOR A 150 DIAS"/>
    <x v="1"/>
    <n v="111120"/>
    <x v="0"/>
    <n v="0"/>
    <s v="DECOM"/>
    <s v="TJPA-PRO-2024/04251"/>
    <n v="0"/>
    <n v="228046.4"/>
    <s v="TJPA-MEM-2025/24912 prorrogação, com Liane - aguardadno autoirzação do Presidnete"/>
    <d v="2025-05-05T00:00:00"/>
    <s v="Lei n° 14.133/21"/>
    <d v="2024-08-26T00:00:00"/>
    <s v="NÃO "/>
    <s v="PRAZO LEGAL"/>
    <x v="4"/>
    <d v="2026-08-25T00:00:00"/>
    <s v="Dentro do prazo"/>
    <x v="2"/>
    <m/>
    <s v="Walter Antonio Santos Duarte"/>
    <s v="Sem indicação"/>
    <s v="Regina Celia Oliveira da Silva"/>
    <s v="Klaus Rhossard Seabra Guimarães "/>
    <s v="Anderson Clay Batista Pereira"/>
    <s v="walter.duarte@tjpa.jus.br;; regina.silva@tjpa.jus.br; klaus.guimaraes@tjpa.jus.br; anderson.pereira@tjpa.jus.br;coordenadoria.contratos@tjpa.jus.br"/>
    <n v="243"/>
    <s v=""/>
    <m/>
    <s v="Iniciar Processo de Reajuste"/>
    <s v="072/2024"/>
    <m/>
  </r>
  <r>
    <x v="0"/>
    <s v="074"/>
    <x v="1"/>
    <s v="GRAFICA E EDITORA SANTA CRUZ LTDA"/>
    <s v="02.373.761/0001-14"/>
    <s v="Registro de preços para eventual prestação de serviços gráficos, serviços de impressão e fornecimento de kits de produtos regionais com grafismos para atender os eventos e demais necessidades do TJPA. Lotes: 01, 02, 03, 05, 06 e 07."/>
    <s v="Serviço de Terceiro"/>
    <s v="Pregão Eletrônico"/>
    <s v="025/2024"/>
    <d v="2024-10-24T00:00:00"/>
    <s v="24/10/24"/>
    <d v="2026-10-24T00:00:00"/>
    <s v="24/10/26"/>
    <n v="730"/>
    <n v="243"/>
    <s v="SUPERIOR A 150 DIAS"/>
    <x v="1"/>
    <n v="2389100"/>
    <x v="0"/>
    <n v="0"/>
    <s v="DECOM"/>
    <s v="TJPA-PRO-2024/04253"/>
    <n v="103646.67"/>
    <n v="4903037.7640000004"/>
    <s v="prorrogação TJPA-MEM-2025/23486 - voltou com diligencias da assessoria jurídica. Reajuste será concedido no TA"/>
    <m/>
    <s v="Lei n° 14.133/21"/>
    <m/>
    <s v="NÃO "/>
    <s v="PRAZO LEGAL"/>
    <x v="4"/>
    <d v="2026-08-25T00:00:00"/>
    <s v="Sem informação"/>
    <x v="2"/>
    <m/>
    <s v="Walter Antonio Santos Duarte"/>
    <s v="Sem indicação"/>
    <s v="Regina Celia Oliveira da Silva"/>
    <s v="Klaus Rhossard Seabra Guimarães "/>
    <s v="Anderson Clay Batista Pereira"/>
    <e v="#N/A"/>
    <n v="243"/>
    <s v=""/>
    <m/>
    <s v="Iniciar Processo de Reajuste"/>
    <s v="074/2024"/>
    <m/>
  </r>
  <r>
    <x v="0"/>
    <s v="052"/>
    <x v="0"/>
    <s v="MM DISTRIBUIDORA INDÚSTRIA E COMÉRCIO LTDA"/>
    <s v="46.924.137/0001-33"/>
    <s v="Registro de preços para eventual aquisição de lixeiras, equipamentos de refrigeração, mobiliário de apoio e utensílios de organização."/>
    <s v="Material Permanente"/>
    <s v="Pregão Eletrônico"/>
    <s v="027/2025"/>
    <d v="2025-10-24T00:00:00"/>
    <s v="24/10/25"/>
    <d v="2026-10-24T00:00:00"/>
    <s v="24/10/26"/>
    <n v="365"/>
    <n v="243"/>
    <s v="SUPERIOR A 150 DIAS"/>
    <x v="1"/>
    <n v="5655.6"/>
    <x v="0"/>
    <n v="0"/>
    <s v="SEADM"/>
    <s v="0042352-51.2025.8.14.0900"/>
    <n v="0"/>
    <n v="5655.6"/>
    <m/>
    <m/>
    <s v="Lei n° 14.133/21"/>
    <d v="2025-07-08T00:00:00"/>
    <m/>
    <s v="PRAZO LEGAL"/>
    <x v="4"/>
    <d v="2026-08-25T00:00:00"/>
    <s v="Sem informação"/>
    <x v="2"/>
    <m/>
    <s v="Joao Victor Ferreira Almeida"/>
    <s v="Sem indicação"/>
    <s v="Paulo Alexandre Andrade de Oliveira"/>
    <s v="Sem Indicação"/>
    <s v="Sem indicação"/>
    <s v="joao.vfalmeida@tjpa.jus.br;; paulo.alexandre@tjpa.jus.br; ; ;coordenadoria.contratos@tjpa.jus.br"/>
    <n v="243"/>
    <s v=""/>
    <m/>
    <s v="Aguardar anualidade"/>
    <s v="052/2025"/>
    <m/>
  </r>
  <r>
    <x v="1"/>
    <s v="093"/>
    <x v="2"/>
    <s v="TORO ELEVADORES LTDA"/>
    <s v="36.654.449/0001-10"/>
    <s v="Contratação de empresa especializada para o fornecimento, com serviço de instalação e manutenção em garantia de 12 meses de 06 elevadores de passageiros do prédio Sede do TJPA"/>
    <s v="Material de Consumo e Serviço de Terceiro"/>
    <s v="Pregão Eletrônico"/>
    <s v="037/2023"/>
    <d v="2023-10-24T00:00:00"/>
    <s v="24/10/23"/>
    <d v="2026-10-24T00:00:00"/>
    <s v="24/10/26"/>
    <n v="1096"/>
    <n v="243"/>
    <s v="SUPERIOR A 150 DIAS"/>
    <x v="1"/>
    <n v="1464000"/>
    <x v="0"/>
    <n v="1"/>
    <s v="SEENG"/>
    <s v="TJPA-PRO-2023/04332"/>
    <n v="0"/>
    <n v="212345.95"/>
    <s v="0013374-64.2025.8.14.0900, na pesquisa de mercado, com Luana, autorizado."/>
    <d v="2025-07-15T00:00:00"/>
    <s v="Lei n° 8.666/93"/>
    <m/>
    <s v="Não"/>
    <s v="PRAZO LEGAL"/>
    <x v="4"/>
    <d v="2026-08-25T00:00:00"/>
    <s v="Dentro do prazo"/>
    <x v="2"/>
    <m/>
    <s v="Valter Mendes Ferreira Junior"/>
    <s v="Edson Goncalves Ferreira"/>
    <s v="Edson Goncalves Ferreira"/>
    <s v="Sem Indicação"/>
    <s v="Sem indicação"/>
    <s v="valter.junior@tjpa.jus.br;edson.ferreira@tjpa.jus.br; edson.ferreira@tjpa.jus.br; ; ;coordenadoria.contratos@tjpa.jus.br"/>
    <n v="243"/>
    <s v=""/>
    <m/>
    <s v="Iniciar Processo de Reajuste"/>
    <s v="093/2023"/>
    <m/>
  </r>
  <r>
    <x v="1"/>
    <s v="109"/>
    <x v="1"/>
    <s v="HF TECNOLOGIA LTDA"/>
    <s v="08.545.186/0001-76"/>
    <s v="Aquisição de um Sistema Integrado de Gestão Administrativa e Pedagógica, incluindo um Ambiente Virtual de Aprendizagem (AVA), migração de dados legados, treinamentos e suporte técnico pelo período de 24 (vinte e quatro) meses"/>
    <s v="Serviço de Terceiro"/>
    <s v="Pregão Eletrônico"/>
    <s v="019/2024"/>
    <d v="2024-10-25T00:00:00"/>
    <s v="25/10/24"/>
    <d v="2026-10-25T00:00:00"/>
    <s v="25/10/26"/>
    <n v="730"/>
    <n v="244"/>
    <s v="SUPERIOR A 150 DIAS"/>
    <x v="1"/>
    <n v="798000"/>
    <x v="0"/>
    <n v="4"/>
    <s v="EJ"/>
    <s v="TJPA-PRO-2024/04208"/>
    <n v="0"/>
    <n v="1044451.28"/>
    <s v="reajuste será concedido no 1° TA - data já atualizada na tabela"/>
    <m/>
    <s v="Lei n° 14.133/21"/>
    <d v="2025-08-01T00:00:00"/>
    <m/>
    <s v="PRAZO LEGAL"/>
    <x v="4"/>
    <d v="2026-08-26T00:00:00"/>
    <s v="Sem informação"/>
    <x v="2"/>
    <m/>
    <s v="Diego Baptista Leitão"/>
    <s v="Sem indicação"/>
    <s v="Darlene dos Reis Gonçalves Souza"/>
    <s v="Sem Indicação"/>
    <s v="Joao Marcelo de Sousa Siqueira"/>
    <e v="#N/A"/>
    <n v="244"/>
    <s v=""/>
    <m/>
    <s v="Aguardar anualidade"/>
    <s v="109/2024"/>
    <m/>
  </r>
  <r>
    <x v="1"/>
    <s v="104"/>
    <x v="0"/>
    <s v="NORTE SERVIÇOS DE MÃO DE OBRA LTDA"/>
    <s v="14.991.257/0001-67"/>
    <s v="Contratação de serviços cotínuos de condução de veículos automotores e motocicletas com o fornecimento de uniformes e o emprego de equipamentos necessários à execução dos serviços, sob regime de dedicação exclusiva de mão de obra, com vistas a atender às necessidades operacionais e assegurar a continuidade das atividades institucionais do Tribunal de Jsutiça do Estado do Pará, abrangendo unidades localizadas na capital, região metropolitana e interior do Estado."/>
    <s v="Terceirização"/>
    <s v="Dispensa de Licitação"/>
    <s v="90028/2025"/>
    <d v="2025-10-25T00:00:00"/>
    <s v="25/10/25"/>
    <d v="2026-10-25T00:00:00"/>
    <s v="25/10/26"/>
    <n v="365"/>
    <n v="244"/>
    <s v="SUPERIOR A 150 DIAS"/>
    <x v="1"/>
    <n v="413217.8"/>
    <x v="0"/>
    <n v="1"/>
    <s v="SEADM"/>
    <s v="0001200-23.2025.8.14.0900"/>
    <n v="0"/>
    <n v="4958613.5999999996"/>
    <s v="NÃO PODE PRORROGAR. CONTRATAÇÃO EMERGENCIAL."/>
    <m/>
    <s v="Lei n° 14.133/21"/>
    <m/>
    <m/>
    <s v="PRAZO LEGAL"/>
    <x v="4"/>
    <d v="2026-08-26T00:00:00"/>
    <s v="Sem informação"/>
    <x v="2"/>
    <m/>
    <s v="Djalma Da Costa Martins"/>
    <s v="Sem indicação"/>
    <s v="Rafaela Martins Prazeres"/>
    <s v="Rafaela Martins Prazeres"/>
    <s v="Moises Cristino de Oliveira"/>
    <s v="djalma.martins@tjpa.jus.br;; rafaela.prazeres@tjpa.jus.br; rafaela.prazeres@tjpa.jus.br; moises.oliveira@tjpa.jus.br;coordenadoria.contratos@tjpa.jus.br"/>
    <n v="244"/>
    <s v=""/>
    <m/>
    <s v="Iniciar Processo de Reajuste"/>
    <s v="104/2025"/>
    <m/>
  </r>
  <r>
    <x v="1"/>
    <s v="073"/>
    <x v="4"/>
    <s v="EDITORA NEGÓCIOS PUBLICADOS DO BRASIL LTDA"/>
    <s v="06.132.270/0001-32"/>
    <s v="Contratação direta do Editora Negócios Públicos do Brasil Ltda, detentora exclusiva  da  ferramenta  sollicita,  para  o  acesso  a plataforma  eletrônica  de  pesquisa,  capacitação,  orientação  e atualização de informações na área de licitações e contratos administrativos"/>
    <s v="Serviço de Terceiro"/>
    <s v="Inexigibilidade de Licitação"/>
    <s v="067/2022"/>
    <d v="2022-10-26T00:00:00"/>
    <s v="26/10/22"/>
    <d v="2026-10-26T00:00:00"/>
    <s v="26/10/26"/>
    <n v="1461"/>
    <n v="245"/>
    <s v="SUPERIOR A 150 DIAS"/>
    <x v="1"/>
    <n v="32000"/>
    <x v="0"/>
    <n v="1"/>
    <s v="SEADM"/>
    <s v="TJPA-PRO-2022/04173"/>
    <n v="0"/>
    <n v="36176.120000000003"/>
    <s v="1ª anualidade concedida no 1° TA ;2ª anualidade cobcedida no 2° TA  - TJPA-MEM-2024/46904, cobrança / 3ª anualidade: 0025593-12.2025.8.14.0900 - data ja atualizada na planilha. 0031103-06.2025.8.14.0900 cobrança e tramitação - na assessoria juría jurídia"/>
    <m/>
    <s v="Lei n° 14.133/2021, art. 74, III"/>
    <d v="2025-06-13T00:00:00"/>
    <s v="Não"/>
    <s v="PRAZO LEGAL"/>
    <x v="4"/>
    <d v="2026-08-27T00:00:00"/>
    <s v="Sem informação"/>
    <x v="2"/>
    <m/>
    <s v="Rennan Rodrigues Santos"/>
    <s v="Sem indicação"/>
    <s v="Andreza de Lourdes Oliveira Cassiano"/>
    <s v="Sem Indicação"/>
    <s v="Sem indicação"/>
    <s v="rennan.santos@tjpa.jus.br;; andreza.cassiano@tjpa.jus.br; ; ;coordenadoria.contratos@tjpa.jus.br"/>
    <n v="245"/>
    <s v=""/>
    <m/>
    <s v="Aguardar anualidade"/>
    <s v="073/2022"/>
    <m/>
  </r>
  <r>
    <x v="1"/>
    <s v="110"/>
    <x v="1"/>
    <s v="JN RASTREAMENTO LTDA"/>
    <s v="30.243.868/0001-83"/>
    <s v="Serviço de rastreamento e monitoramento veicular, via satélite por GPS/GSM/GPRS, compreendendo a instalação de módulos rastreadores em comodato, disponibilização  e licença de software de gerenciamento com acesso via web e os respectivos serviços de colocação da ferramenta de rastreamento, configuração, capacitação, suporte técnico e  garantia de 24 meses de  funcionamento para gestão de  frota do TJPA"/>
    <s v="Serviço de Terceiro"/>
    <s v="Pregão Eletrônico"/>
    <s v="026/2024"/>
    <d v="2024-11-01T00:00:00"/>
    <s v="01/11/24"/>
    <d v="2026-11-01T00:00:00"/>
    <s v="01/11/26"/>
    <n v="730"/>
    <n v="251"/>
    <s v="SUPERIOR A 150 DIAS"/>
    <x v="1"/>
    <n v="154276.65"/>
    <x v="0"/>
    <n v="0"/>
    <s v="SEADM"/>
    <s v="TJPA-PRO-2024/04231"/>
    <n v="0"/>
    <n v="154276.65"/>
    <m/>
    <m/>
    <s v="Lei n° 14.133/21"/>
    <d v="2024-07-04T00:00:00"/>
    <m/>
    <s v="PRAZO LEGAL"/>
    <x v="4"/>
    <d v="2026-09-02T00:00:00"/>
    <s v="Sem informação"/>
    <x v="2"/>
    <m/>
    <s v="Wanderson Alcides Sena Marques"/>
    <s v="Sem indicação"/>
    <s v="Djalma Da Costa Martins"/>
    <s v="Rodrigo Augusto do Amaral Alcantara"/>
    <s v="Elias Caetano Amaral de Moraes"/>
    <e v="#N/A"/>
    <n v="251"/>
    <s v=""/>
    <m/>
    <s v="Iniciar Processo de Reajuste"/>
    <s v="110/2024"/>
    <m/>
  </r>
  <r>
    <x v="0"/>
    <s v="058"/>
    <x v="0"/>
    <s v="DALVA AGUIAR NASCIMENTO ME"/>
    <s v="11.182.905/0001- 46"/>
    <s v="Registro de preços para eventual contratação de serviços de interpretação consecutiva e simultânea de idiomas, nas modalidades presencial e remota, com disponibilização de intérpretes humanos especializados, bem como contratação autônoma da infraestrutura técnica de apoio necessária, incluindo locação de cabines acústicas, rádios transmissores multicanal, fones de ouvido com fio e rádios com fones especiais para autoridades."/>
    <s v="Serviço de Terceiro"/>
    <s v="Pregão Eletrônico"/>
    <s v="030/2025"/>
    <d v="2025-11-03T00:00:00"/>
    <s v="03/11/25"/>
    <d v="2026-11-03T00:00:00"/>
    <s v="03/11/26"/>
    <n v="365"/>
    <n v="253"/>
    <s v="SUPERIOR A 150 DIAS"/>
    <x v="1"/>
    <n v="1254750"/>
    <x v="0"/>
    <n v="0"/>
    <s v="DECOM"/>
    <s v="0046140-73.2025.8.14.0900"/>
    <n v="0"/>
    <n v="1254750"/>
    <m/>
    <m/>
    <s v="Lei n° 14.133/21"/>
    <d v="2025-08-12T00:00:00"/>
    <m/>
    <s v="PRAZO LEGAL"/>
    <x v="4"/>
    <d v="2026-09-04T00:00:00"/>
    <s v="Sem informação"/>
    <x v="2"/>
    <m/>
    <s v="Walter Antonio Santos Duarte"/>
    <s v="Sem indicação"/>
    <s v="Regina Celia Oliveira da Silva"/>
    <s v="Sem Indicação"/>
    <s v="Sem indicação"/>
    <s v="walter.duarte@tjpa.jus.br;; regina.silva@tjpa.jus.br; ; ;coordenadoria.contratos@tjpa.jus.br"/>
    <n v="253"/>
    <s v=""/>
    <m/>
    <s v="Aguardar anualidade"/>
    <s v="058/2025"/>
    <m/>
  </r>
  <r>
    <x v="1"/>
    <s v="050"/>
    <x v="3"/>
    <s v="FACHINELI  COMUNICAÇÃO LTDA"/>
    <s v="08.804.362/0001-47"/>
    <s v="Contratação para prestação de serviço de acesso à internet, com instalação e suporte para as unidades judiciárias do Tribunal de Justiça do Estado do Pará"/>
    <s v="Contrato de TIC"/>
    <s v="Pregão Eletrônico"/>
    <s v="054/2021"/>
    <d v="2021-11-03T00:00:00"/>
    <s v="03/11/21"/>
    <d v="2026-11-03T00:00:00"/>
    <s v="03/11/26"/>
    <n v="1826"/>
    <n v="253"/>
    <s v="SUPERIOR A 150 DIAS"/>
    <x v="1"/>
    <n v="666057.53"/>
    <x v="0"/>
    <n v="1"/>
    <s v="SETIC"/>
    <s v="PA-PRO-2021/03662 "/>
    <n v="0"/>
    <n v="53808.99"/>
    <s v="TJPA-MEM-2025/17098 porrogação"/>
    <m/>
    <s v="Lei n° 8.666/93"/>
    <m/>
    <s v="SIM"/>
    <s v="EXCEPCIONAL"/>
    <x v="4"/>
    <d v="2026-09-04T00:00:00"/>
    <s v="Sem informação"/>
    <x v="2"/>
    <m/>
    <s v="Denison Leandro Serrao Soares"/>
    <s v="Arilson Galdino da Silva"/>
    <s v="Claudio Luis da Silva Cabral"/>
    <s v="Arilson Galdino da Silva"/>
    <s v="Bruno Botelho Cardoso"/>
    <s v="denison.soares@tjpa.jus.br;arilson.silva@tjpa.jus.br; claudio.cabral@tjpa.jus.br; arilson.silva@tjpa.jus.br; bruno.bcardoso@tjpa.jus.br;coordenadoria.contratos@tjpa.jus.br"/>
    <n v="253"/>
    <s v=""/>
    <m/>
    <s v="Iniciar Processo de Reajuste"/>
    <s v="050/2021"/>
    <m/>
  </r>
  <r>
    <x v="0"/>
    <s v="077"/>
    <x v="1"/>
    <s v="TREVO COMERCIO E SERVICO LTDA"/>
    <s v="10.956.940/0001-02"/>
    <s v="Registro de Preços para fornecimento e instalação de painéis em Divisória  Naval,  Paredes  em  Gesso  acartonado  e  forros  para  atender  aos  imóveis  até  400km  da  Capital pertencentes ao Poder Judiciário sob administração do Tribunal de Justiça do Estado do Pará"/>
    <s v="Serviço de Terceiro"/>
    <s v="Pregão Eletrônico"/>
    <s v="014/2024"/>
    <d v="2024-11-05T00:00:00"/>
    <s v="05/11/24"/>
    <d v="2026-11-05T00:00:00"/>
    <s v="05/11/26"/>
    <n v="730"/>
    <n v="255"/>
    <s v="SUPERIOR A 150 DIAS"/>
    <x v="1"/>
    <n v="2084309.5"/>
    <x v="0"/>
    <n v="0"/>
    <s v="SEENG"/>
    <s v="TJPA-PRO-2024/04483"/>
    <n v="0"/>
    <n v="4283875.4869999997"/>
    <s v="0027982-67.2025.8.14.0900 prorrogaçãpo em NT, reajuste será concediso no TA d eprorrogação"/>
    <d v="2025-09-04T00:00:00"/>
    <s v="Lei n° 14.133/21"/>
    <m/>
    <s v="NÃO "/>
    <s v="PRAZO LEGAL"/>
    <x v="4"/>
    <d v="2026-09-06T00:00:00"/>
    <s v="Dentro do prazo"/>
    <x v="2"/>
    <m/>
    <s v="Carlo Gustavo da Cunha Martins"/>
    <s v="Sem indicação"/>
    <s v="Glaucia Regina Centeno Cordeiro de Campos"/>
    <s v="Sem Indicação"/>
    <s v="Rita de Cássia Araújo Oliveira Barata"/>
    <s v="carlo.martins@tjpa.jus.br;; glaucia.cordeiro@tjpa.jus.br; ; rita.oliveira@tjpa.jus.br;coordenadoria.contratos@tjpa.jus.br"/>
    <n v="255"/>
    <s v=""/>
    <m/>
    <s v="Iniciar Processo de Reajuste"/>
    <s v="077/2024"/>
    <m/>
  </r>
  <r>
    <x v="1"/>
    <s v="112"/>
    <x v="0"/>
    <s v="LIDER NOTEBOOKS COMÉRCIO E SERVIÇOS LTDA"/>
    <s v="12.477.490/0002-81"/>
    <s v="Aquisição de 500 (quinhentos) notebooks para modernização e expansão da infraestrutura de Tecnologia da Informação e Comunicação (TIC) do Tribunal de Justiça do Estado do Pará (TJPA)"/>
    <s v="Material Permanente"/>
    <s v="Pregão Eletrônico"/>
    <s v="029/2025"/>
    <d v="2025-11-05T00:00:00"/>
    <s v="05/11/25"/>
    <d v="2026-11-05T00:00:00"/>
    <s v="05/11/26"/>
    <n v="365"/>
    <n v="255"/>
    <s v="SUPERIOR A 150 DIAS"/>
    <x v="1"/>
    <n v="3460000"/>
    <x v="0"/>
    <n v="8"/>
    <s v="SETIC"/>
    <s v="0041389-43.2025.8.14.0900"/>
    <n v="0"/>
    <n v="3460000"/>
    <s v="Contrato oriundo da ARP n° 042/2025/TJPA"/>
    <m/>
    <s v="Lei n° 14.133/21"/>
    <m/>
    <m/>
    <s v="PRAZO LEGAL"/>
    <x v="4"/>
    <d v="2026-09-06T00:00:00"/>
    <s v="Sem informação"/>
    <x v="2"/>
    <m/>
    <s v="Aline Santos Oliveira"/>
    <s v="Sem indicação"/>
    <s v="Bruno Vieira dos Santos"/>
    <s v="Sem Indicação"/>
    <s v="Sem indicação"/>
    <s v="aline.oliveira@tjpa.jus.br;; bruno.vieira@tjpa.jus.br; ; ;coordenadoria.contratos@tjpa.jus.br"/>
    <n v="255"/>
    <s v=""/>
    <m/>
    <s v="Iniciar Processo de Reajuste"/>
    <s v="112/2025"/>
    <m/>
  </r>
  <r>
    <x v="0"/>
    <s v="059"/>
    <x v="0"/>
    <s v="MDE SERVIÇOS E EVENTOS LTDA"/>
    <s v=" 08.973.746/0001-93"/>
    <s v="Registro de preços para eventual contratação de serviços de interpretação consecutiva e simultânea de idiomas, nas modalidades presencial e remota, com disponibilização de intérpretes humanos especializados, bem como contratação autônoma da infraestrutura técnica de apoio necessária, incluindo locação de cabines acústicas, rádios transmissores multicanal, fones de ouvido com fio e rádios com fones especiais para autoridades."/>
    <s v="Serviço de Terceiro"/>
    <s v="Pregão Eletrônico"/>
    <s v="030/2025"/>
    <d v="2025-11-06T00:00:00"/>
    <s v="06/11/25"/>
    <d v="2026-11-06T00:00:00"/>
    <s v="06/11/26"/>
    <n v="365"/>
    <n v="256"/>
    <s v="SUPERIOR A 150 DIAS"/>
    <x v="1"/>
    <n v="316036.5"/>
    <x v="0"/>
    <n v="0"/>
    <s v="DECOM"/>
    <s v=" 0046535-65.2025.8.14.0900"/>
    <s v="ARP não encontrada"/>
    <n v="316036.5"/>
    <m/>
    <m/>
    <s v="Lei n° 14.133/21"/>
    <d v="2025-08-12T00:00:00"/>
    <m/>
    <s v="PRAZO LEGAL"/>
    <x v="4"/>
    <d v="2026-09-07T00:00:00"/>
    <s v="Sem informação"/>
    <x v="2"/>
    <m/>
    <s v="Walter Antonio Santos Duarte"/>
    <s v="Sem indicação"/>
    <s v="Regina Celia Oliveira da Silva"/>
    <s v="Sem Indicação"/>
    <s v="Sem indicação"/>
    <s v="walter.duarte@tjpa.jus.br;; regina.silva@tjpa.jus.br; ; ;coordenadoria.contratos@tjpa.jus.br"/>
    <n v="256"/>
    <s v=""/>
    <m/>
    <s v="Aguardar anualidade"/>
    <s v="059/2025"/>
    <m/>
  </r>
  <r>
    <x v="0"/>
    <s v="057"/>
    <x v="0"/>
    <s v="REALIZZE COMÉRCIO E SERVIÇOS LTDA"/>
    <s v="08.678.489/0001-67"/>
    <s v="Registro de Preços para contratação de empresa especializada no serviço de reforma/manutenção de mobiliário e equipamentos com fornecimento de peças/materiais, conforme condições estabelecidas no Termo de Referência "/>
    <s v="Serviço de Terceiro"/>
    <s v="Pregão Eletrônico"/>
    <s v="024/2025"/>
    <d v="2025-11-10T00:00:00"/>
    <s v="10/11/25"/>
    <d v="2026-11-10T00:00:00"/>
    <s v="10/11/26"/>
    <n v="365"/>
    <n v="260"/>
    <s v="SUPERIOR A 150 DIAS"/>
    <x v="1"/>
    <n v="31922"/>
    <x v="0"/>
    <n v="0"/>
    <s v="SEADM"/>
    <s v="0046495-83.2025.8.14.0900"/>
    <s v="ARP não encontrada"/>
    <n v="31922"/>
    <m/>
    <m/>
    <s v="Lei n° 14.133/21"/>
    <d v="2025-07-02T00:00:00"/>
    <m/>
    <s v="PRAZO LEGAL"/>
    <x v="4"/>
    <d v="2026-09-11T00:00:00"/>
    <s v="Sem informação"/>
    <x v="2"/>
    <m/>
    <s v="Jose Nasareno de Macedo Silva"/>
    <s v="Sem indicação"/>
    <s v="Enderson Clayson Gonçalves Silva"/>
    <s v="Kelle Katiúscia da Silva Auzier"/>
    <s v="Antonio Wilson Eutropio Azevedo de Souza"/>
    <s v="nasareno.silva@tjpa.jus.br;; enderson.silva@tjpa.jus.br; kelle.auzier@tjpa.jus.br; antonio.souza@tjpa.jus.br;coordenadoria.contratos@tjpa.jus.br"/>
    <n v="260"/>
    <s v=""/>
    <m/>
    <s v="Aguardar anualidade"/>
    <s v="057/2025"/>
    <m/>
  </r>
  <r>
    <x v="0"/>
    <s v="043"/>
    <x v="0"/>
    <s v="INDÚSTRIA E COMÉRCIO DE ARTIGOS DE DECORAÇÃO LTDA"/>
    <s v="10.302.648/0001-76"/>
    <s v="Registro de preços para o fornecimento, instalação e manutenção de persianas para atender aos prédios do Tribunal de Justiça do Pará."/>
    <s v="Serviço de Terceiro"/>
    <s v="Pregão Eletrônico"/>
    <s v="026/2025"/>
    <d v="2025-11-10T00:00:00"/>
    <s v="10/11/25"/>
    <d v="2026-11-10T00:00:00"/>
    <s v="10/11/26"/>
    <n v="365"/>
    <n v="260"/>
    <s v="SUPERIOR A 150 DIAS"/>
    <x v="1"/>
    <n v="361700"/>
    <x v="0"/>
    <n v="0"/>
    <s v="SEENG"/>
    <s v="0042712-83.2025.8.14.0900"/>
    <n v="43557.18"/>
    <n v="361700"/>
    <m/>
    <m/>
    <s v="Lei n° 14.133/21"/>
    <d v="2025-06-26T00:00:00"/>
    <m/>
    <s v="PRAZO LEGAL"/>
    <x v="4"/>
    <d v="2026-09-11T00:00:00"/>
    <s v="Sem informação"/>
    <x v="2"/>
    <m/>
    <s v="Claudio Ormindo Silva dos Santos"/>
    <s v="Sem indicação"/>
    <s v="Rita de Cássia Araújo Oliveira Barata"/>
    <s v="Claudia Sadeck Burlamaqui"/>
    <s v="Glaucia Regina Centeno Cordeiro de Campos"/>
    <s v="claudio.ormindo@tjpa.jus.br;; rita.oliveira@tjpa.jus.br; claudia.burlamaqui@tjpa.jus.br; glaucia.cordeiro@tjpa.jus.br;coordenadoria.contratos@tjpa.jus.br"/>
    <n v="260"/>
    <s v=""/>
    <m/>
    <s v="Aguardar anualidade"/>
    <s v="043/2025"/>
    <m/>
  </r>
  <r>
    <x v="0"/>
    <s v="056"/>
    <x v="0"/>
    <s v="ROCHA NORTH INDÚSTRIA E COMÉRCIO DE MÓVEIS LTDA"/>
    <s v="08.408.448/0001-50"/>
    <s v="Registro de Preços para contratação de empresa especializada no serviço de reforma/manutenção de mobiliário e equipamentos com fornecimento de peças/materiais, conforme condições estabelecidas no Termo de Referência "/>
    <s v="Serviço de Terceiro"/>
    <s v="Pregão Eletrônico"/>
    <s v="024/2025"/>
    <d v="2025-11-10T00:00:00"/>
    <s v="10/11/25"/>
    <d v="2026-11-10T00:00:00"/>
    <s v="10/11/26"/>
    <n v="365"/>
    <n v="260"/>
    <s v="SUPERIOR A 150 DIAS"/>
    <x v="1"/>
    <n v="57220"/>
    <x v="0"/>
    <n v="0"/>
    <s v="SEADM"/>
    <s v="0046492-31.2025.8.14.0900"/>
    <s v="ARP não encontrada"/>
    <n v="57220"/>
    <m/>
    <m/>
    <s v="Lei n° 14.133/21"/>
    <d v="2025-07-02T00:00:00"/>
    <m/>
    <s v="PRAZO LEGAL"/>
    <x v="4"/>
    <d v="2026-09-11T00:00:00"/>
    <s v="Sem informação"/>
    <x v="2"/>
    <m/>
    <s v="Jose Nasareno de Macedo Silva"/>
    <s v="Sem indicação"/>
    <s v="Enderson Clayson Gonçalves Silva"/>
    <s v="Kelle Katiúscia da Silva Auzier"/>
    <s v="Antonio Wilson Eutropio Azevedo de Souza"/>
    <s v="nasareno.silva@tjpa.jus.br;; enderson.silva@tjpa.jus.br; kelle.auzier@tjpa.jus.br; antonio.souza@tjpa.jus.br;coordenadoria.contratos@tjpa.jus.br"/>
    <n v="260"/>
    <s v=""/>
    <m/>
    <s v="Aguardar anualidade"/>
    <s v="056/2025"/>
    <m/>
  </r>
  <r>
    <x v="1"/>
    <s v="116"/>
    <x v="0"/>
    <s v="EDITORA FÓRUM"/>
    <s v="41.769.803/0001-92"/>
    <s v="Contratação direta de 50(cinquenta) vagas/inscrições e 07 (sete) cortesias em cursos de conhecimento jurídico na modalidade educação a distância (EAD), voltados à capacitação e ao aperfeiçoamento de magistrados e servidores do Tribunal de Justiça do Estado do Pará (TJPA). "/>
    <s v="Serviço de Terceiro"/>
    <s v="Inexigibilidade de Licitação"/>
    <s v="074/2025"/>
    <d v="2025-11-10T00:00:00"/>
    <s v="10/11/25"/>
    <d v="2026-11-10T00:00:00"/>
    <s v="10/11/26"/>
    <n v="365"/>
    <n v="260"/>
    <s v="SUPERIOR A 150 DIAS"/>
    <x v="1"/>
    <n v="150800"/>
    <x v="0"/>
    <n v="2"/>
    <s v="EJ"/>
    <s v="0033741-12.2025.8.14.0900"/>
    <n v="0"/>
    <n v="150800"/>
    <m/>
    <m/>
    <s v="Lei n° 14.133/21"/>
    <d v="2025-09-29T00:00:00"/>
    <m/>
    <s v="PRAZO LEGAL"/>
    <x v="4"/>
    <d v="2026-09-11T00:00:00"/>
    <s v="Sem informação"/>
    <x v="2"/>
    <m/>
    <s v="Iracema de Souza Alcantara"/>
    <s v="Sem indicação"/>
    <s v="Lorena Magalhães Freire da Silva"/>
    <s v="Cilene Brito Anchieta"/>
    <s v="Thaiana Louise Bastos Bitencourt da Silva"/>
    <s v="iracema.alcantara@tjpa.jus.br;; lorena.silva@tjpa.jus.br; cilene.anchieta@tjpa.jus.br; thaiana.bitencourt@tjpa.jus.br;coordenadoria.contratos@tjpa.jus.br"/>
    <n v="260"/>
    <s v=""/>
    <m/>
    <s v="Aguardar anualidade"/>
    <s v="116/2025"/>
    <m/>
  </r>
  <r>
    <x v="0"/>
    <s v="080"/>
    <x v="1"/>
    <s v="CASCUDO POTIGUAR NEGOCIOS E SERVICOS LTDA"/>
    <s v="40.480.094/0001-68"/>
    <s v="Registro de preços para eventual contratação de empresa especializada no fornecimento, instalação e retirada de películas de proteção solar"/>
    <s v="Serviço de Terceiro"/>
    <s v="Pregão Eletrônico"/>
    <s v="030/2024"/>
    <d v="2024-11-11T00:00:00"/>
    <s v="11/11/24"/>
    <d v="2026-11-11T00:00:00"/>
    <s v="11/11/26"/>
    <n v="730"/>
    <n v="261"/>
    <s v="SUPERIOR A 150 DIAS"/>
    <x v="1"/>
    <n v="90330"/>
    <x v="0"/>
    <n v="0"/>
    <s v="SEENG"/>
    <s v="TJPA-PRO-2024/04642"/>
    <n v="0"/>
    <n v="180660"/>
    <s v="0044959-37.2025.8.14.0900"/>
    <m/>
    <s v="Lei n° 14.133/21"/>
    <m/>
    <s v="NÃO "/>
    <s v="PRAZO LEGAL"/>
    <x v="4"/>
    <d v="2026-09-12T00:00:00"/>
    <s v="Sem informação"/>
    <x v="0"/>
    <m/>
    <s v="Rita de Cássia Araújo Oliveira Barata"/>
    <s v="Sem indicação"/>
    <s v="Rita de Cássia Araújo Oliveira Barata"/>
    <s v="Carlo Gustavo da Cunha Martins"/>
    <s v="Glaucia Regina Centeno Cordeiro de Campos"/>
    <e v="#N/A"/>
    <n v="261"/>
    <s v=""/>
    <m/>
    <s v="Iniciar Processo de Reajuste"/>
    <s v="080/2024"/>
    <m/>
  </r>
  <r>
    <x v="1"/>
    <s v="114"/>
    <x v="0"/>
    <s v="INFOX TECNOLOGIA DA INFORMAÇÃO LTDA"/>
    <s v="15.123.946/0001-12"/>
    <s v="Contratação direta e solução para a execução de serviços técnicos de sustentação, automação, customização, monitoramento e gerenciamento do sistema de Processo Judicial Eletrônico (PJe), compreendendo a manutenção corretiva, adaptativa e evolutiva da Solução, nos formatos on premise (local) e/ou em cloud (nuvem), para atender às necessidades do Tribunal de Justiça do Estado do Pará."/>
    <s v="Contrato de TIC"/>
    <s v="Inexigibilidade de Licitação"/>
    <s v="071/2025"/>
    <d v="2025-11-14T00:00:00"/>
    <s v="14/11/25"/>
    <d v="2026-11-14T00:00:00"/>
    <s v="14/11/26"/>
    <n v="365"/>
    <n v="264"/>
    <s v="SUPERIOR A 150 DIAS"/>
    <x v="1"/>
    <n v="10809364.800000001"/>
    <x v="0"/>
    <n v="0"/>
    <s v="SETIC"/>
    <s v="0022842-52.2025.8.14.0900"/>
    <n v="0"/>
    <n v="10809364.800000001"/>
    <m/>
    <m/>
    <s v="Lei n° 14.133/21"/>
    <d v="2025-10-16T00:00:00"/>
    <m/>
    <s v="PRAZO LEGAL"/>
    <x v="4"/>
    <d v="2026-09-15T00:00:00"/>
    <s v="Sem informação"/>
    <x v="2"/>
    <m/>
    <s v="Diego Baptista Leitão"/>
    <s v="Andrey Diego da Silva Albuquerque"/>
    <s v="Alvaro Rogers Cardoso Alvao"/>
    <s v="Sem indicação"/>
    <s v="Sem indicação"/>
    <s v="diego.leitao@tjpa.jus.br;andrey.albuquerque@tjpa.jus.br; alvaro.alvao@tjpa.jus.br; ; ;coordenadoria.contratos@tjpa.jus.br"/>
    <n v="264"/>
    <s v=""/>
    <m/>
    <s v="Aguardar anualidade"/>
    <s v="114/2025"/>
    <m/>
  </r>
  <r>
    <x v="1"/>
    <s v="117"/>
    <x v="1"/>
    <s v="FRANCINETE LACERDA MEDEIROS"/>
    <s v="797.XXX.XXX-04"/>
    <s v="Locação de Imóvel situado na Rua Padre José Anchieta, nº 431, Bairro Centro, Ipixuna/PA, com a finalidade de abrigar as instalações do Fórum da Comarca de Ipixuna."/>
    <s v="Aluguel"/>
    <s v="Inexigibilidade de Licitação"/>
    <s v="126/2024"/>
    <d v="2024-11-15T00:00:00"/>
    <s v="15/11/24"/>
    <d v="2026-11-15T00:00:00"/>
    <s v="15/11/26"/>
    <n v="730"/>
    <n v="265"/>
    <s v="SUPERIOR A 150 DIAS"/>
    <x v="1"/>
    <n v="77553.36"/>
    <x v="0"/>
    <n v="0"/>
    <s v="SEADM"/>
    <s v="TJPA-PRO-2024/03457"/>
    <n v="0"/>
    <n v="81564.710000000006"/>
    <s v="0031153-32.2025.8.14.0900 - cobrança e instrução"/>
    <m/>
    <s v="Lei n° 14.133/21"/>
    <d v="2024-10-30T00:00:00"/>
    <s v="NÃO "/>
    <s v="PRAZO LEGAL"/>
    <x v="4"/>
    <d v="2026-09-16T00:00:00"/>
    <s v="Sem informação"/>
    <x v="2"/>
    <m/>
    <s v="Jose Nasareno de Macedo Silva"/>
    <s v="Kelle Katiúscia da Silva Auzier"/>
    <s v="Antonio Wilson Eutropio Azevedo de Souza"/>
    <s v="Kelle Katiúscia da Silva Auzier"/>
    <s v="Enderson Clayson Gonçalves Silva"/>
    <s v="nasareno.silva@tjpa.jus.br;kelle.auzier@tjpa.jus.br; antonio.souza@tjpa.jus.br; kelle.auzier@tjpa.jus.br; enderson.silva@tjpa.jus.br;coordenadoria.contratos@tjpa.jus.br"/>
    <n v="265"/>
    <s v=""/>
    <m/>
    <s v="Iniciar Processo de Reajuste"/>
    <s v="117/2024"/>
    <m/>
  </r>
  <r>
    <x v="1"/>
    <s v="115"/>
    <x v="0"/>
    <s v="NEW MOVEIS CORPORATIVO LTDA"/>
    <s v="46.475.822/0001-20"/>
    <s v="Aquisição de mobiliário para o Tribunal de Justiça do Pará, nas condições estabelecidas no Termo de Referência."/>
    <s v="Material Permanente"/>
    <s v="Adesão/Partícipe"/>
    <s v="989/2024"/>
    <d v="2025-11-15T00:00:00"/>
    <s v="15/11/25"/>
    <d v="2026-11-15T00:00:00"/>
    <s v="15/11/26"/>
    <n v="365"/>
    <n v="265"/>
    <s v="SUPERIOR A 150 DIAS"/>
    <x v="1"/>
    <n v="947564.28"/>
    <x v="0"/>
    <n v="1"/>
    <s v="SEADM"/>
    <s v="0023097-10.2025.8.14.0900"/>
    <n v="0"/>
    <n v="947564.28"/>
    <m/>
    <m/>
    <s v="Lei n° 14.133/21"/>
    <d v="2025-10-17T00:00:00"/>
    <m/>
    <s v="PRAZO LEGAL"/>
    <x v="4"/>
    <d v="2026-09-16T00:00:00"/>
    <s v="Sem informação"/>
    <x v="2"/>
    <s v="adesão à Ata de Registro de Preços nº 00989/2024, decorrente do Pregão Eletrônico nº 90127/2024, firmado entre o Grupamento de Apoio de Belém (GAP-BE)"/>
    <s v="Joao Victor Ferreira Almeida"/>
    <s v="Sem indicação"/>
    <s v="Claudia Sadeck Burlamaqui"/>
    <s v="Thiago da Silva Soares"/>
    <s v="Rita de Cássia Araújo Oliveira Barata"/>
    <s v="joao.vfalmeida@tjpa.jus.br;; claudia.burlamaqui@tjpa.jus.br; thiago.soares@tjpa.jus.br; rita.oliveira@tjpa.jus.br;coordenadoria.contratos@tjpa.jus.br"/>
    <n v="265"/>
    <s v=""/>
    <m/>
    <s v="Aguardar anualidade"/>
    <s v="115/2025"/>
    <m/>
  </r>
  <r>
    <x v="0"/>
    <s v="081"/>
    <x v="1"/>
    <s v="NEW WORLD SOLAR LTDA"/>
    <s v="29.947.634/0001-38"/>
    <s v="Registro de preços para eventual contratação de instalação de sistemas de geração de energia solar fotovoltaica conectada à rede em edificações do TJPA"/>
    <s v="Serviço de Terceiro"/>
    <s v="Pregão Eletrônico"/>
    <s v="022/2024"/>
    <d v="2024-11-22T00:00:00"/>
    <s v="22/11/24"/>
    <d v="2026-11-22T00:00:00"/>
    <s v="22/11/26"/>
    <n v="730"/>
    <n v="272"/>
    <s v="SUPERIOR A 150 DIAS"/>
    <x v="1"/>
    <n v="3914795.11"/>
    <x v="0"/>
    <n v="0"/>
    <s v="SEENG"/>
    <s v="TJPA-PRO-2024/04748"/>
    <n v="0"/>
    <n v="8360674.6597999996"/>
    <s v="prorrogado e reajuste concedido na prorrogação/ 2° reajuste: 0002665-33.2026.8.14.0900"/>
    <m/>
    <s v="Lei n° 14.133/21"/>
    <m/>
    <s v="NÃO "/>
    <s v="PRAZO LEGAL"/>
    <x v="4"/>
    <d v="2026-09-23T00:00:00"/>
    <s v="Sem informação"/>
    <x v="0"/>
    <m/>
    <s v="Claudio Ormindo Silva dos Santos"/>
    <s v="Sem indicação"/>
    <s v="Max Jorge Machado Santos"/>
    <s v="Antonio Fernandes dos Santos Sousa"/>
    <s v="Daniel Menezes Simas"/>
    <e v="#N/A"/>
    <n v="272"/>
    <s v=""/>
    <m/>
    <s v="Iniciar Processo de Reajuste"/>
    <s v="081/2024"/>
    <m/>
  </r>
  <r>
    <x v="0"/>
    <s v="060"/>
    <x v="0"/>
    <s v="COMPWIRE INFORMATICA LTDA"/>
    <s v="01.181.242/0003-53"/>
    <s v="Registro de preços para eventual contratação de serviços de serviços de infraestrutura de virtualização e de consultoria técnica especializada, todos na forma de assinaturas, voltdas ao funcionamento dos ambientes de data center do Tribunal de Justiça do Estado do Pará."/>
    <s v="Serviço de Terceiro"/>
    <s v="Pregão Eletrônico"/>
    <s v="032/2025"/>
    <d v="2025-11-27T00:00:00"/>
    <s v="27/11/25"/>
    <d v="2026-11-27T00:00:00"/>
    <s v="27/11/26"/>
    <n v="365"/>
    <n v="277"/>
    <s v="SUPERIOR A 150 DIAS"/>
    <x v="1"/>
    <n v="58575663.340000004"/>
    <x v="0"/>
    <n v="0"/>
    <s v="SETIC"/>
    <s v="0003669-42.2025.8.14.0900"/>
    <n v="0"/>
    <n v="58575663.340000004"/>
    <m/>
    <m/>
    <s v="Lei n° 14.133/21"/>
    <d v="2025-09-24T00:00:00"/>
    <m/>
    <s v="PRAZO LEGAL"/>
    <x v="4"/>
    <d v="2026-09-28T00:00:00"/>
    <s v="Sem informação"/>
    <x v="2"/>
    <m/>
    <s v="Fabio Venicius Ferreira dos Reis"/>
    <s v="Sem indicação"/>
    <s v="Henrique Pacha Penna de Carvalho"/>
    <s v="Sem indicação"/>
    <s v="Sem indicação"/>
    <s v="fabio.reis@tjpa.jus.br;; henrique.carvalho@tjpa.jus.br; ; ;coordenadoria.contratos@tjpa.jus.br"/>
    <n v="277"/>
    <s v=""/>
    <m/>
    <s v="Aguardar anualidade"/>
    <s v="060/2025"/>
    <m/>
  </r>
  <r>
    <x v="1"/>
    <s v="118"/>
    <x v="0"/>
    <s v="UNITUM CONSULTORIA E ASSESSORIA ADMINISTRATIVA"/>
    <s v="49.527.883/0001-81"/>
    <s v="Contratação de Sistema de Planejamento e Gestão de Contratações Pública, incluindo implantação e licenciamento do Sistema Inteligente de Licitação – SILI no formato SaaS (Software as a Service), com serviço de suporte e manutenção, pelo período de 12 meses, para atender à necessidade do Tribunal de Justiça do Estado do Pará. conforme as especificações técnicas descritas no Termo de Referência."/>
    <s v="Serviço de Terceiro"/>
    <s v="Inexigibilidade de Licitação"/>
    <s v="091/2025"/>
    <d v="2025-11-27T00:00:00"/>
    <s v="27/11/25"/>
    <d v="2026-11-27T00:00:00"/>
    <s v="27/11/26"/>
    <n v="365"/>
    <n v="277"/>
    <s v="SUPERIOR A 150 DIAS"/>
    <x v="1"/>
    <n v="92250"/>
    <x v="0"/>
    <n v="0"/>
    <s v="SEADM"/>
    <s v="0056607-14.2025.8.14.0900"/>
    <n v="0"/>
    <n v="92250"/>
    <m/>
    <m/>
    <s v="Lei n° 14.133/21"/>
    <d v="2025-10-09T00:00:00"/>
    <m/>
    <s v="PRAZO LEGAL"/>
    <x v="4"/>
    <d v="2026-09-28T00:00:00"/>
    <s v="Sem informação"/>
    <x v="2"/>
    <m/>
    <s v="Muiracatiara Miranda Chagas"/>
    <s v="Sem indicação"/>
    <s v="Thiago da Silva Soares"/>
    <s v="Sem indicação"/>
    <s v="Sem indicação"/>
    <s v="muiracatiara.chagas@tjpa.jus.br;; thiago.soares@tjpa.jus.br; ; ;coordenadoria.contratos@tjpa.jus.br"/>
    <n v="277"/>
    <s v=""/>
    <m/>
    <s v="Aguardar anualidade"/>
    <s v="118/2025"/>
    <m/>
  </r>
  <r>
    <x v="1"/>
    <s v="105"/>
    <x v="2"/>
    <s v="MYO2 SOLUÇÕES EM SAÚDE INDÚSTRIA LTDA"/>
    <s v="15.564.580/0001-17"/>
    <s v="Contratação de empresa especializada na prestação de serviços de lavagem e passagem de roupas hospitalares utilizadas em serviços de saúde, para uso nos ambulatórios médicos e odontológicos do TJPA"/>
    <s v="Serviço de Terceiro"/>
    <s v="Dispensa de Licitação"/>
    <s v="051/2023"/>
    <d v="2023-11-30T00:00:00"/>
    <s v="30/11/23"/>
    <d v="2026-11-30T00:00:00"/>
    <s v="30/11/26"/>
    <n v="1096"/>
    <n v="280"/>
    <s v="SUPERIOR A 150 DIAS"/>
    <x v="1"/>
    <n v="10620"/>
    <x v="0"/>
    <n v="0"/>
    <s v="SEGEP"/>
    <s v="TJPA-PRO-2023/04858"/>
    <n v="0"/>
    <n v="11643.7"/>
    <s v="TJPA-MEM-2024/35368 - RESJUSTE ANUAL AUTOMÁTICO TJPA-MEM-2024/55507 - prorrogação / segundo reajuste automático: 0025620-92.2025.8.14.0900 - já ajustei a data na planilha. Cobrança: 0031448-69.2025.8.14.0900 e prorrogação"/>
    <d v="2025-10-03T00:00:00"/>
    <s v="Lei n° 14.133/21"/>
    <d v="2025-04-30T00:00:00"/>
    <s v="Não"/>
    <s v="PRAZO LEGAL"/>
    <x v="4"/>
    <d v="2026-10-01T00:00:00"/>
    <s v="Dentro do prazo"/>
    <x v="2"/>
    <m/>
    <s v="Samanta Edrine do Rosário de Sousa "/>
    <s v="Meirivaldo Caldas de Almeida"/>
    <s v="Kamilla de Mendonça Gondim Prince"/>
    <s v="Sem indicação"/>
    <s v="Sem indicação"/>
    <s v="samanta.sousa@tjpa.jus.br;meirivaldo.almeida@tjpa.jus.br; kamilla.gondim@tjpa.jus.br; ; ;coordenadoria.contratos@tjpa.jus.br"/>
    <n v="280"/>
    <s v=""/>
    <m/>
    <s v="Aguardar anualidade"/>
    <s v="105/2023"/>
    <m/>
  </r>
  <r>
    <x v="1"/>
    <s v="075"/>
    <x v="3"/>
    <s v="IT PROTECT SERVIÇOS DE CONSULTORIA EM INFORMÁTICA EIRELI"/>
    <s v="23.378.923/0001-87"/>
    <s v="Aquisição de solução de gerenciamento de acesso privilegiado (Privileged Access Management – PAM), monitoramento e análise comportamental, com possibilidade de proteção, monitoramento, detecção e resposta a atividade de credencial privilegiada, armazenamento de senhas e mitigação de riscos através de gestão de identidade, com serviço de implantação e treinamento hands on. "/>
    <s v="Contrato de TIC"/>
    <s v="Adesão/Partícipe"/>
    <s v="016/2020"/>
    <d v="2021-11-30T00:00:00"/>
    <s v="30/11/21"/>
    <d v="2026-11-30T00:00:00"/>
    <s v="30/11/26"/>
    <n v="1826"/>
    <n v="280"/>
    <s v="SUPERIOR A 150 DIAS"/>
    <x v="1"/>
    <n v="2385844.85"/>
    <x v="0"/>
    <n v="1"/>
    <s v="SETIC"/>
    <s v="PA-PRO-2021/02824"/>
    <n v="0"/>
    <n v="2955555.02"/>
    <m/>
    <m/>
    <s v="Lei n° 8.666/93"/>
    <m/>
    <s v="SIM"/>
    <s v="EXCEPCIONAL"/>
    <x v="4"/>
    <d v="2026-10-01T00:00:00"/>
    <s v="Sem informação"/>
    <x v="2"/>
    <m/>
    <s v="Ronildo Jojji Matsuura"/>
    <s v="Arilson Galdino da Silva"/>
    <s v="Daniel Fontes Pereira"/>
    <s v="Arilson Galdino da Silva"/>
    <s v="Sem indicação"/>
    <s v="ronildo.matsuura@tjpa.jus.br;arilson.silva@tjpa.jus.br; fontes.daniel@tjpa.jus.br; arilson.silva@tjpa.jus.br; ;coordenadoria.contratos@tjpa.jus.br"/>
    <n v="280"/>
    <s v=""/>
    <m/>
    <s v="Iniciar Processo de Reajuste"/>
    <s v="075/2021"/>
    <m/>
  </r>
  <r>
    <x v="1"/>
    <s v="124"/>
    <x v="1"/>
    <s v="JNILTON CHAVES E CARIMBOS LIMITADA"/>
    <s v="31.033.292/0001-92"/>
    <s v="Serviço  de  chaveiro  em  geral,  com  fornecimento  de  material  para confecção de chaves, conserto, substituição e abertura de fechaduras, com finalidade de  atender  as  demandas  do  Tribunal  de  Justiça  do  Estado  do  Pará –TJPA, compreendendo   o   fornecimento   da   mão   de   obra   e   o   emprego   de   todos   os equipamentos,  transporte,  ferramentas  e  EPIs  necessários  à  execução  dos  serviços"/>
    <s v="Material de Consumo"/>
    <s v="Pregão Eletrônico"/>
    <s v="037/2024"/>
    <d v="2024-12-04T00:00:00"/>
    <s v="04/12/24"/>
    <d v="2026-12-04T00:00:00"/>
    <s v="04/12/26"/>
    <n v="730"/>
    <n v="284"/>
    <s v="SUPERIOR A 150 DIAS"/>
    <x v="1"/>
    <n v="32995"/>
    <x v="0"/>
    <n v="1"/>
    <s v="SEADM"/>
    <s v="TJPA-PRO-2024/04881"/>
    <n v="0"/>
    <n v="34662.660000000003"/>
    <s v="0025214-71.2025.8.14.0900 porrogação, o reajuste será concedido com a proirrogação, data ajustada na planilha"/>
    <m/>
    <s v="Lei n° 14.133/21"/>
    <d v="2025-09-06T00:00:00"/>
    <s v="NÃO "/>
    <s v="PRAZO LEGAL"/>
    <x v="4"/>
    <d v="2026-10-05T00:00:00"/>
    <s v="Sem informação"/>
    <x v="2"/>
    <m/>
    <s v="Enio de Oliveira Reboucas"/>
    <s v="Sem indicação"/>
    <s v="Randal Willams Ferreira de Castro"/>
    <s v="Randal Willams Ferreira de Castro"/>
    <s v="Augusto Lopes Matos"/>
    <s v="enio.reboucas@tjpa.jus.br;; randal.castro@tjpa.jus.br; randal.castro@tjpa.jus.br; augusto.matos@tjpa.jus.br;coordenadoria.contratos@tjpa.jus.br"/>
    <n v="284"/>
    <s v=""/>
    <m/>
    <s v="Aguardar anualidade"/>
    <s v="124/2024"/>
    <m/>
  </r>
  <r>
    <x v="1"/>
    <s v="108"/>
    <x v="2"/>
    <s v="MAPDATA TECNOLOGIA INFORMACAO E COM.LTDA"/>
    <s v="66.582.784/0001-11"/>
    <s v="Contratação de Serviço de subscrição/assinatura de softwares, tipo single-user, pelo período de 3 anos, do pacote de softwares Autodesk Architecture Engineering and Construction Collection (AEC Collection) e do software Autodesk AutoCad LT, conforme condições, quantidades e exigências estabelecidas no termo de referência, Anexo I do edital."/>
    <s v="Contrato de TIC"/>
    <s v="Pregão Eletrônico"/>
    <s v="052/2023"/>
    <d v="2023-12-06T00:00:00"/>
    <s v="06/12/23"/>
    <d v="2026-12-06T00:00:00"/>
    <s v="06/12/26"/>
    <n v="1096"/>
    <n v="286"/>
    <s v="SUPERIOR A 150 DIAS"/>
    <x v="1"/>
    <n v="555300"/>
    <x v="0"/>
    <n v="1"/>
    <s v="SETIC"/>
    <s v="TJPA-PRO-2023/04915"/>
    <n v="0"/>
    <n v="555300"/>
    <m/>
    <m/>
    <s v="Lei n° 8.666/93"/>
    <m/>
    <s v="Não"/>
    <s v="PRAZO LEGAL"/>
    <x v="4"/>
    <d v="2026-10-07T00:00:00"/>
    <s v="Sem informação"/>
    <x v="2"/>
    <m/>
    <s v="Fabio Venicius Ferreira dos Reis"/>
    <s v="Arilson Galdino da Silva"/>
    <s v="Marcus Vinicius Barbosa e Silva"/>
    <s v="Arilson Galdino da Silva"/>
    <s v="Henrique Pacha Penna de Carvalho"/>
    <s v="fabio.reis@tjpa.jus.br;arilson.silva@tjpa.jus.br; marcus.silva@tjpa.jus.br; arilson.silva@tjpa.jus.br; henrique.carvalho@tjpa.jus.br;coordenadoria.contratos@tjpa.jus.br"/>
    <n v="286"/>
    <s v=""/>
    <m/>
    <s v="Iniciar Processo de Reajuste"/>
    <s v="108/2023"/>
    <m/>
  </r>
  <r>
    <x v="1"/>
    <s v="128"/>
    <x v="1"/>
    <s v="DAVID HERIVELTON SANTOS ZACARIAS"/>
    <s v="025.XXX.XXX-83"/>
    <s v="Serviço de regência de coral (maestro)para formação de coral da justiça."/>
    <s v="Serviço de Terceiro"/>
    <s v="Dispensa de Licitação"/>
    <s v="55/2024"/>
    <s v="09/12/2024"/>
    <s v="09/12/24"/>
    <d v="2026-12-09T00:00:00"/>
    <s v="09/12/26"/>
    <n v="730"/>
    <n v="289"/>
    <s v="SUPERIOR A 150 DIAS"/>
    <x v="1"/>
    <n v="33240"/>
    <x v="0"/>
    <n v="0"/>
    <s v="DECOM"/>
    <s v="TJPA-PRO-2024/04737"/>
    <n v="5540"/>
    <n v="33240"/>
    <s v="0041549-68.2025.8.14.0900 cobrança 0031168-98.2025.8.14.0900 tramitação"/>
    <m/>
    <s v="Lei n° 14.133/21"/>
    <d v="2024-12-05T00:00:00"/>
    <s v="NÃO "/>
    <s v="PRAZO LEGAL"/>
    <x v="4"/>
    <d v="2026-10-10T00:00:00"/>
    <s v="Sem informação"/>
    <x v="2"/>
    <m/>
    <s v="Walter Antonio Santos Duarte"/>
    <s v="Sem indicação"/>
    <s v="Regina Celia Oliveira da Silva"/>
    <s v="Klaus Rhossard Seabra Guimarães "/>
    <s v="Anderson Clay Batista Pereira"/>
    <s v="walter.duarte@tjpa.jus.br;; regina.silva@tjpa.jus.br; klaus.guimaraes@tjpa.jus.br; anderson.pereira@tjpa.jus.br;coordenadoria.contratos@tjpa.jus.br"/>
    <n v="289"/>
    <s v=""/>
    <m/>
    <s v="Iniciar Processo de Reajuste"/>
    <s v="128/2024"/>
    <m/>
  </r>
  <r>
    <x v="1"/>
    <s v="084"/>
    <x v="3"/>
    <s v="J. FECCHIO JUNIOR – VENTO SUL FACILITIES"/>
    <s v="24.485.960/0001-57"/>
    <s v="Manutenção preventiva e corretiva do Sistema de Refrigeração do tipo VRF instalado no Complexo Arquitetônico do Edifício Sede do TJPA,"/>
    <s v="Serviço de Terceiro"/>
    <s v="Pregão Eletrônico"/>
    <s v="063/2021"/>
    <d v="2021-12-09T00:00:00"/>
    <s v="09/12/21"/>
    <d v="2026-12-09T00:00:00"/>
    <s v="09/12/26"/>
    <n v="1826"/>
    <n v="289"/>
    <s v="SUPERIOR A 150 DIAS"/>
    <x v="1"/>
    <n v="165000"/>
    <x v="0"/>
    <n v="1"/>
    <s v="SEENG"/>
    <s v="PA-PRO-2021/04217"/>
    <n v="13514.85"/>
    <n v="198217.89"/>
    <s v="TJPA-MEM-2024/55268, COBRANÇA. APoio operacional. 0041561-82.2025.8.14.0900 cobrança / 0045412-32.2025.8.14.0900 porrogfaçãpo na poesquisa de mercado"/>
    <d v="2025-11-04T00:00:00"/>
    <s v="Lei n° 8.666/93"/>
    <m/>
    <s v="SIM"/>
    <s v="EXCEPCIONAL"/>
    <x v="4"/>
    <d v="2026-10-10T00:00:00"/>
    <s v="Dentro do prazo"/>
    <x v="2"/>
    <m/>
    <s v="Valter Mendes Ferreira Junior"/>
    <s v="Frank Ferdinando Loureiro Da Silva"/>
    <s v="Frank Ferdinando Loureiro Da Silva"/>
    <s v="Sem indicação"/>
    <s v="Sem indicação"/>
    <s v="valter.junior@tjpa.jus.br;frank.silva@tjpa.jus.br; frank.silva@tjpa.jus.br; ; ;coordenadoria.contratos@tjpa.jus.br"/>
    <n v="289"/>
    <s v=""/>
    <m/>
    <s v="Iniciar Processo de Reajuste"/>
    <s v="084/2021"/>
    <m/>
  </r>
  <r>
    <x v="1"/>
    <s v="077"/>
    <x v="3"/>
    <s v="SIGMAFONE TELECOMUNICACOES LTDA."/>
    <s v="78.766.151/0001-42"/>
    <s v="Contratação  de  solução  de  gerenciamento  unificado  de ameaças  (UTM)   e   de  rede  WAN  definida  por  software  (SD-WAN)  composta  por  hardware,  software, licenciamento, suporte, implantação  e garantia de  60 meses para atender o Tribunal de Justiça do Estado do Pará."/>
    <s v="Contrato de TIC"/>
    <s v="Adesão/Partícipe"/>
    <s v="040/2021"/>
    <d v="2021-12-10T00:00:00"/>
    <s v="10/12/21"/>
    <d v="2026-12-10T00:00:00"/>
    <s v="10/12/26"/>
    <n v="1826"/>
    <n v="290"/>
    <s v="SUPERIOR A 150 DIAS"/>
    <x v="1"/>
    <n v="2111782.38"/>
    <x v="0"/>
    <n v="0"/>
    <s v="SETIC"/>
    <s v="PA-PRO-2021/02105"/>
    <n v="0"/>
    <n v="2616088.62"/>
    <m/>
    <m/>
    <s v="Lei n° 8.666/93"/>
    <m/>
    <s v="SIM"/>
    <s v="EXCEPCIONAL"/>
    <x v="4"/>
    <d v="2026-10-11T00:00:00"/>
    <s v="Sem informação"/>
    <x v="2"/>
    <m/>
    <s v="Denison Leandro Serrao Soares"/>
    <s v="Arilson Galdino da Silva"/>
    <s v="Claudio Luis da Silva Cabral"/>
    <s v="Arilson Galdino da Silva"/>
    <s v="Cristiano Neri da Silva "/>
    <s v="denison.soares@tjpa.jus.br;arilson.silva@tjpa.jus.br; claudio.cabral@tjpa.jus.br; arilson.silva@tjpa.jus.br; cristiano.neri@tjpa.jus.br;coordenadoria.contratos@tjpa.jus.br"/>
    <n v="290"/>
    <s v=""/>
    <m/>
    <s v="Iniciar Processo de Reajuste"/>
    <s v="077/2021"/>
    <m/>
  </r>
  <r>
    <x v="1"/>
    <s v="086"/>
    <x v="3"/>
    <s v="LANLINK SOLUÇÕES E COMERCIALIZAÇÃO EM INFORMÁTICA S/A"/>
    <s v="19.877.285/0001-71"/>
    <s v="Aquisição de Servidores de Rede para aumento da capacidade de processamento de dados associados ao ambiente de virtualização utilizado pelo TJPA. "/>
    <s v="Contrato de TIC"/>
    <s v="Adesão/Partícipe"/>
    <s v="006/2021"/>
    <d v="2021-12-10T00:00:00"/>
    <s v="10/12/21"/>
    <d v="2026-12-10T00:00:00"/>
    <s v="10/12/26"/>
    <n v="1826"/>
    <n v="290"/>
    <s v="SUPERIOR A 150 DIAS"/>
    <x v="1"/>
    <n v="627995.56000000006"/>
    <x v="0"/>
    <n v="1"/>
    <s v="SETIC"/>
    <s v="PA-PRO-2021/02877"/>
    <n v="0"/>
    <n v="627995.56000000006"/>
    <s v="TJPA-MEM-2022/46413, COBRANÇ; PA-MEM-2022/51061, fora do prazo, aguardando autorização desa em 18/11. Autorizada prorrogação para cobrir garantia e assistencia"/>
    <m/>
    <s v="Lei n° 8.666/93"/>
    <m/>
    <s v="Não"/>
    <s v="EXCEPCIONAL"/>
    <x v="4"/>
    <d v="2026-10-11T00:00:00"/>
    <s v="Sem informação"/>
    <x v="2"/>
    <m/>
    <s v="Fabio Venicius Ferreira dos Reis"/>
    <s v="Arilson Galdino da Silva"/>
    <s v="Marcus Vinicius Barbosa e Silva"/>
    <s v="Arilson Galdino da Silva"/>
    <s v="Sandro Luiz de Oliveira Martins"/>
    <s v="fabio.reis@tjpa.jus.br;arilson.silva@tjpa.jus.br; marcus.silva@tjpa.jus.br; arilson.silva@tjpa.jus.br; sandro.martins@tjpa.jus.br;coordenadoria.contratos@tjpa.jus.br"/>
    <n v="290"/>
    <s v=""/>
    <m/>
    <s v="Iniciar Processo de Reajuste"/>
    <s v="086/2021"/>
    <m/>
  </r>
  <r>
    <x v="1"/>
    <s v="106"/>
    <x v="2"/>
    <s v="LANLINK SOLUÇÕES E COMERCIALIZAÇÃO EM INFORMÁTICA S/A"/>
    <s v="19.877.285/0002-52"/>
    <s v="Cessão de  uso  de  software  (Modalidade  EAS)  e serviços de licenciamento perpetuode software (Modalidade EA) da Microsoft.Consumo dos itens de 1 a 9 da ARP n.º 041/2022."/>
    <s v="Contrato de TIC"/>
    <s v="Pregão Eletrônico"/>
    <s v="075/2022"/>
    <d v="2023-12-11T00:00:00"/>
    <s v="11/12/23"/>
    <d v="2026-12-11T00:00:00"/>
    <s v="11/12/26"/>
    <n v="1096"/>
    <n v="291"/>
    <s v="SUPERIOR A 150 DIAS"/>
    <x v="1"/>
    <n v="3135327.52"/>
    <x v="0"/>
    <n v="0"/>
    <s v="SETIC"/>
    <s v="TJPA-PRO-2023/04862"/>
    <n v="0"/>
    <n v="3135327.52"/>
    <m/>
    <m/>
    <s v="Lei n° 8.666/93"/>
    <m/>
    <s v="SIM"/>
    <s v="PRAZO LEGAL"/>
    <x v="4"/>
    <d v="2026-10-12T00:00:00"/>
    <s v="Sem informação"/>
    <x v="2"/>
    <s v="Contrato oriundo da consumação da ARP n° 041/2022, itens 01 a 09"/>
    <s v="Fabio Venicius Ferreira dos Reis"/>
    <s v="Arilson Galdino da Silva"/>
    <s v="Sandro Luiz de Oliveira Martins"/>
    <s v="Arilson Galdino da Silva"/>
    <s v="Marcus Vinicius Barbosa e Silva"/>
    <s v="fabio.reis@tjpa.jus.br;arilson.silva@tjpa.jus.br; sandro.martins@tjpa.jus.br; arilson.silva@tjpa.jus.br; marcus.silva@tjpa.jus.br;coordenadoria.contratos@tjpa.jus.br"/>
    <n v="291"/>
    <s v=""/>
    <m/>
    <s v="Iniciar Processo de Reajuste"/>
    <s v="106/2023"/>
    <m/>
  </r>
  <r>
    <x v="0"/>
    <s v="026"/>
    <x v="0"/>
    <s v="MICROTÉCNICA INFORMÁTICA LTDA"/>
    <s v="01.590.728/0009-30"/>
    <s v="Registro de Preços para Aquisição de Equipamentos de Refrigeração"/>
    <s v="Material Permanente"/>
    <s v="Pregão Eletrônico"/>
    <s v="042/2024"/>
    <d v="2025-01-23T00:00:00"/>
    <s v="23/01/25"/>
    <d v="2026-12-15T00:00:00"/>
    <s v="15/12/26"/>
    <n v="691"/>
    <n v="295"/>
    <s v="SUPERIOR A 150 DIAS"/>
    <x v="1"/>
    <n v="313546.2"/>
    <x v="0"/>
    <n v="0"/>
    <s v="SEADM"/>
    <s v="TJPA-PRO-2025/00326"/>
    <n v="0"/>
    <n v="643310.16899999999"/>
    <s v="0042496-25.2025.8.14.0900 antecipação de prorrogação e reajuste, data ajustada na planilha"/>
    <d v="2025-11-28T00:00:00"/>
    <s v="Lei n° 14.133/21"/>
    <d v="2025-11-04T00:00:00"/>
    <m/>
    <s v="PRAZO LEGAL"/>
    <x v="4"/>
    <d v="2026-10-16T00:00:00"/>
    <s v="Dentro do prazo"/>
    <x v="2"/>
    <m/>
    <s v="Joao Victor Ferreira Almeida"/>
    <s v="Sem indicação"/>
    <s v="Edson Goncalves Ferreira"/>
    <s v="Thiago da Silva Soares"/>
    <s v="Joao Victor Ferreira Almeida"/>
    <e v="#N/A"/>
    <n v="295"/>
    <s v=""/>
    <m/>
    <s v="Aguardar anualidade"/>
    <s v="026/2025"/>
    <m/>
  </r>
  <r>
    <x v="1"/>
    <s v="123"/>
    <x v="1"/>
    <s v="EXTRA DISTRIBUIDORA DE ÁGUA LTDA"/>
    <s v="46.470.984/0001-75"/>
    <s v="Fornecimento de água mineral, sem gás, envasada em garrafões de 20 litros em regime do comodato."/>
    <s v="Material de Consumo"/>
    <s v="Pregão Eletrônico"/>
    <s v="034/2024"/>
    <d v="2024-12-16T00:00:00"/>
    <s v="16/12/24"/>
    <d v="2026-12-16T00:00:00"/>
    <s v="16/12/26"/>
    <n v="730"/>
    <n v="296"/>
    <s v="SUPERIOR A 150 DIAS"/>
    <x v="1"/>
    <n v="220500"/>
    <x v="0"/>
    <n v="0"/>
    <s v="SEADM"/>
    <s v="TJPA-PRO-2024/04879"/>
    <n v="0"/>
    <n v="231905.08"/>
    <s v="0026009-77.2025.8.14.0900 porrogação e reajuste qatualizei a data na planilha"/>
    <m/>
    <s v="Lei n° 14.133/21"/>
    <d v="2025-10-01T00:00:00"/>
    <s v="NÃO "/>
    <s v="PRAZO LEGAL"/>
    <x v="4"/>
    <d v="2026-10-17T00:00:00"/>
    <s v="Sem informação"/>
    <x v="2"/>
    <m/>
    <s v="Enio de Oliveira Reboucas"/>
    <s v="Sem indicação"/>
    <s v="Randal Willams Ferreira de Castro"/>
    <s v="Randal Willams Ferreira de Castro"/>
    <s v="Augusto Lopes Matos"/>
    <s v="enio.reboucas@tjpa.jus.br;; randal.castro@tjpa.jus.br; randal.castro@tjpa.jus.br; augusto.matos@tjpa.jus.br;coordenadoria.contratos@tjpa.jus.br"/>
    <n v="296"/>
    <m/>
    <m/>
    <s v="Aguardar anualidade"/>
    <s v="123/2024"/>
    <m/>
  </r>
  <r>
    <x v="1"/>
    <s v="105"/>
    <x v="4"/>
    <s v="IGOR RUSEF ROSA LTDA"/>
    <s v="12.040.805/0001-48"/>
    <s v="Contratação de empresa especializada na prestação de serviços de locação de veículos automotores sem condutor, em caráter continuado, com quilometragem livre, para transporte de pessoas em serviço, materiais e documentos, no âmbito do Tribunal de Justiça do Estado do Pará – TJPA. "/>
    <s v="Serviço de Terceiro"/>
    <s v="Pregão Eletrônico"/>
    <s v="077/2022"/>
    <d v="2022-12-29T00:00:00"/>
    <s v="29/12/22"/>
    <d v="2026-12-29T00:00:00"/>
    <s v="29/12/26"/>
    <n v="1461"/>
    <n v="309"/>
    <s v="SUPERIOR A 150 DIAS"/>
    <x v="1"/>
    <n v="1451952"/>
    <x v="0"/>
    <n v="0"/>
    <s v="SEADM"/>
    <s v="PA-PRO-2022/04754 "/>
    <n v="0"/>
    <n v="1885898.25"/>
    <s v="TJPA-MEM-2024/60993"/>
    <m/>
    <s v="Lei n° 8.666/93"/>
    <m/>
    <s v="SIM"/>
    <s v="PRAZO LEGAL"/>
    <x v="4"/>
    <d v="2026-10-30T00:00:00"/>
    <s v="Sem informação"/>
    <x v="2"/>
    <s v="Sem informação"/>
    <s v="Djalma Da Costa Martins"/>
    <s v="Moises Cristino de Oliveira"/>
    <s v="Moises Cristino de Oliveira"/>
    <s v="Sem indicação"/>
    <s v="Rafaela Martins Prazeres"/>
    <s v="djalma.martins@tjpa.jus.br;moises.oliveira@tjpa.jus.br; moises.oliveira@tjpa.jus.br; ; rafaela.prazeres@tjpa.jus.br;coordenadoria.contratos@tjpa.jus.br"/>
    <n v="309"/>
    <s v=""/>
    <m/>
    <s v="Iniciar Processo de Reajuste"/>
    <s v="105/2022"/>
    <m/>
  </r>
  <r>
    <x v="1"/>
    <s v="128"/>
    <x v="0"/>
    <s v="BELNOR COMERCIO LTDA"/>
    <s v="41.328.037/0001-20"/>
    <s v="Aquisição de equipamentos audiovisuais para uso do Departamento de Comunicação/Coordenadoria de Imprensa que tem o propósito de atender à capacidade técnica-operacional, conforme condições e exigências estabelecidas no Termo de Referência."/>
    <s v="Material de Consumo"/>
    <s v="Pregão Eletrônico"/>
    <s v="033/2025"/>
    <d v="2026-01-02T00:00:00"/>
    <s v="02/01/26"/>
    <d v="2027-01-02T00:00:00"/>
    <s v="02/01/27"/>
    <n v="365"/>
    <n v="313"/>
    <s v="SUPERIOR A 150 DIAS"/>
    <x v="1"/>
    <n v="6200"/>
    <x v="0"/>
    <n v="2"/>
    <s v="DECOM"/>
    <s v="0057387-51.2025.8.14.0900"/>
    <n v="6200"/>
    <n v="6200"/>
    <m/>
    <m/>
    <s v="Lei n° 14.133/21"/>
    <d v="2025-08-26T00:00:00"/>
    <m/>
    <s v="PRAZO LEGAL"/>
    <x v="2"/>
    <d v="2026-11-03T00:00:00"/>
    <s v="Sem informação"/>
    <x v="3"/>
    <m/>
    <s v="Erika de Fatima Miranda Nunes"/>
    <s v="Sem indicação"/>
    <s v="Klaus Rhossard Seabra Guimarães "/>
    <s v="Sem indicação"/>
    <s v="Sem indicação"/>
    <s v="erika.nunes@tjpa.jus.br;; klaus.guimaraes@tjpa.jus.br; ; ;coordenadoria.contratos@tjpa.jus.br"/>
    <n v="313"/>
    <s v=""/>
    <m/>
    <s v="Aguardar anualidade"/>
    <s v="128/2025"/>
    <m/>
  </r>
  <r>
    <x v="1"/>
    <s v="001"/>
    <x v="2"/>
    <s v="LANLINK SOLUÇÕES E COMERCIALIZAÇÃO EM INFORMÁTICA S/A"/>
    <s v="19.877.285/0002-52"/>
    <s v="Cessão de uso de software (Modalidade EAS) e serviços de licenciamento perpetuo de software (Modalidade EA) da Microsoft."/>
    <s v="Contrato de TIC"/>
    <s v="Pregão Eletrônico"/>
    <s v="075/2022"/>
    <d v="2023-01-05T00:00:00"/>
    <s v="05/01/23"/>
    <d v="2027-01-05T00:00:00"/>
    <s v="05/01/27"/>
    <n v="1461"/>
    <n v="316"/>
    <s v="SUPERIOR A 150 DIAS"/>
    <x v="1"/>
    <n v="32090728.170000002"/>
    <x v="0"/>
    <n v="2"/>
    <s v="SETIC"/>
    <s v="TJPA-PRO-2023/00016"/>
    <n v="0"/>
    <n v="8131379.96"/>
    <s v="TJPA-MEM/2025/27649 acréscimo. 0032195-19.2025.8.14.0900 - porrogação"/>
    <m/>
    <s v="Lei n° 8.666/93"/>
    <m/>
    <s v="SIM"/>
    <s v="PRAZO LEGAL"/>
    <x v="2"/>
    <d v="2026-11-06T00:00:00"/>
    <s v="Sem informação"/>
    <x v="2"/>
    <m/>
    <s v="Fabio Venicius Ferreira dos Reis"/>
    <s v="Arilson Galdino da Silva"/>
    <s v="Sandro Luiz de Oliveira Martins"/>
    <s v="Arilson Galdino da Silva"/>
    <s v="Marcus Vinicius Barbosa e Silva"/>
    <s v="fabio.reis@tjpa.jus.br;arilson.silva@tjpa.jus.br; sandro.martins@tjpa.jus.br; arilson.silva@tjpa.jus.br; marcus.silva@tjpa.jus.br;coordenadoria.contratos@tjpa.jus.br"/>
    <n v="316"/>
    <s v=""/>
    <m/>
    <s v="Iniciar Processo de Reajuste"/>
    <s v="001/2023"/>
    <m/>
  </r>
  <r>
    <x v="1"/>
    <s v="125"/>
    <x v="0"/>
    <s v="DRONE AIR COMERCIO E SERVICOS TECNOLOGICOS LTDA"/>
    <s v="0057348-54.2025.8.14.0900"/>
    <s v="Aquisição de equipamentos audiovisuais para uso do Departamento de Comunicação/Coordenadoria de Imprensa que tem o propósito de atender à capacidade técnica-operacional"/>
    <s v="Material de Consumo"/>
    <s v="Pregão Eletrônico"/>
    <s v="033/2025"/>
    <d v="2026-01-09T00:00:00"/>
    <s v="09/01/26"/>
    <d v="2027-01-09T00:00:00"/>
    <s v="09/01/27"/>
    <n v="365"/>
    <n v="320"/>
    <s v="SUPERIOR A 150 DIAS"/>
    <x v="1"/>
    <n v="34695.1"/>
    <x v="0"/>
    <n v="0"/>
    <s v="DECOM"/>
    <s v="0057348-54.2025.8.14.0900"/>
    <n v="0"/>
    <n v="34695.1"/>
    <m/>
    <m/>
    <s v="Lei n° 14.133/21"/>
    <s v=" 26/08/2025"/>
    <m/>
    <s v="PRAZO LEGAL"/>
    <x v="2"/>
    <d v="2026-11-10T00:00:00"/>
    <s v="Sem informação"/>
    <x v="3"/>
    <m/>
    <s v="Erika de Fatima Miranda Nunes"/>
    <s v="Sem indicação"/>
    <s v="Klaus Rhossard Seabra Guimarães "/>
    <s v="Sem indicação"/>
    <s v="Sem indicação"/>
    <s v="erika.nunes@tjpa.jus.br;; klaus.guimaraes@tjpa.jus.br; ; ;coordenadoria.contratos@tjpa.jus.br"/>
    <n v="320"/>
    <s v=""/>
    <m/>
    <e v="#VALUE!"/>
    <s v="125/2025"/>
    <m/>
  </r>
  <r>
    <x v="1"/>
    <s v="035"/>
    <x v="4"/>
    <s v="METALÚRGICA ASCURRA EIRELI"/>
    <s v="01.652.937/0001-04"/>
    <s v="CONTRATAÇÃO DE EMPRESA ESPECIALIZADA PARA A AQUISIÇÃO, INSTALAÇÃO E MANUTENÇÃO EM GARANTIA DAS PLATAFORMAS DE PERCURSO VERTICAL DURANTE O PERÍODO DE 20 MESES, NOS FÓRUNS DE BRAGANÇA, LOCALIZADO À AV. NAZARENO FERREIRA,  S/N,  BAIRRO  CENTRO,  CEP:  68.600-000,  BRAGANÇA-PA,  E  DE  NOVA  TIMBOTEUA, LOCALIZADO À AV. BARÃO DO RIO BRANCO, 2083, BAIRRO CENTRO, CEP: 68.730-000, NOVA TIMBOTEUA-PA"/>
    <s v="Serviço de Terceiro"/>
    <s v="Dispensa de Licitação"/>
    <s v="004/2022"/>
    <d v="2022-05-11T00:00:00"/>
    <s v="11/05/22"/>
    <d v="2027-01-11T00:00:00"/>
    <s v="11/01/27"/>
    <n v="1706"/>
    <n v="322"/>
    <s v="SUPERIOR A 150 DIAS"/>
    <x v="1"/>
    <n v="208800"/>
    <x v="0"/>
    <n v="1"/>
    <s v="SEENG"/>
    <s v="PA-PRO-2022/01795"/>
    <n v="0"/>
    <n v="44396.77"/>
    <s v="TJPA-MEM-2024/65150, cobrança e tramitação / 0055364-35.2025.8.14.0900 - cobrança / 0049032-52.2025.8.14.0900 tramitação"/>
    <m/>
    <s v="Lei n° 8.666/93"/>
    <m/>
    <s v="Não"/>
    <s v="PRAZO LEGAL"/>
    <x v="2"/>
    <d v="2026-11-12T00:00:00"/>
    <s v="Sem informação"/>
    <x v="2"/>
    <m/>
    <s v="Valter Mendes Ferreira Junior"/>
    <s v="Edson Goncalves Ferreira"/>
    <s v="Edson Goncalves Ferreira"/>
    <s v="Sem indicação"/>
    <s v="Sem indicação"/>
    <s v="valter.junior@tjpa.jus.br;edson.ferreira@tjpa.jus.br; edson.ferreira@tjpa.jus.br; ; ;coordenadoria.contratos@tjpa.jus.br"/>
    <n v="322"/>
    <s v=""/>
    <m/>
    <s v="Iniciar Processo de Reajuste"/>
    <s v="035/2022"/>
    <m/>
  </r>
  <r>
    <x v="1"/>
    <s v="002"/>
    <x v="4"/>
    <s v="CLARO  S/A"/>
    <s v="40.432.544/0001-47"/>
    <s v="Prestação  de  serviços  de telefonia  móvel  pessoal  (Serviço  Móvel  Pessoal -SMP),  incluindo  serviços  de mensagens, caixa postal e acesso a internet (mínimo de 40GB), nas modalidades local  e  longa  distancia  nacional, a  serem  executados  de  forma  contínua,  com fornecimento de aparelhos celulares em regime de comodato."/>
    <s v="Contrato de TIC"/>
    <s v="Adesão/Partícipe"/>
    <s v="001/2021"/>
    <d v="2022-01-12T00:00:00"/>
    <s v="12/01/22"/>
    <d v="2027-01-12T00:00:00"/>
    <s v="12/01/27"/>
    <n v="1826"/>
    <n v="323"/>
    <s v="SUPERIOR A 150 DIAS"/>
    <x v="1"/>
    <n v="107822.39999999999"/>
    <x v="0"/>
    <n v="2"/>
    <s v="SETIC"/>
    <s v="PA-PRO-2021/02823"/>
    <n v="0"/>
    <n v="132467.51999999999"/>
    <s v="TJPA-MEM-2024/65153, COBRANÇA / TJPA-MEM-2024/64076 - tramitação, pésuqisa de mercadp / 0031209-65.2025.8.14.0900 prorrogação"/>
    <d v="2024-12-02T00:00:00"/>
    <s v="Lei n° 8.666/93"/>
    <m/>
    <s v="SIM"/>
    <s v="EXCEPCIONAL"/>
    <x v="2"/>
    <d v="2026-11-13T00:00:00"/>
    <s v="Dentro do prazo"/>
    <x v="2"/>
    <s v="Adesão ao item 01 da Ata de Registro de Preço n° 001/2021 da Secretaria de Planejamento e Administração do Estado do Pará – SEPLAD/PA"/>
    <s v="Wanderson Benedito Souza da Costa"/>
    <s v="Arilson Galdino da Silva"/>
    <s v="Simonne Soares Batista"/>
    <s v="Arilson Galdino da Silva"/>
    <s v="Marcia Valeria Amaral Lobato"/>
    <s v="wanderson.costa@tjpa.jus.br;arilson.silva@tjpa.jus.br; simonne.batista@tjpa.jus.br; arilson.silva@tjpa.jus.br; marcia.lobato@tjpa.jus.br;coordenadoria.contratos@tjpa.jus.br"/>
    <n v="323"/>
    <s v=""/>
    <m/>
    <s v="Iniciar Processo de Reajuste"/>
    <s v="002/2022"/>
    <m/>
  </r>
  <r>
    <x v="1"/>
    <s v="126"/>
    <x v="0"/>
    <s v="MARCOS HENRIQUE FERREIRA POUZO"/>
    <s v="50.849.171/0001-68"/>
    <s v="Aquisição de equipamentos audiovisuais para uso do Departamento de Comunicação/Coordenadoria de Imprensa que tem o propósito de atender à capacidade técnica-operacional"/>
    <s v="Material de Consumo"/>
    <s v="Pregão Eletrônico"/>
    <s v="033/2025"/>
    <d v="2026-01-12T00:00:00"/>
    <s v="12/01/26"/>
    <d v="2027-01-12T00:00:00"/>
    <s v="12/01/27"/>
    <n v="365"/>
    <n v="323"/>
    <s v="SUPERIOR A 150 DIAS"/>
    <x v="1"/>
    <n v="4600"/>
    <x v="0"/>
    <n v="0"/>
    <s v="DECOM"/>
    <s v="0057363-23.2025.8.14.0900"/>
    <n v="0"/>
    <n v="4600"/>
    <m/>
    <m/>
    <s v="Lei n° 14.133/21"/>
    <s v=" 26/08/2025"/>
    <m/>
    <s v="PRAZO LEGAL"/>
    <x v="2"/>
    <d v="2026-11-13T00:00:00"/>
    <s v="Sem informação"/>
    <x v="3"/>
    <m/>
    <s v="Erika de Fatima Miranda Nunes"/>
    <s v="Sem indicação"/>
    <s v="Klaus Rhossard Seabra Guimarães "/>
    <s v="Sem indicação"/>
    <s v="Sem indicação"/>
    <s v="erika.nunes@tjpa.jus.br;; klaus.guimaraes@tjpa.jus.br; ; ;coordenadoria.contratos@tjpa.jus.br"/>
    <n v="323"/>
    <s v=""/>
    <m/>
    <e v="#VALUE!"/>
    <s v="126/2025"/>
    <m/>
  </r>
  <r>
    <x v="1"/>
    <s v="124"/>
    <x v="0"/>
    <s v="G2B COMÉRCIO E REPRESENTAÇÕES LTDA"/>
    <s v="36.668.854/0001-98"/>
    <s v="Aquisição de equipamentos audiovisuais para uso do Departamento de Comunicação/Coordenadoria de Imprensa que tem o propósito de atender à capacidade técnica-operacional"/>
    <s v="Material de Consumo"/>
    <s v="Pregão Eletrônico"/>
    <s v="033/2025"/>
    <d v="2026-01-15T00:00:00"/>
    <s v="15/01/26"/>
    <d v="2027-01-15T00:00:00"/>
    <s v="15/01/27"/>
    <n v="365"/>
    <n v="326"/>
    <s v="SUPERIOR A 150 DIAS"/>
    <x v="1"/>
    <n v="430162"/>
    <x v="0"/>
    <n v="0"/>
    <s v="DECOM"/>
    <s v=" 0057339-92.2025.8.14.0900"/>
    <n v="0"/>
    <n v="430162"/>
    <m/>
    <m/>
    <s v="Lei n° 14.133/21"/>
    <s v=" 26/08/2025"/>
    <m/>
    <s v="PRAZO LEGAL"/>
    <x v="2"/>
    <d v="2026-11-16T00:00:00"/>
    <s v="Sem informação"/>
    <x v="3"/>
    <m/>
    <s v="Erika de Fatima Miranda Nunes"/>
    <s v="Sem indicação"/>
    <s v="Klaus Rhossard Seabra Guimarães "/>
    <s v="Sem indicação"/>
    <s v="Sem indicação"/>
    <s v="erika.nunes@tjpa.jus.br;; klaus.guimaraes@tjpa.jus.br; ; ;coordenadoria.contratos@tjpa.jus.br"/>
    <n v="326"/>
    <s v=""/>
    <m/>
    <e v="#VALUE!"/>
    <s v="124/2025"/>
    <m/>
  </r>
  <r>
    <x v="1"/>
    <s v="028"/>
    <x v="3"/>
    <s v="TIM S/A"/>
    <s v="02.421.421/0001-11"/>
    <s v="Serviço de tecnologia da informação e comunicação, de serviço de telefonia."/>
    <s v="Contrato de TIC"/>
    <s v="Adesão/Partícipe"/>
    <s v="002/2021"/>
    <d v="2021-07-16T00:00:00"/>
    <s v="16/07/21"/>
    <d v="2027-01-16T00:00:00"/>
    <s v="16/01/27"/>
    <n v="2010"/>
    <n v="327"/>
    <s v="SUPERIOR A 150 DIAS"/>
    <x v="1"/>
    <n v="1267800"/>
    <x v="0"/>
    <n v="1"/>
    <s v="SETIC"/>
    <s v="PA-PRO-2021/01765"/>
    <n v="0"/>
    <n v="1572375"/>
    <s v="TJPA-MEM-2023/61940, cobrança. TJPA-MEM-2023/50146, tramitação"/>
    <m/>
    <s v="Lei n° 8.666/93"/>
    <m/>
    <s v="SIM"/>
    <s v="EXCEPCIONAL"/>
    <x v="2"/>
    <d v="2026-11-17T00:00:00"/>
    <s v="Sem informação"/>
    <x v="2"/>
    <m/>
    <s v="Wanderson Benedito Souza da Costa"/>
    <s v="Arilson Galdino da Silva"/>
    <s v="Simonne Soares Batista"/>
    <s v="Arilson Galdino da Silva"/>
    <s v="Marcia Valeria Amaral Lobato"/>
    <s v="wanderson.costa@tjpa.jus.br;arilson.silva@tjpa.jus.br; simonne.batista@tjpa.jus.br; arilson.silva@tjpa.jus.br; marcia.lobato@tjpa.jus.br;coordenadoria.contratos@tjpa.jus.br"/>
    <n v="327"/>
    <s v=""/>
    <m/>
    <s v="Iniciar Processo de Reajuste"/>
    <s v="028/2021"/>
    <m/>
  </r>
  <r>
    <x v="0"/>
    <s v="013"/>
    <x v="0"/>
    <s v="P.R.B. QUINTO MATOS"/>
    <s v="31.405.857/0001-15"/>
    <s v="Registro de preços para eventual aquisição de materiais e equipamentos de Circuito Fechado de Televisão - CFTV"/>
    <s v="Material de Consumo e Material Permanente"/>
    <s v="Pregão Eletrônico"/>
    <s v="023/2024"/>
    <d v="2025-01-22T00:00:00"/>
    <d v="2026-01-22T00:00:00"/>
    <d v="2027-01-22T00:00:00"/>
    <s v="22/01/27"/>
    <n v="730"/>
    <n v="333"/>
    <s v="SUPERIOR A 150 DIAS"/>
    <x v="1"/>
    <n v="7076.75"/>
    <x v="0"/>
    <n v="0"/>
    <s v="COMIL"/>
    <s v="TJPA-PRO-2025/00181"/>
    <n v="0"/>
    <n v="14530.043"/>
    <s v="data do orçamento estimado. fazer rerratificação. olhar DES 2024-144008. porrogação 0058904-91.2025.8.14.0900 --&gt; não saimos com o reajyute --&gt; fazer o reajuste e a rerratificação no TA de porrogação."/>
    <d v="2025-12-19T00:00:00"/>
    <s v="Lei n° 14.133/21"/>
    <m/>
    <m/>
    <s v="PRAZO LEGAL"/>
    <x v="2"/>
    <d v="2026-11-23T00:00:00"/>
    <s v="Dentro do prazo"/>
    <x v="1"/>
    <m/>
    <s v="Edson Santos de Souza"/>
    <s v="Sem indicação"/>
    <s v="Erison Lima de Souza"/>
    <s v="Sem indicação"/>
    <s v="Sem indicação"/>
    <s v="edson.souza@tjpa.jus.br;; erison.souza@tjpa.jus.br; ; ;coordenadoria.contratos@tjpa.jus.br"/>
    <n v="333"/>
    <s v=""/>
    <m/>
    <s v="Iniciar Processo de Reajuste"/>
    <s v="013/2025"/>
    <m/>
  </r>
  <r>
    <x v="0"/>
    <s v="016"/>
    <x v="0"/>
    <s v="LUGATH COMÉRCIO LTDA"/>
    <s v="27.912.769/0001-32"/>
    <s v="Registro de preços para eventual aquisição de materiais e equipamentos de Circuito Fechado de Televisão - CFTV"/>
    <s v="Material de Consumo e Material Permanente"/>
    <s v="Pregão Eletrônico"/>
    <s v="023/2024"/>
    <d v="2025-01-22T00:00:00"/>
    <s v="22/01/25"/>
    <d v="2027-01-22T00:00:00"/>
    <s v="22/01/27"/>
    <n v="730"/>
    <n v="333"/>
    <s v="SUPERIOR A 150 DIAS"/>
    <x v="1"/>
    <n v="23430"/>
    <x v="0"/>
    <n v="0"/>
    <s v="COMIL"/>
    <s v="TJPA-PRO-2025/00184"/>
    <n v="0"/>
    <n v="49352.784"/>
    <s v="data do orçamento estimado. fazer rerratificação. olhar DES 2024-144008. apostilamento de reajuste e Termo de rerratificação: 0043984-15.2025.8.14.0900. Prorogação 0058939 "/>
    <m/>
    <s v="Lei n° 14.133/21"/>
    <m/>
    <m/>
    <s v="PRAZO LEGAL"/>
    <x v="2"/>
    <d v="2026-11-23T00:00:00"/>
    <s v="Sem informação"/>
    <x v="1"/>
    <m/>
    <s v="Edson Santos de Souza"/>
    <s v="Sem indicação"/>
    <s v="Erison Lima de Souza"/>
    <s v="Sem indicação"/>
    <s v="Sem indicação"/>
    <s v="edson.souza@tjpa.jus.br;; erison.souza@tjpa.jus.br; ; ;coordenadoria.contratos@tjpa.jus.br"/>
    <n v="333"/>
    <s v=""/>
    <m/>
    <s v="Iniciar Processo de Reajuste"/>
    <s v="016/2025"/>
    <m/>
  </r>
  <r>
    <x v="0"/>
    <s v="019"/>
    <x v="0"/>
    <s v="VINCITA COMÉRCIO DE IMPLEMENTOS AGRÍCOLAS LTDA - EPP"/>
    <s v="49.461.961/0001-92"/>
    <s v="Registro de preços para eventual aquisição de materiais e equipamentos de Circuito Fechado de Televisão - CFTV"/>
    <s v="Material de Consumo e Material Permanente"/>
    <s v="Pregão Eletrônico"/>
    <s v="023/2024"/>
    <d v="2025-01-23T00:00:00"/>
    <s v="23/01/25"/>
    <d v="2027-01-23T00:00:00"/>
    <s v="23/01/27"/>
    <n v="730"/>
    <n v="334"/>
    <s v="SUPERIOR A 150 DIAS"/>
    <x v="1"/>
    <n v="29979.3"/>
    <x v="0"/>
    <n v="0"/>
    <s v="COMIL"/>
    <s v="TJPA-PRO-2025/00187"/>
    <n v="0"/>
    <n v="31574.091"/>
    <n v="59590"/>
    <m/>
    <s v="Lei n° 14.133/21"/>
    <m/>
    <m/>
    <s v="PRAZO LEGAL"/>
    <x v="2"/>
    <d v="2026-11-24T00:00:00"/>
    <s v="Sem informação"/>
    <x v="1"/>
    <m/>
    <s v="Edson Santos de Souza"/>
    <s v="Sem indicação"/>
    <s v="Erison Lima de Souza"/>
    <s v="Sem indicação"/>
    <s v="Sem indicação"/>
    <s v="edson.souza@tjpa.jus.br;; erison.souza@tjpa.jus.br; ; ;coordenadoria.contratos@tjpa.jus.br"/>
    <n v="334"/>
    <s v=""/>
    <m/>
    <s v="Iniciar Processo de Reajuste"/>
    <s v="019/2025"/>
    <m/>
  </r>
  <r>
    <x v="0"/>
    <s v="017"/>
    <x v="0"/>
    <s v="I.R. COMÉRCIO E MATERIAIS ELÉTRICOS LTDA"/>
    <s v="33.149.502/0001-38"/>
    <s v="Registro de preços para eventual aquisição de materiais e equipamentos de Circuito Fechado de Televisão - CFTV"/>
    <s v="Material de Consumo e Material Permanente"/>
    <s v="Pregão Eletrônico"/>
    <s v="023/2024"/>
    <d v="2026-01-23T00:00:00"/>
    <s v="23/01/26"/>
    <d v="2027-01-23T00:00:00"/>
    <s v="23/01/27"/>
    <n v="365"/>
    <n v="334"/>
    <s v="SUPERIOR A 150 DIAS"/>
    <x v="1"/>
    <n v="15471"/>
    <x v="0"/>
    <n v="0"/>
    <s v="COMIL"/>
    <s v="TJPA-PRO-2025/00185"/>
    <n v="0"/>
    <n v="32588.004000000001"/>
    <s v="data do orçamento estimado. fazer rerratificação. olhar DES 2024-144008. Termo de rerratificação: 0043986-82.2025.8.14.0900 - DEPOIS SAIR COM O REAJUSTE . Porrogação 0058943-88.2025.8.14.0900"/>
    <m/>
    <s v="Lei n° 14.133/21"/>
    <m/>
    <m/>
    <s v="PRAZO LEGAL"/>
    <x v="2"/>
    <d v="2026-11-24T00:00:00"/>
    <s v="Sem informação"/>
    <x v="1"/>
    <m/>
    <s v="Edson Santos de Souza"/>
    <s v="Sem indicação"/>
    <s v="Erison Lima de Souza"/>
    <s v="Sem indicação"/>
    <s v="Sem indicação"/>
    <s v="edson.souza@tjpa.jus.br;; erison.souza@tjpa.jus.br; ; ;coordenadoria.contratos@tjpa.jus.br"/>
    <n v="334"/>
    <s v=""/>
    <m/>
    <s v="Iniciar Processo de Reajuste"/>
    <s v="017/2025"/>
    <m/>
  </r>
  <r>
    <x v="0"/>
    <s v="010"/>
    <x v="0"/>
    <s v="FOX ELETRÔNICA LTDA"/>
    <s v="19.721.072/0001-56"/>
    <s v="Registro de preços para eventual aquisição de materiais e equipamentos de Circuito Fechado de Televisão - CFTV"/>
    <s v="Material de Consumo e Material Permanente"/>
    <s v="Pregão Eletrônico"/>
    <s v="023/2024"/>
    <d v="2025-01-23T00:00:00"/>
    <s v="23/01/25"/>
    <d v="2027-01-23T00:00:00"/>
    <s v="23/01/27"/>
    <n v="730"/>
    <n v="334"/>
    <s v="SUPERIOR A 150 DIAS"/>
    <x v="1"/>
    <n v="177198"/>
    <x v="0"/>
    <n v="0"/>
    <s v="COMIL"/>
    <s v="TJPA-PRO-2025/00178"/>
    <n v="0"/>
    <n v="363822.31020000001"/>
    <s v="data do orçamento estimado. fazer rerratificação. olhar DES 2024-144008. Termo de rerratificação: 0042804-61.2025.8.14.0900 - DEPOIS SAIR COM O REAJUSTE "/>
    <m/>
    <s v="Lei n° 14.133/21"/>
    <m/>
    <m/>
    <s v="PRAZO LEGAL"/>
    <x v="2"/>
    <d v="2026-11-24T00:00:00"/>
    <s v="Sem informação"/>
    <x v="1"/>
    <m/>
    <s v="Edson Santos de Souza"/>
    <s v="Sem indicação"/>
    <s v="Erison Lima de Souza"/>
    <s v="Sem indicação"/>
    <s v="Sem indicação"/>
    <s v="edson.souza@tjpa.jus.br;; erison.souza@tjpa.jus.br; ; ;coordenadoria.contratos@tjpa.jus.br"/>
    <n v="334"/>
    <m/>
    <m/>
    <s v="Iniciar Processo de Reajuste"/>
    <s v="010/2025"/>
    <m/>
  </r>
  <r>
    <x v="0"/>
    <s v="018"/>
    <x v="0"/>
    <s v="NORTE SOLUÇÕES COMERCIAIS LTDA"/>
    <s v="50.279.385/0001-46"/>
    <s v="Registro de preços para eventual aquisição de materiais e equipamentos de Circuito Fechado de Televisão - CFTV"/>
    <s v="Material de Consumo e Material Permanente"/>
    <s v="Pregão Eletrônico"/>
    <s v="023/2024"/>
    <d v="2025-01-23T00:00:00"/>
    <s v="23/01/25"/>
    <d v="2027-01-23T00:00:00"/>
    <s v="23/01/27"/>
    <n v="730"/>
    <n v="334"/>
    <s v="SUPERIOR A 150 DIAS"/>
    <x v="1"/>
    <n v="2199.3000000000002"/>
    <x v="0"/>
    <n v="0"/>
    <s v="COMIL"/>
    <s v="TJPA-PRO-2025/00186"/>
    <n v="0"/>
    <n v="4632.5879999999997"/>
    <s v="data do orçamento estimado. fazer rerratificação. olhar DES 2024-144008.  Apostilamento: reajuste e Termo de rerratificação: 0043966-91.2025.8.14.0900/ 0059377-77.2025.8.14.0900 porrorgação"/>
    <m/>
    <s v="Lei n° 14.133/21"/>
    <m/>
    <m/>
    <s v="PRAZO LEGAL"/>
    <x v="2"/>
    <d v="2026-11-24T00:00:00"/>
    <s v="Sem informação"/>
    <x v="1"/>
    <m/>
    <s v="Edson Santos de Souza"/>
    <s v="Sem indicação"/>
    <s v="Erison Lima de Souza"/>
    <s v="Sem indicação"/>
    <s v="Sem indicação"/>
    <s v="edson.souza@tjpa.jus.br;; erison.souza@tjpa.jus.br; ; ;coordenadoria.contratos@tjpa.jus.br"/>
    <n v="334"/>
    <s v=""/>
    <m/>
    <s v="Iniciar Processo de Reajuste"/>
    <s v="018/2025"/>
    <m/>
  </r>
  <r>
    <x v="0"/>
    <s v="025"/>
    <x v="0"/>
    <s v="ITÁLIA EMPREENDIMENTOS LTDA"/>
    <s v="28.889.651/0001-01"/>
    <s v="Registro de Preços para Aquisição de Equipamentos de Refrigeração"/>
    <s v="Material Permanente"/>
    <s v="Pregão Eletrônico"/>
    <s v="042/2024"/>
    <d v="2025-01-23T00:00:00"/>
    <s v="23/01/25"/>
    <d v="2027-01-23T00:00:00"/>
    <s v="23/01/27"/>
    <n v="730"/>
    <n v="334"/>
    <s v="SUPERIOR A 150 DIAS"/>
    <x v="1"/>
    <n v="235816.2"/>
    <x v="0"/>
    <n v="0"/>
    <s v="SEADM"/>
    <s v="TJPA-PRO-2025/00325"/>
    <n v="0"/>
    <n v="482670.50699999998"/>
    <s v="0041862-29.2025.8.14.0900 prorrgação - com assessora Liane"/>
    <m/>
    <s v="Lei n° 14.133/21"/>
    <d v="2024-11-04T00:00:00"/>
    <m/>
    <s v="PRAZO LEGAL"/>
    <x v="2"/>
    <d v="2026-11-24T00:00:00"/>
    <s v="Sem informação"/>
    <x v="1"/>
    <m/>
    <s v="Joao Victor Ferreira Almeida"/>
    <s v="Sem indicação"/>
    <s v="Edson Goncalves Ferreira"/>
    <s v="Thiago da Silva Soares"/>
    <s v="Joao Victor Ferreira Almeida"/>
    <e v="#N/A"/>
    <n v="334"/>
    <s v=""/>
    <m/>
    <s v="Iniciar Processo de Reajuste"/>
    <s v="025/2025"/>
    <m/>
  </r>
  <r>
    <x v="0"/>
    <s v="023"/>
    <x v="0"/>
    <s v="DI PRATA PRODUTOS LTDA"/>
    <s v="52.306.419/0001-70"/>
    <s v="Registro de Preços para Aquisição de Equipamentos de Refrigeração"/>
    <s v="Material Permanente"/>
    <s v="Pregão Eletrônico"/>
    <s v="042/2024"/>
    <d v="2025-01-23T00:00:00"/>
    <s v="23/01/25"/>
    <d v="2027-01-23T00:00:00"/>
    <s v="23/01/27"/>
    <n v="730"/>
    <n v="334"/>
    <s v="SUPERIOR A 150 DIAS"/>
    <x v="1"/>
    <n v="250263.98"/>
    <x v="0"/>
    <n v="0"/>
    <s v="SEADM"/>
    <s v="TJPA-PRO-2025/00321"/>
    <n v="0"/>
    <n v="512242.38250000001"/>
    <s v="0041846-75.2025.8.14.0900 prorrogação"/>
    <m/>
    <s v="Lei n° 14.133/21"/>
    <d v="2024-11-04T00:00:00"/>
    <m/>
    <s v="PRAZO LEGAL"/>
    <x v="2"/>
    <d v="2026-11-24T00:00:00"/>
    <s v="Sem informação"/>
    <x v="2"/>
    <m/>
    <s v="Joao Victor Ferreira Almeida"/>
    <s v="Sem indicação"/>
    <s v="Edson Goncalves Ferreira"/>
    <s v="Thiago da Silva Soares"/>
    <s v="Joao Victor Ferreira Almeida"/>
    <e v="#N/A"/>
    <n v="334"/>
    <s v=""/>
    <m/>
    <s v="Iniciar Processo de Reajuste"/>
    <s v="023/2025"/>
    <m/>
  </r>
  <r>
    <x v="0"/>
    <s v="027"/>
    <x v="0"/>
    <s v="ROKA ASSISTANCE COMÉRCIO E SERVIÇO LTDA"/>
    <s v="22.665.775/0001-19"/>
    <s v="Registro de Preços para Aquisição de Equipamentos de Refrigeração"/>
    <s v="Material Permanente"/>
    <s v="Pregão Eletrônico"/>
    <s v="042/2024"/>
    <d v="2025-01-23T00:00:00"/>
    <s v="23/01/25"/>
    <d v="2027-01-23T00:00:00"/>
    <s v="23/01/27"/>
    <n v="730"/>
    <n v="334"/>
    <s v="SUPERIOR A 150 DIAS"/>
    <x v="1"/>
    <n v="409313.85"/>
    <x v="0"/>
    <n v="0"/>
    <s v="SEADM"/>
    <s v="TJPA-PRO-2025/00327"/>
    <n v="0"/>
    <n v="837786.90449999995"/>
    <s v="0046652-56.2025.8.14.0900 prorogação"/>
    <m/>
    <s v="Lei n° 14.133/21"/>
    <d v="2024-11-04T00:00:00"/>
    <m/>
    <s v="PRAZO LEGAL"/>
    <x v="2"/>
    <d v="2026-11-24T00:00:00"/>
    <s v="Sem informação"/>
    <x v="2"/>
    <m/>
    <s v="Joao Victor Ferreira Almeida"/>
    <s v="Sem indicação"/>
    <s v="Edson Goncalves Ferreira"/>
    <s v="Thiago da Silva Soares"/>
    <s v="Joao Victor Ferreira Almeida"/>
    <e v="#N/A"/>
    <n v="334"/>
    <s v=""/>
    <m/>
    <s v="Iniciar Processo de Reajuste"/>
    <s v="027/2025"/>
    <m/>
  </r>
  <r>
    <x v="0"/>
    <s v="028"/>
    <x v="0"/>
    <s v="VENTISOL DA AMAZÔNIA IND. DE APARELHOS ELÉTRICOS LTDA"/>
    <s v="17.417.928/0001-79"/>
    <s v="Registro de Preços para Aquisição de Equipamentos de Refrigeração"/>
    <s v="Material Permanente"/>
    <s v="Pregão Eletrônico"/>
    <s v="042/2024"/>
    <d v="2025-01-23T00:00:00"/>
    <s v="23/01/25"/>
    <d v="2027-01-23T00:00:00"/>
    <s v="23/01/27"/>
    <n v="730"/>
    <n v="334"/>
    <s v="SUPERIOR A 150 DIAS"/>
    <x v="1"/>
    <n v="365020"/>
    <x v="0"/>
    <n v="0"/>
    <s v="SEADM"/>
    <s v="TJPA-PRO-2025/00328"/>
    <n v="0"/>
    <n v="747187.30200000003"/>
    <s v="0046676-84.2025.8.14.0900 porrogação"/>
    <m/>
    <s v="Lei n° 14.133/21"/>
    <d v="2024-11-04T00:00:00"/>
    <m/>
    <s v="PRAZO LEGAL"/>
    <x v="2"/>
    <d v="2026-11-24T00:00:00"/>
    <s v="Sem informação"/>
    <x v="2"/>
    <m/>
    <s v="Joao Victor Ferreira Almeida"/>
    <s v="Sem indicação"/>
    <s v="Edson Goncalves Ferreira"/>
    <s v="Thiago da Silva Soares"/>
    <s v="Joao Victor Ferreira Almeida"/>
    <e v="#N/A"/>
    <n v="334"/>
    <s v=""/>
    <m/>
    <s v="Iniciar Processo de Reajuste"/>
    <s v="028/2025"/>
    <m/>
  </r>
  <r>
    <x v="1"/>
    <s v="005"/>
    <x v="6"/>
    <s v="AURORA EMPREENDIMENTOS, PARTICIPAÇÕES E ADMINISTRAÇÃO LTDA"/>
    <s v="08.689.524/0001-43"/>
    <s v="Locação de imóvel, situado na Avenida Pedro Miranda, nº 1593, Bairro da Pedreira, nesta cidade de Belém-PA, para abrigar a nova sede das Varas do Juizado do Idoso e do Meio Ambiente do TJPA"/>
    <s v="Aluguel"/>
    <s v="Dispensa de Licitação"/>
    <s v="003/2016"/>
    <d v="2016-01-25T00:00:00"/>
    <s v="25/01/16"/>
    <d v="2026-02-13T00:00:00"/>
    <s v="13/02/26"/>
    <n v="3672"/>
    <s v="EXPIRADO"/>
    <s v="EXPIRADO"/>
    <x v="0"/>
    <n v="690000"/>
    <x v="0"/>
    <n v="1"/>
    <s v="SEADM"/>
    <s v="PA-PRO-2016/00306"/>
    <n v="0"/>
    <n v="2664000"/>
    <s v="TJPA-MEM-2023/61944, cobrança. TJPA-MEM-2023/56942, tramitação. AUtoirzada prorrogação por mais 3 anos. Rescisãop antecipada 0006886-59.2026.8.14.0900"/>
    <m/>
    <s v="Lei n° 8.666/93"/>
    <m/>
    <s v="Não"/>
    <s v="EMERGENCIAL"/>
    <x v="0"/>
    <d v="2025-12-15T00:00:00"/>
    <s v="Sem informação"/>
    <x v="2"/>
    <m/>
    <s v="Jose Nasareno de Macedo Silva"/>
    <s v="Jose Nasareno de Macedo Silva"/>
    <s v="Antonio Wilson Eutropio Azevedo de Souza"/>
    <s v="Sem indicação"/>
    <s v="Sheyla Mayara Miranda Melo"/>
    <s v="nasareno.silva@tjpa.jus.br;nasareno.silva@tjpa.jus.br; antonio.souza@tjpa.jus.br; ; sheyla.melo@tjpa.jus.br;coordenadoria.contratos@tjpa.jus.br"/>
    <n v="-10"/>
    <s v=""/>
    <m/>
    <s v="Iniciar Processo de Reajuste"/>
    <s v="005/2016"/>
    <m/>
  </r>
  <r>
    <x v="1"/>
    <s v="007"/>
    <x v="2"/>
    <s v="POLIS INFORMÁTICA LTDA"/>
    <s v="00.125.392/0001-15"/>
    <s v="Contratação direta da empresa Pólis Informática Ltda para a prestação do serviço de manutenção de software do Sistema Informatizado de Gestão Administrativa Pública Integrada - GRP, incluindo customização, treinamento de usuários, suporte técnico, atualização e manutenção, que atenda às necessidades administrativas do Tribunal de Justiça do Estado do Pará. "/>
    <s v="Serviço de Terceiro"/>
    <s v="Inexigibilidade de Licitação"/>
    <s v="002/2023"/>
    <d v="2023-01-26T00:00:00"/>
    <s v="26/01/23"/>
    <d v="2027-01-26T00:00:00"/>
    <s v="26/01/27"/>
    <n v="1461"/>
    <n v="337"/>
    <s v="SUPERIOR A 150 DIAS"/>
    <x v="1"/>
    <n v="3685900"/>
    <x v="0"/>
    <n v="0"/>
    <s v="SEFIN"/>
    <s v=" PA-PRO-2023/00394"/>
    <n v="0"/>
    <n v="4586131.9000000004"/>
    <s v="TJPA-MEM-2024/66724, COBRANÇA - na NT"/>
    <m/>
    <s v="Lei n° 8.666/93"/>
    <m/>
    <s v="SIM"/>
    <s v="PRAZO LEGAL"/>
    <x v="2"/>
    <d v="2026-11-27T00:00:00"/>
    <s v="Sem informação"/>
    <x v="2"/>
    <m/>
    <s v="Miguel Lucivaldo Alves Santos"/>
    <s v="Anailton Paulo de Alencar"/>
    <s v="Sergio Ricardo Pinto Moreira"/>
    <s v="Sem indicação"/>
    <s v="Sem indicação"/>
    <s v="miguel.lasantos@tjpa.jus.br;anailton.alencar@tjpa.jus.br; sergio.moreira@tjpa.jus.br; ; ;coordenadoria.contratos@tjpa.jus.br"/>
    <n v="337"/>
    <s v=""/>
    <s v="Antonio Paulo Costa de Castro"/>
    <s v="Iniciar Processo de Reajuste"/>
    <s v="007/2023"/>
    <m/>
  </r>
  <r>
    <x v="0"/>
    <s v="014"/>
    <x v="0"/>
    <s v="MAX QUALITY COMÉRCIO LTDA"/>
    <s v="42.810.782/0001-74"/>
    <s v="Registro de preços para eventual aquisição de materiais e equipamentos de Circuito Fechado de Televisão - CFTV"/>
    <s v="Material de Consumo e Material Permanente"/>
    <s v="Pregão Eletrônico"/>
    <s v="023/2024"/>
    <d v="2025-01-30T00:00:00"/>
    <s v="30/01/25"/>
    <d v="2027-01-30T00:00:00"/>
    <s v="30/01/27"/>
    <n v="730"/>
    <n v="341"/>
    <s v="SUPERIOR A 150 DIAS"/>
    <x v="1"/>
    <n v="9631.7800000000007"/>
    <x v="0"/>
    <n v="0"/>
    <s v="COMIL"/>
    <s v="TJPA-PRO-2025/00182"/>
    <n v="0"/>
    <n v="20288.308400000002"/>
    <s v="data do orçamento estimado. fazer rerratificação. olhar DES 2024-144008. apostilamwntop de reajuste e rerratificação rerratificação: 0043976-38.2025.8.14.0900 . Prorrogação 0058932-59.2025.8.14.0900"/>
    <d v="2025-12-18T00:00:00"/>
    <s v="Lei n° 14.133/21"/>
    <m/>
    <m/>
    <s v="PRAZO LEGAL"/>
    <x v="2"/>
    <d v="2026-12-01T00:00:00"/>
    <s v="Dentro do prazo"/>
    <x v="1"/>
    <m/>
    <s v="Edson Santos de Souza"/>
    <s v="Sem indicação"/>
    <s v="Erison Lima de Souza"/>
    <s v="Sem indicação"/>
    <s v="Sem indicação"/>
    <s v="edson.souza@tjpa.jus.br;; erison.souza@tjpa.jus.br; ; ;coordenadoria.contratos@tjpa.jus.br"/>
    <n v="341"/>
    <s v=""/>
    <m/>
    <s v="Iniciar Processo de Reajuste"/>
    <s v="014/2025"/>
    <m/>
  </r>
  <r>
    <x v="0"/>
    <s v="030"/>
    <x v="0"/>
    <s v="COMATEL COMÉRCIO DE MATERIAL LTDA"/>
    <s v="04.510.069/0001-16"/>
    <s v="Registro de Preços para eventual aquisição de materiais e equipamentos diversos para manutenção predial dos edifícios do TJPA"/>
    <s v="Material de Consumo"/>
    <s v="Pregão Eletrônico"/>
    <s v="001/2025"/>
    <d v="2025-02-07T00:00:00"/>
    <s v="07/02/25"/>
    <d v="2027-02-07T00:00:00"/>
    <s v="07/02/27"/>
    <n v="730"/>
    <n v="349"/>
    <s v="SUPERIOR A 150 DIAS"/>
    <x v="1"/>
    <n v="0"/>
    <x v="0"/>
    <n v="0"/>
    <s v="SEENG"/>
    <s v="TJPA-PRO-2025/00503"/>
    <n v="0"/>
    <n v="3015939.319875"/>
    <s v="0044620-78.2025.8.14.0900"/>
    <m/>
    <s v="Lei n° 14.133/21"/>
    <d v="2024-10-02T00:00:00"/>
    <m/>
    <s v="PRAZO LEGAL"/>
    <x v="2"/>
    <d v="2026-12-09T00:00:00"/>
    <s v="Sem informação"/>
    <x v="2"/>
    <m/>
    <s v="Samantha Nahon Bittencourt"/>
    <s v="Sem indicação"/>
    <s v="Samantha Nahon Bittencourt"/>
    <s v="Antonio Fernandes dos Santos Sousa"/>
    <s v="Augusto de Almeida Macola"/>
    <s v="samantha.nahon@tjpa.jus.br;; samantha.nahon@tjpa.jus.br; antonio.sousa2@tjpa.jus.br; augusto.macola@tjpa.jus.br;coordenadoria.contratos@tjpa.jus.br"/>
    <n v="349"/>
    <s v=""/>
    <m/>
    <s v="Iniciar Processo de Reajuste"/>
    <s v="030/2025"/>
    <m/>
  </r>
  <r>
    <x v="1"/>
    <s v="020"/>
    <x v="1"/>
    <s v="PRINT SOLUTION SERVIÇOS DE PROCESSAMENTO DE DOCUMENTOSLTDA"/>
    <s v="07.928.901/0001-97"/>
    <s v="Contratação de empresa especializada na prestação de serviço de outsourcing de impressão, com fornecimento de equipamentos, suprimentos, manutenção e mão de obra para a Região Metropolitana de Belém (RMB)"/>
    <s v="Serviço de Terceiro"/>
    <s v="Pregão Eletrônico"/>
    <s v="053/2023"/>
    <d v="2024-02-20T00:00:00"/>
    <s v="20/02/24"/>
    <d v="2027-02-20T00:00:00"/>
    <s v="20/02/27"/>
    <n v="1096"/>
    <n v="362"/>
    <s v="SUPERIOR A 150 DIAS"/>
    <x v="1"/>
    <n v="5111100"/>
    <x v="0"/>
    <n v="0"/>
    <s v="SETIC"/>
    <s v="TJPA-PRO-2024/00726"/>
    <n v="0"/>
    <n v="5389200"/>
    <m/>
    <m/>
    <s v="Lei n° 8.666/93"/>
    <m/>
    <s v="SIM"/>
    <s v="PRAZO LEGAL"/>
    <x v="2"/>
    <d v="2026-12-22T00:00:00"/>
    <s v="Sem informação"/>
    <x v="2"/>
    <m/>
    <s v="Aline Santos Oliveira"/>
    <s v="Ramon Santos do Nascimento"/>
    <s v="Marcus Sergio Ferreira Neves"/>
    <s v="Sem indicação"/>
    <s v="Sem indicação"/>
    <s v="aline.oliveira@tjpa.jus.br;ramon.nascimento@tjpa.jus.br; marcus.neves@tjpa.jus.br; ; ;coordenadoria.contratos@tjpa.jus.br"/>
    <n v="362"/>
    <s v=""/>
    <m/>
    <s v="Iniciar Processo de Reajuste"/>
    <s v="020/2024"/>
    <m/>
  </r>
  <r>
    <x v="1"/>
    <s v="011"/>
    <x v="4"/>
    <s v="A C ALVES NOGUEIRA SERVIÇOS DE ALIMENTAÇÃO EIRELI"/>
    <s v="36.126.020/0001-50"/>
    <s v="Concessão Administrativa de Espaço Público para prestação de serviços de restaurante e lanchonete nas instalações do prédio Sede - Lauro Sodré"/>
    <s v="Outros"/>
    <s v="Pregão Eletrônico"/>
    <s v="007/2022"/>
    <d v="2022-02-21T00:00:00"/>
    <s v="21/02/22"/>
    <d v="2027-02-22T00:00:00"/>
    <s v="22/02/27"/>
    <n v="1827"/>
    <n v="364"/>
    <s v="SUPERIOR A 150 DIAS"/>
    <x v="1"/>
    <n v="67636.960000000006"/>
    <x v="2"/>
    <n v="0"/>
    <s v="SEADM"/>
    <s v="PA-PRO-2022/00643"/>
    <n v="0"/>
    <n v="76960.639999999999"/>
    <s v="TJPA-MEM-2023/67045, chegou no prazo. Na assessoria jurpidica. Autorizado / TJPA-MEM-2024/72141 / 0056068-48.2025.8.14.0900 porrogação"/>
    <m/>
    <s v="Lei n° 8.666/93"/>
    <m/>
    <s v="Não"/>
    <s v="EXCEPCIONAL"/>
    <x v="2"/>
    <d v="2026-12-24T00:00:00"/>
    <s v="Sem informação"/>
    <x v="1"/>
    <m/>
    <s v="Enio de Oliveira Reboucas"/>
    <s v="Augusto Lopes Matos"/>
    <s v="Helio da Silva Pinheiro"/>
    <s v="Sem indicação"/>
    <s v="Jandiara Luzia Matos Pires "/>
    <e v="#N/A"/>
    <n v="364"/>
    <s v=""/>
    <m/>
    <s v="Iniciar Processo de Reajuste"/>
    <s v="011/2022"/>
    <m/>
  </r>
  <r>
    <x v="1"/>
    <s v="025"/>
    <x v="0"/>
    <s v="J L MESQUITA SERVIÇOS DE TELECOMUNICAÇÃO LTDA"/>
    <s v="10.141.734/0001-44"/>
    <s v="Aquisição de Porta Giratórias Detectora de Metais, com Serviços de Instalação (ativação e Teste), Substituição de Relocação, Treinamento e Assistência Técnica com reposição integral de peças durante o prazo de garantia, para os prédios dos fóruns das comarcas de Marabá, Santarém, Paragominas, Altamira, Redenção, Igarapé-Miri, Mocajuba, Fórum Distrital e Juizado Especial de Icoaraci"/>
    <s v="Material Permanente e Serviço de Terceiro"/>
    <s v="Pregão Eletrônico"/>
    <s v="035/2024"/>
    <d v="2025-03-11T00:00:00"/>
    <s v="11/03/25"/>
    <d v="2027-03-11T00:00:00"/>
    <s v="11/03/27"/>
    <n v="730"/>
    <n v="381"/>
    <s v="SUPERIOR A 150 DIAS"/>
    <x v="1"/>
    <n v="379674"/>
    <x v="0"/>
    <n v="0"/>
    <s v="SEENG"/>
    <s v="TJPA-PRO-2025/00872"/>
    <n v="0"/>
    <n v="379674"/>
    <m/>
    <m/>
    <s v="Lei n° 14.133/21"/>
    <d v="2024-09-18T00:00:00"/>
    <m/>
    <s v="PRAZO LEGAL"/>
    <x v="2"/>
    <d v="2027-01-10T00:00:00"/>
    <s v="Sem informação"/>
    <x v="2"/>
    <m/>
    <s v="Claudio Ormindo Silva dos Santos"/>
    <s v="Sem indicação"/>
    <s v="Paulo Marcelo de Araújo Hildebrando"/>
    <s v="Antonio Fernandes dos Santos Sousa"/>
    <s v="Daniel Menezes Simas"/>
    <e v="#N/A"/>
    <n v="381"/>
    <s v=""/>
    <s v="Glauco Tadeu Bastos Monteiro"/>
    <s v="Iniciar Processo de Reajuste"/>
    <s v="025/2025"/>
    <m/>
  </r>
  <r>
    <x v="1"/>
    <s v="034"/>
    <x v="0"/>
    <s v="MUNICÍPIO DE CANAÃ DOS CARAJÁS"/>
    <s v="01.613.321/0001-24"/>
    <s v="Cessão provisória de uso do imóvel localizado na Avenida Ipanema, s/n,  esquina com a Rua João de Souza Pinheiro, QD 47A, Bairro Centro, Canaã dos Carajás –Pará."/>
    <s v="Outros"/>
    <s v="Dispensa de Licitação"/>
    <s v="s/n"/>
    <d v="2025-03-23T00:00:00"/>
    <s v="23/03/25"/>
    <d v="2027-03-23T00:00:00"/>
    <s v="23/03/27"/>
    <n v="730"/>
    <n v="393"/>
    <s v="SUPERIOR A 150 DIAS"/>
    <x v="1"/>
    <n v="0"/>
    <x v="1"/>
    <n v="0"/>
    <s v="SEADM"/>
    <s v="TJPA-PRO-2025/01006"/>
    <n v="0"/>
    <s v=" Sem valor "/>
    <s v="sem clausula de reajuste"/>
    <m/>
    <s v="Lei n° 14.133/21"/>
    <m/>
    <m/>
    <s v="PRAZO LEGAL"/>
    <x v="2"/>
    <d v="2027-01-22T00:00:00"/>
    <s v="Sem informação"/>
    <x v="2"/>
    <m/>
    <s v="Jose Nasareno de Macedo Silva"/>
    <s v="Jose Nasareno de Macedo Silva"/>
    <s v="Sem indicação"/>
    <s v="Sem indicação"/>
    <s v="Sem indicação"/>
    <e v="#N/A"/>
    <n v="393"/>
    <s v=""/>
    <m/>
    <s v="Iniciar Processo de Reajuste"/>
    <s v="034/2025"/>
    <m/>
  </r>
  <r>
    <x v="1"/>
    <s v="038"/>
    <x v="0"/>
    <s v="INSTITUTO DE ESTUDOS SUPERIORES DO EXTREMO SUL - IESES"/>
    <s v="01.249.290/0001-74"/>
    <s v="Contratação de serviços especializados de planejamento, organização e execução de concurso público de provas e títulos para a outorga de delegações de tabelionatos e de registros pelo Poder Judiciário do Estado do Pará, para o preenchimento de cerca de 80 (oitenta) serventias vagas"/>
    <s v="Serviço de Terceiro"/>
    <s v="Dispensa de Licitação"/>
    <s v="001/2025"/>
    <d v="2025-03-26T00:00:00"/>
    <s v="26/03/25"/>
    <d v="2027-03-26T00:00:00"/>
    <s v="26/03/27"/>
    <n v="730"/>
    <n v="396"/>
    <s v="SUPERIOR A 150 DIAS"/>
    <x v="1"/>
    <n v="1630675"/>
    <x v="0"/>
    <n v="1"/>
    <s v="SEGEP"/>
    <s v="TJPA-PRO-2025/01063"/>
    <n v="0"/>
    <n v="1630765"/>
    <m/>
    <m/>
    <s v="Lei n° 14.133/21"/>
    <d v="2025-02-03T00:00:00"/>
    <m/>
    <s v="PRAZO LEGAL"/>
    <x v="2"/>
    <d v="2027-01-25T00:00:00"/>
    <s v="Sem informação"/>
    <x v="2"/>
    <m/>
    <s v="Lucio Barreto Guerreiro"/>
    <s v="Sem indicação"/>
    <s v="Manuel Bellarmino da Costa Neto"/>
    <s v="Sem indicação"/>
    <s v="Sem indicação"/>
    <e v="#N/A"/>
    <n v="396"/>
    <s v=""/>
    <m/>
    <s v="Aguardar anualidade"/>
    <s v="038/2025"/>
    <m/>
  </r>
  <r>
    <x v="1"/>
    <s v="020"/>
    <x v="4"/>
    <s v="BANCO DO ESTADO DO PARÁ - BANPARA"/>
    <s v="04.913.711/0001-08"/>
    <s v="Contratação direta do banco do estado do Pará s.a.  para  administrar  o  sistema  financeiro  da  conta  única  de  depósitos  judiciais  do  Poder  judiciário  estadual"/>
    <s v="Serviço de Terceiro"/>
    <s v="Inexigibilidade de Licitação"/>
    <s v="018/2022"/>
    <d v="2022-04-07T00:00:00"/>
    <s v="07/04/22"/>
    <d v="2027-04-07T00:00:00"/>
    <s v="07/04/27"/>
    <n v="1826"/>
    <n v="408"/>
    <s v="SUPERIOR A 150 DIAS"/>
    <x v="1"/>
    <n v="420000"/>
    <x v="0"/>
    <n v="1"/>
    <s v="SEFIN"/>
    <s v="PA-PRO-2022/01165"/>
    <n v="0"/>
    <n v="955911.18"/>
    <s v="TJPA-PRO-2024/00379 prorrogação"/>
    <m/>
    <s v="Lei n° 8.666/93"/>
    <m/>
    <s v="Não"/>
    <s v="EXCEPCIONAL"/>
    <x v="5"/>
    <d v="2027-02-06T00:00:00"/>
    <s v="Sem informação"/>
    <x v="2"/>
    <m/>
    <s v="Alex Mota de Souza"/>
    <s v="Alex Mota de Souza"/>
    <s v="Gisele de Cassia Sousa Furtado"/>
    <s v="Sem indicação"/>
    <s v="Sem indicação"/>
    <e v="#N/A"/>
    <n v="408"/>
    <s v=""/>
    <m/>
    <s v="Iniciar Processo de Reajuste"/>
    <s v="020/2022"/>
    <m/>
  </r>
  <r>
    <x v="1"/>
    <s v="063"/>
    <x v="0"/>
    <s v="MTNSAT BRASIL LTDA"/>
    <s v="09.354.828/0001-12"/>
    <s v="Contratação de empresa especializada na prestação de serviços de telecomunicações, com acesso a circuito de acesso à internet via satélite banda larga e uso da rede de satélites interconectados à Starlink em órbita terrestre baixa (LEO), incluindo equipamentos em locação, serviço de instalação, suporte técnico e manutenção, conforme condições e exigências estabelecidas neste instrumento e no Termo de Referência, Anexo I do edital. Consumo do Lote 1, itens 1 e 2 da ARP n.° 065/2024."/>
    <s v="Serviços de Terceiros"/>
    <s v="Pregão Eletrônico"/>
    <s v="013/2024"/>
    <d v="2025-06-10T00:00:00"/>
    <n v="46548"/>
    <d v="2027-06-10T00:00:00"/>
    <s v="SUPERIOR A 150 DIAS"/>
    <s v="VIGENTE"/>
    <n v="472"/>
    <s v="SUPERIOR A 150 DIAS"/>
    <x v="1"/>
    <n v="2227790"/>
    <x v="0"/>
    <n v="0"/>
    <s v="SETIC"/>
    <s v="0003427-832025.8.14.0900"/>
    <n v="0"/>
    <n v="2277790"/>
    <m/>
    <m/>
    <s v="Lei n° 14.133/21"/>
    <m/>
    <s v="NÃO "/>
    <s v="PRAZO LEGAL"/>
    <x v="5"/>
    <d v="2027-04-11T00:00:00"/>
    <s v="Sem informação"/>
    <x v="3"/>
    <m/>
    <s v="Fabio Venicius Ferreira dos Reis"/>
    <s v="Claudio Luis da Silva Cabral"/>
    <s v="Fabio Venicius Ferreira dos Reis"/>
    <s v="Erick Johny Maciel Bol"/>
    <s v="Sem indicação"/>
    <s v="fabio.reis@tjpa.jus.br;claudio.cabral@tjpa.jus.br; fabio.reis@tjpa.jus.br; erick.bol@tjpa.jus.br; ;coordenadoria.contratos@tjpa.jus.br"/>
    <n v="674"/>
    <s v=""/>
    <m/>
    <s v="Iniciar Processo de Reajuste"/>
    <s v="063/2025"/>
    <m/>
  </r>
  <r>
    <x v="1"/>
    <s v="065"/>
    <x v="0"/>
    <s v="CENTRO BRASILEIRO DE PESQUISA EM AVALIAÇÃO E SELEÇÃO E DE PROMOÇÃO DE EVENTOS (CEBRASPE)"/>
    <s v="18.284.407/0001-53"/>
    <s v="Contratação de empresa especializada na prestação de serviços de organização, planejamento e realização de Concurso Público destinado à Seleção de candidatos para provimento de 50 (cinquenta) cargos efetivos vagos de nível superior e cadastro de reservado TJPA, conforme condições e exigências estabelecidas neste instrumento, e no Aviso de Dispensa de Licitação n.° 90.013/2024, e Termo de Referência, Anexo I do contrato e na proposta de prestação de serviço."/>
    <s v="Serviços de Terceiros"/>
    <s v="Dispensa de Licitação"/>
    <s v="90.013/2024"/>
    <d v="2025-06-13T00:00:00"/>
    <n v="46551"/>
    <d v="2027-06-13T00:00:00"/>
    <s v="SUPERIOR A 150 DIAS"/>
    <s v="VIGENTE"/>
    <n v="475"/>
    <s v="SUPERIOR A 150 DIAS"/>
    <x v="1"/>
    <n v="3649490.06"/>
    <x v="0"/>
    <n v="0"/>
    <s v="SEGEP"/>
    <s v="TJPA-PRO-2024/03711"/>
    <n v="0"/>
    <n v="3649490.06"/>
    <m/>
    <m/>
    <s v="Lei n° 14.133/21"/>
    <d v="2025-05-30T00:00:00"/>
    <s v="NÃO "/>
    <s v="PRAZO LEGAL"/>
    <x v="5"/>
    <d v="2027-04-14T00:00:00"/>
    <s v="Sem informação"/>
    <x v="3"/>
    <m/>
    <s v="Hellen Geysa da Silva Miranda Brancalhão"/>
    <s v="Sem indicação"/>
    <s v="Loise Luiz Ferreira"/>
    <s v="Francisco de Oliveira Campos Filho"/>
    <s v="Luis Fernando Gomes Lima"/>
    <s v="hellen.miranda@tjpa.jus.br;; loise.ferreira@tjpa.jus.br; francisco.campos@tjpa.jus.br; luis.lima@tjpa.jus.br;coordenadoria.contratos@tjpa.jus.br"/>
    <n v="677"/>
    <s v=""/>
    <s v="Rafaela Martins Prazeres e Taiana Marina Souza Ladeira"/>
    <s v="Aguardar anualidade"/>
    <s v="065/2025"/>
    <m/>
  </r>
  <r>
    <x v="1"/>
    <s v="043"/>
    <x v="4"/>
    <s v=" C2A SERVIÇOS EM TECNOLOGIADA INFORMÁTICA   EIRELI"/>
    <s v="08.672.139/0001-93"/>
    <s v="Prestação de  serviço  de  outsourcing  de  impressão,  com  fornecimento  de  equipamentos,  suprimentos,manutenção e mão de obra para o prédio Sede do TJPA, Fórum Cível, Fórum Criminal e seus anexos adjacentes."/>
    <s v="Serviço de Terceiro"/>
    <s v="Pregão Eletrônico"/>
    <s v="025/2022"/>
    <d v="2022-06-20T00:00:00"/>
    <s v="20/06/22"/>
    <d v="2027-06-20T00:00:00"/>
    <s v="20/06/27"/>
    <n v="1826"/>
    <n v="482"/>
    <s v="SUPERIOR A 150 DIAS"/>
    <x v="1"/>
    <n v="4698450"/>
    <x v="0"/>
    <n v="0"/>
    <s v="SETIC"/>
    <s v="PA-PRO-2022/02097"/>
    <n v="0"/>
    <n v="4278422.87"/>
    <s v="pulicar artefatos da prorrogação no portal da transparencias; renovação:  TJPA-MEM-2025/16431 - autorizado"/>
    <m/>
    <s v="Lei n° 8.666/93"/>
    <m/>
    <s v="SIM"/>
    <s v="EXCEPCIONAL"/>
    <x v="5"/>
    <d v="2027-04-21T00:00:00"/>
    <s v="Sem informação"/>
    <x v="1"/>
    <m/>
    <s v="Aline Santos Oliveira"/>
    <s v="Aline Santos Oliveira"/>
    <s v="Marcus Sergio Ferreira Neves"/>
    <s v="Sem indicação"/>
    <s v="Diego Fonseca Silva"/>
    <s v="aline.oliveira@tjpa.jus.br;aline.oliveira@tjpa.jus.br; marcus.neves@tjpa.jus.br; ; diego.fsilva@tjpa.jus.br;coordenadoria.contratos@tjpa.jus.br"/>
    <n v="482"/>
    <s v=""/>
    <m/>
    <s v="Iniciar Processo de Reajuste"/>
    <s v="043/2022"/>
    <m/>
  </r>
  <r>
    <x v="1"/>
    <s v="115"/>
    <x v="2"/>
    <s v="DEJAIR QUARELLA"/>
    <s v="239.xxx.xxx-34"/>
    <s v="Locação do imóvel que será utilizado para  abrigar o Arquivo Geral de Santarém, localizado à Avenida Presidente Vargas, n.º 3967, bairro da Liberdade, na cidade de Santarém, Estado do Pará, medindo1.022m²."/>
    <s v="Aluguel"/>
    <s v="Dispensa de Licitação"/>
    <s v="070/2023"/>
    <d v="2024-07-01T00:00:00"/>
    <s v="01/07/24"/>
    <d v="2027-07-01T00:00:00"/>
    <s v="01/07/27"/>
    <n v="1095"/>
    <n v="493"/>
    <s v="SUPERIOR A 150 DIAS"/>
    <x v="1"/>
    <n v="612000"/>
    <x v="0"/>
    <n v="0"/>
    <s v="SEADM"/>
    <s v="TJPA-PRO-2023/05004"/>
    <n v="18111.43"/>
    <n v="652011.57999999996"/>
    <s v="prazo inicial contados do recebimento do imóvel"/>
    <m/>
    <s v="Lei n° 8.666/93"/>
    <m/>
    <s v="NÃO "/>
    <s v="PRAZO LEGAL"/>
    <x v="6"/>
    <d v="2027-05-02T00:00:00"/>
    <s v="Sem informação"/>
    <x v="2"/>
    <m/>
    <s v="Jose Nasareno de Macedo Silva"/>
    <s v="Jose Nasareno de Macedo Silva"/>
    <s v="Karina Flavia Mendonça Reis Soares"/>
    <s v="Sem indicação"/>
    <s v="Sem indicação"/>
    <s v="nasareno.silva@tjpa.jus.br;nasareno.silva@tjpa.jus.br; karina.reis@tjpa.jus.br; ; ;coordenadoria.contratos@tjpa.jus.br"/>
    <n v="493"/>
    <s v=""/>
    <m/>
    <s v="Iniciar Processo de Reajuste"/>
    <s v="115/2023"/>
    <m/>
  </r>
  <r>
    <x v="1"/>
    <s v="039"/>
    <x v="4"/>
    <s v="KENTA INFORMÁTICA S.A"/>
    <s v="01.276.330/0001-77"/>
    <s v="Prestação de suporte técnico e atualização de_x000a_versões para o software “DRS Audiências”,"/>
    <s v="Contrato de TIC"/>
    <s v="Inexigibilidade de Licitação"/>
    <s v="033/2022"/>
    <d v="2022-07-15T00:00:00"/>
    <s v="15/07/22"/>
    <d v="2027-07-15T00:00:00"/>
    <s v="15/07/27"/>
    <n v="1826"/>
    <n v="507"/>
    <s v="SUPERIOR A 150 DIAS"/>
    <x v="1"/>
    <n v="3651000"/>
    <x v="0"/>
    <n v="0"/>
    <s v="SETIC"/>
    <s v=" PA-PRO-2021/02869"/>
    <n v="0"/>
    <n v="3651000"/>
    <m/>
    <m/>
    <s v="Lei n° 8.666/93"/>
    <m/>
    <s v="SIM"/>
    <s v="EXCEPCIONAL"/>
    <x v="6"/>
    <d v="2027-05-16T00:00:00"/>
    <s v="Sem informação"/>
    <x v="2"/>
    <m/>
    <s v="Aline Santos Oliveira"/>
    <s v="Daniel Fontes Pereira"/>
    <s v="Luis Carlos Bitencourt Ramos"/>
    <s v="Sem indicação"/>
    <s v="Marcelo Farias das Chagas"/>
    <s v="aline.oliveira@tjpa.jus.br;fontes.daniel@tjpa.jus.br; luis.ramos@tjpa.jus.br; ; marcelo.chagas@tjpa.jus.br;coordenadoria.contratos@tjpa.jus.br"/>
    <n v="507"/>
    <s v=""/>
    <m/>
    <s v="Iniciar Processo de Reajuste"/>
    <s v="039/2022"/>
    <m/>
  </r>
  <r>
    <x v="1"/>
    <s v="086"/>
    <x v="0"/>
    <s v="MEGA TELEINFORMATICA"/>
    <s v="11.408.142/0001-09"/>
    <s v="Prestação de serviços de conexões dedicadas de internet, via fibra óptica, incluindo instalação, manutenção, suporte técnico, serviço anti DDOS e fornecimento de equipamentos em comodato para trânsito do Sistema Autônomo do TJPA."/>
    <s v="Serviço de Terceiro"/>
    <s v="Pregão Eletrônico"/>
    <s v="005/2025"/>
    <d v="2025-08-01T00:00:00"/>
    <m/>
    <d v="2027-08-01T00:00:00"/>
    <m/>
    <m/>
    <n v="524"/>
    <s v="SUPERIOR A 150 DIAS"/>
    <x v="1"/>
    <n v="495000"/>
    <x v="0"/>
    <n v="0"/>
    <s v="SETIC"/>
    <s v="0018650-76.2025.8.14.0009"/>
    <n v="0"/>
    <n v="495000"/>
    <m/>
    <m/>
    <s v="Lei n° 14.133/21"/>
    <m/>
    <m/>
    <s v="PRAZO LEGAL"/>
    <x v="6"/>
    <d v="2027-06-02T00:00:00"/>
    <s v="Sem informação"/>
    <x v="3"/>
    <m/>
    <s v="Fabio Venicius Ferreira dos Reis"/>
    <s v="Sem indicação"/>
    <s v="Bruno Botelho Cardoso"/>
    <s v="Erick Johny Maciel Bol"/>
    <s v="Claudio Luis da Silva Cabral"/>
    <s v="fabio.reis@tjpa.jus.br;; bruno.bcardoso@tjpa.jus.br; erick.bol@tjpa.jus.br; claudio.cabral@tjpa.jus.br;coordenadoria.contratos@tjpa.jus.br"/>
    <n v="524"/>
    <m/>
    <m/>
    <s v="Iniciar Processo de Reajuste"/>
    <s v="086/2025"/>
    <m/>
  </r>
  <r>
    <x v="1"/>
    <s v="087"/>
    <x v="0"/>
    <s v="SITELBRA SISTEMA DE TELECOMUNICACOES DO BRASIL LTDA"/>
    <s v="18.182.577/0001-27"/>
    <s v="Prestação de serviços de conexões dedicadas de internet, via fibra óptica, incluindo instalação, manutenção, suporte técnico, serviço anti DDOS e fornecimento de equipamentos em comodato para trânsito do Sistema Autônomo do TJPA."/>
    <s v="Serviço de Terceiro"/>
    <s v="Pregão Eletrônico"/>
    <s v="005/2025"/>
    <d v="2025-08-01T00:00:00"/>
    <s v="01/08/25"/>
    <d v="2027-08-01T00:00:00"/>
    <s v="01/08/27"/>
    <n v="730"/>
    <n v="524"/>
    <s v="SUPERIOR A 150 DIAS"/>
    <x v="1"/>
    <n v="670256.31999999995"/>
    <x v="0"/>
    <n v="1"/>
    <s v="SETIC"/>
    <s v="0018715-71.2025.8.14.0009"/>
    <n v="0"/>
    <n v="670256.31999999995"/>
    <m/>
    <m/>
    <s v="Lei n° 14.133/21"/>
    <m/>
    <m/>
    <s v="PRAZO LEGAL"/>
    <x v="6"/>
    <d v="2027-06-02T00:00:00"/>
    <s v="Sem informação"/>
    <x v="3"/>
    <m/>
    <s v="Fabio Venicius Ferreira dos Reis"/>
    <s v="Sem indicação"/>
    <s v="Bruno Botelho Cardoso"/>
    <s v="Erick Johny Maciel Bol"/>
    <s v="Claudio Luis da Silva Cabral"/>
    <s v="fabio.reis@tjpa.jus.br;; bruno.bcardoso@tjpa.jus.br; erick.bol@tjpa.jus.br; claudio.cabral@tjpa.jus.br;coordenadoria.contratos@tjpa.jus.br"/>
    <n v="524"/>
    <s v=""/>
    <m/>
    <s v="Iniciar Processo de Reajuste"/>
    <s v="087/2025"/>
    <m/>
  </r>
  <r>
    <x v="1"/>
    <s v="104"/>
    <x v="1"/>
    <s v="MAURO NELSON CARDOSO"/>
    <s v="261.XXX.XXX-68"/>
    <s v="Locação de imóvel situado à Rodovia Augusto Meira Filho, KM 17, S/N, Santa Bárbara-PA, para abrigar as instalações da sede do Juizado Especial de Santa Barbara."/>
    <s v="Aluguel"/>
    <s v="Inexigibilidade de Licitação"/>
    <s v="100/2024"/>
    <d v="2024-10-03T00:00:00"/>
    <s v="03/10/24"/>
    <d v="2027-10-03T00:00:00"/>
    <s v="03/10/27"/>
    <n v="1095"/>
    <n v="587"/>
    <s v="SUPERIOR A 150 DIAS"/>
    <x v="1"/>
    <n v="43440"/>
    <x v="0"/>
    <n v="0"/>
    <s v="SEADM"/>
    <s v="TJPA-PRO-2024/02642"/>
    <n v="0"/>
    <n v="91337.38"/>
    <s v="0025144-54.2025.8.14.0900 cobrança/ TJPA-MEM-2025/20820 tramitação"/>
    <m/>
    <s v="Lei n° 14.133/21"/>
    <d v="2024-09-20T00:00:00"/>
    <s v="NÃO "/>
    <s v="PRAZO LEGAL"/>
    <x v="7"/>
    <d v="2027-08-04T00:00:00"/>
    <s v="Sem informação"/>
    <x v="2"/>
    <m/>
    <s v="Jose Nasareno de Macedo Silva"/>
    <s v="Jose Nasareno de Macedo Silva"/>
    <s v="Antonio Wilson Eutropio Azevedo de Souza"/>
    <s v="Kelle Katiúscia da Silva Auzier"/>
    <s v="Karina Flávia Mendonça Reis Soares"/>
    <s v="nasareno.silva@tjpa.jus.br;kelle.auzier@tjpa.jus.br;antonio.souza@tjpa.jus.br;karina.reis@tjpa.jus.br"/>
    <n v="587"/>
    <s v=""/>
    <m/>
    <s v="Iniciar Processo de Reajuste"/>
    <s v="104/2024"/>
    <m/>
  </r>
  <r>
    <x v="1"/>
    <s v="103"/>
    <x v="0"/>
    <s v="GALVÃO COMUNICAÇÃO LTDA"/>
    <s v="09.322.903/0001-63"/>
    <s v="Contratação de agência de propaganda para prestação de serviços de publicidade"/>
    <s v="Serviço de Terceiro"/>
    <s v="Concorrência"/>
    <s v="001/2025"/>
    <d v="2025-10-01T00:00:00"/>
    <s v="01/10/25"/>
    <d v="2027-10-10T00:00:00"/>
    <s v="10/10/27"/>
    <n v="739"/>
    <n v="594"/>
    <s v="SUPERIOR A 150 DIAS"/>
    <x v="1"/>
    <n v="3600000"/>
    <x v="0"/>
    <n v="0"/>
    <s v="DECOM"/>
    <s v="0007644-72.2025.8.14.0900"/>
    <n v="92450.2"/>
    <n v="3600000"/>
    <m/>
    <m/>
    <s v="Lei n° 14.133/21"/>
    <m/>
    <m/>
    <s v="PRAZO LEGAL"/>
    <x v="7"/>
    <d v="2027-08-11T00:00:00"/>
    <s v="Sem informação"/>
    <x v="3"/>
    <m/>
    <s v="Regina Celia Oliveira da Silva"/>
    <s v="Sem indicação"/>
    <s v="Klaus Rhossard Seabra Guimarães "/>
    <s v="Newton Ricardo Lima de Oliveira"/>
    <s v="Airton Edson Paulo Pereira do Nascimento"/>
    <s v="regina.silva@tjpa.jus.br;; klaus.guimaraes@tjpa.jus.br; newton.oliveira@tjpa.jus.br; airton.nascimento@tjpa.jus.br;coordenadoria.contratos@tjpa.jus.br"/>
    <n v="594"/>
    <s v=""/>
    <m/>
    <s v="Iniciar Processo de Reajuste"/>
    <s v="103/2025"/>
    <m/>
  </r>
  <r>
    <x v="1"/>
    <s v="098"/>
    <x v="0"/>
    <s v="MUNICIPIO DE OURÉM"/>
    <s v=" 05.149.133/0001-48"/>
    <s v="Termo de Cessão Provisória tem por objeto formalizar a transferência da posse direta à CESSIONÁRIA de um imóvel situado à Tv. Dr Lauro Sodré, Bairro: Centro, Ourém/PA, correspondente a residência oficial do Juiz da Comarca"/>
    <s v="Outros"/>
    <m/>
    <s v="s/n"/>
    <d v="2025-10-16T00:00:00"/>
    <s v="16/10/25"/>
    <d v="2027-10-16T00:00:00"/>
    <s v="16/10/27"/>
    <n v="730"/>
    <n v="600"/>
    <s v="SUPERIOR A 150 DIAS"/>
    <x v="1"/>
    <n v="0"/>
    <x v="1"/>
    <n v="0"/>
    <s v="SEADM"/>
    <s v="0024341-71.2025.8.14.0900"/>
    <n v="0"/>
    <s v=" Sem valor "/>
    <m/>
    <m/>
    <s v="Lei n° 14.133/21"/>
    <m/>
    <m/>
    <s v="PRAZO LEGAL"/>
    <x v="7"/>
    <d v="2027-08-17T00:00:00"/>
    <s v="Sem informação"/>
    <x v="3"/>
    <m/>
    <s v="Antonio Wilson Eutropio Azevedo de Souza"/>
    <s v="Sem indicação"/>
    <s v="Antonio Wilson Eutropio Azevedo de Souza"/>
    <s v="Sem indicação"/>
    <s v="Sem indicação"/>
    <s v="antonio.souza@tjpa.jus.br;; antonio.souza@tjpa.jus.br; ; ;coordenadoria.contratos@tjpa.jus.br"/>
    <n v="600"/>
    <s v=""/>
    <m/>
    <s v="Iniciar Processo de Reajuste"/>
    <s v="098/2025"/>
    <m/>
  </r>
  <r>
    <x v="1"/>
    <s v="082"/>
    <x v="4"/>
    <s v="IT PROTECT SERVIÇOS DE CONSULTORIA EM INFORMÁTICA EIRELI"/>
    <s v="23.378.923/0001-87"/>
    <s v="Aquisição de soluções que auxilie na prevenção e limitação da extensão de ataques vibernéticos, através do gerenciamento de vulnerabilidades, baseada em risco, dos ativos de tecnologia da informação, com análise continua e adaptável de riscos e confiança, a fim de manter a confiabilidade, a disponibilidade e a integridade das informações."/>
    <s v="Contrato de TIC"/>
    <s v="Adesão/Partícipe"/>
    <s v="005/2022"/>
    <d v="2022-11-08T00:00:00"/>
    <s v="08/11/22"/>
    <d v="2027-11-08T00:00:00"/>
    <s v="08/11/27"/>
    <n v="1826"/>
    <n v="623"/>
    <s v="SUPERIOR A 150 DIAS"/>
    <x v="1"/>
    <n v="3434575"/>
    <x v="0"/>
    <n v="0"/>
    <s v="SETIC"/>
    <s v="_x000a_PA-PRO-2022/01776"/>
    <n v="0"/>
    <n v="3434575"/>
    <m/>
    <m/>
    <s v="Lei n° 8.666/93"/>
    <m/>
    <s v="SIM"/>
    <s v="EXCEPCIONAL"/>
    <x v="7"/>
    <d v="2027-09-09T00:00:00"/>
    <s v="Sem informação"/>
    <x v="2"/>
    <s v="Adesão à Ata de Registro de Preços 005/2022, oriunda do Pregão Eletrônico n.º 004/2022 do Tribunal Regional do Trabalho da 8ª Região"/>
    <s v="Ronildo Jojji Matsuura"/>
    <s v="Arilson Galdino da Silva"/>
    <s v="Daniel Azevedo Ferreira "/>
    <s v="Arilson Galdino da Silva"/>
    <s v="Sem indicação"/>
    <s v="ronildo.matsuura@tjpa.jus.br;arilson.silva@tjpa.jus.br; daniel.ferreira@tjpa.jus.br; arilson.silva@tjpa.jus.br; ;coordenadoria.contratos@tjpa.jus.br"/>
    <n v="623"/>
    <s v=""/>
    <m/>
    <s v="Iniciar Processo de Reajuste"/>
    <s v="082/2022"/>
    <m/>
  </r>
  <r>
    <x v="1"/>
    <s v="123"/>
    <x v="0"/>
    <s v="WELLZ GYMPASS SAÚDE EMOCIONAL LTDA"/>
    <s v="18.669.595/0001-38"/>
    <s v="Contratação de Serviços de Saúde Física, Mental e Bem-Estar Integral fornecidos por meio de plataforma(s) digital(is) para os(as) magistrados(as) e servidores(as) ativos(as) e aposentados(as) do Tribunal de Justiça do Estado do Pará – TJPA"/>
    <s v="Serviço de Terceiro"/>
    <s v="Pregão Eletrônico"/>
    <s v="034/2025"/>
    <d v="2025-12-11T00:00:00"/>
    <s v="11/12/25"/>
    <d v="2027-12-11T00:00:00"/>
    <s v="11/12/27"/>
    <n v="730"/>
    <n v="656"/>
    <s v="SUPERIOR A 150 DIAS"/>
    <x v="1"/>
    <n v="11499660"/>
    <x v="0"/>
    <n v="0"/>
    <s v="SEGEP"/>
    <s v="0057182-22.2025.8.14.0900"/>
    <n v="0"/>
    <n v="11499660"/>
    <m/>
    <m/>
    <s v="Lei n° 14.133/21"/>
    <d v="2025-11-04T00:00:00"/>
    <m/>
    <s v="PRAZO LEGAL"/>
    <x v="7"/>
    <d v="2027-10-12T00:00:00"/>
    <s v="Sem informação"/>
    <x v="3"/>
    <m/>
    <s v="Vitor Marcelo Melo Moraes"/>
    <s v="Sem indicação"/>
    <s v="Alexandre Rodrigues Ramos"/>
    <s v="Kamilla de Mendonça Gondim Prince"/>
    <s v="Massoud Tufi Salim Filho"/>
    <s v="vitor.moraes@tjpa.jus.br;; alexandre.ramos@tjpa.jus.br; kamilla.gondim@tjpa.jus.br; massoud.filho@tjpa.jus.br;coordenadoria.contratos@tjpa.jus.br"/>
    <n v="656"/>
    <s v=""/>
    <m/>
    <s v="Aguardar anualidade"/>
    <s v="123/2025"/>
    <m/>
  </r>
  <r>
    <x v="1"/>
    <s v="002"/>
    <x v="2"/>
    <s v="DRIVE A INFORMÁTICA LTDA"/>
    <s v="00.677.870/0003-61"/>
    <s v="Solução para o aumento da capacidade das redes de armazamento do Tribunal de Justiça do Estado do Pará, conforme condições, quantidades e exigências estabelecidas no termo de refer~encia, anwxo I deste edital."/>
    <s v="Contrato de TIC"/>
    <s v="Pregão Eletrônico"/>
    <s v="080/2022"/>
    <d v="2023-01-06T00:00:00"/>
    <s v="06/01/23"/>
    <d v="2028-01-06T00:00:00"/>
    <s v="06/01/28"/>
    <n v="1826"/>
    <n v="682"/>
    <s v="SUPERIOR A 150 DIAS"/>
    <x v="1"/>
    <n v="922500"/>
    <x v="0"/>
    <n v="1"/>
    <s v="SETIC"/>
    <s v="TJPA-PRO-2022/00023"/>
    <n v="0"/>
    <n v="922500"/>
    <m/>
    <m/>
    <s v="Lei n° 8.666/93"/>
    <m/>
    <s v="Não"/>
    <s v="EXCEPCIONAL"/>
    <x v="8"/>
    <d v="2027-11-07T00:00:00"/>
    <s v="Sem informação"/>
    <x v="2"/>
    <m/>
    <s v="Fabio Venicius Ferreira dos Reis"/>
    <s v="Arilson Galdino da Silva"/>
    <s v="Marcus Vinicius Barbosa e Silva"/>
    <s v="Arilson Galdino da Silva"/>
    <s v="Jorge Andre Silva Abdon"/>
    <s v="fabio.reis@tjpa.jus.br;arilson.silva@tjpa.jus.br; marcus.silva@tjpa.jus.br; arilson.silva@tjpa.jus.br; jorge.abdon@tjpa.jus.br;coordenadoria.contratos@tjpa.jus.br"/>
    <n v="682"/>
    <s v=""/>
    <m/>
    <s v="Iniciar Processo de Reajuste"/>
    <s v="002/2023"/>
    <m/>
  </r>
  <r>
    <x v="1"/>
    <s v="111"/>
    <x v="2"/>
    <s v="MERU VIAGENS LTDA"/>
    <s v="09.215.207/0001-58"/>
    <s v="Prestação de serviços de assessoramento, reserva, emissão, remarcação e cancelamento de passagens aéreas, nacionais e internacionais, emissão de seguro de assistência em viagem internacional, de assentos especiais e outras atividades correlatas indissociáveis do serviço prestado, por meio do atendimento remoto, para o Tribunal de Justiça do estado do Pará"/>
    <s v="Serviço de Terceiro"/>
    <s v="Pregão Eletrônico"/>
    <s v="047/2023"/>
    <d v="2024-01-10T00:00:00"/>
    <s v="10/01/24"/>
    <d v="2028-01-11T00:00:00"/>
    <s v="11/01/28"/>
    <n v="1462"/>
    <n v="687"/>
    <s v="SUPERIOR A 150 DIAS"/>
    <x v="1"/>
    <n v="4235345.8"/>
    <x v="0"/>
    <n v="0"/>
    <s v="SEFIN"/>
    <s v="TJPA-PRO-2023/04990"/>
    <n v="66652.02"/>
    <n v="5294182.25"/>
    <s v="0011437-19.2025.8.14.0900 prorrogação"/>
    <m/>
    <s v="Lei n° 8.666/93"/>
    <m/>
    <s v="SIM"/>
    <s v="PRAZO LEGAL"/>
    <x v="8"/>
    <d v="2027-11-12T00:00:00"/>
    <s v="Sem informação"/>
    <x v="2"/>
    <m/>
    <s v="Raquel de Souza Filgueira"/>
    <s v="Anderson Clay Batista Pereira"/>
    <s v="Anderson Clay Batista Pereira"/>
    <s v="Sem indicação"/>
    <s v="Sem indicação"/>
    <s v="raquel.filgueira@tjpa.jus.br;anderson.pereira@tjpa.jus.br; anderson.pereira@tjpa.jus.br; ; ;coordenadoria.contratos@tjpa.jus.br"/>
    <n v="687"/>
    <s v=""/>
    <m/>
    <s v="Iniciar Processo de Reajuste"/>
    <s v="111/2023"/>
    <m/>
  </r>
  <r>
    <x v="1"/>
    <s v="110"/>
    <x v="2"/>
    <s v="O NINA RIBEIRO LTDA - EPP"/>
    <s v="04.072.575/0001-70"/>
    <s v="Serviços de Sonorização com gravação de áudio, manutenção preventiva e corretiva dos equipamentos utilizados na prestação de serviços, com eventual consultoria técnica e fornecimento de equipamentos e periféricos (suprimentos e peças assessórias) dentro das dependências do TJPA e em eventos externos, para atender as necessidades do Tribunal de Justiça do Estado do Pará – TJPA, pelo período de 24 (vinte e quatro) meses"/>
    <s v="Serviço de Terceiro"/>
    <s v="Pregão Eletrônico"/>
    <s v="051/2023"/>
    <d v="2024-01-11T00:00:00"/>
    <s v="11/01/24"/>
    <d v="2028-01-11T00:00:00"/>
    <s v="11/01/28"/>
    <n v="1461"/>
    <n v="687"/>
    <s v="SUPERIOR A 150 DIAS"/>
    <x v="1"/>
    <n v="3150000"/>
    <x v="0"/>
    <n v="0"/>
    <s v="SEADM"/>
    <s v="TJPA-PRO-2023/04952"/>
    <n v="0"/>
    <n v="3291442.56"/>
    <s v="0038161-60.2025.8.14.0900 porrogação"/>
    <m/>
    <s v="Lei n° 8.666/93"/>
    <m/>
    <s v="Não"/>
    <s v="PRAZO LEGAL"/>
    <x v="8"/>
    <d v="2027-11-12T00:00:00"/>
    <s v="Sem informação"/>
    <x v="2"/>
    <m/>
    <s v="Enio de Oliveira Reboucas"/>
    <s v="Jandiara Luzia Matos Pires "/>
    <s v="Helton Moura da Rocha"/>
    <s v="Sem indicação"/>
    <s v="Randal Willams Ferreira de Castro"/>
    <s v="enio.reboucas@tjpa.jus.br;jandiara.pires@tjpa.jus.br; helton.rocha@tjpa.jus.br; ; randal.castro@tjpa.jus.br;coordenadoria.contratos@tjpa.jus.br"/>
    <n v="687"/>
    <s v=""/>
    <m/>
    <s v="Iniciar Processo de Reajuste"/>
    <s v="110/2023"/>
    <m/>
  </r>
  <r>
    <x v="1"/>
    <s v="016"/>
    <x v="0"/>
    <s v="LINA MARIA FREITAS DA COSTA DA SILVA"/>
    <s v="XXX.XXX.XXX-XX"/>
    <s v="Locação de imóvel não residencial urbano, situado na Av. Central S/N, Bairro: Centro, Magalhães Barata, Pará. CEP nº 68.722-970, que será utilizado para abrigar o Termo Judiciário de Magalhães Barata/Pa"/>
    <s v="Aluguel"/>
    <s v="Inexigibilidade de Licitação"/>
    <s v="002/2025"/>
    <d v="2025-02-20T00:00:00"/>
    <s v="20/02/25"/>
    <d v="2028-02-20T00:00:00"/>
    <s v="20/02/28"/>
    <n v="1095"/>
    <n v="727"/>
    <s v="SUPERIOR A 150 DIAS"/>
    <x v="1"/>
    <n v="209700.69"/>
    <x v="0"/>
    <n v="0"/>
    <s v="SEADM"/>
    <s v="TJPA-PRO-2025/00422"/>
    <n v="5825.02"/>
    <n v="209700.72"/>
    <m/>
    <m/>
    <s v="Lei n° 14.133/21"/>
    <d v="2025-01-15T00:00:00"/>
    <m/>
    <s v="PRAZO LEGAL"/>
    <x v="8"/>
    <d v="2027-12-22T00:00:00"/>
    <s v="Sem informação"/>
    <x v="2"/>
    <m/>
    <s v="Jose Nasareno de Macedo Silva"/>
    <s v="Sem indicação"/>
    <s v="Antonio Wilson Eutropio Azevedo de Souza"/>
    <s v="Kelle Katiúscia da Silva Auzier"/>
    <s v="Enderson Clayson Gonçalves Silva"/>
    <e v="#N/A"/>
    <n v="727"/>
    <s v=""/>
    <m/>
    <s v="Iniciar Processo de Reajuste"/>
    <s v="016/2025"/>
    <m/>
  </r>
  <r>
    <x v="1"/>
    <s v="017"/>
    <x v="0"/>
    <s v="FM CUNHA OUTSOURCING, TRADUÇÃO E SOFTWARE LTDA"/>
    <s v="55.913.458/0001-23"/>
    <s v="Contratação de uma empresa especializada na prestação de serviços relacionados à disponibilização de licenças de software Adobe Creative Cloud, CorelDRAW Graphics Suite e Adobe Acrobat Pro DC for Teams Team"/>
    <s v="Contrato de TIC"/>
    <s v="Pregão Eletrônico"/>
    <s v="004/2025"/>
    <d v="2025-02-21T00:00:00"/>
    <s v="21/02/25"/>
    <d v="2028-02-21T00:00:00"/>
    <s v="21/02/28"/>
    <n v="1095"/>
    <n v="728"/>
    <s v="SUPERIOR A 150 DIAS"/>
    <x v="1"/>
    <n v="16000"/>
    <x v="0"/>
    <n v="0"/>
    <s v="SETIC"/>
    <s v="TJPA-PRO-2025/00674"/>
    <n v="0"/>
    <n v="16000"/>
    <m/>
    <m/>
    <s v="Lei n° 14.133/21"/>
    <d v="2024-10-21T00:00:00"/>
    <m/>
    <s v="PRAZO LEGAL"/>
    <x v="8"/>
    <d v="2027-12-23T00:00:00"/>
    <s v="Sem informação"/>
    <x v="2"/>
    <m/>
    <s v="Ramon Santos do Nascimento"/>
    <s v="Sem indicação"/>
    <s v="Diego Fonseca Silva"/>
    <s v="Diego Fonseca Silva"/>
    <s v="Yan Yuri Ferreira Lima"/>
    <s v="ramon.nascimento@tjpa.jus.br;; diego.fsilva@tjpa.jus.br; diego.fsilva@tjpa.jus.br; yan.lima@tjpa.jus.br;coordenadoria.contratos@tjpa.jus.br"/>
    <n v="728"/>
    <s v=""/>
    <m/>
    <s v="Iniciar Processo de Reajuste"/>
    <s v="017/2025"/>
    <m/>
  </r>
  <r>
    <x v="1"/>
    <s v="018"/>
    <x v="0"/>
    <s v="MAPDATA TECNOLOGIA, INFORMÁTICA E COMÉRCIO LTDA"/>
    <s v="66.582.784/0001-11"/>
    <s v="Contratação de uma empresa especializada na prestação de serviços relacionados à disponibilização de licenças de software Adobe Creative Cloud, CorelDRAW Graphics Suite e Adobe Acrobat Pro DC for Teams Team"/>
    <s v="Contrato de TIC"/>
    <s v="Pregão Eletrônico"/>
    <s v="004/2025"/>
    <d v="2025-02-21T00:00:00"/>
    <s v="21/02/25"/>
    <d v="2028-02-21T00:00:00"/>
    <s v="21/02/28"/>
    <n v="1095"/>
    <n v="728"/>
    <s v="SUPERIOR A 150 DIAS"/>
    <x v="1"/>
    <n v="374426"/>
    <x v="0"/>
    <n v="0"/>
    <s v="SETIC"/>
    <s v="TJPA-PRO-2025/00673"/>
    <n v="0"/>
    <n v="433818"/>
    <m/>
    <m/>
    <s v="Lei n° 14.133/21"/>
    <d v="2024-10-21T00:00:00"/>
    <m/>
    <s v="PRAZO LEGAL"/>
    <x v="8"/>
    <d v="2027-12-23T00:00:00"/>
    <s v="Sem informação"/>
    <x v="2"/>
    <m/>
    <s v="Ramon Santos do Nascimento"/>
    <s v="Sem indicação"/>
    <s v="Diego Fonseca Silva"/>
    <s v="Diego Fonseca Silva"/>
    <s v="Yan Yuri Ferreira Lima"/>
    <s v="ramon.nascimento@tjpa.jus.br;; diego.fsilva@tjpa.jus.br; diego.fsilva@tjpa.jus.br; yan.lima@tjpa.jus.br;coordenadoria.contratos@tjpa.jus.br"/>
    <n v="728"/>
    <s v=""/>
    <m/>
    <s v="Iniciar Processo de Reajuste"/>
    <s v="018/2025"/>
    <m/>
  </r>
  <r>
    <x v="1"/>
    <s v="093"/>
    <x v="0"/>
    <s v="PLANETA CONSTRUÇÕES CIVIS E COMÉRCIO E SERVIÇOS DE INFORMÁTICA E CONDICIONADORES DE AR LTDA EPP"/>
    <s v="20.345.162/00001-79"/>
    <s v="Contratação de empresa especializada para fornecimento, com serviço de desinstalação de equipamento antigo, instalação de equipamento novo e manutenção em garantia do sistema de refrigeração tipo VRF"/>
    <s v="Serviço de Terceiro"/>
    <s v="Pregão Eletrônico"/>
    <s v="039/2024"/>
    <d v="2025-08-28T00:00:00"/>
    <s v="28/08/25"/>
    <d v="2028-02-28T00:00:00"/>
    <s v="28/02/28"/>
    <n v="914"/>
    <n v="735"/>
    <s v="SUPERIOR A 150 DIAS"/>
    <x v="1"/>
    <n v="6160285.79"/>
    <x v="0"/>
    <n v="0"/>
    <s v="SEENG"/>
    <s v="0001656-70.2025.8.14.0900"/>
    <n v="34000"/>
    <n v="6380285.8399999999"/>
    <m/>
    <m/>
    <s v="Lei n° 14.133/21"/>
    <m/>
    <m/>
    <s v="PRAZO LEGAL"/>
    <x v="8"/>
    <d v="2027-12-30T00:00:00"/>
    <s v="Sem informação"/>
    <x v="3"/>
    <m/>
    <s v="Antonio Fernandes dos Santos Sousa"/>
    <s v="Sem indicação"/>
    <s v="Claudio Ormindo Silva dos Santos"/>
    <s v="Sem indicação"/>
    <s v="Frank Ferdinando Loureiro Da Silva"/>
    <e v="#N/A"/>
    <n v="735"/>
    <s v=""/>
    <m/>
    <s v="Iniciar Processo de Reajuste"/>
    <s v="093/2025"/>
    <m/>
  </r>
  <r>
    <x v="1"/>
    <s v="032"/>
    <x v="0"/>
    <s v="ADIBENS ADMINISTRAÇÃO E INCORPORAÇÃO DE BENS IMÓVEIS LTDA"/>
    <s v="06.105.070/0001-90"/>
    <s v="Locação de imóvel não residencial urbano, situado na Rodovia BR 316, Km 6,5. Bairro: Levilândia, Cidade de Ananindeua, Pará, para abrigar o Arquivo da Capital do TJPA/Pa"/>
    <s v="Aluguel"/>
    <s v="Inexigibilidade de Licitação"/>
    <s v="005/2025"/>
    <d v="2025-03-22T00:00:00"/>
    <s v="22/03/25"/>
    <d v="2028-03-22T00:00:00"/>
    <s v="22/03/28"/>
    <n v="1096"/>
    <n v="758"/>
    <s v="SUPERIOR A 150 DIAS"/>
    <x v="1"/>
    <n v="2741255.64"/>
    <x v="0"/>
    <n v="0"/>
    <s v="SEADM"/>
    <s v="TJPA-PRO-2025/00959"/>
    <n v="76145.990000000005"/>
    <n v="2741255.64"/>
    <m/>
    <m/>
    <s v="Lei n° 14.133/21"/>
    <d v="2025-03-07T00:00:00"/>
    <m/>
    <s v="PRAZO LEGAL"/>
    <x v="8"/>
    <d v="2028-01-22T00:00:00"/>
    <s v="Sem informação"/>
    <x v="2"/>
    <m/>
    <s v="Jose Nasareno de Macedo Silva"/>
    <s v="Sem indicação"/>
    <s v="Antonio Wilson Eutropio Azevedo de Souza"/>
    <s v="Kelle Katiúscia da Silva Auzier"/>
    <s v="Enderson Clayson Gonçalves Silva"/>
    <e v="#N/A"/>
    <n v="758"/>
    <s v=""/>
    <m/>
    <s v="Aguardar anualidade"/>
    <s v="032/2025"/>
    <m/>
  </r>
  <r>
    <x v="1"/>
    <s v="036"/>
    <x v="0"/>
    <s v="C2A SERVIÇOS DE TECNOLOGIA "/>
    <s v="08.672.139/0001-93"/>
    <s v="Prestação de serviço de outsourcing de impressão, consistindo na reprodução de documentos monocromáticos, na modalidade franquia mensal de páginas mais excedente com fornecimento de equipamentos, treinamento, suprimentos, manutenção e mão de obra para atender às Comarcas do Interior do Estado do Pará. "/>
    <s v="Contrato de TIC"/>
    <s v="Pregão Eletrônico"/>
    <s v="043/2024"/>
    <d v="2025-04-07T00:00:00"/>
    <s v="07/04/25"/>
    <d v="2028-04-07T00:00:00"/>
    <s v="07/04/28"/>
    <n v="1096"/>
    <n v="774"/>
    <s v="SUPERIOR A 150 DIAS"/>
    <x v="1"/>
    <n v="13018320"/>
    <x v="0"/>
    <n v="0"/>
    <s v="SETIC"/>
    <s v="TJPA-PRO-2025/01034 "/>
    <n v="0"/>
    <n v="13018320"/>
    <m/>
    <m/>
    <s v="Lei n° 14.133/21"/>
    <d v="2024-08-07T00:00:00"/>
    <s v="SIM"/>
    <s v="PRAZO LEGAL"/>
    <x v="9"/>
    <d v="2028-02-07T00:00:00"/>
    <s v="Sem informação"/>
    <x v="3"/>
    <m/>
    <s v="Ramon Santos do Nascimento"/>
    <s v="Sem indicação"/>
    <s v="Marcus Sergio Ferreira Neves"/>
    <s v="Diego Fonseca Silva"/>
    <s v="Fabricio Jose Uchoa Correa"/>
    <s v="ramon.nascimento@tjpa.jus.br;; marcus.neves@tjpa.jus.br; diego.fsilva@tjpa.jus.br; fabricio.uchoa@tjpa.jus.br;coordenadoria.contratos@tjpa.jus.br"/>
    <n v="774"/>
    <s v=""/>
    <m/>
    <s v="Iniciar Processo de Reajuste"/>
    <s v="036/2025"/>
    <m/>
  </r>
  <r>
    <x v="1"/>
    <s v="001"/>
    <x v="7"/>
    <s v="MUNICIPIO DE REDENÇÃO"/>
    <s v="04.144.168/0001-21"/>
    <s v="Termo de Cessão Provisória tem por objeto formalizar a transferência da posse direta à CESSIONÁRIA de um terreno urbano localizado na Rua Bahia, bairro Novo Horizonte (antigo fórum da Comarca de Redenção), "/>
    <s v="Outros"/>
    <s v="Dispensa de Licitação"/>
    <s v="s/n"/>
    <d v="2017-09-18T00:00:00"/>
    <s v="18/09/17"/>
    <d v="2028-04-17T00:00:00"/>
    <s v="17/04/28"/>
    <n v="3864"/>
    <n v="784"/>
    <s v="SUPERIOR A 150 DIAS"/>
    <x v="1"/>
    <n v="0"/>
    <x v="1"/>
    <n v="0"/>
    <s v="SEADM"/>
    <s v="PA-PRO-2017/03538"/>
    <n v="0"/>
    <s v="Sem valor"/>
    <m/>
    <m/>
    <s v="Lei n° 8.666/93"/>
    <m/>
    <s v="Não"/>
    <s v="EMERGENCIAL"/>
    <x v="9"/>
    <d v="2028-02-17T00:00:00"/>
    <s v="Sem informação"/>
    <x v="2"/>
    <m/>
    <s v="Jose Nasareno de Macedo Silva"/>
    <s v="Sem indicação"/>
    <s v="Sem indicação"/>
    <s v="Sem indicação"/>
    <s v="Sem indicação"/>
    <s v="nasareno.silva@tjpa.jus.br;; ; ; ;coordenadoria.contratos@tjpa.jus.br"/>
    <n v="784"/>
    <s v=""/>
    <m/>
    <s v="Iniciar Processo de Reajuste"/>
    <s v="001/2017"/>
    <m/>
  </r>
  <r>
    <x v="1"/>
    <s v="029"/>
    <x v="2"/>
    <s v="IT PROTECT SERVIÇOS DE CONSULTORIA EM INFORMÁTICA EIRELI"/>
    <s v="23.378.923/0001-87"/>
    <s v="Aquisição de solução que auxilie na prevenção e limitação da extensão de ataques cibernéticos, através do gerenciamento de vulnerabilidade, baseada em riso, dos ativos de tecnologia da informação, com análise contínua e adaptável de riscos e confiança, a fim de manter a confidencialidade, a disponibilidade e aintegridade das informações."/>
    <s v="Contrato de TIC"/>
    <s v="Adesão/Partícipe"/>
    <s v="005/2022"/>
    <d v="2023-04-19T00:00:00"/>
    <s v="19/04/23"/>
    <d v="2028-04-19T00:00:00"/>
    <s v="19/04/28"/>
    <n v="1827"/>
    <n v="786"/>
    <s v="SUPERIOR A 150 DIAS"/>
    <x v="1"/>
    <n v="8899853"/>
    <x v="0"/>
    <n v="0"/>
    <s v="SETIC"/>
    <s v="TJPA-PRO-2023/00933"/>
    <n v="0"/>
    <n v="11116091"/>
    <m/>
    <m/>
    <s v="Lei n° 8.666/93"/>
    <m/>
    <s v="SIM"/>
    <s v="EXCEPCIONAL"/>
    <x v="9"/>
    <d v="2028-02-19T00:00:00"/>
    <s v="Sem informação"/>
    <x v="2"/>
    <s v=" Adesão à Ata de Registro de Preços 005/2022 do Tribunal Regional do Trabalho da 08º Região"/>
    <s v="Ronildo Jojji Matsuura"/>
    <s v="Arilson Galdino da Silva"/>
    <s v="Daniel Azevedo Ferreira "/>
    <s v="Arilson Galdino da Silva"/>
    <s v="Sem indicação"/>
    <s v="ronildo.matsuura@tjpa.jus.br;arilson.silva@tjpa.jus.br; daniel.ferreira@tjpa.jus.br; arilson.silva@tjpa.jus.br; ;coordenadoria.contratos@tjpa.jus.br"/>
    <n v="786"/>
    <s v=""/>
    <m/>
    <s v="Iniciar Processo de Reajuste"/>
    <s v="029/2023"/>
    <m/>
  </r>
  <r>
    <x v="1"/>
    <s v="038"/>
    <x v="2"/>
    <s v="BANCO DO ESTADO DO PARÁ - BANPARA"/>
    <s v="04.913.711/0001-08"/>
    <s v="Contratação de instituição bancária oficial para administração, em regime de exclusividade, do Sistema Financeiro das Contas Especiais de Precatórios - SIPREC"/>
    <s v="Serviço de Terceiro"/>
    <s v="Inexigibilidade de Licitação"/>
    <s v="020/2023"/>
    <d v="2023-05-21T00:00:00"/>
    <s v="21/05/23"/>
    <d v="2028-05-21T00:00:00"/>
    <s v="21/05/28"/>
    <n v="1827"/>
    <n v="818"/>
    <s v="SUPERIOR A 150 DIAS"/>
    <x v="1"/>
    <n v="337500"/>
    <x v="0"/>
    <n v="0"/>
    <s v="SEFIN"/>
    <s v="TJPA-PRO-2023/02096"/>
    <n v="0"/>
    <n v="337500"/>
    <s v="Inexigibilidade n° 020/2023, com base no art. 25 da Lei 8.666"/>
    <m/>
    <s v="Lei n° 8.666/93"/>
    <m/>
    <s v="Não"/>
    <s v="EXCEPCIONAL"/>
    <x v="9"/>
    <d v="2028-03-22T00:00:00"/>
    <s v="Sem informação"/>
    <x v="2"/>
    <m/>
    <s v="Alex Mota de Souza"/>
    <s v="Alex Mota de Souza"/>
    <s v="Laercio de Souza Gonçalves Júnior"/>
    <s v="Sem indicação"/>
    <s v="Sem indicação"/>
    <s v="alex.souza@tjpa.jus.br;alex.souza@tjpa.jus.br; laercio.junior@tjpa.jus.br; ; ;coordenadoria.contratos@tjpa.jus.br"/>
    <n v="818"/>
    <s v=""/>
    <m/>
    <s v="Iniciar Processo de Reajuste"/>
    <s v="038/2023"/>
    <m/>
  </r>
  <r>
    <x v="1"/>
    <s v="085"/>
    <x v="0"/>
    <s v="RYBENÁ TECNOLOGIAS ASSISTIVAS LTDA"/>
    <s v="34.745.708/0001-93"/>
    <s v="Licença de software para acessibilidade em portal web, com serviço de suporte e manutenção, pelo período de 36 meses, para atender à necessidade do Tribunal de Justiça do Estado do Pará."/>
    <s v="Contrato de TIC"/>
    <s v="Inexigibilidade de Licitação"/>
    <s v="044/2025"/>
    <d v="2025-07-30T00:00:00"/>
    <n v="46964"/>
    <d v="2028-07-30T00:00:00"/>
    <s v="SUPERIOR A 150 DIAS"/>
    <s v="VIGENTE"/>
    <n v="888"/>
    <s v="SUPERIOR A 150 DIAS"/>
    <x v="1"/>
    <n v="62694"/>
    <x v="0"/>
    <n v="0"/>
    <s v="SETIC"/>
    <s v="0004848-11.2025.8.14.0009"/>
    <n v="0"/>
    <n v="62694"/>
    <m/>
    <m/>
    <s v="Lei n° 14.133/21"/>
    <m/>
    <s v="NÃO "/>
    <s v="PRAZO LEGAL"/>
    <x v="10"/>
    <d v="2028-05-31T00:00:00"/>
    <s v="Sem informação"/>
    <x v="3"/>
    <m/>
    <s v="Marilia Paulo Teles"/>
    <s v="Sem indicação"/>
    <s v="Arthur Wadrin da Costa"/>
    <s v="Sem indicação"/>
    <s v="Sem indicação"/>
    <s v="marilia.teles@tjpa.jus.br;; arthur.watrin@tjpa.jus.br; ; ;coordenadoria.contratos@tjpa.jus.br"/>
    <n v="1090"/>
    <s v=""/>
    <m/>
    <s v="Iniciar Processo de Reajuste"/>
    <s v="085/2025"/>
    <m/>
  </r>
  <r>
    <x v="1"/>
    <s v="100"/>
    <x v="0"/>
    <s v="VEHLOR LTDA"/>
    <s v=" 32.495.373/0001-77"/>
    <s v="Contratação de agente de Integração para gestão do Programa de Estágio"/>
    <s v="Serviço de Terceiro"/>
    <s v="Pregão Eletrônico"/>
    <s v="022/2025"/>
    <d v="2025-11-01T00:00:00"/>
    <s v="01/11/25"/>
    <d v="2028-11-01T00:00:00"/>
    <s v="01/11/28"/>
    <n v="1096"/>
    <n v="982"/>
    <s v="SUPERIOR A 150 DIAS"/>
    <x v="1"/>
    <n v="249958.8"/>
    <x v="0"/>
    <n v="0"/>
    <s v="SEGEP"/>
    <s v="0033126-22.2025.8.14.0900"/>
    <n v="0"/>
    <n v="249958.8"/>
    <m/>
    <m/>
    <s v="Lei n° 14.133/21"/>
    <m/>
    <m/>
    <s v="PRAZO LEGAL"/>
    <x v="11"/>
    <d v="2028-09-02T00:00:00"/>
    <s v="Sem informação"/>
    <x v="3"/>
    <m/>
    <s v="Flavia Queiroz Monteiro"/>
    <s v="Sem indicação"/>
    <s v="Fabio Cristino da Silva Pereira"/>
    <s v="Jean Karlo Quintela de Souza"/>
    <s v="Fabiola Bestene de Oliveira"/>
    <s v="flavia.monteiro@tjpa.jus.br;; fabio.pereira@tjpa.jus.br; jean.ssantos@tjpa.jus.br; fabiola.oliveira@tjpa.jus.br;coordenadoria.contratos@tjpa.jus.br"/>
    <n v="982"/>
    <s v=""/>
    <m/>
    <s v="Iniciar Processo de Reajuste"/>
    <s v="100/2025"/>
    <m/>
  </r>
  <r>
    <x v="1"/>
    <s v="116"/>
    <x v="1"/>
    <s v="IVONE LOBATO PONTES"/>
    <s v="919.XXX.XXX-00"/>
    <s v="Locação de imóvel situado na Av. Maximino Porpino da Silva, n° 1350 B, bairro Centro, CEP 66.743-000, Castanhal-PA, que será utilizado como depósito para armazenamento de objeto durante a construção do novo Fórum de Castanhal "/>
    <s v="Aluguel"/>
    <s v="Inexigibilidade de Licitação"/>
    <s v="119/2024"/>
    <d v="2024-11-02T00:00:00"/>
    <s v="02/11/24"/>
    <d v="2028-11-02T00:00:00"/>
    <s v="02/11/28"/>
    <n v="1461"/>
    <n v="983"/>
    <s v="SUPERIOR A 150 DIAS"/>
    <x v="1"/>
    <n v="191917.08"/>
    <x v="0"/>
    <n v="0"/>
    <s v="SEADM"/>
    <s v="TJPA-PRO-2024/04254"/>
    <n v="16820.310000000001"/>
    <n v="605531.22"/>
    <s v="0031153-32.2025.8.14.0900 prororgação"/>
    <m/>
    <s v="Lei n° 14.133/21"/>
    <d v="2024-10-11T00:00:00"/>
    <s v="NÃO "/>
    <s v="PRAZO LEGAL"/>
    <x v="11"/>
    <d v="2028-09-03T00:00:00"/>
    <s v="Sem informação"/>
    <x v="2"/>
    <m/>
    <s v="Jose Nasareno de Macedo Silva"/>
    <s v="Kelle Katiúscia da Silva Auzier"/>
    <s v="Antonio Wilson Eutropio Azevedo de Souza"/>
    <s v="Kelle Katiúscia da Silva Auzier"/>
    <s v="Enderson Clayson Gonçalves Silva"/>
    <s v="nasareno.silva@tjpa.jus.br;kelle.auzier@tjpa.jus.br; antonio.souza@tjpa.jus.br; kelle.auzier@tjpa.jus.br; enderson.silva@tjpa.jus.br;coordenadoria.contratos@tjpa.jus.br"/>
    <n v="983"/>
    <s v=""/>
    <m/>
    <s v="Iniciar Processo de Reajuste"/>
    <s v="116/2024"/>
    <m/>
  </r>
  <r>
    <x v="1"/>
    <s v="131"/>
    <x v="1"/>
    <s v="COIMBRA IMÓVEIS LTDA"/>
    <s v="02.875.140/0001-39"/>
    <s v="Locação de imóvel situado na Av. Marechal Rondon, nº 3135, Bairro: Caranazal, Santarém/PA. CEP: 68.040-070 que será utilizado para abrigar o Juizado Especial de relação de Consumo de Santarém"/>
    <s v="Aluguel"/>
    <s v="Inexigibilidade de Licitação"/>
    <s v="131/2024"/>
    <d v="2024-12-21T00:00:00"/>
    <s v="21/12/24"/>
    <d v="2028-12-21T00:00:00"/>
    <s v="21/12/28"/>
    <n v="1461"/>
    <n v="1032"/>
    <s v="SUPERIOR A 150 DIAS"/>
    <x v="1"/>
    <n v="115117.11"/>
    <x v="0"/>
    <n v="0"/>
    <s v="SEADM"/>
    <s v="TJPA-PRO-2024/04978"/>
    <n v="0"/>
    <n v="355099.16"/>
    <s v="0041573-96.2025.8.14.0900 cobrança; 015628-10.2025.8.14.0900 instrução concessão de reajuste no TA, ja ajustei na planilha"/>
    <m/>
    <s v="Lei n° 14.133/21"/>
    <d v="2025-10-29T00:00:00"/>
    <s v="NÃO "/>
    <s v="PRAZO LEGAL"/>
    <x v="11"/>
    <d v="2028-10-22T00:00:00"/>
    <s v="Sem informação"/>
    <x v="2"/>
    <m/>
    <s v="Jose Nasareno de Macedo Silva"/>
    <s v="Sem indicação"/>
    <s v="Antonio Wilson Eutropio Azevedo de Souza"/>
    <s v="Kelle Katiúscia da Silva Auzier"/>
    <s v="Enderson Clayson Gonçalves Silva"/>
    <s v="nasareno.silva@tjpa.jus.br;; antonio.souza@tjpa.jus.br; kelle.auzier@tjpa.jus.br; enderson.silva@tjpa.jus.br;coordenadoria.contratos@tjpa.jus.br"/>
    <n v="1032"/>
    <s v=""/>
    <m/>
    <s v="Aguardar anualidade"/>
    <s v="131/2024"/>
    <m/>
  </r>
  <r>
    <x v="1"/>
    <s v="133"/>
    <x v="1"/>
    <s v="K V PEREIRA IMÓVEIS LTDA"/>
    <s v="04.413.554/0001-71"/>
    <s v="Locação de imóvel situado na Avenida Mendonça Furtado, n.º 3570, bairro: Liberdade, CEP: 68. 0400-50, Município de Santarém/PA, que será utilizado para abrigar o Depósito de Bens e Objetos Apreendidos da Comarca de Santarém."/>
    <s v="Aluguel"/>
    <s v="Inexigibilidade de Licitação"/>
    <s v="132/2024"/>
    <d v="2024-01-14T00:00:00"/>
    <s v="14/01/24"/>
    <d v="2029-01-14T00:00:00"/>
    <s v="14/01/29"/>
    <n v="1827"/>
    <n v="1056"/>
    <s v="SUPERIOR A 150 DIAS"/>
    <x v="1"/>
    <n v="125711.28"/>
    <x v="0"/>
    <n v="0"/>
    <s v="SEADM"/>
    <s v="TJPA-PRO-2024/04931"/>
    <n v="0"/>
    <n v="125711.28"/>
    <s v="0041754-97.2025.8.14.0900"/>
    <m/>
    <s v="Lei n° 14.133/21"/>
    <d v="2024-12-09T00:00:00"/>
    <s v="NÃO "/>
    <s v="EXCEPCIONAL"/>
    <x v="12"/>
    <d v="2028-11-15T00:00:00"/>
    <s v="Sem informação"/>
    <x v="2"/>
    <m/>
    <s v="Jose Nasareno de Macedo Silva"/>
    <s v="Sem indicação"/>
    <s v="Antonio Wilson Eutropio Azevedo de Souza"/>
    <s v="Kelle Katiúscia da Silva Auzier"/>
    <s v="Enderson Clayson Gonçalves Silva"/>
    <s v="nasareno.silva@tjpa.jus.br;; antonio.souza@tjpa.jus.br; kelle.auzier@tjpa.jus.br; enderson.silva@tjpa.jus.br;coordenadoria.contratos@tjpa.jus.br"/>
    <n v="1056"/>
    <s v=""/>
    <m/>
    <s v="Iniciar Processo de Reajuste"/>
    <s v="133/2024"/>
    <m/>
  </r>
  <r>
    <x v="1"/>
    <s v="009"/>
    <x v="0"/>
    <s v="COIMBRA IMÓVEIS LTDA"/>
    <s v="02.875.140-0001-39"/>
    <s v="Locação de imóvel não residencial urbano, situado na Travessa Silvino Pinto, nº. 604-A e nº.604-B, Bairro Santa Clara, Santarém/PA, CEP 68.020-840, que será utilizado para abrigar o Juizado Especial Cível de Santarém/PA"/>
    <s v="Aluguel"/>
    <s v="Inexigibilidade de Licitação"/>
    <s v="001/2025"/>
    <d v="2025-02-02T00:00:00"/>
    <s v="02/02/25"/>
    <d v="2029-02-01T00:00:00"/>
    <s v="01/02/29"/>
    <n v="1460"/>
    <n v="1074"/>
    <s v="SUPERIOR A 150 DIAS"/>
    <x v="1"/>
    <n v="123790.93"/>
    <x v="0"/>
    <n v="0"/>
    <s v="SEADM"/>
    <s v="TJPA-PRO-2025/00410"/>
    <n v="0"/>
    <n v="123790.93"/>
    <s v="0058822-60.2025.8.14.0900 - cobrança / 0041755-82.2025.8.14.0900 tramitação"/>
    <m/>
    <s v="Lei n° 14.133/21"/>
    <d v="2025-01-10T00:00:00"/>
    <m/>
    <s v="PRAZO LEGAL"/>
    <x v="12"/>
    <d v="2028-12-03T00:00:00"/>
    <s v="Sem informação"/>
    <x v="2"/>
    <m/>
    <s v="Jose Nasareno de Macedo Silva"/>
    <s v="Sem indicação"/>
    <s v="Antonio Wilson Eutropio Azevedo de Souza"/>
    <s v="Kelle Katiúscia da Silva Auzier"/>
    <s v="Enderson Clayson Gonçalves Silva"/>
    <s v="nasareno.silva@tjpa.jus.br;; antonio.souza@tjpa.jus.br; kelle.auzier@tjpa.jus.br; enderson.silva@tjpa.jus.br;coordenadoria.contratos@tjpa.jus.br"/>
    <n v="1074"/>
    <s v=""/>
    <m/>
    <s v="Iniciar Processo de Reajuste"/>
    <s v="009/2025"/>
    <m/>
  </r>
  <r>
    <x v="1"/>
    <s v="114"/>
    <x v="2"/>
    <s v="NORTE HOTELARIA S/A"/>
    <s v="05.441.787/0001-40"/>
    <s v="Locação do imóvel que será utilizado para a instalação de 4 (quatro) Turmas Recursais dos Juizados Especiais do LOCATÁRIO, o imóvel está localizado à Av. Governador José Malcher,485, Bairro de Nazaré – nesta Capital, Estado do Pará. "/>
    <s v="Aluguel"/>
    <s v="Dispensa de Licitação"/>
    <s v="071/2023"/>
    <d v="2024-08-30T00:00:00"/>
    <s v="30/08/24"/>
    <d v="2029-08-30T00:00:00"/>
    <s v="30/08/29"/>
    <n v="1826"/>
    <n v="1284"/>
    <s v="SUPERIOR A 150 DIAS"/>
    <x v="1"/>
    <n v="8128638.5999999996"/>
    <x v="0"/>
    <n v="0"/>
    <s v="SEADM"/>
    <s v="TJPA-PRO-2023/05003"/>
    <n v="0"/>
    <n v="8128638.5999999996"/>
    <s v="Ajuste do prazo de vig~encia: TJPA-MEM-2024/50267 prazo inicial após a entrega da reforma, a contar da emissão do alvará pela Secretaria Municipal de Urbanismo"/>
    <m/>
    <s v="Lei n° 8.666/93"/>
    <m/>
    <s v="SIM"/>
    <s v="EXCEPCIONAL"/>
    <x v="13"/>
    <d v="2029-07-01T00:00:00"/>
    <s v="Sem informação"/>
    <x v="2"/>
    <m/>
    <s v="Jose Nasareno de Macedo Silva"/>
    <s v="Jose Nasareno de Macedo Silva"/>
    <s v="Antonio Wilson Eutropio Azevedo de Souza"/>
    <s v="Sem indicação"/>
    <s v="Sem indicação"/>
    <s v="nasareno.silva@tjpa.jus.br;nasareno.silva@tjpa.jus.br; antonio.souza@tjpa.jus.br; ; ;coordenadoria.contratos@tjpa.jus.br"/>
    <n v="1284"/>
    <s v=""/>
    <m/>
    <s v="Iniciar Processo de Reajuste"/>
    <s v="114/2023"/>
    <m/>
  </r>
  <r>
    <x v="1"/>
    <s v="099"/>
    <x v="1"/>
    <s v="UNIMED BELÉM COOPERATIVA DE TRABALHO MÉDICO"/>
    <s v="04.201.372/0001-37"/>
    <s v="Contratação de pessoa jurídica de direito privado para operar plano de saúde, na modalidade plano Empresarial Coletivo, que possua atuação e abrangência   nacional,   destinado   à   prestação   de   serviços   de   saúde estabelecidos pela Agência Nacional de Saúde (ANS), tais como: assistência médica, ambulatorial, hospitalar e auxiliares de diagnóstico e terapia, com obstetrícia,  fisioterapia,  psicologia,  fonoaudiologia,  terapia  ocupacional, farmacêutica, dentre outros constantes no Rol de Procedimentos e Eventos em Saúde da Agência Nacional de Saúde (ANS / MS)"/>
    <s v="Serviço de Terceiro"/>
    <s v="Pregão Eletrônico"/>
    <s v="015/2024"/>
    <d v="2024-09-12T00:00:00"/>
    <s v="12/09/24"/>
    <d v="2029-09-12T00:00:00"/>
    <s v="12/09/29"/>
    <n v="1826"/>
    <n v="1297"/>
    <s v="SUPERIOR A 150 DIAS"/>
    <x v="1"/>
    <n v="364479750"/>
    <x v="0"/>
    <n v="0"/>
    <s v="SEGEP"/>
    <s v="TJPA-PRO-2024/09708"/>
    <n v="0"/>
    <s v="#################"/>
    <s v="0022600-93.2025.8.14.0900 - REAJUSTE PRIMEIRA ANUALIDADE - ja ajustei aqui na planilha a nova data base"/>
    <m/>
    <s v="Lei n° 14.133/21"/>
    <d v="2025-07-08T00:00:00"/>
    <s v="SIM"/>
    <s v="EXCEPCIONAL"/>
    <x v="13"/>
    <d v="2029-07-14T00:00:00"/>
    <s v="Sem informação"/>
    <x v="2"/>
    <m/>
    <s v="Camila Amado Soares"/>
    <s v="Ana Lucia Monteiro de Sousa"/>
    <s v="Simone de Sousa Britto"/>
    <s v="Sem indicação"/>
    <s v="Ana Cássia de Souza Reis"/>
    <s v="camila.amado@tjpa.jus.br;lucia.souza@tjpa.jus.br; simone.sbritto@tjpa.jus.br; ; ana.reis@tjpa.jus.br;coordenadoria.contratos@tjpa.jus.br"/>
    <n v="1297"/>
    <m/>
    <s v="Glauco Tadeu Bastos Monteiro"/>
    <s v="Aguardar anualidade"/>
    <s v="099/2024"/>
    <m/>
  </r>
  <r>
    <x v="1"/>
    <s v="120"/>
    <x v="0"/>
    <s v="EMPRESA DE TECNOLOGIA DA INFORMAÇÃO E COMUNICAÇÃO DO ESTADO DO PARÁ - PRODEPA"/>
    <s v="05.059.613/0001-18"/>
    <s v="Contratação de empresa pública especializada em tecnologia da informação e comunicação para o fornecimento de solução de rede privada de dados, incluindo serviços de TIC, gerenciamento proativo, manutenção, suporte técnico e licenças de uso de sistemas governamentais, com abrangência em todas as unidades judiciárias e administrativas do Estado do Pará."/>
    <s v="Contrato de TIC"/>
    <s v="Dispensa de Licitação"/>
    <s v="90.042/2025"/>
    <d v="2025-12-10T00:00:00"/>
    <s v="10/12/25"/>
    <d v="2029-12-10T00:00:00"/>
    <s v="10/12/29"/>
    <n v="1461"/>
    <n v="1386"/>
    <s v="SUPERIOR A 150 DIAS"/>
    <x v="1"/>
    <n v="18246484.16"/>
    <x v="0"/>
    <n v="0"/>
    <s v="SETIC"/>
    <s v="0055656-20.2025.8.14.0900"/>
    <n v="0"/>
    <n v="18246484.16"/>
    <m/>
    <m/>
    <s v="Lei n° 14.133/21"/>
    <d v="2025-11-19T00:00:00"/>
    <m/>
    <s v="PRAZO LEGAL"/>
    <x v="14"/>
    <d v="2029-10-11T00:00:00"/>
    <s v="Sem informação"/>
    <x v="3"/>
    <m/>
    <s v="Arilson Galdino da Silva"/>
    <s v="Murilo de Melo Silva"/>
    <s v="Denison Leandro Serrao Soares"/>
    <s v="Sem indicação"/>
    <s v="Sem indicação"/>
    <s v="arilson.silva@tjpa.jus.br;murilo.silva@tjpa.jus.br; denison.soares@tjpa.jus.br; ; ;coordenadoria.contratos@tjpa.jus.br"/>
    <n v="1386"/>
    <s v=""/>
    <m/>
    <s v="Aguardar anualidade"/>
    <s v="120/2025"/>
    <m/>
  </r>
  <r>
    <x v="1"/>
    <s v="005"/>
    <x v="5"/>
    <s v="EMATER – EMPRESA DE ASSISTÊNCIA TÉCNICA E EXRENSÃO RURAL DO ESTADO DO PARÁ"/>
    <s v="05.402.797/0001-77"/>
    <s v="Termo de Cessão Provisória tem por objeto formalizar a transferência da posse direta à CESSIONÁRIA de um imóvel situado à Av. Alameda Secundária, s/n, entre Rua Presidente Médice e Visconde de Souza Franco, s/n, Bairro Centro, no Município de São Caetano de Odivelas"/>
    <s v="Outros"/>
    <s v="Dispensa de Licitação"/>
    <s v="s/n"/>
    <d v="2020-02-14T00:00:00"/>
    <s v="14/02/20"/>
    <d v="2030-02-14T00:00:00"/>
    <s v="14/02/30"/>
    <n v="3653"/>
    <n v="1452"/>
    <s v="SUPERIOR A 150 DIAS"/>
    <x v="1"/>
    <n v="0"/>
    <x v="1"/>
    <n v="0"/>
    <s v="SEADM"/>
    <s v="PA-PRO-2020/00644"/>
    <n v="0"/>
    <s v="Sem valor"/>
    <m/>
    <m/>
    <s v="Lei n° 8.666/93"/>
    <m/>
    <s v="Não"/>
    <s v="EMERGENCIAL"/>
    <x v="15"/>
    <d v="2029-12-16T00:00:00"/>
    <s v="Sem informação"/>
    <x v="2"/>
    <m/>
    <s v="Jose Nasareno de Macedo Silva"/>
    <s v="Jose Nasareno de Macedo Silva"/>
    <s v="Karina Flavia Mendonça Reis Soares"/>
    <s v="Sem indicação"/>
    <s v="Sem indicação"/>
    <s v="nasareno.silva@tjpa.jus.br;nasareno.silva@tjpa.jus.br; karina.reis@tjpa.jus.br; ; ;coordenadoria.contratos@tjpa.jus.br"/>
    <n v="1452"/>
    <s v=""/>
    <m/>
    <s v="Iniciar Processo de Reajuste"/>
    <s v="005/2020"/>
    <m/>
  </r>
  <r>
    <x v="1"/>
    <s v="010"/>
    <x v="5"/>
    <s v="DEFENSORIA PÚBLICA DO ESTADO DO PARÁ"/>
    <s v="34.639.526/0001-38"/>
    <s v="Termo de Cessão Provisória - objeto formalizar a transferência da posse direta à cessionária de um imóvel situado Av. Manfredo Barata, nº 788, bairro Aeroporto Velho, no Município de Itaituba/PA, com área total de 360m², para fins de utilização dentro do interesse público"/>
    <s v="Outros"/>
    <s v="Dispensa de Licitação"/>
    <s v="s/n"/>
    <d v="2020-04-08T00:00:00"/>
    <s v="08/04/20"/>
    <d v="2030-04-08T00:00:00"/>
    <s v="08/04/30"/>
    <n v="3652"/>
    <n v="1505"/>
    <s v="SUPERIOR A 150 DIAS"/>
    <x v="1"/>
    <n v="0"/>
    <x v="1"/>
    <n v="0"/>
    <s v="SEADM"/>
    <s v="PA-PRO-2020/01076"/>
    <n v="0"/>
    <s v="Sem valor"/>
    <m/>
    <m/>
    <s v="Lei n° 8.666/93"/>
    <m/>
    <s v="Não"/>
    <s v="EMERGENCIAL"/>
    <x v="16"/>
    <d v="2030-02-07T00:00:00"/>
    <s v="Sem informação"/>
    <x v="2"/>
    <m/>
    <s v="Jose Nasareno de Macedo Silva"/>
    <s v="Jose Nasareno de Macedo Silva"/>
    <s v="Karina Flavia Mendonça Reis Soares"/>
    <s v="Sem indicação"/>
    <s v="Sem indicação"/>
    <s v="nasareno.silva@tjpa.jus.br;nasareno.silva@tjpa.jus.br; karina.reis@tjpa.jus.br; ; ;coordenadoria.contratos@tjpa.jus.br"/>
    <n v="1505"/>
    <s v=""/>
    <m/>
    <s v="Iniciar Processo de Reajuste"/>
    <s v="010/2020"/>
    <m/>
  </r>
  <r>
    <x v="1"/>
    <s v="048"/>
    <x v="0"/>
    <s v="MINISTÉRIO PÚBLICO DO PARÁ"/>
    <s v="05.054.960/0001-58"/>
    <s v="Termo de cessão provisória, a título gratuito, do direito de uso de imóvel pertencente ao  TJPA, localizado no Município de Garrafão do Norte,"/>
    <s v="Outros"/>
    <s v="Dispensa de Licitação"/>
    <s v="s/n"/>
    <d v="2025-05-09T00:00:00"/>
    <s v="09/05/25"/>
    <d v="2030-05-09T00:00:00"/>
    <s v="09/05/30"/>
    <n v="1826"/>
    <n v="1536"/>
    <s v="SUPERIOR A 150 DIAS"/>
    <x v="1"/>
    <n v="0"/>
    <x v="1"/>
    <n v="0"/>
    <s v="SEADM"/>
    <s v="TJPA-MEM-2024/16278"/>
    <n v="0"/>
    <s v=" Sem valor "/>
    <s v="sem clausula de reajuste"/>
    <m/>
    <s v="Lei n° 14.133/21"/>
    <m/>
    <s v="NÃO "/>
    <s v="EXCEPCIONAL"/>
    <x v="16"/>
    <d v="2030-03-10T00:00:00"/>
    <s v="Sem informação"/>
    <x v="3"/>
    <m/>
    <s v="Jose Nasareno de Macedo Silva"/>
    <s v="Jose Nasareno de Macedo Silva"/>
    <s v="Karina Flavia Mendonça Reis Soares"/>
    <s v="Sem indicação"/>
    <s v="Sem indicação"/>
    <e v="#N/A"/>
    <n v="1536"/>
    <s v=""/>
    <m/>
    <s v="Iniciar Processo de Reajuste"/>
    <s v="048/2025"/>
    <m/>
  </r>
  <r>
    <x v="1"/>
    <s v="021"/>
    <x v="3"/>
    <s v=" Ordem dos Advogados do Brasil - OAB-PA"/>
    <s v="05.070.008/0001-48"/>
    <s v="Permissão de uso da área de estacionamento rotativo para uso exclusivo pela OAB-PA, dentro do estacionamento público do prédio-sede do TJPA, correspondendo a 14 vagas, com controle de acesso por cancela automática e supervisão de manobrista."/>
    <s v="Outros"/>
    <s v="Dispensa de Licitação"/>
    <s v="s/n"/>
    <d v="2021-06-25T00:00:00"/>
    <s v="25/06/21"/>
    <d v="2030-06-25T00:00:00"/>
    <s v="25/06/30"/>
    <n v="3287"/>
    <n v="1583"/>
    <s v="SUPERIOR A 150 DIAS"/>
    <x v="1"/>
    <n v="0"/>
    <x v="0"/>
    <n v="0"/>
    <s v="SEADM"/>
    <s v="PA-MEM-2020/28793"/>
    <n v="0"/>
    <s v="Sem valor"/>
    <s v="TJPA-MEM-2023/18009, cobrança, TJPA-MEM-2023/16780 tramitação, ainda no setor demandante. Autorzado; INSTRUÇÃO MEM-2025/18048 - autorizado"/>
    <m/>
    <s v="Lei n° 8.666/93"/>
    <m/>
    <s v="Não"/>
    <s v="EMERGENCIAL"/>
    <x v="16"/>
    <d v="2030-04-26T00:00:00"/>
    <s v="Sem informação"/>
    <x v="1"/>
    <m/>
    <s v="Adriana Coelho Lisboa"/>
    <s v="Jose Nasareno de Macedo Silva"/>
    <s v="Antonio Wilson Eutropio Azevedo de Souza"/>
    <s v="Sem indicação"/>
    <s v="Kelle Katiúscia da Silva Auzier"/>
    <e v="#N/A"/>
    <n v="1583"/>
    <s v=""/>
    <m/>
    <s v="Iniciar Processo de Reajuste"/>
    <s v="021/2021"/>
    <m/>
  </r>
  <r>
    <x v="1"/>
    <s v="101"/>
    <x v="0"/>
    <s v="BRAZ &amp; BRAZ S.A"/>
    <s v="10.251.429/0001-05"/>
    <s v="Contratação de empresa especializada na prestação de serviços de transporte com locação de veículos e mão de obra sob regime dedicação exclusiva par atender às necessidades de transporte dos 40 desembargadores do Tribunal de Justiça do Estado do Pará, com o objetivo de garantir a eficiência e segurança no desempenho para a realização de atividades jurisdicionais e administrativas."/>
    <s v="Terceirização"/>
    <s v="Pregão Eletrônico"/>
    <s v="023/2025"/>
    <d v="2025-11-30T00:00:00"/>
    <s v="30/11/25"/>
    <d v="2030-11-30T00:00:00"/>
    <s v="30/11/30"/>
    <n v="1826"/>
    <n v="1741"/>
    <s v="SUPERIOR A 150 DIAS"/>
    <x v="1"/>
    <n v="32635880"/>
    <x v="0"/>
    <n v="0"/>
    <s v="SEADM"/>
    <s v="0036620-89.2025.8.14.0900"/>
    <n v="0"/>
    <n v="32635880"/>
    <m/>
    <m/>
    <s v="Lei n° 14.133/21"/>
    <d v="2025-04-28T00:00:00"/>
    <m/>
    <s v="EXCEPCIONAL"/>
    <x v="17"/>
    <d v="2030-10-01T00:00:00"/>
    <s v="Sem informação"/>
    <x v="3"/>
    <m/>
    <s v="Djalma Da Costa Martins"/>
    <s v="Sem indicação"/>
    <s v="Daniele Gaia Cardoso de Freitas"/>
    <s v="Sem indicação"/>
    <s v="Sem indicação"/>
    <s v="djalma.martins@tjpa.jus.br;; daniele.cardoso@tjpa.jus.br; ; ;coordenadoria.contratos@tjpa.jus.br"/>
    <n v="1741"/>
    <s v=""/>
    <m/>
    <s v="Aguardar anualidade"/>
    <s v="101/2025"/>
    <m/>
  </r>
  <r>
    <x v="1"/>
    <s v="107"/>
    <x v="1"/>
    <s v="MUNICIPIO DE XINGUARA"/>
    <s v="04.441.150/0001-20"/>
    <s v="Cessão de uso do imóvel localizado às Av. Xingu, s/n, Xinguara-PA, para instalação e funcionamento da sua Secretaria Municipal de Meio Ambiente, Saneamento e Turismo e se fundamenta no benefício coletivo decorrente do desempenho da sua atividade pública."/>
    <s v="Outros"/>
    <s v="Dispensa de Licitação"/>
    <s v="s/n"/>
    <d v="2024-10-25T00:00:00"/>
    <s v="25/10/24"/>
    <d v="2034-10-25T00:00:00"/>
    <s v="25/10/34"/>
    <n v="3652"/>
    <n v="3166"/>
    <s v="SUPERIOR A 150 DIAS"/>
    <x v="1"/>
    <n v="0"/>
    <x v="1"/>
    <n v="0"/>
    <s v="SEADM"/>
    <s v="TJPA-PRO-2024/04086"/>
    <n v="0"/>
    <s v="Sem valor"/>
    <s v="sem clausula de reajuste"/>
    <m/>
    <s v="Lei n° 14.133/21"/>
    <m/>
    <m/>
    <s v="EMERGENCIAL"/>
    <x v="18"/>
    <d v="2034-08-26T00:00:00"/>
    <s v="Sem informação"/>
    <x v="2"/>
    <m/>
    <s v="Jose Nasareno de Macedo Silva"/>
    <s v="Jose Nasareno de Macedo Silva"/>
    <s v="Karina Flavia Mendonça Reis Soares"/>
    <s v="Sem indicação"/>
    <s v="Sem indicação"/>
    <e v="#N/A"/>
    <n v="3166"/>
    <s v=""/>
    <m/>
    <s v="Iniciar Processo de Reajuste"/>
    <s v="107/2024"/>
    <m/>
  </r>
  <r>
    <x v="1"/>
    <s v="031"/>
    <x v="0"/>
    <s v="ORDEM DOS ADVOGADOS DO BRASIL – SEÇÃO PARÁ"/>
    <s v="05.070.008/0001-48"/>
    <s v="Cessão de uso de bem imóvel caracterizado por um terreno urbano situado no loteamento Residencial Park dos Burutis, constituido pela quadra 22, área de 900m², junto a parte remanescente que fora doada pelo Município de Redenção ao TJPA, onde encontra-se instalada a sede da subseção da OAB/Redenção"/>
    <s v="Outros"/>
    <s v="Dispensa de Licitação"/>
    <s v="s/n"/>
    <d v="2025-03-18T00:00:00"/>
    <s v="18/03/25"/>
    <d v="2035-03-18T00:00:00"/>
    <s v="18/03/35"/>
    <n v="3652"/>
    <n v="3310"/>
    <s v="SUPERIOR A 150 DIAS"/>
    <x v="1"/>
    <n v="0"/>
    <x v="1"/>
    <n v="0"/>
    <s v="SEADM"/>
    <s v="TJPA-PRO-2025/00938"/>
    <n v="0"/>
    <s v=" Sem valor "/>
    <s v="sem cláusula de reajuste"/>
    <m/>
    <s v="Lei n° 14.133/21"/>
    <m/>
    <m/>
    <s v="EMERGENCIAL"/>
    <x v="19"/>
    <d v="2035-01-17T00:00:00"/>
    <s v="Sem informação"/>
    <x v="2"/>
    <m/>
    <s v="Jose Nasareno de Macedo Silva"/>
    <s v="Jose Nasareno de Macedo Silva"/>
    <s v="Sem indicação"/>
    <s v="Sem indicação"/>
    <s v="Sem indicação"/>
    <e v="#N/A"/>
    <n v="3310"/>
    <s v=""/>
    <m/>
    <s v="Iniciar Processo de Reajuste"/>
    <s v="031/2025"/>
    <m/>
  </r>
  <r>
    <x v="1"/>
    <s v="132"/>
    <x v="1"/>
    <s v="MINISTÉRIO PÚBLICO DO ESTADO DO PARÁ"/>
    <s v="05.054.960/0001-58"/>
    <s v="Cessão de uso de bom imóvel caracterizado por uma edificação de _x000a_aproximadamente 72 m² em terreno de 380 m² de área total, localizado à Avenida José Gama Malcher, s/n, no Município de Tomé-Açu/PA, onde funcionou a residência oficial do Juiz de Direito da referida Comarca."/>
    <s v="Outros"/>
    <s v="Dispensa de Licitação"/>
    <s v="s/n"/>
    <d v="2024-12-23T00:00:00"/>
    <s v="23/12/24"/>
    <d v="2044-12-23T00:00:00"/>
    <s v="23/12/44"/>
    <n v="7305"/>
    <n v="6878"/>
    <s v="SUPERIOR A 150 DIAS"/>
    <x v="1"/>
    <n v="0"/>
    <x v="1"/>
    <n v="0"/>
    <s v="SEADM"/>
    <s v="TJPA-PRO-2024/04981"/>
    <n v="0"/>
    <s v="Sem valor"/>
    <s v="sem clausula de reajuste"/>
    <m/>
    <s v="Lei n° 14.133/21"/>
    <m/>
    <s v="NÃO "/>
    <s v="EMERGENCIAL"/>
    <x v="20"/>
    <d v="2044-10-24T00:00:00"/>
    <s v="Sem informação"/>
    <x v="2"/>
    <m/>
    <s v="Jose Nasareno de Macedo Silva"/>
    <s v="Jose Nasareno de Macedo Silva"/>
    <s v="Karina Flavia Mendonça Reis Soares"/>
    <s v="Sem indicação"/>
    <s v="Sem indicação"/>
    <e v="#N/A"/>
    <n v="6878"/>
    <s v=""/>
    <m/>
    <s v="Iniciar Processo de Reajuste"/>
    <s v="132/2024"/>
    <m/>
  </r>
  <r>
    <x v="1"/>
    <s v="044"/>
    <x v="8"/>
    <s v="POLÍCIA MILITAR"/>
    <s v="05.054.994/0001-42"/>
    <s v="Cessão de uso de computadores"/>
    <s v="Alienação"/>
    <s v="Dispensa de Licitação"/>
    <s v="s/n"/>
    <d v="2008-07-10T00:00:00"/>
    <s v="10/07/08"/>
    <d v="2050-01-01T00:00:00"/>
    <s v="01/01/50"/>
    <n v="15150"/>
    <n v="8713"/>
    <s v="SUPERIOR A 150 DIAS"/>
    <x v="1"/>
    <n v="0"/>
    <x v="1"/>
    <n v="0"/>
    <s v="SEADM"/>
    <s v="2008001028381"/>
    <s v="Contrato não encontrado"/>
    <s v="Contrato não encontrado"/>
    <m/>
    <m/>
    <s v="Lei n° 8.666/93"/>
    <m/>
    <s v="Não"/>
    <s v="EMERGENCIAL"/>
    <x v="21"/>
    <d v="2049-11-02T00:00:00"/>
    <s v="Sem informação"/>
    <x v="2"/>
    <m/>
    <s v="Enio de Oliveira Reboucas"/>
    <s v="Jose Nasareno de Macedo Silva"/>
    <s v="Sheyla Mayara Miranda Melo"/>
    <s v="Sem indicação"/>
    <s v="Sem indicação"/>
    <s v="enio.reboucas@tjpa.jus.br;nasareno.silva@tjpa.jus.br; sheyla.melo@tjpa.jus.br; ; ;coordenadoria.contratos@tjpa.jus.br"/>
    <n v="8713"/>
    <s v=""/>
    <m/>
    <s v="Iniciar Processo de Reajuste"/>
    <s v="044/2008"/>
    <m/>
  </r>
  <r>
    <x v="1"/>
    <s v="005"/>
    <x v="7"/>
    <s v="BANCO DO ESTADO DO PARÁ - BANPARA"/>
    <s v="04.913.711/0001-08"/>
    <s v="Termo de cessão remunerada de uso- Pontos de Atendimento Eletrônico"/>
    <s v="Outros"/>
    <s v="Dispensa de Licitação"/>
    <s v="s/n"/>
    <d v="2017-01-20T00:00:00"/>
    <s v="20/01/17"/>
    <m/>
    <s v="00/01/00"/>
    <n v="-42755"/>
    <s v="-"/>
    <s v="SUPERIOR A 150 DIAS"/>
    <x v="1"/>
    <n v="20774.400000000001"/>
    <x v="2"/>
    <n v="0"/>
    <s v="SEADM"/>
    <s v="PA-PRO-2017/00302"/>
    <n v="0"/>
    <n v="27415.200000000001"/>
    <s v="Valor referente a 5 postos. Contrato de prazo inderteminado"/>
    <m/>
    <s v="Lei n° 8.666/93"/>
    <m/>
    <s v="Não"/>
    <s v="PRAZO LEGAL"/>
    <x v="22"/>
    <m/>
    <s v="Sem informação"/>
    <x v="2"/>
    <m/>
    <s v="Jose Nasareno de Macedo Silva"/>
    <s v="Sem indicação"/>
    <s v="Sem indicação"/>
    <s v="Sem indicação"/>
    <s v="Sem indicação"/>
    <e v="#N/A"/>
    <n v="-46076"/>
    <s v=""/>
    <m/>
    <s v="Iniciar Processo de Reajuste"/>
    <s v="005/2017"/>
    <m/>
  </r>
  <r>
    <x v="1"/>
    <s v="701"/>
    <x v="0"/>
    <s v="EMPRESA BRASILEIRA DE CORREIOS E TELÉGRAFOS"/>
    <s v="34.028.316/0018-51"/>
    <s v="Contratação de produtos e serviços por meio de Pacote de Serviços, mediante adesão ao Termo de Condições Comerciais, que permite a compra de produtos e utilização dos diversos serviços exclusivos dos Correios por meio dos canais de atendimento disponibilizados"/>
    <s v="Serviço de Terceiro"/>
    <s v="Inexigibilidade de Licitação"/>
    <s v="031/2025"/>
    <m/>
    <s v="00/01/00"/>
    <m/>
    <s v="00/01/00"/>
    <n v="0"/>
    <s v="-"/>
    <s v="SUPERIOR A 150 DIAS"/>
    <x v="1"/>
    <n v="3194196.41"/>
    <x v="0"/>
    <n v="0"/>
    <s v="SEADM"/>
    <s v="TJPA-PRO-2025/01618"/>
    <n v="290159.49"/>
    <n v="3194196.41"/>
    <m/>
    <m/>
    <s v="Lei n° 14.133/21"/>
    <m/>
    <m/>
    <s v="PRAZO LEGAL"/>
    <x v="22"/>
    <n v="-60"/>
    <s v="Sem informação"/>
    <x v="3"/>
    <m/>
    <s v="Alvaro Quaresma de Araujo Neto"/>
    <s v="Sem indicação"/>
    <s v="Luiz Antônico Cabral da Rocha"/>
    <s v="Sem indicação"/>
    <s v="Joao Victor Ferreira Almeida"/>
    <s v="alvaro.neto@tjpa.jus.br;; luiz.cabral@tjpa.jus.br; ; joao.vfalmeida@tjpa.jus.br;coordenadoria.contratos@tjpa.jus.br"/>
    <n v="-46076"/>
    <s v=""/>
    <m/>
    <s v="Iniciar Processo de Reajuste"/>
    <s v="701/2025"/>
    <m/>
  </r>
  <r>
    <x v="1"/>
    <s v="700"/>
    <x v="0"/>
    <s v="JACUNDA AMBIENTAL"/>
    <s v="32.086.315/0001-90"/>
    <s v="Prestação de serviços de fornecimento de água potável e esgoto destinado a atender as necessidades do TJPA"/>
    <s v="Serviço de Terceiro"/>
    <s v="Inexigibilidade de Licitação"/>
    <s v="094/2024"/>
    <m/>
    <s v="00/01/00"/>
    <m/>
    <s v="00/01/00"/>
    <n v="0"/>
    <s v="-"/>
    <s v="SUPERIOR A 150 DIAS"/>
    <x v="1"/>
    <n v="960"/>
    <x v="0"/>
    <n v="0"/>
    <s v="SEADM"/>
    <s v="TJPA-PRO-2023/00101"/>
    <n v="0"/>
    <n v="1189.08"/>
    <m/>
    <m/>
    <s v="Lei n° 14.133/21"/>
    <m/>
    <m/>
    <s v="PRAZO LEGAL"/>
    <x v="22"/>
    <n v="-60"/>
    <s v="Sem informação"/>
    <x v="3"/>
    <m/>
    <s v="Adriana Coelho Lisboa"/>
    <s v="Enio de Oliveira Reboucas"/>
    <s v="Gabriel Lamego Pereira"/>
    <s v="Sem indicação"/>
    <s v="Sem indicação"/>
    <s v="adriana.guimaraes@tjpa.jus.br;enio.reboucas@tjpa.jus.br; gabriel.pereira@tjpa.jus.br; ; ;coordenadoria.contratos@tjpa.jus.br"/>
    <n v="-46076"/>
    <s v=""/>
    <m/>
    <s v="Iniciar Processo de Reajuste"/>
    <s v="700/2025"/>
    <m/>
  </r>
  <r>
    <x v="1"/>
    <s v="1099946464"/>
    <x v="0"/>
    <s v="EQUATORIAL PARÁ"/>
    <s v="04.567.897/0001-90"/>
    <s v="Regular condições, procedimentos, direitos e obrigações das partes em relação ao uso do Sistema de Distribuição, bem como regular a compra e venda de energia elétrica no Ambiente de Contratação Regulada - ACR"/>
    <s v="Serviço de Terceiro"/>
    <s v="Inexigibilidade de Licitação"/>
    <s v="101/2024"/>
    <m/>
    <s v="00/01/00"/>
    <m/>
    <s v="00/01/00"/>
    <n v="0"/>
    <s v="-"/>
    <s v="SUPERIOR A 150 DIAS"/>
    <x v="1"/>
    <n v="14400000"/>
    <x v="0"/>
    <n v="0"/>
    <s v="SEADM"/>
    <s v="TJPA-PRO-2023/00101"/>
    <n v="909657.01"/>
    <n v="14400000"/>
    <m/>
    <m/>
    <s v="Lei n° 14.133/21"/>
    <m/>
    <m/>
    <s v="PRAZO LEGAL"/>
    <x v="22"/>
    <n v="-60"/>
    <s v="Sem informação"/>
    <x v="3"/>
    <m/>
    <s v="Adriana Coelho Lisboa"/>
    <s v="Enio de Oliveira Reboucas"/>
    <s v="Gabriel Lamego Pereira"/>
    <s v="Sem indicação"/>
    <s v="Sem indicação"/>
    <s v="adriana.guimaraes@tjpa.jus.br;enio.reboucas@tjpa.jus.br; gabriel.pereira@tjpa.jus.br; ; ;coordenadoria.contratos@tjpa.jus.br"/>
    <n v="-46076"/>
    <s v=""/>
    <m/>
    <s v="Iniciar Processo de Reajuste"/>
    <s v="1099946464/2025"/>
    <m/>
  </r>
  <r>
    <x v="1"/>
    <s v="129"/>
    <x v="0"/>
    <s v="AURORA EMPREENDIMENTOS, PARTICIPAÇÕES E ADMINISTRAÇÃO LTDA"/>
    <s v="08.689.524/0001-43"/>
    <s v="Locação de imóvel não residencial, situado na Avenida Pedro Miranda, nº 1593, bairro da Pedreira, Belém/PA, destinado à instalação dos Núcleos Operacionais da Central Integrada de Processamento Judicial Eletrônico – CIPREJ, mediante execução de adaptações sob o modelo Built to Suit (BTS), conforme condições e exigências estabelecidas neste instrumento e no termo de referência."/>
    <s v="Aluguel"/>
    <s v="Inexigibilidade de Licitação"/>
    <s v="097/2025"/>
    <m/>
    <s v="00/01/00"/>
    <m/>
    <s v="00/01/00"/>
    <n v="0"/>
    <s v="-"/>
    <s v="SUPERIOR A 150 DIAS"/>
    <x v="1"/>
    <n v="7140566.29"/>
    <x v="0"/>
    <n v="0"/>
    <s v="SEADM"/>
    <s v="0049636-13.2025.8.14.0900"/>
    <n v="0"/>
    <n v="7140566.29"/>
    <m/>
    <m/>
    <s v="Lei n° 14.133/21"/>
    <d v="2025-12-18T00:00:00"/>
    <m/>
    <s v="PRAZO LEGAL"/>
    <x v="22"/>
    <n v="-60"/>
    <s v="Sem informação"/>
    <x v="3"/>
    <m/>
    <s v="Jose Nasareno de Macedo Silva"/>
    <s v="Sem indicação"/>
    <s v="Marcelo Passos Calandrini Fernandes e Antonio Wilson Eutrópio Azevedo de Souza"/>
    <s v="Kelle Katiúscia da Silva Auzier"/>
    <s v="Selma Lidia Azevedo Lobato e Karina Flávia Mendonça Reis Soares"/>
    <s v="nasareno.silva@tjpa.jus.br;; marcelo.fernandes@tjpa.jus.br;antonio.souza@tjpa.jus.br; kelle.auzier@tjpa.jus.br; selma.lobato@tjpa.jus.br;karina.reis@tjpa.jus.br;coordenadoria.contratos@tjpa.jus.br"/>
    <n v="-46076"/>
    <s v=""/>
    <m/>
    <s v="Aguardar anualidade"/>
    <s v="129/2025"/>
    <m/>
  </r>
  <r>
    <x v="1"/>
    <s v="127"/>
    <x v="0"/>
    <s v="KNERD DISTRIBUIDORA LTDA"/>
    <m/>
    <s v="Aquisição de equipamentos audiovisuais para uso do Departamento de Comunicação/Coordenadoria de Imprensa que tem o propósito de atender à capacidade técnica-operacional"/>
    <s v="Material de Consumo"/>
    <s v="Pregão Eletrônico"/>
    <s v="033/2025"/>
    <m/>
    <s v="00/01/00"/>
    <m/>
    <s v="00/01/00"/>
    <n v="0"/>
    <s v="-"/>
    <s v="SUPERIOR A 150 DIAS"/>
    <x v="1"/>
    <n v="965.07"/>
    <x v="0"/>
    <n v="0"/>
    <s v="DECOM"/>
    <s v="0057373-67.2025.8.14.0900"/>
    <n v="0"/>
    <n v="965.07"/>
    <m/>
    <m/>
    <s v="Lei n° 14.133/21"/>
    <s v=" 26/08/2025"/>
    <m/>
    <s v="PRAZO LEGAL"/>
    <x v="22"/>
    <n v="-60"/>
    <s v="Sem informação"/>
    <x v="3"/>
    <m/>
    <s v="Erika de Fatima Miranda Nunes"/>
    <s v="Sem indicação"/>
    <s v="Klaus Rhossard Seabra Guimarães "/>
    <s v="Sem indicação"/>
    <s v="Sem indicação"/>
    <s v="erika.nunes@tjpa.jus.br;; klaus.guimaraes@tjpa.jus.br; ; ;coordenadoria.contratos@tjpa.jus.br"/>
    <n v="-46076"/>
    <s v=""/>
    <m/>
    <e v="#VALUE!"/>
    <s v="127/2025"/>
    <m/>
  </r>
  <r>
    <x v="0"/>
    <s v="064"/>
    <x v="1"/>
    <s v="M.C. XERFAN RECEPÇÕES-ME"/>
    <s v="05.332.940/0001-00"/>
    <s v="Registro de preços para a contratação de uma empresa especializada na eventual prestação de serviços de BUFFET"/>
    <s v="Serviço de Terceiro"/>
    <s v="Pregão Eletrônico"/>
    <s v="009/2024"/>
    <d v="2024-08-02T00:00:00"/>
    <s v="02/08/24"/>
    <d v="2026-08-02T00:00:00"/>
    <s v="02/08/26"/>
    <n v="730"/>
    <s v="381 dias"/>
    <s v="SUPERIOR A 150 DIAS"/>
    <x v="1"/>
    <n v="580243"/>
    <x v="0"/>
    <n v="0"/>
    <s v="DECOM"/>
    <s v="TJPA-PRO-2024/03086"/>
    <n v="0"/>
    <n v="1209872.952"/>
    <s v="TJPA-MEM-2025/22413 prorrogação ARP - orçamento; já houve a prorrogação de 12m. não pode mais prorrogar"/>
    <d v="2025-04-22T00:00:00"/>
    <s v="Lei n° 14.133/21"/>
    <d v="2024-06-20T00:00:00"/>
    <s v="NÃO "/>
    <s v="PRAZO LEGAL"/>
    <x v="3"/>
    <d v="2026-06-03T00:00:00"/>
    <s v="Dentro do prazo"/>
    <x v="0"/>
    <m/>
    <s v="Walter Antonio Santos Duarte"/>
    <s v="Sem indicação"/>
    <s v="Regina Celia Oliveira da Silva"/>
    <s v="Klaus Rhossard Seabra Guimarães "/>
    <s v="Anderson Clay Batista Pereira"/>
    <e v="#N/A"/>
    <n v="160"/>
    <s v=""/>
    <m/>
    <s v="Iniciar Processo de Reajuste"/>
    <s v="064/2024"/>
    <m/>
  </r>
  <r>
    <x v="0"/>
    <s v="011"/>
    <x v="0"/>
    <s v="VG VIRTUAL COMÉRCIO ELETRÔNICO LTDA"/>
    <s v="41.010.629/0001-08"/>
    <s v="Registro de preços para eventual aquisição de materiais e equipamentos de Circuito Fechado de Televisão - CFTV"/>
    <s v="Material de Consumo e Material Permanente"/>
    <s v="Pregão Eletrônico"/>
    <s v="023/2024"/>
    <d v="2025-01-23T00:00:00"/>
    <s v="23/01/25"/>
    <d v="2026-01-23T00:00:00"/>
    <s v="23/01/26"/>
    <n v="365"/>
    <s v="EXPIRADO"/>
    <s v="EXPIRADO"/>
    <x v="0"/>
    <n v="548066.25"/>
    <x v="0"/>
    <n v="0"/>
    <s v="COMIL"/>
    <s v="TJPA-PRO-2025/00179"/>
    <n v="0"/>
    <n v="577221.35849999997"/>
    <s v="data do orçamento estimado. fazer rerratificação. olhar DES 2024-144008. Termo de rerratificação e reajuste: 0043820-50.2025.8.14.0900 "/>
    <m/>
    <s v="Lei n° 14.133/21"/>
    <m/>
    <m/>
    <s v="PRAZO LEGAL"/>
    <x v="0"/>
    <d v="2025-11-24T00:00:00"/>
    <s v="Sem informação"/>
    <x v="0"/>
    <m/>
    <s v="Edson Santos de Souza"/>
    <s v="Sem indicação"/>
    <s v="Erison Lima de Souza"/>
    <s v="Sem indicação"/>
    <s v="Sem indicação"/>
    <s v="edson.souza@tjpa.jus.br;; erison.souza@tjpa.jus.br; ; ;coordenadoria.contratos@tjpa.jus.br"/>
    <n v="-31"/>
    <s v=""/>
    <m/>
    <s v="Iniciar Processo de Reajuste"/>
    <s v="011/2025"/>
    <m/>
  </r>
  <r>
    <x v="0"/>
    <s v="022"/>
    <x v="0"/>
    <s v="BELMICRO TECNOLOGIA S.A"/>
    <s v="71.052.559/0001-03"/>
    <s v="Registro de Preços para Aquisição de Equipamentos de Refrigeração"/>
    <s v="Material Permanente"/>
    <s v="Pregão Eletrônico"/>
    <s v="042/2024"/>
    <d v="2025-01-23T00:00:00"/>
    <s v="23/01/25"/>
    <d v="2026-01-23T00:00:00"/>
    <s v="23/01/26"/>
    <n v="365"/>
    <s v="EXPIRADO"/>
    <s v="EXPIRADO"/>
    <x v="0"/>
    <n v="1066954.3500000001"/>
    <x v="0"/>
    <n v="0"/>
    <s v="SEADM"/>
    <s v="TJPA-PRO-2025/00319"/>
    <n v="0"/>
    <n v="1066954.3500000001"/>
    <m/>
    <m/>
    <s v="Lei n° 14.133/21"/>
    <d v="2024-11-04T00:00:00"/>
    <m/>
    <s v="PRAZO LEGAL"/>
    <x v="0"/>
    <d v="2025-11-24T00:00:00"/>
    <s v="Sem informação"/>
    <x v="0"/>
    <m/>
    <s v="Joao Victor Ferreira Almeida"/>
    <s v="Sem indicação"/>
    <s v="Edson Goncalves Ferreira"/>
    <s v="Thiago da Silva Soares"/>
    <s v="Joao Victor Ferreira Almeida"/>
    <e v="#N/A"/>
    <n v="-31"/>
    <s v=""/>
    <m/>
    <s v="Iniciar Processo de Reajuste"/>
    <s v="022/2025"/>
    <m/>
  </r>
  <r>
    <x v="0"/>
    <s v="024"/>
    <x v="0"/>
    <s v="IMPÉRIO COMÉRCIO LTDA"/>
    <s v="50.899.054/0001-09"/>
    <s v="Registro de Preços para Aquisição de Equipamentos de Refrigeração"/>
    <s v="Material Permanente"/>
    <s v="Pregão Eletrônico"/>
    <s v="042/2024"/>
    <d v="2025-01-23T00:00:00"/>
    <s v="23/01/25"/>
    <d v="2026-01-23T00:00:00"/>
    <s v="23/01/26"/>
    <n v="365"/>
    <s v="EXPIRADO"/>
    <s v="EXPIRADO"/>
    <x v="0"/>
    <n v="1447471.61"/>
    <x v="0"/>
    <n v="0"/>
    <s v="SEADM"/>
    <s v="TJPA-PRO-2025/00324"/>
    <n v="0"/>
    <n v="1447471.6"/>
    <m/>
    <m/>
    <s v="Lei n° 14.133/21"/>
    <d v="2024-11-04T00:00:00"/>
    <m/>
    <s v="PRAZO LEGAL"/>
    <x v="0"/>
    <d v="2025-11-24T00:00:00"/>
    <s v="Sem informação"/>
    <x v="0"/>
    <m/>
    <s v="Joao Victor Ferreira Almeida"/>
    <s v="Sem indicação"/>
    <s v="Edson Goncalves Ferreira"/>
    <s v="Thiago da Silva Soares"/>
    <s v="Joao Victor Ferreira Almeida"/>
    <e v="#N/A"/>
    <n v="-31"/>
    <s v=""/>
    <m/>
    <s v="Iniciar Processo de Reajuste"/>
    <s v="024/2025"/>
    <m/>
  </r>
  <r>
    <x v="1"/>
    <s v="015"/>
    <x v="5"/>
    <s v="HOTEL SAGRES LTDA"/>
    <s v="26.774.413/0001-17"/>
    <s v="Contratação de empresa especializada na prestação de hospedagem, na Categoria Turística e/ou 3 ou 4 estrelas, devidamente qualificada para receber e acomodar, Autoridades, Magistrados e/ou Palestrantes, assim como Jurados, Testemunhas e Oficiais de Justiça, na Região Metropolitana de Belém"/>
    <s v="Serviço de Terceiro"/>
    <s v="Dispensa de Licitação"/>
    <s v="003/2020"/>
    <d v="2020-06-24T00:00:00"/>
    <s v="24/06/20"/>
    <d v="2026-01-24T00:00:00"/>
    <s v="24/01/26"/>
    <n v="2040"/>
    <s v="EXPIRADO"/>
    <s v="EXPIRADO"/>
    <x v="0"/>
    <n v="51585"/>
    <x v="0"/>
    <n v="0"/>
    <s v="SEADM"/>
    <s v="PA-PRO-2020/01433"/>
    <n v="0"/>
    <n v="39739.949999999997"/>
    <s v="TJPA-MEM-2024/58985 - não será prorrogado, conforme via C. NOva contratação TJPA-PRO-2024/04365 - SERA PRORROGADO! AGUARDANDO RETORNO AUGUSTO/ 0058818-23.2025.8.14.0900 cobrança - não será prorrogado, nova contrtaação 0020284-10.2025.8.14.0900]"/>
    <m/>
    <s v="Lei n° 8.666/93"/>
    <m/>
    <s v="SIM"/>
    <s v="EXCEPCIONAL"/>
    <x v="0"/>
    <d v="2025-11-25T00:00:00"/>
    <s v="Sem informação"/>
    <x v="0"/>
    <m/>
    <s v="Enio de Oliveira Reboucas"/>
    <s v="Jandiara Luzia Matos Pires "/>
    <s v="Randal Willams Ferreira de Castro"/>
    <s v="Sem indicação"/>
    <s v="Helton Moura da Rocha"/>
    <e v="#N/A"/>
    <n v="-30"/>
    <s v=""/>
    <m/>
    <s v="Iniciar Processo de Reajuste"/>
    <s v="015/2020"/>
    <m/>
  </r>
  <r>
    <x v="0"/>
    <s v="020"/>
    <x v="0"/>
    <s v="STAR NETWORKS COMÉRCIO ELETRO ELETRÔNICOS LTDA"/>
    <s v="11.420.095/0001-19"/>
    <s v="Registro de preços para eventual aquisição de materiais e equipamentos de Circuito Fechado de Televisão - CFTV"/>
    <s v="Material de Consumo e Material Permanente"/>
    <s v="Pregão Eletrônico"/>
    <s v="023/2024"/>
    <d v="2025-01-27T00:00:00"/>
    <s v="27/01/25"/>
    <d v="2026-01-27T00:00:00"/>
    <s v="27/01/26"/>
    <n v="365"/>
    <s v="EXPIRADO"/>
    <s v="EXPIRADO"/>
    <x v="0"/>
    <n v="11470"/>
    <x v="0"/>
    <n v="0"/>
    <s v="COMIL"/>
    <s v="TJPA-PRO-2025/00188"/>
    <n v="0"/>
    <n v="12080.166999999999"/>
    <s v="data do orçamento estimado. fazer rerratificação. olhar DES 2024-144008. Termo de rerratificação E REAJUSTE: 0043998-96.2025.8.14.0900 "/>
    <m/>
    <s v="Lei n° 14.133/21"/>
    <m/>
    <m/>
    <s v="PRAZO LEGAL"/>
    <x v="0"/>
    <d v="2025-11-28T00:00:00"/>
    <s v="Sem informação"/>
    <x v="0"/>
    <m/>
    <s v="Edson Santos de Souza"/>
    <s v="Sem indicação"/>
    <s v="Erison Lima de Souza"/>
    <s v="Sem indicação"/>
    <s v="Sem indicação"/>
    <s v="edson.souza@tjpa.jus.br;; erison.souza@tjpa.jus.br; ; ;coordenadoria.contratos@tjpa.jus.br"/>
    <n v="-27"/>
    <s v=""/>
    <m/>
    <s v="Iniciar Processo de Reajuste"/>
    <s v="020/2025"/>
    <m/>
  </r>
  <r>
    <x v="0"/>
    <s v="021"/>
    <x v="0"/>
    <s v="META COMÉRCIO DE FERRAGENS E FERRAMENTAS LTDA"/>
    <s v="27.518.373/0001-05"/>
    <s v="Registro de preços para eventual aquisição de materiais e equipamentos de Circuito Fechado de Televisão - CFTV"/>
    <s v="Material de Consumo e Material Permanente"/>
    <s v="Pregão Eletrônico"/>
    <s v="023/2024"/>
    <d v="2025-01-27T00:00:00"/>
    <s v="27/01/25"/>
    <d v="2026-01-27T00:00:00"/>
    <s v="27/01/26"/>
    <n v="365"/>
    <s v="EXPIRADO"/>
    <s v="EXPIRADO"/>
    <x v="0"/>
    <n v="3311.6"/>
    <x v="0"/>
    <n v="0"/>
    <s v="COMIL"/>
    <s v="TJPA-PRO-2025/00189"/>
    <n v="0"/>
    <n v="3487.7640000000001"/>
    <s v="data do orçamento estimado. fazer rerratificação. olhar DES 2024-144008. Termo de rerratificação E REAJUSTE: 0044012-80.2025.8.14.0900 "/>
    <m/>
    <s v="Lei n° 14.133/21"/>
    <m/>
    <m/>
    <s v="PRAZO LEGAL"/>
    <x v="0"/>
    <d v="2025-11-28T00:00:00"/>
    <s v="Sem informação"/>
    <x v="0"/>
    <m/>
    <s v="Edson Santos de Souza"/>
    <s v="Sem indicação"/>
    <s v="Erison Lima de Souza"/>
    <s v="Sem indicação"/>
    <s v="Sem indicação"/>
    <s v="edson.souza@tjpa.jus.br;; erison.souza@tjpa.jus.br; ; ;coordenadoria.contratos@tjpa.jus.br"/>
    <n v="-27"/>
    <s v=""/>
    <m/>
    <s v="Iniciar Processo de Reajuste"/>
    <s v="021/2025"/>
    <m/>
  </r>
  <r>
    <x v="0"/>
    <s v="082"/>
    <x v="1"/>
    <s v="H DE F PIRES SERVIÇOS LTDA"/>
    <s v="18.655.861/0001-73"/>
    <s v="Registro de preços para eventual contratação de empresa especializada no fornecimento, instalação e recuperação de peças de comunicação visual e tátil,"/>
    <s v="Serviço de Terceiro"/>
    <s v="Pregão Eletrônico"/>
    <s v="033/2024"/>
    <d v="2024-12-04T00:00:00"/>
    <s v="04/12/24"/>
    <d v="2025-12-04T00:00:00"/>
    <s v="04/12/25"/>
    <n v="365"/>
    <s v="EXPIRADO"/>
    <s v="EXPIRADO"/>
    <x v="0"/>
    <n v="460670.3"/>
    <x v="0"/>
    <n v="0"/>
    <s v="SEENG"/>
    <s v="TJPA-PRO-2024/04880"/>
    <n v="0"/>
    <n v="473791.87660000002"/>
    <s v="0042767-34.2025.8.14.0900 reajuste, planilha ajustada. 0048820-31.2025.8.14.0900 urgente"/>
    <d v="2025-11-13T00:00:00"/>
    <s v="Lei n° 14.133/21"/>
    <m/>
    <s v="NÃO "/>
    <s v="PRAZO LEGAL"/>
    <x v="23"/>
    <d v="2025-10-05T00:00:00"/>
    <s v="Fora do prazo"/>
    <x v="2"/>
    <m/>
    <s v="Carlo Gustavo da Cunha Martins"/>
    <s v="Sem indicação"/>
    <s v="Glaucia Regina Centeno Cordeiro de Campos"/>
    <s v="Fabricio Nogueira Rodrigues"/>
    <s v="Rita de Cássia Araújo Oliveira Barata"/>
    <e v="#N/A"/>
    <n v="-81"/>
    <s v=""/>
    <m/>
    <s v="Iniciar Processo de Reajuste"/>
    <s v="082/2024"/>
    <m/>
  </r>
  <r>
    <x v="1"/>
    <s v="082"/>
    <x v="3"/>
    <s v="CATA VENTO REFRIGERAÇÃO E SERVIÇOS GERAIS LTDA "/>
    <s v="03.534.028/0001-05"/>
    <s v="Manutenção  preventiva  e  corretiva  do  Sistema  de  Refrigeração  do  tipo  VRF  instalado  no Complexo  Arquitetônico  do  Edifício  Sede  do  TJPA"/>
    <s v="Serviço de Terceiro"/>
    <s v="Pregão Eletrônico"/>
    <s v="063/2021"/>
    <d v="2021-12-09T00:00:00"/>
    <s v="09/12/21"/>
    <d v="2025-12-09T00:00:00"/>
    <s v="09/12/25"/>
    <n v="1461"/>
    <s v="EXPIRADO"/>
    <s v="EXPIRADO"/>
    <x v="0"/>
    <n v="345999.92"/>
    <x v="0"/>
    <n v="0"/>
    <s v="SEENG"/>
    <s v="PA-PRO-2021/04209"/>
    <n v="0"/>
    <n v="395501.66"/>
    <s v="TJPA-MEM-2024/55266, COBRANÇA. APoio oiperacional. 0041557-45.2025.8.14.0900 cobrança - não será prorrogado "/>
    <m/>
    <s v="Lei n° 8.666/93"/>
    <m/>
    <s v="SIM"/>
    <s v="PRAZO LEGAL"/>
    <x v="23"/>
    <d v="2025-10-10T00:00:00"/>
    <s v="Sem informação"/>
    <x v="0"/>
    <m/>
    <s v="Valter Mendes Ferreira Junior"/>
    <s v="Frank Ferdinando Loureiro Da Silva"/>
    <s v="Frank Ferdinando Loureiro Da Silva"/>
    <s v="Sem indicação"/>
    <s v="Sem indicação"/>
    <e v="#N/A"/>
    <n v="-76"/>
    <s v=""/>
    <m/>
    <s v="Iniciar Processo de Reajuste"/>
    <s v="082/2021"/>
    <m/>
  </r>
  <r>
    <x v="1"/>
    <s v="130"/>
    <x v="1"/>
    <s v="INSTITUTO AOCP"/>
    <s v="12.667.012/0001-53"/>
    <s v="Contratação de instituição especializada em planejar, organizar e realizar concursos públicos com reconhecida capacidade técnica e vasta experiência em processos seletivos, para seleção e preenchimento de 50 (cinquenta) vagas e cadastro de reserva de residentes jurídicos no âmbito de TJPA"/>
    <s v="Serviço de Terceiro"/>
    <s v="Dispensa de Licitação"/>
    <s v="053/2024"/>
    <d v="2024-12-19T00:00:00"/>
    <s v="19/12/24"/>
    <d v="2025-12-19T00:00:00"/>
    <s v="19/12/25"/>
    <n v="365"/>
    <s v="EXPIRADO"/>
    <s v="EXPIRADO"/>
    <x v="0"/>
    <n v="240000"/>
    <x v="0"/>
    <n v="0"/>
    <s v="SEGEP"/>
    <s v="TJPA-PRO-2024/04979"/>
    <n v="0"/>
    <n v="240000"/>
    <s v="0041565-22.2025.8.14.0900 COBRANÇA - não será porrogado"/>
    <m/>
    <s v="Lei n° 14.133/21"/>
    <d v="2024-12-06T00:00:00"/>
    <s v="SIM"/>
    <s v="PRAZO LEGAL"/>
    <x v="23"/>
    <d v="2025-10-20T00:00:00"/>
    <s v="Sem informação"/>
    <x v="0"/>
    <m/>
    <s v="Flavia Queiroz Monteiro"/>
    <s v="Sem indicação"/>
    <s v="Jean Karlo Quintela de Souza"/>
    <s v="Jean Karlo Quintela de Souza"/>
    <s v="Ana Cristina Nunes do Nascimento"/>
    <s v="flavia.monteiro@tjpa.jus.br;; jean.ssantos@tjpa.jus.br; jean.ssantos@tjpa.jus.br; ana.nascimento@tjpa.jus.br;coordenadoria.contratos@tjpa.jus.br"/>
    <n v="-66"/>
    <s v=""/>
    <m/>
    <s v="Iniciar Processo de Reajuste"/>
    <s v="130/2024"/>
    <m/>
  </r>
  <r>
    <x v="0"/>
    <s v="083"/>
    <x v="1"/>
    <s v="NOVIDADES CABANO COMERCIO DE ARTIGOS DE PAPELARIA "/>
    <s v="05.194.705/0001-00"/>
    <s v="Registro de Preços para eventual Aquisição de resmas de papel A4"/>
    <s v="Serviço de Terceiro"/>
    <s v="Pregão Eletrônico"/>
    <s v="038/2024"/>
    <d v="2024-12-27T00:00:00"/>
    <s v="27/12/24"/>
    <d v="2025-12-27T00:00:00"/>
    <s v="27/12/25"/>
    <n v="365"/>
    <s v="EXPIRADO"/>
    <s v="EXPIRADO"/>
    <x v="0"/>
    <n v="349284"/>
    <x v="0"/>
    <n v="0"/>
    <s v="SEADM"/>
    <s v="TJPA-PRO-2024/04988"/>
    <n v="0"/>
    <n v="349284"/>
    <s v="0003182-72.2025.8.14.0900 instrução, reajuste sera concedido naprororgação - empresa desistiu da prorrogação"/>
    <m/>
    <s v="Lei n° 14.133/21"/>
    <d v="2025-10-08T00:00:00"/>
    <s v="NÃO "/>
    <s v="PRAZO LEGAL"/>
    <x v="23"/>
    <d v="2025-10-28T00:00:00"/>
    <s v="Sem informação"/>
    <x v="2"/>
    <m/>
    <s v="Joao Victor Ferreira Almeida"/>
    <s v="Sem indicação"/>
    <s v="Mario Jose Moreira Pinto"/>
    <s v="Thiago da Silva Soares"/>
    <s v="Rubem Pereira Santos"/>
    <e v="#N/A"/>
    <n v="-58"/>
    <s v=""/>
    <m/>
    <s v="Aguardar anualidade"/>
    <s v="083/2024"/>
    <m/>
  </r>
  <r>
    <x v="1"/>
    <s v="113"/>
    <x v="2"/>
    <s v="RMH ENGENHARIA LTDA"/>
    <s v="15.305.915/0001-82"/>
    <s v="Obra de ampliação de reforma do Fórum de Tailândia"/>
    <s v="Obra e Serviço de Engenharia"/>
    <s v="Concorrência"/>
    <s v="004/2023"/>
    <d v="2023-12-28T00:00:00"/>
    <s v="28/12/23"/>
    <d v="2025-12-28T00:00:00"/>
    <s v="28/12/25"/>
    <n v="731"/>
    <s v="EXPIRADO"/>
    <s v="EXPIRADO"/>
    <x v="0"/>
    <n v="3346442.93"/>
    <x v="0"/>
    <n v="1"/>
    <s v="SEENG"/>
    <s v="PA-PRO-2023/05001"/>
    <n v="0"/>
    <n v="3570233.94"/>
    <s v="0042311-84.2025.8.14.0900 cobrança não será necessário prorrogar"/>
    <m/>
    <s v="Lei n° 8.666/93"/>
    <m/>
    <s v="Não"/>
    <s v="PRAZO LEGAL"/>
    <x v="23"/>
    <d v="2025-10-29T00:00:00"/>
    <s v="Sem informação"/>
    <x v="0"/>
    <m/>
    <s v="Jose Luis Sarmento de Araujo"/>
    <s v="Sem indicação"/>
    <s v="Gabriel Henrique da Silva Ventura"/>
    <s v="Sem indicação"/>
    <s v="Marcelo Passos Calandrini Fernandes"/>
    <s v="jose.araujo@tjpa.jus.br;; gabriel.ventura@tjpa.jus.br; ; marcelo.fernandes@tjpa.jus.br;coordenadoria.contratos@tjpa.jus.br"/>
    <n v="-57"/>
    <s v=""/>
    <m/>
    <s v="Iniciar Processo de Reajuste"/>
    <s v="113/2023"/>
    <m/>
  </r>
  <r>
    <x v="0"/>
    <s v="001"/>
    <x v="0"/>
    <s v="APOLO COMERCIAL LTDA"/>
    <s v="02.567.637/0001-90"/>
    <s v="Registro de preços para aquisição de materiais de expediente diversos"/>
    <s v="Material de Consumo"/>
    <s v="Pregão Eletrônico"/>
    <s v="032/2024"/>
    <d v="2025-01-07T00:00:00"/>
    <s v="07/01/25"/>
    <d v="2026-01-07T00:00:00"/>
    <s v="07/01/26"/>
    <n v="365"/>
    <s v="EXPIRADO"/>
    <s v="EXPIRADO"/>
    <x v="0"/>
    <n v="73211.48"/>
    <x v="0"/>
    <n v="0"/>
    <s v="SEADM"/>
    <s v="TJPA-PRO-2025/00012"/>
    <n v="0"/>
    <n v="76967.415999999997"/>
    <s v="0042779-48.2025.8.14.0900 reajuste"/>
    <m/>
    <s v="Lei n° 14.133/21"/>
    <d v="2025-09-18T00:00:00"/>
    <m/>
    <s v="PRAZO LEGAL"/>
    <x v="0"/>
    <d v="2025-11-08T00:00:00"/>
    <s v="Sem informação"/>
    <x v="0"/>
    <m/>
    <s v="Joao Victor Ferreira Almeida"/>
    <s v="Sem indicação"/>
    <s v="Thiago da Silva Soares"/>
    <s v="Claikson Mendonca Duarte "/>
    <s v="Claikson Mendonca Duarte "/>
    <e v="#N/A"/>
    <n v="-47"/>
    <s v=""/>
    <m/>
    <s v="Aguardar anualidade"/>
    <s v="001/2025"/>
    <m/>
  </r>
  <r>
    <x v="0"/>
    <s v="003"/>
    <x v="0"/>
    <s v="VOLT MATERIAIS ELETRICOS LTDA"/>
    <s v="26.507.653-0001-55"/>
    <s v="Registro de preços para aquisição de materiais de expediente diversos"/>
    <s v="Material de Consumo"/>
    <s v="Pregão Eletrônico"/>
    <s v="032/2024"/>
    <d v="2025-01-07T00:00:00"/>
    <s v="07/01/25"/>
    <d v="2026-01-07T00:00:00"/>
    <s v="07/01/26"/>
    <n v="365"/>
    <s v="EXPIRADO"/>
    <s v="EXPIRADO"/>
    <x v="0"/>
    <n v="21302"/>
    <x v="0"/>
    <n v="0"/>
    <s v="SEADM"/>
    <s v="TJPA-PRO-2025/00015"/>
    <n v="0"/>
    <n v="21302"/>
    <s v="0042792-18.2025.8.14.0900 reajuste"/>
    <m/>
    <s v="Lei n° 14.133/21"/>
    <d v="2025-09-18T00:00:00"/>
    <m/>
    <s v="PRAZO LEGAL"/>
    <x v="0"/>
    <d v="2025-11-08T00:00:00"/>
    <s v="Sem informação"/>
    <x v="0"/>
    <m/>
    <s v="Joao Victor Ferreira Almeida"/>
    <s v="Sem indicação"/>
    <s v="Thiago da Silva Soares"/>
    <s v="Claikson Mendonca Duarte "/>
    <s v="Claikson Mendonca Duarte "/>
    <e v="#N/A"/>
    <n v="-47"/>
    <s v=""/>
    <m/>
    <s v="Aguardar anualidade"/>
    <s v="003/2025"/>
    <m/>
  </r>
  <r>
    <x v="0"/>
    <s v="009"/>
    <x v="0"/>
    <s v="SERVLIDER - SERVICOS DE LIMPEZA E CONSERVACAO LTDA"/>
    <s v="11.619.685/0001-75"/>
    <s v="Registro de preços para aquisição de materiais de expediente diversos"/>
    <s v="Material de Consumo"/>
    <s v="Pregão Eletrônico"/>
    <s v="032/2024"/>
    <d v="2025-01-07T00:00:00"/>
    <s v="07/01/25"/>
    <d v="2026-01-07T00:00:00"/>
    <s v="07/01/26"/>
    <n v="365"/>
    <s v="EXPIRADO"/>
    <s v="EXPIRADO"/>
    <x v="0"/>
    <n v="6000"/>
    <x v="0"/>
    <n v="0"/>
    <s v="SEADM"/>
    <s v="TJPA-PRO-2025/00021"/>
    <n v="0"/>
    <n v="6000"/>
    <s v="0042782-03.2025.8.14.0900 reajuste"/>
    <m/>
    <s v="Lei n° 14.133/21"/>
    <d v="2025-09-18T00:00:00"/>
    <m/>
    <s v="PRAZO LEGAL"/>
    <x v="0"/>
    <d v="2025-11-08T00:00:00"/>
    <s v="Sem informação"/>
    <x v="0"/>
    <m/>
    <s v="Joao Victor Ferreira Almeida"/>
    <s v="Sem indicação"/>
    <s v="Thiago da Silva Soares"/>
    <s v="Claikson Mendonca Duarte "/>
    <s v="Claikson Mendonca Duarte "/>
    <e v="#N/A"/>
    <n v="-47"/>
    <s v=""/>
    <m/>
    <s v="Aguardar anualidade"/>
    <s v="009/2025"/>
    <m/>
  </r>
  <r>
    <x v="0"/>
    <s v="005"/>
    <x v="0"/>
    <s v="CIRURGICA BIOMEDICA LTDA"/>
    <s v="11.215.901/0001-17"/>
    <s v="Registro de preços para aquisição de materiais de expediente diversos"/>
    <s v="Material de Consumo"/>
    <s v="Pregão Eletrônico"/>
    <s v="032/2024"/>
    <d v="2025-01-08T00:00:00"/>
    <s v="08/01/25"/>
    <d v="2026-01-08T00:00:00"/>
    <s v="08/01/26"/>
    <n v="365"/>
    <s v="EXPIRADO"/>
    <s v="EXPIRADO"/>
    <x v="0"/>
    <n v="7312.5"/>
    <x v="0"/>
    <n v="0"/>
    <s v="SEADM"/>
    <s v="TJPA-PRO-2025/00017"/>
    <n v="0"/>
    <n v="7687.683"/>
    <s v="0042781-18.2025.8.14.0900 reajuste"/>
    <m/>
    <s v="Lei n° 14.133/21"/>
    <d v="2025-09-18T00:00:00"/>
    <m/>
    <s v="PRAZO LEGAL"/>
    <x v="0"/>
    <d v="2025-11-09T00:00:00"/>
    <s v="Sem informação"/>
    <x v="0"/>
    <m/>
    <s v="Joao Victor Ferreira Almeida"/>
    <s v="Sem indicação"/>
    <s v="Thiago da Silva Soares"/>
    <s v="Claikson Mendonca Duarte "/>
    <s v="Claikson Mendonca Duarte "/>
    <e v="#N/A"/>
    <n v="-46"/>
    <s v=""/>
    <m/>
    <s v="Aguardar anualidade"/>
    <s v="005/2025"/>
    <m/>
  </r>
  <r>
    <x v="0"/>
    <s v="008"/>
    <x v="0"/>
    <s v="INLABEL SOLUCOES EM ROTULOS ADESIVOS LTDA"/>
    <s v="20.772.716/0001-14"/>
    <s v="Registro de preços para aquisição de materiais de expediente diversos"/>
    <s v="Material de Consumo"/>
    <s v="Pregão Eletrônico"/>
    <s v="032/2024"/>
    <d v="2025-01-08T00:00:00"/>
    <s v="08/01/25"/>
    <d v="2026-01-08T00:00:00"/>
    <s v="08/01/26"/>
    <n v="365"/>
    <s v="EXPIRADO"/>
    <s v="EXPIRADO"/>
    <x v="0"/>
    <n v="5070"/>
    <x v="0"/>
    <n v="0"/>
    <s v="SEADM"/>
    <s v="TJPA-PRO-2025/00020"/>
    <n v="0"/>
    <n v="5330.1"/>
    <s v="0042786-40.2025.8.14.0900 reajusyte"/>
    <m/>
    <s v="Lei n° 14.133/21"/>
    <d v="2025-09-18T00:00:00"/>
    <m/>
    <s v="PRAZO LEGAL"/>
    <x v="0"/>
    <d v="2025-11-09T00:00:00"/>
    <s v="Sem informação"/>
    <x v="0"/>
    <m/>
    <s v="Joao Victor Ferreira Almeida"/>
    <s v="Sem indicação"/>
    <s v="Thiago da Silva Soares"/>
    <s v="Claikson Mendonca Duarte "/>
    <s v="Claikson Mendonca Duarte "/>
    <e v="#N/A"/>
    <n v="-46"/>
    <s v=""/>
    <m/>
    <s v="Aguardar anualidade"/>
    <s v="008/2025"/>
    <m/>
  </r>
  <r>
    <x v="0"/>
    <s v="068"/>
    <x v="1"/>
    <s v="PIMENTEL TURISMO E TRANSPORTES LTDA"/>
    <s v="07.612.370/0001-29"/>
    <s v="Registro de Preços para eventual contratação de empresa para prestação de serviços de locação de veículos automotores blindados e não blindados, com seguro total e quilometragem livre, sem motorista e combustível, para atender a este Tribunal de Justiça"/>
    <s v="Serviço de Terceiro"/>
    <s v="Pregão Eletrônico"/>
    <s v="016/2024"/>
    <d v="2024-09-12T00:00:00"/>
    <s v="12/09/24"/>
    <d v="2025-09-12T00:00:00"/>
    <s v="12/09/25"/>
    <n v="365"/>
    <s v="EXPIRADO"/>
    <s v="EXPIRADO"/>
    <x v="0"/>
    <n v="344650"/>
    <x v="0"/>
    <n v="0"/>
    <s v="COMIL"/>
    <s v="TJPA-PRO-2024/03754"/>
    <n v="0"/>
    <n v="344650"/>
    <m/>
    <m/>
    <s v="Lei n° 14.133/21"/>
    <d v="2024-06-28T00:00:00"/>
    <s v="SIM"/>
    <s v="PRAZO LEGAL"/>
    <x v="24"/>
    <d v="2025-07-14T00:00:00"/>
    <s v="Sem informação"/>
    <x v="0"/>
    <s v="informado por e-mail que não será prorrogada"/>
    <s v="Renato Moraes da Cunha"/>
    <s v="Sem indicação"/>
    <s v="Jorge Luis Botelho Lobo"/>
    <s v="Sem indicação"/>
    <s v="Sem indicação"/>
    <s v="renato.cunha@tjpa.jus.br; ; jorge.lobo@tjpa.jus.br; ; ; coord.militar@tjpa.jus.br; cmtj@tjpa.jus.br; coordenadoria.contratos@tjpa.jus.br"/>
    <n v="-164"/>
    <s v=""/>
    <m/>
    <s v="Iniciar Processo de Reajuste"/>
    <s v="068/2024"/>
    <m/>
  </r>
  <r>
    <x v="1"/>
    <s v="077"/>
    <x v="2"/>
    <s v="ASSOCIAÇÃO PARANAENSE DE CULTURA -APC"/>
    <s v="76.659.820/0001-51"/>
    <s v="Contratação de solução de tecnologia da informação e comunicação de suporte técnico, atualização e manutenção de sistema Pergamum - Sistema Integrado de Bibliotecas"/>
    <s v="Serviço de Terceiro"/>
    <s v="Inexigibilidade de Licitação"/>
    <s v="004/2023"/>
    <d v="2023-09-26T00:00:00"/>
    <s v="26/09/23"/>
    <d v="2025-09-26T00:00:00"/>
    <s v="26/09/25"/>
    <n v="731"/>
    <s v="EXPIRADO"/>
    <s v="EXPIRADO"/>
    <x v="0"/>
    <n v="36128.400000000001"/>
    <x v="0"/>
    <n v="0"/>
    <s v="SEADM"/>
    <s v="TJPA-PRO-2023/02082"/>
    <n v="0"/>
    <n v="40108.92"/>
    <s v="TJPA-MEM-2024/36946 - reajuste da primieira anualidade - será de 25/07/2023 a 25/07/2024. Segunda anualidade - no processo de prorrogação, já ajustado na planilha em 28/05/2025 - cobrança: 0024997-28.2025.8.14.0900 - CONTRATO NÃO SERÁ PRORROGADO, PORÉM O SEGUNDO REAJUSTE DEVERÁ SER CONCEDIDO - tramitado neste mesmo expediente "/>
    <m/>
    <s v="Lei n° 14.133/2021, art. 74, I"/>
    <d v="2025-07-25T00:00:00"/>
    <s v="Não"/>
    <s v="PRAZO LEGAL"/>
    <x v="24"/>
    <d v="2025-07-28T00:00:00"/>
    <s v="Sem informação"/>
    <x v="0"/>
    <m/>
    <s v="Elaine Cristina Fernandes Ribeiro"/>
    <s v="Lanalucia dos Santos Soares Figueiredo"/>
    <s v="Lanalucia dos Santos Soares Figueiredo"/>
    <s v="Sem indicação"/>
    <s v="Sem indicação"/>
    <s v="elaine.ribeiro@tjpa.jus.br; lanalucia.soares@tjpa.jus.br; coordenadoria.contratos@tjpa.jus.br"/>
    <n v="-150"/>
    <s v=""/>
    <m/>
    <s v="Aguardar anualidade"/>
    <s v="077/2023"/>
    <m/>
  </r>
  <r>
    <x v="1"/>
    <s v="112"/>
    <x v="2"/>
    <s v="DAWCA CONSTRUÇÕES E SERVIÇOS ME"/>
    <s v="20.342.633/0001-95"/>
    <s v="Reforma de imóvel para funcionamento da nova sede da Escola Judicial do Tribunal de Justiça do Estado do Pará"/>
    <s v="Obra e Serviço de Engenharia"/>
    <s v="Concorrência"/>
    <s v="003/2023"/>
    <d v="2023-12-26T00:00:00"/>
    <s v="26/12/23"/>
    <d v="2025-09-27T00:00:00"/>
    <s v="27/09/25"/>
    <n v="641"/>
    <s v="EXPIRADO"/>
    <s v="EXPIRADO"/>
    <x v="0"/>
    <n v="4393139.76"/>
    <x v="0"/>
    <n v="0"/>
    <s v="SEENG"/>
    <s v="PA-PRO-2023/04996 "/>
    <n v="0"/>
    <n v="6197076.75"/>
    <s v="tramitação TJPA-MEM-2025/01986/ 0025132-40.2025.8.14.0900 cobrança - não será prorogado"/>
    <m/>
    <s v="Lei n° 8.666/93"/>
    <m/>
    <s v="SIM"/>
    <s v="PRAZO LEGAL"/>
    <x v="24"/>
    <d v="2025-07-29T00:00:00"/>
    <s v="Sem informação"/>
    <x v="0"/>
    <m/>
    <s v="Jose Luis Sarmento de Araujo"/>
    <s v="Sem indicação"/>
    <s v="Jose Luis Sarmento de Araujo"/>
    <s v="Sem indicação"/>
    <s v="Gabriel Henrique da Silva Ventura"/>
    <s v="jose.araujo@tjpa.jus.br; gabriel.ventura@tjpa.jus.br; coordenadoria.contratos@tjpa.jus.br"/>
    <n v="-149"/>
    <s v=""/>
    <m/>
    <s v="Iniciar Processo de Reajuste"/>
    <s v="112/2023"/>
    <m/>
  </r>
  <r>
    <x v="1"/>
    <s v="103"/>
    <x v="1"/>
    <s v="CLEAR TECNOLOGIA  DA  INFORMAÇÃO LTDA"/>
    <s v="30.088.923/0001-0"/>
    <s v="Contratação de empresa para fornecimento da infraestrutura de backup, contendo software/serviços, licenças e equipamentos de proteção de dados, objetivando a expansão da infraestrutura de TIC do Tribunal de Justiça do Estado do Pará, de acordo com as condições estabelecidas no Termo de Referência anexo"/>
    <s v="Contrato de TIC"/>
    <s v="Adesão/Partícipe"/>
    <s v="166/2023"/>
    <d v="2024-10-01T00:00:00"/>
    <s v="01/10/24"/>
    <d v="2025-10-01T00:00:00"/>
    <s v="01/10/25"/>
    <n v="365"/>
    <s v="EXPIRADO"/>
    <s v="EXPIRADO"/>
    <x v="0"/>
    <n v="3065963"/>
    <x v="0"/>
    <n v="0"/>
    <s v="SETIC"/>
    <s v="TJPA-PRO-2024/03983"/>
    <n v="0"/>
    <n v="3065963"/>
    <s v="0025138-47.2025.8.14.0900 cobrança - não há necessidade de prorrogação"/>
    <m/>
    <s v="Lei n° 8.666/93"/>
    <m/>
    <s v="SIM"/>
    <s v="PRAZO LEGAL"/>
    <x v="23"/>
    <d v="2025-08-02T00:00:00"/>
    <s v="Sem informação"/>
    <x v="0"/>
    <s v="Adesão à ARP n° 166/2023, oriundo do Pregão Eletrônico n° 086/2023, do TJAC"/>
    <s v="Fabio Venicius Ferreira dos Reis"/>
    <s v="Arilson Galdino da Silva"/>
    <s v="Sandro Luiz de Oliveira Martins"/>
    <s v="Arilson Galdino da Silva"/>
    <s v="Paulo Gleidson Risuenho Peinado"/>
    <s v="fabio.reis@tjpa.jus.br;arilson.silva@tjpa.jus.br; sandro.martins@tjpa.jus.br; arilson.silva@tjpa.jus.br; paulo.peinado@tjpa.jus.br;coordenadoria.contratos@tjpa.jus.br"/>
    <n v="-145"/>
    <s v=""/>
    <m/>
    <s v="Iniciar Processo de Reajuste"/>
    <s v="103/2024"/>
    <m/>
  </r>
  <r>
    <x v="1"/>
    <s v="093"/>
    <x v="1"/>
    <s v="I G FRANQUIAS LTDA"/>
    <s v="28.650.924/0001-52"/>
    <s v="Contratação de 46 (Quarenta e seis) inscrições para os militares da Coordenadoria Militar do Tribunal de Justiça do Estado do Pará no curso de “inglês” como preparação para a COP 30"/>
    <s v="Serviço de Terceiro"/>
    <s v="Inexigibilidade de Licitação"/>
    <s v="s/n"/>
    <d v="2024-08-20T00:00:00"/>
    <s v="20/08/24"/>
    <d v="2025-10-05T00:00:00"/>
    <s v="05/10/25"/>
    <n v="411"/>
    <s v="EXPIRADO"/>
    <s v="EXPIRADO"/>
    <x v="0"/>
    <n v="55200"/>
    <x v="0"/>
    <n v="0"/>
    <s v="EJ"/>
    <s v="TJPA-PRO-2024/02474"/>
    <n v="0"/>
    <n v="55200"/>
    <s v="TJPA-MEM-2024/74134, contra5to por escopo 14133, chegou fora do prazo - Contrato por escoipo que ja teve uma prororgação. / TJPA-MEM-2025/18158 - 2ª prorrogação por escopo"/>
    <m/>
    <s v="Lei n° 14.133/21"/>
    <d v="2024-06-12T00:00:00"/>
    <s v="NÃO "/>
    <s v="PRAZO LEGAL"/>
    <x v="23"/>
    <d v="2025-08-06T00:00:00"/>
    <s v="Sem informação"/>
    <x v="2"/>
    <m/>
    <s v="Jeferson Antonio Fernandes Bacelar"/>
    <s v="Sem indicação"/>
    <s v="Jessica Emanuelle de Oliveira Marques"/>
    <s v="Sem indicação"/>
    <s v="Sem indicação"/>
    <s v="jeferson.bacelar@tjpa.jus.br;jessica.marques@tjpa.jus.br"/>
    <n v="-141"/>
    <s v=""/>
    <m/>
    <s v="Iniciar Processo de Reajuste"/>
    <s v="093/2024"/>
    <m/>
  </r>
  <r>
    <x v="1"/>
    <s v="003"/>
    <x v="4"/>
    <s v="COMPWIRE INFORMÁTICA LTDA"/>
    <s v="01.181.242/0002-72"/>
    <s v="Fornecimento de solução de redes de computadores, para atender ambientes de interconexão de rede Metropolitana e demais unidades remotas do Tribunal de Justiça do Estado do Pará, com fornecimento de equipamentos, garantia de 60 (sessenta) meses, serviços de instalação, de configuração e de treinamento"/>
    <s v="Contrato de TIC"/>
    <s v="Adesão/Partícipe"/>
    <s v="001/2020"/>
    <d v="2022-01-12T00:00:00"/>
    <s v="12/01/22"/>
    <d v="2025-10-13T00:00:00"/>
    <s v="13/10/25"/>
    <n v="1370"/>
    <s v="EXPIRADO"/>
    <s v="EXPIRADO"/>
    <x v="0"/>
    <n v="4444928.2300000004"/>
    <x v="0"/>
    <n v="0"/>
    <s v="SETIC"/>
    <s v="PA-PRO-2022/00049"/>
    <n v="0"/>
    <n v="4444928.2300000004"/>
    <s v="NOVA COBRANÇA: PA-MEM-2022/36355 / MEM-45689. 0030978-38.2025.8.14.0900 cobrança"/>
    <m/>
    <s v="Lei n° 8.666/93"/>
    <m/>
    <s v="SIM"/>
    <s v="PRAZO LEGAL"/>
    <x v="23"/>
    <d v="2025-08-14T00:00:00"/>
    <s v="Sem informação"/>
    <x v="2"/>
    <s v="ADESÃO à ATA DE REGISTRO DE PREÇO Nº 0001/2021, que tem como órgão gerenciador o INSTITUTO DE TECNOLOGIA DA INFORMAÇÃO E COMUNICAÇÃO DO ESTADO DO ESPÍRITO SANTO. Pregão Eletrônico 001/2020"/>
    <s v="Denison Leandro Serrao Soares"/>
    <s v="Arilson Galdino da Silva"/>
    <s v="Bruno Botelho Cardoso"/>
    <s v="Arilson Galdino da Silva"/>
    <s v="Cristiano Neri da Silva "/>
    <s v="denison.soares@tjpa.jus.br;arilson.silva@tjpa.jus.br; bruno.bcardoso@tjpa.jus.br; arilson.silva@tjpa.jus.br; cristiano.neri@tjpa.jus.br;coordenadoria.contratos@tjpa.jus.br"/>
    <n v="-133"/>
    <s v=""/>
    <m/>
    <s v="Iniciar Processo de Reajuste"/>
    <s v="003/2022"/>
    <m/>
  </r>
  <r>
    <x v="1"/>
    <s v="089"/>
    <x v="2"/>
    <s v="LP23 LTDA - DESENVOLVE ENGENHARIA"/>
    <s v="27.048.456/0001-88"/>
    <s v="Serviço de Locação de Container para coleta, transporte e destino de entulho"/>
    <s v="Serviço de Terceiro"/>
    <s v="Dispensa de Licitação"/>
    <s v="048/2023"/>
    <d v="2023-10-17T00:00:00"/>
    <s v="17/10/23"/>
    <d v="2025-10-17T00:00:00"/>
    <s v="17/10/25"/>
    <n v="731"/>
    <s v="EXPIRADO"/>
    <s v="EXPIRADO"/>
    <x v="0"/>
    <n v="6831"/>
    <x v="0"/>
    <n v="0"/>
    <s v="SEADM"/>
    <s v="TJPA-PRO-2023/04236"/>
    <n v="0"/>
    <n v="7082.93"/>
    <s v="TJPA-MEM-2024/35363 - REAJUSTE ANUALIDADE / TJPA-MEM-2024/46895, COBRANÇA e instrução/ 2ª anualidade apostilamento: 0025197-35.2025.8.14.0900 - ja mudei na planilha / cobrança prorrogação: 0025212-04.2025.8.14.0900 - não será prorrogado"/>
    <m/>
    <s v="Lei nº 14.133/2021, art. 75, II"/>
    <d v="2025-05-24T00:00:00"/>
    <s v="Não"/>
    <s v="PRAZO LEGAL"/>
    <x v="23"/>
    <d v="2025-08-18T00:00:00"/>
    <s v="Sem informação"/>
    <x v="0"/>
    <m/>
    <s v="Enio de Oliveira Reboucas"/>
    <s v="Augusto Lopes Matos"/>
    <s v="Randal Willams Ferreira de Castro"/>
    <s v="Sem indicação"/>
    <s v="Helton Moura da Rocha"/>
    <s v="enio.reboucas@tjpa.jus.br;augusto.matos@tjpa.jus.br; randal.castro@tjpa.jus.br; ; helton.rocha@tjpa.jus.br;coordenadoria.contratos@tjpa.jus.br"/>
    <n v="-129"/>
    <s v=""/>
    <m/>
    <s v="Aguardar anualidade"/>
    <s v="089/2023"/>
    <m/>
  </r>
  <r>
    <x v="0"/>
    <s v="007"/>
    <x v="0"/>
    <s v="BELPARA COMERCIAL LTDA"/>
    <s v="05.903.157/0001-40"/>
    <s v="Registro de preços para aquisição de materiais de expediente diversos"/>
    <s v="Material de Consumo"/>
    <s v="Pregão Eletrônico"/>
    <s v="032/2024"/>
    <d v="2025-01-09T00:00:00"/>
    <s v="09/01/25"/>
    <d v="2026-01-09T00:00:00"/>
    <s v="09/01/26"/>
    <n v="365"/>
    <s v="EXPIRADO"/>
    <s v="EXPIRADO"/>
    <x v="0"/>
    <n v="658200"/>
    <x v="0"/>
    <n v="0"/>
    <s v="SEADM"/>
    <s v="TJPA-PRO-2025/00019"/>
    <n v="0"/>
    <n v="691969.17"/>
    <s v="0042790-77.2025.8.14.0900 reajuste"/>
    <m/>
    <s v="Lei n° 14.133/21"/>
    <d v="2025-09-18T00:00:00"/>
    <m/>
    <s v="PRAZO LEGAL"/>
    <x v="0"/>
    <d v="2025-11-10T00:00:00"/>
    <s v="Sem informação"/>
    <x v="0"/>
    <m/>
    <s v="Joao Victor Ferreira Almeida"/>
    <s v="Sem indicação"/>
    <s v="Thiago da Silva Soares"/>
    <s v="Claikson Mendonca Duarte "/>
    <s v="Claikson Mendonca Duarte "/>
    <e v="#N/A"/>
    <n v="-45"/>
    <s v=""/>
    <m/>
    <s v="Aguardar anualidade"/>
    <s v="007/2025"/>
    <m/>
  </r>
  <r>
    <x v="0"/>
    <s v="073"/>
    <x v="1"/>
    <s v="GRÁFICA PRODATA LTDA"/>
    <s v="28.141.384/0001-81"/>
    <s v="Registro de preços para eventual prestação de serviços gráficos, serviços de impressão e fornecimento de kits de produtos regionais com grafismos para atender os eventos e demais necessidades do TJPA. Lote: 04"/>
    <s v="Serviço de Terceiro"/>
    <s v="Pregão Eletrônico"/>
    <s v="025/2024"/>
    <d v="2024-10-24T00:00:00"/>
    <s v="24/10/24"/>
    <d v="2025-10-24T00:00:00"/>
    <s v="24/10/25"/>
    <n v="365"/>
    <s v="EXPIRADO"/>
    <s v="EXPIRADO"/>
    <x v="0"/>
    <n v="702500"/>
    <x v="0"/>
    <n v="0"/>
    <s v="DECOM"/>
    <s v="TJPA-PRO-2024/04252"/>
    <n v="0"/>
    <n v="702540"/>
    <m/>
    <m/>
    <s v="Lei n° 14.133/21"/>
    <m/>
    <s v="NÃO "/>
    <s v="PRAZO LEGAL"/>
    <x v="23"/>
    <d v="2025-08-25T00:00:00"/>
    <s v="Sem informação"/>
    <x v="2"/>
    <m/>
    <s v="Walter Antonio Santos Duarte"/>
    <s v="Sem indicação"/>
    <s v="Regina Celia Oliveira da Silva"/>
    <s v="Klaus Rhossard Seabra Guimarães "/>
    <s v="Anderson Clay Batista Pereira"/>
    <e v="#N/A"/>
    <n v="-122"/>
    <s v=""/>
    <m/>
    <s v="Iniciar Processo de Reajuste"/>
    <s v="073/2024"/>
    <m/>
  </r>
  <r>
    <x v="0"/>
    <s v="075"/>
    <x v="1"/>
    <s v="SAADTECH LTDA"/>
    <s v="37.667.342/0001-13"/>
    <s v="Registro de Preços para a aquisição futura de expansão de solução de hiperconvergência, em conjunto com os respectivos serviços de implantação, instalação, configuação, integração, suporte técnico, transferência de conhecimento e assitência técnica/manutenção preventiva."/>
    <s v="Contrato de TIC"/>
    <s v="Pregão Eletrônico"/>
    <s v="027/2024"/>
    <d v="2024-10-31T00:00:00"/>
    <s v="31/10/24"/>
    <d v="2025-10-31T00:00:00"/>
    <s v="31/10/25"/>
    <n v="365"/>
    <s v="EXPIRADO"/>
    <s v="EXPIRADO"/>
    <x v="0"/>
    <n v="3255600"/>
    <x v="0"/>
    <n v="0"/>
    <s v="SETIC"/>
    <s v="TJPA-PRO-2024/04430"/>
    <n v="0"/>
    <n v="3225600"/>
    <s v="Não será prorrogada conforme e-mail do fiscal em 16/09/2025"/>
    <m/>
    <s v="Lei n° 14.133/21"/>
    <m/>
    <s v="NÃO "/>
    <s v="PRAZO LEGAL"/>
    <x v="23"/>
    <d v="2025-09-01T00:00:00"/>
    <s v="Sem informação"/>
    <x v="0"/>
    <m/>
    <s v="Fabio Venicius Ferreira dos Reis"/>
    <s v="Arilson Galdino da Silva"/>
    <s v="Paulo Gleidson Risuenho Peinado"/>
    <s v="Arilson Galdino da Silva"/>
    <s v="Marcus Vinicius Barbosa e Silva"/>
    <s v="fabio.reis@tjpa.jus.br;arilson.silva@tjpa.jus.br; paulo.peinado@tjpa.jus.br; arilson.silva@tjpa.jus.br; marcus.silva@tjpa.jus.br;coordenadoria.contratos@tjpa.jus.br"/>
    <n v="-115"/>
    <s v=""/>
    <m/>
    <s v="Iniciar Processo de Reajuste"/>
    <s v="075/2024"/>
    <m/>
  </r>
  <r>
    <x v="1"/>
    <s v="114"/>
    <x v="1"/>
    <s v="CLM SOFTWARE COMÉRCIO IMPORTAÇÃO E EXPORTAÇÃO LTDA."/>
    <s v="02.092.332/0003-3"/>
    <s v="Fornecimento de solução de hiperconvergência, em conjunto com os respectivos serviços de implantação, instalação, configuração, integração, suporte técnico, tranferência de conhecimento e assistência técnica/manutenção preventiva, conforme condições e exigências estabelecidas neste instrumento, na Ata de Registro de Preços e no Termo de Referência, Anexo I do Edital"/>
    <s v="Contrato de TIC"/>
    <s v="Pregão Eletrônico"/>
    <s v="027/2024"/>
    <d v="2024-11-05T00:00:00"/>
    <s v="05/11/24"/>
    <d v="2025-11-05T00:00:00"/>
    <s v="05/11/25"/>
    <n v="365"/>
    <s v="EXPIRADO"/>
    <s v="EXPIRADO"/>
    <x v="0"/>
    <n v="12242130"/>
    <x v="0"/>
    <n v="0"/>
    <s v="SETIC"/>
    <s v="TJPA-MEM-2024/64692"/>
    <n v="0"/>
    <n v="12886066.039999999"/>
    <s v="TJPA-MEM-2024/64692 / 0025578-43.2025.8.14.0900 - REAJUSTE AUTOMÁTICO - ja ajustado na tabela. 0025582-80.2025.8.14.0900 - cobrança - Não será prorrogado, conforme informado no Despacho 0000133877"/>
    <m/>
    <s v="Lei n° 14.133/21"/>
    <d v="2025-06-17T00:00:00"/>
    <s v="SIM"/>
    <s v="PRAZO LEGAL"/>
    <x v="23"/>
    <d v="2025-09-06T00:00:00"/>
    <s v="Sem informação"/>
    <x v="0"/>
    <m/>
    <s v="Fabio Venicius Ferreira dos Reis"/>
    <s v="Arilson Galdino da Silva"/>
    <s v="Paulo Gleidson Risuenho Peinado"/>
    <s v="Arilson Galdino da Silva"/>
    <s v="Marcus Vinicius Barbosa e Silva"/>
    <s v="fabio.reis@tjpa.jus.br;arilson.silva@tjpa.jus.br; paulo.peinado@tjpa.jus.br; arilson.silva@tjpa.jus.br; marcus.silva@tjpa.jus.br;coordenadoria.contratos@tjpa.jus.br"/>
    <n v="-110"/>
    <s v=""/>
    <m/>
    <s v="Aguardar anualidade"/>
    <s v="114/2024"/>
    <m/>
  </r>
  <r>
    <x v="1"/>
    <s v="115"/>
    <x v="1"/>
    <s v="SAADTECH LTDA"/>
    <s v="37.867.342/0001-13"/>
    <s v="Contratação de empresa especializada no fornecimento de solução de hiperconvergência, em conjunto com os respectivos serviços de implantação, instalação, configuração, integração, suporte técnico, transferência de conhecimento e assistência técnica/manutenção preventiva"/>
    <s v="Material Permanente"/>
    <s v="Pregão Eletrônico"/>
    <s v="027/2024"/>
    <d v="2024-11-05T00:00:00"/>
    <s v="05/11/24"/>
    <d v="2025-11-05T00:00:00"/>
    <s v="05/11/25"/>
    <n v="365"/>
    <s v="EXPIRADO"/>
    <s v="EXPIRADO"/>
    <x v="0"/>
    <n v="268800"/>
    <x v="0"/>
    <n v="0"/>
    <s v="SETIC"/>
    <s v="TJPA-PRO-2024/04555"/>
    <n v="0"/>
    <n v="282938.88"/>
    <s v="Fiscal Arilson informou por e-mail dia 29/07 quanto à não necessidade de prorrogação / 0025608-78.2025.8.14.0900 - reajuste anual automatico, data já ajustada na tabela"/>
    <m/>
    <s v="Lei n° 14.133/21"/>
    <d v="2025-06-17T00:00:00"/>
    <s v="SIM"/>
    <s v="PRAZO LEGAL"/>
    <x v="23"/>
    <d v="2025-09-06T00:00:00"/>
    <s v="Sem informação"/>
    <x v="0"/>
    <m/>
    <s v="Fabio Venicius Ferreira dos Reis"/>
    <s v="Arilson Galdino da Silva"/>
    <s v="Paulo Gleidson Risuenho Peinado"/>
    <s v="Arilson Galdino da Silva"/>
    <s v="Marcus Vinicius Barbosa e Silva"/>
    <s v="fabio.reis@tjpa.jus.br;arilson.silva@tjpa.jus.br; paulo.peinado@tjpa.jus.br; arilson.silva@tjpa.jus.br; marcus.silva@tjpa.jus.br;coordenadoria.contratos@tjpa.jus.br"/>
    <n v="-110"/>
    <s v=""/>
    <m/>
    <s v="Aguardar anualidade"/>
    <s v="115/2024"/>
    <m/>
  </r>
  <r>
    <x v="1"/>
    <s v="090"/>
    <x v="4"/>
    <s v="DECISION SERVIÇO DE TECNOLOGIA DA INFORMAÇÃO LTDA"/>
    <s v="03.535.902/0001-10"/>
    <s v="Aquisição/contratação de solução de gerenciamento lógico para sustentação do parque tecnológico virtualizado em tecnologia Vmware, icluindo licenças, suporte, atualizações, treinamento e créditos para execução de serviços especializados, com a finalidade de atender às necessidades do TJPA."/>
    <s v="Contrato de TIC"/>
    <s v="Adesão/Partícipe"/>
    <s v="007/2022"/>
    <d v="2022-11-21T00:00:00"/>
    <s v="21/11/22"/>
    <d v="2025-11-21T00:00:00"/>
    <s v="21/11/25"/>
    <n v="1096"/>
    <s v="EXPIRADO"/>
    <s v="EXPIRADO"/>
    <x v="0"/>
    <n v="1375000"/>
    <x v="0"/>
    <n v="0"/>
    <s v="SETIC"/>
    <s v="PA-PRO-2022/04319"/>
    <n v="0"/>
    <n v="1375000"/>
    <s v="Não há interesse na prorrogação, conforme e-mail do fiscal Arilson em 29/07/2025"/>
    <m/>
    <s v="Lei n° 8.666/93"/>
    <m/>
    <s v="Não"/>
    <s v="PRAZO LEGAL"/>
    <x v="23"/>
    <d v="2025-09-22T00:00:00"/>
    <s v="Sem informação"/>
    <x v="0"/>
    <s v="Adesão à ARP n° 007/2022, oriunda do Pregão Eletrônico n° 067/2021 do Poder Judiciário de Goias."/>
    <s v="Fabio Venicius Ferreira dos Reis"/>
    <s v="Arilson Galdino da Silva"/>
    <s v="Marcus Vinicius Barbosa e Silva"/>
    <s v="Arilson Galdino da Silva"/>
    <s v="Paulo Gleidson Risuenho Peinado"/>
    <s v="fabio.reis@tjpa.jus.br;arilson.silva@tjpa.jus.br; marcus.silva@tjpa.jus.br; arilson.silva@tjpa.jus.br; paulo.peinado@tjpa.jus.br;coordenadoria.contratos@tjpa.jus.br"/>
    <n v="-94"/>
    <s v=""/>
    <m/>
    <s v="Iniciar Processo de Reajuste"/>
    <s v="090/2022"/>
    <m/>
  </r>
  <r>
    <x v="1"/>
    <s v="091"/>
    <x v="4"/>
    <s v="SYSTECH SISTEMAS E TECNOLOGIA EM INFORMÁTICA LTDA"/>
    <s v="03.263.975/0001-09"/>
    <s v="Aquisição/contratação de solução de gerenciamento lógico para sustentação do parque tecnológico virtuslizado em tecnologia vmware, icluindo licenças, suporte, atualizações, treinamento e créditos para execução de serviços especializados, com a finalidade de atender às necessidades do TJPA."/>
    <s v="Contrato de TIC"/>
    <s v="Adesão/Partícipe"/>
    <s v="007/2022"/>
    <d v="2022-11-21T00:00:00"/>
    <s v="21/11/22"/>
    <d v="2025-11-21T00:00:00"/>
    <s v="21/11/25"/>
    <n v="1096"/>
    <s v="EXPIRADO"/>
    <s v="EXPIRADO"/>
    <x v="0"/>
    <n v="1190984"/>
    <x v="0"/>
    <n v="0"/>
    <s v="SETIC"/>
    <s v="PA-PRO-2022/04328"/>
    <n v="0"/>
    <n v="1190984"/>
    <s v="Não há interesse na prorrogação, conforme e-mail do fiscal Arilson em 29/07/2025"/>
    <m/>
    <s v="Lei n° 8.666/93"/>
    <m/>
    <s v="Não"/>
    <s v="PRAZO LEGAL"/>
    <x v="23"/>
    <d v="2025-09-22T00:00:00"/>
    <s v="Sem informação"/>
    <x v="0"/>
    <s v="Adesão à ARP n° 007/2022, oriunda do Pregão Eletrônico n° 067/2021 do Poder Judiciário de Goias."/>
    <s v="Fabio Venicius Ferreira dos Reis"/>
    <s v="Arilson Galdino da Silva"/>
    <s v="Marcus Vinicius Barbosa e Silva"/>
    <s v="Arilson Galdino da Silva"/>
    <s v="Paulo Gleidson Risuenho Peinado"/>
    <s v="fabio.reis@tjpa.jus.br;arilson.silva@tjpa.jus.br; marcus.silva@tjpa.jus.br; arilson.silva@tjpa.jus.br; paulo.peinado@tjpa.jus.br;coordenadoria.contratos@tjpa.jus.br"/>
    <n v="-94"/>
    <s v=""/>
    <m/>
    <s v="Iniciar Processo de Reajuste"/>
    <s v="091/2022"/>
    <m/>
  </r>
  <r>
    <x v="1"/>
    <s v="040"/>
    <x v="5"/>
    <s v="EMPRESA DE TECNOLOGIA DA INFORMAÇÃO E COMUNICAÇÃO DO ESTADO DO_x000a_PARÁ - PRODEPA"/>
    <s v="05.059.613/0001-18"/>
    <s v="Prestação de serviço de Tecnologia da Informação e Comunicação, incluindo o fornecimento da solução de rede privada de dados, o gerenciamento proativo, manutenção, suporte técnico e licenças de uso de sistemas globais para atendimento das unidades judiciárias no Estado do Pará, com o intuito de proporcionar maior celeridade de segurança na transmissão das informações entre as unidades judiciárias."/>
    <s v="Contrato de TIC"/>
    <s v="Dispensa de Licitação"/>
    <s v="021/2020"/>
    <d v="2020-12-01T00:00:00"/>
    <s v="01/12/20"/>
    <d v="2025-12-01T00:00:00"/>
    <s v="01/12/25"/>
    <n v="1826"/>
    <s v="EXPIRADO"/>
    <s v="EXPIRADO"/>
    <x v="0"/>
    <n v="12786582.880000001"/>
    <x v="0"/>
    <n v="0"/>
    <s v="SETIC"/>
    <s v="PA-PRO-2020/01399"/>
    <n v="0"/>
    <n v="3404914.16"/>
    <s v="TJPA-MEM-2024/52557, COBRANÇA / prorrogfação: TJPA-PRO-2024/01826/ 0041077-67.2025.8.14.0900 coibrança"/>
    <m/>
    <s v="Lei n° 8.666/93"/>
    <m/>
    <s v="SIM"/>
    <s v="EXCEPCIONAL"/>
    <x v="23"/>
    <d v="2025-10-02T00:00:00"/>
    <s v="Sem informação"/>
    <x v="2"/>
    <m/>
    <s v="Denison Leandro Serrao Soares"/>
    <s v="Arilson Galdino da Silva"/>
    <s v="Claudio Luis da Silva Cabral"/>
    <s v="Arilson Galdino da Silva"/>
    <s v="Cristiano Neri da Silva "/>
    <s v="denison.soares@tjpa.jus.br;arilson.silva@tjpa.jus.br; claudio.cabral@tjpa.jus.br; arilson.silva@tjpa.jus.br; cristiano.neri@tjpa.jus.br;coordenadoria.contratos@tjpa.jus.br"/>
    <n v="-84"/>
    <s v=""/>
    <m/>
    <s v="Iniciar Processo de Reajuste"/>
    <s v="040/2020"/>
    <m/>
  </r>
  <r>
    <x v="1"/>
    <s v="006"/>
    <x v="4"/>
    <s v="CIEE - CENTRO DE INTEGRAÇÃO EMPRESA ESCOLA "/>
    <s v="61.600.839/0001-55"/>
    <s v="Contratação de pessoa jurídica especializada na prestação de serviços de agente de integração de estágio"/>
    <s v="Serviço de Terceiro"/>
    <s v="Pregão Eletrônico"/>
    <s v="073/2021"/>
    <d v="2022-01-25T00:00:00"/>
    <s v="25/01/22"/>
    <d v="2025-10-31T00:00:00"/>
    <s v="31/10/25"/>
    <n v="1375"/>
    <s v="EXPIRADO"/>
    <s v="EXPIRADO"/>
    <x v="0"/>
    <n v="84078"/>
    <x v="0"/>
    <n v="0"/>
    <s v="SEGEP"/>
    <s v="PA-PRO-2022/00336"/>
    <n v="0"/>
    <n v="17500.68"/>
    <s v="TJPA-MEM-2024/65512, COBRANÇA e tramitação, na assessoria jurpidica/ COBRANÇA: 0003840-96.2025.8.14.0900 (SEI). Rescisão antecipada do contrato: 0033126-22.2025.8.14.0900/ 0033706-52.2025.8.14.0900 autororizada"/>
    <m/>
    <s v="Lei n° 8.666/93"/>
    <m/>
    <s v="SIM"/>
    <s v="PRAZO LEGAL"/>
    <x v="23"/>
    <d v="2025-09-01T00:00:00"/>
    <s v="Sem informação"/>
    <x v="2"/>
    <m/>
    <s v="Valeria da Silva Pinheiro"/>
    <s v="Patricia Veríssimo Portela"/>
    <s v="Antonio Carlos Sampaio Martins de Barros Junior"/>
    <s v="Sem indicação"/>
    <s v="Sem indicação"/>
    <e v="#N/A"/>
    <n v="-115"/>
    <s v=""/>
    <m/>
    <s v="Iniciar Processo de Reajuste"/>
    <s v="006/2022"/>
    <m/>
  </r>
  <r>
    <x v="1"/>
    <s v="004"/>
    <x v="3"/>
    <s v="CRIART SERVIÇOS DE TERCEIRIZAÇÃO DE MÃO DE OBRA LTDA"/>
    <s v=" 07.783.832/0001-70"/>
    <s v="Contratação de Pessoa Jurídica especializada na prestação de serviços de condução de veículos, conforme condições, quantidades e exigências estabelecidas no termo de referência, Anexo I do edital, cujos termos integram o presente instrumento (Cotratação de motorista e motociclistas)"/>
    <s v="Terceirização"/>
    <s v="Pregão Eletrônico"/>
    <s v="064/2020"/>
    <d v="2021-02-26T00:00:00"/>
    <s v="26/02/21"/>
    <d v="2025-10-24T00:00:00"/>
    <s v="24/10/25"/>
    <n v="1701"/>
    <s v="EXPIRADO"/>
    <s v="EXPIRADO"/>
    <x v="0"/>
    <n v="6158683.7599999998"/>
    <x v="0"/>
    <n v="0"/>
    <s v="SEADM"/>
    <s v="PA-PRO-2021/00084"/>
    <n v="0"/>
    <n v="4071801.12"/>
    <s v="TJPA-MEM-2024/60891. 0035930-60.2025.8.14.0900 - rescisão antecipada autorizada"/>
    <m/>
    <s v="Lei n° 8.666/93"/>
    <m/>
    <s v="SIM"/>
    <s v="PRAZO LEGAL"/>
    <x v="23"/>
    <d v="2025-08-25T00:00:00"/>
    <s v="Sem informação"/>
    <x v="2"/>
    <m/>
    <s v="Djalma Da Costa Martins"/>
    <s v="Rafaela Martins Prazeres"/>
    <s v="Rafaela Martins Prazeres"/>
    <s v="Sem indicação"/>
    <s v="Moises Cristino de Oliveira"/>
    <e v="#N/A"/>
    <n v="-122"/>
    <s v=""/>
    <m/>
    <s v="Iniciar Processo de Reajuste"/>
    <s v="004/2021"/>
    <m/>
  </r>
  <r>
    <x v="1"/>
    <s v="045"/>
    <x v="9"/>
    <s v="CIENTEC ASSISTÊNCIA TÉCNICA DE EQUIPAMENTOS MÉDICOS HOSPITALARES - EIRELI"/>
    <s v="10.404.667/0001-03"/>
    <s v="Contratação de empresa especializada na prestação de serviços de manutenção preventiva e corretiva, com reposição de peças "/>
    <s v="Serviço de Terceiro"/>
    <s v="Pregão Eletrônico"/>
    <s v="057/2019"/>
    <d v="2019-10-31T00:00:00"/>
    <s v="31/10/19"/>
    <d v="2025-06-30T00:00:00"/>
    <s v="30/06/25"/>
    <n v="2069"/>
    <s v="EXPIRADO"/>
    <s v="EXPIRADO"/>
    <x v="0"/>
    <n v="39000"/>
    <x v="0"/>
    <n v="0"/>
    <s v="SEGEP"/>
    <s v="PA-PRO-2019/04695"/>
    <n v="0"/>
    <n v="28897.11"/>
    <s v="TJPA-MEM-2024/63281 EXCEPCIONAL, MAIS 6 MESES, COM CLAUSULA DE RESCISÃO ANTECIPADA. NOVO CERTAME TJPA-PRO-2024/02629; CERTAME HOMOLOGADO."/>
    <d v="2024-10-31T00:00:00"/>
    <s v="Lei n° 8.666/93"/>
    <m/>
    <s v="Não"/>
    <s v="EXCEPCIONAL"/>
    <x v="25"/>
    <d v="2025-05-01T00:00:00"/>
    <s v="Dentro do prazo"/>
    <x v="0"/>
    <m/>
    <s v="Jose Nazareno Rufino de Mattos"/>
    <s v="Sem indicação"/>
    <s v="Sem indicação"/>
    <s v="Mário Jorge Correia dos Santos"/>
    <s v="Sem indicação"/>
    <s v="jose.mattos@tjpa.jus.br;;;mario.santos@tjpa.jus.br;;coordenadoria.contratos@tjpa.jus.br"/>
    <n v="-238"/>
    <s v=""/>
    <m/>
    <s v="Iniciar Processo de Reajuste"/>
    <s v="045/2019"/>
    <m/>
  </r>
  <r>
    <x v="1"/>
    <s v="065"/>
    <x v="1"/>
    <s v="RDK DEGRAVAÇÕES E EVENTOS LTDA"/>
    <s v="15.333.845/0001-76"/>
    <s v="Contratação de empresa especializada em serviços de transcrição de áudio por meio de estenotipia computadorizada via sistema TAC - Transcrição Assistida por Computador - sob demanda, para transcrição de sessões de julgamentos, audiências, reuniões, discursos, oitivas e transcrições em geral, para entregar em até 72 (setenta e duas) horas, com sofTwere de controle, em platarforma ASP 100 WEB. "/>
    <s v="Serviço de Terceiro"/>
    <s v="Dispensa de Licitação"/>
    <s v="90014/2024"/>
    <d v="2024-07-01T00:00:00"/>
    <s v="01/07/24"/>
    <d v="2025-07-01T00:00:00"/>
    <s v="01/07/25"/>
    <n v="365"/>
    <s v="EXPIRADO"/>
    <s v="EXPIRADO"/>
    <x v="0"/>
    <n v="56000"/>
    <x v="0"/>
    <n v="0"/>
    <s v="DITAQ"/>
    <s v="TJPA -PRO-2024/02608"/>
    <n v="0"/>
    <n v="56000"/>
    <s v="informado sobre o não interesse em prorrogar no dia 17/03/25, por email enviado por Crsitina Passarelli Pimental"/>
    <m/>
    <s v="Lei n° 14.133/21"/>
    <d v="2024-06-03T00:00:00"/>
    <s v="NÃO "/>
    <s v="PRAZO LEGAL"/>
    <x v="24"/>
    <d v="2025-05-02T00:00:00"/>
    <s v="Sem informação"/>
    <x v="0"/>
    <m/>
    <s v="Jonas Pedroso Liborio Vieira"/>
    <s v="Sem indicação"/>
    <s v="Pollyana Pires"/>
    <s v="Cristina Passarelli Pimentel"/>
    <s v="Sem indicação"/>
    <s v="jonas.vieira@tjpa.jus.br; pollyana.pires@tjpa.jus.br; cristina.pimentel@tjpa.jus.br; coordenadoria.contratos@tjpa.jus.br"/>
    <n v="-237"/>
    <s v=""/>
    <m/>
    <s v="Iniciar Processo de Reajuste"/>
    <s v="065/2024"/>
    <m/>
  </r>
  <r>
    <x v="1"/>
    <s v="061"/>
    <x v="4"/>
    <s v="COMDADOS COMERCIO E SERVIÇOS ELETRONICOS LTDA"/>
    <s v="34.203.752/0001-71"/>
    <s v="Fornecimento de equipamentos de rede local, contemplando manutenção e o serviço opcional  de instalação, com garantia de 36 (trinta e seis) meses"/>
    <s v="Contrato de TIC"/>
    <s v="Adesão/Partícipe"/>
    <s v="167/2021"/>
    <d v="2022-07-20T00:00:00"/>
    <s v="20/07/22"/>
    <d v="2025-07-20T00:00:00"/>
    <s v="20/07/25"/>
    <n v="1096"/>
    <s v="EXPIRADO"/>
    <s v="EXPIRADO"/>
    <x v="0"/>
    <n v="10407400"/>
    <x v="0"/>
    <n v="0"/>
    <s v="SETIC"/>
    <s v="PA-PRO-2022/00514"/>
    <n v="0"/>
    <n v="13009250"/>
    <s v="perguntei pro andrey sobre a prorrogação via teams, em 18/06. Andrey informou que não será prorrogado"/>
    <m/>
    <s v="Lei n° 8.666/93"/>
    <m/>
    <s v="SIM"/>
    <s v="PRAZO LEGAL"/>
    <x v="24"/>
    <d v="2025-05-21T00:00:00"/>
    <s v="Sem informação"/>
    <x v="0"/>
    <s v="Adesão ao Pregão Eletrônico nº 167/2021 da Secretaria da Administração - SAEB do Governo da Bahia. Não existe número da ARP"/>
    <s v="Denison Leandro Serrao Soares"/>
    <s v="Arilson Galdino da Silva"/>
    <s v="Claudio Luis da Silva Cabral"/>
    <s v="Arilson Galdino da Silva"/>
    <s v="Bruno Botelho Cardoso"/>
    <s v="denison.soares@tjpa.jus.br;arilson.silva@tjpa.jus.br; claudio.cabral@tjpa.jus.br; arilson.silva@tjpa.jus.br; bruno.bcardoso@tjpa.jus.br;coordenadoria.contratos@tjpa.jus.br"/>
    <n v="-218"/>
    <s v=""/>
    <m/>
    <s v="Iniciar Processo de Reajuste"/>
    <s v="061/2022"/>
    <m/>
  </r>
  <r>
    <x v="1"/>
    <s v="034"/>
    <x v="3"/>
    <s v="R&amp;B SERVIÇOS DE TELECOMUNICAÇÕES LTDA"/>
    <s v="19.151.627/0001-71"/>
    <s v="Contratação para prestação de serviço de acesso à internet, com instalação e suporte para as unidades judiciárias do TJPA."/>
    <s v="Contrato de TIC"/>
    <s v="Pregão Eletrônico"/>
    <s v="034/2021"/>
    <d v="2021-07-22T00:00:00"/>
    <d v="2025-07-22T00:00:00"/>
    <d v="2025-07-22T00:00:00"/>
    <s v="22/07/25"/>
    <n v="1461"/>
    <s v="EXPIRADO"/>
    <s v="EXPIRADO"/>
    <x v="0"/>
    <n v="44050"/>
    <x v="0"/>
    <n v="0"/>
    <s v="SETIC"/>
    <s v="PA-PRO-2021/02233"/>
    <n v="0"/>
    <n v="44050"/>
    <s v="instrução TJPA-MEM-2025/17087; informado no despacho TJPA-DES-2025/100177 que não será renovado "/>
    <m/>
    <s v="Lei n° 8.666/93"/>
    <m/>
    <s v="SIM"/>
    <s v="PRAZO LEGAL"/>
    <x v="24"/>
    <d v="2025-05-23T00:00:00"/>
    <s v="Sem informação"/>
    <x v="0"/>
    <m/>
    <s v="Denison Leandro Serrao Soares"/>
    <s v="Arilson Galdino da Silva"/>
    <s v="Claudio Luis da Silva Cabral"/>
    <s v="Erick Johny Maciel Bol"/>
    <s v="Bruno Botelho Cardoso"/>
    <s v="denison.soares@tjpa.jus.br;arilson.silva@tjpa.jus.br; claudio.cabral@tjpa.jus.br; erick.bol@tjpa.jus.br; bruno.bcardoso@tjpa.jus.br;coordenadoria.contratos@tjpa.jus.br"/>
    <n v="-216"/>
    <s v=""/>
    <m/>
    <s v="Iniciar Processo de Reajuste"/>
    <s v="034/2021"/>
    <m/>
  </r>
  <r>
    <x v="1"/>
    <s v="081"/>
    <x v="1"/>
    <s v="ALLFLEX COMERCIO E SERVICOS DE MOBILIARIO LTDA"/>
    <s v="35.661.486/0001-93"/>
    <s v="Aquisição de móveis e afins por meio de contrato de fornecimento, sob o critério de menor preço por lote"/>
    <s v="Material Permanente"/>
    <s v="Pregão Eletrônico"/>
    <s v="004/2024"/>
    <d v="2024-07-23T00:00:00"/>
    <s v="23/07/24"/>
    <d v="2025-07-23T00:00:00"/>
    <s v="23/07/25"/>
    <n v="365"/>
    <s v="EXPIRADO"/>
    <s v="EXPIRADO"/>
    <x v="0"/>
    <n v="313825.01"/>
    <x v="0"/>
    <n v="0"/>
    <s v="SEADM"/>
    <s v="TJPA-PRO-2024/02928"/>
    <n v="0"/>
    <n v="392032.02"/>
    <s v="não será prorrogado. informado por email dia 27/05; TJPA-MEM-2025/23294_x000a_alteração quantitativa"/>
    <m/>
    <s v="Lei n° 14.133/21"/>
    <d v="2024-04-22T00:00:00"/>
    <s v="NÃO "/>
    <s v="PRAZO LEGAL"/>
    <x v="24"/>
    <d v="2025-05-24T00:00:00"/>
    <s v="Sem informação"/>
    <x v="0"/>
    <m/>
    <s v="Joao Victor Ferreira Almeida"/>
    <s v="Sem indicação"/>
    <s v="Barbara Suely Dantas de Sousa Barros"/>
    <s v="Sem indicação"/>
    <s v="Sem indicação"/>
    <s v="joao.vfalmeida@tjpa.jus.br;barbara.barros@tjpa.jus.br;coordenadoria.contratos@tjpa.jus.br"/>
    <n v="-215"/>
    <s v=""/>
    <m/>
    <s v="Iniciar Processo de Reajuste"/>
    <s v="081/2024"/>
    <m/>
  </r>
  <r>
    <x v="1"/>
    <s v="082"/>
    <x v="1"/>
    <s v="RD MÓVEIS LTDA."/>
    <s v="00.707.468/0001-10"/>
    <s v="Aquisição de móveis e afins por meio de contrato de fornecimento, sob o critério de menor preço por lote"/>
    <s v="Material Permanente"/>
    <s v="Pregão Eletrônico"/>
    <s v="004/2024"/>
    <d v="2024-07-23T00:00:00"/>
    <s v="23/07/24"/>
    <d v="2025-07-23T00:00:00"/>
    <s v="23/07/25"/>
    <n v="365"/>
    <s v="EXPIRADO"/>
    <s v="EXPIRADO"/>
    <x v="0"/>
    <n v="133753.20000000001"/>
    <x v="0"/>
    <n v="0"/>
    <s v="SEADM"/>
    <s v="TJPA-PRO-2024/02946"/>
    <n v="0"/>
    <n v="166787.54"/>
    <s v="não será prorrogado. informado por email dia 27/05"/>
    <m/>
    <s v="Lei n° 14.133/21"/>
    <d v="2024-04-22T00:00:00"/>
    <s v="NÃO "/>
    <s v="PRAZO LEGAL"/>
    <x v="24"/>
    <d v="2025-05-24T00:00:00"/>
    <s v="Sem informação"/>
    <x v="0"/>
    <m/>
    <s v="Joao Victor Ferreira Almeida"/>
    <s v="Claikson Mendonca Duarte "/>
    <s v="Barbara Suely Dantas de Sousa Barros"/>
    <s v="Sem indicação"/>
    <s v="Sem indicação"/>
    <s v="joao.vfalmeida@tjpa.jus.br;claikson.duarte@tjpa.jus.br;barbara.barros@tjpa.jus.br"/>
    <n v="-215"/>
    <s v=""/>
    <m/>
    <s v="Iniciar Processo de Reajuste"/>
    <s v="082/2024"/>
    <m/>
  </r>
  <r>
    <x v="1"/>
    <s v="084"/>
    <x v="1"/>
    <s v="A.N.D. CAPELLI LTDA"/>
    <s v="45.874.714/0001-67"/>
    <s v="Aquisição de móveis e afins por meio de contrato de fornecimento, sob o critério de menor preço por lote."/>
    <s v="Material Permanente"/>
    <s v="Pregão Eletrônico"/>
    <s v="004/2024"/>
    <d v="2024-07-25T00:00:00"/>
    <s v="25/07/24"/>
    <d v="2025-07-25T00:00:00"/>
    <s v="25/07/25"/>
    <n v="365"/>
    <s v="EXPIRADO"/>
    <s v="EXPIRADO"/>
    <x v="0"/>
    <n v="376637"/>
    <x v="0"/>
    <n v="1"/>
    <s v="SEADM"/>
    <s v="TJPA-PRO-2024/02959"/>
    <n v="0"/>
    <n v="376637"/>
    <s v="não será prorrogado. informado por email dia 27/05"/>
    <m/>
    <s v="Lei n° 14.133/21"/>
    <d v="2024-04-22T00:00:00"/>
    <s v="NÃO "/>
    <s v="PRAZO LEGAL"/>
    <x v="24"/>
    <d v="2025-05-26T00:00:00"/>
    <s v="Sem informação"/>
    <x v="0"/>
    <m/>
    <s v="Joao Victor Ferreira Almeida"/>
    <s v="Claikson Mendonca Duarte "/>
    <s v="Barbara Suely Dantas de Sousa Barros"/>
    <s v="Sem indicação"/>
    <s v="Sem indicação"/>
    <s v="joao.vfalmeida@tjpa.jus.br;claikson.duarte@tjpa.jus.br;barbara.barros@tjpa.jus.br"/>
    <n v="-213"/>
    <s v=""/>
    <m/>
    <s v="Iniciar Processo de Reajuste"/>
    <s v="084/2024"/>
    <m/>
  </r>
  <r>
    <x v="1"/>
    <s v="085"/>
    <x v="1"/>
    <s v="TECNO2000 INDÚSTRIA E COMÉRCIO LTDA."/>
    <s v="21.306.287/0001-52"/>
    <s v="Aquisição de móveis e afins por meio de contrato de fornecimento, sob o critério de menor preço por lote."/>
    <s v="Material Permanente"/>
    <s v="Pregão Eletrônico"/>
    <s v="004/2024"/>
    <d v="2024-07-25T00:00:00"/>
    <s v="25/07/24"/>
    <d v="2025-07-25T00:00:00"/>
    <s v="25/07/25"/>
    <n v="365"/>
    <s v="EXPIRADO"/>
    <s v="EXPIRADO"/>
    <x v="0"/>
    <n v="459160"/>
    <x v="0"/>
    <n v="0"/>
    <s v="SEADM"/>
    <s v="TJPA-PRO-2024/02960"/>
    <n v="0"/>
    <n v="572920"/>
    <s v="não será prorrogado. informado por email dia 27/05"/>
    <m/>
    <s v="Lei n° 14.133/21"/>
    <d v="2024-04-22T00:00:00"/>
    <s v="NÃO "/>
    <s v="PRAZO LEGAL"/>
    <x v="24"/>
    <d v="2025-05-26T00:00:00"/>
    <s v="Sem informação"/>
    <x v="0"/>
    <m/>
    <s v="Joao Victor Ferreira Almeida"/>
    <s v="Claikson Mendonca Duarte "/>
    <s v="Barbara Suely Dantas de Sousa Barros"/>
    <s v="Sem indicação"/>
    <s v="Sem indicação"/>
    <s v="joao.vfalmeida@tjpa.jus.br;claikson.duarte@tjpa.jus.br;barbara.barros@tjpa.jus.br"/>
    <n v="-213"/>
    <s v=""/>
    <m/>
    <s v="Iniciar Processo de Reajuste"/>
    <s v="085/2024"/>
    <m/>
  </r>
  <r>
    <x v="0"/>
    <s v="041"/>
    <x v="1"/>
    <s v="ARGON ASSESSORIA COMÉRCIO E DISTRIBUIÇÃO LTDA"/>
    <s v="47.208.443/0001-36"/>
    <s v="Registro de preços para aquisição de eletrodomésticos, eletroportáteis e utensílios de escritório diversos"/>
    <s v="Material Permanente"/>
    <s v="Pregão Eletrônico"/>
    <s v="007/2024"/>
    <d v="2024-07-29T00:00:00"/>
    <s v="29/07/24"/>
    <d v="2025-07-29T00:00:00"/>
    <s v="29/07/25"/>
    <n v="365"/>
    <s v="EXPIRADO"/>
    <s v="EXPIRADO"/>
    <x v="0"/>
    <n v="9600"/>
    <x v="0"/>
    <n v="0"/>
    <s v="SEADM"/>
    <s v="TJPA-PRO-2024/00782"/>
    <n v="0"/>
    <n v="9600"/>
    <s v="nova contratação TJPA-PRO-2025/01227"/>
    <m/>
    <s v="Lei n° 14.133/21"/>
    <d v="2024-03-26T00:00:00"/>
    <s v="NÃO "/>
    <s v="PRAZO LEGAL"/>
    <x v="24"/>
    <d v="2025-05-30T00:00:00"/>
    <s v="Sem informação"/>
    <x v="0"/>
    <m/>
    <s v="Joao Victor Ferreira Almeida"/>
    <s v="Sem indicação"/>
    <s v="Claikson Mendonca Duarte "/>
    <s v="Claikson Mendonca Duarte "/>
    <s v="Joao Victor Ferreira Almeida"/>
    <s v="joao.vfalmeida@tjpa.jus.br;claikson.duarte@tjpa.jus.br;"/>
    <n v="-209"/>
    <s v=""/>
    <m/>
    <s v="Iniciar Processo de Reajuste"/>
    <s v="041/2024"/>
    <m/>
  </r>
  <r>
    <x v="0"/>
    <s v="042"/>
    <x v="1"/>
    <s v="JBMH DISTRIBUIDORA DE EQUIPAMENTOS ELETRÔNICOS EIRELI"/>
    <s v="30.632.729/0001-41"/>
    <s v="Registro de Preços para Aquisição de eletrodomésticos, eletroportáteis e utensílios de escritório diversos - Item 1 - Refrigerador tipo geladeira"/>
    <s v="Material Permanente"/>
    <s v="Pregão Eletrônico"/>
    <s v="007/2024"/>
    <d v="2024-07-29T00:00:00"/>
    <s v="29/07/24"/>
    <d v="2025-07-29T00:00:00"/>
    <s v="29/07/25"/>
    <n v="365"/>
    <s v="EXPIRADO"/>
    <s v="EXPIRADO"/>
    <x v="0"/>
    <n v="60000"/>
    <x v="0"/>
    <n v="0"/>
    <s v="SEADM"/>
    <s v="TJPA-PRO-2024/2873"/>
    <n v="0"/>
    <n v="60000"/>
    <s v="TJPA-MEM-2025/10769 - ja atualizei a data do orçamento estimado na planilha; nova contratação TJPA-PRO-2025/01227"/>
    <m/>
    <s v="Lei n° 14.133/21"/>
    <d v="2025-03-26T00:00:00"/>
    <s v="NÃO "/>
    <s v="PRAZO LEGAL"/>
    <x v="24"/>
    <d v="2025-05-30T00:00:00"/>
    <s v="Sem informação"/>
    <x v="0"/>
    <m/>
    <s v="Joao Victor Ferreira Almeida"/>
    <s v="Sem indicação"/>
    <s v="Paulo Alexandre Andrade de Oliveira"/>
    <s v="Sem Indicação"/>
    <s v="Sem indicação"/>
    <s v="joao.vfalmeida@tjpa.jus.br;paulo.alexandre@tjpa.jus.br;coordenadoria.contratos@tjpa.jus.br"/>
    <n v="-209"/>
    <s v=""/>
    <m/>
    <s v="Aguardar anualidade"/>
    <s v="042/2024"/>
    <m/>
  </r>
  <r>
    <x v="0"/>
    <s v="043"/>
    <x v="1"/>
    <s v="BT COMÉRCIO INTELIGENTE LTDA"/>
    <s v="45.329.312/0001-81"/>
    <s v="Registro de preços para a eventual aquisição de eletrodomésticos, eletroportáteis e utensílios de escritório diversos"/>
    <s v="Material Permanente"/>
    <s v="Pregão Eletrônico"/>
    <s v="007/2024"/>
    <d v="2024-07-29T00:00:00"/>
    <s v="29/07/24"/>
    <d v="2025-07-29T00:00:00"/>
    <s v="29/07/25"/>
    <n v="365"/>
    <s v="EXPIRADO"/>
    <s v="EXPIRADO"/>
    <x v="0"/>
    <n v="22800"/>
    <x v="0"/>
    <n v="0"/>
    <s v="SEADM"/>
    <s v="TJPA-PRO-2024/02881"/>
    <n v="0"/>
    <n v="22800"/>
    <s v="nova contratação TJPA-PRO-2025/01227"/>
    <m/>
    <s v="Lei n° 14.133/21"/>
    <d v="2024-03-26T00:00:00"/>
    <s v="NÃO "/>
    <s v="PRAZO LEGAL"/>
    <x v="24"/>
    <d v="2025-05-30T00:00:00"/>
    <s v="Sem informação"/>
    <x v="0"/>
    <m/>
    <s v="Joao Victor Ferreira Almeida"/>
    <s v="Sem indicação"/>
    <s v="Claikson Mendonca Duarte "/>
    <s v="Claikson Mendonca Duarte "/>
    <s v="Joao Victor Ferreira Almeida"/>
    <s v="joao.vfalmeida@tjpa.jus.br;claikson.duarte@tjpa.jus.br;"/>
    <n v="-209"/>
    <s v=""/>
    <m/>
    <s v="Iniciar Processo de Reajuste"/>
    <s v="043/2024"/>
    <m/>
  </r>
  <r>
    <x v="0"/>
    <s v="045"/>
    <x v="1"/>
    <s v="EASYTECH SECURITY COMÉRCIO DE ELETRÔNICOS LTDA"/>
    <s v="48.924.825/0001-29"/>
    <s v="Registro de preços para a eventual aquisição de eletrodomésticos, eletroportáteis e utensílios de escritório diversos"/>
    <s v="Material Permanente"/>
    <s v="Pregão Eletrônico"/>
    <s v="007/2024"/>
    <d v="2024-07-29T00:00:00"/>
    <s v="29/07/24"/>
    <d v="2025-07-29T00:00:00"/>
    <s v="29/07/25"/>
    <n v="365"/>
    <s v="EXPIRADO"/>
    <s v="EXPIRADO"/>
    <x v="0"/>
    <n v="5205.2"/>
    <x v="0"/>
    <n v="0"/>
    <s v="SEADM"/>
    <s v="TJPA-PRO-2024/02882"/>
    <n v="0"/>
    <n v="5205.2"/>
    <s v="nova contratação TJPA-PRO-2025/01227"/>
    <m/>
    <s v="Lei n° 14.133/21"/>
    <d v="2024-03-26T00:00:00"/>
    <s v="NÃO "/>
    <s v="PRAZO LEGAL"/>
    <x v="24"/>
    <d v="2025-05-30T00:00:00"/>
    <s v="Sem informação"/>
    <x v="0"/>
    <m/>
    <s v="Joao Victor Ferreira Almeida"/>
    <s v="Sem indicação"/>
    <s v="Claikson Mendonca Duarte "/>
    <s v="Claikson Mendonca Duarte "/>
    <s v="Joao Victor Ferreira Almeida"/>
    <s v="joao.vfalmeida@tjpa.jus.br;claikson.duarte@tjpa.jus.br;"/>
    <n v="-209"/>
    <s v=""/>
    <m/>
    <s v="Iniciar Processo de Reajuste"/>
    <s v="045/2024"/>
    <m/>
  </r>
  <r>
    <x v="0"/>
    <s v="046"/>
    <x v="1"/>
    <s v="E-COMMAX NEGÓCIOS PÚBLICOS ELETRÔNICOS LTDA"/>
    <s v="16.974.298/0001-70"/>
    <s v="Registro de preços para a eventual aquisição de eletrodomésticos, eletroportáteis e utensílios de escritório diversos"/>
    <s v="Material Permanente"/>
    <s v="Pregão Eletrônico"/>
    <s v="007/2024"/>
    <d v="2024-07-29T00:00:00"/>
    <s v="29/07/24"/>
    <d v="2025-07-29T00:00:00"/>
    <s v="29/07/25"/>
    <n v="365"/>
    <s v="EXPIRADO"/>
    <s v="EXPIRADO"/>
    <x v="0"/>
    <n v="3440"/>
    <x v="0"/>
    <n v="0"/>
    <s v="SEADM"/>
    <s v="TJPA-PRO-2024/02883"/>
    <n v="0"/>
    <n v="3440"/>
    <s v="nova contratação TJPA-PRO-2025/01227"/>
    <m/>
    <s v="Lei n° 14.133/21"/>
    <d v="2024-03-26T00:00:00"/>
    <s v="NÃO "/>
    <s v="PRAZO LEGAL"/>
    <x v="24"/>
    <d v="2025-05-30T00:00:00"/>
    <s v="Sem informação"/>
    <x v="0"/>
    <m/>
    <s v="Joao Victor Ferreira Almeida"/>
    <s v="Sem indicação"/>
    <s v="Paulo Alexandre Andrade de Oliveira"/>
    <s v="Claikson Mendonca Duarte "/>
    <s v="Antonio Marcos Nunes de Carvalho"/>
    <s v="joao.vfalmeida@tjpa.jus.br; paulo.alexandre@tjpa.jus.br; claikson.duarte@tjpa.jus.br; antonio.carvalho@tjpa.jus.br; coordenadoria.contratos@tjpa.jus.br"/>
    <n v="-209"/>
    <s v=""/>
    <m/>
    <s v="Iniciar Processo de Reajuste"/>
    <s v="046/2024"/>
    <m/>
  </r>
  <r>
    <x v="0"/>
    <s v="076"/>
    <x v="1"/>
    <s v="CLM SOFTWARE COMÉRCIO IMPORTAÇÃO E EXPORTAÇÃO LTDA"/>
    <s v="02.092.332/0003-3"/>
    <s v="Registro de Preços para a aquisição futura de expansão de solução de hiperconvergência, em conjunto com os respectivos serviços de implantação, instalação, configuação, integração, suporte técnico, transferência de conhecimento e assitência técnica/manutenção preventiva."/>
    <s v="Contrato de TIC"/>
    <s v="Pregão Eletrônico"/>
    <s v="027/2024"/>
    <d v="2024-10-31T00:00:00"/>
    <s v="31/10/24"/>
    <d v="2025-10-31T00:00:00"/>
    <s v="31/10/25"/>
    <n v="365"/>
    <s v="EXPIRADO"/>
    <s v="EXPIRADO"/>
    <x v="0"/>
    <n v="73594610"/>
    <x v="0"/>
    <n v="0"/>
    <s v="SETIC"/>
    <s v="TJPA-PRO-2024/04433"/>
    <n v="0"/>
    <n v="30450260"/>
    <m/>
    <m/>
    <s v="Lei n° 14.133/21"/>
    <m/>
    <s v="NÃO "/>
    <s v="PRAZO LEGAL"/>
    <x v="23"/>
    <d v="2025-09-01T00:00:00"/>
    <s v="Sem informação"/>
    <x v="2"/>
    <m/>
    <s v="Fabio Venicius Ferreira dos Reis"/>
    <s v="Arilson Galdino da Silva"/>
    <s v="Paulo Gleidson Risuenho Peinado"/>
    <s v="Arilson Galdino da Silva"/>
    <s v="Marcus Vinicius Barbosa e Silva"/>
    <s v="fabio.reis@tjpa.jus.br;arilson.silva@tjpa.jus.br; paulo.peinado@tjpa.jus.br; arilson.silva@tjpa.jus.br; marcus.silva@tjpa.jus.br;coordenadoria.contratos@tjpa.jus.br"/>
    <n v="-115"/>
    <s v=""/>
    <m/>
    <s v="Iniciar Processo de Reajuste"/>
    <s v="076/2024"/>
    <m/>
  </r>
  <r>
    <x v="0"/>
    <s v="048"/>
    <x v="1"/>
    <s v="FRONT COMERCIAL LTDA"/>
    <s v="47.731.740/0001-00"/>
    <s v="Registro de preços para a eventual aquisição de eletrodomésticos, eletroportáteis e utensílios de escritório diversos"/>
    <s v="Material Permanente"/>
    <s v="Pregão Eletrônico"/>
    <s v="007/2024"/>
    <d v="2024-07-29T00:00:00"/>
    <s v="29/07/24"/>
    <d v="2025-07-29T00:00:00"/>
    <s v="29/07/25"/>
    <n v="365"/>
    <s v="EXPIRADO"/>
    <s v="EXPIRADO"/>
    <x v="0"/>
    <n v="35173.4"/>
    <x v="0"/>
    <n v="0"/>
    <s v="SEADM"/>
    <s v="TJPA-PRO-2024/02887"/>
    <n v="0"/>
    <n v="35173.4"/>
    <s v="nova contratação TJPA-PRO-2025/01227"/>
    <m/>
    <s v="Lei n° 14.133/21"/>
    <d v="2024-03-26T00:00:00"/>
    <s v="NÃO "/>
    <s v="PRAZO LEGAL"/>
    <x v="24"/>
    <d v="2025-05-30T00:00:00"/>
    <s v="Sem informação"/>
    <x v="0"/>
    <m/>
    <s v="Joao Victor Ferreira Almeida"/>
    <s v="Sem indicação"/>
    <s v="Paulo Alexandre Andrade de Oliveira"/>
    <s v="Claikson Mendonca Duarte "/>
    <s v="Antonio Marcos Nunes de Carvalho"/>
    <s v="joao.vfalmeida@tjpa.jus.br; paulo.alexandre@tjpa.jus.br; claikson.duarte@tjpa.jus.br; antonio.carvalho@tjpa.jus.br; coordenadoria.contratos@tjpa.jus.br"/>
    <n v="-209"/>
    <s v=""/>
    <m/>
    <s v="Iniciar Processo de Reajuste"/>
    <s v="048/2024"/>
    <m/>
  </r>
  <r>
    <x v="0"/>
    <s v="049"/>
    <x v="1"/>
    <s v="GP COMÉRCIO LIMPEZA E SERVIÇOS LTDA"/>
    <s v="04.375.274/0001-16"/>
    <s v="Registro de preços para a eventual aquisição de eletrodomésticos, eletroportáteis e utensílios de escritório diversos"/>
    <s v="Material Permanente"/>
    <s v="Pregão Eletrônico"/>
    <s v="007/2024"/>
    <d v="2024-07-29T00:00:00"/>
    <s v="29/07/24"/>
    <d v="2025-07-29T00:00:00"/>
    <s v="29/07/25"/>
    <n v="365"/>
    <s v="EXPIRADO"/>
    <s v="EXPIRADO"/>
    <x v="0"/>
    <n v="8179"/>
    <x v="0"/>
    <n v="0"/>
    <s v="SEADM"/>
    <s v="TJPA-PRO-2024/02888"/>
    <n v="0"/>
    <n v="8179"/>
    <s v="nova contratação TJPA-PRO-2025/01227"/>
    <m/>
    <s v="Lei n° 14.133/21"/>
    <d v="2024-03-26T00:00:00"/>
    <s v="NÃO "/>
    <s v="PRAZO LEGAL"/>
    <x v="24"/>
    <d v="2025-05-30T00:00:00"/>
    <s v="Sem informação"/>
    <x v="0"/>
    <m/>
    <s v="Joao Victor Ferreira Almeida"/>
    <s v="Sem indicação"/>
    <s v="Paulo Alexandre Andrade de Oliveira"/>
    <s v="Claikson Mendonca Duarte "/>
    <s v="Antonio Marcos Nunes de Carvalho"/>
    <s v="joao.vfalmeida@tjpa.jus.br; paulo.alexandre@tjpa.jus.br; claikson.duarte@tjpa.jus.br; antonio.carvalho@tjpa.jus.br; coordenadoria.contratos@tjpa.jus.br"/>
    <n v="-209"/>
    <s v=""/>
    <m/>
    <s v="Iniciar Processo de Reajuste"/>
    <s v="049/2024"/>
    <m/>
  </r>
  <r>
    <x v="0"/>
    <s v="050"/>
    <x v="1"/>
    <s v="INOVAWAY TECNOLOGIA LTDA"/>
    <s v="43.951.445/0001-60"/>
    <s v="Registro de preços para a eventual aquisição de eletrodomésticos, eletroportáteis e utensílios de escritório diversos"/>
    <s v="Material Permanente"/>
    <s v="Pregão Eletrônico"/>
    <s v="007/2024"/>
    <d v="2024-07-29T00:00:00"/>
    <s v="29/07/24"/>
    <d v="2025-07-29T00:00:00"/>
    <s v="29/07/25"/>
    <n v="365"/>
    <s v="EXPIRADO"/>
    <s v="EXPIRADO"/>
    <x v="0"/>
    <n v="20080"/>
    <x v="0"/>
    <n v="0"/>
    <s v="SEADM"/>
    <s v="TJPA-PRO-2024/02889"/>
    <n v="0"/>
    <n v="20080"/>
    <s v="nova contratação TJPA-PRO-2025/01227"/>
    <m/>
    <s v="Lei n° 14.133/21"/>
    <d v="2024-03-26T00:00:00"/>
    <s v="NÃO "/>
    <s v="PRAZO LEGAL"/>
    <x v="24"/>
    <d v="2025-05-30T00:00:00"/>
    <s v="Sem informação"/>
    <x v="0"/>
    <m/>
    <s v="Joao Victor Ferreira Almeida"/>
    <s v="Sem indicação"/>
    <s v="Paulo Alexandre Andrade de Oliveira"/>
    <s v="Claikson Mendonca Duarte "/>
    <s v="Antonio Marcos Nunes de Carvalho"/>
    <s v="joao.vfalmeida@tjpa.jus.br; paulo.alexandre@tjpa.jus.br; claikson.duarte@tjpa.jus.br; antonio.carvalho@tjpa.jus.br; coordenadoria.contratos@tjpa.jus.br"/>
    <n v="-209"/>
    <s v=""/>
    <m/>
    <s v="Iniciar Processo de Reajuste"/>
    <s v="050/2024"/>
    <m/>
  </r>
  <r>
    <x v="0"/>
    <s v="052"/>
    <x v="1"/>
    <s v="ONE COMERCIAL LTDA"/>
    <s v="14.517.717/0001-51"/>
    <s v="Registro de preços para a eventual aquisição de eletrodomésticos, eletroportáteis e utensílios de escritório diversos"/>
    <s v="Material Permanente"/>
    <s v="Pregão Eletrônico"/>
    <s v="007/2024"/>
    <d v="2024-07-29T00:00:00"/>
    <s v="29/07/24"/>
    <d v="2025-07-29T00:00:00"/>
    <s v="29/07/25"/>
    <n v="365"/>
    <s v="EXPIRADO"/>
    <s v="EXPIRADO"/>
    <x v="0"/>
    <n v="411"/>
    <x v="0"/>
    <n v="0"/>
    <s v="SEADM"/>
    <s v="TJPA-PRO-2024/02891"/>
    <n v="0"/>
    <n v="411"/>
    <s v="nova contratação TJPA-PRO-2025/01227"/>
    <m/>
    <s v="Lei n° 14.133/21"/>
    <d v="2024-03-26T00:00:00"/>
    <s v="NÃO "/>
    <s v="PRAZO LEGAL"/>
    <x v="24"/>
    <d v="2025-05-30T00:00:00"/>
    <s v="Sem informação"/>
    <x v="0"/>
    <m/>
    <s v="Joao Victor Ferreira Almeida"/>
    <s v="Sem indicação"/>
    <s v="Paulo Alexandre Andrade de Oliveira"/>
    <s v="Claikson Mendonca Duarte "/>
    <s v="Antonio Marcos Nunes de Carvalho"/>
    <s v="joao.vfalmeida@tjpa.jus.br; paulo.alexandre@tjpa.jus.br; claikson.duarte@tjpa.jus.br; antonio.carvalho@tjpa.jus.br; coordenadoria.contratos@tjpa.jus.br"/>
    <n v="-209"/>
    <s v=""/>
    <m/>
    <s v="Iniciar Processo de Reajuste"/>
    <s v="052/2024"/>
    <m/>
  </r>
  <r>
    <x v="0"/>
    <s v="053"/>
    <x v="1"/>
    <s v="PLÁCIDO E PLÁCIDO LTDA-EPP"/>
    <s v="18.023.458/0001-21"/>
    <s v="Registro de preços para a eventual aquisição de eletrodomésticos, eletroportáteis e utensílios de escritório diversos"/>
    <s v="Material Permanente"/>
    <s v="Pregão Eletrônico"/>
    <s v="007/2024"/>
    <d v="2024-07-29T00:00:00"/>
    <s v="29/07/24"/>
    <d v="2025-07-29T00:00:00"/>
    <s v="29/07/25"/>
    <n v="365"/>
    <s v="EXPIRADO"/>
    <s v="EXPIRADO"/>
    <x v="0"/>
    <n v="3080"/>
    <x v="0"/>
    <n v="0"/>
    <s v="SEADM"/>
    <s v="TJPA-PRO-2024/02892"/>
    <n v="0"/>
    <n v="3080"/>
    <s v="nova contratação TJPA-PRO-2025/01227"/>
    <m/>
    <s v="Lei n° 14.133/21"/>
    <d v="2024-03-26T00:00:00"/>
    <s v="NÃO "/>
    <s v="PRAZO LEGAL"/>
    <x v="24"/>
    <d v="2025-05-30T00:00:00"/>
    <s v="Sem informação"/>
    <x v="0"/>
    <m/>
    <s v="Joao Victor Ferreira Almeida"/>
    <s v="Sem indicação"/>
    <s v="Paulo Alexandre Andrade de Oliveira"/>
    <s v="Claikson Mendonca Duarte "/>
    <s v="Antonio Marcos Nunes de Carvalho"/>
    <s v="joao.vfalmeida@tjpa.jus.br; paulo.alexandre@tjpa.jus.br; claikson.duarte@tjpa.jus.br; antonio.carvalho@tjpa.jus.br; coordenadoria.contratos@tjpa.jus.br"/>
    <n v="-209"/>
    <s v=""/>
    <m/>
    <s v="Iniciar Processo de Reajuste"/>
    <s v="053/2024"/>
    <m/>
  </r>
  <r>
    <x v="0"/>
    <s v="055"/>
    <x v="1"/>
    <s v="RMX GESTÃO EMPRESARIAL LTDA"/>
    <s v="53.591.009/0001-80"/>
    <s v="Registro de preços para a eventual aquisição de eletrodomésticos, eletroportáteis e utensílios de escritório diversos"/>
    <s v="Material Permanente"/>
    <s v="Pregão Eletrônico"/>
    <s v="007/2024"/>
    <d v="2024-07-29T00:00:00"/>
    <s v="29/07/24"/>
    <d v="2025-07-29T00:00:00"/>
    <s v="29/07/25"/>
    <n v="365"/>
    <s v="EXPIRADO"/>
    <s v="EXPIRADO"/>
    <x v="0"/>
    <n v="63420"/>
    <x v="0"/>
    <n v="0"/>
    <s v="SEADM"/>
    <s v="TJPA-PRO-2024/02894"/>
    <n v="0"/>
    <n v="63420"/>
    <s v="nova contratação TJPA-PRO-2025/01227"/>
    <m/>
    <s v="Lei n° 14.133/21"/>
    <d v="2024-03-26T00:00:00"/>
    <s v="NÃO "/>
    <s v="PRAZO LEGAL"/>
    <x v="24"/>
    <d v="2025-05-30T00:00:00"/>
    <s v="Sem informação"/>
    <x v="0"/>
    <m/>
    <s v="Joao Victor Ferreira Almeida"/>
    <s v="Sem indicação"/>
    <s v="Paulo Alexandre Andrade de Oliveira"/>
    <s v="Claikson Mendonca Duarte "/>
    <s v="Antonio Marcos Nunes de Carvalho"/>
    <s v="joao.vfalmeida@tjpa.jus.br; paulo.alexandre@tjpa.jus.br; claikson.duarte@tjpa.jus.br; antonio.carvalho@tjpa.jus.br; coordenadoria.contratos@tjpa.jus.br"/>
    <n v="-209"/>
    <s v=""/>
    <m/>
    <s v="Iniciar Processo de Reajuste"/>
    <s v="055/2024"/>
    <m/>
  </r>
  <r>
    <x v="0"/>
    <s v="062"/>
    <x v="1"/>
    <s v="CERTIMINAS CERTIFICAÇÃO DIGITAL LTDA"/>
    <s v="26.306.021/0001-23"/>
    <s v="Registro de preços para a contratação de uma empresa especializada na prestação de serviços relacionados à emissão de Certificados Digitais ICP-Brasil A3 AC-JUS, para magistrados e e-CPF com API de Consulta, A1 e-CNPJ, Intranet SSL Wildcard do tipo A1 e SSL Wildcard para servidores web (externo) A1"/>
    <s v="Material de Consumo"/>
    <s v="Pregão Eletrônico"/>
    <s v="012/2024"/>
    <d v="2024-07-29T00:00:00"/>
    <s v="29/07/24"/>
    <d v="2025-07-29T00:00:00"/>
    <s v="29/07/25"/>
    <n v="365"/>
    <s v="EXPIRADO"/>
    <s v="EXPIRADO"/>
    <x v="0"/>
    <n v="281285"/>
    <x v="0"/>
    <n v="0"/>
    <s v="SETIC"/>
    <s v="TJPA-PRO-2024/03015"/>
    <n v="0"/>
    <n v="281285"/>
    <m/>
    <m/>
    <s v="Lei n° 14.133/21"/>
    <d v="2024-06-12T00:00:00"/>
    <s v="NÃO "/>
    <s v="PRAZO LEGAL"/>
    <x v="24"/>
    <d v="2025-05-30T00:00:00"/>
    <s v="Sem informação"/>
    <x v="2"/>
    <m/>
    <s v="Ramon Santos do Nascimento"/>
    <s v="Yan Yuri Ferreira Lima"/>
    <s v="Yan Yuri Ferreira Lima"/>
    <s v="Sem indicação"/>
    <s v="Sem indicação"/>
    <s v="yan.lima@tjpa.jus.br; ramon.nascimento@tjpa.jus.br; coordenadoria.contratos@tjpa.jus.br"/>
    <n v="-209"/>
    <s v=""/>
    <m/>
    <s v="Iniciar Processo de Reajuste"/>
    <s v="062/2024"/>
    <m/>
  </r>
  <r>
    <x v="0"/>
    <s v="063"/>
    <x v="1"/>
    <s v="X. DIGITAL BRASIL SEGURANÇA DA INFORMAÇÃO LTDA"/>
    <s v="38.597.881/0001-42"/>
    <s v="Registro de preços para a contratação de uma empresa especializada na prestação de serviços relacionados à emissão de Certificados Digitais ICP-Brasil A3 AC-JUS, para magistrados e e-CPF com API de Consulta, A1 e-CNPJ, Intranet SSL Wildcard do tipo A1 e SSL Wildcard para servidores web (externo) A1"/>
    <s v="Material de Consumo"/>
    <s v="Pregão Eletrônico"/>
    <s v="012/2024"/>
    <d v="2024-07-29T00:00:00"/>
    <s v="29/07/24"/>
    <d v="2025-07-29T00:00:00"/>
    <s v="29/07/25"/>
    <n v="365"/>
    <s v="EXPIRADO"/>
    <s v="EXPIRADO"/>
    <x v="0"/>
    <n v="5832.33"/>
    <x v="0"/>
    <n v="0"/>
    <s v="SETIC"/>
    <s v="TJPA-PRO-2024/03019"/>
    <n v="0"/>
    <n v="5832.33"/>
    <m/>
    <m/>
    <s v="Lei n° 14.133/21"/>
    <d v="2024-06-12T00:00:00"/>
    <s v="NÃO "/>
    <s v="PRAZO LEGAL"/>
    <x v="24"/>
    <d v="2025-05-30T00:00:00"/>
    <s v="Sem informação"/>
    <x v="2"/>
    <m/>
    <s v="Ramon Santos do Nascimento"/>
    <s v="Yan Yuri Ferreira Lima"/>
    <s v="Yan Yuri Ferreira Lima"/>
    <s v="Sem indicação"/>
    <s v="Sem indicação"/>
    <s v="yan.lima@tjpa.jus.br; ramon.nascimento@tjpa.jus.br; coordenadoria.contratos@tjpa.jus.br"/>
    <n v="-209"/>
    <s v=""/>
    <m/>
    <s v="Iniciar Processo de Reajuste"/>
    <s v="063/2024"/>
    <m/>
  </r>
  <r>
    <x v="1"/>
    <s v="018"/>
    <x v="5"/>
    <s v="LENOVO CNPJ/MF 26.543.789/001/10"/>
    <s v="26.543.789/0001-10"/>
    <s v="fornecimento de Servidores de Rede do tipo Blade /Rack Milestone / Rack BriefCam"/>
    <s v="Contrato de TIC"/>
    <s v="Adesão/Partícipe"/>
    <s v="062/2019"/>
    <d v="2020-07-31T00:00:00"/>
    <s v="31/07/20"/>
    <d v="2025-07-31T00:00:00"/>
    <s v="31/07/25"/>
    <n v="1826"/>
    <s v="EXPIRADO"/>
    <s v="EXPIRADO"/>
    <x v="0"/>
    <n v="2069766.64"/>
    <x v="0"/>
    <n v="0"/>
    <s v="SETIC"/>
    <s v="PA-PRO-2020/01381"/>
    <n v="0"/>
    <n v="2069766.64"/>
    <s v="Contrato de fornecimento"/>
    <m/>
    <s v="Lei n° 8.666/93"/>
    <m/>
    <s v="Não"/>
    <s v="EXCEPCIONAL"/>
    <x v="24"/>
    <d v="2025-06-01T00:00:00"/>
    <s v="Sem informação"/>
    <x v="2"/>
    <m/>
    <s v="Fabio Venicius Ferreira dos Reis"/>
    <s v="Arilson Galdino da Silva"/>
    <s v="Sandro Luiz de Oliveira Martins"/>
    <s v="Arilson Galdino da Silva"/>
    <s v="Marcus Vinicius Barbosa e Silva"/>
    <s v="fabio.reis@tjpa.jus.br arilson.silva@tjpa.jus.br;sandro.martins@tjpa.jus.br; marcus.silva@tjpa.jus.br; coordenadoria.contratos@tjpa.jus.br"/>
    <n v="-207"/>
    <s v=""/>
    <m/>
    <s v="Iniciar Processo de Reajuste"/>
    <s v="018/2020"/>
    <m/>
  </r>
  <r>
    <x v="0"/>
    <s v="054"/>
    <x v="1"/>
    <s v="R JUAREZ DE ALMEIDA-ME"/>
    <s v="27.996.382/0001-01"/>
    <s v="Registro de Preços para aquisição de eletrodomésticos, eletroportáteis e utensílios de escritório diversos - Item 8 - Fragmentadora de papel"/>
    <s v="Material Permanente"/>
    <s v="Pregão Eletrônico"/>
    <s v="007/2024"/>
    <d v="2024-07-31T00:00:00"/>
    <s v="31/07/24"/>
    <d v="2025-07-31T00:00:00"/>
    <s v="31/07/25"/>
    <n v="365"/>
    <s v="EXPIRADO"/>
    <s v="EXPIRADO"/>
    <x v="0"/>
    <n v="37400"/>
    <x v="0"/>
    <n v="0"/>
    <s v="SEADM"/>
    <s v="TJPA-PRO-2024/2893"/>
    <n v="0"/>
    <n v="37400"/>
    <s v="nova contratação TJPA-PRO-2025/01227"/>
    <m/>
    <s v="Lei n° 14.133/21"/>
    <d v="2024-03-26T00:00:00"/>
    <s v="NÃO "/>
    <s v="PRAZO LEGAL"/>
    <x v="24"/>
    <d v="2025-06-01T00:00:00"/>
    <s v="Sem informação"/>
    <x v="0"/>
    <m/>
    <s v="Joao Victor Ferreira Almeida"/>
    <s v="Sem indicação"/>
    <s v="Paulo Alexandre Andrade de Oliveira"/>
    <s v="Sem indicação"/>
    <s v="Sem indicação"/>
    <s v="joao.vfalmeida@tjpa.jus.br;paulo.alexandre@tjpa.jus.br;coordenadoria.contratos@tjpa.jus.br"/>
    <n v="-207"/>
    <s v=""/>
    <m/>
    <s v="Iniciar Processo de Reajuste"/>
    <s v="054/2024"/>
    <m/>
  </r>
  <r>
    <x v="0"/>
    <s v="047"/>
    <x v="1"/>
    <s v="ELEVATE UTILIDADES LTDA"/>
    <s v="52.996.455/001-02"/>
    <s v="Registro de preços para a eventual aquisição de eletrodomésticos, eletroportáteis e utensílios de escritório diversos"/>
    <s v="Material Permanente"/>
    <s v="Pregão Eletrônico"/>
    <s v="007/2024"/>
    <d v="2024-07-29T00:00:00"/>
    <s v="29/07/24"/>
    <d v="2025-07-29T00:00:00"/>
    <s v="29/07/25"/>
    <n v="365"/>
    <s v="EXPIRADO"/>
    <s v="EXPIRADO"/>
    <x v="0"/>
    <n v="62077"/>
    <x v="0"/>
    <n v="0"/>
    <s v="SEADM"/>
    <s v="TJPA-PRO-2024/02885"/>
    <n v="0"/>
    <n v="62077"/>
    <s v="nova contratação TJPA-PRO-2025/01227"/>
    <m/>
    <s v="Lei n° 14.133/21"/>
    <d v="2024-03-26T00:00:00"/>
    <s v="NÃO "/>
    <s v="PRAZO LEGAL"/>
    <x v="24"/>
    <d v="2025-05-30T00:00:00"/>
    <s v="Sem informação"/>
    <x v="0"/>
    <m/>
    <s v="Joao Victor Ferreira Almeida"/>
    <s v="Sem indicação"/>
    <s v="Paulo Alexandre Andrade de Oliveira"/>
    <s v="Claikson Mendonca Duarte "/>
    <s v="Antonio Marcos Nunes de Carvalho"/>
    <s v="joao.vfalmeida@tjpa.jus.br; paulo.alexandre@tjpa.jus.br; claikson.duarte@tjpa.jus.br; antonio.carvalho@tjpa.jus.br; coordenadoria.contratos@tjpa.jus.br"/>
    <n v="-209"/>
    <s v=""/>
    <m/>
    <s v="Iniciar Processo de Reajuste"/>
    <s v="047/2024"/>
    <m/>
  </r>
  <r>
    <x v="0"/>
    <s v="058"/>
    <x v="1"/>
    <s v="N C DISTRIBUIDORA DE PRODUTOS E SERVIÇOS LTDA"/>
    <s v="23.496.174/0001-92"/>
    <s v="Registro de Preços para aquisição de insumos de impressão (Toners e Unidades de imagem)"/>
    <s v="Material de Consumo"/>
    <s v="Pregão Eletrônico"/>
    <s v="006/2024"/>
    <d v="2024-07-31T00:00:00"/>
    <s v="31/07/24"/>
    <d v="2025-07-31T00:00:00"/>
    <s v="31/07/25"/>
    <n v="365"/>
    <s v="EXPIRADO"/>
    <s v="EXPIRADO"/>
    <x v="0"/>
    <n v="100959.6"/>
    <x v="0"/>
    <n v="0"/>
    <s v="SEADM"/>
    <s v="TJPA-PRO-2024/2982"/>
    <n v="0"/>
    <n v="100959.6"/>
    <s v="joão informou ia teams que não será prorrogado"/>
    <m/>
    <s v="Lei n° 14.133/21"/>
    <d v="2024-02-05T00:00:00"/>
    <s v="SIM"/>
    <s v="PRAZO LEGAL"/>
    <x v="24"/>
    <d v="2025-06-01T00:00:00"/>
    <s v="Sem informação"/>
    <x v="0"/>
    <m/>
    <s v="Joao Victor Ferreira Almeida"/>
    <s v="Sem indicação"/>
    <s v="Bruno Vieira dos Santos"/>
    <s v="Claikson Mendonca Duarte "/>
    <s v="Marcus Sergio Ferreira Neves"/>
    <s v="joao.vfalmeida@tjpa.jus.br;bruno.vieira@tjpa.jus.br;claikson.duarte@tjpa.jus.br;marcus.neves@tjpa.jus.br"/>
    <n v="-207"/>
    <s v=""/>
    <m/>
    <s v="Iniciar Processo de Reajuste"/>
    <s v="058/2024"/>
    <m/>
  </r>
  <r>
    <x v="0"/>
    <s v="059"/>
    <x v="1"/>
    <s v="LUANDA COMÉRCIO DE SUPRIMENTOS PARA INFORMÁTICA LTDA"/>
    <s v="10.742.589/0001-57"/>
    <s v="Registro de preços para a eventual aquisição de insumos de impressão (toners e unidades de imagem)"/>
    <s v="Material de Consumo"/>
    <s v="Pregão Eletrônico"/>
    <s v="006/2024"/>
    <d v="2024-07-31T00:00:00"/>
    <s v="31/07/24"/>
    <d v="2025-07-31T00:00:00"/>
    <s v="31/07/25"/>
    <n v="365"/>
    <s v="EXPIRADO"/>
    <s v="EXPIRADO"/>
    <x v="0"/>
    <n v="12000"/>
    <x v="0"/>
    <n v="0"/>
    <s v="SEADM"/>
    <s v="TJPA-PRO-2024/02983"/>
    <n v="0"/>
    <n v="12000"/>
    <s v="joão informou ia teams que não será prorrogado"/>
    <m/>
    <s v="Lei n° 14.133/21"/>
    <d v="2024-02-05T00:00:00"/>
    <s v="SIM"/>
    <s v="PRAZO LEGAL"/>
    <x v="24"/>
    <d v="2025-06-01T00:00:00"/>
    <s v="Sem informação"/>
    <x v="0"/>
    <m/>
    <s v="Joao Victor Ferreira Almeida"/>
    <s v="Sem indicação"/>
    <s v="Bruno Vieira dos Santos"/>
    <s v="Claikson Mendonca Duarte "/>
    <s v="Marcus Sergio Ferreira Neves"/>
    <e v="#N/A"/>
    <n v="-207"/>
    <s v=""/>
    <m/>
    <s v="Iniciar Processo de Reajuste"/>
    <s v="059/2024"/>
    <m/>
  </r>
  <r>
    <x v="1"/>
    <s v="063"/>
    <x v="4"/>
    <s v="KARISTEN COMERCIO E SERVIÇOS MECANICOS E ELETRICOS LTDA "/>
    <s v="05.970.357/0001-16"/>
    <s v="Manutenção Preditiva, Preventiva e Corretiva permanente com fornecimento de peças de reposição para subestação e grupo gerador instalado do edificio Sede-Anexo II, com manutenção no sistema de aterramento e no sistema de proteção contra descargas atmosféricas."/>
    <s v="Serviço de Terceiro"/>
    <s v="Pregão Eletrônico"/>
    <s v="042/2022"/>
    <d v="2022-08-03T00:00:00"/>
    <s v="03/08/22"/>
    <d v="2025-08-03T00:00:00"/>
    <s v="03/08/25"/>
    <n v="1096"/>
    <s v="EXPIRADO"/>
    <s v="EXPIRADO"/>
    <x v="0"/>
    <n v="89000"/>
    <x v="0"/>
    <n v="0"/>
    <s v="SEENG"/>
    <s v="TJPA-PRO-2022/02898"/>
    <n v="0"/>
    <n v="89000"/>
    <s v="TJPA-MEM-2024/31802, Cobrança e tramitação, para assinatura / cobrança: 0004079-03.2025.8.14.0900 -não será prorrogado."/>
    <m/>
    <s v="Lei n° 8.666/93"/>
    <m/>
    <s v="Não"/>
    <s v="PRAZO LEGAL"/>
    <x v="24"/>
    <d v="2025-06-04T00:00:00"/>
    <s v="Sem informação"/>
    <x v="2"/>
    <m/>
    <s v="Valter Mendes Ferreira Júnior"/>
    <s v="Daniel Menezes Simas"/>
    <s v="Daniel Menezes Simas"/>
    <s v="Sem indicação"/>
    <s v="Paulo Marcelo de Araújo Hildebrando"/>
    <s v="valter.junior@tjpa.jus.br;daniel.simas@tjpa.jus.br;daniel.simas@tjpa.jus.br;;paulo.hildebrando@tjpa.jus.br;coordenadoria.contratos@tjpa.jus.br"/>
    <n v="-204"/>
    <s v=""/>
    <m/>
    <s v="Iniciar Processo de Reajuste"/>
    <s v="063/2022"/>
    <m/>
  </r>
  <r>
    <x v="0"/>
    <s v="057"/>
    <x v="1"/>
    <s v="CARISA INFORMAÇÕES E VENDAS LTDA ME"/>
    <s v="09.211.866/0001-16"/>
    <s v="Registro de Preços para aquisição de insumos de impressão (Toners e Unidades de imagem)"/>
    <s v="Material de Consumo"/>
    <s v="Pregão Eletrônico"/>
    <s v="006/2024"/>
    <d v="2024-07-31T00:00:00"/>
    <s v="31/07/24"/>
    <d v="2025-07-31T00:00:00"/>
    <s v="31/07/25"/>
    <n v="365"/>
    <s v="EXPIRADO"/>
    <s v="EXPIRADO"/>
    <x v="0"/>
    <n v="2685.89"/>
    <x v="0"/>
    <n v="0"/>
    <s v="SEADM"/>
    <s v="TJPA-PRO-2024/2981"/>
    <s v="ARP não encontrada"/>
    <n v="2685.89"/>
    <s v="joão informou ia teams que não será prorrogado"/>
    <m/>
    <s v="Lei n° 14.133/21"/>
    <d v="2024-02-05T00:00:00"/>
    <s v="SIM"/>
    <s v="PRAZO LEGAL"/>
    <x v="24"/>
    <d v="2025-06-01T00:00:00"/>
    <s v="Sem informação"/>
    <x v="0"/>
    <m/>
    <s v="Joao Victor Ferreira Almeida"/>
    <s v="Sem indicação"/>
    <s v="Bruno Vieira dos Santos"/>
    <s v="Claikson Mendonca Duarte "/>
    <s v="Marcus Sergio Ferreira Neves"/>
    <s v="joao.vfalmeida@tjpa.jus.br;bruno.vieira@tjpa.jus.br;claikson.duarte@tjpa.jus.br;marcus.neves@tjpa.jus.br"/>
    <n v="-207"/>
    <s v=""/>
    <m/>
    <s v="Iniciar Processo de Reajuste"/>
    <s v="057/2024"/>
    <m/>
  </r>
  <r>
    <x v="1"/>
    <s v="088"/>
    <x v="1"/>
    <s v="SENSORIAL DETECTORES DE SEGURANÇA LTDA"/>
    <s v="09.054.830/0001-76"/>
    <s v="Contratação de empresa especializada no fornecimento com instalação de equipamentos detectores de metais para atender as necessidades das instalações prediais do Tribunal de Justiça - Portas Giratórias"/>
    <s v="Serviço de Terceiro"/>
    <s v="Pregão Eletrônico"/>
    <s v="075/2023"/>
    <d v="2024-08-14T00:00:00"/>
    <s v="14/08/24"/>
    <d v="2025-08-14T00:00:00"/>
    <s v="14/08/25"/>
    <n v="365"/>
    <s v="EXPIRADO"/>
    <s v="EXPIRADO"/>
    <x v="0"/>
    <n v="992250"/>
    <x v="0"/>
    <n v="0"/>
    <s v="COMIL"/>
    <s v="PA-PRO-2023/02526"/>
    <n v="0"/>
    <n v="992250"/>
    <s v="Ct. de fornecimento. 0012423-70.2025.8.14.0900 cobrança"/>
    <m/>
    <s v="Lei n° 8.666/93"/>
    <m/>
    <s v="NÃO "/>
    <s v="PRAZO LEGAL"/>
    <x v="24"/>
    <d v="2025-06-15T00:00:00"/>
    <s v="Sem informação"/>
    <x v="2"/>
    <m/>
    <s v="Willian Rogerio Souza da Silva"/>
    <s v="Edson Santos de Souza"/>
    <s v="Paulo Marcelo de Araújo Hildebrando"/>
    <m/>
    <m/>
    <s v="willian.silva@tjpa.jus.br;edson.souza@tjpa.jus.br;paulo.hildebrando@tjpa.jus.br"/>
    <n v="-193"/>
    <s v=""/>
    <m/>
    <s v="Iniciar Processo de Reajuste"/>
    <s v="088/2024"/>
    <m/>
  </r>
  <r>
    <x v="1"/>
    <s v="089"/>
    <x v="1"/>
    <s v="ASAE SERVIÇOS ELÉTRICOS LTDA"/>
    <s v="45.502.808/0001-05"/>
    <s v="Contratação de empresa especializada no fornecimento com instalação de equipamentos detectores de metais para atender as necessidades das instalações prediais do Tribunal de Justiça - 150 equipamentos portátéis"/>
    <s v="Serviço de Terceiro"/>
    <s v="Pregão Eletrônico"/>
    <s v="075/2023"/>
    <d v="2024-08-14T00:00:00"/>
    <s v="14/08/24"/>
    <d v="2025-08-14T00:00:00"/>
    <s v="14/08/25"/>
    <n v="365"/>
    <s v="EXPIRADO"/>
    <s v="EXPIRADO"/>
    <x v="0"/>
    <n v="26298"/>
    <x v="0"/>
    <n v="0"/>
    <s v="COMIL"/>
    <s v="PA-PRO-2023/02526"/>
    <n v="0"/>
    <n v="26298"/>
    <s v="Ct. de fornecimento - 0012430-62.2025.8.14.0900 cobrança"/>
    <m/>
    <s v="Lei n° 8.666/93"/>
    <m/>
    <s v="NÃO "/>
    <s v="PRAZO LEGAL"/>
    <x v="24"/>
    <d v="2025-06-15T00:00:00"/>
    <s v="Sem informação"/>
    <x v="2"/>
    <m/>
    <s v="Willian Rogerio Souza da Silva"/>
    <s v="Edson Santos de Souza"/>
    <s v="Paulo Marcelo de Araújo Hildebrando"/>
    <m/>
    <m/>
    <s v="willian.silva@tjpa.jus.br;edson.souza@tjpa.jus.br;paulo.hildebrando@tjpa.jus.br"/>
    <n v="-193"/>
    <s v=""/>
    <m/>
    <s v="Iniciar Processo de Reajuste"/>
    <s v="089/2024"/>
    <m/>
  </r>
  <r>
    <x v="1"/>
    <s v="108"/>
    <x v="1"/>
    <s v="EDITORA FÓRUM LTDA"/>
    <s v="41.769.803/0001-92"/>
    <s v="Contratação 90 (noventa) vagas para participação de servidores nos cursos que integram o PROGRAMA DE CAPACITAÇÃO, ofertado pela CONTRATADA, com temas importantes para a melhoria no desempenho de servidores na execução de suas atividades no TJPA"/>
    <s v="Serviço de Terceiro"/>
    <s v="Inexigibilidade de Licitação"/>
    <s v="102/2024"/>
    <d v="2024-10-15T00:00:00"/>
    <s v="15/10/24"/>
    <d v="2025-08-15T00:00:00"/>
    <s v="15/08/25"/>
    <n v="304"/>
    <s v="EXPIRADO"/>
    <s v="EXPIRADO"/>
    <x v="0"/>
    <n v="215700"/>
    <x v="0"/>
    <n v="0"/>
    <s v="EJ"/>
    <s v="TJPA-PRO-2024/01661"/>
    <n v="0"/>
    <n v="215700"/>
    <s v="Verificar se é ct por escopo - 0012452-23.2025.8.14.0900 - cobrança"/>
    <m/>
    <s v="Lei n° 14.133/21"/>
    <d v="2024-08-16T00:00:00"/>
    <s v="NÃO "/>
    <s v="PRAZO LEGAL"/>
    <x v="24"/>
    <d v="2025-06-16T00:00:00"/>
    <s v="Sem informação"/>
    <x v="2"/>
    <m/>
    <s v="Jeferson Antonio Fernandes Bacelar"/>
    <s v="Sem indicação"/>
    <s v="Lorena Magalhães Freire da Silva"/>
    <s v="Paulo Victor Ramos Corrêa"/>
    <s v="Luciana Maria Santos Moura Assad"/>
    <s v="jeferson.bacelar@tjpa.jus.br;lorena.silva@tjpa.jus.br;paulo.correa@tjpa.jus.br;luciana.assad@tjpa.jus.br"/>
    <n v="-192"/>
    <s v=""/>
    <m/>
    <s v="Iniciar Processo de Reajuste"/>
    <s v="108/2024"/>
    <m/>
  </r>
  <r>
    <x v="1"/>
    <s v="087"/>
    <x v="1"/>
    <s v="3D PROJETOS E ASSESSORIA EM INFORMÁTICA LTDA"/>
    <s v="07.766.048/0001-54"/>
    <s v="Contratação de empresa especializada no fornecimento com instalação de equipamentos detectores de metais para atender as necessidades das instalações prediais do Tribunal de Justiça - 63 Nobreaks"/>
    <s v="Serviço de Terceiro"/>
    <s v="Pregão Eletrônico"/>
    <s v="075/2023"/>
    <d v="2024-08-14T00:00:00"/>
    <s v="14/08/24"/>
    <d v="2025-08-14T00:00:00"/>
    <s v="14/08/25"/>
    <n v="365"/>
    <s v="EXPIRADO"/>
    <s v="EXPIRADO"/>
    <x v="0"/>
    <n v="30146.13"/>
    <x v="0"/>
    <n v="0"/>
    <s v="COMIL"/>
    <s v="PA-PRO-2023/02526"/>
    <n v="0"/>
    <n v="30146.13"/>
    <s v="Ct. de fornecimento - 0012402-94.2025.8.14.0900 cobrança"/>
    <m/>
    <s v="Lei n° 8.666/93"/>
    <m/>
    <s v="NÃO "/>
    <s v="PRAZO LEGAL"/>
    <x v="24"/>
    <d v="2025-06-15T00:00:00"/>
    <s v="Sem informação"/>
    <x v="2"/>
    <m/>
    <s v="Willian Rogerio Souza da Silva"/>
    <s v="Edson Santos de Souza"/>
    <s v="Paulo Marcelo de Araújo Hildebrando"/>
    <m/>
    <m/>
    <s v="willian.silva@tjpa.jus.br;edson.souza@tjpa.jus.br;paulo.hildebrando@tjpa.jus.br"/>
    <n v="-193"/>
    <s v=""/>
    <m/>
    <s v="Iniciar Processo de Reajuste"/>
    <s v="087/2024"/>
    <m/>
  </r>
  <r>
    <x v="1"/>
    <s v="022"/>
    <x v="2"/>
    <s v="DAWCA  CONSTRUÇÕES  E  SERVIÇOS  LTDA"/>
    <s v="20.342.633/0001-95"/>
    <s v="Contratação de empresa especializada para construção do prédio anexo ao Fórum de  Castanhal,"/>
    <s v="Obra e Serviço de Engenharia"/>
    <s v="Concorrência"/>
    <s v="004/2022"/>
    <d v="2023-03-21T00:00:00"/>
    <s v="21/03/23"/>
    <d v="2025-08-12T00:00:00"/>
    <s v="12/08/25"/>
    <n v="875"/>
    <s v="EXPIRADO"/>
    <s v="EXPIRADO"/>
    <x v="0"/>
    <n v="6034117.46"/>
    <x v="0"/>
    <n v="0"/>
    <s v="SEENG"/>
    <s v="TJPA-PRO-2023/01055 "/>
    <n v="0"/>
    <n v="7262878.1299999999"/>
    <s v="TJPA-MEM-2025/01973, autorizado.0024992-06.2025.8.14.0900 cobrança. 0013767-86.2025.8.14.0900 - rescisão unilateral"/>
    <m/>
    <s v="Lei n° 8.666/93"/>
    <m/>
    <s v="Não"/>
    <s v="PRAZO LEGAL"/>
    <x v="24"/>
    <d v="2025-06-13T00:00:00"/>
    <s v="Sem informação"/>
    <x v="2"/>
    <m/>
    <s v="Jose Luis Sarmento de Araujo"/>
    <s v="Sem indicação"/>
    <s v="Marcelo Passos Calandrini Fernandes"/>
    <s v="Sem indicação"/>
    <s v="Jose Luis Sarmento de Araujo"/>
    <s v="jose.araujo@tjpa.jus.br;;marcelo.fernandes@tjpa.jus.br;;jose.araujo@tjpa.jus.br;coordenadoria.contratos@tjpa.jus.br"/>
    <n v="-195"/>
    <s v=""/>
    <m/>
    <s v="Iniciar Processo de Reajuste"/>
    <s v="022/2023"/>
    <m/>
  </r>
  <r>
    <x v="1"/>
    <s v="001"/>
    <x v="10"/>
    <s v="ORDEM DOS ADVOGADOS DO BRASIL – SEÇÃO PARÁ"/>
    <s v="05.070.008/0001-48"/>
    <s v="Transferência da posse direta à CESSIONÁRIA, de um terreno urbano,  doada pelo Município de Redenção – PA, ao TJPA"/>
    <s v="Outros"/>
    <s v="Dispensa de Licitação"/>
    <s v="s/n"/>
    <d v="2014-06-18T00:00:00"/>
    <s v="18/06/14"/>
    <d v="2025-06-18T00:00:00"/>
    <s v="18/06/25"/>
    <n v="4018"/>
    <s v="EXPIRADO"/>
    <s v="EXPIRADO"/>
    <x v="0"/>
    <n v="0"/>
    <x v="0"/>
    <n v="0"/>
    <s v="SEADM"/>
    <s v="PA-PRO-2014/00026"/>
    <n v="0"/>
    <s v="Sem valor"/>
    <s v="TJPA-MEM-2024/11006, será prorrogado por 12 meses, processo na DBP. NÃO; instrução NOVO TERMO MEM-2025/15562; novo termo formalizado 31/2025"/>
    <d v="2024-03-13T00:00:00"/>
    <s v="Lei n° 8.666/93"/>
    <m/>
    <s v="Não"/>
    <s v="EMERGENCIAL"/>
    <x v="25"/>
    <d v="2025-04-19T00:00:00"/>
    <s v="Dentro do prazo"/>
    <x v="0"/>
    <m/>
    <s v="Adriana Coelho Lisboa"/>
    <s v="Jose Nasareno de Macedo Silva"/>
    <s v="Antonio Wilson Eutropio Azevedo de Souza"/>
    <s v="Sem indicação"/>
    <s v="Karina Flavia Mendonça Reis Soares"/>
    <e v="#N/A"/>
    <n v="-250"/>
    <s v=""/>
    <m/>
    <s v="Iniciar Processo de Reajuste"/>
    <s v="001/2014"/>
    <m/>
  </r>
  <r>
    <x v="0"/>
    <s v="039"/>
    <x v="1"/>
    <s v="MICROSENS S/A"/>
    <s v="78.126.950/0011-26"/>
    <s v="Registro de Preço para aquisição de televisores - Item 2 - Smart TV 85'"/>
    <s v="Material Permanente"/>
    <s v="Pregão Eletrônico"/>
    <s v="005/2024"/>
    <d v="2024-06-18T00:00:00"/>
    <m/>
    <d v="2025-06-18T00:00:00"/>
    <s v="18/06/25"/>
    <n v="365"/>
    <s v="EXPIRADO"/>
    <s v="EXPIRADO"/>
    <x v="0"/>
    <n v="198900"/>
    <x v="0"/>
    <n v="0"/>
    <s v="SEADM"/>
    <s v="TJPA-PRO-2024/02249"/>
    <n v="0"/>
    <n v="198900"/>
    <s v="não será prorrogado"/>
    <m/>
    <s v="Lei n° 14.133/21"/>
    <d v="2024-02-06T00:00:00"/>
    <s v="NÃO "/>
    <s v="PRAZO LEGAL"/>
    <x v="25"/>
    <d v="2025-04-19T00:00:00"/>
    <s v="Sem informação"/>
    <x v="0"/>
    <m/>
    <s v="Joao Victor Ferreira Almeida"/>
    <s v="Claikson Mendonca Duarte "/>
    <s v="Paulo Alexandre Andrade de Oliveira"/>
    <s v="Sem indicação"/>
    <s v="Sem indicação"/>
    <s v="joao.vfalmeida@tjpa.jus.br;claikson.duarte@tjpa.jus.br;paulo.alexandre@tjpa.jus.br;coordenadoria.contratos@tjpa.jus.br"/>
    <n v="-250"/>
    <s v=""/>
    <m/>
    <s v="Iniciar Processo de Reajuste"/>
    <s v="039/2024"/>
    <m/>
  </r>
  <r>
    <x v="1"/>
    <s v="022"/>
    <x v="9"/>
    <s v="DNA VIDA EXAMES DE PATERNIDADE E IMUNIZAÇÕES LTDA"/>
    <s v="10.814.997/0001-77"/>
    <s v="Contratação de empresa especializada na prestação de serviços de exames laboratoriais, para comprovação de paternidade e maternidade pela análise de DNA, através do método de coleta de sangue ou saliva, dos tipos trio, duo, espólio, com e sem coleta, e do tipo espólio a partir de material biológico proveniente de exumação cadavérica"/>
    <s v="Serviço de Terceiro"/>
    <s v="Pregão Eletrônico"/>
    <s v="027/2019"/>
    <d v="2019-06-19T00:00:00"/>
    <s v="19/06/19"/>
    <d v="2025-06-19T00:00:00"/>
    <s v="19/06/25"/>
    <n v="2192"/>
    <s v="EXPIRADO"/>
    <s v="EXPIRADO"/>
    <x v="0"/>
    <n v="615548.85"/>
    <x v="0"/>
    <n v="0"/>
    <s v="FCI-BM"/>
    <s v="PA-PRO-2019/02814"/>
    <n v="0"/>
    <n v="677953.55"/>
    <s v="TJPA-MEM-2024/24411, COBRANÇA. vAI ENTRAR NO EXCEPCIONAL / TJPA-MEM-2024/24411-B segunda via ja enviei para pesquisa de mercado. Pedi apoio oepracional para ligar para Fiscal em 24/05; NOVA CONTRTAÇÃO EM ANDAMENTO "/>
    <m/>
    <s v="Lei n° 8.666/93"/>
    <m/>
    <s v="SIM"/>
    <s v="EMERGENCIAL"/>
    <x v="25"/>
    <d v="2025-04-20T00:00:00"/>
    <s v="Sem informação"/>
    <x v="0"/>
    <m/>
    <s v="Sem indicação"/>
    <s v="Sem indicação"/>
    <s v="Leila Maria Lisboa da Silva"/>
    <s v="Sem indicação"/>
    <s v="Sem indicação"/>
    <s v="leila.silva@tjpa.jus.br;;;coordenadoria.contratos@tjpa.jus.br"/>
    <n v="-249"/>
    <s v=""/>
    <m/>
    <s v="Iniciar Processo de Reajuste"/>
    <s v="022/2019"/>
    <m/>
  </r>
  <r>
    <x v="1"/>
    <s v="035"/>
    <x v="9"/>
    <s v="KARISTEN COMERCIO E SERVIÇOS MECANICOS E ELETRICOS LTDA "/>
    <s v="05.970.357/0001-16"/>
    <s v="Contratação de empresa especializada para prestação de serviço de Manutenção Preditiva, Preventiva e Corretiva permanente com fornecimento de peças de reposição para as SUBESTAÇÕES e GRUPOS GERADORES instalados nas dependências do TRIBUNAL DE JUSTIÇA DO ESTADO DO PARÁ. (Juizado Paulo Frota; Ananindeua; icoaraci)"/>
    <s v="Serviço de Terceiro"/>
    <s v="Pregão Eletrônico"/>
    <s v="031/2019"/>
    <d v="2019-09-01T00:00:00"/>
    <s v="01/09/19"/>
    <d v="2025-06-01T00:00:00"/>
    <s v="01/06/25"/>
    <n v="2100"/>
    <s v="EXPIRADO"/>
    <s v="EXPIRADO"/>
    <x v="0"/>
    <n v="162499.92000000001"/>
    <x v="0"/>
    <n v="0"/>
    <s v="SEENG"/>
    <s v="PA-PRO-2019/03595"/>
    <n v="0"/>
    <n v="228119.92"/>
    <s v="TJPA-MEM-2024/36479, instrução, na cotação; rescisão antecipada TJPA-MEM-2025/26985"/>
    <m/>
    <s v="Lei n° 8.666/93"/>
    <m/>
    <s v="Não"/>
    <s v="EXCEPCIONAL"/>
    <x v="25"/>
    <d v="2025-04-02T00:00:00"/>
    <s v="Sem informação"/>
    <x v="2"/>
    <m/>
    <s v="Antonio Fernandes dos Santos Sousa"/>
    <s v="Daniel Menezes Simas"/>
    <s v="Sem indicação"/>
    <s v="Sem indicação"/>
    <s v="Paulo Marcelo de Araújo Hildebrando"/>
    <s v="paulo.hildebrando@tjpa.jus.br; daniel.simas@tjpa.jus.br; antonio.sousa2@tjpa.jus.br; coordenadoria.contratos@tjpa.jus.br"/>
    <n v="-267"/>
    <s v=""/>
    <m/>
    <s v="Iniciar Processo de Reajuste"/>
    <s v="035/2019"/>
    <m/>
  </r>
  <r>
    <x v="1"/>
    <s v="039"/>
    <x v="9"/>
    <s v="V DE JESUS BURITI SERVIÇOS DE REFRIGERAÇÃO - ME"/>
    <s v="17.230.719/0001-11"/>
    <s v="Manutenção preventiva e corretiva, de desinstalação, substituição e realocação dos equipamentos de ar-condicionado tipo expansão direta e VRF, splits (ou outro equipamento de outra classificação que vier a substituir estes) instalados no prédio da SGP, localizado na Trav. Félix Roque, 264, bairro Cidade Velha, Belém – PA."/>
    <s v="Serviço de Terceiro"/>
    <s v="Pregão Eletrônico"/>
    <s v="040/2019"/>
    <d v="2019-09-16T00:00:00"/>
    <s v="16/09/19"/>
    <d v="2025-04-15T00:00:00"/>
    <s v="15/04/25"/>
    <n v="2038"/>
    <s v="EXPIRADO"/>
    <s v="EXPIRADO"/>
    <x v="0"/>
    <n v="57997"/>
    <x v="0"/>
    <n v="0"/>
    <s v="SEENG"/>
    <s v="PA-PRO-2019/04111"/>
    <n v="0"/>
    <n v="70586.12"/>
    <s v="TJPA-MEM-2024/29574, COBRANÇA, VA ENTRAR EM excepcional; rescindido TJPA-MEM-2025/21127 "/>
    <m/>
    <s v="Lei n° 8.666/93"/>
    <m/>
    <s v="Não"/>
    <s v="EXCEPCIONAL"/>
    <x v="25"/>
    <d v="2025-02-14T00:00:00"/>
    <s v="Sem informação"/>
    <x v="0"/>
    <m/>
    <s v="Antonio Fernandes dos Santos Sousa"/>
    <s v="Sem indicação"/>
    <s v="Edson Goncalves Ferreira"/>
    <s v="Sem indicação"/>
    <s v="Daniel Menezes Simas"/>
    <s v="antonio.sousa2@tjpa.jus.br;;edson.ferreira@tjpa.jus.br;;daniel.simas@tjpa.jus.br;coordenadoria.contratos@tjpa.jus.br"/>
    <n v="-314"/>
    <s v=""/>
    <m/>
    <s v="Iniciar Processo de Reajuste"/>
    <s v="039/2019"/>
    <m/>
  </r>
  <r>
    <x v="1"/>
    <s v="070"/>
    <x v="4"/>
    <s v="XP ON CONSULTORIA LTDA"/>
    <s v="23.518.065/0001-29"/>
    <s v="Aquisição de equipamentos de video conferência, codec e serviço de integração"/>
    <s v="Material Permanente"/>
    <s v="Pregão Eletrônico"/>
    <s v="044/2022"/>
    <d v="2022-08-22T00:00:00"/>
    <s v="22/08/22"/>
    <d v="2025-08-22T00:00:00"/>
    <s v="22/08/25"/>
    <n v="1096"/>
    <s v="EXPIRADO"/>
    <s v="EXPIRADO"/>
    <x v="0"/>
    <n v="1881000"/>
    <x v="0"/>
    <n v="0"/>
    <s v="SETIC"/>
    <s v="TJPA-PRO-2022/03138"/>
    <n v="0"/>
    <n v="2255000"/>
    <s v="TJPA-MEM-2023/31695, COBRANÇA. TJPA-MEM-2023/30870, tramitação, serviço de cotação pediu diligências para a SECINFO/ 0012464-37.2025.8.14.0900 - cobrança - não precisa mais ser prorrogado"/>
    <m/>
    <s v="Lei n° 8.666/93"/>
    <m/>
    <s v="Não"/>
    <s v="PRAZO LEGAL"/>
    <x v="24"/>
    <d v="2025-06-23T00:00:00"/>
    <s v="Sem informação"/>
    <x v="2"/>
    <m/>
    <s v="Aline Santos Oliveira"/>
    <s v="Daniel Fontes Pereira"/>
    <s v="Marcelo Farias das Chagas"/>
    <s v="Ramon Santos do Nascimento"/>
    <s v="Paulo Emilio Correia Lima Paes Barreto"/>
    <s v="aline.oliveira@tjpa.jus.br;fontes.daniel@tjpa.jus.br; marcelo.chagas@tjpa.jus.br; ramon.nascimento@tjpa.jus.br; paulo.paes@tjpa.jus.br;coordenadoria.contratos@tjpa.jus.br"/>
    <n v="-185"/>
    <s v=""/>
    <m/>
    <s v="Iniciar Processo de Reajuste"/>
    <s v="070/2022"/>
    <m/>
  </r>
  <r>
    <x v="0"/>
    <s v="040"/>
    <x v="1"/>
    <s v="REPREMIG - REPRESENTAÇÃO E COMÉRCIO DE MINAS GERAIS LTDA"/>
    <s v="65.149.197/0002-51"/>
    <s v="Registro de Preço para aquisição de televisores - Item 1 - Smart TV 75'"/>
    <s v="Material Permanente"/>
    <s v="Pregão Eletrônico"/>
    <s v="005/2024"/>
    <d v="2024-05-29T00:00:00"/>
    <s v="29/05/24"/>
    <d v="2025-05-29T00:00:00"/>
    <s v="29/05/25"/>
    <n v="365"/>
    <s v="EXPIRADO"/>
    <s v="EXPIRADO"/>
    <x v="0"/>
    <n v="110370"/>
    <x v="0"/>
    <n v="0"/>
    <s v="SEADM"/>
    <s v="TJPA-PRO-2024/02250"/>
    <n v="0"/>
    <n v="110370"/>
    <m/>
    <m/>
    <s v="Lei n° 14.133/21"/>
    <d v="2024-02-06T00:00:00"/>
    <s v="NÃO "/>
    <s v="PRAZO LEGAL"/>
    <x v="25"/>
    <d v="2025-03-30T00:00:00"/>
    <s v="Sem informação"/>
    <x v="0"/>
    <m/>
    <s v="Joao Victor Ferreira Almeida"/>
    <s v="Claikson Mendonca Duarte "/>
    <s v="Paulo Alexandre Andrade de Oliveira"/>
    <s v="Sem indicação"/>
    <s v="Sem indicação"/>
    <s v="joao.vfalmeida@tjpa.jus.br;claikson.duarte@tjpa.jus.br;paulo.alexandre@tjpa.jus.br;coordenadoria.contratos@tjpa.jus.br"/>
    <n v="-270"/>
    <s v=""/>
    <m/>
    <s v="Iniciar Processo de Reajuste"/>
    <s v="040/2024"/>
    <m/>
  </r>
  <r>
    <x v="0"/>
    <s v="030"/>
    <x v="1"/>
    <s v="BETANIAMED COMERCIAL LTDA"/>
    <s v="09.560.267/0001- 08"/>
    <s v="Registro de preços para aquisição de materiais e equipamentos de saúde para uso odontológico no Tribunal de Justiça do Estado do Pará"/>
    <s v="Material de Consumo"/>
    <s v="Pregão Eletrônico"/>
    <s v="003/2024"/>
    <d v="2024-05-13T00:00:00"/>
    <s v="13/05/24"/>
    <d v="2025-05-13T00:00:00"/>
    <s v="13/05/25"/>
    <n v="365"/>
    <s v="EXPIRADO"/>
    <s v="EXPIRADO"/>
    <x v="0"/>
    <n v="14300"/>
    <x v="0"/>
    <n v="0"/>
    <s v="SEGEP"/>
    <s v="TJPA-PRO-2024/01968"/>
    <n v="0"/>
    <n v="14300"/>
    <s v="não será prorrogado, conforme informado por email em 17/03/2025.Valeria Matos Bezerra"/>
    <m/>
    <s v="Lei n° 14.133/21"/>
    <d v="2024-02-20T00:00:00"/>
    <s v="NÃO "/>
    <s v="PRAZO LEGAL"/>
    <x v="25"/>
    <d v="2025-03-14T00:00:00"/>
    <s v="Sem informação"/>
    <x v="0"/>
    <m/>
    <s v="Valeria Matos Bezerra"/>
    <s v="Sem indicação"/>
    <s v="Daniele Gaia Cardoso de Freitas"/>
    <s v="Jose Nazareno Rufino de Mattos"/>
    <s v="Danilo dos Santos Bayma Amorim"/>
    <s v="valeria.bezerra@tjpa.jus.br; jose.mattos@tjpa.jus.br; danilo.amorim@tjpa.jus.br; coordenadoria.contratos@tjpa.jus.br"/>
    <n v="-286"/>
    <s v=""/>
    <m/>
    <s v="Iniciar Processo de Reajuste"/>
    <s v="030/2024"/>
    <m/>
  </r>
  <r>
    <x v="0"/>
    <s v="031"/>
    <x v="1"/>
    <s v="CABANA MAGAZINE LTDA"/>
    <s v="51.621.518/0001-83"/>
    <s v="Registro de preços para aquisição de materiais e equipamentos de saúde para uso odontológico no Tribunal de Justiça do Estado do Pará"/>
    <s v="Material de Consumo"/>
    <s v="Pregão Eletrônico"/>
    <s v="003/2024"/>
    <d v="2024-05-13T00:00:00"/>
    <s v="13/05/24"/>
    <d v="2025-05-13T00:00:00"/>
    <s v="13/05/25"/>
    <n v="365"/>
    <s v="EXPIRADO"/>
    <s v="EXPIRADO"/>
    <x v="0"/>
    <n v="747.75"/>
    <x v="0"/>
    <n v="0"/>
    <s v="SEGEP"/>
    <s v="TJPA-PRO-2024/01970"/>
    <n v="0"/>
    <n v="747.75"/>
    <s v="não será prorrogado, conforme informado por email em 17/03/2025.Valeria Matos Bezerra"/>
    <m/>
    <s v="Lei n° 14.133/21"/>
    <d v="2024-02-20T00:00:00"/>
    <s v="NÃO "/>
    <s v="PRAZO LEGAL"/>
    <x v="25"/>
    <d v="2025-03-14T00:00:00"/>
    <s v="Sem informação"/>
    <x v="0"/>
    <m/>
    <s v="Valeria Matos Bezerra"/>
    <s v="Sem indicação"/>
    <s v="Daniele Gaia Cardoso de Freitas"/>
    <s v="Jose Nazareno Rufino de Mattos"/>
    <s v="Danilo dos Santos Bayma Amorim"/>
    <s v="valeria.bezerra@tjpa.jus.br; jose.mattos@tjpa.jus.br; danilo.amorim@tjpa.jus.br; coordenadoria.contratos@tjpa.jus.br"/>
    <n v="-286"/>
    <s v=""/>
    <m/>
    <s v="Iniciar Processo de Reajuste"/>
    <s v="031/2024"/>
    <m/>
  </r>
  <r>
    <x v="0"/>
    <s v="032"/>
    <x v="1"/>
    <s v="ELIETE S. DINIZ COMERCIO E SERV. ODONTOLÓGICO"/>
    <s v="19.283.539/0001-23"/>
    <s v="Registro de preços para aquisição de materiais e equipamentos de saúde para uso odontológico no Tribunal de Justiça do Estado do Pará"/>
    <s v="Material de Consumo"/>
    <s v="Pregão Eletrônico"/>
    <s v="003/2024"/>
    <d v="2024-05-13T00:00:00"/>
    <s v="13/05/24"/>
    <d v="2025-05-13T00:00:00"/>
    <s v="13/05/25"/>
    <n v="365"/>
    <s v="EXPIRADO"/>
    <s v="EXPIRADO"/>
    <x v="0"/>
    <n v="4316.1499999999996"/>
    <x v="0"/>
    <n v="0"/>
    <s v="SEGEP"/>
    <s v="TJPA-PRO-2024/01972"/>
    <s v="ARP não encontrada"/>
    <n v="4316.1499999999996"/>
    <s v="não será prorrogado, conforme informado por email em 17/03/2025.Valeria Matos Bezerra"/>
    <m/>
    <s v="Lei n° 14.133/21"/>
    <d v="2024-02-20T00:00:00"/>
    <s v="NÃO "/>
    <s v="PRAZO LEGAL"/>
    <x v="25"/>
    <d v="2025-03-14T00:00:00"/>
    <s v="Sem informação"/>
    <x v="4"/>
    <m/>
    <s v="Valeria Matos Bezerra"/>
    <s v="Sem indicação"/>
    <s v="Daniele Gaia Cardoso de Freitas"/>
    <s v="Jose Nazareno Rufino de Mattos"/>
    <s v="Danilo dos Santos Bayma Amorim"/>
    <s v="valeria.bezerra@tjpa.jus.br; jose.mattos@tjpa.jus.br; danilo.amorim@tjpa.jus.br; coordenadoria.contratos@tjpa.jus.br"/>
    <n v="-286"/>
    <s v=""/>
    <m/>
    <s v="Iniciar Processo de Reajuste"/>
    <s v="032/2024"/>
    <m/>
  </r>
  <r>
    <x v="0"/>
    <s v="033"/>
    <x v="1"/>
    <s v="MM COMÉRCIO DE PRODUTOS E EQUIPAMENTOS LTDA"/>
    <s v="33.609.404/0001-36"/>
    <s v="Registro de preços para aquisição de materiais e equipamentos de saúde para uso odontológico no Tribunal de Justiça do Estado do Pará"/>
    <s v="Material de Consumo"/>
    <s v="Pregão Eletrônico"/>
    <s v="003/2024"/>
    <d v="2024-05-13T00:00:00"/>
    <s v="13/05/24"/>
    <d v="2025-05-13T00:00:00"/>
    <s v="13/05/25"/>
    <n v="365"/>
    <s v="EXPIRADO"/>
    <s v="EXPIRADO"/>
    <x v="0"/>
    <n v="9452.5499999999993"/>
    <x v="0"/>
    <n v="0"/>
    <s v="SEGEP"/>
    <s v="TJPA-PRO-2024/01974"/>
    <n v="0"/>
    <n v="9452.5499999999993"/>
    <s v="não será prorrogado, conforme informado por email em 17/03/2025.Valeria Matos Bezerra"/>
    <m/>
    <s v="Lei n° 14.133/21"/>
    <d v="2024-02-20T00:00:00"/>
    <s v="NÃO "/>
    <s v="PRAZO LEGAL"/>
    <x v="25"/>
    <d v="2025-03-14T00:00:00"/>
    <s v="Sem informação"/>
    <x v="4"/>
    <m/>
    <s v="Valeria Matos Bezerra"/>
    <s v="Sem indicação"/>
    <s v="Daniele Gaia Cardoso de Freitas"/>
    <s v="Jose Nazareno Rufino de Mattos"/>
    <s v="Danilo dos Santos Bayma Amorim"/>
    <s v="valeria.bezerra@tjpa.jus.br; jose.mattos@tjpa.jus.br; danilo.amorim@tjpa.jus.br; coordenadoria.contratos@tjpa.jus.br"/>
    <n v="-286"/>
    <s v=""/>
    <m/>
    <s v="Iniciar Processo de Reajuste"/>
    <s v="033/2024"/>
    <m/>
  </r>
  <r>
    <x v="0"/>
    <s v="035"/>
    <x v="1"/>
    <s v="REDNOV FERRAMENTAS LTDA"/>
    <s v="45.769.285/0001-68"/>
    <s v="Registro de preços para aquisição de materiais e equipamentos de saúde para uso odontológico no Tribunal de Justiça do Estado do Pará"/>
    <s v="Material de Consumo"/>
    <s v="Pregão Eletrônico"/>
    <s v="003/2024"/>
    <d v="2024-05-13T00:00:00"/>
    <s v="13/05/24"/>
    <d v="2025-05-13T00:00:00"/>
    <s v="13/05/25"/>
    <n v="365"/>
    <s v="EXPIRADO"/>
    <s v="EXPIRADO"/>
    <x v="0"/>
    <n v="598.5"/>
    <x v="0"/>
    <n v="0"/>
    <s v="SEGEP"/>
    <s v="TJPA-PRO-2024/01977"/>
    <n v="0"/>
    <n v="598.5"/>
    <s v="não será prorrogado, conforme informado por email em 17/03/2025.Valeria Matos Bezerra"/>
    <m/>
    <s v="Lei n° 14.133/21"/>
    <d v="2024-02-20T00:00:00"/>
    <s v="NÃO "/>
    <s v="PRAZO LEGAL"/>
    <x v="25"/>
    <d v="2025-03-14T00:00:00"/>
    <s v="Sem informação"/>
    <x v="0"/>
    <m/>
    <s v="Valeria Matos Bezerra"/>
    <s v="Sem indicação"/>
    <s v="Daniele Gaia Cardoso de Freitas"/>
    <s v="Jose Nazareno Rufino de Mattos"/>
    <s v="Danilo dos Santos Bayma Amorim"/>
    <s v="valeria.bezerra@tjpa.jus.br; jose.mattos@tjpa.jus.br; danilo.amorim@tjpa.jus.br; coordenadoria.contratos@tjpa.jus.br"/>
    <n v="-286"/>
    <s v=""/>
    <m/>
    <s v="Iniciar Processo de Reajuste"/>
    <s v="035/2024"/>
    <m/>
  </r>
  <r>
    <x v="0"/>
    <s v="036"/>
    <x v="1"/>
    <s v="ROSANGELA VENTURA PINTO "/>
    <s v="51.230.979/0001-25"/>
    <s v="Registro de preços para aquisição de materiais e equipamentos de saúde para uso odontológico no Tribunal de Justiça do Estado do Pará"/>
    <s v="Material de Consumo"/>
    <s v="Pregão Eletrônico"/>
    <s v="003/2024"/>
    <d v="2024-05-13T00:00:00"/>
    <s v="13/05/24"/>
    <d v="2025-05-13T00:00:00"/>
    <s v="13/05/25"/>
    <n v="365"/>
    <s v="EXPIRADO"/>
    <s v="EXPIRADO"/>
    <x v="0"/>
    <n v="300"/>
    <x v="0"/>
    <n v="0"/>
    <s v="SEGEP"/>
    <s v="TJPA-PRO-2024/01978"/>
    <s v="ARP não encontrada"/>
    <n v="300"/>
    <s v="não será prorrogado, conforme informado por email em 17/03/2025.Valeria Matos Bezerra"/>
    <m/>
    <s v="Lei n° 14.133/21"/>
    <d v="2024-02-20T00:00:00"/>
    <s v="NÃO "/>
    <s v="PRAZO LEGAL"/>
    <x v="25"/>
    <d v="2025-03-14T00:00:00"/>
    <s v="Sem informação"/>
    <x v="0"/>
    <m/>
    <s v="Valeria Matos Bezerra"/>
    <s v="Sem indicação"/>
    <s v="Daniele Gaia Cardoso de Freitas"/>
    <s v="Jose Nazareno Rufino de Mattos"/>
    <s v="Danilo dos Santos Bayma Amorim"/>
    <s v="valeria.bezerra@tjpa.jus.br; jose.mattos@tjpa.jus.br; danilo.amorim@tjpa.jus.br; coordenadoria.contratos@tjpa.jus.br"/>
    <n v="-286"/>
    <s v=""/>
    <m/>
    <s v="Iniciar Processo de Reajuste"/>
    <s v="036/2024"/>
    <m/>
  </r>
  <r>
    <x v="1"/>
    <s v="014"/>
    <x v="5"/>
    <s v="CORREIOS"/>
    <s v="34.028.316/0018-51"/>
    <s v="MULTIPLOS - Pacote de Serviços dos CORREIOS mediante adesão ao Termo de Condições Comerciais e Anexos, quando contratados serviços específicos, que permite a compra de produtos e utilização dos diversos serviços dos CORREIOS por meio dos canais de atendimento disponibilizados"/>
    <s v="Serviço de Terceiro"/>
    <s v="Dispensa de Licitação"/>
    <s v="002/2020"/>
    <d v="2020-05-27T00:00:00"/>
    <s v="27/05/20"/>
    <d v="2025-05-27T00:00:00"/>
    <s v="27/05/25"/>
    <n v="1826"/>
    <s v="EXPIRADO"/>
    <s v="EXPIRADO"/>
    <x v="0"/>
    <n v="4837901.16"/>
    <x v="0"/>
    <s v="00"/>
    <s v="SEADM"/>
    <s v="PA-PRO-2020/01157"/>
    <n v="0"/>
    <n v="4837901.16"/>
    <s v="e-mail àlvaro de 06/12/2021: ao se prorrogar esse Contrato, automaticamente o CONVÊNIO 14/2020 será prorrogado. Instrução: PA-MEM-2022/08112. Autorizado em 20/04/2022. TJPA-MEM-2023/10601, cobrança. Secretário já se cadatsrou no SEI e eles já mandaram o formaulário para prorrogar o contrato, aguardando retorno do Alvaro para prosseguir junto ao SEI. Aguardando autorização da Desa, autorizado. TJPA-MEM-2024/13620 - n~]ao poderá mais ser prorrogado, Alvaro está elaborando novo."/>
    <m/>
    <s v="Lei n° 8.666/93"/>
    <m/>
    <s v="Não"/>
    <s v="EXCEPCIONAL"/>
    <x v="25"/>
    <d v="2025-03-28T00:00:00"/>
    <s v="Sem informação"/>
    <x v="2"/>
    <m/>
    <s v="Alvaro Quaresma de Araujo Neto"/>
    <s v="Alvaro Quaresma de Araujo Neto"/>
    <s v="Luiz Antônico Cabral da Rocha"/>
    <s v="Sem indicação"/>
    <s v="Sem indicação"/>
    <s v="alvaro.neto@tjpa.jus.br;luiz.cabral@tjpa.jus.br;;;coordenadoria.contratos@tjpa.jus.br"/>
    <n v="-272"/>
    <s v=""/>
    <m/>
    <s v="Iniciar Processo de Reajuste"/>
    <s v="014/2020"/>
    <m/>
  </r>
  <r>
    <x v="0"/>
    <s v="013"/>
    <x v="1"/>
    <s v="CS BRASIL FROTAS AS"/>
    <s v="27.595.780/0001-16"/>
    <s v="Registro de Preços para eventual contratação de empresa especializada na prestação de serviço de locação de veículos automotores blindados e não blindados"/>
    <s v="Serviço de Terceiro"/>
    <s v="Pregão Eletrônico"/>
    <s v="065/2023"/>
    <d v="2024-02-28T00:00:00"/>
    <s v="28/02/24"/>
    <d v="2025-02-28T00:00:00"/>
    <s v="28/02/25"/>
    <n v="366"/>
    <s v="EXPIRADO"/>
    <s v="EXPIRADO"/>
    <x v="0"/>
    <n v="521136"/>
    <x v="0"/>
    <n v="0"/>
    <s v="COMIL"/>
    <s v="TJPA-PRO-2024/00723"/>
    <s v="ARP não encontrada"/>
    <n v="521136"/>
    <m/>
    <m/>
    <s v="Lei n° 8.666/93"/>
    <m/>
    <s v="SIM"/>
    <s v="PRAZO LEGAL"/>
    <x v="26"/>
    <d v="2024-12-30T00:00:00"/>
    <s v="Sem informação"/>
    <x v="4"/>
    <m/>
    <s v="Willian Rogerio Souza da Silva"/>
    <s v="Renato Moraes da Cunha"/>
    <s v="Edson Santos de Souza"/>
    <s v="Sem indicação"/>
    <s v="Sem indicação"/>
    <s v="william.souza@tjpa.jus.br; renato.cunha@tjpa.jus.br; edson.souza@tjpa.jus.br; coordenadoria.contratos@tjpa.jus.br"/>
    <n v="-360"/>
    <s v=""/>
    <m/>
    <s v="Iniciar Processo de Reajuste"/>
    <s v="013/2024"/>
    <m/>
  </r>
  <r>
    <x v="1"/>
    <s v="014"/>
    <x v="4"/>
    <s v="UNIVERSIDADE FEDERAL DO ESTADO DO PARÁ - UFPA E A FUNDAÇÃO DE AMPARO E DESENVOLVIMENTO DA PESQUISA - FADESP"/>
    <s v="34.621.748/0001-23 / 05.572.870/0001-59 "/>
    <s v="Contratação de instituição especializada em desenvolvimento humano e tecnologia de gestão de pessoas, para implementação e execução do projeto “Gestão Por Competência” como meio para o desenvolvimento institucional do Tribunal de Justiça do Estado do Pará."/>
    <s v="Serviço de Terceiro"/>
    <s v="Inexigibilidade de Licitação"/>
    <s v="006/2022"/>
    <d v="2022-09-01T00:00:00"/>
    <s v="01/09/22"/>
    <d v="2025-03-01T00:00:00"/>
    <s v="01/03/25"/>
    <n v="912"/>
    <s v="EXPIRADO"/>
    <s v="EXPIRADO"/>
    <x v="0"/>
    <n v="488400"/>
    <x v="0"/>
    <s v="00"/>
    <s v="SEGEP"/>
    <s v="TJPA-PRO-2021/00819"/>
    <n v="0"/>
    <n v="488400"/>
    <s v="TJPA-MEM-2024/52559, COBRANÇA, com áurea. Autorizado. Em 14/02 perguntei para Jean sobre necessidade de nova prorrogação "/>
    <m/>
    <s v="Lei n° 8.666/93"/>
    <m/>
    <s v="SIM"/>
    <s v="PRAZO LEGAL"/>
    <x v="26"/>
    <d v="2024-12-31T00:00:00"/>
    <s v="Sem informação"/>
    <x v="2"/>
    <m/>
    <s v="Jean Karlo Quintela de Souza"/>
    <s v="Jean Karlo Quintela de Souza"/>
    <s v="Flavia Queiroz Monteiro"/>
    <s v="Sem indicação"/>
    <s v="Sem indicação"/>
    <s v="jean.souza@tjpa.jus.br;jean.souza@tjpa.jus.br;flavia.monteiro@tjpa.jus.br;;;coordenadoria.contratos@tjpa.jus.br"/>
    <n v="-359"/>
    <s v=""/>
    <m/>
    <s v="Iniciar Processo de Reajuste"/>
    <s v="014/2022"/>
    <m/>
  </r>
  <r>
    <x v="1"/>
    <s v="004"/>
    <x v="2"/>
    <s v="EFL SILVA MANUTENÇÃO DE NOBREAKS E GERADORES"/>
    <s v="24.798.024/0001-04"/>
    <s v="Contratação de empresa especializada para prestação de serviços de manutenção preditiva, preventiva e corretiva permanente com fornecimento de peças de reposição para substações e grupos geradores instalados no Edifício Sede, Fórum Cívil e Anexo I, com manutenção nos sistemas de aterramento e de proteção contra descargas atmosféricas, do TJPA."/>
    <s v="Serviço de Terceiro"/>
    <s v="Pregão Eletrônico"/>
    <s v="079/2022"/>
    <d v="2023-03-02T00:00:00"/>
    <s v="02/03/23"/>
    <d v="2025-03-02T00:00:00"/>
    <s v="02/03/25"/>
    <n v="731"/>
    <s v="EXPIRADO"/>
    <s v="EXPIRADO"/>
    <x v="0"/>
    <n v="150000"/>
    <x v="0"/>
    <s v="00"/>
    <s v="SEENG"/>
    <s v="PA-PRO-2023/00253"/>
    <n v="0"/>
    <n v="150000"/>
    <s v="TJPA-MEM-2023/66849, instrução. TJPA-MEM-2025/00829-A, cobrança - não será prorrogado"/>
    <d v="2023-12-12T00:00:00"/>
    <s v="Lei n° 8.666/93"/>
    <m/>
    <s v="Não"/>
    <s v="PRAZO LEGAL"/>
    <x v="26"/>
    <d v="2025-01-01T00:00:00"/>
    <s v="Dentro do prazo"/>
    <x v="0"/>
    <m/>
    <s v="Antonio Fernandes dos Santos Sousa"/>
    <s v="Max Jorge Machado Santos"/>
    <s v="Max Jorge Machado Santos"/>
    <s v="Sem indicação"/>
    <s v="Daniel Menezes Simas"/>
    <s v="antonio.sousa2@tjpa.jus.br;max.machado@tjpa.jus.br;max.machado@tjpa.jus.br;;daniel.simas@tjpa.jus.br;coordenadoria.contratos@tjpa.jus.br"/>
    <n v="-358"/>
    <s v=""/>
    <m/>
    <s v="Iniciar Processo de Reajuste"/>
    <s v="004/2023"/>
    <m/>
  </r>
  <r>
    <x v="0"/>
    <s v="014"/>
    <x v="1"/>
    <s v="C M DOS S CAMELLO COMÉRCIO EQUIPAMENTOS ELETRÔNICOS"/>
    <s v="22.352.565/0001-70"/>
    <s v="Registro de Preços para aquisição de peças e componentes para aparelhos de refrigeração instalados nas edificações do TJPA"/>
    <s v="Material de Consumo"/>
    <s v="Pregão Eletrônico"/>
    <s v="060/2023"/>
    <d v="2024-03-07T00:00:00"/>
    <s v="07/03/24"/>
    <d v="2025-03-07T00:00:00"/>
    <s v="07/03/25"/>
    <n v="365"/>
    <s v="EXPIRADO"/>
    <s v="EXPIRADO"/>
    <x v="0"/>
    <n v="228982.45"/>
    <x v="0"/>
    <n v="0"/>
    <s v="SEENG"/>
    <s v="TJPA-PRO-2024/01028"/>
    <n v="0"/>
    <n v="228982.45"/>
    <m/>
    <m/>
    <s v="Lei n° 8.666/93"/>
    <m/>
    <s v="SIM"/>
    <s v="PRAZO LEGAL"/>
    <x v="26"/>
    <d v="2025-01-06T00:00:00"/>
    <s v="Sem informação"/>
    <x v="4"/>
    <m/>
    <s v="Claudio Ormindo Silva dos Santos"/>
    <s v="Samantha Nahon Bittencourt"/>
    <s v="Antonio Fernandes dos Santos Sousa"/>
    <s v="Sem indicação"/>
    <s v="Sem indicação"/>
    <s v="claudio.ormindo@tjpa.jus.br; samantha.nahon@tjpa.jus.br;coordenadoria.contratos@tjpa.jus.br; antonio.sousa2@tjpa.jus.br"/>
    <n v="-353"/>
    <s v=""/>
    <m/>
    <s v="Iniciar Processo de Reajuste"/>
    <s v="014/2024"/>
    <m/>
  </r>
  <r>
    <x v="0"/>
    <s v="015"/>
    <x v="1"/>
    <s v="J B M H DISTRIBUIDORA DE EQUIPAMENTOS ELETRONICOS EIRELI"/>
    <s v="30.632.729/0001-41"/>
    <s v="Registro de Preços para aquisição de peças e componentes para aparelhos de refrigeração instalados nas edificações do TJPA"/>
    <s v="Material de Consumo"/>
    <s v="Pregão Eletrônico"/>
    <s v="060/2023"/>
    <d v="2024-03-07T00:00:00"/>
    <s v="07/03/24"/>
    <d v="2025-03-07T00:00:00"/>
    <s v="07/03/25"/>
    <n v="365"/>
    <s v="EXPIRADO"/>
    <s v="EXPIRADO"/>
    <x v="0"/>
    <n v="177365.2"/>
    <x v="0"/>
    <n v="0"/>
    <s v="SEENG"/>
    <s v="TJPA-PRO-2024/01030"/>
    <n v="0"/>
    <n v="177365.2"/>
    <m/>
    <m/>
    <s v="Lei n° 8.666/93"/>
    <m/>
    <s v="SIM"/>
    <s v="PRAZO LEGAL"/>
    <x v="26"/>
    <d v="2025-01-06T00:00:00"/>
    <s v="Sem informação"/>
    <x v="4"/>
    <m/>
    <s v="Claudio Ormindo Silva dos Santos"/>
    <s v="Samantha Nahon Bittencourt"/>
    <s v="Antonio Fernandes dos Santos Sousa"/>
    <s v="Sem indicação"/>
    <s v="Sem indicação"/>
    <s v="claudio.ormindo@tjpa.jus.br; samantha.nahon@tjpa.jus.br;coordenadoria.contratos@tjpa.jus.br; antonio.sousa2@tjpa.jus.br"/>
    <n v="-353"/>
    <s v=""/>
    <m/>
    <s v="Iniciar Processo de Reajuste"/>
    <s v="015/2024"/>
    <m/>
  </r>
  <r>
    <x v="0"/>
    <s v="016"/>
    <x v="1"/>
    <s v="J2R AUTOMAÇÃO LTDA - EIRELI"/>
    <s v="30.247.600/0001-10"/>
    <s v="Registro de Preços para aquisição de peças e componentes para aparelhos de refrigeração instalados nas edificações do TJPA"/>
    <s v="Material de Consumo"/>
    <s v="Pregão Eletrônico"/>
    <s v="060/2023"/>
    <d v="2024-03-07T00:00:00"/>
    <s v="07/03/24"/>
    <d v="2025-03-07T00:00:00"/>
    <s v="07/03/25"/>
    <n v="365"/>
    <s v="EXPIRADO"/>
    <s v="EXPIRADO"/>
    <x v="0"/>
    <n v="18084.7"/>
    <x v="0"/>
    <n v="0"/>
    <s v="SEENG"/>
    <s v="TJPA-PRO-2024/01032"/>
    <s v="ARP não encontrada"/>
    <n v="18084.7"/>
    <m/>
    <m/>
    <s v="Lei n° 8.666/93"/>
    <m/>
    <s v="SIM"/>
    <s v="PRAZO LEGAL"/>
    <x v="26"/>
    <d v="2025-01-06T00:00:00"/>
    <s v="Sem informação"/>
    <x v="4"/>
    <m/>
    <s v="Claudio Ormindo Silva dos Santos"/>
    <s v="Samantha Nahon Bittencourt"/>
    <s v="Antonio Fernandes dos Santos Sousa"/>
    <s v="Sem indicação"/>
    <s v="Sem indicação"/>
    <s v="claudio.ormindo@tjpa.jus.br; samantha.nahon@tjpa.jus.br;coordenadoria.contratos@tjpa.jus.br; antonio.sousa2@tjpa.jus.br"/>
    <n v="-353"/>
    <s v=""/>
    <m/>
    <s v="Iniciar Processo de Reajuste"/>
    <s v="016/2024"/>
    <m/>
  </r>
  <r>
    <x v="1"/>
    <s v="074"/>
    <x v="4"/>
    <s v="POLO ENGENHARIA COM LTDA"/>
    <s v="03.202.674/0001-67"/>
    <s v="Serviço de manutenção preditiva, preventiva e corretiva permanente com fornecimento de peças de reposição para subestações e grupos geradores instalados nos prédios do fórum criminal, anexo II, Anexo São João, Secretaria de Gestão de Pessoas e Fórum de Tomé-Açu do TJPA"/>
    <s v="Serviço de Terceiro"/>
    <s v="Pregão Eletrônico"/>
    <s v="058/2022"/>
    <d v="2022-09-24T00:00:00"/>
    <s v="24/09/22"/>
    <d v="2025-06-01T00:00:00"/>
    <s v="01/06/25"/>
    <n v="981"/>
    <s v="EXPIRADO"/>
    <s v="EXPIRADO"/>
    <x v="0"/>
    <n v="250000"/>
    <x v="0"/>
    <s v="00"/>
    <s v="SEENG"/>
    <s v="PA-PRO-2022/03694"/>
    <n v="0"/>
    <n v="250000"/>
    <s v="TJPA-MEM-2024/40566, COBRANÇA; TJPA-MEM-2025/26986 rescisão"/>
    <m/>
    <s v="Lei n° 8.666/93"/>
    <m/>
    <s v="Não"/>
    <s v="PRAZO LEGAL"/>
    <x v="25"/>
    <d v="2025-04-02T00:00:00"/>
    <s v="Sem informação"/>
    <x v="2"/>
    <m/>
    <s v="Valter Mendes Ferreira Júnior"/>
    <s v="Daniel Menezes Simas"/>
    <s v="Daniel Menezes Simas"/>
    <s v="Sem indicação"/>
    <s v="Paulo Marcelo de Araújo Hildebrando"/>
    <s v="valter.junior@tjpa.jus.br;daniel.simas@tjpa.jus.br;daniel.simas@tjpa.jus.br;;paulo.hildebrando@tjpa.jus.br;coordenadoria.contratos@tjpa.jus.br"/>
    <n v="-267"/>
    <s v=""/>
    <m/>
    <s v="Iniciar Processo de Reajuste"/>
    <s v="074/2022"/>
    <m/>
  </r>
  <r>
    <x v="0"/>
    <s v="018"/>
    <x v="1"/>
    <s v="J LEMOS DE CARVALHO"/>
    <s v="12.294.602/0001-88"/>
    <s v="Registro de Preços para eventual aquisição de mobiliário de aço e de mdf"/>
    <s v="Material Permanente"/>
    <s v="Pregão Eletrônico"/>
    <s v="076/2023"/>
    <d v="2024-03-11T00:00:00"/>
    <s v="11/03/24"/>
    <d v="2025-03-11T00:00:00"/>
    <s v="11/03/25"/>
    <n v="365"/>
    <s v="EXPIRADO"/>
    <s v="EXPIRADO"/>
    <x v="0"/>
    <n v="1426050"/>
    <x v="0"/>
    <n v="0"/>
    <s v="SEADM"/>
    <s v="TJPA-PRO-2024/01075"/>
    <n v="0"/>
    <n v="1426050"/>
    <m/>
    <m/>
    <s v="Lei n° 8.666/93"/>
    <m/>
    <s v="NÃO "/>
    <s v="PRAZO LEGAL"/>
    <x v="26"/>
    <d v="2025-01-10T00:00:00"/>
    <s v="Sem informação"/>
    <x v="4"/>
    <m/>
    <s v="Joao Victor Ferreira Almeida"/>
    <s v="Claikson Mendonca Duarte "/>
    <s v="Paulo Alexandre Andrade de Oliveira"/>
    <s v="Sem indicação"/>
    <s v="Sem indicação"/>
    <s v="claikson.duarte@tjpa.jus.br;joaovfalmeida@tjpa.jus.br;paulo.alexandre@tjpa.jus.br;coordenadoria.contratos@tjpa.jus.br"/>
    <n v="-349"/>
    <s v=""/>
    <m/>
    <s v="Iniciar Processo de Reajuste"/>
    <s v="018/2024"/>
    <m/>
  </r>
  <r>
    <x v="0"/>
    <s v="019"/>
    <x v="1"/>
    <s v="SA GONDOLAS DE AÇO LTDA"/>
    <s v="09.177.776/0001-56"/>
    <s v="Registro de Preços para eventual aquisição de mobiliário de aço e de mdf"/>
    <s v="Material Permanente"/>
    <s v="Pregão Eletrônico"/>
    <s v="076/2023"/>
    <d v="2024-03-11T00:00:00"/>
    <s v="11/03/24"/>
    <d v="2025-03-11T00:00:00"/>
    <s v="11/03/25"/>
    <n v="365"/>
    <s v="EXPIRADO"/>
    <s v="EXPIRADO"/>
    <x v="0"/>
    <n v="352490"/>
    <x v="0"/>
    <n v="0"/>
    <s v="SEADM"/>
    <s v="TJPA-PRO-2024/01078"/>
    <n v="0"/>
    <n v="352490"/>
    <m/>
    <m/>
    <s v="Lei n° 8.666/93"/>
    <m/>
    <s v="NÃO "/>
    <s v="PRAZO LEGAL"/>
    <x v="26"/>
    <d v="2025-01-10T00:00:00"/>
    <s v="Sem informação"/>
    <x v="4"/>
    <m/>
    <s v="Joao Victor Ferreira Almeida"/>
    <s v="Claikson Mendonca Duarte "/>
    <s v="Paulo Alexandre Andrade de Oliveira"/>
    <s v="Sem indicação"/>
    <s v="Sem indicação"/>
    <s v="claikson.duarte@tjpa.jus.br;joaovfalmeida@tjpa.jus.br;paulo.alexandre@tjpa.jus.br;coordenadoria.contratos@tjpa.jus.br"/>
    <n v="-349"/>
    <s v=""/>
    <m/>
    <s v="Iniciar Processo de Reajuste"/>
    <s v="019/2024"/>
    <m/>
  </r>
  <r>
    <x v="0"/>
    <s v="020"/>
    <x v="1"/>
    <s v="L CARVALHO COMERCIO E SERVIÇOS LTDA"/>
    <s v="20.991.432/0001-19"/>
    <s v="Registro de Preços para eventual aquisição de mobiliário de aço e de mdf"/>
    <s v="Material Permanente"/>
    <s v="Pregão Eletrônico"/>
    <s v="076/2023"/>
    <d v="2024-03-11T00:00:00"/>
    <s v="11/03/24"/>
    <d v="2025-03-11T00:00:00"/>
    <s v="11/03/25"/>
    <n v="365"/>
    <s v="EXPIRADO"/>
    <s v="EXPIRADO"/>
    <x v="0"/>
    <n v="13970"/>
    <x v="0"/>
    <n v="0"/>
    <s v="SEADM"/>
    <s v="TJPA-PRO-2024/01075"/>
    <n v="0"/>
    <n v="13970"/>
    <m/>
    <m/>
    <s v="Lei n° 8.666/93"/>
    <m/>
    <s v="NÃO "/>
    <s v="PRAZO LEGAL"/>
    <x v="26"/>
    <d v="2025-01-10T00:00:00"/>
    <s v="Sem informação"/>
    <x v="4"/>
    <m/>
    <s v="Joao Victor Ferreira Almeida"/>
    <s v="Claikson Mendonca Duarte "/>
    <s v="Paulo Alexandre Andrade de Oliveira"/>
    <s v="Sem indicação"/>
    <s v="Sem indicação"/>
    <s v="claikson.duarte@tjpa.jus.br;joaovfalmeida@tjpa.jus.br;paulo.alexandre@tjpa.jus.br;coordenadoria.contratos@tjpa.jus.br"/>
    <n v="-349"/>
    <s v=""/>
    <m/>
    <s v="Iniciar Processo de Reajuste"/>
    <s v="020/2024"/>
    <m/>
  </r>
  <r>
    <x v="0"/>
    <s v="021"/>
    <x v="1"/>
    <s v="J B M H DISTRIBUIDORA DE EQUIPAMENTOS ELETRÔNICOS EIRELI "/>
    <s v="30.632.729/0001-41"/>
    <s v="Registro de Preços para eventual aquisição de mobiliário de aço e de mdf"/>
    <s v="Material Permanente"/>
    <s v="Pregão Eletrônico"/>
    <s v="076/2023"/>
    <d v="2024-03-11T00:00:00"/>
    <s v="11/03/24"/>
    <d v="2025-03-11T00:00:00"/>
    <s v="11/03/25"/>
    <n v="365"/>
    <s v="EXPIRADO"/>
    <s v="EXPIRADO"/>
    <x v="0"/>
    <n v="4200"/>
    <x v="0"/>
    <n v="0"/>
    <s v="SEADM"/>
    <s v="TJPA-PRO-2024/01074"/>
    <n v="0"/>
    <n v="4200"/>
    <m/>
    <m/>
    <s v="Lei n° 8.666/93"/>
    <m/>
    <s v="NÃO "/>
    <s v="PRAZO LEGAL"/>
    <x v="26"/>
    <d v="2025-01-10T00:00:00"/>
    <s v="Sem informação"/>
    <x v="4"/>
    <m/>
    <s v="Joao Victor Ferreira Almeida"/>
    <s v="Claikson Mendonca Duarte "/>
    <s v="Paulo Alexandre Andrade de Oliveira"/>
    <s v="Sem indicação"/>
    <s v="Sem indicação"/>
    <s v="claikson.duarte@tjpa.jus.br;joaovfalmeida@tjpa.jus.br;paulo.alexandre@tjpa.jus.br;coordenadoria.contratos@tjpa.jus.br"/>
    <n v="-349"/>
    <s v=""/>
    <m/>
    <s v="Iniciar Processo de Reajuste"/>
    <s v="021/2024"/>
    <m/>
  </r>
  <r>
    <x v="0"/>
    <s v="022"/>
    <x v="1"/>
    <s v="TREVO - FORNECIMENTO, MANUTENÇÃO E INSTALAÇÃO DE PORTAS, ESQUADRIAS E PAINÉIS DE VIDRO"/>
    <s v="10.956.940/0001-02"/>
    <s v="Registro de Preços para contratação de empresa especializada no fornecimento, manutenção e instalação de portas, esquadrias e painéis de vidro, com fornecimento de material, para atender aos prédios do Poder Judiciário na Região Metropolitana de Belém"/>
    <s v="Material Permanente"/>
    <s v="Pregão Eletrônico"/>
    <s v="070/2023"/>
    <d v="2024-03-13T00:00:00"/>
    <s v="13/03/24"/>
    <d v="2025-03-13T00:00:00"/>
    <s v="13/03/25"/>
    <n v="365"/>
    <s v="EXPIRADO"/>
    <s v="EXPIRADO"/>
    <x v="0"/>
    <n v="123020"/>
    <x v="0"/>
    <n v="0"/>
    <s v="SEADM"/>
    <s v="TJPA-PRO-2024/01134"/>
    <n v="0"/>
    <n v="123020"/>
    <m/>
    <m/>
    <s v="Lei n° 8.666/93"/>
    <m/>
    <s v="NÃO "/>
    <s v="PRAZO LEGAL"/>
    <x v="26"/>
    <d v="2025-01-12T00:00:00"/>
    <s v="Sem informação"/>
    <x v="4"/>
    <m/>
    <s v="Fabricio Nogueira Rodrigues"/>
    <s v="Rita de Cássia Araújo Oliveira Barata"/>
    <s v="Glaucia Regina Centeno Cordeiro de Campos"/>
    <s v="Sem indicação"/>
    <s v="Sem indicação"/>
    <s v="fabricio.rodrigues@tjpa.jus.br; rita.oliveira@tjpa.jus.br; glaucia.cordeiro@tjpa.jus.br; coordenadoria.contratos@tjpa.jus.br"/>
    <n v="-347"/>
    <s v=""/>
    <m/>
    <s v="Iniciar Processo de Reajuste"/>
    <s v="022/2024"/>
    <m/>
  </r>
  <r>
    <x v="0"/>
    <s v="023"/>
    <x v="1"/>
    <s v="AGUIA IMPORTAÇÃO E COMÉRCIO DE PNEUMÁTICOS LTDA"/>
    <s v="30.823.167/0001-13"/>
    <s v="Registro de preços para aquisição de pneumáticos novos, sem uso anterior"/>
    <s v="Material de Consumo"/>
    <s v="Pregão Eletrônico"/>
    <s v="057/2023"/>
    <d v="2024-03-20T00:00:00"/>
    <s v="20/03/24"/>
    <d v="2025-03-20T00:00:00"/>
    <s v="20/03/25"/>
    <n v="365"/>
    <s v="EXPIRADO"/>
    <s v="EXPIRADO"/>
    <x v="0"/>
    <n v="10782"/>
    <x v="0"/>
    <n v="0"/>
    <s v="SEADM"/>
    <s v="TJPA-PRO-2024/01247"/>
    <n v="0"/>
    <n v="10782"/>
    <m/>
    <m/>
    <s v="Lei n° 8.666/93"/>
    <m/>
    <s v="NÃO "/>
    <s v="PRAZO LEGAL"/>
    <x v="26"/>
    <d v="2025-01-19T00:00:00"/>
    <s v="Sem informação"/>
    <x v="4"/>
    <m/>
    <s v="Adriana Coelho Lisboa"/>
    <s v="Wanderson Alcides Sena Marques"/>
    <s v="Helio da Silva Pinheiro"/>
    <s v="Sem indicação"/>
    <s v="Sem indicação"/>
    <s v="adriana.guimaraes@tjpa.jus.br; wanderaon.marques@tjp.jus.br; helio.pinheiro@tjpa.jus.br; coordenadoria.contratos@tjpa.jus.br"/>
    <n v="-340"/>
    <s v=""/>
    <m/>
    <s v="Iniciar Processo de Reajuste"/>
    <s v="023/2024"/>
    <m/>
  </r>
  <r>
    <x v="0"/>
    <s v="024"/>
    <x v="1"/>
    <s v="ATENAS DISTRIBUIDORA DE PNEUMÁTICO E TINTAS LTDA"/>
    <s v="51.890.698/0001-07"/>
    <s v="Registro de preços para aquisição de pneumáticos novos, sem uso anterior"/>
    <s v="Material de Consumo"/>
    <s v="Pregão Eletrônico"/>
    <s v="057/2023"/>
    <d v="2024-03-20T00:00:00"/>
    <s v="20/03/24"/>
    <d v="2025-03-20T00:00:00"/>
    <s v="20/03/25"/>
    <n v="365"/>
    <s v="EXPIRADO"/>
    <s v="EXPIRADO"/>
    <x v="0"/>
    <n v="44177.91"/>
    <x v="0"/>
    <n v="0"/>
    <s v="SEADM"/>
    <s v="TJPA-PRO-2024/01248"/>
    <n v="0"/>
    <n v="44177.91"/>
    <m/>
    <m/>
    <s v="Lei n° 8.666/93"/>
    <m/>
    <s v="NÃO "/>
    <s v="PRAZO LEGAL"/>
    <x v="26"/>
    <d v="2025-01-19T00:00:00"/>
    <s v="Sem informação"/>
    <x v="4"/>
    <m/>
    <s v="Adriana Coelho Lisboa"/>
    <s v="Wanderson Alcides Sena Marques"/>
    <s v="Helio da Silva Pinheiro"/>
    <s v="Sem indicação"/>
    <s v="Sem indicação"/>
    <s v="adriana.guimaraes@tjpa.jus.br; wanderaon.marques@tjp.jus.br; helio.pinheiro@tjpa.jus.br; coordenadoria.contratos@tjpa.jus.br"/>
    <n v="-340"/>
    <s v=""/>
    <m/>
    <s v="Iniciar Processo de Reajuste"/>
    <s v="024/2024"/>
    <m/>
  </r>
  <r>
    <x v="0"/>
    <s v="025"/>
    <x v="1"/>
    <s v="AUTOLUK COMÉRCIO DE PNEUMATICOS E PEÇAS LTDA"/>
    <s v="20.063.556/0001-34"/>
    <s v="Registro de preços para aquisição de pneumáticos novos, sem uso anterior"/>
    <s v="Material de Consumo"/>
    <s v="Pregão Eletrônico"/>
    <s v="057/2023"/>
    <d v="2024-03-20T00:00:00"/>
    <s v="20/03/24"/>
    <d v="2025-03-20T00:00:00"/>
    <s v="20/03/25"/>
    <n v="365"/>
    <s v="EXPIRADO"/>
    <s v="EXPIRADO"/>
    <x v="0"/>
    <n v="43135.4"/>
    <x v="0"/>
    <n v="0"/>
    <s v="SEADM"/>
    <s v="TJPA-PRO-2024/01249"/>
    <n v="0"/>
    <n v="43135.4"/>
    <m/>
    <m/>
    <s v="Lei n° 8.666/93"/>
    <m/>
    <s v="NÃO "/>
    <s v="PRAZO LEGAL"/>
    <x v="26"/>
    <d v="2025-01-19T00:00:00"/>
    <s v="Sem informação"/>
    <x v="4"/>
    <m/>
    <s v="Adriana Coelho Lisboa"/>
    <s v="Wanderson Alcides Sena Marques"/>
    <s v="Helio da Silva Pinheiro"/>
    <s v="Sem indicação"/>
    <s v="Sem indicação"/>
    <s v="adriana.guimaraes@tjpa.jus.br; wanderaon.marques@tjp.jus.br; helio.pinheiro@tjpa.jus.br; coordenadoria.contratos@tjpa.jus.br"/>
    <n v="-340"/>
    <s v=""/>
    <m/>
    <s v="Iniciar Processo de Reajuste"/>
    <s v="025/2024"/>
    <m/>
  </r>
  <r>
    <x v="0"/>
    <s v="026"/>
    <x v="1"/>
    <s v="INOVARE COMÉRCIO E SERVIÇOS LTDA"/>
    <s v="51.564.827/0001-69"/>
    <s v="Registro de preços para aquisição de pneumáticos novos, sem uso anterior"/>
    <s v="Material de Consumo"/>
    <s v="Pregão Eletrônico"/>
    <s v="057/2023"/>
    <d v="2024-03-20T00:00:00"/>
    <s v="20/03/24"/>
    <d v="2025-03-20T00:00:00"/>
    <s v="20/03/25"/>
    <n v="365"/>
    <s v="EXPIRADO"/>
    <s v="EXPIRADO"/>
    <x v="0"/>
    <n v="58931.199999999997"/>
    <x v="0"/>
    <n v="0"/>
    <s v="SEADM"/>
    <s v="TJPA-PRO-2024/01250"/>
    <n v="0"/>
    <n v="72131.199999999997"/>
    <m/>
    <m/>
    <s v="Lei n° 8.666/93"/>
    <m/>
    <s v="NÃO "/>
    <s v="PRAZO LEGAL"/>
    <x v="26"/>
    <d v="2025-01-19T00:00:00"/>
    <s v="Sem informação"/>
    <x v="4"/>
    <m/>
    <s v="Adriana Coelho Lisboa"/>
    <s v="Wanderson Alcides Sena Marques"/>
    <s v="Helio da Silva Pinheiro"/>
    <s v="Sem indicação"/>
    <s v="Sem indicação"/>
    <s v="adriana.guimaraes@tjpa.jus.br; wanderaon.marques@tjp.jus.br; helio.pinheiro@tjpa.jus.br; coordenadoria.contratos@tjpa.jus.br"/>
    <n v="-340"/>
    <s v=""/>
    <m/>
    <s v="Iniciar Processo de Reajuste"/>
    <s v="026/2024"/>
    <m/>
  </r>
  <r>
    <x v="1"/>
    <s v="019"/>
    <x v="11"/>
    <s v="ADIBENS – ADMINISTRAÇÃO E INCORPORAÇÃO DE BENS IMÓVEIS LTDA"/>
    <s v="06.105.070/0001-90"/>
    <s v="Locação de imóvel, situado na Rodovia BR 316, Km 6,5 no bairro Levilândia, Município de Ananindeua, com os seguintes dados físicos: 10.885 m² de área total, sendo 4.539m² de área coberta; 534m² de mezanino; 1.512 m² de estacionamento dianteiro e 4.300m² de estacionamento traseiro para a implementação do Projeto de Modernização e Gestão Documental, com a regionalização do Arquivo do Tribunal"/>
    <s v="Aluguel"/>
    <s v="Dispensa de Licitação"/>
    <s v="003/2018"/>
    <d v="2018-03-21T00:00:00"/>
    <s v="21/03/18"/>
    <d v="2025-03-21T00:00:00"/>
    <s v="21/03/25"/>
    <n v="2557"/>
    <s v="EXPIRADO"/>
    <s v="EXPIRADO"/>
    <x v="0"/>
    <n v="612000"/>
    <x v="0"/>
    <s v="00"/>
    <s v="SEADM"/>
    <s v="PA-PRO-2018/00921"/>
    <n v="0"/>
    <n v="871651.07"/>
    <s v="Não poderá ser prorrogado"/>
    <m/>
    <s v="Lei n° 8.666/93"/>
    <m/>
    <s v="Não"/>
    <s v="EMERGENCIAL"/>
    <x v="26"/>
    <d v="2025-01-20T00:00:00"/>
    <s v="Sem informação"/>
    <x v="2"/>
    <m/>
    <s v="Jose Nasareno de Macedo Silva"/>
    <s v="Jose Nasareno de Macedo Silva"/>
    <s v="Antonio Wilson Eutropio Azevedo de Souza"/>
    <s v="Sem indicação"/>
    <s v="Sheyla Mayara Miranda Melo"/>
    <s v="nasareno.silva@tjpa.jus.br;antonio.souza@tjpa.jus.br;;sheyla.melo@tjpa.jus.br;coordenadoria.contratos@tjpa.jus.br"/>
    <n v="-339"/>
    <s v=""/>
    <m/>
    <s v="Iniciar Processo de Reajuste"/>
    <s v="019/2018"/>
    <m/>
  </r>
  <r>
    <x v="0"/>
    <s v="017"/>
    <x v="1"/>
    <s v="LUMEN SUPRIMENTAL E LOCAÇÕES LTDA"/>
    <s v="34.777.255/0001-87"/>
    <s v="Registro de Preços para aquisição de peças e componentes para aparelhos de refrigeração instalados nas edificações do TJPA"/>
    <s v="Material de Consumo"/>
    <s v="Pregão Eletrônico"/>
    <s v="060/2023"/>
    <d v="2024-03-07T00:00:00"/>
    <s v="07/03/24"/>
    <d v="2025-03-07T00:00:00"/>
    <s v="07/03/25"/>
    <n v="365"/>
    <s v="EXPIRADO"/>
    <s v="EXPIRADO"/>
    <x v="0"/>
    <n v="3306.8"/>
    <x v="0"/>
    <n v="0"/>
    <s v="SEENG"/>
    <s v="TJPA-PRO-2024/01033"/>
    <s v="ARP não encontrada"/>
    <n v="3306.8"/>
    <m/>
    <m/>
    <s v="Lei n° 8.666/93"/>
    <m/>
    <s v="SIM"/>
    <s v="PRAZO LEGAL"/>
    <x v="26"/>
    <d v="2025-01-06T00:00:00"/>
    <s v="Sem informação"/>
    <x v="4"/>
    <m/>
    <s v="Claudio Ormindo Silva dos Santos"/>
    <s v="Samantha Nahon Bittencourt"/>
    <s v="Antonio Fernandes dos Santos Sousa"/>
    <s v="Sem indicação"/>
    <s v="Sem indicação"/>
    <s v="claudio.ormindo@tjpa.jus.br; samantha.nahon@tjpa.jus.br;coordenadoria.contratos@tjpa.jus.br; antonio.sousa2@tjpa.jus.br"/>
    <n v="-353"/>
    <s v=""/>
    <m/>
    <s v="Iniciar Processo de Reajuste"/>
    <s v="017/2024"/>
    <m/>
  </r>
  <r>
    <x v="1"/>
    <s v="033"/>
    <x v="1"/>
    <s v="SEAL TELECOM COMÉRCIO E SERVIÇOS DE TELECOMUNICAÇÕES LTDA"/>
    <s v="58.619.404/0008-14"/>
    <s v="Contratação de empresa especializada no fornecimento de solução para a modernização de equipamentos do TJPA, compreendendo o fornecimento de sistema multimídia digital e instalçao completa."/>
    <s v="Material de Consumo e Contrato de TIC"/>
    <s v="Adesão/Partícipe"/>
    <s v="037/2023"/>
    <d v="2024-03-28T00:00:00"/>
    <s v="28/03/24"/>
    <d v="2025-03-28T00:00:00"/>
    <s v="28/03/25"/>
    <n v="365"/>
    <s v="EXPIRADO"/>
    <s v="EXPIRADO"/>
    <x v="0"/>
    <n v="7743068.6299999999"/>
    <x v="0"/>
    <s v="00"/>
    <s v="SETIC"/>
    <s v="TJPA-PRO-2024/00336"/>
    <n v="0"/>
    <n v="7743068.6299999999"/>
    <s v="contrato de material de consumo, oriundo de adesão. pode ser prorrogado apenas se houver atraso na entrega. Coloquei como NÃO na prorrogação. Lorena"/>
    <m/>
    <s v="Lei n° 8.666/93"/>
    <m/>
    <s v="SIM"/>
    <s v="PRAZO LEGAL"/>
    <x v="26"/>
    <d v="2025-01-27T00:00:00"/>
    <s v="Sem informação"/>
    <x v="4"/>
    <s v="Adesão à ARP nº 037.2023 do Tribunal de Contas de Santa Catarina"/>
    <s v="Aline Santos Oliveira"/>
    <s v="Daniel Fontes Pereira"/>
    <s v="Jonas da Silva Soares "/>
    <s v="Bruno Vieira dos Santos"/>
    <s v="Marcelo Farias das Chagas"/>
    <s v="aline.oliveira@tjpa.jus.br;fontes.daniel@tjpa.jus.br; jonas.soares@tjpa.jus.br; bruno.vieira@tjpa.jus.br; marcelo.chagas@tjpa.jus.br;coordenadoria.contratos@tjpa.jus.br"/>
    <n v="-332"/>
    <s v=""/>
    <m/>
    <s v="Iniciar Processo de Reajuste"/>
    <s v="033/2024"/>
    <m/>
  </r>
  <r>
    <x v="1"/>
    <s v="041"/>
    <x v="9"/>
    <s v="CONSERP MANUTENÇÃO DE ELEVADORES LTDA"/>
    <s v="00.489.015/0001-65"/>
    <s v="Contratação de empresa especializada em manutenção preventiva e corretiva, de Plataformas de percurso vertical no Fórum de Santarém "/>
    <s v="Serviço de Terceiro"/>
    <s v="Pregão Eletrônico"/>
    <s v="048/2019"/>
    <d v="2019-10-07T00:00:00"/>
    <s v="07/10/19"/>
    <d v="2025-04-07T00:00:00"/>
    <s v="07/04/25"/>
    <n v="2009"/>
    <s v="EXPIRADO"/>
    <s v="EXPIRADO"/>
    <x v="0"/>
    <n v="71280"/>
    <x v="0"/>
    <s v="00"/>
    <s v="SEENG"/>
    <s v="PA-PRO-2019/04382"/>
    <n v="0"/>
    <n v="45640"/>
    <s v="TJPA-MEM-2024/40160, vai enyrar em excepcional, pediram 6 meses - saou uma errata prorrogando por mais 6 meses no IOEPA&lt; mas nao no termo aditivo. TJPA-MEM-2025/11759 - COBRANÇA - NÃO SERÁ PRORROGADO"/>
    <m/>
    <s v="Lei n° 8.666/93"/>
    <m/>
    <s v="Não"/>
    <s v="EXCEPCIONAL"/>
    <x v="25"/>
    <d v="2025-02-06T00:00:00"/>
    <s v="Sem informação"/>
    <x v="0"/>
    <m/>
    <s v="Antonio Fernandes dos Santos Sousa"/>
    <s v="Sem indicação"/>
    <s v="Edson Goncalves Ferreira"/>
    <s v="Sem indicação"/>
    <s v="Paulo Marcelo de Araújo Hildebrando"/>
    <s v="antonio.sousa2@tjpa.jus.br;;edson.ferreira@tjpa.jus.br;;paulo.hildebrando@tjpa.jus.br;coordenadoria.contratos@tjpa.jus.br"/>
    <n v="-322"/>
    <s v=""/>
    <m/>
    <s v="Iniciar Processo de Reajuste"/>
    <s v="041/2019"/>
    <m/>
  </r>
  <r>
    <x v="1"/>
    <s v="017"/>
    <x v="9"/>
    <s v="WIRNA CAMPOS CARDOSO"/>
    <s v="810.xxx.xxx-15"/>
    <s v="Credenciamento de leiloeiros oficiais para a prestação de serviços de alienação de bens móveis e imóveis de propriedade da TJPA, de propriedade do Tribunal de Justiça do Estado do Pará'"/>
    <s v="Outros"/>
    <s v="Credenciamento"/>
    <s v="001/2019"/>
    <d v="2019-04-08T00:00:00"/>
    <s v="08/04/19"/>
    <d v="2025-04-08T00:00:00"/>
    <s v="08/04/25"/>
    <n v="2192"/>
    <s v="EXPIRADO"/>
    <s v="EXPIRADO"/>
    <x v="0"/>
    <n v="0"/>
    <x v="0"/>
    <s v="00"/>
    <s v="SEADM"/>
    <s v="PA-PRO-2019/01542"/>
    <n v="0"/>
    <s v="Sem valor"/>
    <s v="TJPA-MEM-2023/56951, vai entrar em excepcional - N PODE MAIS SER PRORROGADO,M EXCEPCIONAL DA POR 12 MESES NO 5° ta"/>
    <m/>
    <s v="Lei n° 8.666/93"/>
    <m/>
    <s v="Não"/>
    <s v="EMERGENCIAL"/>
    <x v="25"/>
    <d v="2025-02-07T00:00:00"/>
    <s v="Sem informação"/>
    <x v="0"/>
    <m/>
    <s v="Adriana Coelho Lisboa"/>
    <s v="Jose Nasareno de Macedo Silva"/>
    <s v="Antonio Wilson Eutropio Azevedo de Souza"/>
    <s v="Sem indicação"/>
    <s v="Sheyla Mayara Miranda Melo"/>
    <s v="adriana.guimaraes@tjpa.jus.br;nasareno.silva@tjpa.jus.br;antonio.souza@tjpa.jus.br;;sheyla.melo@tjpa.jus.br;coordenadoria.contratos@tjpa.jus.br"/>
    <n v="-321"/>
    <s v=""/>
    <m/>
    <s v="Iniciar Processo de Reajuste"/>
    <s v="017/2019"/>
    <m/>
  </r>
  <r>
    <x v="0"/>
    <s v="028"/>
    <x v="1"/>
    <s v="CR OBRAS DA CONSTRUCAO LTDA"/>
    <s v="01.756.239/0001-59"/>
    <s v="Registro de Preços para eventual prestação de serviços comuns de engenharia com fornecimento de mão de obra, materiais e equipamentos para atender as necessidades de manutenção predial corretiva dos edifícios ocupados pelo TJPA"/>
    <s v="Serviço de Terceiro"/>
    <s v="Pregão Eletrônico"/>
    <s v="074/2023"/>
    <d v="2024-04-11T00:00:00"/>
    <s v="11/04/24"/>
    <d v="2025-04-11T00:00:00"/>
    <s v="11/04/25"/>
    <n v="365"/>
    <s v="EXPIRADO"/>
    <s v="EXPIRADO"/>
    <x v="0"/>
    <n v="34597368.229999997"/>
    <x v="0"/>
    <n v="0"/>
    <s v="SEENG"/>
    <s v="TJPA-PRO-2024/01522"/>
    <n v="0"/>
    <n v="34597368.2368"/>
    <m/>
    <m/>
    <s v="Lei n° 8.666/93"/>
    <m/>
    <s v="SIM"/>
    <s v="PRAZO LEGAL"/>
    <x v="25"/>
    <d v="2025-02-10T00:00:00"/>
    <s v="Sem informação"/>
    <x v="4"/>
    <m/>
    <s v="Valter Mendes Ferreira Júnior"/>
    <s v="Samantha Nahon Bittencourt"/>
    <s v="Mariana Tripac Mileo Camara. Jose Ribeiro da Costa Filho, Antônio Silvaney Teixeira Duarte Junior, Arlen Gonçalves Martins, Valter Mendes Junior, Igor Alcolumbre Pinto, Max Jorge Machado Santos,  Paulo Marcelo de Araújo Hildebrando, Daniel Menezes Simas "/>
    <s v="Sem indicação"/>
    <s v="Sem indicação"/>
    <s v="valter.junior@tjpa.jus.br; samantha.nahon@tjpa.jus.br; mariana.camara@tipa.jus.br_x000a_jose.filho3@tipa.jus.br_x000a_antonio.junior3@tipa.jus.br_x000a_arlen.martins@tipa.jus.br_x000a_valter.junior@tipa.jus.br_x000a_igor.pinto@tipa.jus.br_x000a_max.santos@tipa.ius.br_x000a_paulo.hildebrando@tipa.jus.br_x000a_daniel.simas@tipa.ius.br; coordenadoria.contratos@tjpa.jus.br"/>
    <n v="-318"/>
    <s v=""/>
    <m/>
    <s v="Iniciar Processo de Reajuste"/>
    <s v="028/2024"/>
    <m/>
  </r>
  <r>
    <x v="0"/>
    <s v="029"/>
    <x v="1"/>
    <s v="SUP SERVIÇOS DE CONSTRUÇÕES E MANUTENÇÃO LTDA"/>
    <s v="04.465.383/0001-24"/>
    <s v="Registro de Preços para eventual prestação de serviços comuns de engenharia com fornecimento de mão de obra, materiais e equipamentos para atender as necessidades de manutenção predial corretiva dos edifícios ocupados pelo TJPA"/>
    <s v="Serviço de Terceiro"/>
    <s v="Pregão Eletrônico"/>
    <s v="074/2023"/>
    <d v="2024-04-11T00:00:00"/>
    <s v="11/04/24"/>
    <d v="2025-04-11T00:00:00"/>
    <s v="11/04/25"/>
    <n v="365"/>
    <s v="EXPIRADO"/>
    <s v="EXPIRADO"/>
    <x v="0"/>
    <n v="28531122.059999999"/>
    <x v="0"/>
    <n v="0"/>
    <s v="SEENG"/>
    <s v="TJPA-PRO-2024/01523"/>
    <n v="0"/>
    <n v="28531222.062199999"/>
    <m/>
    <m/>
    <s v="Lei n° 8.666/93"/>
    <m/>
    <s v="SIM"/>
    <s v="PRAZO LEGAL"/>
    <x v="25"/>
    <d v="2025-02-10T00:00:00"/>
    <s v="Sem informação"/>
    <x v="4"/>
    <m/>
    <s v="Valter Mendes Ferreira Júnior"/>
    <s v="Samantha Nahon Bittencourt"/>
    <s v="Mariana Tripac Mileo Camara. Jose Ribeiro da Costa Filho, Antônio Silvaney Teixeira Duarte Junior, Arlen Gonçalves Martins, Valter Mendes Junior, Igor Alcolumbre Pinto, Max Jorge Machado Santos,  Paulo Marcelo de Araújo Hildebrando, Daniel Menezes Simas "/>
    <s v="Sem indicação"/>
    <s v="Sem indicação"/>
    <s v="valter.junior@tjpa.jus.br; samantha.nahon@tjpa.jus.br; mariana.camara@tipa.jus.br_x000a_jose.filho3@tipa.jus.br_x000a_antonio.junior3@tipa.jus.br_x000a_arlen.martins@tipa.jus.br_x000a_valter.junior@tipa.jus.br_x000a_igor.pinto@tipa.jus.br_x000a_max.santos@tipa.ius.br_x000a_paulo.hildebrando@tipa.jus.br_x000a_daniel.simas@tipa.ius.br; coordenadoria.contratos@tjpa.jus.br"/>
    <n v="-318"/>
    <s v=""/>
    <m/>
    <s v="Iniciar Processo de Reajuste"/>
    <s v="029/2024"/>
    <m/>
  </r>
  <r>
    <x v="1"/>
    <s v="011"/>
    <x v="5"/>
    <s v="NP Capacitação e Soluções Tecnológicas_x000a_Ltda"/>
    <s v="07.797.967/0001-95"/>
    <s v="Fornecimento de pontos de acesso ao BANCO DE DADOS ONLINE, referente a 4 (quatro) licenças de uso do sistema de cotação online nacional &quot;Banco de Preços&quot;."/>
    <s v="Serviço de Terceiro"/>
    <s v="Inexigibilidade de Licitação"/>
    <s v="005/2020"/>
    <d v="2020-04-22T00:00:00"/>
    <s v="22/04/20"/>
    <d v="2025-04-22T00:00:00"/>
    <s v="22/04/25"/>
    <n v="1826"/>
    <s v="EXPIRADO"/>
    <s v="EXPIRADO"/>
    <x v="0"/>
    <n v="34800"/>
    <x v="0"/>
    <s v="00"/>
    <s v="SEADM"/>
    <s v="PA-PRO-2020/00671"/>
    <n v="0"/>
    <n v="50744.57"/>
    <s v="TJPA-MEM-2024/02406 - getsor Rennan infomou no dia 26/02 que o ct nao será prorrogado, será feito novo"/>
    <m/>
    <s v="Lei n° 8.666/93"/>
    <m/>
    <s v="Não"/>
    <s v="EXCEPCIONAL"/>
    <x v="25"/>
    <d v="2025-02-21T00:00:00"/>
    <s v="Sem informação"/>
    <x v="0"/>
    <m/>
    <s v="Rennan Rodrigues Santos"/>
    <s v="Afonso Teixeira Noura Neto"/>
    <s v="Afonso Teixeira Noura Neto"/>
    <s v="Sem indicação"/>
    <s v="Sem indicação"/>
    <s v="rennan.santos@tjpa.jus.br;afonso.teixeira@tjpa.jus.br; afonso.teixeira@tjpa.jus.br; coordenadoria.contratos@tjpa.jus.br"/>
    <n v="-307"/>
    <s v=""/>
    <m/>
    <s v="Iniciar Processo de Reajuste"/>
    <s v="011/2020"/>
    <m/>
  </r>
  <r>
    <x v="1"/>
    <s v="019"/>
    <x v="3"/>
    <s v="CONSTRUMEC, CONST. E INST. ELÉTRICAS,_x000a_MECÂNICAS E HIDRAULICAS LTDA"/>
    <s v="17.947.832/0001-12"/>
    <s v="Contratação de empresa especializada na prestação de serviços de manutenção preventiva e corretiva, de desinstalação, substituição e realocação dos equipamentos de ar condicionado tipo expansão direta e VRF, Splits (ou outro equipamento de outra classificação que vier a substituir estes) instalados no Bloco 02 e 03 do Fórum da Comarca de Ananindeua, localizado na Rua Cláudio Sanders, Nº 193, Bairro Centro, Ananindeua - Pará, e no Edifício Desembargador Paulo Frota, localizado à Avenida Tamandaré nº 873, Cidade Velha, BelémPará, com fornecimento e reposição de quaisquer componentes e/ou peças, novas e originais do fabricante do equipamento, assim como, dos materiais de consumo (óleo lubrificante, gás refrigerante, dentre outros) necessários à execução dos serviços"/>
    <s v="Serviço de Terceiro"/>
    <s v="Pregão Eletrônico"/>
    <s v="057/2021"/>
    <d v="2021-06-09T00:00:00"/>
    <s v="09/06/21"/>
    <d v="2025-04-15T00:00:00"/>
    <s v="15/04/25"/>
    <n v="1406"/>
    <s v="EXPIRADO"/>
    <s v="EXPIRADO"/>
    <x v="0"/>
    <n v="220999.92"/>
    <x v="0"/>
    <s v="00"/>
    <s v="SEENG"/>
    <s v="PA-PRO-2021/01748"/>
    <n v="0"/>
    <n v="281876.88"/>
    <s v="TJPA-MEM-2025/19649, COBRANÇA - não será prorrogado - rescisão antecipada TJPA-MEM-2025/20681"/>
    <m/>
    <s v="Lei n° 8.666/93"/>
    <m/>
    <s v="Não"/>
    <s v="PRAZO LEGAL"/>
    <x v="25"/>
    <d v="2025-02-14T00:00:00"/>
    <s v="Sem informação"/>
    <x v="0"/>
    <m/>
    <s v="Antonio Maximiano de Sousa Martins Jr."/>
    <s v="Edson Goncalves Ferreira"/>
    <s v="Edson Goncalves Ferreira"/>
    <s v="Sem indicação"/>
    <s v="Sem indicação"/>
    <s v="antonio.martins@tjpa.jus.br;edson.ferreira@tjpa.jus.br;edson.ferreira@tjpa.jus.br;;;coordenadoria.contratos@tjpa.jus.br"/>
    <n v="-314"/>
    <s v=""/>
    <m/>
    <s v="Iniciar Processo de Reajuste"/>
    <s v="019/2021"/>
    <m/>
  </r>
  <r>
    <x v="1"/>
    <s v="003"/>
    <x v="1"/>
    <s v="DENTECK LTDA"/>
    <s v="11.319.557/0003-78"/>
    <s v="Contratação de empresa especializada no fornecimento de equipamentos de refrigeração - SPLIT e ACJ ( sem instalaçao), afim se serem utilizadas na climatização ambiental das unidades administrativas e judiciárias desta Egrégia Corte."/>
    <s v="Serviço de Terceiro"/>
    <s v="Pregão Eletrônico"/>
    <s v="054/2023"/>
    <d v="2024-01-15T00:00:00"/>
    <s v="15/01/24"/>
    <d v="2025-01-15T00:00:00"/>
    <s v="15/01/25"/>
    <n v="366"/>
    <s v="EXPIRADO"/>
    <s v="EXPIRADO"/>
    <x v="0"/>
    <n v="87500"/>
    <x v="0"/>
    <s v="00"/>
    <s v="SEADM"/>
    <s v="TJPA-PRO-2024/00247"/>
    <n v="0"/>
    <n v="87500"/>
    <s v="contrato de fornecimento 8666"/>
    <m/>
    <s v="Lei n° 8.666/93"/>
    <m/>
    <s v="SIM"/>
    <s v="PRAZO LEGAL"/>
    <x v="26"/>
    <d v="2024-11-16T00:00:00"/>
    <s v="Sem informação"/>
    <x v="4"/>
    <m/>
    <s v="João Victor Ferreira Almeida"/>
    <s v="Leandro Soares Costa Borges"/>
    <s v="Edson Goçalves ferreira"/>
    <s v="Sem Indicação"/>
    <s v="Sem Indicação"/>
    <s v="joao.vfalmeida@tjpa.jus.br;leandro.borges@tjpa.jus.br;edson.ferreira@tjpa.jus.br;coordenadoria.contratos@tjpa.jus.br"/>
    <n v="-404"/>
    <s v=""/>
    <m/>
    <s v="Iniciar Processo de Reajuste"/>
    <s v="003/2024"/>
    <m/>
  </r>
  <r>
    <x v="1"/>
    <s v="005"/>
    <x v="1"/>
    <s v="MICROTÉCNICA INFORMÁTICA LTDA"/>
    <s v="01.590.728/0002-64"/>
    <s v="Contratação de empresa especializada no fornecimento de equipamentos de refrigeração - SPLIT e ACJ ( sem instalaçao), afim se serem utilizadas na climatização ambiental das unidades administrativas e judiciárias desta Egrégia Corte."/>
    <s v="Serviço de Terceiro"/>
    <s v="Pregão Eletrônico"/>
    <s v="054/2023"/>
    <d v="2024-01-15T00:00:00"/>
    <s v="15/01/24"/>
    <d v="2025-01-15T00:00:00"/>
    <s v="15/01/25"/>
    <n v="366"/>
    <s v="EXPIRADO"/>
    <s v="EXPIRADO"/>
    <x v="0"/>
    <n v="1129256.23"/>
    <x v="0"/>
    <s v="00"/>
    <s v="SEADM"/>
    <s v="TJPA-PRO-2024/00249"/>
    <n v="0"/>
    <n v="1129256.23"/>
    <s v="contrato de fornecimento 8666"/>
    <m/>
    <s v="Lei n° 8.666/93"/>
    <m/>
    <s v="SIM"/>
    <s v="PRAZO LEGAL"/>
    <x v="26"/>
    <d v="2024-11-16T00:00:00"/>
    <s v="Sem informação"/>
    <x v="4"/>
    <m/>
    <s v="João Victor Ferreira Almeida"/>
    <s v="Leandro Soares Costa Borges"/>
    <s v="Edson Goçalves ferreira"/>
    <s v="Sem Indicação"/>
    <s v="Sem Indicação"/>
    <s v="joao.vfalmeida@tjpa.jus.br;leandro.borges@tjpa.jus.br;edson.ferreira@tjpa.jus.br;coordenadoria.contratos@tjpa.jus.br"/>
    <n v="-404"/>
    <s v=""/>
    <m/>
    <s v="Iniciar Processo de Reajuste"/>
    <s v="005/2024"/>
    <m/>
  </r>
  <r>
    <x v="1"/>
    <s v="004"/>
    <x v="1"/>
    <s v="LEAR COMÉRCIO E SERVIÇOS DE AR CONDICIONADO LTDA"/>
    <s v="45.567.668/0001-53"/>
    <s v="Contratação de empresa especializada no fornecimento de equipamentos de refrigeração - SPLIT e ACJ ( sem instalaçao), afim se serem utilizadas na climatização ambiental das unidades administrativas e judiciárias desta Egrégia Corte."/>
    <s v="Serviço de Terceiro"/>
    <s v="Pregão Eletrônico"/>
    <s v="054/2023"/>
    <d v="2024-01-15T00:00:00"/>
    <s v="15/01/24"/>
    <d v="2025-01-15T00:00:00"/>
    <s v="15/01/25"/>
    <n v="366"/>
    <s v="EXPIRADO"/>
    <s v="EXPIRADO"/>
    <x v="0"/>
    <n v="254362.06"/>
    <x v="0"/>
    <s v="00"/>
    <s v="SEADM"/>
    <s v="TJPA-PRO-2024/00248"/>
    <n v="0"/>
    <n v="254362.06"/>
    <s v="contrato de fornecimento 8666"/>
    <m/>
    <s v="Lei n° 8.666/93"/>
    <m/>
    <s v="SIM"/>
    <s v="PRAZO LEGAL"/>
    <x v="26"/>
    <d v="2024-11-16T00:00:00"/>
    <s v="Sem informação"/>
    <x v="4"/>
    <m/>
    <s v="João Victor Ferreira Almeida"/>
    <s v="Leandro Soares Costa Borges"/>
    <s v="Edson Goçalves ferreira"/>
    <s v="Sem Indicação"/>
    <s v="Sem Indicação"/>
    <s v="joao.vfalmeida@tjpa.jus.br;leandro.borges@tjpa.jus.br;edson.ferreira@tjpa.jus.br;coordenadoria.contratos@tjpa.jus.br"/>
    <n v="-404"/>
    <s v=""/>
    <m/>
    <s v="Iniciar Processo de Reajuste"/>
    <s v="004/2024"/>
    <m/>
  </r>
  <r>
    <x v="1"/>
    <s v="008"/>
    <x v="1"/>
    <s v="GOEMANN COMERCI"/>
    <s v="01.522.898/0001-20"/>
    <s v="Contratação de empresa especializada de coletes balísticos dissimulados, nivel ll, que atendam a norma reguladora NIJ Standart, 0101.04, oferecendo proteção contra projeteis de armas de fogo."/>
    <s v="Serviço de Terceiro"/>
    <s v="Pregão Eletrônico"/>
    <s v="050/2023"/>
    <d v="2024-01-15T00:00:00"/>
    <s v="15/01/24"/>
    <d v="2025-01-15T00:00:00"/>
    <s v="15/01/25"/>
    <n v="366"/>
    <s v="EXPIRADO"/>
    <s v="EXPIRADO"/>
    <x v="0"/>
    <n v="298550"/>
    <x v="0"/>
    <s v="00"/>
    <s v="COMIL"/>
    <s v="TJPA-PRO-2023/00697"/>
    <n v="0"/>
    <n v="298550"/>
    <s v="Contrato de aquisição"/>
    <m/>
    <s v="Lei n° 8.666/93"/>
    <m/>
    <s v="NÃO "/>
    <s v="PRAZO LEGAL"/>
    <x v="26"/>
    <d v="2024-11-16T00:00:00"/>
    <s v="Sem informação"/>
    <x v="2"/>
    <m/>
    <s v="Renato Moraes da Cunha"/>
    <s v="Roberto Sergio da S. Castro"/>
    <s v="Jorge Luiz Botelho Lobo"/>
    <s v="Sem Indicação"/>
    <s v="Sem Indicação"/>
    <s v="renato.cunha@tjpa.jus.br;roberto.castro@tjpa.jus.br;jorge.lobo@tjpa.jus.br"/>
    <n v="-404"/>
    <s v=""/>
    <m/>
    <s v="Iniciar Processo de Reajuste"/>
    <s v="008/2024"/>
    <m/>
  </r>
  <r>
    <x v="0"/>
    <s v="027"/>
    <x v="1"/>
    <s v="CENTRA MOVEIS S/A"/>
    <s v="25.071.568/0001-24"/>
    <s v="Registro de Preço para Fornecimento e Instalação de Divisória Piso Teto para Atender ao Prédio da Corregedoria Geral de Justiça Pertencente ao Poder Judiciário"/>
    <s v="Material Permanente e Serviço de Terceiro"/>
    <s v="Pregão Eletrônico"/>
    <s v="068/2023"/>
    <d v="2024-03-27T00:00:00"/>
    <s v="27/03/24"/>
    <d v="2025-03-27T00:00:00"/>
    <s v="27/03/25"/>
    <n v="365"/>
    <s v="EXPIRADO"/>
    <s v="EXPIRADO"/>
    <x v="0"/>
    <n v="917430.5"/>
    <x v="0"/>
    <n v="0"/>
    <s v="SEENG"/>
    <s v="TJPA-PRO-2024/01368"/>
    <n v="0"/>
    <n v="917430.5"/>
    <m/>
    <m/>
    <s v="Lei n° 8.666/93"/>
    <m/>
    <s v="NÃO "/>
    <s v="PRAZO LEGAL"/>
    <x v="26"/>
    <d v="2025-01-26T00:00:00"/>
    <s v="Sem informação"/>
    <x v="4"/>
    <m/>
    <s v="Carlo Gustavo da Cunha Martins"/>
    <s v="Rita de Cássia Araújo Oliveira Barata"/>
    <s v="Glaucia Regina Centeno Cordeiro de Campos"/>
    <s v="Sem indicação"/>
    <s v="Sem indicação"/>
    <s v="carlo.matins@tjpa.jus.br; rita.oliveira@tjpa.jus.br; glaucia.cordeiro@tjpa.jus.br;coordenadoria.contratos@tjpa.jus.br"/>
    <n v="-333"/>
    <s v=""/>
    <m/>
    <s v="Iniciar Processo de Reajuste"/>
    <s v="027/2024"/>
    <m/>
  </r>
  <r>
    <x v="1"/>
    <s v="002"/>
    <x v="9"/>
    <s v="TELEMAR NORTE LESTE S/A – EM RECUPERAÇÃO JUDICIAL"/>
    <s v="33.000.118/0001-79"/>
    <s v="Prestação de serviços de conexões dedicadas com à internet para trânsito do Sistema Autônomo do TJPA, pelo período de 24 (vinte e quatro meses)"/>
    <s v="Contrato de TIC"/>
    <s v="Pregão Eletrônico"/>
    <s v="069/2018"/>
    <d v="2019-01-15T00:00:00"/>
    <s v="15/01/19"/>
    <d v="2025-01-15T00:00:00"/>
    <s v="15/01/25"/>
    <n v="2192"/>
    <s v="EXPIRADO"/>
    <s v="EXPIRADO"/>
    <x v="0"/>
    <n v="290000"/>
    <x v="0"/>
    <s v="00"/>
    <s v="SETIC"/>
    <s v="PA-PRO-2019/00010"/>
    <n v="0"/>
    <n v="206952.94"/>
    <s v="TJPA-MEM-2023/61935, COBRANÇA. TJPA-MEM-2023/57211, tramitação - NÃO PODE MAIS SER PRORROGADO, JA FOI EXECUTADA A PRORROGAÇÃO EXCEPCIONAL"/>
    <m/>
    <s v="Lei n° 8.666/93"/>
    <m/>
    <s v="SIM"/>
    <s v="EMERGENCIAL"/>
    <x v="26"/>
    <d v="2024-11-16T00:00:00"/>
    <s v="Sem informação"/>
    <x v="4"/>
    <m/>
    <s v="Erick Johny Maciel Bol"/>
    <s v="Erick Johny Maciel Bol"/>
    <s v="Davison Guimaraes Araujo da Silva "/>
    <s v="Fabio Venicius Ferreira dos Reis"/>
    <s v="Bruno Botelho Cardoso"/>
    <s v="erick.bol@tjpa.jus.br;erick.bol@tjpa.jus.br;davison.silva@tjpa.jus.br;fabio.reis@tjpa.jus.br;bruno.bcardoso@tjpa.jus.br;coordenadoria.contratos@tjpa.jus.br"/>
    <n v="-404"/>
    <s v=""/>
    <m/>
    <s v="Iniciar Processo de Reajuste"/>
    <s v="002/2019"/>
    <m/>
  </r>
  <r>
    <x v="1"/>
    <s v="003"/>
    <x v="9"/>
    <s v="CLARO  S/A"/>
    <s v="40.432.544/0001-47"/>
    <s v="Prestação de serviços de conexões dedicadas com à internet para trânsito do Sistema Autônomo do TJPA, pelo período de 24 (vinte e quatro meses),"/>
    <s v="Contrato de TIC"/>
    <s v="Pregão Eletrônico"/>
    <s v="069/2018"/>
    <d v="2019-01-15T00:00:00"/>
    <s v="15/01/19"/>
    <d v="2025-01-15T00:00:00"/>
    <s v="15/01/25"/>
    <n v="2192"/>
    <s v="EXPIRADO"/>
    <s v="EXPIRADO"/>
    <x v="0"/>
    <n v="259499.76"/>
    <x v="0"/>
    <s v="00"/>
    <s v="SETIC"/>
    <s v="PA-PRO-2019/00012"/>
    <n v="0"/>
    <n v="181770.12"/>
    <s v="nÃO PODERÁ SER PRORROGADO, JA FOI EXECUTADA TODA A PRORROGAÇÃO EXCEPCINAL"/>
    <m/>
    <s v="Lei n° 8.666/93"/>
    <m/>
    <s v="SIM"/>
    <s v="EMERGENCIAL"/>
    <x v="26"/>
    <d v="2024-11-16T00:00:00"/>
    <s v="Sem informação"/>
    <x v="4"/>
    <m/>
    <s v="Erick Johny Maciel Bol"/>
    <s v="Erick Johny Maciel Bol"/>
    <s v="Davison Guimaraes Araujo da Silva "/>
    <s v="Fabio Venicius Ferreira dos Reis"/>
    <s v="Cristiano Neri da Silva "/>
    <s v="erick.bol@tjpa.jus.br;erick.bol@tjpa.jus.br;davison.silva@tjpa.jus.br;fabio.reis@tjpa.jus.br;cristiano.neri@tjpa.jus.br;coordenadoria.contratos@tjpa.jus.br"/>
    <n v="-404"/>
    <s v=""/>
    <m/>
    <s v="Iniciar Processo de Reajuste"/>
    <s v="003/2019"/>
    <m/>
  </r>
  <r>
    <x v="1"/>
    <s v="006"/>
    <x v="1"/>
    <s v="REDNOV"/>
    <s v="45.769.285/0001-68"/>
    <s v="Contratação de empresa especializada no fornecimento de equipamentos de refrigeração - SPLIT e ACL (sem instalação)."/>
    <s v="Serviço de Terceiro"/>
    <s v="Pregão Eletrônico"/>
    <s v="054/2023"/>
    <d v="2024-01-15T00:00:00"/>
    <s v="15/01/24"/>
    <d v="2025-01-15T00:00:00"/>
    <s v="15/01/25"/>
    <n v="366"/>
    <s v="EXPIRADO"/>
    <s v="EXPIRADO"/>
    <x v="0"/>
    <n v="94082.1"/>
    <x v="0"/>
    <s v="00"/>
    <s v="SEADM"/>
    <s v="TJPA-PRO-2023/03960"/>
    <n v="0"/>
    <n v="94082.1"/>
    <s v="Informado sobre a não prorrogação, via e-mail, em 02/10. Lorena"/>
    <m/>
    <s v="Lei n° 8.666/93"/>
    <m/>
    <s v="SIM"/>
    <s v="PRAZO LEGAL"/>
    <x v="26"/>
    <d v="2024-11-16T00:00:00"/>
    <s v="Sem informação"/>
    <x v="4"/>
    <m/>
    <s v="João Victor Ferreira Almeida"/>
    <s v="Leandro Soares Costa Borges"/>
    <s v="Edson Gonçalves ferreira"/>
    <s v="Sem Indicação"/>
    <s v="Sem Indicação"/>
    <s v="joao.vfalmeida@tjpa.jus.br;leandro.borges@tjpa.jus.br;edson.ferreira@tjpa.jus.br"/>
    <n v="-404"/>
    <s v=""/>
    <m/>
    <s v="Iniciar Processo de Reajuste"/>
    <s v="006/2024"/>
    <m/>
  </r>
  <r>
    <x v="1"/>
    <s v="082"/>
    <x v="11"/>
    <s v="KARISTEN COMERCIO E SERVIÇOS MECANICOS E ELETRICOS LTDA "/>
    <s v="05.970.357/0001-16"/>
    <s v="Prestação de serviço de Manutenção Preditiva, Preventiva e Corretiva com fornecimento de peças de reposição para as SUBESTAÇÕES instaladas nas dependências dos FÓRUNS DAS COMARCAS DE CASTANHAL E REDENÇÃO"/>
    <s v="Serviço de Terceiro"/>
    <s v="Pregão Eletrônico"/>
    <s v="071/2018"/>
    <d v="2019-01-24T00:00:00"/>
    <s v="24/01/19"/>
    <d v="2025-01-24T00:00:00"/>
    <s v="24/01/25"/>
    <n v="2192"/>
    <s v="EXPIRADO"/>
    <s v="EXPIRADO"/>
    <x v="0"/>
    <n v="140000"/>
    <x v="0"/>
    <s v="00"/>
    <s v="SEENG"/>
    <s v="PA-PRO-2018/06044"/>
    <n v="0"/>
    <n v="165000"/>
    <s v="não poder4á sr prorrogado, período excepcional executado"/>
    <m/>
    <s v="Lei n° 8.666/93"/>
    <m/>
    <s v="Não"/>
    <s v="EMERGENCIAL"/>
    <x v="26"/>
    <d v="2024-11-25T00:00:00"/>
    <s v="Sem informação"/>
    <x v="4"/>
    <m/>
    <s v="Paulo Marcelo de Araújo Hildebrando"/>
    <s v="Sem indicação"/>
    <s v="Daniel Menezes Simas"/>
    <s v="Sem indicação"/>
    <s v="Max Jorge Machado Santos"/>
    <s v="paulo.hildebrando@tjpa.jus.br;;daniel.simas@tjpa.jus.br;;max.machado@tjpa.jus.br;coordenadoria.contratos@tjpa.jus.br"/>
    <n v="-395"/>
    <s v=""/>
    <m/>
    <s v="Iniciar Processo de Reajuste"/>
    <s v="082/2018"/>
    <m/>
  </r>
  <r>
    <x v="1"/>
    <s v="004"/>
    <x v="5"/>
    <s v="MARY JANE MOREIRA OLIVEIRA"/>
    <s v="414.xxx.xxx-15"/>
    <s v="Termo de Cessão Provisória tem por objeto formalizar a transferência da posse direta à CESSIONÁRIA de um imóvel situado à Av. Borges Leal, nº 04, esquina com a Av. Barão do Rio Branco e Trav. 15 de Agosto, Bairro Santa Clara, Distrito da Grande Área da Aldeia, Santarém/PA"/>
    <s v="Outros"/>
    <s v="Dispensa de Licitação"/>
    <s v="s/n"/>
    <d v="2020-01-28T00:00:00"/>
    <s v="28/01/20"/>
    <d v="2025-01-28T00:00:00"/>
    <s v="28/01/25"/>
    <n v="1827"/>
    <s v="EXPIRADO"/>
    <s v="EXPIRADO"/>
    <x v="0"/>
    <n v="0"/>
    <x v="0"/>
    <s v="00"/>
    <s v="SEADM"/>
    <s v="PA-PRO-2020/00386"/>
    <n v="0"/>
    <s v="Sem valor"/>
    <s v="TJPA-MEM-2024/65508, cobrança - NÃO SERÁ PRORROGADO"/>
    <m/>
    <s v="Lei n° 8.666/93"/>
    <m/>
    <s v="Não"/>
    <s v="EXCEPCIONAL"/>
    <x v="26"/>
    <d v="2024-11-29T00:00:00"/>
    <s v="Sem informação"/>
    <x v="0"/>
    <m/>
    <s v="Jose Nasareno de Macedo Silva"/>
    <s v="Sem indicação"/>
    <s v="Sem indicação"/>
    <s v="Sem indicação"/>
    <s v="Sem indicação"/>
    <s v="nasareno.silva@tjpa.jus.br"/>
    <n v="-391"/>
    <s v=""/>
    <m/>
    <s v="Iniciar Processo de Reajuste"/>
    <s v="004/2020"/>
    <m/>
  </r>
  <r>
    <x v="0"/>
    <s v="001"/>
    <x v="1"/>
    <s v="ALZOTEC INFOMÁTICA LTDA"/>
    <s v="17.775.469/0001-03"/>
    <s v="Registro de preço para eventual aquisição de equipamentos  para modernização e expansão da infraestrutura de Tecnologia da Informação e Comunicação do Tribunal de Justiça, conforme condições, quantidades e exigências estabelecidas no termo de referência, Anexo I do edital. "/>
    <s v="Material Permanente"/>
    <s v="Pregão Eletrônico"/>
    <s v="044/2023"/>
    <d v="2024-01-30T00:00:00"/>
    <s v="30/01/24"/>
    <d v="2025-01-30T00:00:00"/>
    <s v="30/01/25"/>
    <n v="366"/>
    <s v="EXPIRADO"/>
    <s v="EXPIRADO"/>
    <x v="0"/>
    <n v="2800"/>
    <x v="0"/>
    <n v="0"/>
    <s v="SETIC"/>
    <s v="TJPA-PRO-2024/00445"/>
    <n v="0"/>
    <n v="2800"/>
    <m/>
    <m/>
    <s v="Lei n° 8.666/93"/>
    <m/>
    <s v="SIM"/>
    <s v="PRAZO LEGAL"/>
    <x v="26"/>
    <d v="2024-12-01T00:00:00"/>
    <s v="Sem informação"/>
    <x v="4"/>
    <m/>
    <s v="Ramon Santos do Nascimento"/>
    <s v="Bruno Vieira dos Santos"/>
    <s v="Bruno Vieira dos Santos"/>
    <s v="Sem indicação"/>
    <s v="Sem indicação"/>
    <s v="ramon.nascimento@tjpa.jus.br;bruno.vieira@tjpa.jus.br; coordenadoria.contratos@tjpa.jus.br"/>
    <n v="-389"/>
    <s v=""/>
    <m/>
    <s v="Iniciar Processo de Reajuste"/>
    <s v="001/2024"/>
    <m/>
  </r>
  <r>
    <x v="0"/>
    <s v="002"/>
    <x v="1"/>
    <s v="C DO VALE LOPES"/>
    <s v="28.521.211/0001-99"/>
    <s v="Registro de preço para eventual aquisição de equipamentos  para modernização e expansão da infraestrutura de Tecnologia da Informação e Comunicação do Tribunal de Justiça, conforme condições, quantidades e exigências estabelecidas no termo de referência, Anexo I do edital. "/>
    <s v="Material Permanente"/>
    <s v="Pregão Eletrônico"/>
    <s v="044/2023"/>
    <d v="2024-01-30T00:00:00"/>
    <s v="30/01/24"/>
    <d v="2025-01-30T00:00:00"/>
    <s v="30/01/25"/>
    <n v="366"/>
    <s v="EXPIRADO"/>
    <s v="EXPIRADO"/>
    <x v="0"/>
    <n v="8000"/>
    <x v="0"/>
    <n v="0"/>
    <s v="SETIC"/>
    <s v="TJPA-PRO-2024/00446"/>
    <n v="0"/>
    <n v="8000"/>
    <m/>
    <m/>
    <s v="Lei n° 8.666/93"/>
    <m/>
    <s v="SIM"/>
    <s v="PRAZO LEGAL"/>
    <x v="26"/>
    <d v="2024-12-01T00:00:00"/>
    <s v="Sem informação"/>
    <x v="4"/>
    <m/>
    <s v="Ramon Santos do Nascimento"/>
    <s v="Bruno Vieira dos Santos"/>
    <s v="Bruno Vieira dos Santos"/>
    <s v="Sem indicação"/>
    <s v="Sem indicação"/>
    <s v="ramon.nascimento@tjpa.jus.br;bruno.vieira@tjpa.jus.br; coordenadoria.contratos@tjpa.jus.br"/>
    <n v="-389"/>
    <s v=""/>
    <m/>
    <s v="Iniciar Processo de Reajuste"/>
    <s v="002/2024"/>
    <m/>
  </r>
  <r>
    <x v="0"/>
    <s v="003"/>
    <x v="1"/>
    <s v="J B M DISTRIBUIDORA DE EQUIPAMENTOS EIRELI"/>
    <s v="30.632.729/0001-41"/>
    <s v="Registro de preço para eventual aquisição de equipamentos  para modernização e expansão da infraestrutura de Tecnologia da Informação e Comunicação do Tribunal de Justiça, conforme condições, quantidades e exigências estabelecidas no termo de referência, Anexo I do edital. "/>
    <s v="Material Permanente"/>
    <s v="Pregão Eletrônico"/>
    <s v="044/2023"/>
    <d v="2024-01-30T00:00:00"/>
    <s v="30/01/24"/>
    <d v="2025-01-30T00:00:00"/>
    <s v="30/01/25"/>
    <n v="366"/>
    <s v="EXPIRADO"/>
    <s v="EXPIRADO"/>
    <x v="0"/>
    <n v="76500"/>
    <x v="0"/>
    <n v="0"/>
    <s v="SETIC"/>
    <s v="TJPA-PRO-2024/00460"/>
    <n v="0"/>
    <n v="76500"/>
    <m/>
    <m/>
    <s v="Lei n° 8.666/93"/>
    <m/>
    <s v="SIM"/>
    <s v="PRAZO LEGAL"/>
    <x v="26"/>
    <d v="2024-12-01T00:00:00"/>
    <s v="Sem informação"/>
    <x v="4"/>
    <m/>
    <s v="Ramon Santos do Nascimento"/>
    <s v="Bruno Vieira dos Santos"/>
    <s v="Bruno Vieira dos Santos"/>
    <s v="Sem indicação"/>
    <s v="Sem indicação"/>
    <s v="ramon.nascimento@tjpa.jus.br;bruno.vieira@tjpa.jus.br; coordenadoria.contratos@tjpa.jus.br"/>
    <n v="-389"/>
    <s v=""/>
    <m/>
    <s v="Iniciar Processo de Reajuste"/>
    <s v="003/2024"/>
    <m/>
  </r>
  <r>
    <x v="0"/>
    <s v="004"/>
    <x v="1"/>
    <s v="MICROTÉCNICA INFORMÁTICA LTDA"/>
    <s v="01.590.728/0009-30"/>
    <s v="Registro de Preço para eventual aquisição de equipamentos para a modernização e expansão da infraestrutura deTecnologia  da Informação e Comunicação do Tribunal de Justiça do Estado do Pará, conforme condições ,quantidades e exigência estabelecidas no termo de referência, Anexo I do edital."/>
    <s v="Material Permanente"/>
    <s v="Pregão Eletrônico"/>
    <s v="044/2023"/>
    <d v="2024-01-30T00:00:00"/>
    <s v="30/01/24"/>
    <d v="2025-01-30T00:00:00"/>
    <s v="30/01/25"/>
    <n v="366"/>
    <s v="EXPIRADO"/>
    <s v="EXPIRADO"/>
    <x v="0"/>
    <n v="65484"/>
    <x v="0"/>
    <n v="0"/>
    <s v="SETIC"/>
    <s v="TJPA-PRO-2024/00447"/>
    <n v="0"/>
    <n v="65484"/>
    <m/>
    <m/>
    <s v="Lei n° 8.666/93"/>
    <m/>
    <s v="SIM"/>
    <s v="PRAZO LEGAL"/>
    <x v="26"/>
    <d v="2024-12-01T00:00:00"/>
    <s v="Sem informação"/>
    <x v="4"/>
    <m/>
    <s v="Ramon Santos do Nascimento"/>
    <s v="Daniel Fontes Pereira"/>
    <s v="Daniel Fontes Pereira"/>
    <s v="Sem indicação"/>
    <s v="Sem indicação"/>
    <s v="ramon.nascimento@tjpa.jus.br;fontes.daniel@tjpa.jus.br; coordenadoria.contratos@tjpa.jus.br"/>
    <n v="-389"/>
    <s v=""/>
    <m/>
    <s v="Iniciar Processo de Reajuste"/>
    <s v="004/2024"/>
    <m/>
  </r>
  <r>
    <x v="0"/>
    <s v="005"/>
    <x v="1"/>
    <s v="PROMONT MONTAGEM DE EQUIPAMENTOS ELETRÔNICOS LTDA"/>
    <s v="19.847.355/0001-49"/>
    <s v="Registro de Preço para eventual aquisição de equipamentos para a modernização e expansão da infraestrutura deTecnologia  da Informação e Comunicação do Tribunal de Justiça do Estado do Pará, conforme condições ,quantidades e exigência estabelecidas no termo de referência, Anexo I do edital."/>
    <s v="Material Permanente"/>
    <s v="Pregão Eletrônico"/>
    <s v="044/2023"/>
    <d v="2024-01-30T00:00:00"/>
    <s v="30/01/24"/>
    <d v="2025-01-30T00:00:00"/>
    <s v="30/01/25"/>
    <n v="366"/>
    <s v="EXPIRADO"/>
    <s v="EXPIRADO"/>
    <x v="0"/>
    <n v="374060"/>
    <x v="0"/>
    <n v="0"/>
    <s v="SETIC"/>
    <s v="TJPA-PRO-2024/00448"/>
    <n v="0"/>
    <n v="374060"/>
    <m/>
    <m/>
    <s v="Lei n° 8.666/93"/>
    <m/>
    <s v="SIM"/>
    <s v="PRAZO LEGAL"/>
    <x v="26"/>
    <d v="2024-12-01T00:00:00"/>
    <s v="Sem informação"/>
    <x v="4"/>
    <m/>
    <s v="Ramon Santos do Nascimento"/>
    <s v="Fabio Venicius Ferreira dos Reis"/>
    <s v="Fabio Venicius Ferreira dos Reis"/>
    <s v="Sem indicação"/>
    <s v="Sem indicação"/>
    <s v="ramon.nascimento@tjpa.jus.br;fabio.reis@tjpa.jus.br;coordenadoria.contratos@tjpa.jus.br"/>
    <n v="-389"/>
    <s v=""/>
    <m/>
    <s v="Iniciar Processo de Reajuste"/>
    <s v="005/2024"/>
    <m/>
  </r>
  <r>
    <x v="0"/>
    <s v="006"/>
    <x v="1"/>
    <s v="R JUARES DE ALMEIDA ME"/>
    <s v="27.996.382/0001-01"/>
    <s v="Registro de Preço para eventual aquisição de equipamentos para a modernização e expansão da infraestrutura deTecnologia  da Informação e Comunicação do Tribunal de Justiça do Estado do Pará, conforme condições ,quantidades e exigência estabelecidas no termo de referência, Anexo I do edital."/>
    <s v="Material Permanente"/>
    <s v="Pregão Eletrônico"/>
    <s v="044/2023"/>
    <d v="2024-01-30T00:00:00"/>
    <s v="30/01/24"/>
    <d v="2025-01-30T00:00:00"/>
    <s v="30/01/25"/>
    <n v="366"/>
    <s v="EXPIRADO"/>
    <s v="EXPIRADO"/>
    <x v="0"/>
    <n v="633500"/>
    <x v="0"/>
    <n v="0"/>
    <s v="SETIC"/>
    <s v="TJPA-PRO-2024/00449"/>
    <n v="0"/>
    <n v="633500"/>
    <m/>
    <m/>
    <s v="Lei n° 8.666/93"/>
    <m/>
    <s v="SIM"/>
    <s v="PRAZO LEGAL"/>
    <x v="26"/>
    <d v="2024-12-01T00:00:00"/>
    <s v="Sem informação"/>
    <x v="4"/>
    <m/>
    <s v="Ramon Santos do Nascimento"/>
    <s v="Daniel Fontes Pereira"/>
    <s v="Daniel Fontes Pereira"/>
    <s v="Sem indicação"/>
    <s v="Sem indicação"/>
    <s v="ramon.nascimento@tjpa.jus.br;fontes.daniel@tjpa.jus.br; coordenadoria.contratos@tjpa.jus.br"/>
    <n v="-389"/>
    <s v=""/>
    <m/>
    <s v="Iniciar Processo de Reajuste"/>
    <s v="006/2024"/>
    <m/>
  </r>
  <r>
    <x v="1"/>
    <s v="007"/>
    <x v="1"/>
    <s v="SUPERAR LTDA"/>
    <s v="13.482.516/0001-61"/>
    <s v="Contratação especializada no fornecimento de equipamentos de refrigeração - SPLIT e ACJ."/>
    <s v="Serviço de Terceiro"/>
    <s v="Pregão Eletrônico"/>
    <s v="054/2023"/>
    <d v="2024-01-15T00:00:00"/>
    <s v="15/01/24"/>
    <d v="2025-01-15T00:00:00"/>
    <s v="15/01/25"/>
    <n v="366"/>
    <s v="EXPIRADO"/>
    <s v="EXPIRADO"/>
    <x v="0"/>
    <n v="94762.47"/>
    <x v="0"/>
    <s v="00"/>
    <s v="SEADM"/>
    <s v="TJPA-PRO-2023/03960"/>
    <n v="0"/>
    <n v="94762.47"/>
    <s v="Informado por email sobr a não prorrogação, em 02/10. Lorena"/>
    <m/>
    <s v="Lei n° 8.666/93"/>
    <m/>
    <s v="SIM"/>
    <s v="PRAZO LEGAL"/>
    <x v="26"/>
    <d v="2024-11-16T00:00:00"/>
    <s v="Sem informação"/>
    <x v="4"/>
    <m/>
    <s v="João Victor Ferreira Almeida"/>
    <s v="Leandro Soares Costa Borges"/>
    <s v="Edson Gonçalves ferreira"/>
    <s v="Sem Indicação"/>
    <s v="Sem Indicação"/>
    <s v="joao.vfalmeida@tjpa.jus.br;leandro.borges@tjpa.jus.br;edson.ferreira@tjpa.jus.br"/>
    <n v="-404"/>
    <s v=""/>
    <m/>
    <s v="Iniciar Processo de Reajuste"/>
    <s v="007/2024"/>
    <m/>
  </r>
  <r>
    <x v="0"/>
    <s v="008"/>
    <x v="1"/>
    <s v="XP ON CONSULTORIA LTDA"/>
    <s v="23.518.065/0001-29"/>
    <s v="Registro de Preços para eventual aquisição de equipamentos para a modernização e expansão da insfraestrutura de Tecnologia da Informação e Comunicação do Tribunal de Justiça do Estado do Pará, conforme condições, quantidades e exigências estabelecidas no termo de referência, Anexo I do edital"/>
    <s v="Material Permanente"/>
    <s v="Pregão Eletrônico"/>
    <s v="044/2023"/>
    <d v="2024-01-30T00:00:00"/>
    <s v="30/01/24"/>
    <d v="2025-01-30T00:00:00"/>
    <s v="30/01/25"/>
    <n v="366"/>
    <s v="EXPIRADO"/>
    <s v="EXPIRADO"/>
    <x v="0"/>
    <n v="6720682"/>
    <x v="0"/>
    <n v="0"/>
    <s v="SETIC"/>
    <s v="TJPA-PRO-2024/00451"/>
    <n v="0"/>
    <n v="2681838"/>
    <m/>
    <m/>
    <s v="Lei n° 8.666/93"/>
    <m/>
    <s v="SIM"/>
    <s v="PRAZO LEGAL"/>
    <x v="26"/>
    <d v="2024-12-01T00:00:00"/>
    <s v="Sem informação"/>
    <x v="4"/>
    <m/>
    <s v="Ramon Santos do Nascimento"/>
    <s v="Daniel Fontes Pereira"/>
    <s v="Daniel Fontes Pereira"/>
    <s v="Sem indicação"/>
    <s v="Sem indicação"/>
    <s v="ramon.nascimento@tjpa.jus.br;fontes.daniel@tjpa.jus.br; coordenadoria.contratos@tjpa.jus.br"/>
    <n v="-389"/>
    <s v=""/>
    <m/>
    <s v="Iniciar Processo de Reajuste"/>
    <s v="008/2024"/>
    <m/>
  </r>
  <r>
    <x v="1"/>
    <s v="008"/>
    <x v="9"/>
    <s v="COIMBRA IMÓVEIS LTDA"/>
    <s v="02.875.140/0001-39"/>
    <s v="Locação de Imóvel Santarem/PA - Juizado Especial"/>
    <s v="Aluguel"/>
    <s v="Dispensa de Licitação"/>
    <s v="001/2019"/>
    <d v="2019-02-01T00:00:00"/>
    <s v="01/02/19"/>
    <d v="2025-02-01T00:00:00"/>
    <s v="01/02/25"/>
    <n v="2192"/>
    <s v="EXPIRADO"/>
    <s v="EXPIRADO"/>
    <x v="0"/>
    <n v="84000"/>
    <x v="0"/>
    <s v="00"/>
    <s v="SEADM"/>
    <s v="PA-PRO-2019/00743"/>
    <n v="0"/>
    <n v="117237.36"/>
    <s v="TJPA-MEM-2024/65516, IMPOSSIBILIDADE DE PRORROGAÇÃO"/>
    <m/>
    <s v="Lei n° 8.666/93"/>
    <m/>
    <s v="Não"/>
    <s v="EMERGENCIAL"/>
    <x v="26"/>
    <d v="2024-12-03T00:00:00"/>
    <s v="Sem informação"/>
    <x v="2"/>
    <m/>
    <s v="Jose Nasareno de Macedo Silva"/>
    <s v="Jose Nasareno de Macedo Silva"/>
    <s v="Antonio Wilson Eutropio Azevedo de Souza"/>
    <s v="Sem indicação"/>
    <s v="Karina Flávia Mendonca Reis Soares"/>
    <s v="nasareno.silva@tjpa.jus.br;antonio.souza@tjpa.jus.br;;karina.reis@tjpa.jus.br;coordenadoria.contratos@tjpa.jus.br"/>
    <n v="-387"/>
    <s v=""/>
    <m/>
    <s v="Iniciar Processo de Reajuste"/>
    <s v="008/2019"/>
    <m/>
  </r>
  <r>
    <x v="0"/>
    <s v="009"/>
    <x v="1"/>
    <s v="CARLOS NAVARRO &amp; CIA. LTDA"/>
    <s v="05.881.752/0001-22"/>
    <s v="Registro de preço para fornecimento, instalação e manutenção de persianas para atender aos prédios do TJPA"/>
    <s v="Serviço de Terceiro"/>
    <s v="Pregão Eletrônico"/>
    <s v="071/2023"/>
    <d v="2024-02-01T00:00:00"/>
    <s v="01/02/24"/>
    <d v="2025-02-01T00:00:00"/>
    <s v="01/02/25"/>
    <n v="366"/>
    <s v="EXPIRADO"/>
    <s v="EXPIRADO"/>
    <x v="0"/>
    <n v="394887"/>
    <x v="0"/>
    <n v="0"/>
    <s v="SEENG"/>
    <s v="TJPA-PRO-2024/00515"/>
    <n v="0"/>
    <n v="394887"/>
    <m/>
    <m/>
    <s v="Lei n° 8.666/93"/>
    <m/>
    <s v="NÃO "/>
    <s v="PRAZO LEGAL"/>
    <x v="26"/>
    <d v="2024-12-03T00:00:00"/>
    <s v="Sem informação"/>
    <x v="4"/>
    <m/>
    <s v="Carlo Gustavo da Cunha Martins"/>
    <s v="Rita de Cássia Araújo Oliveira Barata"/>
    <s v="Glaucia Regina Centeno Cordeiro de Campos"/>
    <s v="Sem indicação"/>
    <s v="Sem indicação"/>
    <s v="carlo.matins@tjpa.jus.br; rita.oliveira@tjpa.jus.br; glaucia.cordeiro@tjpa.jus.br;coordenadoria.contratos@tjpa.jus.br"/>
    <n v="-387"/>
    <s v=""/>
    <m/>
    <s v="Iniciar Processo de Reajuste"/>
    <s v="009/2024"/>
    <m/>
  </r>
  <r>
    <x v="0"/>
    <s v="010"/>
    <x v="1"/>
    <s v="ÊXITO DISTRIBUIDORA E COMÉRCIO DE LIVROS LTDA"/>
    <s v="08.065.700/0001/76"/>
    <s v="Registro de preços para aquisição de livros para atender as necessidades do Tribunal de Justiça do Estado do Pará."/>
    <s v="Material Permanente"/>
    <s v="Pregão Eletrônico"/>
    <s v="067/2023"/>
    <d v="2024-02-02T00:00:00"/>
    <s v="02/02/24"/>
    <d v="2025-02-02T00:00:00"/>
    <s v="02/02/25"/>
    <n v="366"/>
    <s v="EXPIRADO"/>
    <s v="EXPIRADO"/>
    <x v="0"/>
    <n v="100119.5"/>
    <x v="0"/>
    <n v="0"/>
    <s v="SEADM"/>
    <s v="TJPA-PRO-2024/00519"/>
    <n v="0"/>
    <n v="62504"/>
    <m/>
    <m/>
    <s v="Lei n° 8.666/93"/>
    <m/>
    <s v="NÃO "/>
    <s v="PRAZO LEGAL"/>
    <x v="26"/>
    <d v="2024-12-04T00:00:00"/>
    <s v="Sem informação"/>
    <x v="4"/>
    <m/>
    <s v="Elaine Cristina Fernandes Ribeiro"/>
    <s v="Elaine Cristina Fernandes Ribeiro"/>
    <s v="Elaine Cristina Fernandes Ribeiro"/>
    <s v="Sem indicação"/>
    <s v="Sem indicação"/>
    <s v="elaine.ribeiro@tjpa.jus.br; coordenadoria.contratos@tjpa.jus.br"/>
    <n v="-386"/>
    <s v=""/>
    <m/>
    <s v="Iniciar Processo de Reajuste"/>
    <s v="010/2024"/>
    <m/>
  </r>
  <r>
    <x v="0"/>
    <s v="011"/>
    <x v="1"/>
    <s v="TECH LEAD SERVIÇOS E COMERCIO DE INFORMÁTICA LTDA"/>
    <s v="11.887.021/0002-78"/>
    <s v="Registro de Preços para eventual contratação de serviços de subscrição de sofware (cessão de uso, suporte técnico e atualização), bem como treinamenmtos oficiais e serviços especializados para manutenção de ambientes tecológicos baseados na plataforma Red Hat, conforme condições, quantidades e exigência estabelecidas no termo de referência, ANEXO I do edital."/>
    <s v="Material Permanente"/>
    <s v="Pregão Eletrônico"/>
    <s v="066/2023"/>
    <d v="2024-02-02T00:00:00"/>
    <s v="02/02/24"/>
    <d v="2025-02-02T00:00:00"/>
    <s v="02/02/25"/>
    <n v="366"/>
    <s v="EXPIRADO"/>
    <s v="EXPIRADO"/>
    <x v="0"/>
    <n v="33088540"/>
    <x v="0"/>
    <n v="0"/>
    <s v="SETIC"/>
    <s v="TJPA-PRO-2024/00529"/>
    <n v="0"/>
    <n v="33088540"/>
    <m/>
    <m/>
    <s v="Lei n° 8.666/93"/>
    <m/>
    <s v="SIM"/>
    <s v="PRAZO LEGAL"/>
    <x v="26"/>
    <d v="2024-12-04T00:00:00"/>
    <s v="Sem informação"/>
    <x v="4"/>
    <m/>
    <s v="Erick Johny Maciel Bol"/>
    <s v="Erick Johny Maciel Bol"/>
    <s v="Marcus Vinicius Barbosa e Silva"/>
    <s v="Sem indicação"/>
    <s v="Sem indicação"/>
    <s v="erick.bol@tjpa.jus.br; marcus.silva@tjpa.jus.br; coordenadoria.contratos@tjpa.jus.br"/>
    <n v="-386"/>
    <s v=""/>
    <m/>
    <s v="Iniciar Processo de Reajuste"/>
    <s v="011/2024"/>
    <m/>
  </r>
  <r>
    <x v="1"/>
    <s v="093"/>
    <x v="4"/>
    <s v="SAFE ELETRÔNICA E CONSTRUÇÕES LTDA"/>
    <s v="04.342.428/0001-73"/>
    <s v="Aquisição de portas giratórias detectores de metais, com serviços de instalação (ativação e teste), relocação e substituição, treinamento e assitência, com reposição integral de peças durante o período de gartantia (24) meses, para o edifício Sede do TJPA, Fórunes Criminal e Civel da Capital, Fórum de Ananindeua e Juizado Especial da Tamandaré, Incluindo desistalação das portas giratórias a serem substituídas."/>
    <s v="Material Permanente"/>
    <s v="Pregão Eletrônico"/>
    <s v="064/2022"/>
    <d v="2022-11-11T00:00:00"/>
    <s v="11/11/22"/>
    <d v="2025-02-11T00:00:00"/>
    <s v="11/02/25"/>
    <n v="823"/>
    <s v="EXPIRADO"/>
    <s v="EXPIRADO"/>
    <x v="0"/>
    <n v="199800"/>
    <x v="0"/>
    <s v="00"/>
    <s v="SEADM"/>
    <s v="PA-PRO-2022/04322"/>
    <n v="0"/>
    <n v="199800"/>
    <s v="TJPA-MEM-2025/00695, cobrança - não será prorrogado - nova contratação  TJPA-PRO-2024/03433 "/>
    <m/>
    <s v="Lei n° 8.666/93"/>
    <m/>
    <s v="Não"/>
    <s v="PRAZO LEGAL"/>
    <x v="26"/>
    <d v="2024-12-13T00:00:00"/>
    <s v="Sem informação"/>
    <x v="0"/>
    <m/>
    <s v="Valter Mendes Ferreira Júnior"/>
    <s v="Paulo Marcelo de Araújo Hildebrando"/>
    <s v="Daniel Menezes Simas"/>
    <s v="Sem indicação"/>
    <s v="Sem indicação"/>
    <s v="valter.junior@tjpa.jus.br;paulo.hildebrando@tjpa.jus.br;daniel.simas@tjpa.jus.br;;;coordenadoria.contratos@tjpa.jus.br"/>
    <n v="-377"/>
    <s v=""/>
    <m/>
    <s v="Iniciar Processo de Reajuste"/>
    <s v="093/2022"/>
    <m/>
  </r>
  <r>
    <x v="1"/>
    <s v="058"/>
    <x v="4"/>
    <s v="CCM SERVIÇOS DE ENGENHARIA LTDA"/>
    <s v="15.758.378/0001-26"/>
    <s v="Execução da reforma e ampliação do Fórum de Oriximiná"/>
    <s v="Obra e Serviço de Engenharia"/>
    <s v="Concorrência"/>
    <s v="003/2022"/>
    <d v="2022-07-14T00:00:00"/>
    <s v="14/07/22"/>
    <d v="2025-02-14T00:00:00"/>
    <s v="14/02/25"/>
    <n v="946"/>
    <s v="EXPIRADO"/>
    <s v="EXPIRADO"/>
    <x v="0"/>
    <n v="2619181.5499999998"/>
    <x v="0"/>
    <s v="00"/>
    <s v="SEENG"/>
    <s v="PA-PRO-2022/02658"/>
    <n v="0"/>
    <n v="2619181.5499999998"/>
    <s v="TJPA-MEM-2024/08792, cobrança. TJPA-MEM-2025/00693, COBRANÇA - NÃO PRECISARÁ MAIS SER PRORROGADO"/>
    <m/>
    <s v="Lei n° 8.666/93"/>
    <m/>
    <s v="Não"/>
    <s v="PRAZO LEGAL"/>
    <x v="26"/>
    <m/>
    <s v="Sem informação"/>
    <x v="0"/>
    <m/>
    <s v="Jose Luis Sarmento de Araujo"/>
    <s v="Sem indicação"/>
    <s v="Gabriel Henrique da Silva Ventura"/>
    <s v="Sem indicação"/>
    <s v="Jose Luis Sarmento de Araujo"/>
    <s v="jose.araujo@tjpa.jus.br;gabriel.ventura@tjpa.jus.br;jose.araujo@tjpa.jus.br;coordenadoria.contratos@tjpa.jus.br"/>
    <n v="-374"/>
    <s v=""/>
    <m/>
    <s v="Iniciar Processo de Reajuste"/>
    <s v="058/2022"/>
    <m/>
  </r>
  <r>
    <x v="1"/>
    <s v="054"/>
    <x v="9"/>
    <s v="J L MESQUITA SERVIÇOS DE TELECOMUNICAÇÃO LTDA/EPP,  CNPJ sob o nº. 10.141.734/0001-44"/>
    <s v="10.141.734/0001-44"/>
    <s v="Contratação de empresa especializada na prestação de serviços de manutenção preventiva e corretiva, de desinstalação, substituição e relocação das portas giratórias detectoras de metais (PGDM), instaladas em prédios pertencentes ao Tribunal de Justiça do Estado do Pará, localizados tanto na capital como no interior do Estado, com fornecimento materiais de consumo (lubrificante, graxa, dentre outros), necessários à execução dos serviços."/>
    <s v="Serviço de Terceiro"/>
    <s v="Dispensa de Licitação"/>
    <s v="008/2019"/>
    <d v="2020-02-15T00:00:00"/>
    <s v="15/02/20"/>
    <d v="2025-02-15T00:00:00"/>
    <s v="15/02/25"/>
    <n v="1827"/>
    <s v="EXPIRADO"/>
    <s v="EXPIRADO"/>
    <x v="0"/>
    <n v="231600"/>
    <x v="0"/>
    <s v="00"/>
    <s v="SEENG"/>
    <s v="PA-PRO-2019/05118"/>
    <n v="0"/>
    <n v="227980.17"/>
    <s v="TJPA-MEM-2023/54261. vai entrar em expecepcional. TJPA-MEM-2025/00701, COBRANÇA - NÃO SERÁ PRORROGADO, NOVA CONTRATAÇÃO -  TJPA-PRO-2024/03433 "/>
    <d v="2023-10-11T00:00:00"/>
    <s v="Lei n° 8.666/93"/>
    <m/>
    <s v="Não"/>
    <s v="EXCEPCIONAL"/>
    <x v="26"/>
    <d v="2024-12-17T00:00:00"/>
    <s v="Dentro do prazo"/>
    <x v="0"/>
    <m/>
    <s v="Paulo Marcelo de Araújo Hildebrando"/>
    <s v="Daniel Menezes Simas"/>
    <s v="Paulo Marcelo de Araújo Hildebrando"/>
    <s v="Sem indicação"/>
    <s v="Edson Goncalves Ferreira"/>
    <s v="paulo.hildebrando@tjpa.jus.br;;daniel.simas@tjpa.jus.br; edson.ferreira@tjpa.jus.br; coordenadoria.contratos@tjpa.jus.br"/>
    <n v="-373"/>
    <s v=""/>
    <m/>
    <s v="Iniciar Processo de Reajuste"/>
    <s v="054/2019"/>
    <m/>
  </r>
  <r>
    <x v="1"/>
    <s v="072"/>
    <x v="2"/>
    <s v="CACTUS CONSTRUÇÕES INDÚSTRIA E INCORPORAÇÕES LTDA"/>
    <s v="83.317.529/0001-60"/>
    <s v="Contratação de empresa especializada para construção do novo fórum da comarca de Concórdia do Pará"/>
    <s v="Obra e Serviço de Engenharia"/>
    <s v="Concorrência"/>
    <s v="001/2023"/>
    <d v="2023-08-17T00:00:00"/>
    <s v="17/08/23"/>
    <d v="2025-02-17T00:00:00"/>
    <s v="17/02/25"/>
    <n v="550"/>
    <s v="EXPIRADO"/>
    <s v="EXPIRADO"/>
    <x v="0"/>
    <n v="1897376.96"/>
    <x v="0"/>
    <s v="00"/>
    <s v="SEENG"/>
    <s v="TJPA-PRO-2023/03261"/>
    <n v="0"/>
    <n v="2072946.13"/>
    <s v="TJPA-MEM-2025/00705, cobrança - não será prorrogado"/>
    <m/>
    <s v="Lei n° 8.666/93"/>
    <m/>
    <s v="Não"/>
    <s v="PRAZO LEGAL"/>
    <x v="26"/>
    <d v="2024-12-19T00:00:00"/>
    <s v="Sem informação"/>
    <x v="2"/>
    <m/>
    <s v="Jose Luis Sarmento de Araujo"/>
    <s v="Sem indicação"/>
    <s v="Marcelo Passos Calandrini Fernandes"/>
    <s v="Sem indicação"/>
    <s v="Gabriel Henrique da Silva Ventura"/>
    <s v="jose.araujo@tjpa.jus.br;;marcelo.fernandes@tjpa.jus.br;;gabriel.ventura@tjpa.jus.br;coordenadoria.contratos@tjpa.jus.br"/>
    <n v="-371"/>
    <s v=""/>
    <m/>
    <s v="Iniciar Processo de Reajuste"/>
    <s v="072/2023"/>
    <m/>
  </r>
  <r>
    <x v="1"/>
    <s v="009"/>
    <x v="11"/>
    <s v="LINA MARIA FREITAS DA COSTA DA SILVA"/>
    <s v="428.xxx.xxx-87"/>
    <s v="Locação de imóvel em Magalhães Barata"/>
    <s v="Aluguel"/>
    <s v="Dispensa de Licitação"/>
    <s v="002/2018"/>
    <d v="2018-02-19T00:00:00"/>
    <s v="19/02/18"/>
    <d v="2025-02-19T00:00:00"/>
    <s v="19/02/25"/>
    <n v="2557"/>
    <s v="EXPIRADO"/>
    <s v="EXPIRADO"/>
    <x v="0"/>
    <n v="24000"/>
    <x v="0"/>
    <s v="00"/>
    <s v="SEADM"/>
    <s v="PA-PRO-2018/00462"/>
    <n v="0"/>
    <n v="28283.59"/>
    <s v="Impossibilidade de prororgação TJPA-MEM-2025/00711"/>
    <m/>
    <s v="Lei n° 8.666/93"/>
    <m/>
    <s v="Não"/>
    <s v="EMERGENCIAL"/>
    <x v="26"/>
    <d v="2024-12-21T00:00:00"/>
    <s v="Sem informação"/>
    <x v="0"/>
    <m/>
    <s v="Jose Nasareno de Macedo Silva"/>
    <s v="Jose Nasareno de Macedo Silva"/>
    <s v="Antonio Wilson Eutropio Azevedo de Souza"/>
    <s v="Sem indicação"/>
    <s v="Karina Flávia Mendonca Reis Soares"/>
    <s v="nasareno.silva@tjpa.jus.br;antonio.souza@tjpa.jus.br;;karina.reis@tjpa.jus.br;coordenadoria.contratos@tjpa.jus.br"/>
    <n v="-369"/>
    <s v=""/>
    <m/>
    <s v="Iniciar Processo de Reajuste"/>
    <s v="009/2018"/>
    <m/>
  </r>
  <r>
    <x v="0"/>
    <s v="012"/>
    <x v="1"/>
    <s v="GMF FROTAS LTDA"/>
    <s v="15.422.901/0001-49"/>
    <s v="Registro de Preços para eventual contratação de empresa especializada na prestação de serviço de locação de veículos automotores blindados e não blindados"/>
    <s v="Serviço de Terceiro"/>
    <s v="Pregão Eletrônico"/>
    <s v="065/2023"/>
    <d v="2024-02-20T00:00:00"/>
    <s v="20/02/24"/>
    <d v="2025-02-20T00:00:00"/>
    <s v="20/02/25"/>
    <n v="366"/>
    <s v="EXPIRADO"/>
    <s v="EXPIRADO"/>
    <x v="0"/>
    <n v="511188"/>
    <x v="0"/>
    <n v="0"/>
    <s v="COMIL"/>
    <s v="TJPA-PRO-2024/00716"/>
    <n v="0"/>
    <n v="511188"/>
    <m/>
    <m/>
    <s v="Lei n° 8.666/93"/>
    <m/>
    <s v="SIM"/>
    <s v="PRAZO LEGAL"/>
    <x v="26"/>
    <d v="2024-12-22T00:00:00"/>
    <s v="Sem informação"/>
    <x v="4"/>
    <m/>
    <s v="Willian Rogerio Souza da Silva"/>
    <s v="Renato Moraes da Cunha"/>
    <s v="Edson Santos de Souza"/>
    <s v="Sem indicação"/>
    <s v="Sem indicação"/>
    <s v="william.souza@tjpa.jus.br; renato.cunha@tjpa.jus.br; edson.souza@tjpa.jus.br; coordenadoria.contratos@tjpa.jus.br"/>
    <n v="-368"/>
    <s v=""/>
    <m/>
    <s v="Iniciar Processo de Reajuste"/>
    <s v="012/2024"/>
    <m/>
  </r>
  <r>
    <x v="1"/>
    <s v="004"/>
    <x v="9"/>
    <s v="METALÚRGICA ASCURRA EIRELI"/>
    <s v="01.652.937/0001-04"/>
    <s v="Contratação de empresa especializada para aquisição e instalação de plataformas de percurso vertical para os fóruns de Óbidos e Parauapebas (prédio anexo), com serviço de conservação/manutenção em garantia"/>
    <s v="Serviço de Terceiro"/>
    <s v="Pregão Eletrônico"/>
    <s v="003/2019"/>
    <d v="2019-01-18T00:00:00"/>
    <s v="18/01/19"/>
    <d v="2025-01-18T00:00:00"/>
    <s v="18/01/25"/>
    <n v="2192"/>
    <s v="EXPIRADO"/>
    <s v="EXPIRADO"/>
    <x v="0"/>
    <n v="157017"/>
    <x v="0"/>
    <s v="00"/>
    <s v="SEENG"/>
    <s v="PA-PRO-2019/00535"/>
    <n v="0"/>
    <n v="6179.28"/>
    <s v="TJPA-MEM-2024/27433"/>
    <d v="2024-05-17T00:00:00"/>
    <s v="Lei n° 8.666/93"/>
    <m/>
    <s v="Não"/>
    <s v="EMERGENCIAL"/>
    <x v="26"/>
    <d v="2024-11-19T00:00:00"/>
    <s v="Dentro do prazo"/>
    <x v="2"/>
    <m/>
    <s v="Jose Luis Sarmento de Araujo"/>
    <s v="Paulo Marcelo de Araújo Hildebrando"/>
    <s v="Edson Goncalves Ferreira"/>
    <s v="Sem indicação"/>
    <s v="Sem indicação"/>
    <s v="jose.araujo@tjpa.jus.br;paulo.hildebrando@tjpa.jus.br;edson.ferreira@tjpa.jus.br;;;coordenadoria.contratos@tjpa.jus.br"/>
    <n v="-401"/>
    <s v=""/>
    <m/>
    <s v="Iniciar Processo de Reajuste"/>
    <s v="004/2019"/>
    <m/>
  </r>
  <r>
    <x v="1"/>
    <s v="048"/>
    <x v="1"/>
    <s v="GREEN TREINAMENTO LTDA"/>
    <s v="59.941.708/0001-90"/>
    <s v="Contratação do serviço de formação continuada, por meio dos cursos: ISO 20.000 Fundamentos, Dashboards -Power BIDesktop Essentials, MD-102: Microsoft365 Endpoint, MS-700: Managing Microsoft Teams, PL-900: Power Platform Fundamentals Administrator, PL-100: Power Platform App Maker, PL-200:Power Platform Functional Consultant, PL-400: Power Platform Developer, PL-500: MS Power Automate RPA Developer, PL-600: Power Platform Solution Architect na modalidade online, com controle e acompanhamento da Escola Judicial do Poder Judiciário do Estado do Pará, para o aperfeiçoamento de servidores e servidoras lotados na Secretaria de Informática do Poder Judiciário do Pará, conforme especificações constantes em Termo de Referência, o qual adere a este documento para todos os fins."/>
    <s v="Serviço de Terceiro"/>
    <s v="Inexigibilidade de Licitação"/>
    <s v="048/2024"/>
    <d v="2024-05-13T00:00:00"/>
    <s v="13/05/24"/>
    <d v="2024-09-13T00:00:00"/>
    <s v="13/09/24"/>
    <n v="123"/>
    <s v="EXPIRADO"/>
    <s v="EXPIRADO"/>
    <x v="0"/>
    <n v="120000"/>
    <x v="0"/>
    <s v="00"/>
    <s v="SETIC"/>
    <s v="PA-PRO-2024/01123"/>
    <s v="Contrato não encontrado"/>
    <s v="Contrato não encontrado"/>
    <m/>
    <m/>
    <s v="Lei n° 14.133/2021, art. 74, III"/>
    <d v="2024-03-19T00:00:00"/>
    <s v="NÃO "/>
    <s v="PRAZO LEGAL"/>
    <x v="27"/>
    <d v="2024-07-15T00:00:00"/>
    <s v="Sem informação"/>
    <x v="2"/>
    <m/>
    <s v="Jeferson Antonio Fernandes Bacelar"/>
    <s v="Sem indicação"/>
    <s v="Lorena Magalhães Freire da Silva"/>
    <s v="Sem indicação"/>
    <s v="Sem indicação"/>
    <s v="jeferson.bacelar@tjpa.jus.br;lorena.silva@tjpa.jus.br;;;coordenadoria.contratos@tjpa.jus.br"/>
    <n v="-528"/>
    <n v="3"/>
    <m/>
    <s v="Iniciar Processo de Reajuste"/>
    <s v="048/2024"/>
    <m/>
  </r>
  <r>
    <x v="1"/>
    <s v="018"/>
    <x v="1"/>
    <s v="ARENITO CONSERVAÇÃO PATRIMONIAL EIRELI"/>
    <s v="79.705.182/0001-56"/>
    <s v="Contratação de empresa especializada na prestação de serviços de jardinagem, conservação e manutenção de áreas verdes."/>
    <s v="Serviço de Terceiro"/>
    <s v="Pregão Eletrônico"/>
    <s v="049/2023"/>
    <d v="2024-02-19T00:00:00"/>
    <s v="19/02/24"/>
    <d v="2025-02-20T00:00:00"/>
    <s v="20/02/25"/>
    <n v="367"/>
    <s v="EXPIRADO"/>
    <s v="EXPIRADO"/>
    <x v="0"/>
    <n v="79980"/>
    <x v="0"/>
    <s v="00"/>
    <s v="SEADM"/>
    <s v="TJPA-PRO-2024/00693"/>
    <n v="0"/>
    <n v="79980"/>
    <s v="TJPA-MEM-2025/07248 - rescisão antecipada unilateral autorizada"/>
    <m/>
    <s v="Lei n° 8.666/93"/>
    <m/>
    <s v="NÃO "/>
    <s v="PRAZO LEGAL"/>
    <x v="26"/>
    <d v="2024-12-22T00:00:00"/>
    <s v="Sem informação"/>
    <x v="2"/>
    <m/>
    <s v="Enio de Oliveira Reboucas"/>
    <s v="Jandiara Luzia Matos Pires "/>
    <s v="Augusto Lopes Matos"/>
    <s v="Sem Indicação"/>
    <s v="Randal Willams Ferreira de Castro"/>
    <e v="#N/A"/>
    <n v="-368"/>
    <s v=""/>
    <m/>
    <s v="Iniciar Processo de Reajuste"/>
    <s v="018/2024"/>
    <m/>
  </r>
  <r>
    <x v="1"/>
    <s v="020"/>
    <x v="2"/>
    <s v="ALLTECH - SOLUÇÕES EM TECNOLOGIA LTDA"/>
    <s v="21.547.011/0001-66"/>
    <s v="Aquisição  de  Análise,  Detecção  e  Resposta  a Ameaças e Incidentes  de  Segurança  Cibernética,  com  garantia,  suporte  e  atualização  pelo  período  de  36meses"/>
    <s v="Contrato de TIC"/>
    <s v="Adesão/Partícipe"/>
    <s v="007/2021"/>
    <d v="2023-03-15T00:00:00"/>
    <s v="15/03/23"/>
    <d v="2024-03-15T00:00:00"/>
    <s v="15/03/24"/>
    <n v="366"/>
    <s v="EXPIRADO"/>
    <s v="EXPIRADO"/>
    <x v="0"/>
    <n v="2330033"/>
    <x v="0"/>
    <s v="00"/>
    <s v="SETIC"/>
    <s v="PA-PRO-2023/00984"/>
    <s v="Contrato não encontrado"/>
    <s v="Contrato não encontrado"/>
    <m/>
    <m/>
    <s v="Lei n° 8.666/93"/>
    <m/>
    <s v="SIM"/>
    <s v="PRAZO LEGAL"/>
    <x v="28"/>
    <d v="2024-01-15T00:00:00"/>
    <s v="Sem informação"/>
    <x v="2"/>
    <s v="Adesão à Ata de Registro de Preços 07/2021 oriunda do Pregão Eletrônico 09/2021 da Secretaria de Estado de Administração e Previdência do Estado do Piau"/>
    <s v="Marcus Vinicius Barbosa e Silva"/>
    <s v="Marcus Vinicius Barbosa e Silva"/>
    <s v="Thiago do Rosário de Castro"/>
    <s v="Erick Johny Maciel Bol"/>
    <s v="Daniel Azevedo Ferreira "/>
    <s v="marcus.silva@tjpa.jus.br; thiago.rosario@tjpa.jus.br; erick.bol@tjpa.jus.br; coordenadoria.contratos@tjpa.jus.br; daniel.ferreira@tjpa.jus.br"/>
    <n v="-710"/>
    <n v="1"/>
    <m/>
    <s v="Iniciar Processo de Reajuste"/>
    <s v="020/2023"/>
    <m/>
  </r>
  <r>
    <x v="1"/>
    <s v="075"/>
    <x v="12"/>
    <s v="VALDELÚCIA DE SOUZA MARQUES"/>
    <s v="258.xxx.xxx-00"/>
    <s v="Locação galpão para funcionamento do arquivo de Santarém"/>
    <s v="Aluguel"/>
    <s v="Dispensa de Licitação"/>
    <s v="019/2013"/>
    <d v="2013-12-05T00:00:00"/>
    <s v="05/12/13"/>
    <d v="2024-12-06T00:00:00"/>
    <s v="06/12/24"/>
    <n v="4019"/>
    <s v="EXPIRADO"/>
    <s v="EXPIRADO"/>
    <x v="0"/>
    <n v="72000"/>
    <x v="0"/>
    <s v="00"/>
    <s v="SEADM"/>
    <s v="PA-PRO-2013/00359"/>
    <s v="Contrato não encontrado"/>
    <s v="Contrato não encontrado"/>
    <s v="Impossibilidade de prorrogação TJPA-MEM-2024/46925"/>
    <m/>
    <s v="Lei n° 8.666/93"/>
    <m/>
    <s v="Não"/>
    <s v="EMERGENCIAL"/>
    <x v="29"/>
    <d v="2024-10-07T00:00:00"/>
    <s v="Sem informação"/>
    <x v="4"/>
    <m/>
    <s v="Jose Nasareno de Macedo Silva"/>
    <s v="Jose Nasareno de Macedo Silva"/>
    <s v="Antonio Wilson Eutropio Azevedo de Souza"/>
    <s v="Sem indicação"/>
    <s v="Sheyla Mayara Miranda Melo"/>
    <s v="nasareno.silva@tjpa.jus.br;antonio.souza@tjpa.jus.br;;sheyla.melo@tjpa.jus.br;coordenadoria.contratos@tjpa.jus.br"/>
    <n v="-444"/>
    <n v="4"/>
    <m/>
    <s v="Iniciar Processo de Reajuste"/>
    <s v="075/2013"/>
    <m/>
  </r>
  <r>
    <x v="1"/>
    <s v="070"/>
    <x v="3"/>
    <s v="K2 IT LTDA"/>
    <s v="27.778.168/0001-89"/>
    <s v="Aquisição e contratação de empresa especializada no fornecimento de equipamentos (elementos de hardware e software) e serviços em equipamentos de rede para renovação e ampliação tecnológica dos equipamentos de LAN / WIFI. "/>
    <s v="Contrato de TIC"/>
    <s v="Adesão/Partícipe"/>
    <s v="001/2021"/>
    <d v="2021-12-09T00:00:00"/>
    <s v="09/12/21"/>
    <d v="2024-12-09T00:00:00"/>
    <s v="09/12/24"/>
    <n v="1096"/>
    <s v="EXPIRADO"/>
    <s v="EXPIRADO"/>
    <x v="0"/>
    <n v="511732"/>
    <x v="0"/>
    <s v="00"/>
    <s v="SETIC"/>
    <s v="PA-PRO-2021/02180"/>
    <s v="Contrato não encontrado"/>
    <s v="Contrato não encontrado"/>
    <s v="TJPA-MEM-2024/62292, cobrança, pedi apoio ao Roniel - não será prorrogado"/>
    <m/>
    <s v="Lei n° 8.666/93"/>
    <m/>
    <s v="Não"/>
    <s v="PRAZO LEGAL"/>
    <x v="29"/>
    <d v="2024-10-10T00:00:00"/>
    <s v="Sem informação"/>
    <x v="4"/>
    <m/>
    <s v="Fabio Venicius Ferreira dos Reis"/>
    <s v="Erick Johny Maciel Bol"/>
    <s v="Denison Leandro Serrao Soares"/>
    <s v="Erick Johny Maciel Bol"/>
    <s v="Claudio Luis da Silva Cabral"/>
    <s v="fabio.reis@tjpa.jus.br;erick.bol@tjpa.jus.br;denison.soares@tjpa.jus.br;erick.bol@tjpa.jus.br;claudio.cabral@tjpa.jus.br;coordenadoria.contratos@tjpa.jus.br"/>
    <n v="-441"/>
    <n v="4"/>
    <m/>
    <s v="Iniciar Processo de Reajuste"/>
    <s v="070/2021"/>
    <m/>
  </r>
  <r>
    <x v="1"/>
    <s v="101"/>
    <x v="4"/>
    <s v="HERON HENRIQUE S. BRITO"/>
    <s v="29.515.982/0001-36"/>
    <s v="Contratação de empresa especializada no fornecimento de Água MIneral Natural sem gás Evasada em garrafão de 20L (vinte) Litros, incluindo serviçoc de entrega nas instalações do TJPA, localizadas na Capital e na Região Metropolitana."/>
    <s v="Serviço de Terceiro"/>
    <s v="Adesão/Partícipe"/>
    <s v="012/2022"/>
    <d v="2022-12-13T00:00:00"/>
    <s v="13/12/22"/>
    <d v="2024-12-13T00:00:00"/>
    <s v="13/12/24"/>
    <n v="731"/>
    <s v="EXPIRADO"/>
    <s v="EXPIRADO"/>
    <x v="0"/>
    <n v="240300"/>
    <x v="0"/>
    <s v="00"/>
    <s v="SEADM"/>
    <s v="PA-PRO-2022/03983"/>
    <s v="Contrato não encontrado"/>
    <s v="Contrato não encontrado"/>
    <s v="TJPA-MEM-2023/44502, autorizado / TJPA-MEM-2024/62299 Cobrança / novo processo licitatório TJPA-PRO-2024/03442"/>
    <m/>
    <s v="Lei n° 8.666/93"/>
    <m/>
    <s v="Não"/>
    <s v="PRAZO LEGAL"/>
    <x v="29"/>
    <d v="2024-10-14T00:00:00"/>
    <s v="Sem informação"/>
    <x v="2"/>
    <s v="Adesão à ATA SRP n.º 12/2022 - DPE, da Defensoria Pública do Estado do Pará, relativa ao Pregão Eletrônico n° SRP n.º 011/2021 - DPE/PA."/>
    <s v="Enio de Oliveira Reboucas"/>
    <s v="Randal Willams Ferreira de Castro"/>
    <s v="Augusto Lopes Matos"/>
    <s v="Sem indicação"/>
    <s v="Helton Moura da Rocha"/>
    <e v="#N/A"/>
    <n v="-437"/>
    <n v="4"/>
    <m/>
    <s v="Iniciar Processo de Reajuste"/>
    <s v="101/2022"/>
    <m/>
  </r>
  <r>
    <x v="1"/>
    <s v="109"/>
    <x v="2"/>
    <s v="TEMPO REAL PRODUCAO E COMUNICACAO LTDA"/>
    <s v="04.269.711/0001-17"/>
    <s v="Contratação de serviço de higienização e restauração do acervo de obras raras do TJPA (250 exemplares)"/>
    <s v="Serviço de Terceiro"/>
    <s v="Pregão Eletrônico"/>
    <s v="039/2023"/>
    <d v="2023-12-13T00:00:00"/>
    <s v="13/12/23"/>
    <d v="2024-12-13T00:00:00"/>
    <s v="13/12/24"/>
    <n v="366"/>
    <s v="EXPIRADO"/>
    <s v="EXPIRADO"/>
    <x v="0"/>
    <n v="99450"/>
    <x v="0"/>
    <s v="00"/>
    <s v="SEADM"/>
    <s v="TJPA-PRO-2023/04938"/>
    <s v="Contrato não encontrado"/>
    <s v="Contrato não encontrado"/>
    <s v="TJPA-MEM-2024/50858, verificar se não é contrato por escopo. Falei com fiscal - Elaine informou que não será prorrogadso"/>
    <d v="2024-09-23T00:00:00"/>
    <s v="Lei n° 8.666/93"/>
    <m/>
    <s v="Não"/>
    <s v="PRAZO LEGAL"/>
    <x v="29"/>
    <d v="2024-10-14T00:00:00"/>
    <s v="Dentro do prazo"/>
    <x v="0"/>
    <m/>
    <s v="Elaine Cristina Fernandes Ribeiro"/>
    <s v="Josiane de Oliveira Neves"/>
    <s v="Josiane de Oliveira Neves"/>
    <s v="Sem indicação"/>
    <s v="Sem indicação"/>
    <s v="elaine.ribeiro@tjpa.jus.br; josiane.neves@tjpa.jus.br; coordenadoria.contratos@tjpa.jus.br"/>
    <n v="-437"/>
    <n v="4"/>
    <m/>
    <s v="Iniciar Processo de Reajuste"/>
    <s v="109/2023"/>
    <m/>
  </r>
  <r>
    <x v="1"/>
    <s v="059"/>
    <x v="1"/>
    <s v="REDE NACIONAL DE ENSINO E PESQUISA-RNP"/>
    <s v="03.508.097/0001-36"/>
    <s v="Contratação de 49 (quarenta e nove) inscrição para os seguintes cursos: Gestão de riscos de segurança da informação e privacidade(EaD): Tratamento de incidente de segurança (EaD): Analise forense (EaD): Infraestrutura e segurança com firewalls fortinet (EaD): Teste de invasão de Aplicações web(EaD). Totalizando 7 cursos, com carga horária de 40 horas para servidores da secretaria de informática do Tribunal de Justiça do Estado do Pará.  "/>
    <s v="Contrato de TIC"/>
    <s v="Inexigibilidade de Licitação"/>
    <s v="045/2024"/>
    <d v="2024-06-14T00:00:00"/>
    <s v="14/06/24"/>
    <d v="2024-12-14T00:00:00"/>
    <s v="14/12/24"/>
    <n v="183"/>
    <s v="EXPIRADO"/>
    <s v="EXPIRADO"/>
    <x v="0"/>
    <n v="54000"/>
    <x v="0"/>
    <s v="00"/>
    <s v="EJ"/>
    <s v="TJPA-PRO-2024/01399"/>
    <s v="Contrato não encontrado"/>
    <s v="Contrato não encontrado"/>
    <s v="Fiquei na dúvida por ser um contrato de escopo, se nao verifica antes com o fiscal quais cursos faltam e reajustar apenas esses - QUESTIONAMENTOS FEITOS NO TJPA-MEM-2024/62311, solicitei apoio operacional - não será prorrogado"/>
    <m/>
    <s v="Lei n° 14.133/2021, art. 74, III"/>
    <d v="2024-04-19T00:00:00"/>
    <s v="NÃO "/>
    <s v="PRAZO LEGAL"/>
    <x v="29"/>
    <d v="2024-10-15T00:00:00"/>
    <s v="Sem informação"/>
    <x v="4"/>
    <m/>
    <s v="Jeferson Antonio Fernandes Bacelar"/>
    <s v="Sem indicação"/>
    <s v="Jessica Emanuelle de Oliveira Marques"/>
    <s v="Sem indicação"/>
    <s v="Sem indicação"/>
    <s v="jeferson.bacelar@tjpa.jus.br; jessica.marques@tjpa.jus.br; coordenadoria.contratos@tjpa.jus.br"/>
    <n v="-436"/>
    <n v="4"/>
    <m/>
    <s v="Iniciar Processo de Reajuste"/>
    <s v="059/2024"/>
    <m/>
  </r>
  <r>
    <x v="0"/>
    <s v="030"/>
    <x v="2"/>
    <s v="A L DA SILVA MILHOMEM COMÉRCIO SOM E ACESSÓRIOS LTDA"/>
    <s v="35.724.416/0001-37"/>
    <s v="Registro de preço para aquisição de equipamentos de áudio, vídeo e materiais afins para Salões de Tribunal de Júri, conforme condições, quantidades e exigências estabelecidas no termo de referência, Anexo I do edital."/>
    <s v="Material Permanente"/>
    <s v="Pregão Eletrônico"/>
    <s v="043/2023"/>
    <d v="2023-12-14T00:00:00"/>
    <s v="14/12/23"/>
    <d v="2024-12-14T00:00:00"/>
    <s v="14/12/24"/>
    <n v="366"/>
    <s v="EXPIRADO"/>
    <s v="EXPIRADO"/>
    <x v="0"/>
    <n v="336.5"/>
    <x v="0"/>
    <n v="0"/>
    <s v="SEADM"/>
    <s v="TJPA-PRO-2023/04955"/>
    <n v="0"/>
    <s v="ARP não encontrada"/>
    <m/>
    <m/>
    <s v="Lei n° 8.666/93"/>
    <m/>
    <s v="NÃO "/>
    <s v="PRAZO LEGAL"/>
    <x v="29"/>
    <d v="2024-10-15T00:00:00"/>
    <s v="Sem informação"/>
    <x v="4"/>
    <m/>
    <s v="Adriana Coelho Lisboa"/>
    <s v="Marcos Vinicius Galvao da Encarnacao"/>
    <s v="Daniel Fontes Pereira"/>
    <s v="Sem indicação"/>
    <s v="Sem indicação"/>
    <s v="adriana.guimaraes@tjpa.jus.br; marcos.encarnacao@tjpa.jus.br; daniel.fontes@tjpa.jus.br; coordenadoria.contratos@tjpa.jus.br"/>
    <n v="-436"/>
    <n v="4"/>
    <m/>
    <s v="Iniciar Processo de Reajuste"/>
    <s v="030/2023"/>
    <m/>
  </r>
  <r>
    <x v="0"/>
    <s v="030"/>
    <x v="2"/>
    <s v="ALEXANDRE FREIRE"/>
    <s v="39.334.587/0001-00"/>
    <s v="Registro de preço para aquisição de equipamentos de áudio, vídeo e materiais afins para Salões de Tribunal de Júri, conforme condições, quantidades e exigências estabelecidas no termo de referência, Anexo I do edital. "/>
    <s v="Material Permanente"/>
    <s v="Pregão Eletrônico"/>
    <s v="043/2023"/>
    <d v="2023-12-14T00:00:00"/>
    <s v="14/12/23"/>
    <d v="2024-12-14T00:00:00"/>
    <s v="14/12/24"/>
    <n v="366"/>
    <s v="EXPIRADO"/>
    <s v="EXPIRADO"/>
    <x v="0"/>
    <n v="2447"/>
    <x v="0"/>
    <n v="0"/>
    <s v="SEADM"/>
    <s v="TJPA-PRO-2023/04957"/>
    <n v="0"/>
    <s v="ARP não encontrada"/>
    <m/>
    <m/>
    <s v="Lei n° 8.666/93"/>
    <m/>
    <s v="NÃO "/>
    <s v="PRAZO LEGAL"/>
    <x v="29"/>
    <d v="2024-10-15T00:00:00"/>
    <s v="Sem informação"/>
    <x v="4"/>
    <m/>
    <s v="Adriana Coelho Lisboa"/>
    <s v="Marcos Vinicius Galvao da Encarnacao"/>
    <s v="Daniel Fontes Pereira"/>
    <s v="Sem indicação"/>
    <s v="Sem indicação"/>
    <s v="adriana.guimaraes@tjpa.jus.br; marcos.encarnacao@tjpa.jus.br; daniel.fontes@tjpa.jus.br; coordenadoria.contratos@tjpa.jus.br"/>
    <n v="-436"/>
    <n v="4"/>
    <m/>
    <s v="Iniciar Processo de Reajuste"/>
    <s v="030/2023"/>
    <m/>
  </r>
  <r>
    <x v="0"/>
    <s v="030"/>
    <x v="2"/>
    <s v="AUDIOFRAHM INDUSTRIA"/>
    <s v="27.133.259/0001-67"/>
    <s v="Registro de preço para aquisição de equipamentos de áudio, vídeo e materiais afins para Salões de Tribunal de Júri, conforme condições, quantidades e exigências estabelecidas no termo de referência, Anexo I do edital. "/>
    <s v="Material Permanente"/>
    <s v="Pregão Eletrônico"/>
    <s v="043/2023"/>
    <d v="2023-12-14T00:00:00"/>
    <s v="14/12/23"/>
    <d v="2024-12-14T00:00:00"/>
    <s v="14/12/24"/>
    <n v="366"/>
    <s v="EXPIRADO"/>
    <s v="EXPIRADO"/>
    <x v="0"/>
    <n v="116180"/>
    <x v="0"/>
    <n v="0"/>
    <s v="SEADM"/>
    <s v="TJPA-PRO-2023/04941"/>
    <n v="0"/>
    <s v="ARP não encontrada"/>
    <m/>
    <m/>
    <s v="Lei n° 8.666/93"/>
    <m/>
    <s v="NÃO "/>
    <s v="PRAZO LEGAL"/>
    <x v="29"/>
    <d v="2024-10-15T00:00:00"/>
    <s v="Sem informação"/>
    <x v="4"/>
    <m/>
    <s v="Adriana Coelho Lisboa"/>
    <s v="Marcos Vinicius Galvao da Encarnacao"/>
    <s v="Daniel Fontes Pereira"/>
    <s v="Sem indicação"/>
    <s v="Sem indicação"/>
    <s v="adriana.guimaraes@tjpa.jus.br; marcos.encarnacao@tjpa.jus.br; daniel.fontes@tjpa.jus.br; coordenadoria.contratos@tjpa.jus.br"/>
    <n v="-436"/>
    <n v="4"/>
    <m/>
    <s v="Iniciar Processo de Reajuste"/>
    <s v="030/2023"/>
    <m/>
  </r>
  <r>
    <x v="0"/>
    <s v="030"/>
    <x v="2"/>
    <s v="CINEFLEX INDÚSTRIA DE PRODUTOS VISUAIS EIRELI - EPP"/>
    <s v="10.776.858/0001-04"/>
    <s v="Registro de preço para aquisição de equipamentos de áudio, vídeo e materiais afins para Salões de Tribunal de Júri, conforme condições, quantidades e exigências estabelecidas no termo de referência, Anexo I do edital. "/>
    <s v="Material Permanente"/>
    <s v="Pregão Eletrônico"/>
    <s v="043/2023"/>
    <d v="2023-12-14T00:00:00"/>
    <s v="14/12/23"/>
    <d v="2024-12-14T00:00:00"/>
    <s v="14/12/24"/>
    <n v="366"/>
    <s v="EXPIRADO"/>
    <s v="EXPIRADO"/>
    <x v="0"/>
    <n v="7050"/>
    <x v="0"/>
    <n v="0"/>
    <s v="SEADM"/>
    <s v="TJPA-PRO-2023/04954"/>
    <n v="0"/>
    <s v="ARP não encontrada"/>
    <m/>
    <m/>
    <s v="Lei n° 8.666/93"/>
    <m/>
    <s v="NÃO "/>
    <s v="PRAZO LEGAL"/>
    <x v="29"/>
    <d v="2024-10-15T00:00:00"/>
    <s v="Sem informação"/>
    <x v="4"/>
    <m/>
    <s v="Adriana Coelho Lisboa"/>
    <s v="Marcos Vinicius Galvao da Encarnacao"/>
    <s v="Daniel Fontes Pereira"/>
    <s v="Sem indicação"/>
    <s v="Sem indicação"/>
    <s v="adriana.guimaraes@tjpa.jus.br; marcos.encarnacao@tjpa.jus.br; daniel.fontes@tjpa.jus.br; coordenadoria.contratos@tjpa.jus.br"/>
    <n v="-436"/>
    <n v="4"/>
    <m/>
    <s v="Iniciar Processo de Reajuste"/>
    <s v="030/2023"/>
    <m/>
  </r>
  <r>
    <x v="0"/>
    <s v="030"/>
    <x v="2"/>
    <s v="DIVINO COMÉRCIO LTDA"/>
    <s v="51.372.643/0001-05"/>
    <s v="Registro de preço para aquisição de equipamentos de áudio, vídeo e materiais afins para Salões de Tribunal de Júri, conforme condições, quantidades e exigências estabelecidas no termo de referência, Anexo I do edital. "/>
    <s v="Material Permanente"/>
    <s v="Pregão Eletrônico"/>
    <s v="043/2023"/>
    <d v="2023-12-14T00:00:00"/>
    <s v="14/12/23"/>
    <d v="2024-12-14T00:00:00"/>
    <s v="14/12/24"/>
    <n v="366"/>
    <s v="EXPIRADO"/>
    <s v="EXPIRADO"/>
    <x v="0"/>
    <n v="4312.8"/>
    <x v="0"/>
    <n v="0"/>
    <s v="SEADM"/>
    <s v="TJPA-PRO-2023/04953"/>
    <n v="0"/>
    <s v="ARP não encontrada"/>
    <m/>
    <m/>
    <s v="Lei n° 8.666/93"/>
    <m/>
    <s v="NÃO "/>
    <s v="PRAZO LEGAL"/>
    <x v="29"/>
    <d v="2024-10-15T00:00:00"/>
    <s v="Sem informação"/>
    <x v="4"/>
    <m/>
    <s v="Adriana Coelho Lisboa"/>
    <s v="Marcos Vinicius Galvao da Encarnacao"/>
    <s v="Daniel Fontes Pereira"/>
    <s v="Sem indicação"/>
    <s v="Sem indicação"/>
    <s v="adriana.guimaraes@tjpa.jus.br; marcos.encarnacao@tjpa.jus.br; daniel.fontes@tjpa.jus.br; coordenadoria.contratos@tjpa.jus.br"/>
    <n v="-436"/>
    <n v="4"/>
    <m/>
    <s v="Iniciar Processo de Reajuste"/>
    <s v="030/2023"/>
    <m/>
  </r>
  <r>
    <x v="0"/>
    <s v="030"/>
    <x v="2"/>
    <s v="INSUMATEK TECNOLOGIA LTDA"/>
    <s v="51.853.770/0001-18"/>
    <s v="Registro de preço para aquisição de equipamentos de áudio, vídeo e materiais afins para Salões de Tribunal de Júri, conforme condições, quantidades e exigências estabelecidas no termo de referência, Anexo I do edital. "/>
    <s v="Material Permanente"/>
    <s v="Pregão Eletrônico"/>
    <s v="043/2023"/>
    <d v="2023-12-14T00:00:00"/>
    <s v="14/12/23"/>
    <d v="2024-12-14T00:00:00"/>
    <s v="14/12/24"/>
    <n v="366"/>
    <s v="EXPIRADO"/>
    <s v="EXPIRADO"/>
    <x v="0"/>
    <n v="22757.85"/>
    <x v="0"/>
    <n v="0"/>
    <s v="SEADM"/>
    <s v="TJPA-PRO-2023/04950"/>
    <n v="0"/>
    <s v="ARP não encontrada"/>
    <m/>
    <m/>
    <s v="Lei n° 8.666/93"/>
    <m/>
    <s v="NÃO "/>
    <s v="PRAZO LEGAL"/>
    <x v="29"/>
    <d v="2024-10-15T00:00:00"/>
    <s v="Sem informação"/>
    <x v="4"/>
    <m/>
    <s v="Adriana Coelho Lisboa"/>
    <s v="Marcos Vinicius Galvao da Encarnacao"/>
    <s v="Daniel Fontes Pereira"/>
    <s v="Sem indicação"/>
    <s v="Sem indicação"/>
    <s v="adriana.guimaraes@tjpa.jus.br; marcos.encarnacao@tjpa.jus.br; daniel.fontes@tjpa.jus.br; coordenadoria.contratos@tjpa.jus.br"/>
    <n v="-436"/>
    <n v="4"/>
    <m/>
    <s v="Iniciar Processo de Reajuste"/>
    <s v="030/2023"/>
    <m/>
  </r>
  <r>
    <x v="0"/>
    <s v="030"/>
    <x v="2"/>
    <s v="MAPE COMERCIALIZAÇÃO E REPRESENTAÇÃO LTDA"/>
    <s v="05.379.350/0001-24"/>
    <s v="Registro de preço para aquisição de equipamentos de áudio, vídeo e materiais afins para Salões de Tribunal de Júri, conforme condições, quantidades e exigências estabelecidas no termo de referência, Anexo I do edital. "/>
    <s v="Material Permanente"/>
    <s v="Pregão Eletrônico"/>
    <s v="043/2023"/>
    <d v="2023-12-14T00:00:00"/>
    <s v="14/12/23"/>
    <d v="2024-12-14T00:00:00"/>
    <s v="14/12/24"/>
    <n v="366"/>
    <s v="EXPIRADO"/>
    <s v="EXPIRADO"/>
    <x v="0"/>
    <n v="114015.5"/>
    <x v="0"/>
    <n v="0"/>
    <s v="SEADM"/>
    <s v="TJPA-PRO-2023/04947"/>
    <n v="0"/>
    <s v="ARP não encontrada"/>
    <m/>
    <m/>
    <s v="Lei n° 8.666/93"/>
    <m/>
    <s v="NÃO "/>
    <s v="PRAZO LEGAL"/>
    <x v="29"/>
    <d v="2024-10-15T00:00:00"/>
    <s v="Sem informação"/>
    <x v="4"/>
    <m/>
    <s v="Adriana Coelho Lisboa"/>
    <s v="Marcos Vinicius Galvao da Encarnacao"/>
    <s v="Daniel Fontes Pereira"/>
    <s v="Sem indicação"/>
    <s v="Sem indicação"/>
    <s v="adriana.guimaraes@tjpa.jus.br; marcos.encarnacao@tjpa.jus.br; daniel.fontes@tjpa.jus.br; coordenadoria.contratos@tjpa.jus.br"/>
    <n v="-436"/>
    <n v="4"/>
    <m/>
    <s v="Iniciar Processo de Reajuste"/>
    <s v="030/2023"/>
    <m/>
  </r>
  <r>
    <x v="0"/>
    <s v="030"/>
    <x v="2"/>
    <s v="MAX QUALITY COMERCIO LTDA"/>
    <s v="42.810.782/0001-74"/>
    <s v="Registro de preço para aquisição de equipamentos de áudio, vídeo e materiais afins para Salões de Tribunal de Júri, conforme condições, quantidades e exigências estabelecidas no termo de referência, Anexo I do edital. "/>
    <s v="Material Permanente"/>
    <s v="Pregão Eletrônico"/>
    <s v="043/2023"/>
    <d v="2023-12-14T00:00:00"/>
    <s v="14/12/23"/>
    <d v="2024-12-14T00:00:00"/>
    <s v="14/12/24"/>
    <n v="366"/>
    <s v="EXPIRADO"/>
    <s v="EXPIRADO"/>
    <x v="0"/>
    <n v="1234.6500000000001"/>
    <x v="0"/>
    <n v="0"/>
    <s v="SEADM"/>
    <s v="TJPA-PRO-2023/04951"/>
    <n v="0"/>
    <s v="ARP não encontrada"/>
    <m/>
    <m/>
    <s v="Lei n° 8.666/93"/>
    <m/>
    <s v="NÃO "/>
    <s v="PRAZO LEGAL"/>
    <x v="29"/>
    <d v="2024-10-15T00:00:00"/>
    <s v="Sem informação"/>
    <x v="4"/>
    <m/>
    <s v="Adriana Coelho Lisboa"/>
    <s v="Marcos Vinicius Galvao da Encarnacao"/>
    <s v="Daniel Fontes Pereira"/>
    <s v="Sem indicação"/>
    <s v="Sem indicação"/>
    <s v="adriana.guimaraes@tjpa.jus.br; marcos.encarnacao@tjpa.jus.br; daniel.fontes@tjpa.jus.br; coordenadoria.contratos@tjpa.jus.br"/>
    <n v="-436"/>
    <n v="4"/>
    <m/>
    <s v="Iniciar Processo de Reajuste"/>
    <s v="030/2023"/>
    <m/>
  </r>
  <r>
    <x v="0"/>
    <s v="030"/>
    <x v="2"/>
    <s v="MEIRE RODRIGUES DA SILVA - ME"/>
    <s v="11.394.628/0001-35"/>
    <s v="Registro de preço para aquisição de equipamentos de áudio, vídeo e materiais afins para Salões de Tribunal de Júri, conforme condições, quantidades e exigências estabelecidas no termo de referência, Anexo I do edital. "/>
    <s v="Material Permanente"/>
    <s v="Pregão Eletrônico"/>
    <s v="043/2023"/>
    <d v="2023-12-14T00:00:00"/>
    <s v="14/12/23"/>
    <d v="2024-12-14T00:00:00"/>
    <s v="14/12/24"/>
    <n v="366"/>
    <s v="EXPIRADO"/>
    <s v="EXPIRADO"/>
    <x v="0"/>
    <n v="9965"/>
    <x v="0"/>
    <n v="0"/>
    <s v="SEADM"/>
    <s v="TJPA-PRO-2023/04949"/>
    <n v="0"/>
    <s v="ARP não encontrada"/>
    <m/>
    <m/>
    <s v="Lei n° 8.666/93"/>
    <m/>
    <s v="NÃO "/>
    <s v="PRAZO LEGAL"/>
    <x v="29"/>
    <d v="2024-10-15T00:00:00"/>
    <s v="Sem informação"/>
    <x v="4"/>
    <m/>
    <s v="Adriana Coelho Lisboa"/>
    <s v="Marcos Vinicius Galvao da Encarnacao"/>
    <s v="Daniel Fontes Pereira"/>
    <s v="Sem indicação"/>
    <s v="Sem indicação"/>
    <s v="adriana.guimaraes@tjpa.jus.br; marcos.encarnacao@tjpa.jus.br; daniel.fontes@tjpa.jus.br; coordenadoria.contratos@tjpa.jus.br"/>
    <n v="-436"/>
    <n v="4"/>
    <m/>
    <s v="Iniciar Processo de Reajuste"/>
    <s v="030/2023"/>
    <m/>
  </r>
  <r>
    <x v="0"/>
    <s v="030"/>
    <x v="2"/>
    <s v="R JUAREZ DE ALMEIDA"/>
    <s v="27.996.382/0001-01"/>
    <s v="Registro de preço para aquisição de equipamentos de áudio, vídeo e materiais afins para Salões de Tribunal de Júri, conforme condições, quantidades e exigências estabelecidas no termo de referência, Anexo I do edital. "/>
    <s v="Material Permanente"/>
    <s v="Pregão Eletrônico"/>
    <s v="043/2023"/>
    <d v="2023-12-14T00:00:00"/>
    <s v="14/12/23"/>
    <d v="2024-12-14T00:00:00"/>
    <s v="14/12/24"/>
    <n v="366"/>
    <s v="EXPIRADO"/>
    <s v="EXPIRADO"/>
    <x v="0"/>
    <n v="233170"/>
    <x v="0"/>
    <n v="0"/>
    <s v="SEADM"/>
    <s v="TJPA-PRO-2023/04958"/>
    <n v="0"/>
    <s v="ARP não encontrada"/>
    <m/>
    <m/>
    <s v="Lei n° 8.666/93"/>
    <m/>
    <s v="NÃO "/>
    <s v="PRAZO LEGAL"/>
    <x v="29"/>
    <d v="2024-10-15T00:00:00"/>
    <s v="Sem informação"/>
    <x v="4"/>
    <m/>
    <s v="Adriana Coelho Lisboa"/>
    <s v="Marcos Vinicius Galvao da Encarnacao"/>
    <s v="Daniel Fontes Pereira"/>
    <s v="Sem indicação"/>
    <s v="Sem indicação"/>
    <s v="adriana.guimaraes@tjpa.jus.br; marcos.encarnacao@tjpa.jus.br; daniel.fontes@tjpa.jus.br; coordenadoria.contratos@tjpa.jus.br"/>
    <n v="-436"/>
    <n v="4"/>
    <m/>
    <s v="Iniciar Processo de Reajuste"/>
    <s v="030/2023"/>
    <m/>
  </r>
  <r>
    <x v="0"/>
    <s v="030"/>
    <x v="2"/>
    <s v="REPREMIG REPRESENTAÇÃO E COMÉRCIO DE MINAS GERAIS LTDA "/>
    <s v="65.149.197/0002-51"/>
    <s v="Registro de preço para aquisição de equipamentos de áudio, vídeo e materiais afins para Salões de Tribunal de Júri, conforme condições, quantidades e exigências estabelecidas no termo de referência, Anexo I do edital. "/>
    <s v="Material Permanente"/>
    <s v="Pregão Eletrônico"/>
    <s v="043/2023"/>
    <d v="2023-12-14T00:00:00"/>
    <s v="14/12/23"/>
    <d v="2024-12-14T00:00:00"/>
    <s v="14/12/24"/>
    <n v="366"/>
    <s v="EXPIRADO"/>
    <s v="EXPIRADO"/>
    <x v="0"/>
    <n v="95025"/>
    <x v="0"/>
    <n v="0"/>
    <s v="SEADM"/>
    <s v="TJPA-PRO-2023/04948"/>
    <n v="0"/>
    <s v="ARP não encontrada"/>
    <m/>
    <m/>
    <s v="Lei n° 8.666/93"/>
    <m/>
    <s v="NÃO "/>
    <s v="PRAZO LEGAL"/>
    <x v="29"/>
    <d v="2024-10-15T00:00:00"/>
    <s v="Sem informação"/>
    <x v="4"/>
    <m/>
    <s v="Adriana Coelho Lisboa"/>
    <s v="Marcos Vinicius Galvao da Encarnacao"/>
    <s v="Daniel Fontes Pereira"/>
    <s v="Sem indicação"/>
    <s v="Sem indicação"/>
    <s v="adriana.guimaraes@tjpa.jus.br; marcos.encarnacao@tjpa.jus.br; daniel.fontes@tjpa.jus.br; coordenadoria.contratos@tjpa.jus.br"/>
    <n v="-436"/>
    <n v="4"/>
    <m/>
    <s v="Iniciar Processo de Reajuste"/>
    <s v="030/2023"/>
    <m/>
  </r>
  <r>
    <x v="1"/>
    <s v="059"/>
    <x v="9"/>
    <s v="COIMBRA IMÓVEIS LTDA"/>
    <s v="02.875.140/0001-39"/>
    <s v="Locação de imóvel, situado na Av. Marechal Rondon, nº 3135, Bairro: Caranazal, Santarém/PA, CEP: 68.040-070, com os seguintes dados físicos: imóvel em alvenaria tipo casa, térrea, com terreno medindo aproximadamente 841,60 m² e área construída totalizando aproximadamente 401,82 m² cuja finalidade é a instalação do Juizado Especial de Relação de Consumo da Comarca de Santarém."/>
    <s v="Aluguel"/>
    <s v="Dispensa de Licitação"/>
    <s v="010/2019"/>
    <d v="2019-12-20T00:00:00"/>
    <s v="20/12/19"/>
    <d v="2024-12-20T00:00:00"/>
    <s v="20/12/24"/>
    <n v="1827"/>
    <s v="EXPIRADO"/>
    <s v="EXPIRADO"/>
    <x v="0"/>
    <n v="84000"/>
    <x v="0"/>
    <s v="00"/>
    <s v="SEADM"/>
    <s v="PA-PRO-2019/05328"/>
    <s v="Contrato não encontrado"/>
    <s v="Contrato não encontrado"/>
    <s v="Impossibilidade de prorrogação TJPA-MEM-2024/46939"/>
    <m/>
    <s v="Lei n° 8.666/93"/>
    <m/>
    <s v="Não"/>
    <s v="EXCEPCIONAL"/>
    <x v="29"/>
    <d v="2024-10-21T00:00:00"/>
    <s v="Sem informação"/>
    <x v="4"/>
    <m/>
    <s v="Jose Nasareno de Macedo Silva"/>
    <s v="Jose Nasareno de Macedo Silva"/>
    <s v="Antonio Wilson Eutropio Azevedo de Souza"/>
    <s v="Sem indicação"/>
    <s v="Karina Flávia Mendonca Reis Soares"/>
    <s v="adriana.guimaraes@tjpa.jus.br;nasareno.silva@tjpa.jus.br;antonio.souza@tjpa.jus.br;;karina.reis@tjpa.jus.br;coordenadoria.contratos@tjpa.jus.br"/>
    <n v="-430"/>
    <n v="4"/>
    <m/>
    <s v="Iniciar Processo de Reajuste"/>
    <s v="059/2019"/>
    <m/>
  </r>
  <r>
    <x v="1"/>
    <s v="093"/>
    <x v="3"/>
    <s v="GARTNER DO BRASIL SERVIÇOS DE PESQUISAS LTDA"/>
    <s v="02.593.165/0001-40"/>
    <s v="Contratação de empresa especializada na prestação de serviços técnicos de pesquisa e aconselhamento imparcial em Tecnologia da Informação, com acesso às bases de conhecimentos, contendo pesquisas primárias e interpretação de tendências, bem como serviços complementares de apoio à consulta, interpretação e aplicação das informações contidas nas referidas bases"/>
    <s v="Contrato de TIC"/>
    <s v="Inexigibilidade de Licitação"/>
    <s v="027/2021"/>
    <d v="2021-12-21T00:00:00"/>
    <s v="21/12/21"/>
    <d v="2024-12-21T00:00:00"/>
    <s v="21/12/24"/>
    <n v="1096"/>
    <s v="EXPIRADO"/>
    <s v="EXPIRADO"/>
    <x v="0"/>
    <n v="2391400"/>
    <x v="0"/>
    <s v="00"/>
    <s v="SETIC"/>
    <s v="PA-PRO-2021/03456"/>
    <s v="Contrato não encontrado"/>
    <s v="Contrato não encontrado"/>
    <s v="TJPA-MEM-2024/62315, cobrança - não será prorrogado"/>
    <m/>
    <s v="Lei n° 8.666/93"/>
    <m/>
    <s v="Não"/>
    <s v="PRAZO LEGAL"/>
    <x v="29"/>
    <d v="2024-10-22T00:00:00"/>
    <s v="Sem informação"/>
    <x v="4"/>
    <m/>
    <s v="Luciana Machado Silveira Mello"/>
    <s v="Erick Johny Maciel Bol"/>
    <s v="Erick Johny Maciel Bol"/>
    <s v="Fabio Cezar Massoud Salame da Silva"/>
    <s v="Fábio Roberto Albuquerque Azevedo"/>
    <s v="luciana.mello@tjpa.jus.br;erick.bol@tjpa.jus.br;erick.bol@tjpa.jus.br;fabio.salame@tjpa.jus.br;fabio.azevedo@tjpa.jus.br;coordenadoria.contratos@tjpa.jus.br"/>
    <n v="-429"/>
    <n v="4"/>
    <m/>
    <s v="Iniciar Processo de Reajuste"/>
    <s v="093/2021"/>
    <m/>
  </r>
  <r>
    <x v="1"/>
    <s v="066"/>
    <x v="1"/>
    <s v="J B M H DISTRIBUIDORA DE EQUIPAMENTOS ELETRÔNICOS "/>
    <s v="30.632.729/0001-41"/>
    <s v="Aquisição de equipamentos para a modernização e expansão da infraestrutura de Tecnologia da Informação e Comunicação do Tribunal de Justiça do Estado do Pará"/>
    <s v="Material de Consumo"/>
    <s v="Pregão Eletrônico"/>
    <s v="044/2023"/>
    <d v="2024-06-28T00:00:00"/>
    <s v="28/06/24"/>
    <d v="2024-12-28T00:00:00"/>
    <s v="28/12/24"/>
    <n v="183"/>
    <s v="EXPIRADO"/>
    <s v="EXPIRADO"/>
    <x v="0"/>
    <n v="31500"/>
    <x v="0"/>
    <s v="00"/>
    <s v="SETIC"/>
    <s v="TJPA-PRO-2024/02621"/>
    <s v="Contrato não encontrado"/>
    <s v="Contrato não encontrado"/>
    <s v="Contrato de aquisição"/>
    <m/>
    <s v="Lei n° 8.666/93"/>
    <m/>
    <s v="SIM"/>
    <s v="PRAZO LEGAL"/>
    <x v="29"/>
    <d v="2024-10-29T00:00:00"/>
    <s v="Sem informação"/>
    <x v="4"/>
    <s v="Contrato oriundo do consumo da Ata 003/2024. Apenas aquisição não pode ser prorrogado"/>
    <s v="Ramon Santos do Nascimento"/>
    <s v="Bruno Vieira dos Santos"/>
    <s v="Fabricio Jose Uchoa Correa"/>
    <s v="Sem indicação"/>
    <s v="Sem indicação"/>
    <s v="ramon.nascimento@tjpa.jus.br; bruno.vieira@tjpa.jus.br; fabricio.uchoa@tjpa.jus.br; coordenadoria.contratos@tjpa.jus.br"/>
    <n v="-422"/>
    <n v="4"/>
    <m/>
    <s v="Iniciar Processo de Reajuste"/>
    <s v="066/2024"/>
    <m/>
  </r>
  <r>
    <x v="1"/>
    <s v="060"/>
    <x v="9"/>
    <s v="KARISTEN COMERCIO E SERVIÇOS MECANICOS E ELETRICOS LTDA "/>
    <s v="05.970.357/0001-16"/>
    <s v="Prestação de serviço de Manutenção Preditiva, Preventiva e Corretiva com fornecimento de peças de reposição para as SUBESTAÇÕES instaladas nas dependências dos FÓRUNS DAS COMARCAS DE MARABÁ E ABAETETUBA, com fornecimento materiais de consumo (fusíveis, botoeiras, óleo isolante, dentre outros), necessários à execução dos serviços. Este serviço inclui manutenção no sistema de aterramento e no Sistema de Proteção Contra Descargas Atmosféricas (SPDA)."/>
    <s v="Serviço de Terceiro"/>
    <s v="Pregão Eletrônico"/>
    <s v="065/2019"/>
    <d v="2020-01-07T00:00:00"/>
    <s v="07/01/20"/>
    <d v="2025-01-07T00:00:00"/>
    <s v="07/01/25"/>
    <n v="1827"/>
    <s v="EXPIRADO"/>
    <s v="EXPIRADO"/>
    <x v="0"/>
    <n v="167500"/>
    <x v="0"/>
    <s v="00"/>
    <s v="SEENG"/>
    <s v="PA-PRO-2019/05329"/>
    <n v="0"/>
    <n v="175047.45"/>
    <s v="TJPA-MEM-2024/65144, cobrança - não será prorrogado"/>
    <m/>
    <s v="Lei n° 8.666/93"/>
    <m/>
    <s v="Não"/>
    <s v="EXCEPCIONAL"/>
    <x v="26"/>
    <d v="2024-11-08T00:00:00"/>
    <s v="Sem informação"/>
    <x v="0"/>
    <m/>
    <s v="Antonio Fernandes dos Santos Sousa"/>
    <s v="Sem indicação"/>
    <s v="Paulo Marcelo de Araújo Hildebrando"/>
    <s v="Sem indicação"/>
    <s v="Max Jorge Machado Santos"/>
    <s v="antonio.sousa2@tjpa.jus.br;;paulo.hildebrando@tjpa.jus.br;;max.machado@tjpa.jus.br;coordenadoria.contratos@tjpa.jus.br"/>
    <n v="-412"/>
    <s v=""/>
    <m/>
    <s v="Iniciar Processo de Reajuste"/>
    <s v="060/2019"/>
    <m/>
  </r>
  <r>
    <x v="1"/>
    <s v="001"/>
    <x v="1"/>
    <s v="M. P. DE ALMEIDA LTDA"/>
    <s v="49.281.365/0001-20"/>
    <s v="Contratação de empresa especializada no fornecimento de equipamentos de refrigeração - SPLIT e ACJ ( sem instalaçao), afim se serem utilizadas na climatização ambiental das unidades administrativas e judiciárias desta Egrégia Corte."/>
    <s v="Serviço de Terceiro"/>
    <s v="Pregão Eletrônico"/>
    <s v="055/2023"/>
    <d v="2024-01-08T00:00:00"/>
    <s v="08/01/24"/>
    <d v="2025-01-08T00:00:00"/>
    <s v="08/01/25"/>
    <n v="366"/>
    <s v="EXPIRADO"/>
    <s v="EXPIRADO"/>
    <x v="0"/>
    <n v="38000"/>
    <x v="0"/>
    <s v="00"/>
    <s v="SEENG"/>
    <s v="TJPA-PRO-2024/00047"/>
    <n v="0"/>
    <n v="38000"/>
    <s v="Não será prorrogado. informando por Samantha, via e-mail, em 21/10"/>
    <m/>
    <s v="Lei n° 8.666/93"/>
    <m/>
    <s v="SIM"/>
    <s v="PRAZO LEGAL"/>
    <x v="26"/>
    <d v="2024-11-09T00:00:00"/>
    <s v="Sem informação"/>
    <x v="4"/>
    <m/>
    <s v="Claudio Ormindo Silva dos Santos"/>
    <s v="Samantha Nahon Bittencourt"/>
    <s v="Frank Ferdinando da Silva"/>
    <s v="Sem Indicação"/>
    <s v="Sem Indicação"/>
    <s v="claudio.ormindo@tjpa.jus.br; samantha.nahon@tjpa.jus.br; frank.silva@tjpa.jus.br; coordenadoria.contratos@tjpa.jus.br"/>
    <n v="-411"/>
    <s v=""/>
    <m/>
    <s v="Iniciar Processo de Reajuste"/>
    <s v="001/2024"/>
    <m/>
  </r>
  <r>
    <x v="1"/>
    <s v="068"/>
    <x v="2"/>
    <s v="ROCHA BRESSAN ENGENHARIA INDUSTRIA E COMERCIO LTDA"/>
    <s v="26.415.117/0001-20"/>
    <s v="Contratação de empresa especializada em solução, em regime turn-key, de sistemas de geração de energia elétrica, incluindo a elaboração de projeto executivo, fornecimento de equipamentos e materiais, instalação, garantia e treinamento, para o Prédio Sede do Tribunal de Justiça do Estado do Pará"/>
    <s v="Material Permanente"/>
    <s v="Pregão Eletrônico"/>
    <s v="019/2023"/>
    <d v="2023-08-10T00:00:00"/>
    <s v="10/08/23"/>
    <d v="2025-01-10T00:00:00"/>
    <s v="10/01/25"/>
    <n v="519"/>
    <s v="EXPIRADO"/>
    <s v="EXPIRADO"/>
    <x v="0"/>
    <n v="2159999.92"/>
    <x v="0"/>
    <s v="00"/>
    <s v="SEENG"/>
    <s v="TJPA-PRO-2022/02564"/>
    <n v="0"/>
    <n v="2281163.92"/>
    <s v="TJPA-MEM-2024/65146, cobrança, não será porrogado"/>
    <m/>
    <s v="Lei n° 8.666/93"/>
    <m/>
    <s v="SIM"/>
    <s v="PRAZO LEGAL"/>
    <x v="26"/>
    <d v="2024-11-11T00:00:00"/>
    <s v="Sem informação"/>
    <x v="0"/>
    <m/>
    <s v="Paulo Marcelo de Araújo Hildebrando"/>
    <s v="Max Jorge Machado Santos"/>
    <s v="Max Jorge Machado Santos"/>
    <s v="Sem indicação"/>
    <s v="Daniel Menezes Simas"/>
    <s v="paulo.hildebrando@tjpa.jus.br;max.machado@tjpa.jus.br;max.machado@tjpa.jus.br;;daniel.simas@tjpa.jus.br;coordenadoria.contratos@tjpa.jus.br"/>
    <n v="-409"/>
    <s v=""/>
    <s v="Luciano Santa Brigida das Neves"/>
    <s v="Iniciar Processo de Reajuste"/>
    <s v="068/2023"/>
    <m/>
  </r>
  <r>
    <x v="1"/>
    <s v="004"/>
    <x v="13"/>
    <s v="K V PEREIRA &amp; CIA LTDA"/>
    <s v="04.413.554/0001-71"/>
    <s v="Locação de Imóvel sito à Avenida Mendonça Furtado, nº. 3570, Bairro Liberdade, Santarém/PA, para instalação do Arquivo Geral da comarca de Santarém. "/>
    <s v="Aluguel"/>
    <s v="Dispensa de Licitação"/>
    <s v="034/2014"/>
    <d v="2015-01-13T00:00:00"/>
    <s v="13/01/15"/>
    <d v="2025-01-13T00:00:00"/>
    <s v="13/01/25"/>
    <n v="3653"/>
    <s v="EXPIRADO"/>
    <s v="EXPIRADO"/>
    <x v="0"/>
    <n v="63036.24"/>
    <x v="0"/>
    <s v="00"/>
    <s v="SEADM"/>
    <s v="PA-PRO-2015/0043"/>
    <n v="0"/>
    <n v="118227.43"/>
    <s v="TJPA-MEM-2024/65471, impossibilidade de prorrogação"/>
    <m/>
    <s v="Lei n° 8.666/93"/>
    <m/>
    <s v="Não"/>
    <s v="EMERGENCIAL"/>
    <x v="26"/>
    <d v="2024-11-14T00:00:00"/>
    <s v="Sem informação"/>
    <x v="2"/>
    <m/>
    <s v="Jose Nasareno de Macedo Silva"/>
    <s v="Jose Nasareno de Macedo Silva"/>
    <s v="Antonio Wilson Eutropio Azevedo de Souza"/>
    <s v="Sem indicação"/>
    <s v="Kelle Katiuscia da Silva Auzier Marques"/>
    <s v="nasareno.silva@tjpa.jus.br;antonio.souza@tjpa.jus.br;;kelle.auzier@tjpa.jus.br;coordenadoria.contratos@tjpa.jus.br"/>
    <n v="-406"/>
    <s v=""/>
    <m/>
    <s v="Iniciar Processo de Reajuste"/>
    <s v="004/2015"/>
    <m/>
  </r>
  <r>
    <x v="1"/>
    <s v="002"/>
    <x v="3"/>
    <s v="VISION NET LTDA "/>
    <s v="01.134.811/0001-27"/>
    <s v="Contratação de empresa especializada para prestação de serviço de rastreamento e monitoramento eletrônico de veículos com transmissão de dados via GPRS/GSM e recepção GPS 24 horas em tempo real"/>
    <s v="Serviço de Terceiro"/>
    <s v="Pregão Eletrônico"/>
    <s v="058/2020"/>
    <d v="2021-03-01T00:00:00"/>
    <s v="01/03/21"/>
    <d v="2024-10-31T00:00:00"/>
    <s v="31/10/24"/>
    <n v="1340"/>
    <s v="EXPIRADO"/>
    <s v="EXPIRADO"/>
    <x v="0"/>
    <n v="117866.4"/>
    <x v="0"/>
    <s v="00"/>
    <s v="SEADM"/>
    <s v="PA-PRO-2021/00064"/>
    <s v="Contrato não encontrado"/>
    <s v="Contrato não encontrado"/>
    <s v="TJPA-MEM-2023/61765 AUTORIZADO; Não será prorrogado, conforme informado via e-mail pelo Djalma, no dia 03/06/2024. Infor. Lorena. Contrato rescindido"/>
    <m/>
    <s v="Lei n° 8.666/93"/>
    <m/>
    <s v="Não"/>
    <s v="PRAZO LEGAL"/>
    <x v="29"/>
    <d v="2024-09-01T00:00:00"/>
    <s v="Sem informação"/>
    <x v="0"/>
    <m/>
    <s v="Danielle Lima Araujo"/>
    <s v="Wanderson Alcides Sena Marques"/>
    <s v="Djalma Da Costa Martins"/>
    <s v="Sem indicação"/>
    <s v="Claikson Mendonca Duarte "/>
    <e v="#N/A"/>
    <n v="-480"/>
    <n v="4"/>
    <m/>
    <s v="Iniciar Processo de Reajuste"/>
    <s v="002/2021"/>
    <m/>
  </r>
  <r>
    <x v="1"/>
    <s v="057"/>
    <x v="6"/>
    <s v="FRANCINETE LACERDA MEDEIROS"/>
    <s v="797.xxx.xxx-04"/>
    <s v="Locação de imóvel para fuincionamento do Fórum da Comarca de Ipixuna"/>
    <s v="Aluguel"/>
    <s v="Dispensa de Licitação"/>
    <s v="015/2016"/>
    <d v="2016-11-14T00:00:00"/>
    <s v="14/11/16"/>
    <d v="2024-11-14T00:00:00"/>
    <s v="14/11/24"/>
    <n v="2922"/>
    <s v="EXPIRADO"/>
    <s v="EXPIRADO"/>
    <x v="0"/>
    <n v="66000"/>
    <x v="0"/>
    <s v="00"/>
    <s v="SEADM"/>
    <s v="PA-PRO-2016/05126"/>
    <s v="Contrato não encontrado"/>
    <s v="Contrato não encontrado"/>
    <s v="Não poderá ser prorrogado TJPA-MEM-2024/46922"/>
    <m/>
    <s v="Lei n° 8.666/93"/>
    <m/>
    <s v="Não"/>
    <s v="EMERGENCIAL"/>
    <x v="29"/>
    <d v="2024-09-15T00:00:00"/>
    <s v="Sem informação"/>
    <x v="4"/>
    <m/>
    <s v="Jose Nasareno de Macedo Silva"/>
    <s v="Jose Nasareno de Macedo Silva"/>
    <s v="Antonio Wilson Eutropio Azevedo de Souza"/>
    <s v="Sem indicação"/>
    <s v="Sheyla Mayara Miranda Melo"/>
    <s v="adriana.guimaraes@tjpa.jus.br;nasareno.silva@tjpa.jus.br;antonio.souza@tjpa.jus.br;;sheyla.melo@tjpa.jus.br;coordenadoria.contratos@tjpa.jus.br"/>
    <n v="-466"/>
    <n v="4"/>
    <m/>
    <s v="Iniciar Processo de Reajuste"/>
    <s v="057/2016"/>
    <m/>
  </r>
  <r>
    <x v="0"/>
    <s v="029"/>
    <x v="2"/>
    <s v="FRANCILENE RAMALHO DOS SANTOS EPP"/>
    <s v="26.044.732/0001-77"/>
    <s v="Registro de preços para aquisição de cadeiras de rodas novas, tipo padrão, para locomoção, com capacidade máxima de 120kg, fabricada em aço carbono, contendo freios bilaterais, apoio de braços e de pés fixos, com sistema dobrável em X, rodas nylon, pintura em epóxi, assento e encosto em nylon, em quantidades e especificações técnicas definidas no Termo de Referência"/>
    <s v="Material Permanente"/>
    <s v="Pregão Eletrônico"/>
    <s v="045/2023"/>
    <d v="2023-11-13T00:00:00"/>
    <s v="13/11/23"/>
    <d v="2024-11-13T00:00:00"/>
    <s v="13/11/24"/>
    <n v="366"/>
    <s v="EXPIRADO"/>
    <s v="EXPIRADO"/>
    <x v="0"/>
    <n v="102600"/>
    <x v="0"/>
    <n v="0"/>
    <s v="SEADM"/>
    <s v="TJPA-PRO-2023/04644"/>
    <s v="ARP não encontrada"/>
    <s v="ARP não encontrada"/>
    <m/>
    <m/>
    <s v="Lei n° 8.666/93"/>
    <m/>
    <m/>
    <s v="PRAZO LEGAL"/>
    <x v="29"/>
    <d v="2024-09-14T00:00:00"/>
    <s v="Sem informação"/>
    <x v="4"/>
    <m/>
    <s v="Adriana Coelho Lisboa"/>
    <s v="Marcio Fabio Alencar da Silva"/>
    <s v="Kamilla de Mendonça Gondim Prince"/>
    <s v="Sem indicação"/>
    <s v="Sem indicação"/>
    <s v="adriana.guimaraes@tjpa.jus.br; marcio.alencar@tjpa.jus.br; kamilla.gondim@tjpa.jus.br; coordenadoria.contratos@tjpa.jus.br"/>
    <n v="-467"/>
    <n v="4"/>
    <m/>
    <s v="Iniciar Processo de Reajuste"/>
    <s v="029/2023"/>
    <m/>
  </r>
  <r>
    <x v="1"/>
    <s v="038"/>
    <x v="1"/>
    <s v="C DO VALE LOPES"/>
    <s v="28.521.211/0001-99"/>
    <s v="Aquisição de equipamentos para a modernização e expansão da infraestrutura de tecnologia da informação e comunicação do Tribunal de Justiça do Estado do Pará."/>
    <s v="Material de Consumo e Material Permanente"/>
    <s v="Pregão Eletrônico"/>
    <s v="044/2023"/>
    <d v="2024-04-29T00:00:00"/>
    <m/>
    <d v="2024-10-29T00:00:00"/>
    <m/>
    <m/>
    <s v="EXPIRADO"/>
    <s v="EXPIRADO"/>
    <x v="0"/>
    <n v="4000"/>
    <x v="0"/>
    <s v="00"/>
    <s v="SETIC"/>
    <s v="TJPA-PRO-2024/01840"/>
    <s v="Contrato não encontrado"/>
    <s v="Contrato não encontrado"/>
    <s v="Contrato de aquisição"/>
    <m/>
    <s v="Lei n° 8.666/93"/>
    <m/>
    <m/>
    <s v="PRAZO LEGAL"/>
    <x v="29"/>
    <d v="2024-08-30T00:00:00"/>
    <s v="Sem informação"/>
    <x v="4"/>
    <s v="Contrato oriundo do consumo da Ata 002/2024. Apenas aquisição não pode ser prorrogado"/>
    <s v="Ramon Santos do Nascimento"/>
    <s v="Bruno Vieira dos Santos"/>
    <s v="Fabricio Jose Uchoa Correa"/>
    <s v="Sem indicação"/>
    <s v="Sem indicação"/>
    <s v="ramon.nascimento@tjpa.jus.br; bruno.vieira@tjpa.jus.br; fabricio.uchoa@tjpa.jus.br; coordenadoria.contratos@tjpa.jus.br"/>
    <n v="-482"/>
    <n v="4"/>
    <m/>
    <s v="Iniciar Processo de Reajuste"/>
    <s v="038/2024"/>
    <m/>
  </r>
  <r>
    <x v="0"/>
    <s v="028"/>
    <x v="2"/>
    <s v="LIDIANE SENA DE MORAIS EPP"/>
    <s v="04.716.651/0001-33"/>
    <s v="Registro de Preços para fornecimento de mobiliário para composição de Salas de Depoimento Especial e de Pontos de Inclusão Digital, em quantidade e especificações técnicas definidas no termo de referência, necessários ao aparelhamento das unidades deste TJPA. pelo período de 12 (doze) meses."/>
    <s v="Material Permanente"/>
    <s v="Pregão Eletrônico"/>
    <s v="041/2023"/>
    <d v="2023-10-31T00:00:00"/>
    <s v="31/10/23"/>
    <d v="2024-10-31T00:00:00"/>
    <s v="31/10/24"/>
    <n v="366"/>
    <s v="EXPIRADO"/>
    <s v="EXPIRADO"/>
    <x v="0"/>
    <n v="158994"/>
    <x v="0"/>
    <n v="0"/>
    <s v="SEADM"/>
    <s v="TJPA-PRO-2023/03778"/>
    <s v="ARP não encontrada"/>
    <s v="ARP não encontrada"/>
    <m/>
    <m/>
    <s v="Lei n° 8.666/93"/>
    <m/>
    <m/>
    <s v="PRAZO LEGAL"/>
    <x v="29"/>
    <d v="2024-09-01T00:00:00"/>
    <s v="Sem informação"/>
    <x v="4"/>
    <m/>
    <s v="Adriana Coelho Lisboa"/>
    <s v="Marcos Vinicius Galvao da Encarnacao"/>
    <s v="Joelson da Silva Almeida"/>
    <s v="Sem indicação"/>
    <s v="Sem indicação"/>
    <s v="adriana.guimaraes@tjpa.jus.br; vinivius.encarnacao@tjpa.jus.br; joelson.almeida@tjpa.jus.br;coordenadoria.contratos@tjpa.jus.br"/>
    <n v="-480"/>
    <n v="4"/>
    <m/>
    <s v="Iniciar Processo de Reajuste"/>
    <s v="028/2023"/>
    <m/>
  </r>
  <r>
    <x v="0"/>
    <s v="028"/>
    <x v="2"/>
    <s v="MARCA D’ÁGUA LTDA"/>
    <s v="64.377.518/0001-21"/>
    <s v="Registro de Preços para fornecimento de mobiliário para composição de Salas de Depoimento Especial e de Pontos de Inclusão Digital, em quantidade e especificações técnicas definidas no termo de referência, necessários ao aparelhamento das unidades deste TJPA. pelo período de 12 (doze) meses."/>
    <s v="Material Permanente"/>
    <s v="Pregão Eletrônico"/>
    <s v="041/2023"/>
    <d v="2023-10-31T00:00:00"/>
    <s v="31/10/23"/>
    <d v="2024-10-31T00:00:00"/>
    <s v="31/10/24"/>
    <n v="366"/>
    <s v="EXPIRADO"/>
    <s v="EXPIRADO"/>
    <x v="0"/>
    <n v="15000"/>
    <x v="0"/>
    <n v="0"/>
    <s v="SEADM"/>
    <s v="TJPA-PRO-2023/04452"/>
    <s v="ARP não encontrada"/>
    <s v="ARP não encontrada"/>
    <m/>
    <m/>
    <s v="Lei n° 8.666/93"/>
    <m/>
    <m/>
    <s v="PRAZO LEGAL"/>
    <x v="29"/>
    <d v="2024-09-01T00:00:00"/>
    <s v="Sem informação"/>
    <x v="4"/>
    <m/>
    <s v="Adriana Coelho Lisboa"/>
    <s v="Marcos Vinicius Galvao da Encarnacao"/>
    <s v="Joelson da Silva Almeida"/>
    <s v="Sem indicação"/>
    <s v="Sem indicação"/>
    <s v="adriana.guimaraes@tjpa.jus.br; vinivius.encarnacao@tjpa.jus.br; joelson.almeida@tjpa.jus.br;coordenadoria.contratos@tjpa.jus.br"/>
    <n v="-480"/>
    <n v="4"/>
    <m/>
    <s v="Iniciar Processo de Reajuste"/>
    <s v="028/2023"/>
    <m/>
  </r>
  <r>
    <x v="0"/>
    <s v="028"/>
    <x v="2"/>
    <s v="RODRIGO WAGNER DA SILVA PESSOA LTDA"/>
    <s v="23.559.566/0001-53"/>
    <s v="Registro de Preços para fornecimento de mobiliário para composição de Salas de Depoimento Especial e de Pontos de Inclusão Digital, em quantidade e especificações técnicas definidas no termo de referência, necessários ao aparelhamento das unidades deste TJPA. pelo período de 12 (doze) meses."/>
    <s v="Material Permanente"/>
    <s v="Pregão Eletrônico"/>
    <s v="041/2023"/>
    <d v="2023-10-31T00:00:00"/>
    <s v="31/10/23"/>
    <d v="2024-10-31T00:00:00"/>
    <s v="31/10/24"/>
    <n v="366"/>
    <s v="EXPIRADO"/>
    <s v="EXPIRADO"/>
    <x v="0"/>
    <n v="57000"/>
    <x v="0"/>
    <n v="0"/>
    <s v="SEADM"/>
    <s v="TJPA-PRO-2023/04453"/>
    <s v="ARP não encontrada"/>
    <s v="ARP não encontrada"/>
    <m/>
    <m/>
    <s v="Lei n° 8.666/93"/>
    <m/>
    <m/>
    <s v="PRAZO LEGAL"/>
    <x v="29"/>
    <d v="2024-09-01T00:00:00"/>
    <s v="Sem informação"/>
    <x v="4"/>
    <m/>
    <s v="Adriana Coelho Lisboa"/>
    <s v="Marcos Vinicius Galvao da Encarnacao"/>
    <s v="Joelson da Silva Almeida"/>
    <s v="Sem indicação"/>
    <s v="Sem indicação"/>
    <s v="adriana.guimaraes@tjpa.jus.br; vinivius.encarnacao@tjpa.jus.br; joelson.almeida@tjpa.jus.br;coordenadoria.contratos@tjpa.jus.br"/>
    <n v="-480"/>
    <n v="4"/>
    <m/>
    <s v="Iniciar Processo de Reajuste"/>
    <s v="028/2023"/>
    <m/>
  </r>
  <r>
    <x v="1"/>
    <s v="072"/>
    <x v="4"/>
    <s v="THIAGO CANGUSSU REIS PONTES"/>
    <s v="919.xxx.xxx-00"/>
    <s v="Locação de imóvel -Galpão -que será utilizado como depósito a fim de guardar objetos enquanto é construido o novo Fórum de Castanhal, situado na Av. Maximino Porpino da Silva, nº 1.350. bairro Centro, Castanhal/PA."/>
    <s v="Aluguel"/>
    <s v="Dispensa de Licitação"/>
    <s v="054/2022"/>
    <d v="2022-11-01T00:00:00"/>
    <s v="01/11/22"/>
    <d v="2024-11-01T00:00:00"/>
    <s v="01/11/24"/>
    <n v="731"/>
    <s v="EXPIRADO"/>
    <s v="EXPIRADO"/>
    <x v="0"/>
    <n v="183600"/>
    <x v="0"/>
    <s v="00"/>
    <s v="SEADM"/>
    <s v="TJPA-PRO-2022/03650"/>
    <s v="Contrato não encontrado"/>
    <s v="Contrato não encontrado"/>
    <s v="IMpossibilidade de prorrogação TJPA-MEM-2024/46912"/>
    <m/>
    <s v="Lei n° 8.666/93"/>
    <m/>
    <s v="SIM"/>
    <s v="PRAZO LEGAL"/>
    <x v="29"/>
    <d v="2024-09-02T00:00:00"/>
    <s v="Sem informação"/>
    <x v="4"/>
    <m/>
    <s v="Jose Nasareno de Macedo Silva"/>
    <s v="Jose Nasareno de Macedo Silva"/>
    <s v="Antonio Wilson Eutropio Azevedo de Souza"/>
    <s v="Sem indicação"/>
    <s v="Karina Flávia Mendonca Reis Soares"/>
    <s v="nasareno.silva@tjpa.jus.br;antonio.souza@tjpa.jus.br;;karina.reis@tjpa.jus.br;coordenadoria.contratos@tjpa.jus.br"/>
    <n v="-479"/>
    <n v="4"/>
    <m/>
    <s v="Iniciar Processo de Reajuste"/>
    <s v="072/2022"/>
    <m/>
  </r>
  <r>
    <x v="1"/>
    <s v="092"/>
    <x v="4"/>
    <s v="FACILIT TECNOLOGIA SA"/>
    <s v="00.191.027/0001-09"/>
    <s v="Contratação de serviço de sustentação da plataforma Target - atualmente licenciada ao TJPA para apoio à Governança e Gestçao de TIC, incluindo suporte técnico, implantação, desenvolviment e evolução, além de tratamento, conformecondições, quantidades e exigências estabelecidas no termo de referência."/>
    <s v="Contrato de TIC"/>
    <s v="Pregão Eletrônico"/>
    <s v="069/2022"/>
    <d v="2022-11-09T00:00:00"/>
    <s v="09/11/22"/>
    <d v="2024-11-09T00:00:00"/>
    <s v="09/11/24"/>
    <n v="731"/>
    <s v="EXPIRADO"/>
    <s v="EXPIRADO"/>
    <x v="0"/>
    <n v="203900"/>
    <x v="0"/>
    <s v="00"/>
    <s v="SETIC"/>
    <s v="PA-PRO-2022/04282"/>
    <s v="Contrato não encontrado"/>
    <s v="Contrato não encontrado"/>
    <s v="TJPA-MEM-2024/46919, cobrança - Não será prorogadp"/>
    <m/>
    <s v="Lei n° 8.666/93"/>
    <m/>
    <s v="Não"/>
    <s v="PRAZO LEGAL"/>
    <x v="29"/>
    <d v="2024-09-10T00:00:00"/>
    <s v="Sem informação"/>
    <x v="4"/>
    <m/>
    <s v="Luciana Machado Silveira Mello"/>
    <s v="Fabio Cezar Massoud Salame da Silva"/>
    <s v="Fábio Roberto Albuquerque Azevedo"/>
    <s v="Fabio Cezar Massoud Salame da Silva"/>
    <s v="Erick Johny Maciel Bol"/>
    <s v="luciana.mello@tjpa.jus.br;fabio.salame@tjpa.jus.br;fabio.azevedo@tjpa.jus.br;;erick.bol@tjpa.jus.br;coordenadoria.contratos@tjpa.jus.br"/>
    <n v="-471"/>
    <n v="4"/>
    <m/>
    <s v="Iniciar Processo de Reajuste"/>
    <s v="092/2022"/>
    <m/>
  </r>
  <r>
    <x v="1"/>
    <s v="046"/>
    <x v="14"/>
    <s v="Mauro Nelson Cardoso dos Santos"/>
    <s v="261.xxx.xxx-68"/>
    <s v="Locação Juizado de Sta Bárbara"/>
    <s v="Aluguel"/>
    <s v="Dispensa de Licitação"/>
    <s v="s/n"/>
    <d v="2006-06-01T00:00:00"/>
    <s v="01/06/06"/>
    <d v="2024-10-02T00:00:00"/>
    <s v="02/10/24"/>
    <n v="6698"/>
    <s v="EXPIRADO"/>
    <s v="EXPIRADO"/>
    <x v="0"/>
    <n v="24000"/>
    <x v="0"/>
    <s v="00"/>
    <s v="SEADM"/>
    <s v="PA-PRO-2013/00189"/>
    <s v="Contrato não encontrado"/>
    <s v="Contrato não encontrado"/>
    <s v="Impossibilidade de prorrogação TJPA-MEM-2024/40594"/>
    <m/>
    <s v="Lei n° 8.666/93"/>
    <m/>
    <s v="Não"/>
    <s v="EMERGENCIAL"/>
    <x v="29"/>
    <d v="2024-08-03T00:00:00"/>
    <s v="Sem informação"/>
    <x v="4"/>
    <m/>
    <s v="Jose Nasareno de Macedo Silva"/>
    <s v="Jose Nasareno de Macedo Silva"/>
    <s v="Antonio Wilson Eutropio Azevedo de Souza"/>
    <s v="Sem indicação"/>
    <s v="Kelle Katiuscia da Silva Auzier Marques"/>
    <s v="adriana.guimaraes@tjpa.jus.br;nasareno.silva@tjpa.jus.br;antonio.souza@tjpa.jus.br;;kelle.auzier@tjpa.jus.br;coordenadoria.contratos@tjpa.jus.br"/>
    <n v="-509"/>
    <n v="4"/>
    <m/>
    <s v="Iniciar Processo de Reajuste"/>
    <s v="046/2006"/>
    <m/>
  </r>
  <r>
    <x v="0"/>
    <s v="025"/>
    <x v="2"/>
    <s v="IMPERIAL CAFE COMERCIO EXPORTACAO E IMPORTACAO LTDA"/>
    <s v="07.638.718/0001-57"/>
    <s v="Registro de Preço para contratação de empresa especializada no fornecimento de gêneros alimentícios do tipo Café em Pó e Açúcar Refinado para atender as necessidades do Tribunal de Justiça do Estado do Pará – TJPA"/>
    <s v="Material de Consumo"/>
    <s v="Pregão Eletrônico"/>
    <s v="035/2023"/>
    <d v="2023-10-09T00:00:00"/>
    <s v="09/10/23"/>
    <d v="2024-10-09T00:00:00"/>
    <s v="09/10/24"/>
    <n v="366"/>
    <s v="EXPIRADO"/>
    <s v="EXPIRADO"/>
    <x v="0"/>
    <n v="137760"/>
    <x v="0"/>
    <n v="0"/>
    <s v="SEADM"/>
    <s v="PA-PRO-2023/04148"/>
    <n v="0"/>
    <s v="ARP não encontrada"/>
    <m/>
    <m/>
    <s v="Lei n° 8.666/93"/>
    <m/>
    <m/>
    <s v="PRAZO LEGAL"/>
    <x v="29"/>
    <d v="2024-08-10T00:00:00"/>
    <s v="Sem informação"/>
    <x v="4"/>
    <m/>
    <s v="Joao Victor Ferreira Almeida"/>
    <s v="Antonio Paulo Costa de Castro"/>
    <s v="Mario Jose Moreira Pnito"/>
    <s v="Sem indicação"/>
    <s v="Sem indicação"/>
    <s v="joao.vfalmeida@tjpa.jus.br; antonio.castro@tjpa.jus.br; mario.pinto@tjpa.jus.br;coordenadoria.contratos@tjpa.jus.br"/>
    <n v="-502"/>
    <n v="4"/>
    <m/>
    <s v="Iniciar Processo de Reajuste"/>
    <s v="025/2023"/>
    <m/>
  </r>
  <r>
    <x v="0"/>
    <s v="025"/>
    <x v="2"/>
    <s v="R MASTER COMÉRCIO DE ALIMENTOS LTDA"/>
    <s v="26.892.930/0001-90"/>
    <s v="Registro de Preço para contratação de empresa especializada no fornecimento de gêneros alimentícios do tipo Café em Pó e Açúcar Refinado para atender as necessidades do Tribunal de Justiça do Estado do Pará – TJPA"/>
    <s v="Material de Consumo"/>
    <s v="Pregão Eletrônico"/>
    <s v="035/2023"/>
    <d v="2023-10-09T00:00:00"/>
    <s v="09/10/23"/>
    <d v="2024-10-09T00:00:00"/>
    <s v="09/10/24"/>
    <n v="366"/>
    <s v="EXPIRADO"/>
    <s v="EXPIRADO"/>
    <x v="0"/>
    <n v="47944"/>
    <x v="0"/>
    <n v="0"/>
    <s v="SEADM"/>
    <s v="PA-PRO-2023/04149"/>
    <n v="0"/>
    <s v="ARP não encontrada"/>
    <m/>
    <m/>
    <s v="Lei n° 8.666/93"/>
    <m/>
    <m/>
    <s v="PRAZO LEGAL"/>
    <x v="29"/>
    <d v="2024-08-10T00:00:00"/>
    <s v="Sem informação"/>
    <x v="4"/>
    <m/>
    <s v="Joao Victor Ferreira Almeida"/>
    <s v="Antonio Paulo Costa de Castro"/>
    <s v="Mario Jose Moreira Pnito"/>
    <s v="Sem indicação"/>
    <s v="Sem indicação"/>
    <s v="joao.vfalmeida@tjpa.jus.br; antonio.castro@tjpa.jus.br; mario.pinto@tjpa.jus.br;coordenadoria.contratos@tjpa.jus.br"/>
    <n v="-502"/>
    <n v="4"/>
    <m/>
    <s v="Iniciar Processo de Reajuste"/>
    <s v="025/2023"/>
    <m/>
  </r>
  <r>
    <x v="1"/>
    <s v="090"/>
    <x v="2"/>
    <s v="ASTA MOBILI MOVEIS LTDA"/>
    <s v="47.531.706/0001-43"/>
    <s v="Aquisição de cadeiras e longarinas"/>
    <s v="Material Permanente"/>
    <s v="Adesão/Partícipe"/>
    <s v="005/2023"/>
    <d v="2023-10-17T00:00:00"/>
    <s v="17/10/23"/>
    <d v="2024-10-17T00:00:00"/>
    <s v="17/10/24"/>
    <n v="366"/>
    <s v="EXPIRADO"/>
    <s v="EXPIRADO"/>
    <x v="0"/>
    <n v="711600"/>
    <x v="0"/>
    <s v="00"/>
    <s v="SEADM"/>
    <s v="TJPA-PRO-2023/03857"/>
    <s v="Contrato não encontrado"/>
    <s v="Contrato não encontrado"/>
    <s v="Contrato de aquisição"/>
    <m/>
    <s v="Lei n° 8.666/93"/>
    <m/>
    <s v="Não"/>
    <s v="PRAZO LEGAL"/>
    <x v="29"/>
    <d v="2024-08-18T00:00:00"/>
    <s v="Sem informação"/>
    <x v="4"/>
    <s v="Adesão à ARP n° 05/2023, oriunda do Pregão Eletrônico n° 01/2023, da Superintendência Regional de Administração do Acre"/>
    <s v="Adriana Coelho Lisboa"/>
    <s v="Claikson Mendonca Duarte "/>
    <s v="Paulo Alexandre Andrade de Oliveira"/>
    <s v="Sem indicação"/>
    <s v="Sem indicação"/>
    <s v="adriana.guimaraes@tjpa.jus.br;claikson.duarte@tjpa.jus.br; paulo.alexandre@tjpa.jus.br"/>
    <n v="-494"/>
    <n v="4"/>
    <m/>
    <s v="Iniciar Processo de Reajuste"/>
    <s v="090/2023"/>
    <m/>
  </r>
  <r>
    <x v="0"/>
    <s v="026"/>
    <x v="2"/>
    <s v="KB PINHEIRO VALADARES COM DE GAS LTDA"/>
    <s v="11.519.067/0001-53"/>
    <s v="Registro de Preços para aquisição de gás liquefeito de petróleo - GLP (gás de cozinha), acondicionado em cilindro de P-13 - botijão de 13kg"/>
    <s v="Material de Consumo"/>
    <s v="Pregão Eletrônico"/>
    <s v="036/2023"/>
    <d v="2023-10-17T00:00:00"/>
    <s v="17/10/23"/>
    <d v="2024-10-17T00:00:00"/>
    <s v="17/10/24"/>
    <n v="366"/>
    <s v="EXPIRADO"/>
    <s v="EXPIRADO"/>
    <x v="0"/>
    <n v="28000"/>
    <x v="0"/>
    <n v="0"/>
    <s v="SEADM"/>
    <s v="TJPA-PRO-2023/04220"/>
    <n v="0"/>
    <s v="ARP não encontrada"/>
    <m/>
    <m/>
    <s v="Lei n° 8.666/93"/>
    <m/>
    <m/>
    <s v="PRAZO LEGAL"/>
    <x v="29"/>
    <d v="2024-08-18T00:00:00"/>
    <s v="Sem informação"/>
    <x v="4"/>
    <m/>
    <s v="Joao Victor Ferreira Almeida"/>
    <s v="Antonio Paulo Costa de Castro"/>
    <s v="Mario Jose Moreira Pnito"/>
    <s v="Sem indicação"/>
    <s v="Sem indicação"/>
    <s v="joao.vfalmeida@tjpa.jus.br; antonio.castro@tjpa.jus.br; mario.pinto@tjpa.jus.br;coordenadoria.contratos@tjpa.jus.br"/>
    <n v="-494"/>
    <n v="4"/>
    <m/>
    <s v="Iniciar Processo de Reajuste"/>
    <s v="026/2023"/>
    <m/>
  </r>
  <r>
    <x v="0"/>
    <s v="007"/>
    <x v="1"/>
    <s v="TORINO INFORMÁTICA LTDA"/>
    <s v="03.619.767/0005-15"/>
    <s v="Registro de preço para eventual aquisição de equipamentos  para modernização e expansão da infraestrutura de Tecnologia da Informação e Comunicação do Tribunal de Justiça, conforme condições, quantidades e exigências estabelecidas no termo de referência, Anexo I do edital. "/>
    <s v="Material Permanente"/>
    <s v="Pregão Eletrônico"/>
    <s v="044/2023"/>
    <d v="2024-01-30T00:00:00"/>
    <s v="30/01/24"/>
    <d v="2025-01-30T00:00:00"/>
    <s v="30/01/25"/>
    <n v="366"/>
    <s v="EXPIRADO"/>
    <s v="EXPIRADO"/>
    <x v="0"/>
    <n v="2878500"/>
    <x v="0"/>
    <n v="0"/>
    <s v="SETIC"/>
    <s v="TJPA-PRO-2024/00450"/>
    <n v="0"/>
    <n v="2878500"/>
    <m/>
    <m/>
    <s v="Lei n° 8.666/93"/>
    <m/>
    <s v="SIM"/>
    <s v="PRAZO LEGAL"/>
    <x v="26"/>
    <d v="2024-12-01T00:00:00"/>
    <s v="Sem informação"/>
    <x v="4"/>
    <m/>
    <s v="Ramon Santos do Nascimento"/>
    <s v="Bruno Vieira dos Santos"/>
    <s v="Bruno Vieira dos Santos"/>
    <s v="Sem indicação"/>
    <s v="Sem indicação"/>
    <s v="ramon.nascimento@tjpa.jus.br;bruno.vieira@tjpa.jus.br; coordenadoria.contratos@tjpa.jus.br"/>
    <n v="-389"/>
    <s v=""/>
    <m/>
    <s v="Iniciar Processo de Reajuste"/>
    <s v="007/2024"/>
    <m/>
  </r>
  <r>
    <x v="0"/>
    <s v="027"/>
    <x v="2"/>
    <s v="JVM COPIADORAS E INFORMÁTICA LTDA"/>
    <s v="06.128.710/0001-88"/>
    <s v="Registro de Preço para Aquisição de unidades fusoras a fim de atender as demandas do Serviço de Manutenção de Equipamentos do Tribunal de Justiça do Estado do Pará – TJPA, pelo período de 12 (doze) meses."/>
    <s v="Material de Consumo"/>
    <s v="Pregão Eletrônico"/>
    <s v="033/2023"/>
    <d v="2023-10-18T00:00:00"/>
    <s v="18/10/23"/>
    <d v="2024-10-18T00:00:00"/>
    <s v="18/10/24"/>
    <n v="366"/>
    <s v="EXPIRADO"/>
    <s v="EXPIRADO"/>
    <x v="0"/>
    <n v="106680"/>
    <x v="0"/>
    <n v="0"/>
    <s v="SEADM"/>
    <s v="TJPA-PRO-2023/04243"/>
    <s v="ARP não encontrada"/>
    <s v="ARP não encontrada"/>
    <m/>
    <m/>
    <s v="Lei n° 8.666/93"/>
    <m/>
    <m/>
    <s v="PRAZO LEGAL"/>
    <x v="29"/>
    <d v="2024-08-19T00:00:00"/>
    <s v="Sem informação"/>
    <x v="4"/>
    <m/>
    <s v="Joao Victor Ferreira Almeida"/>
    <s v="Antonio Paulo Costa de Castro"/>
    <s v="Bruno Vieira dos Santos"/>
    <s v="Sem indicação"/>
    <s v="Sem indicação"/>
    <s v="joao.vfalmeida@tjpa.jus.br; antonio.castro@tjpa.jus.br; bruno.vieira@tjpa.jus.br;coordenadoria.contratos@tjpa.jus.br"/>
    <n v="-493"/>
    <n v="4"/>
    <m/>
    <s v="Iniciar Processo de Reajuste"/>
    <s v="027/2023"/>
    <m/>
  </r>
  <r>
    <x v="0"/>
    <s v="027"/>
    <x v="2"/>
    <s v="TC COMERCIO DE SERVICOS E TECNOLOGIA LTDA"/>
    <s v="07.679.989/0001-50"/>
    <s v="Registro de Preço para Aquisição de unidades fusoras a fim de atender as demandas do Serviço de Manutenção de Equipamentos do Tribunal de Justiça do Estado do Pará – TJPA, pelo período de 12 (doze) meses."/>
    <s v="Material de Consumo"/>
    <s v="Pregão Eletrônico"/>
    <s v="033/2023"/>
    <d v="2023-10-18T00:00:00"/>
    <s v="18/10/23"/>
    <d v="2024-10-18T00:00:00"/>
    <s v="18/10/24"/>
    <n v="366"/>
    <s v="EXPIRADO"/>
    <s v="EXPIRADO"/>
    <x v="0"/>
    <n v="207599.5"/>
    <x v="0"/>
    <n v="0"/>
    <s v="SEADM"/>
    <s v="TJPA-PRO-2023/04244"/>
    <s v="ARP não encontrada"/>
    <s v="ARP não encontrada"/>
    <m/>
    <m/>
    <s v="Lei n° 8.666/93"/>
    <m/>
    <m/>
    <s v="PRAZO LEGAL"/>
    <x v="29"/>
    <d v="2024-08-19T00:00:00"/>
    <s v="Sem informação"/>
    <x v="4"/>
    <m/>
    <s v="Joao Victor Ferreira Almeida"/>
    <s v="Antonio Paulo Costa de Castro"/>
    <s v="Bruno Vieira dos Santos"/>
    <s v="Sem indicação"/>
    <s v="Sem indicação"/>
    <s v="joao.vfalmeida@tjpa.jus.br; antonio.castro@tjpa.jus.br; bruno.vieira@tjpa.jus.br;coordenadoria.contratos@tjpa.jus.br"/>
    <n v="-493"/>
    <n v="4"/>
    <m/>
    <s v="Iniciar Processo de Reajuste"/>
    <s v="027/2023"/>
    <m/>
  </r>
  <r>
    <x v="0"/>
    <s v="020"/>
    <x v="2"/>
    <s v="DONNA J EVENTOS EITELI - EPP"/>
    <s v="13.850.932/0001-75"/>
    <s v="Registro de Preços para eventual contratação de serviços de decoração, compreendendo aplicação de flores e florais, bem como arranjo em tecidos, metais, mesas, cadeiras, toalhas de mesa, estrutura de fundo de palco para atendimento das demandas do TJPA. "/>
    <s v="Serviço de Terceiro"/>
    <s v="Pregão Eletrônico"/>
    <s v="030/2023"/>
    <d v="2023-09-14T00:00:00"/>
    <s v="14/09/23"/>
    <d v="2024-09-14T00:00:00"/>
    <s v="14/09/24"/>
    <n v="366"/>
    <s v="EXPIRADO"/>
    <s v="EXPIRADO"/>
    <x v="0"/>
    <n v="405369.62"/>
    <x v="0"/>
    <n v="0"/>
    <s v="DECOM"/>
    <s v="PA-PRO-2023/03817"/>
    <n v="0"/>
    <s v="ARP não encontrada"/>
    <m/>
    <m/>
    <s v="Lei n° 8.666/93"/>
    <m/>
    <m/>
    <s v="PRAZO LEGAL"/>
    <x v="27"/>
    <d v="2024-07-16T00:00:00"/>
    <s v="Sem informação"/>
    <x v="4"/>
    <m/>
    <s v="Nadime Sassim Dahas"/>
    <s v="Walter Antonio Duarte"/>
    <s v="Klaus Rhossard Seabra Guimarães "/>
    <s v="Sem indicação"/>
    <s v="Sem indicação"/>
    <s v="nadime.dahas@tjpa.jus.br; walter.duarte@tjpa.jus.br; klaus.guimaraes@tjpa.jus.br; coordenadoria.contratos@tjpa.jus.br"/>
    <n v="-527"/>
    <n v="3"/>
    <m/>
    <s v="Iniciar Processo de Reajuste"/>
    <s v="020/2023"/>
    <m/>
  </r>
  <r>
    <x v="0"/>
    <s v="022"/>
    <x v="2"/>
    <s v="EBSEG EMPRESA BRASILEIRA DE SEGURANÇA"/>
    <s v="26.587.635/0001-20"/>
    <s v="Registro de Preços para aquisição de equipamentos de informática para a modernização e expansão da infraestrutura de tecnologia da informação e comunicação nas serventias extrajudiciais de registro do Estado do Pará"/>
    <s v="Material Permanente"/>
    <s v="Pregão Eletrônico"/>
    <s v="023/2023"/>
    <d v="2023-09-25T00:00:00"/>
    <s v="25/09/23"/>
    <d v="2024-09-25T00:00:00"/>
    <s v="25/09/24"/>
    <n v="366"/>
    <s v="EXPIRADO"/>
    <s v="EXPIRADO"/>
    <x v="0"/>
    <n v="240000"/>
    <x v="0"/>
    <n v="0"/>
    <s v="SETIC"/>
    <s v="PA-PRO-2023/03590"/>
    <s v="ARP não encontrada"/>
    <s v="ARP não encontrada"/>
    <m/>
    <m/>
    <s v="Lei n° 8.666/93"/>
    <m/>
    <m/>
    <s v="PRAZO LEGAL"/>
    <x v="27"/>
    <d v="2024-07-27T00:00:00"/>
    <s v="Sem informação"/>
    <x v="4"/>
    <m/>
    <s v="Ramon Santos do Nascimento"/>
    <s v="Ramon Santos do Nascimento"/>
    <s v="Marcus Sergio Ferreira Neves"/>
    <s v="Sem indicação"/>
    <s v="Sem indicação"/>
    <s v="ramon.nascimento@tjpa.jus.br; marcus.neves@tjpa.jus.br; coordenadoria.contratos@tjpa.jus.br"/>
    <n v="-516"/>
    <n v="3"/>
    <m/>
    <s v="Iniciar Processo de Reajuste"/>
    <s v="022/2023"/>
    <m/>
  </r>
  <r>
    <x v="0"/>
    <s v="022"/>
    <x v="2"/>
    <s v="INFORSHOP SUPRIMENTOS LTDA"/>
    <s v="56.215.999/0013-84"/>
    <s v="Registro de Preços para aquisição de equipamentos de informática para a modernização e expansão da infraestrutura de tecnologia da informação e comunicação nas serventias extrajudiciais de registro do Estado do Pará"/>
    <s v="Material Permanente"/>
    <s v="Pregão Eletrônico"/>
    <s v="023/2023"/>
    <d v="2023-09-25T00:00:00"/>
    <s v="25/09/23"/>
    <d v="2024-09-25T00:00:00"/>
    <s v="25/09/24"/>
    <n v="366"/>
    <s v="EXPIRADO"/>
    <s v="EXPIRADO"/>
    <x v="0"/>
    <n v="309900"/>
    <x v="0"/>
    <n v="0"/>
    <s v="SETIC"/>
    <s v="PA-PRO-2023/03591"/>
    <s v="ARP não encontrada"/>
    <s v="ARP não encontrada"/>
    <m/>
    <m/>
    <s v="Lei n° 8.666/93"/>
    <m/>
    <m/>
    <s v="PRAZO LEGAL"/>
    <x v="27"/>
    <d v="2024-07-27T00:00:00"/>
    <s v="Sem informação"/>
    <x v="4"/>
    <m/>
    <s v="Ramon Santos do Nascimento"/>
    <s v="Ramon Santos do Nascimento"/>
    <s v="Marcus Sergio Ferreira Neves"/>
    <s v="Sem indicação"/>
    <s v="Sem indicação"/>
    <s v="ramon.nascimento@tjpa.jus.br; marcus.neves@tjpa.jus.br; coordenadoria.contratos@tjpa.jus.br"/>
    <n v="-516"/>
    <n v="3"/>
    <m/>
    <s v="Iniciar Processo de Reajuste"/>
    <s v="022/2023"/>
    <m/>
  </r>
  <r>
    <x v="0"/>
    <s v="022"/>
    <x v="2"/>
    <s v="MICROTÉCNICA INFORMÁTICA LTDA"/>
    <s v="01.590.728/0009-30"/>
    <s v="Registro de Preços para aquisição de equipamentos de informática para a modernização e expansão da infraestrutura de tecnologia da informação e comunicação nas serventias extrajudiciais de registro do Estado do Pará"/>
    <s v="Material Permanente"/>
    <s v="Pregão Eletrônico"/>
    <s v="023/2023"/>
    <d v="2023-09-25T00:00:00"/>
    <s v="25/09/23"/>
    <d v="2024-09-25T00:00:00"/>
    <s v="25/09/24"/>
    <n v="366"/>
    <s v="EXPIRADO"/>
    <s v="EXPIRADO"/>
    <x v="0"/>
    <n v="412216"/>
    <x v="0"/>
    <n v="0"/>
    <s v="SETIC"/>
    <s v="PA-PRO-2023/03592"/>
    <s v="ARP não encontrada"/>
    <s v="ARP não encontrada"/>
    <m/>
    <m/>
    <s v="Lei n° 8.666/93"/>
    <m/>
    <m/>
    <s v="PRAZO LEGAL"/>
    <x v="27"/>
    <d v="2024-07-27T00:00:00"/>
    <s v="Sem informação"/>
    <x v="4"/>
    <m/>
    <s v="Ramon Santos do Nascimento"/>
    <s v="Ramon Santos do Nascimento"/>
    <s v="Marcus Sergio Ferreira Neves"/>
    <s v="Sem indicação"/>
    <s v="Sem indicação"/>
    <s v="ramon.nascimento@tjpa.jus.br; marcus.neves@tjpa.jus.br; coordenadoria.contratos@tjpa.jus.br"/>
    <n v="-516"/>
    <n v="3"/>
    <m/>
    <s v="Iniciar Processo de Reajuste"/>
    <s v="022/2023"/>
    <m/>
  </r>
  <r>
    <x v="1"/>
    <s v="045"/>
    <x v="3"/>
    <s v="ATA COMERCIO E SERVIÇOS DE INFORMATICA"/>
    <s v="09.571.988/0001-13"/>
    <s v="Contratação de empresa especializada para prestação de serviços para implantação de solução de WAF (Web Application Firewall) e GSLB, com adição de dispositivos adicionais do fabricante A10, operação assistida, serviços técnicos especializados sob demanda com instalação e configuração, garantia e suporte técnico por 36 (trinta e seis) meses."/>
    <s v="Contrato de TIC"/>
    <s v="Adesão/Partícipe"/>
    <s v="024/2021"/>
    <d v="2021-09-28T00:00:00"/>
    <s v="28/09/21"/>
    <d v="2024-09-28T00:00:00"/>
    <s v="28/09/24"/>
    <n v="1096"/>
    <s v="EXPIRADO"/>
    <s v="EXPIRADO"/>
    <x v="0"/>
    <n v="1713560"/>
    <x v="0"/>
    <s v="00"/>
    <s v="SETIC"/>
    <s v="PA-PRO-2021/01025"/>
    <s v="Contrato não encontrado"/>
    <s v="Contrato não encontrado"/>
    <s v="TJPA-MEM-2024/40590, cobrança"/>
    <m/>
    <s v="Lei n° 8.666/93"/>
    <m/>
    <s v="SIM"/>
    <s v="PRAZO LEGAL"/>
    <x v="27"/>
    <d v="2024-07-30T00:00:00"/>
    <s v="Sem informação"/>
    <x v="2"/>
    <m/>
    <s v="Marcus Vinicius Barbosa e Silva"/>
    <s v="Erick Johny Maciel Bol"/>
    <s v="Anderson do Valle Figueiredo"/>
    <s v="Erick Johny Maciel Bol"/>
    <s v="Joao Luiz Barbosa Silva"/>
    <s v="marcus.silva@tjpa.jus.br;erick.bol@tjpa.jus.br;anderson.figueiredo@tjpa.jus.br;erick.bol@tjpa.jus.br;joao.barbosa@tjpa.jus.br;coordenadoria.contratos@tjpa.jus.br"/>
    <n v="-513"/>
    <n v="3"/>
    <m/>
    <s v="Iniciar Processo de Reajuste"/>
    <s v="045/2021"/>
    <m/>
  </r>
  <r>
    <x v="0"/>
    <s v="021"/>
    <x v="2"/>
    <s v="RCN COMERCIO E SERVIÇOS LTDA"/>
    <s v="02.055.122/0001-00"/>
    <s v="Registro de Preços para eventual contratação de serviços de chaveiro em geral, com fornecimento de material para confecção de chaves, conserto, substituição e abetura de fechaduras."/>
    <s v="Serviço de Terceiro"/>
    <s v="Pregão Eletrônico"/>
    <s v="029/2023"/>
    <d v="2023-09-28T00:00:00"/>
    <s v="28/09/23"/>
    <d v="2024-09-28T00:00:00"/>
    <s v="28/09/24"/>
    <n v="366"/>
    <s v="EXPIRADO"/>
    <s v="EXPIRADO"/>
    <x v="0"/>
    <n v="51799"/>
    <x v="0"/>
    <n v="0"/>
    <s v="SEADM"/>
    <s v="PA-PRO-2023/03891"/>
    <n v="0"/>
    <s v="ARP não encontrada"/>
    <n v="8666"/>
    <m/>
    <s v="Lei n° 8.666/93"/>
    <m/>
    <m/>
    <s v="PRAZO LEGAL"/>
    <x v="27"/>
    <d v="2024-07-30T00:00:00"/>
    <s v="Sem informação"/>
    <x v="4"/>
    <m/>
    <s v="Enio de Oliveira Reboucas"/>
    <s v="Randal Willams Ferreira de Castro"/>
    <s v="Jandiara Luzia Matos Pires "/>
    <s v="Sem indicação"/>
    <s v="Sem indicação"/>
    <s v="enio.reboucas@tjpa.jus.br; randal.castro@tjpa.jus.br; jandiara.pires@tjpa.jus.br; coordenadoria.contratos@tjpa.jus.br"/>
    <n v="-513"/>
    <n v="3"/>
    <m/>
    <s v="Iniciar Processo de Reajuste"/>
    <s v="021/2023"/>
    <m/>
  </r>
  <r>
    <x v="0"/>
    <s v="023"/>
    <x v="2"/>
    <s v="COMERCIAL MARAMBAIA LTDA"/>
    <s v="49.507.398/0001-46"/>
    <s v="Registro de Preços para aquisição de materiais de expediente diversos"/>
    <s v="Material de Consumo"/>
    <s v="Pregão Eletrônico"/>
    <s v="020/2023"/>
    <d v="2023-09-28T00:00:00"/>
    <s v="28/09/23"/>
    <d v="2024-09-28T00:00:00"/>
    <s v="28/09/24"/>
    <n v="366"/>
    <s v="EXPIRADO"/>
    <s v="EXPIRADO"/>
    <x v="0"/>
    <n v="153280"/>
    <x v="0"/>
    <n v="0"/>
    <s v="SEADM"/>
    <s v="PA-PRO-2023/04006"/>
    <s v="ARP não encontrada"/>
    <s v="ARP não encontrada"/>
    <n v="8666"/>
    <m/>
    <s v="Lei n° 8.666/93"/>
    <m/>
    <m/>
    <s v="PRAZO LEGAL"/>
    <x v="27"/>
    <d v="2024-07-30T00:00:00"/>
    <s v="Sem informação"/>
    <x v="4"/>
    <m/>
    <s v="Marcos Vinicius Galvao da Encarnacao"/>
    <s v="Leandro Soares Costa Borges"/>
    <s v="Leandro Soares Costa Borges"/>
    <s v="Sem indicação"/>
    <s v="Sem indicação"/>
    <s v="marcos.encarnacao@tjpa.jus.br; leandro.borges@tjpa.jus.br; coordenadoria.contratos@tjpa.jus.br"/>
    <n v="-513"/>
    <n v="3"/>
    <m/>
    <s v="Iniciar Processo de Reajuste"/>
    <s v="023/2023"/>
    <m/>
  </r>
  <r>
    <x v="0"/>
    <s v="024"/>
    <x v="2"/>
    <s v="H DE F PIRES SERVICOS LTDA"/>
    <s v="18.655.861/0001-73"/>
    <s v="Registro de Preço para aquisição de uniformes diversos para atender as necessidades."/>
    <s v="Serviço de Terceiro"/>
    <s v="Pregão Eletrônico"/>
    <s v="027/2023"/>
    <d v="2023-09-29T00:00:00"/>
    <s v="29/09/23"/>
    <d v="2024-09-29T00:00:00"/>
    <s v="29/09/24"/>
    <n v="366"/>
    <s v="EXPIRADO"/>
    <s v="EXPIRADO"/>
    <x v="0"/>
    <n v="67135.95"/>
    <x v="0"/>
    <n v="0"/>
    <s v="SEADM"/>
    <s v="TJPA-PRO-2023/04028"/>
    <n v="0"/>
    <s v="ARP não encontrada"/>
    <n v="8666"/>
    <m/>
    <s v="Lei n° 8.666/93"/>
    <m/>
    <m/>
    <s v="PRAZO LEGAL"/>
    <x v="27"/>
    <d v="2024-07-31T00:00:00"/>
    <s v="Sem informação"/>
    <x v="4"/>
    <m/>
    <s v="Enio de Oliveira Reboucas"/>
    <s v="Jandiara Luzia Matos Pires "/>
    <s v="Randal Willams Ferreira de Castro"/>
    <s v="Sem indicação"/>
    <s v="Sem indicação"/>
    <s v="enio.reboucas@tjpa.jus.br; randal.castro@tjpa.jus.br; jandiara.pires@tjpa.jus.br; coordenadoria.contratos@tjpa.jus.br"/>
    <n v="-512"/>
    <n v="3"/>
    <m/>
    <s v="Iniciar Processo de Reajuste"/>
    <s v="024/2023"/>
    <m/>
  </r>
  <r>
    <x v="1"/>
    <s v="051"/>
    <x v="3"/>
    <s v="CLARO  S/A"/>
    <s v="40.432.544/0001-47"/>
    <s v="Contratação para prestação de serviço de acesso à internet, com instalação e suporte para as unidades judiciárias do Tribunal de Justiça do Estado do Pará"/>
    <s v="Contrato de TIC"/>
    <s v="Pregão Eletrônico "/>
    <s v="054/2021"/>
    <d v="2021-11-03T00:00:00"/>
    <s v="03/11/21"/>
    <d v="2022-05-02T00:00:00"/>
    <s v="02/05/22"/>
    <n v="180"/>
    <s v="EXPIRADO"/>
    <s v="EXPIRADO"/>
    <x v="0"/>
    <n v="50439.360000000001"/>
    <x v="0"/>
    <s v="00"/>
    <s v="SETIC"/>
    <s v="PA-PRO-2021/03664 "/>
    <s v="Contrato não encontrado"/>
    <s v="Contrato não encontrado"/>
    <s v="Contrato Rescindido"/>
    <m/>
    <s v="Lei n° 8.666/93"/>
    <m/>
    <s v="SIM"/>
    <s v="PRAZO LEGAL"/>
    <x v="30"/>
    <d v="2022-03-03T00:00:00"/>
    <s v="Sem informação"/>
    <x v="4"/>
    <m/>
    <s v="Fabio Venicius Ferreira dos Reis"/>
    <s v="Erick Johny Maciel Bol"/>
    <s v="Cristiano Neri da Silva "/>
    <s v="Erick Johny Maciel Bol"/>
    <s v="Mauricio de Freitas Braga "/>
    <s v="fabio.reis@tjpa.jus.br;erick.bol@tjpa.jus.br;cristiano.neri@tjpa.jus.br;mauricio.braga@tjpa.jus.br;coordenadoria.contratos@tjpa.jus.br"/>
    <n v="-1393"/>
    <s v=""/>
    <m/>
    <s v="Iniciar Processo de Reajuste"/>
    <s v="051/2021"/>
    <m/>
  </r>
  <r>
    <x v="1"/>
    <s v="082"/>
    <x v="2"/>
    <s v="BERKANA TECNOLOGIA EM SEGURANÇA"/>
    <s v="07.259.712/0001-79"/>
    <s v="Fornecimento de equipamento portátil detector e avaliador de junção não-linear visando atender as necessidades do TJPA"/>
    <s v="Material Permanente"/>
    <s v="Pregão Eletrônico "/>
    <s v="008/2023"/>
    <d v="2023-09-11T00:00:00"/>
    <s v="11/09/23"/>
    <d v="2024-09-11T00:00:00"/>
    <s v="11/09/24"/>
    <n v="366"/>
    <s v="EXPIRADO"/>
    <s v="EXPIRADO"/>
    <x v="0"/>
    <n v="210000"/>
    <x v="0"/>
    <s v="00"/>
    <s v="COMIL"/>
    <s v="TJPA-PRO-2023/03776"/>
    <s v="Contrato não encontrado"/>
    <s v="Contrato não encontrado"/>
    <s v="Contrato de fornecimento"/>
    <m/>
    <s v="Lei n° 8.666/93"/>
    <m/>
    <s v="Não"/>
    <s v="PRAZO LEGAL"/>
    <x v="27"/>
    <d v="2024-07-13T00:00:00"/>
    <s v="Sem informação"/>
    <x v="4"/>
    <m/>
    <s v="Willian Rogerio Souza da Silva"/>
    <s v="Edson Santos de Souza"/>
    <s v="Roberto Sérgio da Silva Castro"/>
    <s v="Sem indicação"/>
    <s v="Sem indicação"/>
    <s v="coordenadoria.contratos@tjpa.jus.br;william.silva@tjpa.jus.br;edson.souza@tjpa.jus.br;roberto.castro@tjpa.jus.br;cmtj@tjpa.jus.br"/>
    <n v="-530"/>
    <n v="3"/>
    <m/>
    <s v="Iniciar Processo de Reajuste"/>
    <s v="082/2023"/>
    <m/>
  </r>
  <r>
    <x v="1"/>
    <s v="034"/>
    <x v="9"/>
    <s v="UNIMED BELÉM COOPERATIVA DE TRABALHO MÉDICO"/>
    <s v="04.201.372/0001-37"/>
    <s v="Contratação de empresa especializada na prestação de serviços de assistência médica, ambulatorial, hospitalar e auxiliares de diagnóstico e terapia, com obstetrícia, fisioterápica, psicológica e farmacêutica na internação, que apresentam sua codificação na Agência Nacional de Saúde Suplementar – ANS, através de Plano de Saúde, de abrangência nacional, a todos os membros e servidores do TJPA, ativos e inativos, bem como aos respectivos dependentes, que poderão aderir, ou não, no âmbito e condições de cobertura estabelecidos pelo plano por eles eventualmente escolhido, dentre aqueles contratados."/>
    <s v="Serviço de Terceiro"/>
    <s v="Pregão Eletrônico "/>
    <s v="034/2019"/>
    <d v="2019-09-11T00:00:00"/>
    <s v="11/09/19"/>
    <d v="2024-09-11T00:00:00"/>
    <s v="11/09/24"/>
    <n v="1827"/>
    <s v="EXPIRADO"/>
    <s v="EXPIRADO"/>
    <x v="0"/>
    <n v="36139902.479999997"/>
    <x v="0"/>
    <s v="00"/>
    <s v="SEGEP"/>
    <s v="PA-PRO-2019/03453"/>
    <s v="Contrato não encontrado"/>
    <s v="Contrato não encontrado"/>
    <s v="PA-MEM-2022/23099, autorizado em 06/09/2022. TJPA-MEM-2023/37028 , cobrança. TJPA-MEM-2023/29821; Nova contratação TJPA-PRO-2024/00573"/>
    <m/>
    <s v="Lei n° 8.666/93"/>
    <m/>
    <s v="SIM"/>
    <s v="EXCEPCIONAL"/>
    <x v="27"/>
    <d v="2024-07-13T00:00:00"/>
    <s v="Sem informação"/>
    <x v="2"/>
    <m/>
    <s v="Camila Amado Soares"/>
    <s v="Miguel Angelo Novo Simas"/>
    <s v="Miguel Angelo Novo Simas"/>
    <s v="Sem indicação"/>
    <s v="Paulo Roberto Brito Cartagenes"/>
    <s v="camila.amado@tjpa.jus.br;miguel.simas@tjpa.jus.br;miguel.simas@tjpa.jus.br;paulo.cartagenes@tjpa.jus.br;coordenadoria.contratos@tjpa.jus.br"/>
    <n v="-530"/>
    <n v="3"/>
    <m/>
    <s v="Iniciar Processo de Reajuste"/>
    <s v="034/2019"/>
    <m/>
  </r>
  <r>
    <x v="0"/>
    <s v="018"/>
    <x v="2"/>
    <s v="ALEXANDRE FREIRE"/>
    <s v="39.334.587/0001-00"/>
    <s v="Registro de Preços para aquisição de materiais de expediente diversos"/>
    <s v="Material de Consumo"/>
    <s v="Pregão Eletrônico"/>
    <s v="020/2023"/>
    <d v="2023-09-11T00:00:00"/>
    <s v="11/09/23"/>
    <d v="2024-09-11T00:00:00"/>
    <s v="11/09/24"/>
    <n v="366"/>
    <s v="EXPIRADO"/>
    <s v="EXPIRADO"/>
    <x v="0"/>
    <n v="9829.5"/>
    <x v="0"/>
    <n v="0"/>
    <s v="SEADM"/>
    <s v="TJPA-PRO-2023/03736"/>
    <n v="0"/>
    <s v="ARP não encontrada"/>
    <m/>
    <m/>
    <s v="Lei n° 8.666/93"/>
    <m/>
    <m/>
    <s v="PRAZO LEGAL"/>
    <x v="27"/>
    <d v="2024-07-13T00:00:00"/>
    <s v="Sem informação"/>
    <x v="4"/>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r>
  <r>
    <x v="0"/>
    <s v="018"/>
    <x v="2"/>
    <s v="ALZOTEC INFORMATICA LTDA"/>
    <s v="17.775.469/0001-03"/>
    <s v="Registro de Preços para aquisição de materiais de expediente diversos"/>
    <s v="Material de Consumo"/>
    <s v="Pregão Eletrônico"/>
    <s v="020/2023"/>
    <d v="2023-09-11T00:00:00"/>
    <s v="11/09/23"/>
    <d v="2024-09-11T00:00:00"/>
    <s v="11/09/24"/>
    <n v="366"/>
    <s v="EXPIRADO"/>
    <s v="EXPIRADO"/>
    <x v="0"/>
    <n v="38500"/>
    <x v="0"/>
    <n v="0"/>
    <s v="SEADM"/>
    <s v="TJPA-PRO-2023/03737"/>
    <n v="0"/>
    <s v="ARP não encontrada"/>
    <m/>
    <m/>
    <s v="Lei n° 8.666/93"/>
    <m/>
    <m/>
    <s v="PRAZO LEGAL"/>
    <x v="27"/>
    <d v="2024-07-13T00:00:00"/>
    <s v="Sem informação"/>
    <x v="4"/>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r>
  <r>
    <x v="0"/>
    <s v="018"/>
    <x v="2"/>
    <s v="APOLO COMERCIAL LTDA"/>
    <s v="02.567.637/0001-90"/>
    <s v="Registro de Preços para aquisição de materiais de expediente diversos"/>
    <s v="Material de Consumo"/>
    <s v="Pregão Eletrônico"/>
    <s v="020/2023"/>
    <d v="2023-09-11T00:00:00"/>
    <s v="11/09/23"/>
    <d v="2024-09-11T00:00:00"/>
    <s v="11/09/24"/>
    <n v="366"/>
    <s v="EXPIRADO"/>
    <s v="EXPIRADO"/>
    <x v="0"/>
    <n v="150710"/>
    <x v="0"/>
    <n v="0"/>
    <s v="SEADM"/>
    <s v="TJPA-PRO-2023/03738"/>
    <n v="0"/>
    <s v="ARP não encontrada"/>
    <m/>
    <m/>
    <s v="Lei n° 8.666/93"/>
    <m/>
    <m/>
    <s v="PRAZO LEGAL"/>
    <x v="27"/>
    <d v="2024-07-13T00:00:00"/>
    <s v="Sem informação"/>
    <x v="4"/>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r>
  <r>
    <x v="0"/>
    <s v="018"/>
    <x v="2"/>
    <s v="COMERCIAL MARAMBAIA LTDA"/>
    <s v="49.507.398/0001-46"/>
    <s v="Registro de Preços para aquisição de materiais de expediente diversos"/>
    <s v="Material de Consumo"/>
    <s v="Pregão Eletrônico"/>
    <s v="020/2023"/>
    <d v="2023-09-11T00:00:00"/>
    <s v="11/09/23"/>
    <d v="2024-09-11T00:00:00"/>
    <s v="11/09/24"/>
    <n v="366"/>
    <s v="EXPIRADO"/>
    <s v="EXPIRADO"/>
    <x v="0"/>
    <n v="133126.5"/>
    <x v="0"/>
    <n v="0"/>
    <s v="SEADM"/>
    <s v="TJPA-PRO-2023/03740"/>
    <n v="0"/>
    <s v="ARP não encontrada"/>
    <m/>
    <m/>
    <s v="Lei n° 8.666/93"/>
    <m/>
    <m/>
    <s v="PRAZO LEGAL"/>
    <x v="27"/>
    <d v="2024-07-13T00:00:00"/>
    <s v="Sem informação"/>
    <x v="4"/>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r>
  <r>
    <x v="0"/>
    <s v="018"/>
    <x v="2"/>
    <s v="COMPANHIA DO PAPEL LTDA"/>
    <s v="21.496.459/0001-06"/>
    <s v="Registro de Preços para aquisição de materiais de expediente diversos"/>
    <s v="Material de Consumo"/>
    <s v="Pregão Eletrônico"/>
    <s v="020/2023"/>
    <d v="2023-09-11T00:00:00"/>
    <s v="11/09/23"/>
    <d v="2024-09-11T00:00:00"/>
    <s v="11/09/24"/>
    <n v="366"/>
    <s v="EXPIRADO"/>
    <s v="EXPIRADO"/>
    <x v="0"/>
    <n v="9990"/>
    <x v="0"/>
    <n v="0"/>
    <s v="SEADM"/>
    <s v="TJPA-PRO-2023/03741"/>
    <n v="0"/>
    <s v="ARP não encontrada"/>
    <m/>
    <m/>
    <s v="Lei n° 8.666/93"/>
    <m/>
    <m/>
    <s v="PRAZO LEGAL"/>
    <x v="27"/>
    <d v="2024-07-13T00:00:00"/>
    <s v="Sem informação"/>
    <x v="4"/>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r>
  <r>
    <x v="0"/>
    <s v="018"/>
    <x v="2"/>
    <s v="CONTAINER COMERCIO E SERVICOS LTDA"/>
    <s v="41.243.002/0001-99"/>
    <s v="Registro de Preços para aquisição de materiais de expediente diversos"/>
    <s v="Material de Consumo"/>
    <s v="Pregão Eletrônico"/>
    <s v="020/2023"/>
    <d v="2023-09-11T00:00:00"/>
    <s v="11/09/23"/>
    <d v="2024-09-11T00:00:00"/>
    <s v="11/09/24"/>
    <n v="366"/>
    <s v="EXPIRADO"/>
    <s v="EXPIRADO"/>
    <x v="0"/>
    <n v="29283"/>
    <x v="0"/>
    <n v="0"/>
    <s v="SEADM"/>
    <s v="TJPA-PRO-2023/03742"/>
    <n v="0"/>
    <s v="ARP não encontrada"/>
    <m/>
    <m/>
    <s v="Lei n° 8.666/93"/>
    <m/>
    <m/>
    <s v="PRAZO LEGAL"/>
    <x v="27"/>
    <d v="2024-07-13T00:00:00"/>
    <s v="Sem informação"/>
    <x v="4"/>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r>
  <r>
    <x v="0"/>
    <s v="018"/>
    <x v="2"/>
    <s v="FASTMED COMERCIO DE MEDICAMENTOS E MATERIAIS HOSPITALARES LTDA"/>
    <s v="48.778.881/0001-00"/>
    <s v="Registro de Preços para aquisição de materiais de expediente diversos"/>
    <s v="Material de Consumo"/>
    <s v="Pregão Eletrônico"/>
    <s v="020/2023"/>
    <d v="2023-09-11T00:00:00"/>
    <s v="11/09/23"/>
    <d v="2024-09-11T00:00:00"/>
    <s v="11/09/24"/>
    <n v="366"/>
    <s v="EXPIRADO"/>
    <s v="EXPIRADO"/>
    <x v="0"/>
    <n v="43220"/>
    <x v="0"/>
    <n v="0"/>
    <s v="SEADM"/>
    <s v="TJPA-PRO-2023/03743"/>
    <n v="0"/>
    <s v="ARP não encontrada"/>
    <m/>
    <m/>
    <s v="Lei n° 8.666/93"/>
    <m/>
    <m/>
    <s v="PRAZO LEGAL"/>
    <x v="27"/>
    <d v="2024-07-13T00:00:00"/>
    <s v="Sem informação"/>
    <x v="4"/>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r>
  <r>
    <x v="0"/>
    <s v="018"/>
    <x v="2"/>
    <s v="I G DOS SANTOS DE OLIVEIRA LTDA"/>
    <s v="27.363.204/0001-43"/>
    <s v="Registro de Preços para aquisição de materiais de expediente diversos"/>
    <s v="Material de Consumo"/>
    <s v="Pregão Eletrônico"/>
    <s v="020/2023"/>
    <d v="2023-09-11T00:00:00"/>
    <s v="11/09/23"/>
    <d v="2024-09-11T00:00:00"/>
    <s v="11/09/24"/>
    <n v="366"/>
    <s v="EXPIRADO"/>
    <s v="EXPIRADO"/>
    <x v="0"/>
    <n v="250000"/>
    <x v="0"/>
    <n v="0"/>
    <s v="SEADM"/>
    <s v="TJPA-PRO-2023/03744"/>
    <n v="0"/>
    <s v="ARP não encontrada"/>
    <m/>
    <m/>
    <s v="Lei n° 8.666/93"/>
    <m/>
    <m/>
    <s v="PRAZO LEGAL"/>
    <x v="27"/>
    <d v="2024-07-13T00:00:00"/>
    <s v="Sem informação"/>
    <x v="4"/>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r>
  <r>
    <x v="0"/>
    <s v="018"/>
    <x v="2"/>
    <s v="J B M H DISTRIBUIDORA DE EQUIPAMENTOS ELETRONICOS LTDA"/>
    <s v="30.632.729/0001-41"/>
    <s v="Registro de Preços para aquisição de materiais de expediente diversos"/>
    <s v="Material de Consumo"/>
    <s v="Pregão Eletrônico"/>
    <s v="020/2023"/>
    <d v="2023-09-11T00:00:00"/>
    <s v="11/09/23"/>
    <d v="2024-09-11T00:00:00"/>
    <s v="11/09/24"/>
    <n v="366"/>
    <s v="EXPIRADO"/>
    <s v="EXPIRADO"/>
    <x v="0"/>
    <n v="65975"/>
    <x v="0"/>
    <n v="0"/>
    <s v="SEADM"/>
    <s v="PA-PRO-2023/03745"/>
    <n v="0"/>
    <s v="ARP não encontrada"/>
    <m/>
    <m/>
    <s v="Lei n° 8.666/93"/>
    <m/>
    <m/>
    <s v="PRAZO LEGAL"/>
    <x v="27"/>
    <d v="2024-07-13T00:00:00"/>
    <s v="Sem informação"/>
    <x v="4"/>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r>
  <r>
    <x v="0"/>
    <s v="018"/>
    <x v="2"/>
    <s v="JSL COMERCIO DE MATERIAL DE EXPEDIENTE LTDA"/>
    <s v="37.358.317/0001-04"/>
    <s v="Registro de Preços para aquisição de materiais de expediente diversos"/>
    <s v="Material de Consumo"/>
    <s v="Pregão Eletrônico"/>
    <s v="020/2023"/>
    <d v="2023-09-11T00:00:00"/>
    <s v="11/09/23"/>
    <d v="2024-09-11T00:00:00"/>
    <s v="11/09/24"/>
    <n v="366"/>
    <s v="EXPIRADO"/>
    <s v="EXPIRADO"/>
    <x v="0"/>
    <n v="25557"/>
    <x v="0"/>
    <n v="0"/>
    <s v="SEADM"/>
    <s v="PA-PRO-2023/03746"/>
    <n v="0"/>
    <s v="ARP não encontrada"/>
    <m/>
    <m/>
    <s v="Lei n° 8.666/93"/>
    <m/>
    <m/>
    <s v="PRAZO LEGAL"/>
    <x v="27"/>
    <d v="2024-07-13T00:00:00"/>
    <s v="Sem informação"/>
    <x v="4"/>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r>
  <r>
    <x v="0"/>
    <s v="018"/>
    <x v="2"/>
    <s v="L &amp; E DIVERSIDADE COMERCIAL LTDA"/>
    <s v="01.013.839/0001-27"/>
    <s v="Registro de Preços para aquisição de materiais de expediente diversos"/>
    <s v="Material de Consumo"/>
    <s v="Pregão Eletrônico"/>
    <s v="020/2023"/>
    <d v="2023-09-11T00:00:00"/>
    <s v="11/09/23"/>
    <d v="2024-09-11T00:00:00"/>
    <s v="11/09/24"/>
    <n v="366"/>
    <s v="EXPIRADO"/>
    <s v="EXPIRADO"/>
    <x v="0"/>
    <n v="539520"/>
    <x v="0"/>
    <n v="0"/>
    <s v="SEADM"/>
    <s v="PA-PRO-2023/03747"/>
    <n v="0"/>
    <s v="ARP não encontrada"/>
    <m/>
    <m/>
    <s v="Lei n° 8.666/93"/>
    <m/>
    <m/>
    <s v="PRAZO LEGAL"/>
    <x v="27"/>
    <d v="2024-07-13T00:00:00"/>
    <s v="Sem informação"/>
    <x v="4"/>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r>
  <r>
    <x v="0"/>
    <s v="018"/>
    <x v="2"/>
    <s v="LUXPLACAS INDUSTRIA, COMERCIO &amp; SERVICOS LIMITADA"/>
    <s v="40.787.494/0001-10"/>
    <s v="Registro de Preços para aquisição de materiais de expediente diversos"/>
    <s v="Material de Consumo"/>
    <s v="Pregão Eletrônico"/>
    <s v="020/2023"/>
    <d v="2023-09-11T00:00:00"/>
    <s v="11/09/23"/>
    <d v="2024-09-11T00:00:00"/>
    <s v="11/09/24"/>
    <n v="366"/>
    <s v="EXPIRADO"/>
    <s v="EXPIRADO"/>
    <x v="0"/>
    <n v="1560"/>
    <x v="0"/>
    <n v="0"/>
    <s v="SEADM"/>
    <s v="PA-PRO-2023/03748"/>
    <n v="0"/>
    <s v="ARP não encontrada"/>
    <m/>
    <m/>
    <s v="Lei n° 8.666/93"/>
    <m/>
    <m/>
    <s v="PRAZO LEGAL"/>
    <x v="27"/>
    <d v="2024-07-13T00:00:00"/>
    <s v="Sem informação"/>
    <x v="4"/>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r>
  <r>
    <x v="0"/>
    <s v="018"/>
    <x v="2"/>
    <s v="MEDPRIME DISTRIBUIDORA DE MEDICAMENTOS E INSUMOS HOSPITALARES LTDA"/>
    <s v="45.838.204/0001-34"/>
    <s v="Registro de Preços para aquisição de materiais de expediente diversos"/>
    <s v="Material de Consumo"/>
    <s v="Pregão Eletrônico"/>
    <s v="020/2023"/>
    <d v="2023-09-11T00:00:00"/>
    <s v="11/09/23"/>
    <d v="2024-09-11T00:00:00"/>
    <s v="11/09/24"/>
    <n v="366"/>
    <s v="EXPIRADO"/>
    <s v="EXPIRADO"/>
    <x v="0"/>
    <n v="35945"/>
    <x v="0"/>
    <n v="0"/>
    <s v="SEADM"/>
    <s v="PA-PRO-2023/03749"/>
    <n v="0"/>
    <s v="ARP não encontrada"/>
    <m/>
    <m/>
    <s v="Lei n° 8.666/93"/>
    <m/>
    <m/>
    <s v="PRAZO LEGAL"/>
    <x v="27"/>
    <d v="2024-07-13T00:00:00"/>
    <s v="Sem informação"/>
    <x v="4"/>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r>
  <r>
    <x v="0"/>
    <s v="018"/>
    <x v="2"/>
    <s v="OLIVEIRA &amp; ALMEIDA INFORMATICA LTDA"/>
    <s v="13.218.025/0001-08"/>
    <s v="Registro de Preços para aquisição de materiais de expediente diversos"/>
    <s v="Material de Consumo"/>
    <s v="Pregão Eletrônico"/>
    <s v="020/2023"/>
    <d v="2023-09-11T00:00:00"/>
    <s v="11/09/23"/>
    <d v="2024-09-11T00:00:00"/>
    <s v="11/09/24"/>
    <n v="366"/>
    <s v="EXPIRADO"/>
    <s v="EXPIRADO"/>
    <x v="0"/>
    <n v="45370"/>
    <x v="0"/>
    <n v="0"/>
    <s v="SEADM"/>
    <s v="PA-PRO-2023/03750"/>
    <n v="0"/>
    <s v="ARP não encontrada"/>
    <m/>
    <m/>
    <s v="Lei n° 8.666/93"/>
    <m/>
    <m/>
    <s v="PRAZO LEGAL"/>
    <x v="27"/>
    <d v="2024-07-13T00:00:00"/>
    <s v="Sem informação"/>
    <x v="4"/>
    <m/>
    <s v="Joao Victor Ferreira Almeida"/>
    <s v="Antonio Paulo Costa de Castro"/>
    <s v="Mario Jose Moreira Pnito"/>
    <s v="Sem indicação"/>
    <s v="Sem indicação"/>
    <s v="joao.vfalmeida@tjpa.jus.br; antonio.castro@tjpa.jus.br; mario.pinto@tjpa.jus.br;coordenadoria.contratos@tjpa.jus.br"/>
    <n v="-530"/>
    <n v="3"/>
    <m/>
    <s v="Iniciar Processo de Reajuste"/>
    <s v="018/2023"/>
    <m/>
  </r>
  <r>
    <x v="0"/>
    <s v="019"/>
    <x v="2"/>
    <s v="VLA POZZI COMERCIO DE MÓVEIS LTDA"/>
    <s v="36.750.137/0001-00"/>
    <s v="Registro de preços de cadeiras, longarinas e móveis em MDF "/>
    <s v="Material Permanente"/>
    <s v="Pregão Eletrônico"/>
    <s v="017/2023"/>
    <d v="2023-09-12T00:00:00"/>
    <s v="12/09/23"/>
    <d v="2024-09-12T00:00:00"/>
    <s v="12/09/24"/>
    <n v="366"/>
    <s v="EXPIRADO"/>
    <s v="EXPIRADO"/>
    <x v="0"/>
    <n v="1272134"/>
    <x v="0"/>
    <n v="0"/>
    <s v="SEADM"/>
    <s v="PA-PRO-2023/03778"/>
    <n v="0"/>
    <s v="ARP não encontrada"/>
    <m/>
    <m/>
    <s v="Lei n° 8.666/93"/>
    <m/>
    <m/>
    <s v="PRAZO LEGAL"/>
    <x v="27"/>
    <d v="2024-07-14T00:00:00"/>
    <s v="Sem informação"/>
    <x v="4"/>
    <m/>
    <s v="Joao Victor Ferreira Almeida"/>
    <s v="Mario Tasso Ribeiro Serra Junior"/>
    <s v="Mario Tasso Ribeiro Serra Junior"/>
    <s v="Sem indicação"/>
    <s v="Sem indicação"/>
    <s v="joao.vfalmeida@tjpa.jus.br; mario.serra@tjpa.jus.br;coordenadoria.contratos@tjpa.jus.br"/>
    <n v="-529"/>
    <n v="3"/>
    <m/>
    <s v="Iniciar Processo de Reajuste"/>
    <s v="019/2023"/>
    <m/>
  </r>
  <r>
    <x v="1"/>
    <s v="042"/>
    <x v="12"/>
    <s v="GLEIDSON DE OLIVEIRA MARQUES"/>
    <s v="679.xxx.xxx-52"/>
    <s v="Locação de imóvel para o funcionamento da Vara Agrária de Altamira"/>
    <s v="Aluguel"/>
    <s v="Dispensa de Licitação"/>
    <s v="010/2013"/>
    <d v="2013-08-01T00:00:00"/>
    <s v="01/08/13"/>
    <d v="2024-08-01T00:00:00"/>
    <s v="01/08/24"/>
    <n v="4018"/>
    <s v="EXPIRADO"/>
    <s v="EXPIRADO"/>
    <x v="0"/>
    <n v="60000"/>
    <x v="0"/>
    <s v="00"/>
    <s v="SEADM"/>
    <s v="PA-PRO-2015/00025"/>
    <s v="Contrato não encontrado"/>
    <s v="Contrato não encontrado"/>
    <s v="TJPA-MEM-2023/24534, cobrança. Autorizado. Não poderá ser prorrogado - art 60 da IN 001/2023-GP. TJPA-MEM-2024/31746"/>
    <m/>
    <s v="Lei n° 8.666/93"/>
    <m/>
    <s v="Não"/>
    <s v="EMERGENCIAL"/>
    <x v="27"/>
    <d v="2024-06-02T00:00:00"/>
    <s v="Sem informação"/>
    <x v="4"/>
    <m/>
    <s v="Jose Nasareno de Macedo Silva"/>
    <s v="Jose Nasareno de Macedo Silva"/>
    <s v="Antonio Wilson Eutropio Azevedo de Souza"/>
    <s v="Sem indicação"/>
    <s v="Kelle Katiuscia da Silva Auzier Marques"/>
    <s v="nasareno.silva@tjpa.jus.br;antonio.souza@tjpa.jus.br;;kelle.auzier@tjpa.jus.br;coordenadoria.contratos@tjpa.jus.br"/>
    <n v="-571"/>
    <n v="3"/>
    <m/>
    <s v="Iniciar Processo de Reajuste"/>
    <s v="042/2013"/>
    <m/>
  </r>
  <r>
    <x v="1"/>
    <s v="038"/>
    <x v="3"/>
    <s v="SERVIX INFORMÁTICA LTDA"/>
    <s v="01.134.191/0002-28"/>
    <s v="Contratação de empresa no fornecimento de solução para expansão da infraestrutura de armazenamento de dados em ambiente de Datacenter. "/>
    <s v="Serviço de Terceiro"/>
    <s v="Adesão/Partícipe"/>
    <s v="210/2020"/>
    <d v="2021-08-06T00:00:00"/>
    <s v="06/08/21"/>
    <d v="2024-08-06T00:00:00"/>
    <s v="06/08/24"/>
    <n v="1096"/>
    <s v="EXPIRADO"/>
    <s v="EXPIRADO"/>
    <x v="0"/>
    <n v="3020000"/>
    <x v="0"/>
    <s v="00"/>
    <s v="SETIC"/>
    <s v="PA-PRO-2021/01872 "/>
    <s v="Contrato não encontrado"/>
    <s v="Contrato não encontrado"/>
    <s v="TJPA-MEM-2024/35248, cobrança, falei com Roniel em 03/07/2024"/>
    <m/>
    <s v="Lei n° 8.666/93"/>
    <m/>
    <s v="SIM"/>
    <s v="PRAZO LEGAL"/>
    <x v="27"/>
    <d v="2024-06-07T00:00:00"/>
    <s v="Sem informação"/>
    <x v="2"/>
    <m/>
    <s v="Marcus Vinicius Barbosa e Silva"/>
    <s v="Erick Johny Maciel Bol"/>
    <s v="Henrique Pacha Penna de Carvalho"/>
    <s v="Erick Johny Maciel Bol"/>
    <s v="Sandro Luiz de Oliveira"/>
    <s v="marcus.silva@tjpa.jus.br;erick.bol@tjpa.jus.br;henrique.carvalho@tjpa.jus.br;erick.bol@tjpa.jus.br;sandro.martins@tjpa.jus.br;coordenadoria.contratos@tjpa.jus.br"/>
    <n v="-566"/>
    <n v="3"/>
    <m/>
    <s v="Iniciar Processo de Reajuste"/>
    <s v="038/2021"/>
    <m/>
  </r>
  <r>
    <x v="0"/>
    <s v="016"/>
    <x v="2"/>
    <s v="CITE ELETRODOMESTICOS LTDA"/>
    <s v="40.426.345/0001-26"/>
    <s v="Registro de preços para aquisição de equipamentos de refrigeração – SPLITS e ACJs (sem instalação)"/>
    <s v="Material Permanente"/>
    <s v="Pregão Eletrônico"/>
    <s v="022/2023"/>
    <d v="2023-08-08T00:00:00"/>
    <s v="08/08/23"/>
    <d v="2024-08-08T00:00:00"/>
    <s v="08/08/24"/>
    <n v="366"/>
    <s v="EXPIRADO"/>
    <s v="EXPIRADO"/>
    <x v="0"/>
    <n v="177225.8"/>
    <x v="0"/>
    <n v="0"/>
    <s v="SEADM"/>
    <s v="TJPA-PRO-2023/03174"/>
    <n v="0"/>
    <s v="ARP não encontrada"/>
    <m/>
    <m/>
    <s v="Lei n° 8.666/93"/>
    <m/>
    <m/>
    <s v="PRAZO LEGAL"/>
    <x v="27"/>
    <d v="2024-06-09T00:00:00"/>
    <s v="Sem informação"/>
    <x v="4"/>
    <m/>
    <s v="Joao Victor Ferreira Almeida"/>
    <s v="Leandro Soares Costa Borges"/>
    <s v="Edson Goncalves Ferreira"/>
    <s v="Sem indicação"/>
    <s v="Sem indicação"/>
    <s v="joao.vfalmeida@tjpa.jus.br; leandro.borges@tjpa.jus.br; edson.ferreira@tjpa.jus.br; coordenadoria.contratos@tjpa.jus.br"/>
    <n v="-564"/>
    <n v="3"/>
    <m/>
    <s v="Iniciar Processo de Reajuste"/>
    <s v="016/2023"/>
    <m/>
  </r>
  <r>
    <x v="0"/>
    <s v="016"/>
    <x v="2"/>
    <s v="EBSEG EMPRESA  BRASILEIRA DE SEGURANCA LTDA"/>
    <s v="26.587.635/0001-20"/>
    <s v="Registro de preços para aquisição de equipamentos de refrigeração – SPLITS e ACJs (sem instalação)"/>
    <s v="Material Permanente"/>
    <s v="Pregão Eletrônico"/>
    <s v="022/2023"/>
    <d v="2023-08-08T00:00:00"/>
    <s v="08/08/23"/>
    <d v="2024-08-08T00:00:00"/>
    <s v="08/08/24"/>
    <n v="366"/>
    <s v="EXPIRADO"/>
    <s v="EXPIRADO"/>
    <x v="0"/>
    <n v="501372.35"/>
    <x v="0"/>
    <n v="0"/>
    <s v="SEADM"/>
    <s v="TJPA-PRO-2023/03172"/>
    <n v="0"/>
    <s v="ARP não encontrada"/>
    <m/>
    <m/>
    <s v="Lei n° 8.666/93"/>
    <m/>
    <m/>
    <s v="PRAZO LEGAL"/>
    <x v="27"/>
    <d v="2024-06-09T00:00:00"/>
    <s v="Sem informação"/>
    <x v="4"/>
    <m/>
    <s v="Joao Victor Ferreira Almeida"/>
    <s v="Leandro Soares Costa Borges"/>
    <s v="Edson Goncalves Ferreira"/>
    <s v="Sem indicação"/>
    <s v="Sem indicação"/>
    <s v="joao.vfalmeida@tjpa.jus.br; leandro.borges@tjpa.jus.br; edson.ferreira@tjpa.jus.br; coordenadoria.contratos@tjpa.jus.br"/>
    <n v="-564"/>
    <n v="3"/>
    <m/>
    <s v="Iniciar Processo de Reajuste"/>
    <s v="016/2023"/>
    <m/>
  </r>
  <r>
    <x v="0"/>
    <s v="016"/>
    <x v="2"/>
    <s v="GO ATACADISTA LTDA"/>
    <s v="44.060.520/0001-65"/>
    <s v="Registro de preços para aquisição de equipamentos de refrigeração – SPLITS e ACJs (sem instalação)"/>
    <s v="Material Permanente"/>
    <s v="Pregão Eletrônico"/>
    <s v="022/2023"/>
    <d v="2023-08-08T00:00:00"/>
    <s v="08/08/23"/>
    <d v="2024-08-08T00:00:00"/>
    <s v="08/08/24"/>
    <n v="366"/>
    <s v="EXPIRADO"/>
    <s v="EXPIRADO"/>
    <x v="0"/>
    <n v="153216"/>
    <x v="0"/>
    <n v="0"/>
    <s v="SEADM"/>
    <s v="TJPA-PRO-2023/03177"/>
    <n v="0"/>
    <s v="ARP não encontrada"/>
    <m/>
    <m/>
    <s v="Lei n° 8.666/93"/>
    <m/>
    <m/>
    <s v="PRAZO LEGAL"/>
    <x v="27"/>
    <d v="2024-06-09T00:00:00"/>
    <s v="Sem informação"/>
    <x v="4"/>
    <m/>
    <s v="Joao Victor Ferreira Almeida"/>
    <s v="Leandro Soares Costa Borges"/>
    <s v="Edson Goncalves Ferreira"/>
    <s v="Sem indicação"/>
    <s v="Sem indicação"/>
    <s v="joao.vfalmeida@tjpa.jus.br; leandro.borges@tjpa.jus.br; edson.ferreira@tjpa.jus.br; coordenadoria.contratos@tjpa.jus.br"/>
    <n v="-564"/>
    <n v="3"/>
    <m/>
    <s v="Iniciar Processo de Reajuste"/>
    <s v="016/2023"/>
    <m/>
  </r>
  <r>
    <x v="0"/>
    <s v="016"/>
    <x v="2"/>
    <s v="J. R. MACHADO LTDA"/>
    <s v="25.256.978/0001-40"/>
    <s v="Registro de preços para aquisição de equipamentos de refrigeração – SPLITS e ACJs (sem instalação)"/>
    <s v="Material Permanente"/>
    <s v="Pregão Eletrônico"/>
    <s v="022/2023"/>
    <d v="2023-08-08T00:00:00"/>
    <s v="08/08/23"/>
    <d v="2024-08-08T00:00:00"/>
    <s v="08/08/24"/>
    <n v="366"/>
    <s v="EXPIRADO"/>
    <s v="EXPIRADO"/>
    <x v="0"/>
    <n v="223680"/>
    <x v="0"/>
    <n v="0"/>
    <s v="SEADM"/>
    <s v="TJPA-PRO-2023/03170"/>
    <n v="0"/>
    <s v="ARP não encontrada"/>
    <m/>
    <m/>
    <s v="Lei n° 8.666/93"/>
    <m/>
    <m/>
    <s v="PRAZO LEGAL"/>
    <x v="27"/>
    <d v="2024-06-09T00:00:00"/>
    <s v="Sem informação"/>
    <x v="4"/>
    <m/>
    <s v="Joao Victor Ferreira Almeida"/>
    <s v="Leandro Soares Costa Borges"/>
    <s v="Edson Goncalves Ferreira"/>
    <s v="Sem indicação"/>
    <s v="Sem indicação"/>
    <s v="joao.vfalmeida@tjpa.jus.br; leandro.borges@tjpa.jus.br; edson.ferreira@tjpa.jus.br; coordenadoria.contratos@tjpa.jus.br"/>
    <n v="-564"/>
    <n v="3"/>
    <m/>
    <s v="Iniciar Processo de Reajuste"/>
    <s v="016/2023"/>
    <m/>
  </r>
  <r>
    <x v="0"/>
    <s v="016"/>
    <x v="2"/>
    <s v="J B M H DISTRIBUIDORA  DE EQUIPAMENTOS ELETRONICOS LTDA"/>
    <s v="30.632.729/0001-41"/>
    <s v="Registro de preços para aquisição de equipamentos de refrigeração – SPLITS e ACJs (sem instalação)"/>
    <s v="Material Permanente"/>
    <s v="Pregão Eletrônico"/>
    <s v="022/2023"/>
    <d v="2023-08-08T00:00:00"/>
    <s v="08/08/23"/>
    <d v="2024-08-08T00:00:00"/>
    <s v="08/08/24"/>
    <n v="366"/>
    <s v="EXPIRADO"/>
    <s v="EXPIRADO"/>
    <x v="0"/>
    <n v="72000"/>
    <x v="0"/>
    <n v="0"/>
    <s v="SEADM"/>
    <s v="TJPA-PRO-2023/03173"/>
    <n v="0"/>
    <s v="ARP não encontrada"/>
    <m/>
    <m/>
    <s v="Lei n° 8.666/93"/>
    <m/>
    <m/>
    <s v="PRAZO LEGAL"/>
    <x v="27"/>
    <d v="2024-06-09T00:00:00"/>
    <s v="Sem informação"/>
    <x v="4"/>
    <m/>
    <s v="Joao Victor Ferreira Almeida"/>
    <s v="Leandro Soares Costa Borges"/>
    <s v="Edson Goncalves Ferreira"/>
    <s v="Sem indicação"/>
    <s v="Sem indicação"/>
    <s v="joao.vfalmeida@tjpa.jus.br; leandro.borges@tjpa.jus.br; edson.ferreira@tjpa.jus.br; coordenadoria.contratos@tjpa.jus.br"/>
    <n v="-564"/>
    <n v="3"/>
    <m/>
    <s v="Iniciar Processo de Reajuste"/>
    <s v="016/2023"/>
    <m/>
  </r>
  <r>
    <x v="0"/>
    <s v="016"/>
    <x v="2"/>
    <s v="JEB COMERCIO DE ELETRONICOS LTDA"/>
    <s v="33.486.276/0001-80"/>
    <s v="Registro de preços para aquisição de equipamentos de refrigeração – SPLITS e ACJs (sem instalação)"/>
    <s v="Material Permanente"/>
    <s v="Pregão Eletrônico"/>
    <s v="022/2023"/>
    <d v="2023-08-08T00:00:00"/>
    <s v="08/08/23"/>
    <d v="2024-08-08T00:00:00"/>
    <s v="08/08/24"/>
    <n v="366"/>
    <s v="EXPIRADO"/>
    <s v="EXPIRADO"/>
    <x v="0"/>
    <n v="62329.56"/>
    <x v="0"/>
    <n v="0"/>
    <s v="SEADM"/>
    <s v="TJPA-PRO-2023/03176"/>
    <n v="0"/>
    <s v="ARP não encontrada"/>
    <m/>
    <m/>
    <s v="Lei n° 8.666/93"/>
    <m/>
    <m/>
    <s v="PRAZO LEGAL"/>
    <x v="27"/>
    <d v="2024-06-09T00:00:00"/>
    <s v="Sem informação"/>
    <x v="4"/>
    <m/>
    <s v="Joao Victor Ferreira Almeida"/>
    <s v="Leandro Soares Costa Borges"/>
    <s v="Edson Goncalves Ferreira"/>
    <s v="Sem indicação"/>
    <s v="Sem indicação"/>
    <s v="joao.vfalmeida@tjpa.jus.br; leandro.borges@tjpa.jus.br; edson.ferreira@tjpa.jus.br; coordenadoria.contratos@tjpa.jus.br"/>
    <n v="-564"/>
    <n v="3"/>
    <m/>
    <s v="Iniciar Processo de Reajuste"/>
    <s v="016/2023"/>
    <m/>
  </r>
  <r>
    <x v="0"/>
    <s v="016"/>
    <x v="2"/>
    <s v="MICROTECNICA  INFORMATICA LTDA"/>
    <s v="01.590.728/0009-30"/>
    <s v="Registro de preços para aquisição de equipamentos de refrigeração – SPLITS e ACJs (sem instalação)"/>
    <s v="Material Permanente"/>
    <s v="Pregão Eletrônico"/>
    <s v="022/2023"/>
    <d v="2023-08-08T00:00:00"/>
    <s v="08/08/23"/>
    <d v="2024-08-08T00:00:00"/>
    <s v="08/08/24"/>
    <n v="366"/>
    <s v="EXPIRADO"/>
    <s v="EXPIRADO"/>
    <x v="0"/>
    <n v="164637.07999999999"/>
    <x v="0"/>
    <n v="0"/>
    <s v="SEADM"/>
    <s v="TJPA-PRO-2023/03175"/>
    <n v="0"/>
    <s v="ARP não encontrada"/>
    <m/>
    <m/>
    <s v="Lei n° 8.666/93"/>
    <m/>
    <m/>
    <s v="PRAZO LEGAL"/>
    <x v="27"/>
    <d v="2024-06-09T00:00:00"/>
    <s v="Sem informação"/>
    <x v="4"/>
    <m/>
    <s v="Joao Victor Ferreira Almeida"/>
    <s v="Leandro Soares Costa Borges"/>
    <s v="Edson Goncalves Ferreira"/>
    <s v="Sem indicação"/>
    <s v="Sem indicação"/>
    <s v="joao.vfalmeida@tjpa.jus.br; leandro.borges@tjpa.jus.br; edson.ferreira@tjpa.jus.br; coordenadoria.contratos@tjpa.jus.br"/>
    <n v="-564"/>
    <n v="3"/>
    <m/>
    <s v="Iniciar Processo de Reajuste"/>
    <s v="016/2023"/>
    <m/>
  </r>
  <r>
    <x v="0"/>
    <s v="016"/>
    <x v="2"/>
    <s v="OFFICE VENDAS LTDA"/>
    <s v="05.252.483/0001-35"/>
    <s v="Registro de preços para aquisição de equipamentos de refrigeração – SPLITS e ACJs (sem instalação)"/>
    <s v="Material Permanente"/>
    <s v="Pregão Eletrônico"/>
    <s v="022/2023"/>
    <d v="2023-08-08T00:00:00"/>
    <s v="08/08/23"/>
    <d v="2024-08-08T00:00:00"/>
    <s v="08/08/24"/>
    <n v="366"/>
    <s v="EXPIRADO"/>
    <s v="EXPIRADO"/>
    <x v="0"/>
    <n v="22752"/>
    <x v="0"/>
    <n v="0"/>
    <s v="SEADM"/>
    <s v="TJPA-PRO-2023/03178"/>
    <n v="0"/>
    <s v="ARP não encontrada"/>
    <m/>
    <m/>
    <s v="Lei n° 8.666/93"/>
    <m/>
    <m/>
    <s v="PRAZO LEGAL"/>
    <x v="27"/>
    <d v="2024-06-09T00:00:00"/>
    <s v="Sem informação"/>
    <x v="4"/>
    <m/>
    <s v="Joao Victor Ferreira Almeida"/>
    <s v="Leandro Soares Costa Borges"/>
    <s v="Edson Goncalves Ferreira"/>
    <s v="Sem indicação"/>
    <s v="Sem indicação"/>
    <s v="joao.vfalmeida@tjpa.jus.br; leandro.borges@tjpa.jus.br; edson.ferreira@tjpa.jus.br; coordenadoria.contratos@tjpa.jus.br"/>
    <n v="-564"/>
    <n v="3"/>
    <m/>
    <s v="Iniciar Processo de Reajuste"/>
    <s v="016/2023"/>
    <m/>
  </r>
  <r>
    <x v="0"/>
    <s v="016"/>
    <x v="2"/>
    <s v="VENTISOL DA AMAZONIA INDUSTRIA DE APARELHOS ELETRICOS LTDA"/>
    <s v="17.417.928/0001-79"/>
    <s v="Registro de preços para aquisição de equipamentos de refrigeração – SPLITS e ACJs (sem instalação)"/>
    <s v="Material Permanente"/>
    <s v="Pregão Eletrônico"/>
    <s v="022/2023"/>
    <d v="2023-08-08T00:00:00"/>
    <s v="08/08/23"/>
    <d v="2024-08-08T00:00:00"/>
    <s v="08/08/24"/>
    <n v="366"/>
    <s v="EXPIRADO"/>
    <s v="EXPIRADO"/>
    <x v="0"/>
    <n v="80346.5"/>
    <x v="0"/>
    <n v="0"/>
    <s v="SEADM"/>
    <s v="TJPA-PRO-2023/03171"/>
    <n v="0"/>
    <s v="ARP não encontrada"/>
    <m/>
    <m/>
    <s v="Lei n° 8.666/93"/>
    <m/>
    <m/>
    <s v="PRAZO LEGAL"/>
    <x v="27"/>
    <d v="2024-06-09T00:00:00"/>
    <s v="Sem informação"/>
    <x v="4"/>
    <m/>
    <s v="Joao Victor Ferreira Almeida"/>
    <s v="Leandro Soares Costa Borges"/>
    <s v="Edson Goncalves Ferreira"/>
    <s v="Sem indicação"/>
    <s v="Sem indicação"/>
    <s v="joao.vfalmeida@tjpa.jus.br; leandro.borges@tjpa.jus.br; edson.ferreira@tjpa.jus.br; coordenadoria.contratos@tjpa.jus.br"/>
    <n v="-564"/>
    <n v="3"/>
    <m/>
    <s v="Iniciar Processo de Reajuste"/>
    <s v="016/2023"/>
    <m/>
  </r>
  <r>
    <x v="1"/>
    <s v="071"/>
    <x v="2"/>
    <s v="CLM SOFTWARE COMÉRCIO IMPORTAÇÃO E EXPORTAÇÃO LTDA,"/>
    <s v="02.092.332/0001-79"/>
    <s v="Aquisição de solução de hiperconvergência, em conjunto com os respectivos serviços de implantação, instalação, configuração, integração, operação assistida e suporte técnico/logístico, treinamento, transferência de conhecimento e assistência técnica/manutenção preventiva para atender as necessidades computacionais do Datacenter do TJPA"/>
    <s v="Contrato de TIC,  Material Permanente e Material de Consumo"/>
    <s v="Adesão/Partícipe"/>
    <s v="277/2022"/>
    <d v="2023-08-09T00:00:00"/>
    <s v="09/08/23"/>
    <d v="2024-08-09T00:00:00"/>
    <s v="09/08/24"/>
    <n v="366"/>
    <s v="EXPIRADO"/>
    <s v="EXPIRADO"/>
    <x v="0"/>
    <n v="8490100"/>
    <x v="0"/>
    <s v="00"/>
    <s v="SETIC"/>
    <s v="TJPA-PRO-2023/03196"/>
    <s v="Contrato não encontrado"/>
    <s v="Contrato não encontrado"/>
    <s v="TJPA-MEM-2024/35259, cobrança - não será renovado"/>
    <m/>
    <s v="Lei n° 8.666/93"/>
    <m/>
    <s v="SIM"/>
    <s v="PRAZO LEGAL"/>
    <x v="27"/>
    <d v="2024-06-10T00:00:00"/>
    <s v="Sem informação"/>
    <x v="4"/>
    <s v="ADESÃO À ATA DA ARP 277/2022/SEFIN-RO - REFERENTE AO PE PREGÃO ELETRÔNICO Nº413/2022/SUPEL/RO"/>
    <s v="Marcus Vinicius Barbosa e Silva"/>
    <s v="Fabio Cezar Massoud Salame da Silva"/>
    <s v="Paulo Gleidson Risuenho Peinado"/>
    <s v="Sem indicação"/>
    <s v="Sem indicação"/>
    <s v="marcus.silva@tjpa.jus.br;fabio.salame@tjpa.jus.br;paulo.peinado@tjpa.jus.br;;;coordenadoria.contratos@tjpa.jus.br"/>
    <n v="-563"/>
    <n v="3"/>
    <m/>
    <s v="Iniciar Processo de Reajuste"/>
    <s v="071/2023"/>
    <m/>
  </r>
  <r>
    <x v="0"/>
    <s v="027"/>
    <x v="2"/>
    <s v="VENEO INOVACAO EM TECNOLOGIA LTDA"/>
    <s v="46.258.368/0001-55"/>
    <s v="Registro de Preço para Aquisição de unidades fusoras a fim de atender as demandas do Serviço de Manutenção de Equipamentos do Tribunal de Justiça do Estado do Pará – TJPA, pelo período de 12 (doze) meses."/>
    <s v="Material de Consumo"/>
    <s v="Pregão Eletrônico"/>
    <s v="033/2023"/>
    <d v="2023-10-18T00:00:00"/>
    <s v="18/10/23"/>
    <d v="2024-10-18T00:00:00"/>
    <s v="18/10/24"/>
    <n v="366"/>
    <s v="EXPIRADO"/>
    <s v="EXPIRADO"/>
    <x v="0"/>
    <n v="3192"/>
    <x v="0"/>
    <n v="0"/>
    <s v="SEADM"/>
    <s v="TJPA-PRO-2023/04245"/>
    <s v="ARP não encontrada"/>
    <s v="ARP não encontrada"/>
    <m/>
    <m/>
    <s v="Lei n° 8.666/93"/>
    <m/>
    <m/>
    <s v="PRAZO LEGAL"/>
    <x v="29"/>
    <d v="2024-08-19T00:00:00"/>
    <s v="Sem informação"/>
    <x v="4"/>
    <m/>
    <s v="Joao Victor Ferreira Almeida"/>
    <s v="Antonio Paulo Costa de Castro"/>
    <s v="Bruno Vieira dos Santos"/>
    <s v="Sem indicação"/>
    <s v="Sem indicação"/>
    <s v="joao.vfalmeida@tjpa.jus.br; antonio.castro@tjpa.jus.br; bruno.vieira@tjpa.jus.br;coordenadoria.contratos@tjpa.jus.br"/>
    <n v="-493"/>
    <n v="4"/>
    <m/>
    <s v="Iniciar Processo de Reajuste"/>
    <s v="027/2023"/>
    <m/>
  </r>
  <r>
    <x v="1"/>
    <s v="065"/>
    <x v="11"/>
    <s v="TELEMAR NORTE LESTE S/A – EM RECUPERAÇÃO JUDICIAL"/>
    <s v="33.000.118/0001-79"/>
    <s v="prestação de Serviços Telefônicos Fixo Comutado (STFC) provenientes de circuitos digitais E1 com Discagem Direta a Ramal (DDR), nas modalidades Local (L), Longa Distância Nacional (LDN) e Longa Distância Internacional (LDI), incluindo o fornecimento de equipamentos, manutenção e suporte técnico"/>
    <s v="Contrato de TIC"/>
    <s v="Pregão Eletrônico "/>
    <s v="037/2018"/>
    <d v="2018-09-07T00:00:00"/>
    <s v="07/09/18"/>
    <d v="2024-09-07T00:00:00"/>
    <s v="07/09/24"/>
    <n v="2192"/>
    <s v="EXPIRADO"/>
    <s v="EXPIRADO"/>
    <x v="0"/>
    <n v="1466270.88"/>
    <x v="0"/>
    <s v="00"/>
    <s v="SETIC"/>
    <s v="PA-PRO-2018/04709"/>
    <s v="Contrato não encontrado"/>
    <s v="Contrato não encontrado"/>
    <s v="Nova contratação: PA-PRO-2022/00804 -  deverá substituir os serviços prestados por meio dos contratos nºs 005/2018 e 065/2018, que não devem ser objeto de novas renovações contratuais.Informação: Wanderson Benedito Souza da Costa em 11/04, por e-mail. TJPA-MEM-2023/03925, cobrança. Verifiquei andamento com Roniel em 06/02/2023. TJPA-MEM-2023/03925-A recebido em 08/02 - TJPA-MEM-2023/06590 - nstrução. TJPA-MEM-2023/31994, nova cobrança. TJPA-PRO-2023/02807, tramitação. No Serviço de cotação. Com expedito. Autorizado. TJPA-MEM-2024/08625, COBRANÇA. TJPA-PRO-2024/00345 - tramitação - ja foi prorrogado 12 meses excepcionalmente"/>
    <m/>
    <s v="Lei n° 8.666/93"/>
    <m/>
    <s v="Não"/>
    <s v="EMERGENCIAL"/>
    <x v="27"/>
    <d v="2024-07-09T00:00:00"/>
    <s v="Sem informação"/>
    <x v="4"/>
    <m/>
    <s v="Simonne Soares Batista"/>
    <s v="Erick Johny Maciel Bol"/>
    <s v="Márcia Valéria Amaral Lobato"/>
    <s v="Erick Johny Maciel Bol"/>
    <s v="Jose de Andrade Goyana Junior"/>
    <s v="simonne.batista@tjpa.jus.br;erick.bol@tjpa.jus.br;marcia.lobato@tjpa.jus.br;erick.bol@tjpa.jus.br;jose.goyana@tjpa.jus.br;coordenadoria.contratos@tjpa.jus.br"/>
    <n v="-534"/>
    <n v="3"/>
    <m/>
    <s v="Iniciar Processo de Reajuste"/>
    <s v="065/2018"/>
    <m/>
  </r>
  <r>
    <x v="1"/>
    <s v="033"/>
    <x v="5"/>
    <s v="GALVÃO COMUNICAÇÃO_x000a_LTDA EPP"/>
    <s v="09.322.903/0001-63"/>
    <s v="Contratação de 1 (uma) agência de propaganda, para prestação de serviços de publicidade, compreendendo as atividades previstas no art. 2º, caput e §1º da Lei nº_x000a_12.232/2010"/>
    <s v="Serviço de Terceiro"/>
    <s v="Tomada de Preços"/>
    <s v="002/2020"/>
    <d v="2020-10-13T00:00:00"/>
    <s v="13/10/20"/>
    <d v="2024-08-15T00:00:00"/>
    <s v="15/08/24"/>
    <n v="1402"/>
    <s v="EXPIRADO"/>
    <s v="EXPIRADO"/>
    <x v="0"/>
    <n v="408548.35"/>
    <x v="0"/>
    <s v="00"/>
    <s v="DECOM"/>
    <s v="PA-PRO-2020/02446"/>
    <s v="Contrato não encontrado"/>
    <s v="Contrato não encontrado"/>
    <s v="Rescisão antecipada: TJPA-MEM-2024/40431"/>
    <m/>
    <s v="Lei n° 8.666/93"/>
    <m/>
    <s v="Não"/>
    <s v="PRAZO LEGAL"/>
    <x v="27"/>
    <d v="2024-06-16T00:00:00"/>
    <s v="Sem informação"/>
    <x v="4"/>
    <m/>
    <s v="Linomar Saraiva Bahia"/>
    <s v="Sem indicação"/>
    <s v="Joao Batista Vital de Castro"/>
    <s v="Sem indicação"/>
    <s v="Sem indicação"/>
    <s v="linomar.bahia@tjpa.jus.br;joao.vital@tjpa.jus.br;coordenadoria.imprensa@tjpa.jus.br;coordenadoria.contratos@tjpa.jus.br"/>
    <n v="-557"/>
    <n v="3"/>
    <m/>
    <s v="Iniciar Processo de Reajuste"/>
    <s v="033/2020"/>
    <m/>
  </r>
  <r>
    <x v="1"/>
    <s v="091"/>
    <x v="2"/>
    <s v="ANTHOR SERVIÇOS DE HIGIENIZAÇÃO"/>
    <s v="06.108.800/0001-07"/>
    <s v="Contratação de lavagem e passagem de roupa comum"/>
    <s v="Serviço de Terceiro"/>
    <s v="Dispensa de Licitação"/>
    <s v="053/2023"/>
    <d v="2023-10-20T00:00:00"/>
    <s v="20/10/23"/>
    <d v="2024-06-20T00:00:00"/>
    <s v="20/06/24"/>
    <n v="244"/>
    <s v="EXPIRADO"/>
    <s v="EXPIRADO"/>
    <x v="0"/>
    <n v="1488"/>
    <x v="0"/>
    <s v="00"/>
    <s v="SEADM"/>
    <s v="TJPA-PRO-2023/04251"/>
    <s v="Contrato não encontrado"/>
    <s v="Contrato não encontrado"/>
    <s v="TJPA-MEM-2024/42981, COBRANÇA - ver reajuste aqui!"/>
    <m/>
    <s v="Lei nº 14.133/2021, art. 75, II"/>
    <d v="2023-08-03T00:00:00"/>
    <s v="Não"/>
    <s v="PRAZO LEGAL"/>
    <x v="31"/>
    <d v="2024-04-21T00:00:00"/>
    <s v="Sem informação"/>
    <x v="2"/>
    <m/>
    <s v="Adriana Coelho Lisboa"/>
    <s v="Enio de Oliveira Reboucas"/>
    <s v="Jandiara Luzia Matos Pires "/>
    <s v="Sem indicação"/>
    <s v="Sem indicação"/>
    <s v="adriana.guimaraes@tjpa.jus.br; enio.reboucas@tjpa.jus.br; jandiara.pires@tjpa.jus.br; coordenadoria.contratos@tjpa.jus.br"/>
    <n v="-613"/>
    <n v="2"/>
    <m/>
    <s v="Iniciar Processo de Reajuste"/>
    <s v="091/2023"/>
    <m/>
  </r>
  <r>
    <x v="1"/>
    <s v="087"/>
    <x v="11"/>
    <s v="STENO BRASIL IMPORTAÇÃO E EXPORTAÇÃO, COMÉRCIO E ASSESSORIA LTDA"/>
    <s v="61.939.120/0001-43"/>
    <s v="Contratação de empresa especializada em transcrição de áudio por meio de estenotipia computadorizada via sistema TAC (Transcrição Assistida por Computador), sob demanda, para apanhamento de sessões, audiências, reuniões, discursos, oitivas e transcrições em geral."/>
    <s v="Contrato de TIC"/>
    <s v="Inexigibilidade de Licitação"/>
    <s v="072/2018"/>
    <d v="2019-01-01T00:00:00"/>
    <s v="01/01/19"/>
    <d v="2024-08-15T00:00:00"/>
    <s v="15/08/24"/>
    <n v="2053"/>
    <s v="EXPIRADO"/>
    <s v="EXPIRADO"/>
    <x v="0"/>
    <n v="88200"/>
    <x v="0"/>
    <s v="00"/>
    <s v="SEJUD"/>
    <s v="PA-PRO-2018/06108"/>
    <s v="Contrato não encontrado"/>
    <s v="Contrato não encontrado"/>
    <s v="TJPA-MEM-2023/55696, autorizado/ TJPA-MEM-2024/40168 - questinamento sobre rescisão antecipada, pedi apoio operacional"/>
    <m/>
    <s v="Lei n° 8.666/93"/>
    <m/>
    <s v="Não"/>
    <s v="EXCEPCIONAL"/>
    <x v="27"/>
    <d v="2024-06-16T00:00:00"/>
    <s v="Sem informação"/>
    <x v="2"/>
    <m/>
    <s v="Antônio Alexandre dos Santos Aleixo"/>
    <s v="Sem indicação"/>
    <s v="Sem indicação"/>
    <s v="Sem indicação"/>
    <s v="Sem indicação"/>
    <s v="antonio.aleixo@tjpa.jus.br; coordenadoria.contratos@tjpa.jus.br"/>
    <n v="-557"/>
    <n v="3"/>
    <m/>
    <s v="Iniciar Processo de Reajuste"/>
    <s v="087/2018"/>
    <m/>
  </r>
  <r>
    <x v="1"/>
    <s v="029"/>
    <x v="9"/>
    <s v="QUBO TECNOLOGIA E SISTEMAS LTDA"/>
    <s v="15.743.637/0001-72"/>
    <s v="Fornecimento subsistemas de armazenamento (storages) para plataforma baixa, bem como licenças de software, assistência técnica e garantia por 60 meses, serviço de instalação, ativação, configuração lógica e treinamento, ao TJPA, observadas as Especificações Básicas constantes do Anexo 1 do Edital do Pregão Eletrônico Demap nº 34/2018 – Alterado e no Termo de Referência em anexo. "/>
    <s v="Contrato de TIC"/>
    <s v="Adesão/Partícipe"/>
    <s v="034/2018"/>
    <d v="2019-07-19T00:00:00"/>
    <s v="19/07/19"/>
    <d v="2024-07-19T00:00:00"/>
    <s v="19/07/24"/>
    <n v="1827"/>
    <s v="EXPIRADO"/>
    <s v="EXPIRADO"/>
    <x v="0"/>
    <n v="2683023.4500000002"/>
    <x v="0"/>
    <s v="00"/>
    <s v="SETIC"/>
    <s v="PA-PRO-2019/03082"/>
    <s v="Contrato não encontrado"/>
    <s v="Contrato não encontrado"/>
    <s v="TJPA-MEM-2024/31725, cobrança. Falei com Roneil em 03/07/2024 - não será prorrogado"/>
    <m/>
    <s v="Lei n° 8.666/93"/>
    <m/>
    <s v="Não"/>
    <s v="EXCEPCIONAL"/>
    <x v="27"/>
    <d v="2024-05-20T00:00:00"/>
    <s v="Sem informação"/>
    <x v="4"/>
    <m/>
    <s v="Marcus Vinicius Barbosa e Silva"/>
    <s v="Erick Johny Maciel Bol"/>
    <s v="Paulo Gleidson Risuenho Peinado"/>
    <s v="Erick Johny Maciel Bol"/>
    <s v="Henrique Pacha Penna de Carvalho"/>
    <s v="marcus.silva@tjpa.jus.br;erick.bol@tjpa.jus.br;paulo.peinado@tjpa.jus.br;erick.bol@tjpa.jus.br;henrique.carvalho@tjpa.jus.br;coordenadoria.contratos@tjpa.jus.br"/>
    <n v="-584"/>
    <n v="3"/>
    <m/>
    <s v="Iniciar Processo de Reajuste"/>
    <s v="029/2019"/>
    <m/>
  </r>
  <r>
    <x v="0"/>
    <s v="015"/>
    <x v="2"/>
    <s v="J. L. R. ARAUJO COM E SERVICOS LTDA"/>
    <s v="83.913.665/0001-13"/>
    <s v="Registro de preços para aquisição de materiais e equipamentos diversos para manutenção predial dos edifícios do Tribunal de Justiça do Pará – TJPA, conforme condições e especificações contidas neste instrumento e as estabelecidas na tabela de insumos do Sistema Nacional de Pesquisa de Custos e Índices da Construção Civil – SINAPI-PA, na respectiva Ficha de Especificação Técnica (disponível em SINAPI - Catálogo de Insumos do site https://www.caixa.gov.br/site/paginas/downloads.aspx), conforme condições, quantidades e exigências estabelecidas no termo de referência, Anexo I do edital. - por desconto"/>
    <s v="Material de Consumo"/>
    <s v="Pregão Eletrônico"/>
    <s v="021/2023"/>
    <d v="2023-07-24T00:00:00"/>
    <s v="24/07/23"/>
    <d v="2024-07-24T00:00:00"/>
    <s v="24/07/24"/>
    <n v="366"/>
    <s v="EXPIRADO"/>
    <s v="EXPIRADO"/>
    <x v="0"/>
    <n v="0"/>
    <x v="0"/>
    <n v="0"/>
    <s v="SEENG"/>
    <s v="TJPA-PRO-2023/02962"/>
    <n v="0"/>
    <s v="ARP não encontrada"/>
    <m/>
    <m/>
    <s v="Lei n° 8.666/93"/>
    <m/>
    <m/>
    <s v="PRAZO LEGAL"/>
    <x v="27"/>
    <d v="2024-05-25T00:00:00"/>
    <s v="Sem informação"/>
    <x v="4"/>
    <m/>
    <s v="Claudio Ormindo Silva dos Santos"/>
    <s v="Samantha Nahon Bittencourt"/>
    <s v="Antonio Fernandes dos Santos Sousa"/>
    <s v="Sem indicação"/>
    <s v="Armando Augusto Sá da Silva"/>
    <s v="claudio.ormindo@tjpa.jus.br; samantha.nahon@tjpa.jus.br; armando.silva@tjpa.jus.br; antonio.sousa2@tjpa.jus.br;coordenadoria.contratos@tjpa.jus.br"/>
    <n v="-579"/>
    <n v="3"/>
    <m/>
    <s v="Iniciar Processo de Reajuste"/>
    <s v="015/2023"/>
    <m/>
  </r>
  <r>
    <x v="1"/>
    <s v="066"/>
    <x v="2"/>
    <s v="EDITORA FÓRUM"/>
    <s v="41.769.803/0001-92"/>
    <s v="Contratação direta de instituição especializada de renome, EDITORA  FÓRUM  LTDA,  para  vagas  em  cursos  de  conhecimento  jurídico,  na modalidade de educação a distância."/>
    <s v="Serviço de Terceiro"/>
    <s v="Inexigibilidade de Licitação"/>
    <s v="043/2023"/>
    <d v="2023-07-17T00:00:00"/>
    <s v="17/07/23"/>
    <d v="2024-07-17T00:00:00"/>
    <s v="17/07/24"/>
    <n v="366"/>
    <s v="EXPIRADO"/>
    <s v="EXPIRADO"/>
    <x v="0"/>
    <n v="206250"/>
    <x v="0"/>
    <s v="00"/>
    <s v="EJ"/>
    <s v="TJPA-PRO-2023/02844"/>
    <s v="Contrato não encontrado"/>
    <s v="Contrato não encontrado"/>
    <s v="TJPA-MEM-2024/31715, cobrança, apoio operacional - não será prorrogado"/>
    <m/>
    <s v="Lei n° 8.666/93"/>
    <m/>
    <s v="Não"/>
    <s v="PRAZO LEGAL"/>
    <x v="27"/>
    <d v="2024-05-18T00:00:00"/>
    <s v="Sem informação"/>
    <x v="4"/>
    <m/>
    <s v="Jeferson Antonio Fernandes Bacelar"/>
    <s v="Lorena Magalhães Freire da Silva"/>
    <s v="Lorena Magalhães Freire da Silva"/>
    <s v="Sem indicação"/>
    <s v="Sem indicação"/>
    <s v="jeferson.bacelar@tjpa.jus.br;lorena.silva@tjpa.jus.br;lorena.silva@tjpa.jus.br;;;coordenadoria.contratos@tjpa.jus.br"/>
    <n v="-586"/>
    <n v="3"/>
    <m/>
    <s v="Iniciar Processo de Reajuste"/>
    <s v="066/2023"/>
    <m/>
  </r>
  <r>
    <x v="0"/>
    <s v="014"/>
    <x v="2"/>
    <s v="T.  VERSURI DISTRIBUIDORA  DE  INSUMOS  E  SUPRIMENTOS  DE  INFORMATICA"/>
    <s v="07.235.602/0001-77"/>
    <s v="Registro de preços para aquisição de insumos de impressão (cartuchos toner e unidades de imagem), pelo período de 12 (doze) meses, em quantidades e especificações técnicas definidas no Termo de Referência, Anexo I do edital."/>
    <s v="Material de Consumo"/>
    <s v="Pregão Eletrônico"/>
    <s v="018/2023"/>
    <d v="2023-06-28T00:00:00"/>
    <s v="28/06/23"/>
    <d v="2024-06-28T00:00:00"/>
    <s v="28/06/24"/>
    <n v="366"/>
    <s v="EXPIRADO"/>
    <s v="EXPIRADO"/>
    <x v="0"/>
    <n v="122070"/>
    <x v="0"/>
    <n v="0"/>
    <s v="SEADM"/>
    <s v="TJPA-PRO-2023/02570"/>
    <n v="0"/>
    <s v="ARP não encontrada"/>
    <m/>
    <m/>
    <s v="Lei n° 8.666/93"/>
    <m/>
    <m/>
    <s v="PRAZO LEGAL"/>
    <x v="31"/>
    <d v="2024-04-29T00:00:00"/>
    <s v="Sem informação"/>
    <x v="4"/>
    <m/>
    <s v="Joao Victor Ferreira Almeida"/>
    <s v="Antonio Paulo Costa de Castro"/>
    <s v="Bruno Vieira dos Santos"/>
    <s v="Sem indicação"/>
    <s v="Sem indicação"/>
    <s v="joao.vfalmeida@tjpa.jus.br; antonio.castro@tjpa.jus.br; bruno.vieira@tjpa.jus.br;coordenadoria.contratos@tjpa.jus.br"/>
    <n v="-605"/>
    <n v="2"/>
    <m/>
    <s v="Iniciar Processo de Reajuste"/>
    <s v="014/2023"/>
    <m/>
  </r>
  <r>
    <x v="0"/>
    <s v="014"/>
    <x v="2"/>
    <s v="VR PRINT COMERCIO E SERVICOS DE SUPRIMENTOS PARAINFORMATICA LTDA"/>
    <s v="23.830.923/0002-57"/>
    <s v="Registro de preços para aquisição de insumos de impressão (cartuchos toner e unidades de imagem), pelo período de 12 (doze) meses, em quantidades e especificações técnicas definidas no Termo de Referência, Anexo I do edital."/>
    <s v="Material de Consumo"/>
    <s v="Pregão Eletrônico"/>
    <s v="018/2023"/>
    <d v="2023-06-28T00:00:00"/>
    <s v="28/06/23"/>
    <d v="2024-06-28T00:00:00"/>
    <s v="28/06/24"/>
    <n v="366"/>
    <s v="EXPIRADO"/>
    <s v="EXPIRADO"/>
    <x v="0"/>
    <n v="145400.5"/>
    <x v="0"/>
    <n v="0"/>
    <s v="SEADM"/>
    <s v="TJPA-PRO-2023/02571"/>
    <n v="0"/>
    <s v="ARP não encontrada"/>
    <m/>
    <m/>
    <s v="Lei n° 8.666/93"/>
    <m/>
    <m/>
    <s v="PRAZO LEGAL"/>
    <x v="31"/>
    <d v="2024-04-29T00:00:00"/>
    <s v="Sem informação"/>
    <x v="4"/>
    <m/>
    <s v="Joao Victor Ferreira Almeida"/>
    <s v="Antonio Paulo Costa de Castro"/>
    <s v="Bruno Vieira dos Santos"/>
    <s v="Sem indicação"/>
    <s v="Sem indicação"/>
    <s v="joao.vfalmeida@tjpa.jus.br; antonio.castro@tjpa.jus.br; bruno.vieira@tjpa.jus.br;coordenadoria.contratos@tjpa.jus.br"/>
    <n v="-605"/>
    <n v="2"/>
    <m/>
    <s v="Iniciar Processo de Reajuste"/>
    <s v="014/2023"/>
    <m/>
  </r>
  <r>
    <x v="0"/>
    <s v="014"/>
    <x v="2"/>
    <s v="REPREMIG REPRESENTACAO E COMERCIO DE MINAS GERAIS LTDA"/>
    <s v="65.149.197/0002-51"/>
    <s v="Registro de preços para aquisição de insumos de impressão (cartuchos toner e unidades de imagem), pelo período de 12 (doze) meses, em quantidades e especificações técnicas definidas no Termo de Referência, Anexo I do edital."/>
    <s v="Material de Consumo"/>
    <s v="Pregão Eletrônico"/>
    <s v="018/2023"/>
    <d v="2023-06-28T00:00:00"/>
    <s v="28/06/23"/>
    <d v="2024-06-28T00:00:00"/>
    <s v="28/06/24"/>
    <n v="366"/>
    <s v="EXPIRADO"/>
    <s v="EXPIRADO"/>
    <x v="0"/>
    <n v="195300"/>
    <x v="0"/>
    <n v="0"/>
    <s v="SEADM"/>
    <s v="TJPA-PRO-2023/02569"/>
    <n v="0"/>
    <s v="ARP não encontrada"/>
    <m/>
    <m/>
    <s v="Lei n° 8.666/93"/>
    <m/>
    <m/>
    <s v="PRAZO LEGAL"/>
    <x v="31"/>
    <d v="2024-04-29T00:00:00"/>
    <s v="Sem informação"/>
    <x v="4"/>
    <m/>
    <s v="Joao Victor Ferreira Almeida"/>
    <s v="Antonio Paulo Costa de Castro"/>
    <s v="Bruno Vieira dos Santos"/>
    <s v="Sem indicação"/>
    <s v="Sem indicação"/>
    <s v="joao.vfalmeida@tjpa.jus.br; antonio.castro@tjpa.jus.br; bruno.vieira@tjpa.jus.br;coordenadoria.contratos@tjpa.jus.br"/>
    <n v="-605"/>
    <n v="2"/>
    <m/>
    <s v="Iniciar Processo de Reajuste"/>
    <s v="014/2023"/>
    <m/>
  </r>
  <r>
    <x v="0"/>
    <s v="014"/>
    <x v="2"/>
    <s v="LUANDA COMERCIO DE SUPRIMENTOS PARA INFORMATICA LTDA"/>
    <s v="65.149.197/0002-51"/>
    <s v="Registro de preços para aquisição de insumos de impressão (cartuchos toner e unidades de imagem), pelo período de 12 (doze) meses, em quantidades e especificações técnicas definidas no Termo de Referência, Anexo I do edital."/>
    <s v="Material de Consumo"/>
    <s v="Pregão Eletrônico"/>
    <s v="018/2023"/>
    <d v="2023-06-28T00:00:00"/>
    <s v="28/06/23"/>
    <d v="2024-06-28T00:00:00"/>
    <s v="28/06/24"/>
    <n v="366"/>
    <s v="EXPIRADO"/>
    <s v="EXPIRADO"/>
    <x v="0"/>
    <n v="71850"/>
    <x v="0"/>
    <n v="0"/>
    <s v="SEADM"/>
    <s v="TJPA-PRO-2023/02568"/>
    <n v="0"/>
    <s v="ARP não encontrada"/>
    <m/>
    <m/>
    <s v="Lei n° 8.666/93"/>
    <m/>
    <m/>
    <s v="PRAZO LEGAL"/>
    <x v="31"/>
    <d v="2024-04-29T00:00:00"/>
    <s v="Sem informação"/>
    <x v="4"/>
    <m/>
    <s v="Joao Victor Ferreira Almeida"/>
    <s v="Antonio Paulo Costa de Castro"/>
    <s v="Bruno Vieira dos Santos"/>
    <s v="Sem indicação"/>
    <s v="Sem indicação"/>
    <s v="joao.vfalmeida@tjpa.jus.br; antonio.castro@tjpa.jus.br; bruno.vieira@tjpa.jus.br;coordenadoria.contratos@tjpa.jus.br"/>
    <n v="-605"/>
    <n v="2"/>
    <m/>
    <s v="Iniciar Processo de Reajuste"/>
    <s v="014/2023"/>
    <m/>
  </r>
  <r>
    <x v="0"/>
    <s v="014"/>
    <x v="2"/>
    <s v="A H DA S MORAES"/>
    <s v="02.437.839/0001-17"/>
    <s v="Registro de preços para aquisição de insumos de impressão (cartuchos toner e unidades de imagem), pelo período de 12 (doze) meses, em quantidades e especificações técnicas definidas no Termo de Referência, Anexo I do edital."/>
    <s v="Material de Consumo"/>
    <s v="Pregão Eletrônico"/>
    <s v="018/2023"/>
    <d v="2023-06-28T00:00:00"/>
    <s v="28/06/23"/>
    <d v="2024-06-28T00:00:00"/>
    <s v="28/06/24"/>
    <n v="366"/>
    <s v="EXPIRADO"/>
    <s v="EXPIRADO"/>
    <x v="0"/>
    <n v="50280"/>
    <x v="0"/>
    <n v="0"/>
    <s v="SEADM"/>
    <s v="TJPA-PRO-2023/02567"/>
    <n v="0"/>
    <s v="ARP não encontrada"/>
    <m/>
    <m/>
    <s v="Lei n° 8.666/93"/>
    <m/>
    <m/>
    <s v="PRAZO LEGAL"/>
    <x v="31"/>
    <d v="2024-04-29T00:00:00"/>
    <s v="Sem informação"/>
    <x v="4"/>
    <m/>
    <s v="Joao Victor Ferreira Almeida"/>
    <s v="Antonio Paulo Costa de Castro"/>
    <s v="Bruno Vieira dos Santos"/>
    <s v="Sem indicação"/>
    <s v="Sem indicação"/>
    <s v="joao.vfalmeida@tjpa.jus.br; antonio.castro@tjpa.jus.br; bruno.vieira@tjpa.jus.br;coordenadoria.contratos@tjpa.jus.br"/>
    <n v="-605"/>
    <n v="2"/>
    <m/>
    <s v="Iniciar Processo de Reajuste"/>
    <s v="014/2023"/>
    <m/>
  </r>
  <r>
    <x v="0"/>
    <s v="014"/>
    <x v="2"/>
    <s v="EFR TECH LTDA"/>
    <s v="38.075.284/0001-58"/>
    <s v="Registro de preços para aquisição de insumos de impressão (cartuchos toner e unidades de imagem), pelo período de 12 (doze) meses, em quantidades e especificações técnicas definidas no Termo de Referência, Anexo I do edital."/>
    <s v="Material de Consumo"/>
    <s v="Pregão Eletrônico"/>
    <s v="018/2023"/>
    <d v="2023-06-28T00:00:00"/>
    <s v="28/06/23"/>
    <d v="2024-06-28T00:00:00"/>
    <s v="28/06/24"/>
    <n v="366"/>
    <s v="EXPIRADO"/>
    <s v="EXPIRADO"/>
    <x v="0"/>
    <n v="24265"/>
    <x v="0"/>
    <n v="0"/>
    <s v="SEADM"/>
    <s v="TJPA-PRO-2023/02566"/>
    <n v="0"/>
    <s v="ARP não encontrada"/>
    <m/>
    <m/>
    <s v="Lei n° 8.666/93"/>
    <m/>
    <m/>
    <s v="PRAZO LEGAL"/>
    <x v="31"/>
    <d v="2024-04-29T00:00:00"/>
    <s v="Sem informação"/>
    <x v="4"/>
    <m/>
    <s v="Joao Victor Ferreira Almeida"/>
    <s v="Antonio Paulo Costa de Castro"/>
    <s v="Bruno Vieira dos Santos"/>
    <s v="Sem indicação"/>
    <s v="Sem indicação"/>
    <s v="joao.vfalmeida@tjpa.jus.br; antonio.castro@tjpa.jus.br; bruno.vieira@tjpa.jus.br;coordenadoria.contratos@tjpa.jus.br"/>
    <n v="-605"/>
    <n v="2"/>
    <m/>
    <s v="Iniciar Processo de Reajuste"/>
    <s v="014/2023"/>
    <m/>
  </r>
  <r>
    <x v="0"/>
    <s v="014"/>
    <x v="2"/>
    <s v="3S INFORMATICA LTDA"/>
    <s v="32.674.351/0001-74"/>
    <s v="Registro de preços para aquisição de insumos de impressão (cartuchos toner e unidades de imagem), pelo período de 12 (doze) meses, em quantidades e especificações técnicas definidas no Termo de Referência, Anexo I do edital."/>
    <s v="Material de Consumo"/>
    <s v="Pregão Eletrônico"/>
    <s v="018/2023"/>
    <d v="2023-06-28T00:00:00"/>
    <s v="28/06/23"/>
    <d v="2024-06-28T00:00:00"/>
    <s v="28/06/24"/>
    <n v="366"/>
    <s v="EXPIRADO"/>
    <s v="EXPIRADO"/>
    <x v="0"/>
    <n v="259120"/>
    <x v="0"/>
    <n v="0"/>
    <s v="SEADM"/>
    <s v="TJPA-PRO-2023/02565"/>
    <n v="0"/>
    <s v="ARP não encontrada"/>
    <m/>
    <m/>
    <s v="Lei n° 8.666/93"/>
    <m/>
    <m/>
    <s v="PRAZO LEGAL"/>
    <x v="31"/>
    <d v="2024-04-29T00:00:00"/>
    <s v="Sem informação"/>
    <x v="4"/>
    <m/>
    <s v="Joao Victor Ferreira Almeida"/>
    <s v="Antonio Paulo Costa de Castro"/>
    <s v="Bruno Vieira dos Santos"/>
    <s v="Sem indicação"/>
    <s v="Sem indicação"/>
    <s v="joao.vfalmeida@tjpa.jus.br; antonio.castro@tjpa.jus.br; bruno.vieira@tjpa.jus.br;coordenadoria.contratos@tjpa.jus.br"/>
    <n v="-605"/>
    <n v="2"/>
    <m/>
    <s v="Iniciar Processo de Reajuste"/>
    <s v="014/2023"/>
    <m/>
  </r>
  <r>
    <x v="0"/>
    <s v="014"/>
    <x v="2"/>
    <s v="ASA COMERCIO E DISTRIBUIDOR DE PRODUTOS DE INFORMATICA LTDA"/>
    <s v="34.910.336/0001-03"/>
    <s v="Registro de preços para aquisição de insumos de impressão (cartuchos toner e unidades de imagem), pelo período de 12 (doze) meses, em quantidades e especificações técnicas definidas no Termo de Referência, Anexo I do edital."/>
    <s v="Material de Consumo"/>
    <s v="Pregão Eletrônico"/>
    <s v="018/2023"/>
    <d v="2023-06-28T00:00:00"/>
    <s v="28/06/23"/>
    <d v="2024-06-28T00:00:00"/>
    <s v="28/06/24"/>
    <n v="366"/>
    <s v="EXPIRADO"/>
    <s v="EXPIRADO"/>
    <x v="0"/>
    <n v="13427"/>
    <x v="0"/>
    <n v="0"/>
    <s v="SEADM"/>
    <s v="TJPA-PRO-2023/02564"/>
    <n v="0"/>
    <s v="ARP não encontrada"/>
    <m/>
    <m/>
    <s v="Lei n° 8.666/93"/>
    <m/>
    <m/>
    <s v="PRAZO LEGAL"/>
    <x v="31"/>
    <d v="2024-04-29T00:00:00"/>
    <s v="Sem informação"/>
    <x v="4"/>
    <m/>
    <s v="Joao Victor Ferreira Almeida"/>
    <s v="Antonio Paulo Costa de Castro"/>
    <s v="Bruno Vieira dos Santos"/>
    <s v="Sem indicação"/>
    <s v="Sem indicação"/>
    <s v="joao.vfalmeida@tjpa.jus.br; antonio.castro@tjpa.jus.br; bruno.vieira@tjpa.jus.br;coordenadoria.contratos@tjpa.jus.br"/>
    <n v="-605"/>
    <n v="2"/>
    <m/>
    <s v="Iniciar Processo de Reajuste"/>
    <s v="014/2023"/>
    <m/>
  </r>
  <r>
    <x v="0"/>
    <s v="017"/>
    <x v="2"/>
    <s v="M. C. XERFAN RECEPÇÕES"/>
    <s v="05.332.940/0001-00"/>
    <s v="Registro de Preços para futura e eventual contratação de pessoa jurídica especializada na prestação de serviços de BUFFET, compreendendo Hidratação, Lanche, Brunch, Coffee Break, Coquetel, Café da Manhã, Almoço e Jantar, além de Almoços e Jantares externos"/>
    <s v="Material de Consumo e Serviço de Terceiro"/>
    <s v="Pregão Eletrônico"/>
    <s v="025/2023"/>
    <d v="2023-08-23T00:00:00"/>
    <s v="23/08/23"/>
    <d v="2024-08-23T00:00:00"/>
    <s v="23/08/24"/>
    <n v="366"/>
    <s v="EXPIRADO"/>
    <s v="EXPIRADO"/>
    <x v="0"/>
    <n v="211511"/>
    <x v="0"/>
    <n v="0"/>
    <s v="DECOM"/>
    <s v="TJPA-PRO-2023/03354"/>
    <n v="0"/>
    <s v="ARP não encontrada"/>
    <m/>
    <m/>
    <s v="Lei n° 8.666/93"/>
    <m/>
    <m/>
    <s v="PRAZO LEGAL"/>
    <x v="27"/>
    <d v="2024-06-24T00:00:00"/>
    <s v="Sem informação"/>
    <x v="4"/>
    <m/>
    <s v="Emilio Tadeu Vale de Brito"/>
    <s v="Walter Antonio Duarte"/>
    <s v="Klaus Rhossard Seabra Guimarães "/>
    <s v="Sem indicação"/>
    <s v="Sem indicação"/>
    <s v="emilio.brito@tjpa.jus.br; walter.duarte@tjpa.jus.br; klaus.guimaraes@tjpa.jus.br; coordenadoria.contratos@tjpa.jus.br"/>
    <n v="-549"/>
    <n v="3"/>
    <m/>
    <s v="Iniciar Processo de Reajuste"/>
    <s v="017/2023"/>
    <m/>
  </r>
  <r>
    <x v="1"/>
    <s v="026"/>
    <x v="4"/>
    <s v="IGF CONSTRUÇÕES E  SERVIÇOS EIRELI"/>
    <s v="27.850.633/0001-45"/>
    <s v="EXECUÇÃO DA OBRAS DE REFORMA DAS INSTALAÇÕES DE PREVENÇÃO E COMBATE A INCÊNDIO DO FÓRUM DE SANTARÉM"/>
    <s v="Obra e Serviço de Engenharia"/>
    <s v="Tomada de Preços"/>
    <s v="003/2022"/>
    <d v="2022-05-03T00:00:00"/>
    <s v="03/05/22"/>
    <d v="2024-05-03T00:00:00"/>
    <s v="03/05/24"/>
    <n v="731"/>
    <s v="EXPIRADO"/>
    <s v="EXPIRADO"/>
    <x v="0"/>
    <n v="387999.89"/>
    <x v="0"/>
    <s v="00"/>
    <s v="SEENG"/>
    <s v="_x000a_PA-PRO-2022/01656"/>
    <s v="Contrato não encontrado"/>
    <s v="Contrato não encontrado"/>
    <s v="TJPA-MEM-2024/15794, COBRANÇA"/>
    <m/>
    <s v="Lei n° 8.666/93"/>
    <m/>
    <s v="Não"/>
    <s v="PRAZO LEGAL"/>
    <x v="31"/>
    <d v="2024-03-04T00:00:00"/>
    <s v="Sem informação"/>
    <x v="2"/>
    <m/>
    <s v="Jose Luis Sarmento de Araujo"/>
    <s v="Sem indicação"/>
    <s v="Gabriel Henrique da Silva Ventura"/>
    <s v="Sem indicação"/>
    <s v="Marcelo Passos Calandrini Fernandes"/>
    <s v="jose.araujo@tjpa.jus.br;;gabriel.ventura@tjpa.jus.br;;marcelo.fernandes@tjpa.jus.br;coordenadoria.contratos@tjpa.jus.br"/>
    <n v="-661"/>
    <n v="2"/>
    <m/>
    <s v="Iniciar Processo de Reajuste"/>
    <s v="026/2022"/>
    <m/>
  </r>
  <r>
    <x v="1"/>
    <s v="024"/>
    <x v="4"/>
    <s v="  NORTE PROTEÇÃO LTDA.  ME"/>
    <s v="17.946.404/0001-75"/>
    <s v="Execução das obras de reforma das instalações de prevenção e combate a incêndio do fórum criminal de Belém."/>
    <s v="Obra e Serviço de Engenharia"/>
    <s v="Tomada de Preços"/>
    <s v="004/2022"/>
    <d v="2022-05-04T00:00:00"/>
    <s v="04/05/22"/>
    <d v="2024-05-04T00:00:00"/>
    <s v="04/05/24"/>
    <n v="731"/>
    <s v="EXPIRADO"/>
    <s v="EXPIRADO"/>
    <x v="0"/>
    <n v="1144925.3"/>
    <x v="0"/>
    <s v="00"/>
    <s v="SEENG"/>
    <s v="PA-PRO-2022/01628"/>
    <s v="Contrato não encontrado"/>
    <s v="Contrato não encontrado"/>
    <s v="TJPA-MEM-2024/15796, COBRANÇA"/>
    <m/>
    <s v="Lei n° 8.666/93"/>
    <m/>
    <s v="Não"/>
    <s v="PRAZO LEGAL"/>
    <x v="31"/>
    <d v="2024-03-05T00:00:00"/>
    <s v="Sem informação"/>
    <x v="2"/>
    <m/>
    <s v="Jose Luis Sarmento de Araujo"/>
    <s v="Sem indicação"/>
    <s v="Marcelo Passos Calandrini Fernandes"/>
    <s v="Sem indicação"/>
    <s v="Gabriel Henrique da Silva Ventura"/>
    <s v="jose.araujo@tjpa.jus.br;;marcelo.fernandes@tjpa.jus.br;;gabriel.ventura@tjpa.jus.br;coordenadoria.contratos@tjpa.jus.br"/>
    <n v="-660"/>
    <n v="2"/>
    <m/>
    <s v="Iniciar Processo de Reajuste"/>
    <s v="024/2022"/>
    <m/>
  </r>
  <r>
    <x v="1"/>
    <s v="028"/>
    <x v="4"/>
    <s v=" ARRAIS  SERVICOS  MECANICOS,  CONSTRUCAO,  CONSERVACAO  E LOGISTICA EIRELI,"/>
    <s v="07.346.264/0001-40"/>
    <s v="Contratação de empresa especializada na prestação de serviços de locação de veículos automotores com e sem condutor, no âmbito do tribunal de Justiça do Estado do Pará - TJPa"/>
    <s v="Serviço de Terceiro"/>
    <s v="Pregão Eletrônico "/>
    <s v="016/2022"/>
    <d v="2022-05-10T00:00:00"/>
    <s v="10/05/22"/>
    <d v="2024-05-10T00:00:00"/>
    <s v="10/05/24"/>
    <n v="731"/>
    <s v="EXPIRADO"/>
    <s v="EXPIRADO"/>
    <x v="0"/>
    <n v="90000"/>
    <x v="0"/>
    <s v="00"/>
    <s v="SEADM"/>
    <s v="PA-PRO-2022/01651"/>
    <s v="Contrato não encontrado"/>
    <s v="Contrato não encontrado"/>
    <s v="TJPA-MEM-2024/15799, cobrança"/>
    <m/>
    <s v="Lei n° 8.666/93"/>
    <m/>
    <s v="SIM"/>
    <s v="PRAZO LEGAL"/>
    <x v="31"/>
    <d v="2024-03-11T00:00:00"/>
    <s v="Sem informação"/>
    <x v="4"/>
    <m/>
    <s v="Danielle Lima Araujo"/>
    <s v="Wanderson Alcides Sena Marques"/>
    <s v="Moises Cristino de Oliveira"/>
    <s v="Sem indicação"/>
    <s v="Rodrigo Augusto do Amaral Alcantara"/>
    <s v="danielle.lima@tjpa.jus.br;wanderson.marques@tjpa.jus.br;moises.oliveira@tjpa.jus.br;;;rodrigo.alcantara@tjpa.jus.br;coordenadoria.contratos@tjpa.jus.br"/>
    <n v="-654"/>
    <n v="2"/>
    <m/>
    <s v="Iniciar Processo de Reajuste"/>
    <s v="028/2022"/>
    <m/>
  </r>
  <r>
    <x v="1"/>
    <s v="033"/>
    <x v="2"/>
    <s v="ISABELA COSTA DAINESI EPP"/>
    <s v="30.733.876/0001-08"/>
    <s v="Contratação de empresa especializada para aquisição de Rádios Transceptores Analógico e Digital novo, visando atender as necessidades do Tribunal de Justiça do Estado do Pará, conforme condições, quantidades e exigências estabelecidas neste Instrumento."/>
    <s v="Material Permanente"/>
    <s v="Pregão Eletrônico"/>
    <s v="009/2023"/>
    <d v="2023-05-12T00:00:00"/>
    <s v="12/05/23"/>
    <d v="2024-05-12T00:00:00"/>
    <s v="12/05/24"/>
    <n v="366"/>
    <s v="EXPIRADO"/>
    <s v="EXPIRADO"/>
    <x v="0"/>
    <n v="117699"/>
    <x v="0"/>
    <s v="00"/>
    <s v="COMIL"/>
    <s v="TJPA-PRO-2023/01956"/>
    <s v="Contrato não encontrado"/>
    <s v="Contrato não encontrado"/>
    <s v="Contrato de aquisição"/>
    <m/>
    <s v="Lei n° 8.666/93"/>
    <m/>
    <s v="Não"/>
    <s v="PRAZO LEGAL"/>
    <x v="31"/>
    <d v="2024-03-13T00:00:00"/>
    <s v="Sem informação"/>
    <x v="2"/>
    <m/>
    <s v="Willian Rogerio Souza da Silva"/>
    <s v="Marcos Ramalho Junior"/>
    <s v="David Henrique Simães do Nascimento"/>
    <s v="Sem indicação"/>
    <s v="Sem indicação"/>
    <s v="william.silva@tjpa.jus.br;marcos.ramalho@tjpa.jus.br;david.nascimento@tjpa.jus.br;cmtj@tjpa.jus.br;coordenadoria.contratos@tjpa.jus.br"/>
    <n v="-652"/>
    <n v="2"/>
    <m/>
    <s v="Iniciar Processo de Reajuste"/>
    <s v="033/2023"/>
    <m/>
  </r>
  <r>
    <x v="1"/>
    <s v="099"/>
    <x v="4"/>
    <s v="STEEL SOLUTION MOBILIARIO CORPORATIVO EIRELI"/>
    <s v="20.489.785/0001-15"/>
    <s v="Aquisição de conjunto de 424 estantes deslizantes para a Divisão de Arquivo do TJPA, incluindo a instalação e montagem"/>
    <s v="Serviço de Terceiro"/>
    <s v="Pregão Eletrônico "/>
    <s v="068/2022"/>
    <d v="2022-12-01T00:00:00"/>
    <s v="01/12/22"/>
    <d v="2024-05-16T00:00:00"/>
    <s v="16/05/24"/>
    <n v="532"/>
    <s v="EXPIRADO"/>
    <s v="EXPIRADO"/>
    <x v="0"/>
    <n v="1685696.8"/>
    <x v="0"/>
    <s v="00"/>
    <s v="SEADM"/>
    <s v="TJPA-PRO-2022/04610"/>
    <s v="Contrato não encontrado"/>
    <s v="Contrato não encontrado"/>
    <s v="TJPA-MEM-2023/49152, tramitação; TJPA-MEM-2023/19200, com Mila. Autorizado. Contrato de aquisição."/>
    <m/>
    <s v="Lei n° 8.666/93"/>
    <m/>
    <s v="Não"/>
    <s v="PRAZO LEGAL"/>
    <x v="31"/>
    <d v="2024-03-17T00:00:00"/>
    <s v="Sem informação"/>
    <x v="2"/>
    <m/>
    <s v="Luana de Paula Gonçalves Alamar"/>
    <s v="Leila Maria Campos "/>
    <s v="Claikson Mendonca Duarte "/>
    <s v="Sem indicação"/>
    <s v="Sem indicação"/>
    <s v="luana.alamar@tjpa.jus.br;leila.campos@tjpa.jus.br;claikson.duarte@tjpa.jus.br;;;coordenadoria.contratos@tjpa.jus.br"/>
    <n v="-648"/>
    <n v="2"/>
    <m/>
    <s v="Iniciar Processo de Reajuste"/>
    <s v="099/2022"/>
    <m/>
  </r>
  <r>
    <x v="1"/>
    <s v="084"/>
    <x v="2"/>
    <s v="IMPERIAL CAFÉ COMÉRCIO EXPORTAÇÃO E IMPORTAÇÃO"/>
    <s v="07.638.718/0001-57"/>
    <s v="Fornecimento de gêneros alimentícios - café"/>
    <s v="Material de Consumo"/>
    <s v="Adesão/Partícipe"/>
    <s v="001/2023"/>
    <d v="2023-09-21T00:00:00"/>
    <s v="21/09/23"/>
    <d v="2024-05-21T00:00:00"/>
    <s v="21/05/24"/>
    <n v="243"/>
    <s v="EXPIRADO"/>
    <s v="EXPIRADO"/>
    <x v="0"/>
    <n v="57275"/>
    <x v="0"/>
    <s v="00"/>
    <s v="SEADM"/>
    <s v="TJPA-PRO-2023/03903"/>
    <s v="Contrato não encontrado"/>
    <s v="Contrato não encontrado"/>
    <s v="TJPA-MEM-2024/07515 não prorrogação"/>
    <m/>
    <s v="Lei n° 8.666/93"/>
    <m/>
    <s v="Não"/>
    <s v="PRAZO LEGAL"/>
    <x v="31"/>
    <d v="2024-03-22T00:00:00"/>
    <s v="Sem informação"/>
    <x v="4"/>
    <s v="Adesão ao item 052 (café) da Ata de Registro de Preços n.º 001/2023, oriunda do Pregão Eletrônico n.º  001/2023 (Processo Administrativo n°64319.048731/2022-59) do COMANDO  DA  8ª  REGIÃO  MILITAR,"/>
    <s v="Adriana Coelho Lisboa"/>
    <s v="Claikson Mendonca Duarte "/>
    <s v="Sem indicação"/>
    <s v="Sem indicação"/>
    <s v="Sem indicação"/>
    <s v="adriana.guimaraes@tjpa.jus.br; claikson.duarte@tjpa.jus.br"/>
    <n v="-643"/>
    <n v="2"/>
    <m/>
    <s v="Iniciar Processo de Reajuste"/>
    <s v="084/2023"/>
    <m/>
  </r>
  <r>
    <x v="1"/>
    <s v="085"/>
    <x v="2"/>
    <s v="SUPER VENDAS COMÉRCIO LTDA"/>
    <s v="17.949.776.0001-55"/>
    <s v="Fornecimento de gêneros alimentícios - açúcar"/>
    <s v="Material de Consumo"/>
    <s v="Adesão/Partícipe"/>
    <s v="001/2023"/>
    <d v="2023-09-21T00:00:00"/>
    <s v="21/09/23"/>
    <d v="2024-05-21T00:00:00"/>
    <s v="21/05/24"/>
    <n v="243"/>
    <s v="EXPIRADO"/>
    <s v="EXPIRADO"/>
    <x v="0"/>
    <n v="12804"/>
    <x v="0"/>
    <s v="00"/>
    <s v="SEADM"/>
    <s v="TJPA-PRO-2023/03905"/>
    <s v="Contrato não encontrado"/>
    <s v="Contrato não encontrado"/>
    <s v="TJPA-MEM-2024/07515 não prorrogação"/>
    <d v="2024-02-15T00:00:00"/>
    <s v="Lei n° 8.666/93"/>
    <m/>
    <s v="Não"/>
    <s v="PRAZO LEGAL"/>
    <x v="31"/>
    <d v="2024-03-22T00:00:00"/>
    <s v="Dentro do prazo"/>
    <x v="4"/>
    <s v="Adesão ao item 039 (açúcar) da Ata de Registro de Preços n.º 001/2023, oriunda do Pregão Eletrônico n.º 003/2023 (Processo Administrativo n°64319.048731/2022-59) do COMANDO DA 8ª REGIÃO MILITAR"/>
    <s v="Adriana Coelho Lisboa"/>
    <s v="Claikson Mendonca Duarte "/>
    <s v="Sem indicação"/>
    <s v="Sem indicação"/>
    <s v="Sem indicação"/>
    <s v="adriana.guimaraes@tjpa.jus.br; claikson.duarte@tjpa.jus.br"/>
    <n v="-643"/>
    <n v="2"/>
    <m/>
    <s v="Iniciar Processo de Reajuste"/>
    <s v="085/2023"/>
    <m/>
  </r>
  <r>
    <x v="1"/>
    <s v="043"/>
    <x v="3"/>
    <s v="SENENGE CONSTRUÇÃO CIVIL E SERVIÇOS  LTDA"/>
    <s v="00.654.914/0001-76"/>
    <s v="Contratação de empresa especializada para conclusão da execução da CONSTRUÇÃO DE ETE  E  RECUPERAÇÃO  DE  PAVIMENTAÇÃO  EXTERNA  NOEDIFÍCIO  SEDE  DO  TJPA"/>
    <s v="Obra e Serviço de Engenharia"/>
    <s v="Tomada de Preços"/>
    <s v="002/2021"/>
    <d v="2021-09-24T00:00:00"/>
    <s v="24/09/21"/>
    <d v="2024-05-24T00:00:00"/>
    <s v="24/05/24"/>
    <n v="973"/>
    <s v="EXPIRADO"/>
    <s v="EXPIRADO"/>
    <x v="0"/>
    <n v="633986.64"/>
    <x v="0"/>
    <s v="00"/>
    <s v="SEENG"/>
    <s v="PA-PRO-2021/03128"/>
    <s v="Contrato não encontrado"/>
    <s v="Contrato não encontrado"/>
    <s v="TJPA-MEM-2024/26837 , COBRANÇA"/>
    <m/>
    <s v="Lei n° 8.666/93"/>
    <m/>
    <s v="Não"/>
    <s v="PRAZO LEGAL"/>
    <x v="31"/>
    <d v="2024-03-25T00:00:00"/>
    <s v="Sem informação"/>
    <x v="2"/>
    <m/>
    <s v="Jose Luis Sarmento de Araujo"/>
    <s v="Sem indicação"/>
    <s v="Gabriel Henrique da Silva Ventura"/>
    <s v="Sem indicação"/>
    <s v="Marcelo Passos Calandrini Fernandes"/>
    <s v="jose.araujo@tjpa.jus.br;;gabriel.ventura@tjpa.jus.br;;marcelo.fernandes@tjpa.jus.br;coordenadoria.contratos@tjpa.jus.br"/>
    <n v="-640"/>
    <n v="2"/>
    <m/>
    <s v="Iniciar Processo de Reajuste"/>
    <s v="043/2021"/>
    <m/>
  </r>
  <r>
    <x v="1"/>
    <s v="042"/>
    <x v="4"/>
    <s v="UISSARA CONSTRUÇÕES E SERVIÇOS LTDA"/>
    <s v="13.024.826/0001-32"/>
    <s v="Construção do novo fórum da comarca de Santo antônio do Tauá"/>
    <s v="Obra e Serviço de Engenharia"/>
    <s v="Concorrência"/>
    <s v="001/2022"/>
    <d v="2022-06-01T00:00:00"/>
    <s v="01/06/22"/>
    <d v="2024-06-01T00:00:00"/>
    <s v="01/06/24"/>
    <n v="731"/>
    <s v="EXPIRADO"/>
    <s v="EXPIRADO"/>
    <x v="0"/>
    <n v="2935556.85"/>
    <x v="0"/>
    <s v="00"/>
    <s v="SEENG"/>
    <s v="PA-PRO-2022/02070"/>
    <s v="Contrato não encontrado"/>
    <s v="Contrato não encontrado"/>
    <s v="TJPA-MEM-2024/24398, cobrança"/>
    <m/>
    <s v="Lei n° 8.666/93"/>
    <m/>
    <s v="Não"/>
    <s v="PRAZO LEGAL"/>
    <x v="31"/>
    <d v="2024-04-02T00:00:00"/>
    <s v="Sem informação"/>
    <x v="2"/>
    <m/>
    <s v="Marcelo Passos Calandrini Fernandes"/>
    <s v="Sem indicação"/>
    <s v="Marcelo Passos Calandrini Fernandes"/>
    <s v="Sem indicação"/>
    <s v="Selma Lidia Azevedo Lobato"/>
    <s v="marcelo.fernandes@tjpa.jus.br;;selma.lobato@tjpa.jus.br;coordenadoria.contratos@tjpa.jus.br"/>
    <n v="-632"/>
    <n v="2"/>
    <m/>
    <s v="Iniciar Processo de Reajuste"/>
    <s v="042/2022"/>
    <m/>
  </r>
  <r>
    <x v="1"/>
    <s v="044"/>
    <x v="5"/>
    <s v="TORINO INFORMÁTICA LTDA"/>
    <s v="03.619.767/0005-15"/>
    <s v="Aquisição de 350 (trezentos e cinquenta) computadores portáteis (notebooks) de uso corporativo, com garantia e suporte técnico on-site de, no mínimo, 36 (trinta e seis) meses, para renovação do parque tecnológico do TJPA"/>
    <s v="Material Permanente"/>
    <s v="Adesão/Partícipe"/>
    <s v="011/2020"/>
    <d v="2020-12-11T00:00:00"/>
    <s v="11/12/20"/>
    <d v="2024-06-11T00:00:00"/>
    <s v="11/06/24"/>
    <n v="1278"/>
    <s v="EXPIRADO"/>
    <s v="EXPIRADO"/>
    <x v="0"/>
    <n v="2100000"/>
    <x v="0"/>
    <s v="00"/>
    <s v="SETIC"/>
    <s v="PA-PRO-2020/02917"/>
    <s v="Contrato não encontrado"/>
    <s v="Contrato não encontrado"/>
    <s v="Processo de aquisição por ARP"/>
    <m/>
    <s v="Lei n° 8.666/93"/>
    <m/>
    <s v="Não"/>
    <s v="PRAZO LEGAL"/>
    <x v="31"/>
    <d v="2024-04-12T00:00:00"/>
    <s v="Sem informação"/>
    <x v="4"/>
    <m/>
    <s v="Ramon Santos do Nascimento"/>
    <s v="Ramon Santos do Nascimento"/>
    <s v="Marcus Sérgio Ferreira Neves"/>
    <s v="Sem indicação"/>
    <s v="Diego Fonseca Silva"/>
    <s v="ramon.nascimento@tjpa.jus.br;ramon.nascimento@tjpa.jus.br;marcus.neves@tjpa.jus.br;marcus.neves@tjpa.jus.br;diego.fsilva@tjpa.jus.br;coordenadoria.contratos@tjpa.jus.br"/>
    <n v="-622"/>
    <n v="2"/>
    <m/>
    <s v="Iniciar Processo de Reajuste"/>
    <s v="044/2020"/>
    <m/>
  </r>
  <r>
    <x v="1"/>
    <s v="032"/>
    <x v="4"/>
    <s v="SARAIVA EDUCAÇÃO S.A"/>
    <s v="50.268.838/0001-39"/>
    <s v="Contratação direta da empresa SARAIVA EDUCAÇÃO S.A. para assinatura anual para acesso ao produto “Biblioteca Digital da Saraiva”, com acesso simultâneo a 50 usuários/as, dentre os/as magistrados/as e servidores/as do TJPA"/>
    <s v="Serviço de Terceiro"/>
    <s v="Inexigibilidade de Licitação"/>
    <s v="032/2022"/>
    <d v="2022-06-14T00:00:00"/>
    <s v="14/06/22"/>
    <d v="2024-06-14T00:00:00"/>
    <s v="14/06/24"/>
    <n v="731"/>
    <s v="EXPIRADO"/>
    <s v="EXPIRADO"/>
    <x v="0"/>
    <n v="22140"/>
    <x v="0"/>
    <s v="00"/>
    <s v="EJ"/>
    <s v="PA-PRO-2022/01002"/>
    <s v="Contrato não encontrado"/>
    <s v="Contrato não encontrado"/>
    <s v="TJPA-MEM-2024/24400, cobrança - NÃO SERÁ PRORROGADO"/>
    <d v="2024-05-02T00:00:00"/>
    <s v="Lei n° 8.666/93"/>
    <m/>
    <s v="Não"/>
    <s v="PRAZO LEGAL"/>
    <x v="31"/>
    <d v="2024-04-15T00:00:00"/>
    <s v="Fora do prazo"/>
    <x v="4"/>
    <m/>
    <s v="Paulo Victor Ramos Corrêa"/>
    <s v="Maria da Conceição Ruffeil Moreira"/>
    <s v="Maria da Conceição Ruffeil Moreira"/>
    <s v="Sem indicação"/>
    <s v="Sem indicação"/>
    <s v="paulo.correa@tjpa.jus.br;conceicao.moreira@tjpa.jus.br;conceicao.moreira@tjpa.jus.br;;;coordenadoria.contratos@tjpa.jus.br"/>
    <n v="-619"/>
    <n v="2"/>
    <m/>
    <s v="Iniciar Processo de Reajuste"/>
    <s v="032/2022"/>
    <m/>
  </r>
  <r>
    <x v="1"/>
    <s v="048"/>
    <x v="2"/>
    <s v="XP ON CONSULTORIA LTDA"/>
    <s v="23.518.065/0001-29"/>
    <s v="Aquisição de equipamentos de videoconferência, Codec e serviço de integração."/>
    <s v="Material Permanente"/>
    <s v="Pregão Eletrônico "/>
    <s v="044/2022"/>
    <d v="2023-06-16T00:00:00"/>
    <s v="16/06/23"/>
    <d v="2024-06-16T00:00:00"/>
    <s v="16/06/24"/>
    <n v="366"/>
    <s v="EXPIRADO"/>
    <s v="EXPIRADO"/>
    <x v="0"/>
    <n v="663000"/>
    <x v="0"/>
    <s v="00"/>
    <s v="SETIC"/>
    <s v="TJPA-PRO-2023/02410"/>
    <s v="Contrato não encontrado"/>
    <s v="Contrato não encontrado"/>
    <s v="Contrato de aquisição"/>
    <m/>
    <s v="Lei n° 8.666/93"/>
    <m/>
    <s v="Não"/>
    <s v="PRAZO LEGAL"/>
    <x v="31"/>
    <d v="2024-04-17T00:00:00"/>
    <s v="Sem informação"/>
    <x v="4"/>
    <s v="Consumo de ARP n° 022/2022, oriunda do PE n° 044/2022"/>
    <s v="Arlene Cristina Silva Siqueira"/>
    <s v="Sem indicação"/>
    <s v="Daniel Fontes Pereira"/>
    <s v="Sem indicação"/>
    <s v="Sem indicação"/>
    <s v="arlene.siqueira@tjpa.jus.br;;fontes.daniel@tjpa.jus.br;;;coordenadoria.contratos@tjpa.jus.br"/>
    <n v="-617"/>
    <n v="2"/>
    <m/>
    <s v="Iniciar Processo de Reajuste"/>
    <s v="048/2023"/>
    <m/>
  </r>
  <r>
    <x v="1"/>
    <s v="049"/>
    <x v="2"/>
    <s v="MICROSENS S/A(Filial)"/>
    <s v="78.126.950/0011-26"/>
    <s v="Aquisição de equipamentos de videoconferência, televisão 55’’"/>
    <s v="Material Permanente"/>
    <s v="Pregão Eletrônico "/>
    <s v="044/2022"/>
    <d v="2023-06-16T00:00:00"/>
    <s v="16/06/23"/>
    <d v="2024-06-16T00:00:00"/>
    <s v="16/06/24"/>
    <n v="366"/>
    <s v="EXPIRADO"/>
    <s v="EXPIRADO"/>
    <x v="0"/>
    <n v="132300"/>
    <x v="0"/>
    <s v="00"/>
    <s v="SETIC"/>
    <s v="TJPA-PRO-2023/02415"/>
    <s v="Contrato não encontrado"/>
    <s v="Contrato não encontrado"/>
    <s v="Contrato de aquisição"/>
    <m/>
    <s v="Lei n° 8.666/93"/>
    <m/>
    <s v="Não"/>
    <s v="PRAZO LEGAL"/>
    <x v="31"/>
    <d v="2024-04-17T00:00:00"/>
    <s v="Sem informação"/>
    <x v="4"/>
    <s v="Consumo de ARP n° 022/2022, oriunda do PE n° 044/2022"/>
    <s v="Arlene Cristina Silva Siqueira"/>
    <s v="Sem indicação"/>
    <s v="Daniel Fontes Pereira"/>
    <s v="Sem indicação"/>
    <s v="Sem indicação"/>
    <s v="arlene.siqueira@tjpa.jus.br;;fontes.daniel@tjpa.jus.br;;;coordenadoria.contratos@tjpa.jus.br"/>
    <n v="-617"/>
    <n v="2"/>
    <m/>
    <s v="Iniciar Processo de Reajuste"/>
    <s v="049/2023"/>
    <m/>
  </r>
  <r>
    <x v="1"/>
    <s v="050"/>
    <x v="2"/>
    <s v="MILLENIUM INDUSTRIA E COMÉRCIO DE PRODUTOS METÁLICOS EIRELI"/>
    <s v="22.058.536/0001-09"/>
    <s v="Aquisição de equipamentos de videoconferência,suporte articulado, televisão e serviço de integração, conforme condições, quantidades eexigências estabelecidas no termo de referência, Anexo I do edital. Consumo de 90unidades do item 3 da ARP 022/2022."/>
    <s v="Material Permanente"/>
    <s v="Pregão Eletrônico"/>
    <s v="044/2022"/>
    <d v="2023-06-16T00:00:00"/>
    <s v="16/06/23"/>
    <d v="2024-06-16T00:00:00"/>
    <s v="16/06/24"/>
    <n v="366"/>
    <s v="EXPIRADO"/>
    <s v="EXPIRADO"/>
    <x v="0"/>
    <n v="33467"/>
    <x v="0"/>
    <s v="00"/>
    <s v="SETIC"/>
    <s v="TJPA-PRO-2023/02411"/>
    <s v="Contrato não encontrado"/>
    <s v="Contrato não encontrado"/>
    <s v="Contrato de aquisição"/>
    <m/>
    <s v="Lei n° 8.666/93"/>
    <m/>
    <s v="Não"/>
    <s v="PRAZO LEGAL"/>
    <x v="31"/>
    <d v="2024-04-17T00:00:00"/>
    <s v="Sem informação"/>
    <x v="4"/>
    <s v="Consumo de ARP n° 022/2022, oriunda do PE n° 044/2022"/>
    <s v="Arlene Cristina Silva Siqueira"/>
    <s v="Sem indicação"/>
    <s v="Daniel Fontes Pereira"/>
    <s v="Sem indicação"/>
    <s v="Sem indicação"/>
    <s v="arlene.siqueira@tjpa.jus.br;;fontes.daniel@tjpa.jus.br;;;coordenadoria.contratos@tjpa.jus.br"/>
    <n v="-617"/>
    <n v="2"/>
    <m/>
    <s v="Iniciar Processo de Reajuste"/>
    <s v="050/2023"/>
    <m/>
  </r>
  <r>
    <x v="1"/>
    <s v="086"/>
    <x v="4"/>
    <s v="DAVID MOREIRA &amp; CIA LTDA."/>
    <s v="03.564.152/0001-05"/>
    <s v="Aquisição de peças com instalação e garantia para o sistema de refrigeração do tipo expansão indireta (chiller) do Fórum Criminal"/>
    <s v="Material de Consumo"/>
    <s v="Pregão Eletrônico"/>
    <s v="057/2022"/>
    <d v="2022-10-17T00:00:00"/>
    <s v="17/10/22"/>
    <d v="2024-06-17T00:00:00"/>
    <s v="17/06/24"/>
    <n v="609"/>
    <s v="EXPIRADO"/>
    <s v="EXPIRADO"/>
    <x v="0"/>
    <n v="894873.7"/>
    <x v="0"/>
    <s v="00"/>
    <s v="SEENG"/>
    <s v="PA-PRO-2022/03976"/>
    <s v="Contrato não encontrado"/>
    <s v="Contrato não encontrado"/>
    <s v="TJPA-MEM-2024/21408 - fisval informou que serviços foram entregues e contrato não poderá mais ser prorrogado"/>
    <d v="2024-04-16T00:00:00"/>
    <s v="Lei n° 8.666/93"/>
    <m/>
    <s v="SIM"/>
    <s v="PRAZO LEGAL"/>
    <x v="31"/>
    <d v="2024-04-18T00:00:00"/>
    <s v="Dentro do prazo"/>
    <x v="4"/>
    <m/>
    <s v="Valter Mendes Ferreira Júnior"/>
    <s v="Claudio Ormindo Silva dos Santos"/>
    <s v="Claudio Ormindo Silva dos Santos"/>
    <s v="Sem indicação"/>
    <s v="Frank Ferdinando Loureiro Da Silva"/>
    <s v="valter.junior@tjpa.jus.br;claudio.ormindo@tjpa.jus.br;claudio.ormindo@tjpa.jus.br;;frank.silva@tjpa.jus.br;coordenadoria.contratos@tjpa.jus.br"/>
    <n v="-616"/>
    <n v="2"/>
    <m/>
    <s v="Iniciar Processo de Reajuste"/>
    <s v="086/2022"/>
    <m/>
  </r>
  <r>
    <x v="1"/>
    <s v="001"/>
    <x v="9"/>
    <s v="LANLINK SOLUÇÕES E COMERCIALIZAÇÃO EM INFORMÁTICA S/A"/>
    <s v="19.877.300/0001-81"/>
    <s v="serviços técnicos especializados na área de Tecnologia da Informação e Comunicações para organização, sustentação, desenvolvimento e execução continuada de TAREFAS DE SUPORTE, ROTINA e DEMANDA"/>
    <s v="Contrato de TIC"/>
    <s v="Pregão Eletrônico"/>
    <s v="081/2018"/>
    <d v="2019-01-15T00:00:00"/>
    <s v="15/01/19"/>
    <d v="2024-04-30T00:00:00"/>
    <s v="30/04/24"/>
    <n v="1932"/>
    <s v="EXPIRADO"/>
    <s v="EXPIRADO"/>
    <x v="0"/>
    <n v="12984529.5"/>
    <x v="0"/>
    <s v="00"/>
    <s v="SETIC"/>
    <s v="PA-PRO-2019/00001"/>
    <s v="Contrato não encontrado"/>
    <s v="Contrato não encontrado"/>
    <s v="Rescisão antecipada: mem-2024/19473"/>
    <m/>
    <s v="Lei n° 8.666/93"/>
    <m/>
    <s v="SIM"/>
    <s v="EXCEPCIONAL"/>
    <x v="31"/>
    <d v="2024-03-01T00:00:00"/>
    <s v="Sem informação"/>
    <x v="2"/>
    <m/>
    <s v="Ramon Santos do Nascimento"/>
    <s v="Ramon Santos do Nascimento"/>
    <s v="Daniel Fontes Pereira"/>
    <s v="Erick Johny Maciel Bol"/>
    <s v="Luis Carlos Bitencourt Ramos"/>
    <s v="ramon.nascimento@tjpa.jus.br;fontes.daniel@tjpa.jus.br;coordenadoria.contratos@tjpa.jus.br"/>
    <n v="-664"/>
    <n v="2"/>
    <m/>
    <s v="Iniciar Processo de Reajuste"/>
    <s v="001/2019"/>
    <m/>
  </r>
  <r>
    <x v="1"/>
    <s v="069"/>
    <x v="3"/>
    <s v="AGFERRONATO INFORMÁTICA LTDA"/>
    <s v="08.489.196/0001-31"/>
    <s v="Contratação de 200 horas de serviço, suporte técnico e treinamento avançado na plataforma GLPI, conforme condições, quantidades e exigências estabelecidas no termo de referência"/>
    <s v="Serviço de Terceiro"/>
    <s v="Pregão Eletrônico"/>
    <s v="064/2021"/>
    <d v="2021-11-26T00:00:00"/>
    <s v="26/11/21"/>
    <d v="2024-05-15T00:00:00"/>
    <s v="15/05/24"/>
    <n v="901"/>
    <s v="EXPIRADO"/>
    <s v="EXPIRADO"/>
    <x v="0"/>
    <n v="70500"/>
    <x v="0"/>
    <s v="00"/>
    <s v="SETIC"/>
    <s v="PA-PRO-2021/04053"/>
    <s v="Contrato não encontrado"/>
    <s v="Contrato não encontrado"/>
    <s v="Rescisão antecipada: TJPA-MEM-2024/13065/autorizado"/>
    <m/>
    <s v="Lei n° 8.666/93"/>
    <m/>
    <s v="Não"/>
    <s v="PRAZO LEGAL"/>
    <x v="31"/>
    <d v="2024-03-16T00:00:00"/>
    <s v="Sem informação"/>
    <x v="2"/>
    <m/>
    <s v="Daniel Fontes Pereira"/>
    <s v="Daniel Fontes Pereira"/>
    <s v="Paulo Emilio Correia Lima Paes Barreto"/>
    <s v="Ramon Santos do Nascimento"/>
    <s v="Luis Carlos Bitencourt Ramos"/>
    <s v="fontes.daniel@tjpa.jus.br;fontes.daniel@tjpa.jus.br;paulo.paes@tjpa.jus.br;ramon.nascimento@tjpa.jus.br;luis.ramos@tjpa.jus.br;coordenadoria.contratos@tjpa.jus.br"/>
    <n v="-649"/>
    <n v="2"/>
    <m/>
    <s v="Iniciar Processo de Reajuste"/>
    <s v="069/2021"/>
    <m/>
  </r>
  <r>
    <x v="1"/>
    <s v="081"/>
    <x v="4"/>
    <s v="MAUÉS ENGENHARIA LTDA."/>
    <s v="36.521.965/0001-77"/>
    <s v="Contratação de empresa especializada para reforma parcial e construção de torre para reservatório elevado no Fórum da Comarca de Cametá."/>
    <s v="Obra e Serviço de Engenharia"/>
    <s v="Tomada de Preços"/>
    <s v="006/2022"/>
    <d v="2022-09-30T00:00:00"/>
    <s v="30/09/22"/>
    <d v="2024-03-30T00:00:00"/>
    <s v="30/03/24"/>
    <n v="547"/>
    <s v="EXPIRADO"/>
    <s v="EXPIRADO"/>
    <x v="0"/>
    <n v="447888.13"/>
    <x v="0"/>
    <s v="00"/>
    <s v="SEENG"/>
    <s v="TJPA-PRO-2022/03836"/>
    <s v="Contrato não encontrado"/>
    <s v="Contrato não encontrado"/>
    <s v="TJPA-MEM-2024/08632, COBRANÇA"/>
    <m/>
    <s v="Lei n° 8.666/93"/>
    <m/>
    <s v="Não"/>
    <s v="PRAZO LEGAL"/>
    <x v="28"/>
    <d v="2024-01-30T00:00:00"/>
    <s v="Sem informação"/>
    <x v="2"/>
    <m/>
    <s v="Jose Luis Sarmento de Araujo"/>
    <s v="Sem indicação"/>
    <s v="Marcelo Passos Calandrini Fernandes"/>
    <s v="Sem indicação"/>
    <s v="Sem indicação"/>
    <s v="jose.araujo@tjpa.jus.br;;marcelo.fernandes@tjpa.jus.br;;;coordenadoria.contratos@tjpa.jus.br"/>
    <n v="-695"/>
    <n v="1"/>
    <m/>
    <s v="Iniciar Processo de Reajuste"/>
    <s v="081/2022"/>
    <m/>
  </r>
  <r>
    <x v="1"/>
    <s v="080"/>
    <x v="2"/>
    <s v="M. DE N. D. MOREIRA"/>
    <s v="45.322.752/0001-07"/>
    <s v="Contratação direta de pessoa física ou jurídica especializada na prestação do serviço de roçagem de área verde externa, a fim de atender a demanda da Divisão de Arquivo do TJPA"/>
    <s v="Serviço de Terceiro"/>
    <s v="Dispensa de Licitação"/>
    <s v="038/2023"/>
    <d v="2023-09-05T00:00:00"/>
    <s v="05/09/23"/>
    <d v="2024-04-05T00:00:00"/>
    <s v="05/04/24"/>
    <n v="213"/>
    <s v="EXPIRADO"/>
    <s v="EXPIRADO"/>
    <x v="0"/>
    <n v="3902.64"/>
    <x v="0"/>
    <s v="00"/>
    <s v="SEADM"/>
    <s v="TJPA-PRO-2023/03704"/>
    <s v="Contrato não encontrado"/>
    <s v="Contrato não encontrado"/>
    <s v="TJPA-MEM-2024/08785, cobramça"/>
    <m/>
    <s v="Lei nº 14.133/2021, art. 75, II"/>
    <m/>
    <s v="Não"/>
    <s v="PRAZO LEGAL"/>
    <x v="31"/>
    <d v="2024-02-05T00:00:00"/>
    <s v="Sem informação"/>
    <x v="4"/>
    <m/>
    <s v="Claikson Mendonca Duarte "/>
    <s v="Gabriel Lamego Pereira"/>
    <s v="Gabriel Lamego Pereira"/>
    <s v="Sem indicação"/>
    <s v="Sem indicação"/>
    <s v="coordenadoria.contratos@tjpa.jus.br; claikson.duarte@tjpa.jus.br; gabriel.pereira@tjpa.jus.br"/>
    <n v="-689"/>
    <n v="2"/>
    <m/>
    <s v="Iniciar Processo de Reajuste"/>
    <s v="080/2023"/>
    <m/>
  </r>
  <r>
    <x v="1"/>
    <s v="081"/>
    <x v="2"/>
    <s v="ARENITO CONSERVAÇÃO PATRIMONIAL EIRELI"/>
    <s v="79.705.182/0001-56"/>
    <s v="Contratação direta de pessoa física ou jurídica especializada na prestação do serviço de roçagem de área verde externa, a fim de atender a demanda da Divisão de Arquivo do TJPA"/>
    <s v="Serviço de Terceiro"/>
    <s v="Dispensa de Licitação"/>
    <s v="038/2023"/>
    <d v="2023-09-05T00:00:00"/>
    <s v="05/09/23"/>
    <d v="2024-04-05T00:00:00"/>
    <s v="05/04/24"/>
    <n v="213"/>
    <s v="EXPIRADO"/>
    <s v="EXPIRADO"/>
    <x v="0"/>
    <n v="3864"/>
    <x v="0"/>
    <s v="00"/>
    <s v="SEADM"/>
    <s v="TJPA-PRO-2023/03705"/>
    <s v="Contrato não encontrado"/>
    <s v="Contrato não encontrado"/>
    <s v="TJPA-MEM-2024/08787, cobrança"/>
    <m/>
    <s v="Lei nº 14.133/2021, art. 75, II"/>
    <d v="2023-07-10T00:00:00"/>
    <s v="Não"/>
    <s v="PRAZO LEGAL"/>
    <x v="31"/>
    <d v="2024-02-05T00:00:00"/>
    <s v="Sem informação"/>
    <x v="4"/>
    <m/>
    <s v="Claikson Mendonca Duarte "/>
    <s v="Gabriel Lamego Pereira"/>
    <s v="Gabriel Lamego Pereira"/>
    <s v="Sem indicação"/>
    <s v="Sem indicação"/>
    <s v="coordenadoria.contratos@tjpa.jus.br; claikson.duarte@tjpa.jus.br; gabriel.pereira@tjpa.jus.br"/>
    <n v="-689"/>
    <n v="2"/>
    <m/>
    <s v="Iniciar Processo de Reajuste"/>
    <s v="081/2023"/>
    <m/>
  </r>
  <r>
    <x v="1"/>
    <s v="001"/>
    <x v="4"/>
    <s v="BERLIN FINANCE MEIOS DE PAGAMENTOS LTDA"/>
    <s v="16.814.330/0001-50"/>
    <s v="Contratação de solução de pagamento por meio eletrônico que realize captura, roteamento, transmissão, processamento, compensação e liquidação de transações financeiras à vista e/ou parceladas, por meio de sistema e-commerce, realizadas com cartão de crédito e cartão de débito, com a aceitação de pelo menos as bandeiras Visa, Mastercard e Elo, sem ônus para o Tribunal de Justiça do Estado do Pará."/>
    <s v="Serviço de Terceiro"/>
    <s v="Pregão Eletrônico "/>
    <s v="075/2021"/>
    <d v="2022-01-10T00:00:00"/>
    <s v="10/01/22"/>
    <d v="2024-04-10T00:00:00"/>
    <s v="10/04/24"/>
    <n v="821"/>
    <s v="EXPIRADO"/>
    <s v="EXPIRADO"/>
    <x v="0"/>
    <n v="0"/>
    <x v="1"/>
    <s v="00"/>
    <s v="SEFIN"/>
    <s v="PA-PRO-2022/00007"/>
    <s v="Contrato não encontrado"/>
    <s v="Contrato não encontrado"/>
    <s v="TJPA-MEM-2023/58089, chegou no prazo"/>
    <m/>
    <s v="Lei n° 8.666/93"/>
    <m/>
    <s v="SIM"/>
    <s v="PRAZO LEGAL"/>
    <x v="31"/>
    <d v="2024-02-10T00:00:00"/>
    <s v="Sem informação"/>
    <x v="2"/>
    <s v="Taxa 5,22%; Taxa ajustada 5,42%"/>
    <s v="Miguel Lucivaldo Alves Santos"/>
    <s v="Joao Gustavo Gouvea Loureiro"/>
    <s v="Márcio Góes do Nascimento"/>
    <s v="Sem indicação"/>
    <s v="Sem indicação"/>
    <s v="miguel.lasantos@tjpa.jus.br;joao.loureiro@tjpa.jus.br;marcio.goes@tjpa.jus.br;coordenadoria.contratos@tjpa.jus.br"/>
    <n v="-684"/>
    <n v="2"/>
    <m/>
    <s v="Iniciar Processo de Reajuste"/>
    <s v="001/2022"/>
    <m/>
  </r>
  <r>
    <x v="1"/>
    <s v="041"/>
    <x v="4"/>
    <s v="SENENGE CONSTRUÇÃO CIVIL E SERVIÇOS  LTDA"/>
    <s v="00.654.914/0001-76"/>
    <s v="Execução  da  obra  de  Construção do  Anexo  ao Fórum  de Marituba"/>
    <s v="Obra e Serviço de Engenharia"/>
    <s v="Concorrência"/>
    <s v="002/2022"/>
    <d v="2022-05-27T00:00:00"/>
    <s v="27/05/22"/>
    <d v="2024-02-25T00:00:00"/>
    <s v="25/02/24"/>
    <n v="639"/>
    <s v="EXPIRADO"/>
    <s v="EXPIRADO"/>
    <x v="0"/>
    <n v="4115078.23"/>
    <x v="0"/>
    <s v="00"/>
    <s v="SEENG"/>
    <s v="PA-PRO-2022/02022"/>
    <s v="Contrato não encontrado"/>
    <s v="Contrato não encontrado"/>
    <s v="TJPA-MEM-2024/08586, COBRANÇA. Distrato TJPA-PRO-2022/02022.02"/>
    <m/>
    <s v="Lei n° 8.666/93"/>
    <m/>
    <s v="Não"/>
    <s v="PRAZO LEGAL"/>
    <x v="28"/>
    <d v="2023-12-27T00:00:00"/>
    <s v="Sem informação"/>
    <x v="4"/>
    <m/>
    <s v="Jose Luis Sarmento de Araujo"/>
    <s v="Sem indicação"/>
    <s v="Selma Lidia Azevedo Lobato"/>
    <s v="Sem indicação"/>
    <s v="Marcelo Passos Calandrini Fernandes"/>
    <s v="jose.araujo@tjpa.jus.br;;selma.lobato@tjpa.jus.br;;marcelo.fernandes@tjpa.jus.br;coordenadoria.contratos@tjpa.jus.br"/>
    <n v="-729"/>
    <n v="1"/>
    <m/>
    <s v="Iniciar Processo de Reajuste"/>
    <s v="041/2022"/>
    <m/>
  </r>
  <r>
    <x v="1"/>
    <s v="078"/>
    <x v="4"/>
    <s v="COELHO QUEIROZ CONSTRUÇÕES EIRELI"/>
    <s v="15.142.883/0001-41"/>
    <s v="Contratação de empresa especializada para execução do remanescente de obra da construção do novo Fórum da Comarca de São Felix do Xingu"/>
    <s v="Obra e Serviço de Engenharia"/>
    <s v="Dispensa de Licitação"/>
    <s v="059/2022"/>
    <d v="2022-09-27T00:00:00"/>
    <s v="27/09/22"/>
    <d v="2024-02-27T00:00:00"/>
    <s v="27/02/24"/>
    <n v="518"/>
    <s v="EXPIRADO"/>
    <s v="EXPIRADO"/>
    <x v="0"/>
    <n v="3551157.82"/>
    <x v="0"/>
    <s v="00"/>
    <s v="SEENG"/>
    <s v="TJPA-PRO-2022/03857"/>
    <s v="Contrato não encontrado"/>
    <s v="Contrato não encontrado"/>
    <s v="TJPA-MEM-2024/08590, COBRANÇA"/>
    <m/>
    <s v="Lei n° 8.666/93"/>
    <m/>
    <s v="Não"/>
    <s v="PRAZO LEGAL"/>
    <x v="28"/>
    <d v="2023-12-29T00:00:00"/>
    <s v="Sem informação"/>
    <x v="4"/>
    <m/>
    <s v="Jose Luis Sarmento de Araujo"/>
    <s v="Sem indicação"/>
    <s v="Marcelo Passos Calandrini Fernandes"/>
    <s v="Sem indicação"/>
    <s v="Gabriel Henrique da Silva Ventura"/>
    <s v="jose.araujo@tjpa.jus.br;;marcelo.fernandes@tjpa.jus.br;;gabriel.ventura@tjpa.jus.br;coordenadoria.contratos@tjpa.jus.br"/>
    <n v="-727"/>
    <n v="1"/>
    <m/>
    <s v="Iniciar Processo de Reajuste"/>
    <s v="078/2022"/>
    <m/>
  </r>
  <r>
    <x v="1"/>
    <s v="088"/>
    <x v="4"/>
    <s v="OCEANO  SERVIÇOS  DE  CONSTRUÇÃO CIVIL  EIRELI"/>
    <s v="03.536.995/0001-06"/>
    <s v="CONSTRUÇÃO  DE  MURO  DE  ARRIMO  DE  PESO  E  CORTINA ATIRANTADA    COM    SERVIÇOS    COMPLEMENTARES    NO    FÓRUM    DA    COMARCA    DE MEDICILÂNDIA-PA"/>
    <s v="Obra e Serviço de Engenharia"/>
    <s v="Dispensa de Licitação"/>
    <s v="066/2022"/>
    <d v="2022-10-27T00:00:00"/>
    <s v="27/10/22"/>
    <d v="2024-02-27T00:00:00"/>
    <s v="27/02/24"/>
    <n v="488"/>
    <s v="EXPIRADO"/>
    <s v="EXPIRADO"/>
    <x v="0"/>
    <n v="875248.75"/>
    <x v="0"/>
    <s v="00"/>
    <s v="SEENG"/>
    <s v="TJPA-PRO-2022/04100"/>
    <s v="Contrato não encontrado"/>
    <s v="Contrato não encontrado"/>
    <s v="TJPA-MEM-2024/08592, COBRANÇA"/>
    <m/>
    <s v="Lei n° 8.666/93"/>
    <m/>
    <s v="Não"/>
    <s v="PRAZO LEGAL"/>
    <x v="28"/>
    <d v="2023-12-29T00:00:00"/>
    <s v="Sem informação"/>
    <x v="4"/>
    <m/>
    <s v="Jose Luis Sarmento de Araujo"/>
    <s v="Sem indicação"/>
    <s v="Jose Luis Sarmento de Araujo"/>
    <s v="Sem indicação"/>
    <s v="Selma Lidia Azevedo Lobato"/>
    <s v="jose.araujo@tjpa.jus.br;;jose.araujo@tjpa.jus.br;;selma.lobato@tjpa.jus.br;coordenadoria.contratos@tjpa.jus.br"/>
    <n v="-727"/>
    <n v="1"/>
    <m/>
    <s v="Iniciar Processo de Reajuste"/>
    <s v="088/2022"/>
    <m/>
  </r>
  <r>
    <x v="1"/>
    <s v="003"/>
    <x v="2"/>
    <s v="MARCELO HIROYUKI OKA "/>
    <s v="036.xxx.xxx-13"/>
    <s v="Contratação direta de Pessoa física especializada na elaboração de Projeto Expográfico para nova sede do Museu do Judiciário do TJPA, com criação, concepção visual e projeto executivo expográfico; elaboração de maquete comercial/ arquitetônica de apresentação do projeto e a supervisão de construção e acompanhamento da implantação."/>
    <s v="Serviço de Terceiro"/>
    <s v="Inexigibilidade de Licitação"/>
    <s v="s/n"/>
    <d v="2023-01-11T00:00:00"/>
    <s v="11/01/23"/>
    <d v="2024-02-11T00:00:00"/>
    <s v="11/02/24"/>
    <n v="396"/>
    <s v="EXPIRADO"/>
    <s v="EXPIRADO"/>
    <x v="0"/>
    <n v="71500"/>
    <x v="0"/>
    <s v="00"/>
    <s v="SEADM"/>
    <s v="TJPA-PRO-2022/03108"/>
    <s v="Contrato não encontrado"/>
    <s v="Contrato não encontrado"/>
    <s v="cláusula de prorrogação automática; TJPA-MEM-2024/01292"/>
    <m/>
    <s v="Lei n° 14.133/2021, art. 74, III"/>
    <d v="2022-11-17T00:00:00"/>
    <s v="Não"/>
    <s v="PRAZO LEGAL"/>
    <x v="28"/>
    <d v="2023-12-13T00:00:00"/>
    <s v="Sem informação"/>
    <x v="4"/>
    <m/>
    <s v="Claikson Mendonca Duarte "/>
    <s v="Rodolfo Silva Marques"/>
    <s v="Rodolfo Silva Marques"/>
    <s v="Sem indicação"/>
    <s v="Sem indicação"/>
    <s v="claikson.duarte@tjpa.jus.br;rodolfo.marques@tjpa.jus.br;rodolfo.marques@tjpa.jus.br;;;coordenadoria.contratos@tjpa.jus.br"/>
    <n v="-743"/>
    <n v="1"/>
    <m/>
    <s v="Iniciar Processo de Reajuste"/>
    <s v="003/2023"/>
    <m/>
  </r>
  <r>
    <x v="1"/>
    <s v="104"/>
    <x v="4"/>
    <s v="EDITORA FÓRUM"/>
    <s v="41.769.803/0001-92"/>
    <s v="Contratação direta de empresa especializada na prestação de serviço de assinatura anual da &quot;Plataforma Fórum de Conhecimento Jurídico&quot;, contemplando a disponibilização online dos módulos Fórum Livros, Fórum Revistas, Fórum Informativos e Fórum Vídeos"/>
    <s v="Serviço de Terceiro"/>
    <s v="Inexigibilidade de Licitação"/>
    <s v="078/2022"/>
    <d v="2023-02-19T00:00:00"/>
    <s v="19/02/23"/>
    <d v="2024-02-19T00:00:00"/>
    <s v="19/02/24"/>
    <n v="365"/>
    <s v="EXPIRADO"/>
    <s v="EXPIRADO"/>
    <x v="0"/>
    <n v="423074"/>
    <x v="0"/>
    <s v="00"/>
    <s v="SEADM"/>
    <s v="TJPA-PRO-2022/04115"/>
    <s v="Contrato não encontrado"/>
    <s v="Contrato não encontrado"/>
    <s v="TJPA-MEM-2024/01708, cobrança"/>
    <d v="2024-01-12T00:00:00"/>
    <s v="Lei n° 14.133/21"/>
    <m/>
    <s v="Não"/>
    <s v="PRAZO LEGAL"/>
    <x v="28"/>
    <d v="2023-12-21T00:00:00"/>
    <s v="Fora do prazo"/>
    <x v="4"/>
    <m/>
    <s v="Elaine Cristina Fernandes Ribeiro"/>
    <s v="Josiane de Oliveira Neves"/>
    <s v="Josiane de Oliveira Neves"/>
    <s v="Sem indicação"/>
    <s v="Sem indicação"/>
    <s v="elaine.ribeiro@tjpa.jus.br;josiane.neves@tjpa.jus.br;josiane.neves@tjpa.jus.br;;;coordenadoria.contratos@tjpa.jus.br"/>
    <n v="-735"/>
    <n v="1"/>
    <m/>
    <s v="Iniciar Processo de Reajuste"/>
    <s v="104/2022"/>
    <m/>
  </r>
  <r>
    <x v="1"/>
    <s v="064"/>
    <x v="4"/>
    <s v="DINASTIA VIAGENS E TURISMO LTDA-EPP"/>
    <s v="15.741.481/0001-63"/>
    <s v="Contratação  de  empresa  especializada  na prestação   de   serviços   de   assessoramento,   reserva,   emissão,   remarcação   e cancelamento de passagens aéreas, nacionais e internacionais, emissão de seguro de assistência  em  viagem  internacional,  de  assentos  especiais  e  outras  atividades correlatas indissociáveis do serviço prestado, por meio do atendimento remoto, para o Tribunal de Justiça do Estado do Pará"/>
    <s v="Serviço de Terceiro"/>
    <s v="Pregão Eletrônico "/>
    <s v="050/2022"/>
    <d v="2022-08-06T00:00:00"/>
    <s v="06/08/22"/>
    <d v="2024-01-09T00:00:00"/>
    <s v="09/01/24"/>
    <n v="521"/>
    <s v="EXPIRADO"/>
    <s v="EXPIRADO"/>
    <x v="0"/>
    <n v="1249732.96"/>
    <x v="0"/>
    <s v="00"/>
    <s v="SEFIN"/>
    <s v="PA-PRO-2022/02880"/>
    <s v="Contrato não encontrado"/>
    <s v="Contrato não encontrado"/>
    <s v="TJPA-MEM-2023/02363, autorizado / TJPA-MEM-2023/69069 - rescisçao antecipada por homologação de pregão"/>
    <d v="2023-01-25T00:00:00"/>
    <s v="Lei nº.10.520, de 17 de julho de 2002"/>
    <m/>
    <s v="SIM"/>
    <s v="PRAZO LEGAL"/>
    <x v="28"/>
    <d v="2023-11-10T00:00:00"/>
    <s v="Dentro do prazo"/>
    <x v="4"/>
    <m/>
    <s v="Raquel de Souza Filgueira"/>
    <s v="Anderson Clay Batista Pereira"/>
    <s v="Anderson Clay Batista Pereira"/>
    <s v="Sem indicação"/>
    <s v="Sem indicação"/>
    <s v="raquel.filgueira@tjpa.jus.br;anderson.pereira@tjpa.jus.br;anderson.pereira@tjpa.jus.br;coordenadoria.contratos@tjpa.jus.br"/>
    <n v="-776"/>
    <n v="1"/>
    <m/>
    <s v="Iniciar Processo de Reajuste"/>
    <s v="064/2022"/>
    <m/>
  </r>
  <r>
    <x v="1"/>
    <s v="004"/>
    <x v="4"/>
    <s v="REVERSA AMBIENTAL SERVIÇOS E COLETORA DE RESÍDUOS EIRELI "/>
    <s v="27.208.498/0001-39"/>
    <s v="Contratação de empresa especializada na prestação de serviços de limpeza de esgotos (limpa-fossas), incluindo drenagem, transporte e descarte de material, com abrangência na Região Metropolitana de Belém."/>
    <s v="Serviço de Terceiro"/>
    <s v="Pregão Eletrônico"/>
    <s v="071/2021"/>
    <d v="2022-01-10T00:00:00"/>
    <s v="10/01/22"/>
    <d v="2024-01-10T00:00:00"/>
    <s v="10/01/24"/>
    <n v="730"/>
    <s v="EXPIRADO"/>
    <s v="EXPIRADO"/>
    <x v="0"/>
    <n v="234193.05"/>
    <x v="0"/>
    <s v="00"/>
    <s v="SEENG"/>
    <s v="PA-PRO-2022/00021"/>
    <s v="Contrato não encontrado"/>
    <s v="Contrato não encontrado"/>
    <s v="TJPA-MEM-2023/61910, COBRANÇA"/>
    <m/>
    <s v="Lei n° 8.666/93"/>
    <m/>
    <s v="Não"/>
    <s v="PRAZO LEGAL"/>
    <x v="28"/>
    <d v="2023-11-11T00:00:00"/>
    <s v="Sem informação"/>
    <x v="4"/>
    <m/>
    <s v="Antonio Fernandes dos Santos Sousa"/>
    <s v="Sem indicação"/>
    <s v="Francinaldo Pereira da Silva Barbosa"/>
    <s v="Sem indicação"/>
    <s v="Sem indicação"/>
    <s v="antonio.sousa2@tjpa.jus.br;;francinaldo.barbosa@tjpa.jus.br;coordenadoria.contratos@tjpa.jus.br"/>
    <n v="-775"/>
    <n v="1"/>
    <m/>
    <s v="Iniciar Processo de Reajuste"/>
    <s v="004/2022"/>
    <m/>
  </r>
  <r>
    <x v="1"/>
    <s v="089"/>
    <x v="11"/>
    <s v="O NINA RIBEIRO LTDA - EPP"/>
    <s v="04.072.575/0001-70"/>
    <s v="Contratação de pessoa jurídica especializada na prestação de serviços de sonorização com gravação de áudio, manutenção preventiva e corretiva dos equipamentos"/>
    <s v="Serviço de Terceiro"/>
    <s v="Pregão Eletrônico"/>
    <s v="090/2018"/>
    <d v="2019-01-10T00:00:00"/>
    <s v="10/01/19"/>
    <d v="2024-01-10T00:00:00"/>
    <s v="10/01/24"/>
    <n v="1826"/>
    <s v="EXPIRADO"/>
    <s v="EXPIRADO"/>
    <x v="0"/>
    <n v="610000"/>
    <x v="0"/>
    <s v="00"/>
    <s v="SEADM"/>
    <s v="PA-PRO-2018/06145"/>
    <s v="Contrato não encontrado"/>
    <s v="Contrato não encontrado"/>
    <s v="TJPA-MEM-2023/61913, cobrança - não será prorrogado"/>
    <d v="2023-11-10T00:00:00"/>
    <s v="Lei n° 8.666/93"/>
    <m/>
    <s v="Não"/>
    <s v="EXCEPCIONAL"/>
    <x v="28"/>
    <d v="2023-11-11T00:00:00"/>
    <s v="Dentro do prazo"/>
    <x v="4"/>
    <m/>
    <s v="Adriana Coelho Lisboa"/>
    <s v="Enio de Oliveira Reboucas"/>
    <s v="Gabriel Lamego Pereira"/>
    <s v="Sem indicação"/>
    <s v="Randal Willams Ferreira de Castro"/>
    <s v="adriana.guimaraes@tjpa.jus.br;enio.reboucas@tjpa.jus.br;gabriel.pereira@tjpa.jus.br;;randal.castro@tjpa.jus.br;coordenadoria.contratos@tjpa.jus.br"/>
    <n v="-775"/>
    <n v="1"/>
    <m/>
    <s v="Iniciar Processo de Reajuste"/>
    <s v="089/2018"/>
    <m/>
  </r>
  <r>
    <x v="1"/>
    <s v="005"/>
    <x v="11"/>
    <s v="TELEMAR NORTE LESTE SA"/>
    <s v="33.000.118/0001-79"/>
    <s v="Prestação de Serviços de Telefonia, envolvendo Serviço Telefônico Fixo Comutado (STFC) e, ocasionalmente. Serviço Móvel Pessoal (SMP)"/>
    <s v="Contrato de TIC"/>
    <s v="Adesão/Partícipe"/>
    <s v="023/2016"/>
    <d v="2018-02-01T00:00:00"/>
    <s v="01/02/18"/>
    <d v="2024-02-01T00:00:00"/>
    <s v="01/02/24"/>
    <n v="2191"/>
    <s v="EXPIRADO"/>
    <s v="EXPIRADO"/>
    <x v="0"/>
    <n v="596567.04000000004"/>
    <x v="0"/>
    <s v="00"/>
    <s v="SETIC"/>
    <s v="PA-PRO-2018/0002"/>
    <s v="Contrato não encontrado"/>
    <s v="Contrato não encontrado"/>
    <s v="Nova contratação: PA-PRO-2022/00804 -  deverá substituir os serviços prestados por meio dos contratos nºs 005/2018 e 065/2018, que não devem ser objeto de novas renovações contratuais.Informação: Wanderson Benedito Souza da Costa em 11/04, por e-mail. TJPA-MEM-2023/01968, autorizado. // TJPA-MEM-2023/24523 - NOVA COBRANÇA,  TJPA-MEM-2023/27350, nova instrução de prorrogação, autuada em TJPA-PRO-2023/02250. Autorizado. Verificar,acho que não pode ser mais prorrogado. Não pode ser prorrogado considerando o prazo da exepcionalidade (Lorena)"/>
    <d v="2023-07-19T00:00:00"/>
    <s v="Lei n° 8.666/93"/>
    <m/>
    <s v="SIM"/>
    <s v="EMERGENCIAL"/>
    <x v="28"/>
    <d v="2023-12-03T00:00:00"/>
    <s v="Dentro do prazo"/>
    <x v="4"/>
    <m/>
    <s v="Simonne Soares Batista"/>
    <s v="Erick Johny Maciel Bol"/>
    <s v="Márcia Valéria Amaral Lobato"/>
    <s v="Erick Johny Maciel Bol"/>
    <s v="Jose de Andrade Goyana Junior"/>
    <s v="simonne.batista@tjpa.jus.br;erick.bol@tjpa.jus.br;marcia.lobato@tjpa.jus.br;erick.bol@tjpa.jus.br;jose.goyana@tjpa.jus.br;coordenadoria.contratos@tjpa.jus.br"/>
    <n v="-753"/>
    <n v="1"/>
    <m/>
    <s v="Iniciar Processo de Reajuste"/>
    <s v="005/2018"/>
    <m/>
  </r>
  <r>
    <x v="1"/>
    <s v="067"/>
    <x v="4"/>
    <s v="CRIART SERVIÇOS DE TERCEIRIZAÇÃO DE MÃO DE OBRA LTDA"/>
    <s v="07.783.832/0001-70"/>
    <s v="Contratação de empresa especializada para prestação de serviço de Limpeza, Conservação, Higiênização e Apoio Administrativo e Encarregado, nas dependências e instalações do Tribunal de Justiça do Estado do Pará - Localizados na capital e no interior do Estado do Pará, com fornecimento de uniformes, materiais de limpeza e emprego de equipamentos necessários e adequados à execução dos serviços."/>
    <s v="Terceirização"/>
    <s v="Pregão Eletrônico "/>
    <s v="018/2022"/>
    <d v="2022-09-01T00:00:00"/>
    <s v="01/09/22"/>
    <d v="2024-06-16T00:00:00"/>
    <s v="16/06/24"/>
    <n v="654"/>
    <s v="EXPIRADO"/>
    <s v="EXPIRADO"/>
    <x v="0"/>
    <n v="29137530.359999999"/>
    <x v="0"/>
    <s v="00"/>
    <s v="SEADM"/>
    <s v="PA-PRO-2021/02617"/>
    <s v="Contrato não encontrado"/>
    <s v="Contrato não encontrado"/>
    <s v="PA-PRO-2022/03098. Contrato rescindido"/>
    <m/>
    <s v="Lei n° 8.666/93"/>
    <m/>
    <s v="SIM"/>
    <s v="PRAZO LEGAL"/>
    <x v="31"/>
    <d v="2024-04-17T00:00:00"/>
    <s v="Sem informação"/>
    <x v="2"/>
    <m/>
    <s v="Enio de Oliveira Reboucas"/>
    <s v="Helton Moura da Rocha"/>
    <s v="Gabriel Lamego Pereira"/>
    <s v="Sem indicação"/>
    <s v="Jandiara Luzia Matos Pires "/>
    <s v="adriana.guimaraes@tjpa.jus.br;enio.reboucas@tjpa.jus.br;helton.rocha@tjpa.jus.br;;jandiara.pires@tjpa.jus.br;coordenadoria.contratos@tjpa.jus.br"/>
    <n v="-617"/>
    <n v="2"/>
    <m/>
    <s v="Iniciar Processo de Reajuste"/>
    <s v="067/2022"/>
    <m/>
  </r>
  <r>
    <x v="1"/>
    <s v="046"/>
    <x v="5"/>
    <s v="OBJECTTI SOLUÇÕES LTDA"/>
    <s v="11.735.236/0001-92"/>
    <s v="Aquisição de Solução de Certificação Digital, para atender as demandas do Poder Judiciário do Estado do Pará; 700 unidades de TOKEN SAFENET; Modelo 5110 "/>
    <s v="Material de Consumo"/>
    <s v="Adesão/Partícipe"/>
    <s v="024/2020"/>
    <d v="2020-12-10T00:00:00"/>
    <s v="10/12/20"/>
    <d v="2023-12-10T00:00:00"/>
    <s v="10/12/23"/>
    <n v="1095"/>
    <s v="EXPIRADO"/>
    <s v="EXPIRADO"/>
    <x v="0"/>
    <n v="24500"/>
    <x v="0"/>
    <s v="00"/>
    <s v="SETIC"/>
    <s v="PA-PRO-2020/01874"/>
    <s v="Contrato não encontrado"/>
    <s v="Contrato não encontrado"/>
    <s v="TJPA-MEM-2023/49434, COBRANÇA"/>
    <m/>
    <s v="Lei n° 8.666/93"/>
    <m/>
    <m/>
    <s v="PRAZO LEGAL"/>
    <x v="32"/>
    <d v="2023-10-11T00:00:00"/>
    <s v="Sem informação"/>
    <x v="4"/>
    <m/>
    <s v="Diego Baptista Leitão"/>
    <s v="Arilson Galdino da Silva"/>
    <s v="Daniel Azevedo Ferreira "/>
    <s v="Sem indicação"/>
    <s v="Sem indicação"/>
    <s v="diego.silva@tjpa.jus.br; arilson.silva@tjpa.jus.br; daniel.ferreira@tjpa.jus.br"/>
    <n v="-806"/>
    <s v=""/>
    <m/>
    <s v="Iniciar Processo de Reajuste"/>
    <s v="046/2020"/>
    <m/>
  </r>
  <r>
    <x v="1"/>
    <s v="088"/>
    <x v="3"/>
    <s v="VERY TECNOLOGIA LTDA"/>
    <s v="26.086.569/0001-05"/>
    <s v="Serviços de solução de avaliação de   performance,   qualidade   e segurança   de   aplicações,   bem   como   serviços   técnicos especializados de operação e análise"/>
    <s v="Contrato de TIC"/>
    <s v="Pregão Eletrônico"/>
    <s v="068/2021"/>
    <d v="2021-12-10T00:00:00"/>
    <s v="10/12/21"/>
    <d v="2023-12-10T00:00:00"/>
    <s v="10/12/23"/>
    <n v="730"/>
    <s v="EXPIRADO"/>
    <s v="EXPIRADO"/>
    <x v="0"/>
    <n v="3373000"/>
    <x v="0"/>
    <s v="00"/>
    <s v="SETIC"/>
    <s v="PA-PRO-2021/04233"/>
    <s v="Contrato não encontrado"/>
    <s v="Contrato não encontrado"/>
    <s v="TJPA-MEM-2023/49438, COBRANÇA"/>
    <m/>
    <s v="Lei n° 8.666/93"/>
    <m/>
    <m/>
    <s v="PRAZO LEGAL"/>
    <x v="32"/>
    <d v="2023-10-11T00:00:00"/>
    <s v="Sem informação"/>
    <x v="3"/>
    <m/>
    <s v="Marcus Vinicius Barbosa e Silva"/>
    <s v="Erick Johny Maciel Bol"/>
    <s v="Daniel Azevedo Ferreira "/>
    <s v="Erick Johny Maciel Bol"/>
    <s v="Daniel Azevedo Ferreira "/>
    <s v="marcus.silva@tjpa.jus.br;daniel.ferreira@tjpa.jus.br;daniel.ferreira@tjpa.jus.br;erick.bol@tjpa.jus.br;daniel.ferreira@tjpa.jus.br;coordenadoria.contratos@tjpa.jus.br"/>
    <n v="-806"/>
    <s v=""/>
    <m/>
    <s v="Iniciar Processo de Reajuste"/>
    <s v="088/2021"/>
    <m/>
  </r>
  <r>
    <x v="1"/>
    <s v="091"/>
    <x v="3"/>
    <s v="NAPA CONSTRUÇÕES LTDA, "/>
    <s v="29.828.648/0001-32"/>
    <s v="Contratação de empresa especializada para execução da obra de Construção novo Fórum da Comarca de Salinópolis"/>
    <s v="Obra e Serviço de Engenharia"/>
    <s v="Concorrência"/>
    <s v="002/2021"/>
    <d v="2021-12-17T00:00:00"/>
    <s v="17/12/21"/>
    <d v="2023-12-16T00:00:00"/>
    <s v="16/12/23"/>
    <n v="729"/>
    <s v="EXPIRADO"/>
    <s v="EXPIRADO"/>
    <x v="0"/>
    <n v="4810512.38"/>
    <x v="0"/>
    <s v="00"/>
    <s v="SEENG"/>
    <s v="PA-PRO-2021/04273"/>
    <s v="Contrato não encontrado"/>
    <s v="Contrato não encontrado"/>
    <s v="TJPA-MEM-2022/55308-A / TJPA-EXT-2023/01985-A / TJPA-MEM-2023/56414. Distrato TJPA-EXT-2023/05993"/>
    <m/>
    <s v="Lei n° 8.666/93"/>
    <m/>
    <m/>
    <s v="PRAZO LEGAL"/>
    <x v="32"/>
    <d v="2023-10-17T00:00:00"/>
    <s v="Sem informação"/>
    <x v="3"/>
    <m/>
    <s v="Jose Luis Sarmento de Araujo"/>
    <s v="Sem indicação"/>
    <s v="Jose Luis Sarmento de Araujo"/>
    <s v="Sem indicação"/>
    <s v="Gabriel Henrique da Silva Ventura"/>
    <s v="jose.araujo@tjpa.jus.br; gabriel.ventura@tjpa.jus.br;"/>
    <n v="-800"/>
    <s v=""/>
    <m/>
    <s v="Iniciar Processo de Reajuste"/>
    <s v="091/2021"/>
    <m/>
  </r>
  <r>
    <x v="1"/>
    <s v="068"/>
    <x v="4"/>
    <s v="MILLENIUM IND. E COM. DE PRODUTOS METÁLICOS EIRELI"/>
    <s v="22.058.536/0001-09"/>
    <s v="Aquisição de equipamentos de videoconferência, suporte articulado, televisão e serviço de integração."/>
    <s v="Material Permanente"/>
    <s v="Pregão Eletrônico "/>
    <s v="044/2022"/>
    <d v="2022-08-19T00:00:00"/>
    <s v="19/08/22"/>
    <d v="2023-12-19T00:00:00"/>
    <s v="19/12/23"/>
    <n v="487"/>
    <s v="EXPIRADO"/>
    <s v="EXPIRADO"/>
    <x v="0"/>
    <n v="61470"/>
    <x v="0"/>
    <s v="00"/>
    <s v="SETIC"/>
    <s v="TJPA-PRO-2022/03101"/>
    <s v="Contrato não encontrado"/>
    <s v="Contrato não encontrado"/>
    <s v="TJPA-MEM-2023/31691, cobrança/TJPA-MEM-2023/30859-A , tramitação, na Seplan. Foi prorrogada por causa de acrésc imo"/>
    <m/>
    <s v="Lei n° 8.666/93"/>
    <m/>
    <m/>
    <s v="PRAZO LEGAL"/>
    <x v="32"/>
    <d v="2023-10-20T00:00:00"/>
    <s v="Sem informação"/>
    <x v="3"/>
    <m/>
    <s v="Arlene Cristina Silva Siqueira"/>
    <s v="Daniel Fontes Pereira"/>
    <s v="Sem indicação"/>
    <s v="Sem indicação"/>
    <s v="Sem indicação"/>
    <s v="arlene.siqueira@tjpa.jus.br; fontes.daniel@tjpa.jus.br"/>
    <n v="-797"/>
    <s v=""/>
    <m/>
    <s v="Iniciar Processo de Reajuste"/>
    <s v="068/2022"/>
    <m/>
  </r>
  <r>
    <x v="1"/>
    <s v="069"/>
    <x v="4"/>
    <s v="MICROSENS S/A"/>
    <s v="78.126.950/0011-26"/>
    <s v="Aquisição de equipamentos de videoconferência, televisão 55&quot;."/>
    <s v="Material Permanente"/>
    <s v="Pregão Eletrônico"/>
    <s v="044/2022"/>
    <d v="2022-08-22T00:00:00"/>
    <s v="22/08/22"/>
    <d v="2023-12-22T00:00:00"/>
    <s v="22/12/23"/>
    <n v="487"/>
    <s v="EXPIRADO"/>
    <s v="EXPIRADO"/>
    <x v="0"/>
    <n v="243000"/>
    <x v="0"/>
    <s v="00"/>
    <s v="SETIC"/>
    <s v="PA-PRO-2022/00836"/>
    <s v="Contrato não encontrado"/>
    <s v="Contrato não encontrado"/>
    <s v="TJPA-MEM-2023/31696 - TJPA-MEM-2023/30855, instrução, na Seplan. pRORROGOU PARA ACRESCER"/>
    <m/>
    <s v="Lei n° 8.666/93"/>
    <m/>
    <m/>
    <s v="PRAZO LEGAL"/>
    <x v="32"/>
    <d v="2023-10-23T00:00:00"/>
    <s v="Sem informação"/>
    <x v="3"/>
    <m/>
    <s v="Daniel Fontes Pereira"/>
    <s v="Daniel Fontes Pereira"/>
    <s v="Marcelo Farias das Chagas"/>
    <s v="Ramon Santos do Nascimento"/>
    <s v="Paulo Emilio Correia Lima Paes Barreto"/>
    <s v="fontes.daniel@tjpa.jus.br;fontes.daniel@tjpa.jus.br;marcelo.chagas@tjpa.jus.br;ramon.nascimento@tjpa.jus.br;paulo.paes@tjpa.jus.br;coordenadoria.contratos@tjpa.jus.br"/>
    <n v="-794"/>
    <s v=""/>
    <m/>
    <s v="Iniciar Processo de Reajuste"/>
    <s v="069/2022"/>
    <m/>
  </r>
  <r>
    <x v="1"/>
    <s v="098"/>
    <x v="4"/>
    <s v="IPQ TECNOLOGIA LTDA"/>
    <s v="07.047.183/0001-40"/>
    <s v="Aquisição de Storages, Servidores e Switches para infraestrutura de nuvem com Serviços Especializados de Suporte, contemplando utilização de equipamentos obrigatoriamente todos novos e de primeiro uso, de acordo com as especificações e quantitativos previstos no Anexo I - TR e Proposta de Contratada."/>
    <s v="Contrato de TIC"/>
    <s v="Adesão/Partícipe"/>
    <s v="10968/2022"/>
    <d v="2022-11-30T00:00:00"/>
    <s v="30/11/22"/>
    <d v="2023-11-30T00:00:00"/>
    <s v="30/11/23"/>
    <n v="365"/>
    <s v="EXPIRADO"/>
    <s v="EXPIRADO"/>
    <x v="0"/>
    <n v="5180000"/>
    <x v="0"/>
    <s v="00"/>
    <s v="SETIC"/>
    <s v="PA-PRO-2022/03533"/>
    <s v="Contrato não encontrado"/>
    <s v="Contrato não encontrado"/>
    <s v="TJPA-MEM-2023/49419, COBRANÇA"/>
    <m/>
    <s v="Lei n° 8.666/93"/>
    <m/>
    <m/>
    <s v="PRAZO LEGAL"/>
    <x v="32"/>
    <d v="2023-10-01T00:00:00"/>
    <s v="Sem informação"/>
    <x v="3"/>
    <s v="Adesão ao item 4 do grupo 1 da Ata de Registro de Preço n.º 10968/2022 da Empresa de Tecnologia da Informação do Ceará - ETICE, relativa ao Pregão Eletrônico n° 2022.0002 - ETICE - Processo n.º 06696145/2021."/>
    <s v="Arilson Galdino da Silva"/>
    <s v="Arilson Galdino da Silva"/>
    <s v="Paulo Roberto Lourinho dos Santos"/>
    <s v="Sem indicação"/>
    <s v="Sem indicação"/>
    <s v="arilson.silva@tjpa.jus.br; paulo.lourinho@tjpa.jus.br"/>
    <n v="-816"/>
    <s v=""/>
    <m/>
    <s v="Iniciar Processo de Reajuste"/>
    <s v="098/2022"/>
    <m/>
  </r>
  <r>
    <x v="1"/>
    <s v="008"/>
    <x v="2"/>
    <s v="COMPWIRE INFORMÁTICA LTDA"/>
    <s v="01.181.242/0002-72"/>
    <s v="Contração de empresas especializadas em soluções de infraestruturas de rede para o funcionamento de soluções de rede de alta disponibilidade, para atender ambientes de interconexão do Datacenter, rede Metropolitana e demais unidades remotas do Tribunal de Justiça do Estado do Pará, com serviços de instalação e treinamento."/>
    <s v="Contrato de TIC"/>
    <s v="Pregão Eletrônico "/>
    <s v="076/2022"/>
    <d v="2023-01-31T00:00:00"/>
    <s v="31/01/23"/>
    <d v="2023-12-01T00:00:00"/>
    <s v="01/12/23"/>
    <n v="304"/>
    <s v="EXPIRADO"/>
    <s v="EXPIRADO"/>
    <x v="0"/>
    <n v="7462500"/>
    <x v="0"/>
    <s v="00"/>
    <s v="SETIC"/>
    <s v="PA-PRO-2023/00445"/>
    <s v="Contrato não encontrado"/>
    <s v="Contrato não encontrado"/>
    <s v="TJPA-MEM-2023/49421, COBRANÇA"/>
    <m/>
    <s v="Lei n° 8.666/93"/>
    <m/>
    <m/>
    <s v="PRAZO LEGAL"/>
    <x v="32"/>
    <d v="2023-10-02T00:00:00"/>
    <s v="Sem informação"/>
    <x v="4"/>
    <m/>
    <s v="Denison Leandro Serrao Soares"/>
    <s v="Arilson Galdino da Silva"/>
    <s v="Fabio Venicius Ferreira dos Reis"/>
    <s v="Sem indicação"/>
    <s v="Sem indicação"/>
    <s v="danison.soares@tjpa.jus.br; arilson.galdinho@tjpa.jus.br; fabio.reis@tjpa.jus.br"/>
    <n v="-815"/>
    <s v=""/>
    <m/>
    <s v="Iniciar Processo de Reajuste"/>
    <s v="008/2023"/>
    <m/>
  </r>
  <r>
    <x v="1"/>
    <s v="076"/>
    <x v="11"/>
    <s v="OSM CONSULTORIA E SISTEMA LTDA"/>
    <s v="88.633.680/0002-02"/>
    <s v="Contratação de serviços de assistência técnica, consultoria, manutenção preventiva, corretiva, adaptativa e evolutiva do Sistema de Gestão de Pessoas – MENTORH"/>
    <s v="Serviço de Terceiro"/>
    <s v="Inexigibilidade de Licitação"/>
    <s v="067/2018"/>
    <d v="2018-11-21T00:00:00"/>
    <s v="21/11/18"/>
    <d v="2024-06-16T00:00:00"/>
    <s v="16/06/24"/>
    <n v="2034"/>
    <s v="EXPIRADO"/>
    <s v="EXPIRADO"/>
    <x v="0"/>
    <n v="509107.20000000001"/>
    <x v="0"/>
    <s v="00"/>
    <s v="SEGEP"/>
    <s v="PA-PRO-2018/05790"/>
    <s v="Contrato não encontrado"/>
    <s v="Contrato não encontrado"/>
    <s v="TJPA-MEM-2023/44646, cobrança. TJPA-PRO-2023/03615, tramitação / rescisão antecipada: TJPA-MEM-2024/31556"/>
    <m/>
    <s v="Lei n° 8.666/93"/>
    <m/>
    <m/>
    <s v="EXCEPCIONAL"/>
    <x v="31"/>
    <d v="2024-04-17T00:00:00"/>
    <s v="Sem informação"/>
    <x v="4"/>
    <m/>
    <s v="Sem indicação"/>
    <s v="Nerylena Barros de Assunção"/>
    <s v="Michel do Nascimento Hansson"/>
    <s v="Sem indicação"/>
    <s v="Sem indicação"/>
    <s v="nerylena.assuncao@tjpa.jus.br; michel.hansson@tjpa.jus.br"/>
    <n v="-617"/>
    <n v="2"/>
    <m/>
    <s v="Iniciar Processo de Reajuste"/>
    <s v="076/2018"/>
    <m/>
  </r>
  <r>
    <x v="1"/>
    <s v="070"/>
    <x v="7"/>
    <s v="ECO GESTÃO AMBIENTAL LTDA EPP"/>
    <s v="04.831.871/0001-08"/>
    <s v="Contratação de empresa especializada para a prestação de serviços de manutenção e conservação de jardins, áreas verdes e solos naturais nos endereços elencados neste Termo, com fornecimento de ferramentas, equipamentos, materiais e com eventual reposição de mudas, adequados à perfeita execução do serviço"/>
    <s v="Serviço de Terceiro"/>
    <s v="Pregão Eletrônico"/>
    <s v="070/2017"/>
    <d v="2018-02-01T00:00:00"/>
    <s v="01/02/18"/>
    <d v="2024-02-01T00:00:00"/>
    <s v="01/02/24"/>
    <n v="2191"/>
    <s v="EXPIRADO"/>
    <s v="EXPIRADO"/>
    <x v="0"/>
    <n v="299922.96000000002"/>
    <x v="0"/>
    <s v="00"/>
    <s v="SEADM"/>
    <s v="PA-PRO-2017/04629"/>
    <s v="Contrato não encontrado"/>
    <s v="Contrato não encontrado"/>
    <s v="TJPA-MEM-2022/53788 (prorrogação excepcional por mais 12 meses). Autorizado. Verificar pois acho que não dá mais para prorrogar. Não poderá ser prorrodo considerando o prazo da exepcionalidade. (lorena)"/>
    <d v="2022-11-18T00:00:00"/>
    <s v="Lei n° 8.666/93"/>
    <m/>
    <s v="Não"/>
    <s v="EMERGENCIAL"/>
    <x v="28"/>
    <d v="2023-12-03T00:00:00"/>
    <s v="Dentro do prazo"/>
    <x v="4"/>
    <m/>
    <s v="Adriana Coelho Lisboa"/>
    <s v="Enio de Oliveira Reboucas"/>
    <s v="Helton Moura da Rocha"/>
    <s v="Sem indicação"/>
    <s v="Gabriel Lamego Pereira"/>
    <s v="adriana.guimaraes@tjpa.jus.br;enio.reboucas@tjpa.jus.br;helton.rocha@tjpa.jus.br;;gabriel.pereira@tjpa.jus.br;coordenadoria.contratos@tjpa.jus.br"/>
    <n v="-753"/>
    <n v="1"/>
    <m/>
    <s v="Iniciar Processo de Reajuste"/>
    <s v="070/2017"/>
    <m/>
  </r>
  <r>
    <x v="1"/>
    <s v="097"/>
    <x v="4"/>
    <s v="INDIVIDUAL ISABELA COSTA DAINESI"/>
    <s v="30.733.876/0001-08"/>
    <s v="Contratação de empresa especializada para aquisição de Rádio transceptor novo e, componentes para rádios transceptores portáteis, visando atender as necessidades do TJPA."/>
    <s v="Material Permanente"/>
    <s v="Pregão Eletrônico"/>
    <s v="070/2022"/>
    <d v="2022-11-23T00:00:00"/>
    <s v="23/11/22"/>
    <d v="2023-11-23T00:00:00"/>
    <s v="23/11/23"/>
    <n v="365"/>
    <s v="EXPIRADO"/>
    <s v="EXPIRADO"/>
    <x v="0"/>
    <n v="13800"/>
    <x v="0"/>
    <s v="00"/>
    <s v="COMIL"/>
    <s v="PA-PRO-2022/04484"/>
    <s v="Contrato não encontrado"/>
    <s v="Contrato não encontrado"/>
    <s v="TJPA-MEM-2023/49398, cobrança"/>
    <m/>
    <s v="Lei n° 8.666/93"/>
    <m/>
    <m/>
    <s v="PRAZO LEGAL"/>
    <x v="32"/>
    <d v="2023-09-24T00:00:00"/>
    <s v="Sem informação"/>
    <x v="3"/>
    <m/>
    <s v="Willian Rogerio Souza da Silva"/>
    <s v="Marcos Ramalho Junior"/>
    <s v="Sem indicação"/>
    <s v="Sem indicação"/>
    <s v="Sem indicação"/>
    <s v="william.silva@tjpa.jus.br; marcos.ramalho@tjpa.jus.br"/>
    <n v="-823"/>
    <s v=""/>
    <m/>
    <s v="Iniciar Processo de Reajuste"/>
    <s v="097/2022"/>
    <m/>
  </r>
  <r>
    <x v="1"/>
    <s v="072"/>
    <x v="11"/>
    <s v="CLARO  S/A"/>
    <s v="40.432.544/0001-47"/>
    <s v="LOTE 1: Contratação de empresa(s) especializada(s) para o fornecimento da Solução de Rede Privada de Dados, incluindo a implantação, configuração, gerenciamento pró-ativo, manutenção e suporte técnico para atendimento das unidades judiciárias no Estado do Pará"/>
    <s v="Contrato de TIC"/>
    <s v="Pregão Eletrônico"/>
    <s v="060/2018"/>
    <d v="2018-11-01T00:00:00"/>
    <s v="01/11/18"/>
    <d v="2023-11-01T00:00:00"/>
    <s v="01/11/23"/>
    <n v="1826"/>
    <s v="EXPIRADO"/>
    <s v="EXPIRADO"/>
    <x v="0"/>
    <n v="2072039.28"/>
    <x v="0"/>
    <s v="00"/>
    <s v="SETIC"/>
    <s v="PA-PRO-2018/05335"/>
    <s v="Contrato não encontrado"/>
    <s v="Contrato não encontrado"/>
    <s v="Vai entrar em excepcional. TJPA-MEM-2023/44591, cobrança"/>
    <m/>
    <s v="Lei n° 8.666/93"/>
    <m/>
    <m/>
    <s v="EXCEPCIONAL"/>
    <x v="32"/>
    <d v="2023-09-02T00:00:00"/>
    <s v="Sem informação"/>
    <x v="4"/>
    <m/>
    <s v="Fabio Venicius Ferreira dos Reis"/>
    <s v="Erick Johny Maciel Bol"/>
    <s v="Cristiano Neri da Silva "/>
    <s v="Erick Johny Maciel Bol"/>
    <s v="Davison Guimaraes Araujo da Silva "/>
    <s v="fabio.reis@tjpa.jus.br;erick.bol@tjpa.jus.br;cristiano.neri@tjpa.jus.br;erick.bol@tjpa.jus.br;davison.silva@tjpa.jus.br;coordenadoria.contratos@tjpa.jus.br"/>
    <n v="-845"/>
    <s v=""/>
    <m/>
    <s v="Iniciar Processo de Reajuste"/>
    <s v="072/2018"/>
    <m/>
  </r>
  <r>
    <x v="1"/>
    <s v="008"/>
    <x v="4"/>
    <s v="COELHO QUEIROZ CONSTRUÇÕES EIRELI"/>
    <s v="15.142.883/0001-41"/>
    <s v="Contratação de empresa especializada para execução da obra de Construção novo Fórum da Comarca de Xinguara"/>
    <s v="Obra e Serviço de Engenharia"/>
    <s v="Concorrência"/>
    <s v="001/2021"/>
    <d v="2022-02-07T00:00:00"/>
    <s v="07/02/22"/>
    <d v="2023-10-07T00:00:00"/>
    <s v="07/10/23"/>
    <n v="607"/>
    <s v="EXPIRADO"/>
    <s v="EXPIRADO"/>
    <x v="0"/>
    <n v="6213025.7199999997"/>
    <x v="0"/>
    <s v="00"/>
    <s v="SEENG"/>
    <s v="PA-PRO-2022/00497"/>
    <s v="Contrato não encontrado"/>
    <s v="Contrato não encontrado"/>
    <s v="TJPA-MEM-2023/38353, cobrança"/>
    <m/>
    <s v="Lei n° 8.666/93"/>
    <m/>
    <m/>
    <s v="PRAZO LEGAL"/>
    <x v="32"/>
    <d v="2023-08-08T00:00:00"/>
    <s v="Sem informação"/>
    <x v="4"/>
    <m/>
    <s v="Jose Luis Sarmento de Araujo"/>
    <s v="Gabriel Henrique da Silva Ventura"/>
    <s v="Jose Luis Sarmento de Araujo"/>
    <s v="Sem indicação"/>
    <s v="Sem indicação"/>
    <s v="jose.araujo@tjpa.jus.br; gabriel.ventura@tjpa.jus.br"/>
    <n v="-870"/>
    <s v=""/>
    <m/>
    <s v="Iniciar Processo de Reajuste"/>
    <s v="008/2022"/>
    <m/>
  </r>
  <r>
    <x v="1"/>
    <s v="040"/>
    <x v="4"/>
    <s v=" C.  A.  DA  SILVA  COSTA  &amp;  CIA LTDA - ME"/>
    <s v="07.675.303/0001-53"/>
    <s v="Execução  da  obra  de  Construção  novo  Fórum  da  Comarca  de  Concórdia  do  Pará, "/>
    <s v="Obra e Serviço de Engenharia"/>
    <s v="Tomada de Preços"/>
    <s v="001/2022"/>
    <d v="2022-05-24T00:00:00"/>
    <s v="24/05/22"/>
    <d v="2023-09-28T00:00:00"/>
    <s v="28/09/23"/>
    <n v="492"/>
    <s v="EXPIRADO"/>
    <s v="EXPIRADO"/>
    <x v="0"/>
    <n v="1816835.16"/>
    <x v="0"/>
    <s v="00"/>
    <s v="SEENG"/>
    <s v="PA-PRO-2022/01989"/>
    <s v="Contrato não encontrado"/>
    <s v="Contrato não encontrado"/>
    <s v="TJPA-MEM-2023/49400, cobrança. TJPA-MEM-2023/50760 - recsisão uniçateral - autorizada"/>
    <m/>
    <s v="Lei n° 8.666/93"/>
    <m/>
    <m/>
    <s v="PRAZO LEGAL"/>
    <x v="33"/>
    <d v="2023-07-30T00:00:00"/>
    <s v="Sem informação"/>
    <x v="3"/>
    <m/>
    <s v="Jose Luis Sarmento de Araujo"/>
    <s v="Marcelo Passos Calandrini Fernandes"/>
    <s v="Gabriel Henrique da Silva Ventura"/>
    <s v="Sem indicação"/>
    <s v="Jose Luis Sarmento de Araujo"/>
    <s v="jose.araujo@tjpa.jus.br;;gabriel.ventura@tjpa.jus.br;;jose.araujo@tjpa.jus.br;coordenadoria.contratos@tjpa.jus.br"/>
    <n v="-879"/>
    <s v=""/>
    <m/>
    <s v="Iniciar Processo de Reajuste"/>
    <s v="040/2022"/>
    <m/>
  </r>
  <r>
    <x v="1"/>
    <s v="084"/>
    <x v="4"/>
    <s v="AGILDOC BPO SERVIÇOS LTDA"/>
    <s v="19.679.329/0001-59"/>
    <s v="Contratação de serviço de gestão documental para triagem, classificação e controle da documentação administrativa do TJPA (Comarca de Belém), conforme condições, quantidades e  exigências estabelecidas no termo de referência."/>
    <s v="Serviço de Terceiro"/>
    <s v="Pregão Eletrônico "/>
    <s v="059/2022"/>
    <d v="2022-10-05T00:00:00"/>
    <s v="05/10/22"/>
    <d v="2023-10-05T00:00:00"/>
    <s v="05/10/23"/>
    <n v="365"/>
    <s v="EXPIRADO"/>
    <s v="EXPIRADO"/>
    <x v="0"/>
    <n v="815350"/>
    <x v="0"/>
    <s v="00"/>
    <s v="SEADM"/>
    <s v="PA-PRO-2022/3868"/>
    <s v="Contrato não encontrado"/>
    <s v="Contrato não encontrado"/>
    <s v="TJPA-MEM-2023/38350, cobrança. Não será prorrogado"/>
    <m/>
    <s v="Lei n° 8.666/93"/>
    <m/>
    <m/>
    <s v="PRAZO LEGAL"/>
    <x v="32"/>
    <d v="2023-08-06T00:00:00"/>
    <s v="Sem informação"/>
    <x v="4"/>
    <m/>
    <s v="Luana de Paula Gonçalves Alamar"/>
    <s v="Leila Maria Campos "/>
    <s v="Leiliane Sodre Rabelo"/>
    <s v="Sem indicação"/>
    <s v="Sem indicação"/>
    <s v="luana.alamar@tjpa.jus.br; laila.campos@tjpa.jus.br; leiliane.raelo@tjpa.jus.br"/>
    <n v="-872"/>
    <s v=""/>
    <m/>
    <s v="Iniciar Processo de Reajuste"/>
    <s v="084/2022"/>
    <m/>
  </r>
  <r>
    <x v="1"/>
    <s v="073"/>
    <x v="11"/>
    <s v="TELEMAR NORTE LESTE S/A – EM RECUPERAÇÃO JUDICIAL"/>
    <s v="33.000.118/0001-79"/>
    <s v="LOTE 2: Contratação de empresa(s) especializada(s) para o fornecimento da Solução de Rede Privada de Dados, incluindo a implantação, configuração, gerenciamento pró-ativo, manutenção e suporte técnico para atendimento das unidades judiciárias no Estado do Pará"/>
    <s v="Contrato de TIC"/>
    <s v="Pregão Eletrônico "/>
    <s v="060/2018"/>
    <d v="2018-11-01T00:00:00"/>
    <s v="01/11/18"/>
    <d v="2023-11-01T00:00:00"/>
    <s v="01/11/23"/>
    <n v="1826"/>
    <s v="EXPIRADO"/>
    <s v="EXPIRADO"/>
    <x v="0"/>
    <n v="1350000"/>
    <x v="0"/>
    <s v="00"/>
    <s v="SETIC"/>
    <s v="PA-PRO-2018/05336"/>
    <s v="Contrato não encontrado"/>
    <s v="Contrato não encontrado"/>
    <s v="TJPA-MEM-2023/44605, COBRANÇA. Vai entrar em excepcional. Não será prorrogado conforme TJPA-DES-2023/202512"/>
    <m/>
    <s v="Lei n° 8.666/93"/>
    <m/>
    <m/>
    <s v="EXCEPCIONAL"/>
    <x v="32"/>
    <d v="2023-09-02T00:00:00"/>
    <s v="Sem informação"/>
    <x v="4"/>
    <m/>
    <s v="Fabio Venicius Ferreira dos Reis"/>
    <s v="Erick Johny Maciel Bol"/>
    <s v="Cristiano Neri da Silva "/>
    <s v="Erick Johny Maciel Bol"/>
    <s v="Davison Guimaraes Araujo da Silva "/>
    <s v="fabio.reis@tjpa.jus.br;erick.bol@tjpa.jus.br;cristiano.neri@tjpa.jus.br;erick.bol@tjpa.jus.br;davison.silva@tjpa.jus.br;coordenadoria.contratos@tjpa.jus.br"/>
    <n v="-845"/>
    <s v=""/>
    <m/>
    <s v="Iniciar Processo de Reajuste"/>
    <s v="073/2018"/>
    <m/>
  </r>
  <r>
    <x v="1"/>
    <s v="061"/>
    <x v="11"/>
    <s v="ORACLE DO BRASIL SISTEMAS LTDA"/>
    <s v="59.456.277/0001-76"/>
    <s v="serviço de suporte técnico, com atualização de versões e atualização tecnológica, em softwares Oracle"/>
    <s v="Contrato de TIC"/>
    <s v="Inexigibilidade de Licitação"/>
    <s v="050/2018"/>
    <d v="2018-08-26T00:00:00"/>
    <s v="26/08/18"/>
    <d v="2023-08-26T00:00:00"/>
    <s v="26/08/23"/>
    <n v="1826"/>
    <s v="EXPIRADO"/>
    <s v="EXPIRADO"/>
    <x v="0"/>
    <n v="1123040.52"/>
    <x v="0"/>
    <s v="00"/>
    <s v="SETIC"/>
    <s v="PA-PRO-2018/03079"/>
    <s v="Contrato não encontrado"/>
    <s v="Contrato não encontrado"/>
    <s v="TJPA-MEM-2023/31700, cobrança. Já vai entrar na excepcional, é inexigibilidade"/>
    <m/>
    <s v="Lei n° 8.666/93"/>
    <m/>
    <m/>
    <s v="EXCEPCIONAL"/>
    <x v="33"/>
    <d v="2023-06-27T00:00:00"/>
    <s v="Sem informação"/>
    <x v="4"/>
    <m/>
    <s v="Sem indicação"/>
    <s v="Sem indicação"/>
    <s v="Sem indicação"/>
    <s v="Sem indicação"/>
    <s v="Sem indicação"/>
    <n v="0"/>
    <n v="-912"/>
    <s v=""/>
    <m/>
    <s v="Iniciar Processo de Reajuste"/>
    <s v="061/2018"/>
    <m/>
  </r>
  <r>
    <x v="1"/>
    <s v="064"/>
    <x v="11"/>
    <s v="ASSOCIAÇÃO PARANAENSE DE CULTURA -APC"/>
    <s v="76.659.820/0001-51"/>
    <s v="suporte técnico, instalação e manutenção de licença de uso do sistema aplicativo, software PERGAMUM (SISTEMA INTEGRADO DE BIBLIOTECAS)"/>
    <s v="Serviço de Terceiro"/>
    <s v="Inexigibilidade de Licitação"/>
    <s v="051/2018"/>
    <d v="2018-08-30T00:00:00"/>
    <s v="30/08/18"/>
    <d v="2023-08-30T00:00:00"/>
    <s v="30/08/23"/>
    <n v="1826"/>
    <s v="EXPIRADO"/>
    <s v="EXPIRADO"/>
    <x v="0"/>
    <n v="14091.96"/>
    <x v="0"/>
    <s v="00"/>
    <s v="SEADM"/>
    <s v="PA-PRO-2018/04444"/>
    <s v="Contrato não encontrado"/>
    <s v="Contrato não encontrado"/>
    <s v="TJPA-MEM-2023/31703, cobrança. è sistema, temq ue ter equipe, vai entrar excepcional, é inexigibilidade]. NOVA CONTRATAÇÃO: TJPA-PRO-2023/02082, VERIFICAR ANDAMENTO PARA VER REAL NECESSIDADE DE N]ÃO PRORROGAÇÃO"/>
    <m/>
    <s v="Lei n° 8.666/93"/>
    <m/>
    <m/>
    <s v="EXCEPCIONAL"/>
    <x v="33"/>
    <d v="2023-07-01T00:00:00"/>
    <s v="Sem informação"/>
    <x v="4"/>
    <m/>
    <s v="Sem indicação"/>
    <s v="Adriana Coelho Lisboa"/>
    <s v="Sem indicação"/>
    <s v="Sem indicação"/>
    <s v="Sem indicação"/>
    <s v="adriana.lisboa@tjpa.jus.br"/>
    <n v="-908"/>
    <s v=""/>
    <m/>
    <s v="Iniciar Processo de Reajuste"/>
    <s v="064/2018"/>
    <m/>
  </r>
  <r>
    <x v="1"/>
    <s v="058"/>
    <x v="11"/>
    <s v="BANCO DO ESTADO DO PARÁ - BANPARA"/>
    <s v="04.913.711/0001-08"/>
    <s v="Contratação de instituição bancária, pública ou privada, nos termos da legislação em vigor editada pelo Banco Central do Brasil, para a emissão, recebimento e compensação de boletos bancários destinados ao recolhimento de tributos e de recursos ao Poder Judiciário, além de outros serviços auxiliares"/>
    <s v="Serviço de Terceiro"/>
    <s v="Pregão Eletrônico "/>
    <s v="046/2018"/>
    <d v="2018-09-01T00:00:00"/>
    <s v="01/09/18"/>
    <d v="2023-09-01T00:00:00"/>
    <s v="01/09/23"/>
    <n v="1826"/>
    <s v="EXPIRADO"/>
    <s v="EXPIRADO"/>
    <x v="0"/>
    <n v="231612.5"/>
    <x v="0"/>
    <s v="00"/>
    <s v="SEFIN"/>
    <s v="PA-PRO-2018/04238"/>
    <s v="Contrato não encontrado"/>
    <s v="Contrato não encontrado"/>
    <s v="TJPA-MEM-2023/31710, vai entrar no excepcional, foi pregão, pedi ajuda para Fábio falar com Maurício. Contrato novo: 070/2023"/>
    <m/>
    <s v="Lei n° 8.666/93"/>
    <m/>
    <m/>
    <s v="EXCEPCIONAL"/>
    <x v="33"/>
    <d v="2023-07-03T00:00:00"/>
    <s v="Sem informação"/>
    <x v="4"/>
    <m/>
    <s v="Maria de Nazaré Rendeiro Saleme"/>
    <s v="Maria de Nazaré Rendeiro Saleme"/>
    <s v="Sem indicação"/>
    <s v="Sem indicação"/>
    <s v="Sem indicação"/>
    <s v="maria.rendeiro@tjpa.jus.br"/>
    <n v="-906"/>
    <s v=""/>
    <m/>
    <s v="Iniciar Processo de Reajuste"/>
    <s v="058/2018"/>
    <m/>
  </r>
  <r>
    <x v="1"/>
    <s v="060"/>
    <x v="11"/>
    <s v="AGÊNCIA RADIOWEB DF PRODUÇÃO JORNALÍSTICA SOCIEDADE SIMPLES"/>
    <s v="07.402.383/0001-73"/>
    <s v="prestação de serviços de webradiojornalismo no site do TRIBUNAL DE JUSTIÇA DO PARÁ (TJPA) "/>
    <s v="Serviço de Terceiro"/>
    <s v="Pregão Eletrônico "/>
    <s v="054/2018"/>
    <d v="2018-09-10T00:00:00"/>
    <s v="10/09/18"/>
    <d v="2023-09-10T00:00:00"/>
    <s v="10/09/23"/>
    <n v="1826"/>
    <s v="EXPIRADO"/>
    <s v="EXPIRADO"/>
    <x v="0"/>
    <n v="500000"/>
    <x v="0"/>
    <s v="00"/>
    <s v="DECOM"/>
    <s v="PA-PRO-2018/04460"/>
    <s v="Contrato não encontrado"/>
    <s v="Contrato não encontrado"/>
    <s v="TJPA-MEM-2023/38124, cobrança. Vai entrar em excepcional, foi pregão, ajuda do apoio operacional. Nova contrataçãoi"/>
    <m/>
    <s v="Lei n° 8.666/93"/>
    <m/>
    <m/>
    <s v="EXCEPCIONAL"/>
    <x v="33"/>
    <d v="2023-07-12T00:00:00"/>
    <s v="Sem informação"/>
    <x v="3"/>
    <m/>
    <s v="Linomar Saraiva Bahia"/>
    <s v="Linomar Saraiva Bahia"/>
    <s v="Sem indicação"/>
    <s v="Sem indicação"/>
    <s v="Sem indicação"/>
    <s v="linomar.bahia@tjpa.jus.br"/>
    <n v="-897"/>
    <s v=""/>
    <m/>
    <s v="Iniciar Processo de Reajuste"/>
    <s v="060/2018"/>
    <m/>
  </r>
  <r>
    <x v="1"/>
    <s v="001"/>
    <x v="15"/>
    <s v="BANCO DO BRASIL"/>
    <s v="00.000.000/0261/58"/>
    <s v="Instalação do Caixa Eletrônico no Lauro Sodré"/>
    <s v="Outros"/>
    <s v="Dispensa de Licitação"/>
    <s v="s/n"/>
    <d v="2007-01-18T00:00:00"/>
    <s v="18/01/07"/>
    <d v="2023-01-21T00:00:00"/>
    <s v="21/01/23"/>
    <n v="5847"/>
    <s v="EXPIRADO"/>
    <s v="EXPIRADO"/>
    <x v="0"/>
    <n v="0"/>
    <x v="0"/>
    <s v="00"/>
    <s v="SEADM"/>
    <s v="PA-PRO-2017/00002"/>
    <s v="Contrato não encontrado"/>
    <s v="Contrato não encontrado"/>
    <s v="TJPA-MEM-2022/53940, COBRANÇA / TJPA-MEM-2022/44887"/>
    <m/>
    <s v="Lei n° 8.666/93"/>
    <m/>
    <m/>
    <s v="EMERGENCIAL"/>
    <x v="34"/>
    <d v="2022-11-22T00:00:00"/>
    <s v="Sem informação"/>
    <x v="3"/>
    <m/>
    <s v="Sem indicação"/>
    <s v="Sem indicação"/>
    <s v="Sem indicação"/>
    <s v="Sem indicação"/>
    <s v="Sem indicação"/>
    <n v="0"/>
    <n v="-1129"/>
    <s v=""/>
    <m/>
    <s v="Iniciar Processo de Reajuste"/>
    <s v="001/2007"/>
    <m/>
  </r>
  <r>
    <x v="1"/>
    <s v="001"/>
    <x v="11"/>
    <s v="POLIS INFORMÁTICA LTDA"/>
    <s v="00.125.392/0001-15"/>
    <s v="Sistema informatizado de Gestão Administrativa Pública Integrada"/>
    <s v="Serviço de Terceiro"/>
    <s v="Pregão Eletrônico"/>
    <s v="072/2017"/>
    <d v="2018-01-15T00:00:00"/>
    <s v="15/01/18"/>
    <d v="2023-01-14T00:00:00"/>
    <s v="14/01/23"/>
    <n v="1825"/>
    <s v="EXPIRADO"/>
    <s v="EXPIRADO"/>
    <x v="0"/>
    <n v="2887000"/>
    <x v="0"/>
    <s v="00"/>
    <s v="SEADM"/>
    <s v="PA-PRO-2018/0221"/>
    <s v="Contrato não encontrado"/>
    <s v="Contrato não encontrado"/>
    <s v="TJPA-MEM-2022/53935, cobrança em 18/11. NOva contratação: PA-PRO2022/04379"/>
    <m/>
    <s v="Lei n° 8.666/93"/>
    <m/>
    <m/>
    <s v="EXCEPCIONAL"/>
    <x v="34"/>
    <d v="2022-11-15T00:00:00"/>
    <s v="Sem informação"/>
    <x v="4"/>
    <m/>
    <s v="Francisco de Oliveira Campos Filho"/>
    <s v="Andrey Diego da Silva Albuquerqu"/>
    <s v="Cleber Roberto Paes da Rocha"/>
    <s v="Sem indicação"/>
    <s v="Sem indicação"/>
    <s v="francisco.campos@tjpa.jus.br; andrey.albuquerque@tjpa.jus.br; cleber.rocja@tjpa.jus.br"/>
    <n v="-1136"/>
    <s v=""/>
    <s v="Luciano Santa Brigida das Neves"/>
    <s v="Iniciar Processo de Reajuste"/>
    <s v="001/2018"/>
    <m/>
  </r>
  <r>
    <x v="1"/>
    <s v="002"/>
    <x v="5"/>
    <s v="SEVENTEC TECNOLOGIA E INFORMÁTICA LTDA - EPP"/>
    <s v="08.784.976/001-04"/>
    <s v="Fornecimento de 200 (duzentas) impressoras multifuncionais monocromáticas com tecnologia de impressão por laser/led para utilização nas unidades judiciárias e administrativas do TJPA"/>
    <s v="Material Permanente"/>
    <s v="Pregão Eletrônico"/>
    <s v="062/2019"/>
    <d v="2020-01-20T00:00:00"/>
    <s v="20/01/20"/>
    <d v="2023-01-20T00:00:00"/>
    <s v="20/01/23"/>
    <n v="1096"/>
    <s v="EXPIRADO"/>
    <s v="EXPIRADO"/>
    <x v="0"/>
    <n v="630000"/>
    <x v="0"/>
    <s v="00"/>
    <s v="SETIC"/>
    <s v="PA-PRO-2020/00296"/>
    <s v="Contrato não encontrado"/>
    <s v="Contrato não encontrado"/>
    <s v="e-mail dia 07/11/2022 informando a não prorrogação "/>
    <m/>
    <s v="Lei n° 8.666/93"/>
    <m/>
    <m/>
    <s v="PRAZO LEGAL"/>
    <x v="34"/>
    <d v="2022-11-21T00:00:00"/>
    <s v="Sem informação"/>
    <x v="4"/>
    <m/>
    <s v="Sem indicação"/>
    <s v="Sem indicação"/>
    <s v="Sem indicação"/>
    <s v="Sem indicação"/>
    <s v="Sem indicação"/>
    <n v="0"/>
    <n v="-1130"/>
    <s v=""/>
    <m/>
    <s v="Iniciar Processo de Reajuste"/>
    <s v="002/2020"/>
    <m/>
  </r>
  <r>
    <x v="1"/>
    <s v="002"/>
    <x v="6"/>
    <s v="A. C. DE L. ALVES"/>
    <s v="06.288.425/0001-24"/>
    <s v="Concessão administrativa de uso de espaço público, visando a exploração comercial de serviços de restaurante e lanchonete, com fornecimento de lanches e refeições do tipo self-service, por peso, nas dependências do Edifício Sede do Tribunal de Justiçado Estado do Pará"/>
    <s v="Outros"/>
    <s v="Pregão Presencial"/>
    <s v="003/2016"/>
    <d v="2016-10-06T00:00:00"/>
    <s v="06/10/16"/>
    <d v="2022-03-22T00:00:00"/>
    <s v="22/03/22"/>
    <n v="1993"/>
    <s v="EXPIRADO"/>
    <s v="EXPIRADO"/>
    <x v="0"/>
    <n v="31800"/>
    <x v="2"/>
    <s v="00"/>
    <s v="SEADM"/>
    <s v="PA-PRO-2016/04261"/>
    <s v="Contrato não encontrado"/>
    <s v="Contrato não encontrado"/>
    <s v="PA-MEM-2021/34148 - Prorrogação excepcional   NOVA LICITAÇÃO PA-PRO-2021/02087. Licitação finalizada, gerou o contrato n° 011/2022. RESCISÃO AUTORIZADA EM 14/03/2022"/>
    <m/>
    <s v="Lei n° 8.666/93"/>
    <m/>
    <m/>
    <s v="EXCEPCIONAL"/>
    <x v="35"/>
    <d v="2022-01-21T00:00:00"/>
    <s v="Sem informação"/>
    <x v="4"/>
    <m/>
    <s v="Sem indicação"/>
    <s v="Elizabeth Maria Carneiro Raymundo"/>
    <s v="Sem indicação"/>
    <s v="Sem indicação"/>
    <s v="Sem indicação"/>
    <s v="elizabeth.raymundo@tjap.jus.br"/>
    <n v="-1434"/>
    <s v=""/>
    <m/>
    <s v="Iniciar Processo de Reajuste"/>
    <s v="002/2016"/>
    <m/>
  </r>
  <r>
    <x v="1"/>
    <s v="003"/>
    <x v="7"/>
    <s v="DAVID MOREIRA &amp; CIA LTDA EPP"/>
    <s v="03.564.152/0001-05"/>
    <s v="Serviços de fornecimento e instalação dos equipamentos de ar condicionado tipo expansão direta VRF, Splits  - Fórum Ananindeua"/>
    <s v="Material Permanente e Serviço de Terceiro"/>
    <s v="Pregão Eletrônico"/>
    <s v="068/2016"/>
    <d v="2017-01-10T00:00:00"/>
    <s v="10/01/17"/>
    <d v="2022-04-10T00:00:00"/>
    <s v="10/04/22"/>
    <n v="1916"/>
    <s v="EXPIRADO"/>
    <s v="EXPIRADO"/>
    <x v="0"/>
    <n v="845999.92"/>
    <x v="0"/>
    <s v="00"/>
    <s v="SEENG"/>
    <s v="PA-PRO-2017/00150"/>
    <s v="Contrato não encontrado"/>
    <s v="Contrato não encontrado"/>
    <s v="RESCISÃO ANTECIPADA FORMALIZADA NOS AUTOS DO PA-MEM-2022/12879. "/>
    <m/>
    <s v="Lei n° 8.666/93"/>
    <m/>
    <m/>
    <s v="EXCEPCIONAL"/>
    <x v="30"/>
    <d v="2022-02-09T00:00:00"/>
    <s v="Sem informação"/>
    <x v="4"/>
    <m/>
    <s v="Sem indicação"/>
    <s v="Sem indicação"/>
    <s v="Sem indicação"/>
    <s v="Sem indicação"/>
    <s v="Sem indicação"/>
    <n v="0"/>
    <n v="-1415"/>
    <s v=""/>
    <m/>
    <s v="Iniciar Processo de Reajuste"/>
    <s v="003/2017"/>
    <m/>
  </r>
  <r>
    <x v="1"/>
    <s v="004"/>
    <x v="6"/>
    <s v="CONSERP MANUTENÇÃO DE ELEVADORES LTDA"/>
    <s v="00.489.015/0001-65"/>
    <s v="Prestação dos serviços de manutenção preventiva e corretiva, com cobertura total de peças, em elevadores de passageiros e monta-carga"/>
    <s v="Serviço de Terceiro"/>
    <s v="Pregão Eletrônico "/>
    <s v="048/2015"/>
    <d v="2016-01-23T00:00:00"/>
    <s v="23/01/16"/>
    <d v="2022-01-23T00:00:00"/>
    <s v="23/01/22"/>
    <n v="2192"/>
    <s v="EXPIRADO"/>
    <s v="EXPIRADO"/>
    <x v="0"/>
    <n v="329780.45"/>
    <x v="0"/>
    <s v="00"/>
    <s v="SEENG"/>
    <s v="PA-PRO-2016/00299"/>
    <s v="Contrato não encontrado"/>
    <s v="Contrato não encontrado"/>
    <s v="_x000a_Nova licitação em instrução no PA-PRO-2020/01722 Informado via e-mail, em 26/10/2021, que o contrato foi encerrado."/>
    <m/>
    <s v="Lei n° 8.666/93"/>
    <m/>
    <m/>
    <s v="EMERGENCIAL"/>
    <x v="35"/>
    <d v="2021-11-24T00:00:00"/>
    <s v="Sem informação"/>
    <x v="4"/>
    <m/>
    <s v="Sem indicação"/>
    <s v="Sem indicação"/>
    <s v="Sem indicação"/>
    <s v="Sem indicação"/>
    <s v="Sem indicação"/>
    <n v="0"/>
    <n v="-1492"/>
    <s v=""/>
    <m/>
    <s v="Iniciar Processo de Reajuste"/>
    <s v="004/2016"/>
    <m/>
  </r>
  <r>
    <x v="1"/>
    <s v="005"/>
    <x v="2"/>
    <s v="CASA DE ACOLHIMENTO EMILY GALDINO"/>
    <s v="37.809.086/0001-08"/>
    <s v="Doação de Bens Inservívies"/>
    <s v="Alienação"/>
    <s v="Dispensa de Licitação"/>
    <s v="s/n"/>
    <d v="2023-01-19T00:00:00"/>
    <s v="19/01/23"/>
    <d v="2023-01-19T00:00:00"/>
    <s v="19/01/23"/>
    <n v="0"/>
    <s v="EXPIRADO"/>
    <s v="EXPIRADO"/>
    <x v="0"/>
    <n v="1682.91"/>
    <x v="3"/>
    <s v="00"/>
    <s v="SEADM"/>
    <s v="PA-PRO-2023/00277"/>
    <s v="Contrato não encontrado"/>
    <s v="Contrato não encontrado"/>
    <m/>
    <m/>
    <s v="Lei n° 8.666/93"/>
    <m/>
    <m/>
    <s v="PRAZO LEGAL"/>
    <x v="34"/>
    <d v="2022-11-20T00:00:00"/>
    <s v="Sem informação"/>
    <x v="3"/>
    <m/>
    <s v="Jose Nasareno de Macedo Silva"/>
    <s v="Jose Nasareno de Macedo Silva"/>
    <s v="Sem indicação"/>
    <s v="Sem indicação"/>
    <s v="Sem indicação"/>
    <s v="nasareno.silva@tjpa.jus.br"/>
    <n v="-1131"/>
    <s v=""/>
    <m/>
    <s v="Iniciar Processo de Reajuste"/>
    <s v="005/2023"/>
    <m/>
  </r>
  <r>
    <x v="1"/>
    <s v="005"/>
    <x v="4"/>
    <s v="ESCOLA MUNICIPAL DE ENSINO FUNDAMENTAL PA 254, KM 11"/>
    <s v="03.806.680/0001-23"/>
    <s v="Doação de bens móveis inservíveis"/>
    <s v="Alienação"/>
    <s v="Dispensa de Licitação"/>
    <s v="s/n"/>
    <d v="2022-02-03T00:00:00"/>
    <s v="03/02/22"/>
    <d v="2022-02-03T00:00:00"/>
    <s v="03/02/22"/>
    <n v="0"/>
    <s v="EXPIRADO"/>
    <s v="EXPIRADO"/>
    <x v="0"/>
    <n v="600.83000000000004"/>
    <x v="3"/>
    <s v="00"/>
    <s v="SEADM"/>
    <s v="PA-PRO-2022/00267"/>
    <s v="Contrato não encontrado"/>
    <s v="Contrato não encontrado"/>
    <m/>
    <m/>
    <s v="Lei n° 8.666/93"/>
    <m/>
    <m/>
    <s v="PRAZO LEGAL"/>
    <x v="35"/>
    <d v="2021-12-05T00:00:00"/>
    <s v="Sem informação"/>
    <x v="3"/>
    <m/>
    <s v="Jose Nasareno de Macedo Silva"/>
    <s v="Jose Nasareno de Macedo Silva"/>
    <s v="Sem indicação"/>
    <s v="Sem indicação"/>
    <s v="Sem indicação"/>
    <s v="nasareno.silva@tjpa.jus.br"/>
    <n v="-1481"/>
    <s v=""/>
    <m/>
    <s v="Iniciar Processo de Reajuste"/>
    <s v="005/2022"/>
    <m/>
  </r>
  <r>
    <x v="1"/>
    <s v="006"/>
    <x v="2"/>
    <s v="POLICIA CIVIL DO PARÁ"/>
    <s v="00.368.105/0001-06"/>
    <s v="Doação de Bens Inservívies"/>
    <s v="Alienação"/>
    <s v="Dispensa de Licitação"/>
    <s v="s/n"/>
    <d v="2023-01-25T00:00:00"/>
    <s v="25/01/23"/>
    <d v="2023-01-25T00:00:00"/>
    <s v="25/01/23"/>
    <n v="0"/>
    <s v="EXPIRADO"/>
    <s v="EXPIRADO"/>
    <x v="0"/>
    <n v="287.62"/>
    <x v="3"/>
    <s v="00"/>
    <s v="SEADM"/>
    <s v="PA-PRO-2023/00369"/>
    <s v="Contrato não encontrado"/>
    <s v="Contrato não encontrado"/>
    <m/>
    <m/>
    <s v="Lei n° 8.666/93"/>
    <m/>
    <m/>
    <s v="PRAZO LEGAL"/>
    <x v="34"/>
    <d v="2022-11-26T00:00:00"/>
    <s v="Sem informação"/>
    <x v="3"/>
    <m/>
    <s v="Jose Nasareno de Macedo Silva"/>
    <s v="Jose Nasareno de Macedo Silva"/>
    <s v="Sem indicação"/>
    <s v="Sem indicação"/>
    <s v="Sem indicação"/>
    <s v="nasareno.silva@tjpa.jus.br"/>
    <n v="-1125"/>
    <s v=""/>
    <m/>
    <s v="Iniciar Processo de Reajuste"/>
    <s v="006/2023"/>
    <m/>
  </r>
  <r>
    <x v="1"/>
    <s v="007"/>
    <x v="4"/>
    <s v="INSTITUTO CASA DA BAIANA DE TRADIÇÃO AFRO-RELIGIOSO E DE DESENVOLVIMENTO SOCIAL"/>
    <s v="38.204.655/0001-54"/>
    <s v="Doação de bens móveis inservíveis"/>
    <s v="Alienação"/>
    <s v="Dispensa de Licitação"/>
    <s v="s/n"/>
    <d v="2022-02-01T00:00:00"/>
    <s v="01/02/22"/>
    <d v="2022-02-01T00:00:00"/>
    <s v="01/02/22"/>
    <n v="0"/>
    <s v="EXPIRADO"/>
    <s v="EXPIRADO"/>
    <x v="0"/>
    <n v="3884.05"/>
    <x v="3"/>
    <s v="00"/>
    <s v="SEADM"/>
    <s v="PA-PRO-2022/00414"/>
    <s v="Contrato não encontrado"/>
    <s v="Contrato não encontrado"/>
    <m/>
    <m/>
    <s v="Lei n° 8.666/93"/>
    <m/>
    <m/>
    <s v="PRAZO LEGAL"/>
    <x v="35"/>
    <d v="2021-12-03T00:00:00"/>
    <s v="Sem informação"/>
    <x v="3"/>
    <m/>
    <s v="Jose Nasareno de Macedo Silva"/>
    <s v="Jose Nasareno de Macedo Silva"/>
    <s v="Sem indicação"/>
    <s v="Sem indicação"/>
    <s v="Sem indicação"/>
    <s v="nasareno.silva@tjpa.jus.br"/>
    <n v="-1483"/>
    <s v=""/>
    <m/>
    <s v="Iniciar Processo de Reajuste"/>
    <s v="007/2022"/>
    <m/>
  </r>
  <r>
    <x v="1"/>
    <s v="008"/>
    <x v="5"/>
    <s v="LIDERANÇA LIMPEZA E CONSERVAÇÃO LTDA"/>
    <s v="00.482.840/0001-38"/>
    <s v="Contratação de empresa especializada na prestação dos serviços de Limpeza, Conservação e Higienização, Copeiragem e apoio de encarregados nos prédios deste Tribunal de Justiça, com fornecimento de uniformes, materiais e o emprego de equipamentos necessários e adequados à execução dos serviços, pelo período de 12 meses"/>
    <s v="Terceirização"/>
    <s v="Pregão Eletrônico "/>
    <s v="044/2019"/>
    <d v="2020-04-01T00:00:00"/>
    <s v="01/04/20"/>
    <d v="2022-09-30T00:00:00"/>
    <s v="30/09/22"/>
    <n v="912"/>
    <s v="EXPIRADO"/>
    <s v="EXPIRADO"/>
    <x v="0"/>
    <n v="8971230"/>
    <x v="0"/>
    <s v="00"/>
    <s v="SEADM"/>
    <s v="PA-PRO-2020/00887"/>
    <s v="Contrato não encontrado"/>
    <s v="Contrato não encontrado"/>
    <s v="Nova contratação em andamento. Processo em sigilo. Resp. Lorena 17/01/22. Renovação PA-MEM-2022/07005, autorizado em 11/03/2022. RESCISÃO: PA-MEM-2022/32333, autorizado em 27/07/2022"/>
    <m/>
    <s v="Lei n° 8.666/93"/>
    <m/>
    <m/>
    <s v="PRAZO LEGAL"/>
    <x v="36"/>
    <d v="2022-08-01T00:00:00"/>
    <s v="Sem informação"/>
    <x v="4"/>
    <m/>
    <s v="Adriana Coelho Lisboa"/>
    <s v="Helton Moura da Rocha"/>
    <s v="Jamille Menezes Colares"/>
    <s v="Sem indicação"/>
    <s v="Sem indicação"/>
    <s v="adriana.guimaraes@tjpa.jus.br; helton.moura@tjpa.jus.br; jamille.menezes@tjpa.jus.br"/>
    <n v="-1242"/>
    <s v=""/>
    <m/>
    <s v="Iniciar Processo de Reajuste"/>
    <s v="008/2020"/>
    <m/>
  </r>
  <r>
    <x v="1"/>
    <s v="009"/>
    <x v="4"/>
    <s v="C.O.S. CONSTRUTORA LTDA"/>
    <s v="10.673.296/0001-65"/>
    <s v="Contratação de empresa especializada para execução da obra de Construção novo Fórum da Comarca de São Félix do Xingu"/>
    <s v="Obra e Serviço de Engenharia"/>
    <s v="Concorrência"/>
    <s v="003/2021"/>
    <d v="2022-02-09T00:00:00"/>
    <s v="09/02/22"/>
    <d v="2022-09-13T00:00:00"/>
    <s v="13/09/22"/>
    <n v="216"/>
    <s v="EXPIRADO"/>
    <s v="EXPIRADO"/>
    <x v="0"/>
    <n v="3922497.13"/>
    <x v="0"/>
    <s v="00"/>
    <s v="SEENG"/>
    <s v="PA-PRO-2022/00519"/>
    <s v="Contrato não encontrado"/>
    <s v="Contrato não encontrado"/>
    <s v="TJPA-MEM-2023/38360, cobrança. Reincidido em 13/09/2022"/>
    <m/>
    <s v="Lei n° 8.666/93"/>
    <m/>
    <m/>
    <s v="PRAZO LEGAL"/>
    <x v="36"/>
    <d v="2022-07-15T00:00:00"/>
    <s v="Sem informação"/>
    <x v="3"/>
    <m/>
    <s v="Jose Luis Sarmento de Araujo"/>
    <s v="Marcelo Passos Calandrini Fernandes"/>
    <s v="Gabriel Henrique da Silva Ventura"/>
    <s v="Sem indicação"/>
    <s v="Sem indicação"/>
    <s v="jose.araujo@tjpa.jus.br; gabriel.ventura@tjpa.jus.br; marcelo.fernandes@tjpa.jus.br"/>
    <n v="-1259"/>
    <s v=""/>
    <m/>
    <s v="Iniciar Processo de Reajuste"/>
    <s v="009/2022"/>
    <m/>
  </r>
  <r>
    <x v="1"/>
    <s v="009"/>
    <x v="2"/>
    <s v="IGREJA EVANGÉLICA NOVA ALIANÇA - ULIANÓPOLIS/PA"/>
    <s v="30.936.003/0001-00"/>
    <s v="Doação de Bens Inservíveis"/>
    <s v="Alienação"/>
    <s v="Dispensa de Licitação"/>
    <s v="s/n"/>
    <d v="2023-02-02T00:00:00"/>
    <s v="02/02/23"/>
    <d v="2023-02-02T00:00:00"/>
    <s v="02/02/23"/>
    <n v="0"/>
    <s v="EXPIRADO"/>
    <s v="EXPIRADO"/>
    <x v="0"/>
    <n v="280.33999999999997"/>
    <x v="3"/>
    <s v="00"/>
    <s v="SEADM"/>
    <s v="TJPA-PRO-2023/00454"/>
    <s v="Contrato não encontrado"/>
    <s v="Contrato não encontrado"/>
    <m/>
    <m/>
    <s v="Lei n° 8.666/93"/>
    <m/>
    <m/>
    <s v="PRAZO LEGAL"/>
    <x v="34"/>
    <d v="2022-12-04T00:00:00"/>
    <s v="Sem informação"/>
    <x v="3"/>
    <m/>
    <s v="Jose Nasareno de Macedo Silva"/>
    <s v="Jose Nasareno de Macedo Silva"/>
    <s v="Sem indicação"/>
    <s v="Sem indicação"/>
    <s v="Sem indicação"/>
    <s v="nasareno.silva@tjpa.jus.br"/>
    <n v="-1117"/>
    <s v=""/>
    <m/>
    <s v="Iniciar Processo de Reajuste"/>
    <s v="009/2023"/>
    <m/>
  </r>
  <r>
    <x v="1"/>
    <s v="009"/>
    <x v="5"/>
    <s v="INDUSTRIA GRAFICA BRASILEIRA LTDA"/>
    <s v="61.418.141/0001-13"/>
    <s v="contratação de empresa especializada na prestação de serviços de confecção, controle, armazenagem, transporte e entrega de 9.375 (nove mil e trezentos e setenta e cinco milheiros) de selos de atos notariais e de registros, para Cartórios Extrajudiciais, praticados no Estado do Pará"/>
    <s v="Serviço de Terceiro"/>
    <s v="Pregão Eletrônico "/>
    <s v="079/2018"/>
    <d v="2020-03-20T00:00:00"/>
    <s v="20/03/20"/>
    <d v="2022-03-20T00:00:00"/>
    <s v="20/03/22"/>
    <n v="730"/>
    <s v="EXPIRADO"/>
    <s v="EXPIRADO"/>
    <x v="0"/>
    <n v="273750"/>
    <x v="0"/>
    <s v="00"/>
    <s v="SEFIN"/>
    <s v="PA-PRO-2020/00982"/>
    <s v="Contrato não encontrado"/>
    <s v="Contrato não encontrado"/>
    <s v="PA-PRO-2020/02522 (nova licitação?) PA-MEM-2022/02560 , cobrança - responderam nesse que não será prorrogado."/>
    <m/>
    <s v="Lei n° 8.666/93"/>
    <m/>
    <m/>
    <s v="PRAZO LEGAL"/>
    <x v="35"/>
    <d v="2022-01-19T00:00:00"/>
    <s v="Sem informação"/>
    <x v="4"/>
    <m/>
    <s v="Marilene da Cunha Farias Gomes"/>
    <s v="Alcindo Augusto Palha Junior"/>
    <s v="Sem indicação"/>
    <s v="Sem indicação"/>
    <s v="Sem indicação"/>
    <s v="marilene.gomes@tjpa.jus.br; alcindo.junior@tjpa.jus.br"/>
    <n v="-1436"/>
    <s v=""/>
    <m/>
    <s v="Iniciar Processo de Reajuste"/>
    <s v="009/2020"/>
    <m/>
  </r>
  <r>
    <x v="1"/>
    <s v="010"/>
    <x v="2"/>
    <s v="VS DATA COMÉRCIO &amp; DISTRIBUIÇÃO LTDA."/>
    <s v="07.268.152/0004-61"/>
    <s v="Contratação de empresas especializadas em soluções para o aumento das capacidades de processamento e de recuperação de desastres dos Data Centers do Tribunal de Justiça do Estado do Para."/>
    <s v="Contrato de TIC"/>
    <s v="Pregão Eletrônico"/>
    <s v="082/2022"/>
    <d v="2023-01-31T00:00:00"/>
    <s v="31/01/23"/>
    <d v="2023-07-31T00:00:00"/>
    <s v="31/07/23"/>
    <n v="181"/>
    <s v="EXPIRADO"/>
    <s v="EXPIRADO"/>
    <x v="0"/>
    <n v="1454092.96"/>
    <x v="0"/>
    <s v="00"/>
    <s v="SETIC"/>
    <s v="TJPA-PRO-2023/00464"/>
    <s v="Contrato não encontrado"/>
    <s v="Contrato não encontrado"/>
    <s v="TJPA-MEM-2023/24503, COBRANÇA - fiscal informou que não será prorrogado"/>
    <m/>
    <s v="Lei n° 8.666/93"/>
    <m/>
    <m/>
    <s v="PRAZO LEGAL"/>
    <x v="33"/>
    <d v="2023-06-01T00:00:00"/>
    <s v="Sem informação"/>
    <x v="4"/>
    <m/>
    <s v="Arilson Galdino da Silva"/>
    <s v="Arilson Galdino da Silva"/>
    <s v="Fabio Venicius Ferreira dos Reis"/>
    <s v="Sem indicação"/>
    <s v="Sem indicação"/>
    <s v="arilson.galdinho@tjpa.jus.br; fabio.reis@tjpa.jus.br"/>
    <n v="-938"/>
    <s v=""/>
    <m/>
    <s v="Iniciar Processo de Reajuste"/>
    <s v="010/2023"/>
    <m/>
  </r>
  <r>
    <x v="1"/>
    <s v="010"/>
    <x v="11"/>
    <s v="DAVID MOREIRA &amp; CIA LTDA"/>
    <s v="03.564.152/0001-05"/>
    <s v="Manutenção preventiva e corretiva de sistemas de ar dos prédios do TJPA"/>
    <s v="Serviço de Terceiro"/>
    <s v="Pregão Eletrônico "/>
    <s v="010/2018"/>
    <d v="2018-03-08T00:00:00"/>
    <s v="08/03/18"/>
    <d v="2023-06-01T00:00:00"/>
    <s v="01/06/23"/>
    <n v="1911"/>
    <s v="EXPIRADO"/>
    <s v="EXPIRADO"/>
    <x v="0"/>
    <n v="189560"/>
    <x v="0"/>
    <s v="00"/>
    <s v="SEENG"/>
    <s v="PA-PRO-2018/00514"/>
    <s v="Contrato não encontrado"/>
    <s v="Contrato não encontrado"/>
    <s v="PA-MEM-2021/48732, autorizado em 09/02/2022; TJPA-MEM-2022/59928-A prorrogação excepcional, na SEPLAN em 06/02/2023; nova contratação TJPA-PRO-2022/03561. Será substituído pelo Contrato n° 26/2023. Rescisão antecipada: 01/06/2023. Instrução para rescisão antecipada: TJPA-MEM-2023/16051; considerando a autorização da presidente sobre a rescisão antecipada, alterei a data do término da vigência (Lorena)"/>
    <m/>
    <s v="Lei n° 8.666/93"/>
    <m/>
    <m/>
    <s v="EXCEPCIONAL"/>
    <x v="37"/>
    <d v="2023-04-02T00:00:00"/>
    <s v="Sem informação"/>
    <x v="4"/>
    <m/>
    <s v="Sem indicação"/>
    <s v="Paulo Marcelo de Araújo Hildebrando"/>
    <s v="Sem indicação"/>
    <s v="Sem indicação"/>
    <s v="Sem indicação"/>
    <s v="paulo.hildebrando@tjpa.jus.br"/>
    <n v="-998"/>
    <s v=""/>
    <m/>
    <s v="Iniciar Processo de Reajuste"/>
    <s v="010/2018"/>
    <m/>
  </r>
  <r>
    <x v="1"/>
    <s v="010"/>
    <x v="4"/>
    <s v="COMUNIDADE TERAPÊUTICA FAMÍLIA FELIZ"/>
    <s v="08.367.037/0001-64"/>
    <s v="Doação de bens móveis inservíveis"/>
    <s v="Alienação"/>
    <s v="Dispensa de Licitação"/>
    <s v="s/n"/>
    <d v="2022-03-07T00:00:00"/>
    <s v="07/03/22"/>
    <d v="2022-03-07T00:00:00"/>
    <s v="07/03/22"/>
    <n v="0"/>
    <s v="EXPIRADO"/>
    <s v="EXPIRADO"/>
    <x v="0"/>
    <n v="2174.09"/>
    <x v="3"/>
    <s v="00"/>
    <s v="SEADM"/>
    <s v="PA-PRO-2022/00591"/>
    <s v="Contrato não encontrado"/>
    <s v="Contrato não encontrado"/>
    <m/>
    <m/>
    <s v="Lei n° 8.666/93"/>
    <m/>
    <m/>
    <s v="PRAZO LEGAL"/>
    <x v="35"/>
    <d v="2022-01-06T00:00:00"/>
    <s v="Sem informação"/>
    <x v="3"/>
    <m/>
    <s v="Jose Nasareno de Macedo Silva"/>
    <s v="Jose Nasareno de Macedo Silva"/>
    <s v="Sem indicação"/>
    <s v="Sem indicação"/>
    <s v="Sem indicação"/>
    <s v="nasareno.silva@tjpa.jus.br"/>
    <n v="-1449"/>
    <s v=""/>
    <m/>
    <s v="Iniciar Processo de Reajuste"/>
    <s v="010/2022"/>
    <m/>
  </r>
  <r>
    <x v="1"/>
    <s v="011"/>
    <x v="2"/>
    <s v="DRIVE A INFORMÁTICA LTDA"/>
    <s v="00.677.870/0003-61"/>
    <s v="Contratação de empresa especializada em soluções para o aumento das capacidades de processamento e de recuperação de desastres dos Dastas Centers do Tribunal de Justiça do Estado do Pará."/>
    <s v="Contrato de TIC"/>
    <s v="Pregão Eletrônico"/>
    <s v="082/2022"/>
    <d v="2023-01-31T00:00:00"/>
    <s v="31/01/23"/>
    <d v="2023-07-31T00:00:00"/>
    <s v="31/07/23"/>
    <n v="181"/>
    <s v="EXPIRADO"/>
    <s v="EXPIRADO"/>
    <x v="0"/>
    <n v="15012350"/>
    <x v="0"/>
    <s v="00"/>
    <s v="SETIC"/>
    <s v="TJPA-PRO-2023/00462"/>
    <s v="Contrato não encontrado"/>
    <s v="Contrato não encontrado"/>
    <s v="TJPA-MEM-2023/24496, cobrança - fiscal informouq ue não precisar prorrogar"/>
    <m/>
    <s v="Lei n° 8.666/93"/>
    <m/>
    <m/>
    <s v="PRAZO LEGAL"/>
    <x v="33"/>
    <d v="2023-06-01T00:00:00"/>
    <s v="Sem informação"/>
    <x v="4"/>
    <m/>
    <s v="Arilson Galdino da Silva"/>
    <s v="Arilson Galdino da Silva"/>
    <s v="Fabio Venicius Ferreira dos Reis"/>
    <s v="Sem indicação"/>
    <s v="Sem indicação"/>
    <s v="arilson.galdinho@tjpa.jus.br; fabio.reis@tjpa.jus.br"/>
    <n v="-938"/>
    <s v=""/>
    <m/>
    <s v="Iniciar Processo de Reajuste"/>
    <s v="011/2023"/>
    <m/>
  </r>
  <r>
    <x v="1"/>
    <s v="012"/>
    <x v="11"/>
    <s v="SERVEMTEC LTDA"/>
    <s v="41.497.736/0001-02"/>
    <s v="Tribunais Online, com acesso simultâneo para 200 usuários, por meio do Portal do TJPA, "/>
    <s v="Serviço de Terceiro"/>
    <s v="Pregão Eletrônico"/>
    <s v="002/2018"/>
    <d v="2018-03-01T00:00:00"/>
    <s v="01/03/18"/>
    <d v="2023-03-01T00:00:00"/>
    <s v="01/03/23"/>
    <n v="1826"/>
    <s v="EXPIRADO"/>
    <s v="EXPIRADO"/>
    <x v="0"/>
    <n v="224900"/>
    <x v="0"/>
    <s v="00"/>
    <s v="SEENG"/>
    <s v="PA-PRO-2018/00607"/>
    <s v="Contrato não encontrado"/>
    <s v="Contrato não encontrado"/>
    <s v="PA-MEM-2021/40698, autorizado em 28/01/2022; TJPA-MEM-2022/59688-A prorrogação excepcional, no serviço de compras. No setor demandante para avaliação da cotação. Contrato 004/2023 substituirá esté e iniciará a vigencia qd este terminar"/>
    <m/>
    <s v="Lei n° 8.666/93"/>
    <m/>
    <m/>
    <s v="EXCEPCIONAL"/>
    <x v="34"/>
    <d v="2022-12-31T00:00:00"/>
    <s v="Sem informação"/>
    <x v="3"/>
    <m/>
    <s v="Daniel Menezes Simas"/>
    <s v="Daniel Menezes Simas"/>
    <s v="Sem indicação"/>
    <s v="Sem indicação"/>
    <s v="Sem indicação"/>
    <s v="daniel.simas@tjpa.jus.br"/>
    <n v="-1090"/>
    <s v=""/>
    <m/>
    <s v="Iniciar Processo de Reajuste"/>
    <s v="012/2018"/>
    <m/>
  </r>
  <r>
    <x v="1"/>
    <s v="012"/>
    <x v="3"/>
    <s v="J&amp;F ENGENHARIA LTDA"/>
    <s v="33.520.093/0001-34"/>
    <s v="Contratação de empresa especializada para EXECUÇÃO DA OBRA DE PINTURA DO PRÉDIO ANEXO - SEDE."/>
    <s v="Obra e Serviço de Engenharia"/>
    <s v="Tomada de Preços"/>
    <s v="004/2020"/>
    <d v="2021-04-07T00:00:00"/>
    <s v="07/04/21"/>
    <d v="2022-07-06T00:00:00"/>
    <s v="06/07/22"/>
    <n v="455"/>
    <s v="EXPIRADO"/>
    <s v="EXPIRADO"/>
    <x v="0"/>
    <n v="277387"/>
    <x v="0"/>
    <s v="00"/>
    <s v="SEENG"/>
    <s v="PA-PRO-2021/1059"/>
    <s v="Contrato não encontrado"/>
    <s v="Contrato não encontrado"/>
    <s v="PA-MEM-2022/20491, cobrança"/>
    <m/>
    <s v="Lei n° 8.666/93"/>
    <m/>
    <m/>
    <s v="PRAZO LEGAL"/>
    <x v="36"/>
    <d v="2022-05-07T00:00:00"/>
    <s v="Sem informação"/>
    <x v="4"/>
    <m/>
    <s v="Jose Luis Sarmento de Araujo"/>
    <s v="Sem indicação"/>
    <s v="Selma Lidia Azevedo Lobato"/>
    <s v="Sem indicação"/>
    <s v="Marcelo Passos Calandrini Fernandes"/>
    <s v="jose.araujo@tjpa.jus.br; selma.lobato@tjpa.jus.br; marcelo.fernandes@tjpa.jus.br"/>
    <n v="-1328"/>
    <s v=""/>
    <m/>
    <s v="Iniciar Processo de Reajuste"/>
    <s v="012/2021"/>
    <m/>
  </r>
  <r>
    <x v="1"/>
    <s v="012"/>
    <x v="9"/>
    <s v="TRANSCABRAL LTDA"/>
    <s v="04.257.520/0001-35"/>
    <s v="serviços de coleta e destinação final de resíduos sólidos de saúde, gerados pelos Serviços de Saúde do TJPA (Serviços Médico e Odontológico, em Belém – Pará)."/>
    <s v="Serviço de Terceiro"/>
    <s v="Pregão Eletrônico"/>
    <s v="006/2019"/>
    <d v="2019-03-01T00:00:00"/>
    <s v="01/03/19"/>
    <d v="2022-03-01T00:00:00"/>
    <s v="01/03/22"/>
    <n v="1096"/>
    <s v="EXPIRADO"/>
    <s v="EXPIRADO"/>
    <x v="0"/>
    <n v="11241.88"/>
    <x v="0"/>
    <s v="00"/>
    <s v="SEGEP"/>
    <s v="PA-PRO-2019/01058"/>
    <s v="Contrato não encontrado"/>
    <s v="Contrato não encontrado"/>
    <s v="PA-MEM-2022/02552 , cobrança. Prorrogação PA-MEM-2022/5981"/>
    <m/>
    <s v="Lei n° 8.666/93"/>
    <m/>
    <m/>
    <s v="PRAZO LEGAL"/>
    <x v="35"/>
    <d v="2021-12-31T00:00:00"/>
    <s v="Sem informação"/>
    <x v="3"/>
    <m/>
    <s v="Sem indicação"/>
    <s v="Sem indicação"/>
    <s v="Sem indicação"/>
    <s v="Sem indicação"/>
    <s v="Sem indicação"/>
    <n v="0"/>
    <n v="-1455"/>
    <s v=""/>
    <m/>
    <s v="Iniciar Processo de Reajuste"/>
    <s v="012/2019"/>
    <m/>
  </r>
  <r>
    <x v="1"/>
    <s v="012"/>
    <x v="4"/>
    <s v="EDITORA FÓRUM"/>
    <s v="41.769.803/0001-92"/>
    <s v="Assinatura anual da Biblioteca Digital Fórum de Livros 9ª Série (2021/2022)"/>
    <s v="Serviço de Terceiro"/>
    <s v="Inexigibilidade de Licitação"/>
    <s v="005/2022"/>
    <d v="2022-02-18T00:00:00"/>
    <s v="18/02/22"/>
    <d v="2023-02-18T00:00:00"/>
    <s v="18/02/23"/>
    <n v="365"/>
    <s v="EXPIRADO"/>
    <s v="EXPIRADO"/>
    <x v="0"/>
    <n v="27615"/>
    <x v="0"/>
    <s v="00"/>
    <s v="SEADM"/>
    <s v="PA-PRO-2021/04255"/>
    <s v="Contrato não encontrado"/>
    <s v="Contrato não encontrado"/>
    <s v="TJPA-MEM-2022/57711, cobrança.  Plataforma Fórum de Conhecimento Jurídico (TJPA-PRO-2022/04115) e o objeto do contrato Nº 012/2022 encontrasse englobado nessa nova contratação, substituído pelo ct 19/02 que terá vigencia inciciada em 19/02"/>
    <m/>
    <s v="Lei n° 8.666/93"/>
    <m/>
    <m/>
    <s v="PRAZO LEGAL"/>
    <x v="34"/>
    <d v="2022-12-20T00:00:00"/>
    <s v="Sem informação"/>
    <x v="4"/>
    <m/>
    <s v="Elaine Cristina Fernandes Ribeiro"/>
    <s v="Elaine Cristina Fernandes Ribeiro"/>
    <s v="Josiane de Oliveira Neves"/>
    <s v="Sem indicação"/>
    <s v="Sem indicação"/>
    <s v="elaine.ribeiro@tjpa.jus.br; josiane.neves@tjpa.jus.br"/>
    <n v="-1101"/>
    <s v=""/>
    <m/>
    <s v="Iniciar Processo de Reajuste"/>
    <s v="012/2022"/>
    <m/>
  </r>
  <r>
    <x v="1"/>
    <s v="013"/>
    <x v="2"/>
    <s v="IGREJA DO EVANGELHO QUADRANGULAR - PORTEL-PA"/>
    <s v="62.955.505/0775-42"/>
    <s v="Doação de Bens Inservívies"/>
    <s v="Alienação"/>
    <s v="Dispensa de Licitação"/>
    <s v="s/n"/>
    <d v="2023-02-28T00:00:00"/>
    <s v="28/02/23"/>
    <d v="2023-02-28T00:00:00"/>
    <s v="28/02/23"/>
    <n v="0"/>
    <s v="EXPIRADO"/>
    <s v="EXPIRADO"/>
    <x v="0"/>
    <n v="1228.76"/>
    <x v="3"/>
    <s v="00"/>
    <s v="SEADM"/>
    <s v="TJPA-PRO-2023/00731"/>
    <s v="Contrato não encontrado"/>
    <s v="Contrato não encontrado"/>
    <s v="cnpj 62.955.505/0775-42"/>
    <m/>
    <s v="Lei n° 8.666/93"/>
    <m/>
    <m/>
    <s v="PRAZO LEGAL"/>
    <x v="34"/>
    <d v="2022-12-30T00:00:00"/>
    <s v="Sem informação"/>
    <x v="3"/>
    <m/>
    <s v="Jose Nasareno de Macedo Silva"/>
    <s v="Jose Nasareno de Macedo Silva"/>
    <s v="Sem indicação"/>
    <s v="Sem indicação"/>
    <s v="Sem indicação"/>
    <s v="nasareno.silva@tjpa.jus.br"/>
    <n v="-1091"/>
    <s v=""/>
    <m/>
    <s v="Iniciar Processo de Reajuste"/>
    <s v="013/2023"/>
    <m/>
  </r>
  <r>
    <x v="1"/>
    <s v="013"/>
    <x v="4"/>
    <s v="EDITORA REVISTA DOS TRIBUNAIS LTDA"/>
    <s v="60.501.293/0001-12"/>
    <s v="Assinatura anual para acesso ao produto “Revista dos Tribunais Online”"/>
    <s v="Serviço de Terceiro"/>
    <s v="Inexigibilidade de Licitação"/>
    <s v="004/2022"/>
    <d v="2022-03-07T00:00:00"/>
    <s v="07/03/22"/>
    <d v="2023-03-07T00:00:00"/>
    <s v="07/03/23"/>
    <n v="365"/>
    <s v="EXPIRADO"/>
    <s v="EXPIRADO"/>
    <x v="0"/>
    <n v="83904.960000000006"/>
    <x v="0"/>
    <s v="00"/>
    <s v="SEADM"/>
    <s v="PA-PRO-2021/04253"/>
    <s v="Contrato não encontrado"/>
    <s v="Contrato não encontrado"/>
    <s v="TJPA-MEM-2023/03919, cobrança /  TJPA-MEM-2022/60145, instrução - para NOta Técnica. IMPOSSIBILIDADE DE PRORROGAR, SEM CLAUSULA DE PRORROGAÇÃO - VAI PARA NOVO CONTRATO"/>
    <m/>
    <s v="Lei n° 8.666/93"/>
    <m/>
    <m/>
    <s v="PRAZO LEGAL"/>
    <x v="34"/>
    <d v="2023-01-06T00:00:00"/>
    <s v="Sem informação"/>
    <x v="4"/>
    <m/>
    <s v="Elaine Cristina Fernandes Ribeiro"/>
    <s v="Elaine Cristina Fernandes Ribeiro"/>
    <s v="Josiane de Oliveira Neves"/>
    <s v="Sem indicação"/>
    <s v="Sem indicação"/>
    <s v="elaine.ribeiro@tjpa.jus.br; josiane.neves@tjpa.jus.br"/>
    <n v="-1084"/>
    <s v=""/>
    <m/>
    <s v="Iniciar Processo de Reajuste"/>
    <s v="013/2022"/>
    <m/>
  </r>
  <r>
    <x v="1"/>
    <s v="013"/>
    <x v="7"/>
    <s v="SERVICE ITORORÓ EIRELI"/>
    <s v="03.765.290/0001-52"/>
    <s v="Serviços continuados"/>
    <s v="Terceirização"/>
    <s v="Pregão Eletrônico"/>
    <s v="054/2016"/>
    <d v="2017-04-01T00:00:00"/>
    <s v="01/04/17"/>
    <d v="2022-09-30T00:00:00"/>
    <s v="30/09/22"/>
    <n v="2008"/>
    <s v="EXPIRADO"/>
    <s v="EXPIRADO"/>
    <x v="0"/>
    <n v="9440717.6799999997"/>
    <x v="0"/>
    <s v="00"/>
    <s v="SEADM"/>
    <s v="PA-PRO-2017/00664"/>
    <s v="Contrato não encontrado"/>
    <s v="Contrato não encontrado"/>
    <s v="Nova contratação em andamento. Processo em sigilo. Resp. Lorena 17/01/22. Prorrogação PA-MEM-2022/06576. Autorizada porrrogação excepcional em 16/03/2022. RESCISÃO: PA-MEM-2022/32332, autorzação para recisão concedida em 26/07/2022"/>
    <m/>
    <s v="Lei n° 8.666/93"/>
    <m/>
    <m/>
    <s v="EXCEPCIONAL"/>
    <x v="36"/>
    <d v="2022-08-01T00:00:00"/>
    <s v="Sem informação"/>
    <x v="4"/>
    <m/>
    <s v="Sem indicação"/>
    <s v="Helton Moura da Rocha"/>
    <s v="Sem indicação"/>
    <s v="Sem indicação"/>
    <s v="Sem indicação"/>
    <s v="helton.rocha@tjpa.jus.br"/>
    <n v="-1242"/>
    <s v=""/>
    <m/>
    <s v="Iniciar Processo de Reajuste"/>
    <s v="013/2017"/>
    <m/>
  </r>
  <r>
    <x v="1"/>
    <s v="014"/>
    <x v="2"/>
    <s v="AGÊNCIA ADVENTISTA DE DESENVOLVIMENTO E RECURSOS ASSISTENCIAIS NORTE BRASILEIRA – ADRA NORTE e outros"/>
    <s v="14.784.254/0001-52"/>
    <s v="Doação de Bens Inservívies"/>
    <s v="Alienação"/>
    <s v="Dispensa de Licitação"/>
    <s v="s/n"/>
    <d v="2023-03-15T00:00:00"/>
    <s v="15/03/23"/>
    <d v="2023-03-15T00:00:00"/>
    <s v="15/03/23"/>
    <n v="0"/>
    <s v="EXPIRADO"/>
    <s v="EXPIRADO"/>
    <x v="0"/>
    <n v="132452.37"/>
    <x v="3"/>
    <s v="00"/>
    <s v="SEADM"/>
    <s v="TJPA-PRO-2023/00787"/>
    <s v="Contrato não encontrado"/>
    <s v="Contrato não encontrado"/>
    <m/>
    <m/>
    <s v="Lei n° 8.666/93"/>
    <m/>
    <m/>
    <s v="PRAZO LEGAL"/>
    <x v="34"/>
    <d v="2023-01-14T00:00:00"/>
    <s v="Sem informação"/>
    <x v="3"/>
    <m/>
    <s v="Jose Nasareno de Macedo Silva"/>
    <s v="Jose Nasareno de Macedo Silva"/>
    <s v="Sem indicação"/>
    <s v="Sem indicação"/>
    <s v="Sem indicação"/>
    <s v="nasareno.silva@tjpa.jus.br"/>
    <n v="-1076"/>
    <s v=""/>
    <m/>
    <s v="Iniciar Processo de Reajuste"/>
    <s v="014/2023"/>
    <m/>
  </r>
  <r>
    <x v="1"/>
    <s v="014"/>
    <x v="7"/>
    <s v="CRIART SERVIÇOS DE TERCEIRIZAÇÃO DE MÃO DE OBRA LTDA"/>
    <s v="07.783.832/0001-70"/>
    <s v="Serviços continuados - manutenção predial"/>
    <s v="Terceirização"/>
    <s v="Pregão Eletrônico "/>
    <s v="071/2017"/>
    <d v="2017-04-01T00:00:00"/>
    <s v="01/04/17"/>
    <d v="2023-04-01T00:00:00"/>
    <s v="01/04/23"/>
    <n v="2191"/>
    <s v="EXPIRADO"/>
    <s v="EXPIRADO"/>
    <x v="0"/>
    <n v="1108126.08"/>
    <x v="0"/>
    <s v="00"/>
    <s v="SEENG"/>
    <s v="PA-PRO-2017/00666"/>
    <s v="Contrato não encontrado"/>
    <s v="Contrato não encontrado"/>
    <s v="PA-PRO-2021/02349 PA-MEM-2022/03019. Nova licitação: PA-PRO-2021/02349, mais perto verificar se realemente não precisa de porrogação emergencial. (e-mail do fiscal em 20/05/2022). PA-MEM-2022/35301, autorizado em 30/08"/>
    <m/>
    <s v="Lei n° 8.666/93"/>
    <m/>
    <m/>
    <s v="EMERGENCIAL"/>
    <x v="37"/>
    <d v="2023-01-31T00:00:00"/>
    <s v="Sem informação"/>
    <x v="4"/>
    <m/>
    <s v="Sem indicação"/>
    <s v="Armando Augusto Sá da Silva"/>
    <s v="Sem indicação"/>
    <s v="Sem indicação"/>
    <s v="Sem indicação"/>
    <s v="armando.silva@tjpa.jus.br"/>
    <n v="-1059"/>
    <s v=""/>
    <m/>
    <s v="Iniciar Processo de Reajuste"/>
    <s v="014/2017"/>
    <m/>
  </r>
  <r>
    <x v="1"/>
    <s v="015"/>
    <x v="2"/>
    <s v="INSPETORIA   SALESIANA   MISSIONARIA   DA   AMAZONIA"/>
    <s v="04.373.163/0001-70"/>
    <s v="Doação de Bens Inservívies"/>
    <s v="Alienação"/>
    <s v="Dispensa de Licitação"/>
    <s v="s/n"/>
    <d v="2023-03-10T00:00:00"/>
    <s v="10/03/23"/>
    <d v="2023-03-10T00:00:00"/>
    <s v="10/03/23"/>
    <n v="0"/>
    <s v="EXPIRADO"/>
    <s v="EXPIRADO"/>
    <x v="0"/>
    <n v="49917.7"/>
    <x v="3"/>
    <s v="00"/>
    <s v="SEADM"/>
    <s v="TJPA-PRO-2023/00848"/>
    <s v="Contrato não encontrado"/>
    <s v="Contrato não encontrado"/>
    <m/>
    <m/>
    <s v="Lei n° 8.666/93"/>
    <m/>
    <m/>
    <s v="PRAZO LEGAL"/>
    <x v="34"/>
    <d v="2023-01-09T00:00:00"/>
    <s v="Sem informação"/>
    <x v="3"/>
    <m/>
    <s v="Jose Nasareno de Macedo Silva"/>
    <s v="Jose Nasareno de Macedo Silva"/>
    <s v="Sem indicação"/>
    <s v="Sem indicação"/>
    <s v="Sem indicação"/>
    <s v="nasareno.silva@tjpa.jus.br"/>
    <n v="-1081"/>
    <s v=""/>
    <m/>
    <s v="Iniciar Processo de Reajuste"/>
    <s v="015/2023"/>
    <m/>
  </r>
  <r>
    <x v="1"/>
    <s v="015"/>
    <x v="4"/>
    <s v="SECRETARIA MUNICIPAL DE SAÚDE DE SANTARÉM/PA"/>
    <s v="17.556.659/0001-21"/>
    <s v="Doação de bens móveis inservíveis"/>
    <s v="Alienação"/>
    <s v="Dispensa de Licitação"/>
    <s v="s/n"/>
    <d v="2022-03-03T00:00:00"/>
    <s v="03/03/22"/>
    <d v="2022-03-03T00:00:00"/>
    <s v="03/03/22"/>
    <n v="0"/>
    <s v="EXPIRADO"/>
    <s v="EXPIRADO"/>
    <x v="0"/>
    <n v="3087.33"/>
    <x v="3"/>
    <s v="00"/>
    <s v="SEADM"/>
    <s v="PA-PRO-2022/00764"/>
    <s v="Contrato não encontrado"/>
    <s v="Contrato não encontrado"/>
    <m/>
    <m/>
    <s v="Lei n° 8.666/93"/>
    <m/>
    <m/>
    <s v="PRAZO LEGAL"/>
    <x v="35"/>
    <d v="2022-01-02T00:00:00"/>
    <s v="Sem informação"/>
    <x v="3"/>
    <m/>
    <s v="Jose Nasareno de Macedo Silva"/>
    <s v="Jose Nasareno de Macedo Silva"/>
    <s v="Sem indicação"/>
    <s v="Sem indicação"/>
    <s v="Sem indicação"/>
    <s v="nasareno.silva@tjpa.jus.br"/>
    <n v="-1453"/>
    <s v=""/>
    <m/>
    <s v="Iniciar Processo de Reajuste"/>
    <s v="015/2022"/>
    <m/>
  </r>
  <r>
    <x v="1"/>
    <s v="016"/>
    <x v="2"/>
    <s v="CASA LAR ABA PAI - ASSOCIAÇÃO PROJETO VISÃO ÁGUIA"/>
    <s v="11.652.626/0001-07"/>
    <s v="Doação de Bens Inservívies"/>
    <s v="Alienação"/>
    <s v="Dispensa de Licitação"/>
    <s v="s/n"/>
    <d v="2023-03-10T00:00:00"/>
    <s v="10/03/23"/>
    <d v="2023-03-10T00:00:00"/>
    <s v="10/03/23"/>
    <n v="0"/>
    <s v="EXPIRADO"/>
    <s v="EXPIRADO"/>
    <x v="0"/>
    <n v="699.48"/>
    <x v="3"/>
    <s v="00"/>
    <s v="SEADM"/>
    <s v="TJPA-PRO-2023/00887"/>
    <s v="Contrato não encontrado"/>
    <s v="Contrato não encontrado"/>
    <s v="CNPJ 11.652.626/0001-07"/>
    <m/>
    <s v="Lei n° 8.666/93"/>
    <m/>
    <m/>
    <s v="PRAZO LEGAL"/>
    <x v="34"/>
    <d v="2023-01-09T00:00:00"/>
    <s v="Sem informação"/>
    <x v="3"/>
    <m/>
    <s v="Jose Nasareno de Macedo Silva"/>
    <s v="Jose Nasareno de Macedo Silva"/>
    <s v="Sem indicação"/>
    <s v="Sem indicação"/>
    <s v="Sem indicação"/>
    <s v="nasareno.silva@tjpa.jus.br"/>
    <n v="-1081"/>
    <s v=""/>
    <m/>
    <s v="Iniciar Processo de Reajuste"/>
    <s v="016/2023"/>
    <m/>
  </r>
  <r>
    <x v="1"/>
    <s v="016"/>
    <x v="3"/>
    <s v="AMAZON CONSTRUÇÕES E SERVIÇOS EIRELI"/>
    <s v="04.558.234/0001-00"/>
    <s v="Pretação de serviços de operador de empilhadeira"/>
    <s v="Terceirização"/>
    <s v="Pregão Eletrônico "/>
    <s v="018/2021"/>
    <d v="2021-04-29T00:00:00"/>
    <s v="29/04/21"/>
    <d v="2023-04-29T00:00:00"/>
    <s v="29/04/23"/>
    <n v="730"/>
    <s v="EXPIRADO"/>
    <s v="EXPIRADO"/>
    <x v="0"/>
    <n v="47397.84"/>
    <x v="0"/>
    <s v="00"/>
    <s v="SEADM"/>
    <s v="PA-PRO-2021/01361"/>
    <s v="Contrato não encontrado"/>
    <s v="Contrato não encontrado"/>
    <s v="TJPA-MEM-2023/06501, cobrança e instrução; informado sobre a não prorrogação; Nova contratação TJPA-PRO-2023/00825"/>
    <m/>
    <s v="Lei n° 8.666/93"/>
    <m/>
    <m/>
    <s v="PRAZO LEGAL"/>
    <x v="37"/>
    <d v="2023-02-28T00:00:00"/>
    <s v="Sem informação"/>
    <x v="4"/>
    <m/>
    <s v="Claikson Mendonca Duarte "/>
    <s v="Brunna Ferreira da Silva"/>
    <s v="Brunna Ferreira da Silva"/>
    <s v="Sem indicação"/>
    <s v="Sem indicação"/>
    <s v="claikson.duarte@tjpa.jus.br; brunna.silva@tjpa.jus.br"/>
    <n v="-1031"/>
    <s v=""/>
    <m/>
    <s v="Iniciar Processo de Reajuste"/>
    <s v="016/2021"/>
    <m/>
  </r>
  <r>
    <x v="1"/>
    <s v="016"/>
    <x v="4"/>
    <s v="AGEM TECNOLOGIA DISTRIBUIDORA LTDA"/>
    <s v="09.022.398/0001-31"/>
    <s v="Aquisição de equipamentos para a modernização e expansão da infraestrutura de Tecnologia da Informação e Comunicação do Tribunal de Justiça do Estado do Pará."/>
    <s v="Contrato de TIC"/>
    <s v="Pregão Eletrônico"/>
    <s v="049/2021"/>
    <s v="04/03/2022"/>
    <s v="04/03/22"/>
    <d v="2023-03-04T00:00:00"/>
    <s v="04/03/23"/>
    <n v="365"/>
    <s v="EXPIRADO"/>
    <s v="EXPIRADO"/>
    <x v="0"/>
    <n v="78000"/>
    <x v="0"/>
    <s v="00"/>
    <s v="SETIC"/>
    <s v="PA-PRO-2022/00779"/>
    <s v="Contrato não encontrado"/>
    <s v="Contrato não encontrado"/>
    <s v="TJPA-MEM-2023/03917, cobrança - informado neste que não será necessário prorrogar"/>
    <m/>
    <s v="Lei n° 8.666/93"/>
    <m/>
    <m/>
    <s v="PRAZO LEGAL"/>
    <x v="34"/>
    <d v="2023-01-03T00:00:00"/>
    <s v="Sem informação"/>
    <x v="4"/>
    <m/>
    <s v="Diego Baptista Leitão"/>
    <s v="Felipe Moraes Freitas"/>
    <s v="Marcus Sergio Ferreira Neves"/>
    <s v="Sem indicação"/>
    <s v="Sem indicação"/>
    <s v="diego.leitao@tjpa.jus.br; felipe.freitas@tjpa.jus.br; marcus.neves@tjpa.jus.br"/>
    <n v="-1087"/>
    <s v=""/>
    <m/>
    <s v="Iniciar Processo de Reajuste"/>
    <s v="016/2022"/>
    <m/>
  </r>
  <r>
    <x v="0"/>
    <s v="076"/>
    <x v="4"/>
    <s v="LS SERVIÇOS DE INFORMÁTICA E ELETRÔNICA LTDA."/>
    <s v="10.793.812/0001-95"/>
    <s v="Registro   de   Preços   para   aquisição   de equipamentos   para   a   modernização   e   expansão   da   infraestrutura   de   Tecnologia   da Informação  e  Comunicação  do  Tribunal  de  Justiça  do  Estado  do  Pará.  Consumo  de  80 (oitenta) Nobreak senoidal 2 KVA ou superior e 80 (oitenta) Banco de baterias, referente aos itens 4 e 5 da ARP nº 044/2021 (PA-PRO2021/04198)."/>
    <s v="Contrato de TIC"/>
    <s v="Pregão Eletrônico"/>
    <s v="049/2022"/>
    <d v="2022-09-26T00:00:00"/>
    <s v="26/09/22"/>
    <d v="2023-09-26T00:00:00"/>
    <s v="26/09/23"/>
    <n v="365"/>
    <s v="EXPIRADO"/>
    <s v="EXPIRADO"/>
    <x v="0"/>
    <n v="338408.8"/>
    <x v="0"/>
    <n v="0"/>
    <s v="SETIC"/>
    <s v="_x000a_TJPA-PRO-2022/03754"/>
    <s v="ARP não encontrada"/>
    <s v="ARP não encontrada"/>
    <s v="TJPA-MEM-2023/38344, cobrança"/>
    <m/>
    <s v="Lei n° 8.666/93"/>
    <m/>
    <m/>
    <s v="PRAZO LEGAL"/>
    <x v="33"/>
    <d v="2023-07-28T00:00:00"/>
    <s v="Sem informação"/>
    <x v="4"/>
    <m/>
    <s v="Felipe Moraes Freitas"/>
    <s v="Felipe Moraes Freitas"/>
    <s v="Marcus Sergio Ferreira Neves"/>
    <s v="Sem indicação"/>
    <s v="Sem indicação"/>
    <s v="felipe.freitas@tjpa.jus.br; marcus.neves@tjpa.jus.br"/>
    <n v="-881"/>
    <s v=""/>
    <m/>
    <s v="Iniciar Processo de Reajuste"/>
    <s v="076/2022"/>
    <m/>
  </r>
  <r>
    <x v="1"/>
    <s v="018"/>
    <x v="2"/>
    <s v="ASSOCIAÇÃO  TERAPÊUTICA  DESPERTAR"/>
    <s v="31.715.768/0001-75"/>
    <s v="Doação de Bens Inservívies"/>
    <s v="Alienação"/>
    <s v="Dispensa de Licitação"/>
    <s v="s/n"/>
    <d v="2023-03-13T00:00:00"/>
    <s v="13/03/23"/>
    <d v="2023-03-13T00:00:00"/>
    <s v="13/03/23"/>
    <n v="0"/>
    <s v="EXPIRADO"/>
    <s v="EXPIRADO"/>
    <x v="0"/>
    <n v="2158.69"/>
    <x v="3"/>
    <s v="00"/>
    <s v="SEADM"/>
    <s v="TJPA-PRO-2023/00904"/>
    <s v="Contrato não encontrado"/>
    <s v="Contrato não encontrado"/>
    <m/>
    <m/>
    <s v="Lei n° 8.666/93"/>
    <m/>
    <m/>
    <s v="PRAZO LEGAL"/>
    <x v="34"/>
    <d v="2023-01-12T00:00:00"/>
    <s v="Sem informação"/>
    <x v="3"/>
    <m/>
    <s v="Jose Nasareno de Macedo Silva"/>
    <s v="Jose Nasareno de Macedo Silva"/>
    <s v="Sem indicação"/>
    <s v="Sem indicação"/>
    <s v="Sem indicação"/>
    <s v="nasareno.silva@tjpa.jus.br"/>
    <n v="-1078"/>
    <s v=""/>
    <m/>
    <s v="Iniciar Processo de Reajuste"/>
    <s v="018/2023"/>
    <m/>
  </r>
  <r>
    <x v="1"/>
    <s v="019"/>
    <x v="2"/>
    <s v="INSTITUTO CASA DA BAIANA DE TRADIÇÃO AFRO-RELIGIOSO E DE DESENVOLVIMENTO SOCIAL"/>
    <s v="38.204.655/0001-54"/>
    <s v="Doação de Bens Inservívies"/>
    <s v="Alienação"/>
    <s v="Dispensa de Licitação"/>
    <s v="s/n"/>
    <d v="2023-03-20T00:00:00"/>
    <s v="20/03/23"/>
    <d v="2023-03-20T00:00:00"/>
    <s v="20/03/23"/>
    <n v="0"/>
    <s v="EXPIRADO"/>
    <s v="EXPIRADO"/>
    <x v="0"/>
    <n v="4791.37"/>
    <x v="3"/>
    <s v="00"/>
    <s v="SEADM"/>
    <s v="TJPA-PRO-2023/00967"/>
    <s v="Contrato não encontrado"/>
    <s v="Contrato não encontrado"/>
    <m/>
    <m/>
    <s v="Lei n° 8.666/93"/>
    <m/>
    <m/>
    <s v="PRAZO LEGAL"/>
    <x v="34"/>
    <d v="2023-01-19T00:00:00"/>
    <s v="Sem informação"/>
    <x v="3"/>
    <m/>
    <s v="Jose Nasareno de Macedo Silva"/>
    <s v="Jose Nasareno de Macedo Silva"/>
    <s v="Sem indicação"/>
    <s v="Sem indicação"/>
    <s v="Sem indicação"/>
    <s v="nasareno.silva@tjpa.jus.br"/>
    <n v="-1071"/>
    <s v=""/>
    <m/>
    <s v="Iniciar Processo de Reajuste"/>
    <s v="019/2023"/>
    <m/>
  </r>
  <r>
    <x v="1"/>
    <s v="019"/>
    <x v="4"/>
    <s v="MYO2 SOLUÇÕES EM SAÚDE INDÚSTRIA EIRELI"/>
    <s v="15.564.580/0001-17"/>
    <s v="Contratação de empresa especializada em lavagem e passagem de roupas hospitalares"/>
    <s v="Serviço de Terceiro"/>
    <s v="Dispensa de Licitação"/>
    <s v="s/n"/>
    <s v="16/03/2022"/>
    <d v="2023-03-16T00:00:00"/>
    <d v="2023-03-16T00:00:00"/>
    <s v="16/03/23"/>
    <n v="365"/>
    <s v="EXPIRADO"/>
    <s v="EXPIRADO"/>
    <x v="0"/>
    <n v="9414"/>
    <x v="0"/>
    <s v="00"/>
    <s v="SEGEP"/>
    <s v="PA-PRO-2021/04111"/>
    <s v="Contrato não encontrado"/>
    <s v="Contrato não encontrado"/>
    <s v="TJPA-MEM-2023/04003, cobrança, apoio operacional. Pedi nova cobrança do apoio operacional em 06/02/2023. Falei com Mairivaldo por telefone em 13/03, processo de prorrogação está parado no serviço médico deste 20/01 - TJPA-MEM-2023/02900 . Expliquei pra ele a urgência e tamanho do trâmite processual. Em 15/03 reiterei a cobrança no Teams."/>
    <m/>
    <s v="Lei n° 8.666/93"/>
    <m/>
    <m/>
    <s v="PRAZO LEGAL"/>
    <x v="34"/>
    <d v="2023-01-15T00:00:00"/>
    <s v="Sem informação"/>
    <x v="3"/>
    <m/>
    <s v="Madalena Freitas de Oliveira"/>
    <s v="Meirivaldo Caldas de Almeida"/>
    <s v="Sem indicação"/>
    <s v="Sem indicação"/>
    <s v="Sem indicação"/>
    <s v="meiravaldo.almeida@tjpa.jus.br; madalena.oliveira@tjpa.jus.br"/>
    <n v="-1075"/>
    <s v=""/>
    <m/>
    <s v="Iniciar Processo de Reajuste"/>
    <s v="019/2022"/>
    <m/>
  </r>
  <r>
    <x v="1"/>
    <s v="019"/>
    <x v="5"/>
    <s v="WEBTRIP AGÊNCIA DE VIAGENS E TURISMO EIRELI,"/>
    <s v="07.340.993/0001-90"/>
    <s v="prestação de serviços de assessoramento, reserva, emissão, remarcação e cancelamento de passagens aéreas, nacionais e internacionais, emissão de seguro de assistência em viagem internacional, de assentos especiais e outras atividades correlatas indissociáveis do serviço prestado, por meio do atendimento remoto,"/>
    <s v="Serviço de Terceiro"/>
    <s v="Pregão Eletrônico "/>
    <s v="035/2020"/>
    <d v="2020-08-05T00:00:00"/>
    <s v="05/08/20"/>
    <d v="2022-08-05T00:00:00"/>
    <s v="05/08/22"/>
    <n v="730"/>
    <s v="EXPIRADO"/>
    <s v="EXPIRADO"/>
    <x v="0"/>
    <n v="1029000"/>
    <x v="0"/>
    <s v="00"/>
    <s v="SEFIN"/>
    <s v="PA-PRO-2020/01788"/>
    <s v="Contrato não encontrado"/>
    <s v="Contrato não encontrado"/>
    <s v="Informado por e-mail, no dia 24/03, que a empresa não tem interesse na prorrogação."/>
    <m/>
    <s v="Lei n° 8.666/93"/>
    <m/>
    <m/>
    <s v="PRAZO LEGAL"/>
    <x v="36"/>
    <d v="2022-06-06T00:00:00"/>
    <s v="Sem informação"/>
    <x v="4"/>
    <m/>
    <s v="Raquel de Souza Filgueira"/>
    <s v="Anderson Clay Batista Pereira"/>
    <s v="Anderson Clay Batista Pereira"/>
    <s v="Sem indicação"/>
    <s v="Sem indicação"/>
    <s v="raquel.filgueira@tjpa.jus.br; anderson.clay@tjpa.jus.br"/>
    <n v="-1298"/>
    <s v=""/>
    <m/>
    <s v="Iniciar Processo de Reajuste"/>
    <s v="019/2020"/>
    <m/>
  </r>
  <r>
    <x v="1"/>
    <s v="021"/>
    <x v="4"/>
    <s v="POLÍCIA  MI-LITAR  DO  ESTADO  DO  PARÁ  EM  FAVOR  DA  POLÍCIA  AMBIENTAL  DE  SAN-TARÉ"/>
    <s v="05.054.994/0001-42"/>
    <s v="Doação de bens móveis inservíveis"/>
    <s v="Alienação"/>
    <s v="Dispensa de Licitação"/>
    <s v="s/n"/>
    <d v="2022-04-19T00:00:00"/>
    <s v="19/04/22"/>
    <d v="2022-04-19T00:00:00"/>
    <s v="19/04/22"/>
    <n v="0"/>
    <s v="EXPIRADO"/>
    <s v="EXPIRADO"/>
    <x v="0"/>
    <n v="3355.99"/>
    <x v="3"/>
    <s v="00"/>
    <s v="SEADM"/>
    <s v="PA-PRO-2022/01149"/>
    <s v="Contrato não encontrado"/>
    <s v="Contrato não encontrado"/>
    <m/>
    <m/>
    <s v="Lei n° 8.666/93"/>
    <m/>
    <m/>
    <s v="PRAZO LEGAL"/>
    <x v="30"/>
    <d v="2022-02-18T00:00:00"/>
    <s v="Sem informação"/>
    <x v="3"/>
    <m/>
    <s v="Jose Nasareno de Macedo Silva"/>
    <s v="Jose Nasareno de Macedo Silva"/>
    <s v="Sem indicação"/>
    <s v="Sem indicação"/>
    <s v="Sem indicação"/>
    <s v="nasareno.silva@tjpa.jus.br"/>
    <n v="-1406"/>
    <s v=""/>
    <m/>
    <s v="Iniciar Processo de Reajuste"/>
    <s v="021/2022"/>
    <m/>
  </r>
  <r>
    <x v="1"/>
    <s v="021"/>
    <x v="5"/>
    <s v="CANTÃO VIGILÂNCIA E SEGURANÇA LTDA"/>
    <s v="14.966.650/0003-62"/>
    <s v="Prestação de Serviços de Vigilância e Segurança Armada, nas dependências e instalações do Tribunal de Justiçado Estado do Pará – TJE/PA, no Interior do Estado do Pará"/>
    <s v="Terceirização"/>
    <s v="Pregão Eletrônico "/>
    <s v="006/2020"/>
    <d v="2020-09-24T00:00:00"/>
    <s v="24/09/20"/>
    <d v="2022-08-01T00:00:00"/>
    <s v="01/08/22"/>
    <n v="676"/>
    <s v="EXPIRADO"/>
    <s v="EXPIRADO"/>
    <x v="0"/>
    <n v="1733713.32"/>
    <x v="0"/>
    <s v="00"/>
    <s v="COMIL"/>
    <s v="PA-PRO-2020/02068"/>
    <s v="Contrato não encontrado"/>
    <s v="Contrato não encontrado"/>
    <s v="PA-MEM-2022/30390-B - distrato autorizado em 22/07/2022; nova contratação formalizada"/>
    <m/>
    <s v="Lei n° 8.666/93"/>
    <m/>
    <m/>
    <s v="PRAZO LEGAL"/>
    <x v="36"/>
    <d v="2022-06-02T00:00:00"/>
    <s v="Sem informação"/>
    <x v="4"/>
    <m/>
    <s v="Enio de Oliveira Reboucas"/>
    <s v="Joao Victor Ferreira Almeida"/>
    <s v="Marlon Silva Nascimento"/>
    <s v="Sem indicação"/>
    <s v="Sem indicação"/>
    <s v="enio.rebouças@tjpa.jus.br; joao.vfalmeida@tjpa.jus.br; marlon.nascimento@tjpa.jus.br"/>
    <n v="-1302"/>
    <s v=""/>
    <m/>
    <s v="Iniciar Processo de Reajuste"/>
    <s v="021/2020"/>
    <m/>
  </r>
  <r>
    <x v="1"/>
    <s v="021"/>
    <x v="2"/>
    <s v="ASSOCIAÇÃO  CARAJÁS  DE  PORTADORES  DE  DEFICIÊNCIA"/>
    <s v="04.616.071/0001-74"/>
    <s v="Doação de Bens Inservívies"/>
    <s v="Alienação"/>
    <s v="Dispensa de Licitação"/>
    <s v="s/n"/>
    <d v="2023-03-21T00:00:00"/>
    <s v="21/03/23"/>
    <d v="2023-03-21T00:00:00"/>
    <s v="21/03/23"/>
    <n v="0"/>
    <s v="EXPIRADO"/>
    <s v="EXPIRADO"/>
    <x v="0"/>
    <n v="1725.77"/>
    <x v="3"/>
    <s v="00"/>
    <s v="SEADM"/>
    <s v="TJPA-PRO-2023/00994"/>
    <s v="Contrato não encontrado"/>
    <s v="Contrato não encontrado"/>
    <m/>
    <m/>
    <s v="Lei n° 8.666/93"/>
    <m/>
    <m/>
    <s v="PRAZO LEGAL"/>
    <x v="34"/>
    <d v="2023-01-20T00:00:00"/>
    <s v="Sem informação"/>
    <x v="3"/>
    <m/>
    <s v="Jose Nasareno de Macedo Silva"/>
    <s v="Jose Nasareno de Macedo Silva"/>
    <s v="Sem indicação"/>
    <s v="Sem indicação"/>
    <s v="Sem indicação"/>
    <s v="nasareno.silva@tjpa.jus.br"/>
    <n v="-1070"/>
    <s v=""/>
    <m/>
    <s v="Iniciar Processo de Reajuste"/>
    <s v="021/2023"/>
    <m/>
  </r>
  <r>
    <x v="1"/>
    <s v="022"/>
    <x v="4"/>
    <s v=" CONSELHO ESCOLAR MUNICIPAL DE ENSINO FUNDAMENTAL PA 254 KM"/>
    <s v="05.736.185/0001-10"/>
    <s v="Doação de bens móveis inservíveis"/>
    <s v="Alienação"/>
    <s v="Dispensa de Licitação"/>
    <s v="s/n"/>
    <d v="2022-04-19T00:00:00"/>
    <s v="19/04/22"/>
    <d v="2022-04-19T00:00:00"/>
    <s v="19/04/22"/>
    <n v="0"/>
    <s v="EXPIRADO"/>
    <s v="EXPIRADO"/>
    <x v="0"/>
    <n v="2189.91"/>
    <x v="3"/>
    <s v="00"/>
    <s v="SEADM"/>
    <s v="PA-PRO-2022/01267"/>
    <s v="Contrato não encontrado"/>
    <s v="Contrato não encontrado"/>
    <m/>
    <m/>
    <s v="Lei n° 8.666/93"/>
    <m/>
    <m/>
    <s v="PRAZO LEGAL"/>
    <x v="30"/>
    <d v="2022-02-18T00:00:00"/>
    <s v="Sem informação"/>
    <x v="3"/>
    <m/>
    <s v="Jose Nasareno de Macedo Silva"/>
    <s v="Jose Nasareno de Macedo Silva"/>
    <s v="Sem indicação"/>
    <s v="Sem indicação"/>
    <s v="Sem indicação"/>
    <s v="nasareno.silva@tjpa.jus.br"/>
    <n v="-1406"/>
    <s v=""/>
    <m/>
    <s v="Iniciar Processo de Reajuste"/>
    <s v="022/2022"/>
    <m/>
  </r>
  <r>
    <x v="1"/>
    <s v="023"/>
    <x v="4"/>
    <s v="SANEAR BRASIL CONSTRUÇÕES EIRELI "/>
    <s v="18.284.403/0001-75"/>
    <s v="Execução da obra de reforma, revtalização e restauração da Sede do Tribunal de  Justiça do  Estado  do  Pará"/>
    <s v="Obra e Serviço de Engenharia"/>
    <s v="Tomada de Preços"/>
    <s v="002/2022"/>
    <d v="2022-04-29T00:00:00"/>
    <s v="29/04/22"/>
    <d v="2023-04-29T00:00:00"/>
    <s v="29/04/23"/>
    <n v="365"/>
    <s v="EXPIRADO"/>
    <s v="EXPIRADO"/>
    <x v="0"/>
    <n v="1953325"/>
    <x v="0"/>
    <s v="00"/>
    <s v="SEENG"/>
    <s v="PA-PRO-2022/01420  "/>
    <s v="Contrato não encontrado"/>
    <s v="Contrato não encontrado"/>
    <s v="TJPA-MEM-2023/06531, não prorrogar"/>
    <m/>
    <s v="Lei n° 8.666/93"/>
    <m/>
    <m/>
    <s v="PRAZO LEGAL"/>
    <x v="37"/>
    <d v="2023-02-28T00:00:00"/>
    <s v="Sem informação"/>
    <x v="4"/>
    <m/>
    <s v="Jose Luis Sarmento de Araujo"/>
    <s v="Jose Luis Sarmento de Araujo"/>
    <s v="Gabriel Henrique da Silva Ventura"/>
    <s v="Sem indicação"/>
    <s v="Sem indicação"/>
    <s v="jose.araujo@tjpa.jus.br; gabriel.ventura@tjpa.jus.br"/>
    <n v="-1031"/>
    <s v=""/>
    <m/>
    <s v="Iniciar Processo de Reajuste"/>
    <s v="023/2022"/>
    <m/>
  </r>
  <r>
    <x v="1"/>
    <s v="023"/>
    <x v="2"/>
    <s v="CENTRO SOCIAL, CULTURAL, EDUCACIONAL ARCA DE NOE"/>
    <s v="06.538.090/0001-55"/>
    <s v="Doação de Bens Inservívies"/>
    <s v="Alienação"/>
    <s v="Dispensa de Licitação"/>
    <s v="s/n"/>
    <d v="2023-03-22T00:00:00"/>
    <s v="22/03/23"/>
    <d v="2023-03-22T00:00:00"/>
    <s v="22/03/23"/>
    <n v="0"/>
    <s v="EXPIRADO"/>
    <s v="EXPIRADO"/>
    <x v="0"/>
    <n v="87349.77"/>
    <x v="3"/>
    <s v="00"/>
    <s v="SEADM"/>
    <s v="TJPA-PRO-2023/01034"/>
    <s v="Contrato não encontrado"/>
    <s v="Contrato não encontrado"/>
    <m/>
    <m/>
    <s v="Lei n° 8.666/93"/>
    <m/>
    <m/>
    <s v="PRAZO LEGAL"/>
    <x v="34"/>
    <d v="2023-01-21T00:00:00"/>
    <s v="Sem informação"/>
    <x v="3"/>
    <m/>
    <s v="Jose Nasareno de Macedo Silva"/>
    <s v="Jose Nasareno de Macedo Silva"/>
    <s v="Sem indicação"/>
    <s v="Sem indicação"/>
    <s v="Sem indicação"/>
    <s v="nasareno.silva@tjpa.jus.br"/>
    <n v="-1069"/>
    <s v=""/>
    <m/>
    <s v="Iniciar Processo de Reajuste"/>
    <s v="023/2023"/>
    <m/>
  </r>
  <r>
    <x v="1"/>
    <s v="024"/>
    <x v="2"/>
    <s v="POLÍCIA CIVIL DO ESTADO DO PARA, EM FAVOR DA DELEGACIA DE POLÍCIA CIVIL DE CACHOEIRA  DO  ARAR"/>
    <s v="00.368.105/0001-06"/>
    <s v="Doação de Bens Inservívies"/>
    <s v="Alienação"/>
    <s v="Dispensa de Licitação"/>
    <s v="s/n"/>
    <d v="2023-04-04T00:00:00"/>
    <s v="04/04/23"/>
    <d v="2023-04-04T00:00:00"/>
    <s v="04/04/23"/>
    <n v="0"/>
    <s v="EXPIRADO"/>
    <s v="EXPIRADO"/>
    <x v="0"/>
    <n v="3022.78"/>
    <x v="3"/>
    <s v="00"/>
    <s v="SEADM"/>
    <s v="TJPA-PRO-2023/01063"/>
    <s v="Contrato não encontrado"/>
    <s v="Contrato não encontrado"/>
    <m/>
    <m/>
    <s v="Lei n° 8.666/93"/>
    <m/>
    <m/>
    <s v="PRAZO LEGAL"/>
    <x v="37"/>
    <d v="2023-02-03T00:00:00"/>
    <s v="Sem informação"/>
    <x v="3"/>
    <m/>
    <s v="Jose Nasareno de Macedo Silva"/>
    <s v="Jose Nasareno de Macedo Silva"/>
    <s v="Sem indicação"/>
    <s v="Sem indicação"/>
    <s v="Sem indicação"/>
    <s v="nasareno.silva@tjpa.jus.br"/>
    <n v="-1056"/>
    <s v=""/>
    <m/>
    <s v="Iniciar Processo de Reajuste"/>
    <s v="024/2023"/>
    <m/>
  </r>
  <r>
    <x v="1"/>
    <s v="025"/>
    <x v="3"/>
    <s v="ÁGUA NORTE - TRATAMENTO DE ÁGUA E SOLUÇÕES AMBIENTAIS"/>
    <s v="15.622.879/0001-80"/>
    <s v="Contratação de serviços de manutenção preventiva da Estação de Tratamento de efluentes compacta da Fórum de Mosqueiro"/>
    <s v="Serviço de Terceiro"/>
    <s v="Pregão Eletrônico "/>
    <s v="032/2021"/>
    <d v="2021-07-14T00:00:00"/>
    <s v="14/07/21"/>
    <d v="2021-09-15T00:00:00"/>
    <s v="15/09/21"/>
    <n v="63"/>
    <s v="EXPIRADO"/>
    <s v="EXPIRADO"/>
    <x v="0"/>
    <n v="47499.96"/>
    <x v="0"/>
    <s v="00"/>
    <s v="SEENG"/>
    <s v="PA-PRO-2021/02139"/>
    <s v="Contrato não encontrado"/>
    <s v="Contrato não encontrado"/>
    <s v="PA-MEM-2022/05971, autorizado em 18/05/2022 / RESCISÃO ANTECIPADA: TJPA-MEM-2022/40082-A"/>
    <m/>
    <s v="Lei n° 8.666/93"/>
    <m/>
    <m/>
    <s v="PRAZO LEGAL"/>
    <x v="38"/>
    <d v="2021-07-17T00:00:00"/>
    <s v="Sem informação"/>
    <x v="4"/>
    <m/>
    <s v="Antonio Maximiano de Sousa Martins Jr."/>
    <s v="Samantha Nahon Bittencourt"/>
    <s v="Samanta Edrine do Rosário de Sousa "/>
    <s v="Sem indicação"/>
    <s v="Sem indicação"/>
    <s v="antonio.martins@tjpa..jus.br; samantha.nahon@tjpa.ju.sbr"/>
    <n v="-1622"/>
    <s v=""/>
    <m/>
    <s v="Iniciar Processo de Reajuste"/>
    <s v="025/2021"/>
    <m/>
  </r>
  <r>
    <x v="1"/>
    <s v="025"/>
    <x v="4"/>
    <s v="INSPETORIA SALESIANA MISSIONARIA DA AMAZONIA -  ESCOLA SALESIANA DO TRABALHO "/>
    <s v="04.373.163/0050-59"/>
    <s v="Doação de bens móveis inservíveis"/>
    <s v="Alienação"/>
    <s v="Dispensa de Licitação"/>
    <s v="s/n"/>
    <d v="2022-05-02T00:00:00"/>
    <s v="02/05/22"/>
    <d v="2022-05-02T00:00:00"/>
    <s v="02/05/22"/>
    <n v="0"/>
    <s v="EXPIRADO"/>
    <s v="EXPIRADO"/>
    <x v="0"/>
    <n v="121111.94"/>
    <x v="3"/>
    <s v="00"/>
    <s v="SEADM"/>
    <s v="PA-PRO-2022/02227"/>
    <s v="Contrato não encontrado"/>
    <s v="Contrato não encontrado"/>
    <m/>
    <m/>
    <s v="Lei n° 8.666/93"/>
    <m/>
    <m/>
    <s v="PRAZO LEGAL"/>
    <x v="30"/>
    <d v="2022-03-03T00:00:00"/>
    <s v="Sem informação"/>
    <x v="3"/>
    <m/>
    <s v="Jose Nasareno de Macedo Silva"/>
    <s v="Jose Nasareno de Macedo Silva"/>
    <s v="Sem indicação"/>
    <s v="Sem indicação"/>
    <s v="Sem indicação"/>
    <s v="nasareno.silva@tjpa.jus.br"/>
    <n v="-1393"/>
    <s v=""/>
    <m/>
    <s v="Iniciar Processo de Reajuste"/>
    <s v="025/2022"/>
    <m/>
  </r>
  <r>
    <x v="1"/>
    <s v="025"/>
    <x v="6"/>
    <s v="CATA VENTO REFRIGERAÇÃO E SERVIÇOS GERAIS LTDA "/>
    <s v="03.534.028/0001-05"/>
    <s v="Prestação de serviços de manutenção preventiva e corretiva, de desinstalação, substituição e realocação dos equipamentos de ar condicionado tipo expansão direta e VRF, Splits (ou outro equipamento de outra classificação que vier a substituir estes) instalados no Prédio Sede do Tribunal de Justiça do Estado do Pará"/>
    <s v="Serviço de Terceiro"/>
    <s v="Pregão Eletrônico"/>
    <s v="018/2016"/>
    <d v="2016-05-02T00:00:00"/>
    <s v="02/05/16"/>
    <d v="2022-05-02T00:00:00"/>
    <s v="02/05/22"/>
    <n v="2191"/>
    <s v="EXPIRADO"/>
    <s v="EXPIRADO"/>
    <x v="0"/>
    <n v="194280"/>
    <x v="0"/>
    <s v="00"/>
    <s v="SEENG"/>
    <s v="PA-PRO-2016/01338"/>
    <s v="Contrato não encontrado"/>
    <s v="Contrato não encontrado"/>
    <s v="_x000a_NOVA LICITAÇÃO EM INSTRUÇÃO NO PA-PRO-2020/01717. SOLICITAÇÃO DE PRORROGAÇÃO EXCEPCIONAL: PA-MEM-2021/24550. Novo contrato: 84/2021, sai pedindo rescisão no expediente pedindo caução"/>
    <m/>
    <s v="Lei n° 8.666/93"/>
    <m/>
    <m/>
    <s v="EMERGENCIAL"/>
    <x v="30"/>
    <d v="2022-03-03T00:00:00"/>
    <s v="Sem informação"/>
    <x v="4"/>
    <m/>
    <s v="Sem indicação"/>
    <s v="Edson Goncalves Ferreira"/>
    <s v="Sem indicação"/>
    <s v="Sem indicação"/>
    <s v="Sem indicação"/>
    <s v="edson.ferreira@tjpa.jus."/>
    <n v="-1393"/>
    <s v=""/>
    <m/>
    <s v="Iniciar Processo de Reajuste"/>
    <s v="025/2016"/>
    <m/>
  </r>
  <r>
    <x v="1"/>
    <s v="017"/>
    <x v="5"/>
    <s v="METALURGICA ASCURRA EIRELI "/>
    <s v="01.652.937/0001-04"/>
    <s v="Contratação de empresa especializada para aquisição com_x000a_instalação de plataformas de percurso vertical para o Juizado Especial do Jurunas, Fórum de Marituba, Fórum_x000a_de Parauapebas e Anexo II do Tribunal de Justiça do Estado do Pará, com serviço de conservação/manutenção_x000a_em garantia"/>
    <s v="Material Permanente"/>
    <s v="Pregão Eletrônico "/>
    <s v="029/2020"/>
    <d v="2020-07-03T00:00:00"/>
    <s v="03/07/20"/>
    <d v="2022-03-03T00:00:00"/>
    <s v="03/03/22"/>
    <n v="608"/>
    <s v="EXPIRADO"/>
    <s v="EXPIRADO"/>
    <x v="0"/>
    <n v="202100"/>
    <x v="0"/>
    <s v="00"/>
    <s v="SEENG"/>
    <s v="PA-PRO-2020/01565"/>
    <s v="Contrato não encontrado"/>
    <s v="Contrato não encontrado"/>
    <s v="PA-MEM-2022/02557, cobrança. Não será renovado, Nova contratação: PA-PRO-2021/04278. Não será renovado conforme PA-MEM-2022/15100"/>
    <m/>
    <s v="Lei n° 8.666/93"/>
    <m/>
    <m/>
    <s v="PRAZO LEGAL"/>
    <x v="35"/>
    <d v="2022-01-02T00:00:00"/>
    <s v="Sem informação"/>
    <x v="4"/>
    <m/>
    <s v="Antonio Maximiano de Sousa Martins Jr."/>
    <s v="Sem indicação"/>
    <s v="Edson Goncalves Ferreira"/>
    <s v="Sem indicação"/>
    <s v="Sem indicação"/>
    <s v="antonio.martins@tjpa.jus.br; edson.ferreira@tjpa.jus.br"/>
    <n v="-1453"/>
    <s v=""/>
    <m/>
    <s v="Iniciar Processo de Reajuste"/>
    <s v="017/2020"/>
    <m/>
  </r>
  <r>
    <x v="1"/>
    <s v="028"/>
    <x v="2"/>
    <s v="INSTITUTO CULTUTAL COMUNITÁRIO SUCURITINGA"/>
    <s v="11.619.331/0001-20"/>
    <s v="Doação de Bens Inservíveis"/>
    <s v="Alienação"/>
    <s v="Dispensa de Licitação"/>
    <s v="s/n"/>
    <d v="2023-03-30T00:00:00"/>
    <s v="30/03/23"/>
    <d v="2023-03-30T00:00:00"/>
    <s v="30/03/23"/>
    <n v="0"/>
    <s v="EXPIRADO"/>
    <s v="EXPIRADO"/>
    <x v="0"/>
    <n v="41767.82"/>
    <x v="3"/>
    <s v="00"/>
    <s v="SEADM"/>
    <s v="TJPA-PRO-2023/01136"/>
    <s v="Contrato não encontrado"/>
    <s v="Contrato não encontrado"/>
    <m/>
    <m/>
    <s v="Lei n° 8.666/93"/>
    <m/>
    <m/>
    <s v="PRAZO LEGAL"/>
    <x v="34"/>
    <d v="2023-01-29T00:00:00"/>
    <s v="Sem informação"/>
    <x v="3"/>
    <m/>
    <s v="Jose Nasareno de Macedo Silva"/>
    <s v="Sem indicação"/>
    <s v="Sem indicação"/>
    <s v="Sem indicação"/>
    <s v="Sem indicação"/>
    <s v="nasareno.silva@tjpa.jus.br"/>
    <n v="-1061"/>
    <s v=""/>
    <m/>
    <s v="Iniciar Processo de Reajuste"/>
    <s v="028/2023"/>
    <m/>
  </r>
  <r>
    <x v="1"/>
    <s v="029"/>
    <x v="11"/>
    <s v="ENGEBIO SERVIÇOS TÉCNICOS DE ENGENHARIA LTDA"/>
    <s v="06.555.589/0001-70"/>
    <s v="Prestação de serviços de Manutenção preventiva e corretiva, com reposição de peças, nos equipamentos médicos "/>
    <s v="Serviço de Terceiro"/>
    <s v="Pregão Eletrônico"/>
    <s v="026/2018"/>
    <d v="2018-04-27T00:00:00"/>
    <s v="27/04/18"/>
    <d v="2023-04-27T00:00:00"/>
    <s v="27/04/23"/>
    <n v="1826"/>
    <s v="EXPIRADO"/>
    <s v="EXPIRADO"/>
    <x v="0"/>
    <n v="47942.85"/>
    <x v="0"/>
    <s v="00"/>
    <s v="SEGEP"/>
    <s v="PA-PRO-2018/01943"/>
    <s v="Contrato não encontrado"/>
    <s v="Contrato não encontrado"/>
    <s v="TJPA-MEM-2023/06496, COBRANÇA, apoio operacional. Reunião ciom serviço médico, vamos dar apoio. PRORROGAÇÃO EXCEPCIONAL COM CLAUSULA DE RESCISÃO ANTECIPADA. VÃO SAIR COM NOVA CONTRATAÇÃO (reunião ocorrida em 22/03/2023)"/>
    <m/>
    <s v="Lei n° 8.666/93"/>
    <m/>
    <m/>
    <s v="EXCEPCIONAL"/>
    <x v="37"/>
    <d v="2023-02-26T00:00:00"/>
    <s v="Sem informação"/>
    <x v="4"/>
    <m/>
    <s v="Sem indicação"/>
    <s v="Kamilla de Mendonça Gondim Prince"/>
    <s v="Sem indicação"/>
    <s v="Sem indicação"/>
    <s v="Sem indicação"/>
    <s v="kamilla@prince@tjpa.jus.br"/>
    <n v="-1033"/>
    <s v=""/>
    <m/>
    <s v="Iniciar Processo de Reajuste"/>
    <s v="029/2018"/>
    <m/>
  </r>
  <r>
    <x v="1"/>
    <s v="029"/>
    <x v="3"/>
    <s v="SENSORIAL DETECTORES DE SEGURANÇA LTDA"/>
    <s v="09.054.830/0001-76"/>
    <s v="Aquisição, por demanda, de materiais para os pórticos detectores de metais nos prédios do TJPA "/>
    <s v="Material de Consumo"/>
    <s v="Inexigibilidade de Licitação"/>
    <s v="007/2021"/>
    <d v="2021-07-20T00:00:00"/>
    <s v="20/07/21"/>
    <d v="2022-07-20T00:00:00"/>
    <s v="20/07/22"/>
    <n v="365"/>
    <s v="EXPIRADO"/>
    <s v="EXPIRADO"/>
    <x v="0"/>
    <n v="65661.960000000006"/>
    <x v="0"/>
    <s v="00"/>
    <s v="COMIL"/>
    <s v="PA-PRO-2020/02224"/>
    <s v="Contrato não encontrado"/>
    <s v="Contrato não encontrado"/>
    <s v="PA-MEM-2022/20498, cobrança. Nçao será prorrogado conforme PA-DES-92453"/>
    <m/>
    <s v="Lei n° 8.666/93"/>
    <m/>
    <m/>
    <s v="PRAZO LEGAL"/>
    <x v="36"/>
    <d v="2022-05-21T00:00:00"/>
    <s v="Sem informação"/>
    <x v="4"/>
    <m/>
    <s v="Marlon Silva Nascimento"/>
    <s v="Willian Rogerio Souza da Silva"/>
    <s v="Edson Santos de Souza"/>
    <s v="Sem indicação"/>
    <s v="Sem indicação"/>
    <s v="edson.souza@tjpa.jus.br; william.silva@tjpa.jus.br; marlon.nascimento@tjpa.jus.br"/>
    <n v="-1314"/>
    <s v=""/>
    <m/>
    <s v="Iniciar Processo de Reajuste"/>
    <s v="029/2021"/>
    <m/>
  </r>
  <r>
    <x v="1"/>
    <s v="031"/>
    <x v="4"/>
    <s v="IOB INFORMAÇÕES OBJETIVAS PUBLICAÇÕES JURÍDICAS  LTDA"/>
    <s v="43.217.850/0001-59"/>
    <s v="CONTRATAÇÃO DIRETA DE ASSINATURA ANUAL DAS REVISTAS JURÍDICAS DA EDITORA IOB"/>
    <s v="Serviço de Terceiro"/>
    <s v="Inexigibilidade de Licitação"/>
    <s v="017/2022"/>
    <d v="2022-05-17T00:00:00"/>
    <s v="17/05/22"/>
    <d v="2023-05-17T00:00:00"/>
    <s v="17/05/23"/>
    <n v="365"/>
    <s v="EXPIRADO"/>
    <s v="EXPIRADO"/>
    <x v="0"/>
    <n v="8040"/>
    <x v="0"/>
    <s v="00"/>
    <s v="SEADM"/>
    <s v="PA-PRO-2022/01725 "/>
    <s v="Contrato não encontrado"/>
    <s v="Contrato não encontrado"/>
    <s v="TJPA-MEM-2023/10576, cobrança; ct sem clausula de prorrogação; nova contratação TJPA-MEM-2023/10756"/>
    <m/>
    <s v="Lei n° 8.666/93"/>
    <m/>
    <m/>
    <s v="PRAZO LEGAL"/>
    <x v="37"/>
    <d v="2023-03-18T00:00:00"/>
    <s v="Sem informação"/>
    <x v="4"/>
    <m/>
    <s v="Elaine Cristina Fernandes Ribeiro"/>
    <s v="Elaine Cristina Fernandes Ribeiro"/>
    <s v="Lanalucia dos Santos Soares Figueiredo"/>
    <s v="Sem indicação"/>
    <s v="Sem indicação"/>
    <s v="elaine.ribeiro@tjpa.jus.br; lanalucia.soares@tjpa.jus.br"/>
    <n v="-1013"/>
    <s v=""/>
    <m/>
    <s v="Iniciar Processo de Reajuste"/>
    <s v="031/2022"/>
    <m/>
  </r>
  <r>
    <x v="1"/>
    <s v="033"/>
    <x v="7"/>
    <s v="BASIC ELEVADORES LTDA "/>
    <s v="02.254.737/0001-66"/>
    <s v="Aquisição e instalação de 01 elevador no Bloco 01 do Fórum de Ananindeua"/>
    <s v="Material Permanente e Serviço de Terceiro"/>
    <s v="Pregão Eletrônico"/>
    <s v="024/2017"/>
    <d v="2017-06-23T00:00:00"/>
    <s v="23/06/17"/>
    <d v="2022-06-23T00:00:00"/>
    <s v="23/06/22"/>
    <n v="1826"/>
    <s v="EXPIRADO"/>
    <s v="EXPIRADO"/>
    <x v="0"/>
    <n v="226000"/>
    <x v="0"/>
    <s v="00"/>
    <s v="SEENG"/>
    <s v="PA-PRO-2017/02452"/>
    <s v="Contrato não encontrado"/>
    <s v="Contrato não encontrado"/>
    <s v="PA-MEM-2021/36291; Não será prorrogado, e-mail 15/03/2022"/>
    <m/>
    <s v="Lei n° 8.666/93"/>
    <m/>
    <m/>
    <s v="EXCEPCIONAL"/>
    <x v="30"/>
    <d v="2022-04-24T00:00:00"/>
    <s v="Sem informação"/>
    <x v="4"/>
    <m/>
    <s v="Sem indicação"/>
    <s v="Sem indicação"/>
    <s v="Sem indicação"/>
    <s v="Sem indicação"/>
    <s v="Sem indicação"/>
    <n v="0"/>
    <n v="-1341"/>
    <s v=""/>
    <m/>
    <s v="Iniciar Processo de Reajuste"/>
    <s v="033/2017"/>
    <m/>
  </r>
  <r>
    <x v="1"/>
    <s v="034"/>
    <x v="6"/>
    <s v="OVERSEE TECNOLOGIA E SISTEMAS LTDA"/>
    <s v="04.071.307/0001-34"/>
    <s v="Serviço de transmissão e armazenamento de áudio e vídeo pela internet com acesso interativo de participantes capaz de prover Ensino à Distância - EAD para até 500 (quinhentos) acessos simultâneos pelo período de 24 (vinte e quatro) meses, com fornecimento de equipamentos, softwares, plataforma de EAD e técnicos de operação e suporte"/>
    <s v="Serviço de Terceiro"/>
    <s v="Pregão Eletrônico"/>
    <s v="026/2016"/>
    <d v="2016-06-14T00:00:00"/>
    <s v="14/06/16"/>
    <d v="2022-06-15T00:00:00"/>
    <s v="15/06/22"/>
    <n v="2192"/>
    <s v="EXPIRADO"/>
    <s v="EXPIRADO"/>
    <x v="0"/>
    <n v="260000"/>
    <x v="0"/>
    <s v="00"/>
    <s v="EJ"/>
    <s v="PA-PRO-2016/02336"/>
    <s v="Contrato não encontrado"/>
    <s v="Contrato não encontrado"/>
    <s v="RESCISÃO CONTRATUAL: PA-MEM-2022/02246. Nova licitação:  PA-PRO-2021/01697, fiscalização pediu a rescição antecipada.Aguardar novo contrato ser formalizado. E-mail de JOAO MARCELO DE SOUSA SIQUEIRA DE 17/12/2021. Contratação unificada"/>
    <m/>
    <s v="Lei n° 8.666/93"/>
    <m/>
    <m/>
    <s v="EMERGENCIAL"/>
    <x v="30"/>
    <d v="2022-04-16T00:00:00"/>
    <s v="Sem informação"/>
    <x v="4"/>
    <m/>
    <s v="Sem indicação"/>
    <s v="Joao Marcelo de Sousa Siqueira"/>
    <s v="Sem indicação"/>
    <s v="Sem indicação"/>
    <s v="Sem indicação"/>
    <s v="joao.siqueira@tjpa.jus.br"/>
    <n v="-1349"/>
    <s v=""/>
    <m/>
    <s v="Iniciar Processo de Reajuste"/>
    <s v="034/2016"/>
    <m/>
  </r>
  <r>
    <x v="1"/>
    <s v="034"/>
    <x v="5"/>
    <s v="CANTÃO VIGILÂNCIA E SEGURANÇA LTDA"/>
    <s v="14.966.650/0003-62"/>
    <s v="Prestação de Serviços de Vigilância e Segurança Armada, nas dependências e instalações do Tribunal de Justiçado Estado do Pará – TJE/PA, no Interior do Estado do Pará"/>
    <s v="Terceirização"/>
    <s v="Pregão Eletrônico "/>
    <s v="006/2020"/>
    <d v="2020-11-01T00:00:00"/>
    <s v="01/11/20"/>
    <d v="2022-08-01T00:00:00"/>
    <s v="01/08/22"/>
    <n v="638"/>
    <s v="EXPIRADO"/>
    <s v="EXPIRADO"/>
    <x v="0"/>
    <n v="1033578"/>
    <x v="0"/>
    <s v="00"/>
    <s v="COMIL"/>
    <s v="PA-PRO-2020/02541"/>
    <s v="Contrato não encontrado"/>
    <s v="Contrato não encontrado"/>
    <s v="PA-MEM-2022/30390-C, distrato autorizado em 22/07/2022 - distrato; nova contratação formalizada"/>
    <m/>
    <s v="Lei n° 8.666/93"/>
    <m/>
    <m/>
    <s v="PRAZO LEGAL"/>
    <x v="36"/>
    <d v="2022-06-02T00:00:00"/>
    <s v="Sem informação"/>
    <x v="4"/>
    <m/>
    <s v="Enio de Oliveira Reboucas"/>
    <s v="Joao Victor Ferreira Almeida"/>
    <s v="Marlon Silva Nascimento"/>
    <s v="Sem indicação"/>
    <s v="Sem indicação"/>
    <s v="enio.rebouças@tjpa.jus.br; joao.vfalmeida@tjpa.jus.br; marlon.nascimento@tjpa.jus.br"/>
    <n v="-1302"/>
    <s v=""/>
    <m/>
    <s v="Iniciar Processo de Reajuste"/>
    <s v="034/2020"/>
    <m/>
  </r>
  <r>
    <x v="1"/>
    <s v="035"/>
    <x v="5"/>
    <s v="BLB ELETRÔNICA LTDA"/>
    <s v="04.220.505/0001-12"/>
    <s v="contratação de empresa especializada no serviço_x000a_de manutenção preventiva e corretiva de equipamento ELETROCARDIOGRAFO MODELO ECG-6,_x000a_instalado no Serviço Médico do TJ/PA"/>
    <s v="Serviço de Terceiro"/>
    <s v="Inexigibilidade de Licitação"/>
    <s v="011/2020"/>
    <d v="2020-10-21T00:00:00"/>
    <s v="21/10/20"/>
    <d v="2022-10-21T00:00:00"/>
    <s v="21/10/22"/>
    <n v="730"/>
    <s v="EXPIRADO"/>
    <s v="EXPIRADO"/>
    <x v="0"/>
    <n v="10484.4"/>
    <x v="0"/>
    <s v="00"/>
    <s v="SEGEP"/>
    <s v="PA-PRO-2020/02121"/>
    <s v="Contrato não encontrado"/>
    <s v="Contrato não encontrado"/>
    <s v="PA-MEM-2022/36358, cobrança / PA-MEM-2022/36059, instrução; parecer jurídico desfavorável a prorrogação por inexigibilidade"/>
    <m/>
    <s v="Lei n° 8.666/93"/>
    <m/>
    <m/>
    <s v="PRAZO LEGAL"/>
    <x v="39"/>
    <d v="2022-08-22T00:00:00"/>
    <s v="Sem informação"/>
    <x v="4"/>
    <m/>
    <s v="Miguel Angelo Novo Simas"/>
    <s v="Sem indicação"/>
    <s v="Kamilla de Mendonça Gondim Prince"/>
    <s v="Sem indicação"/>
    <s v="Sem indicação"/>
    <s v="miguel.simas@tjpa.jus.br; kamilla.prince@tjpa.jus.br"/>
    <n v="-1221"/>
    <s v=""/>
    <m/>
    <s v="Iniciar Processo de Reajuste"/>
    <s v="035/2020"/>
    <m/>
  </r>
  <r>
    <x v="1"/>
    <s v="037"/>
    <x v="4"/>
    <s v="UISSARA  CONSTRUÇÕES  E  SERVIÇOS  LTD"/>
    <s v="13.024.826/0001-32"/>
    <s v="Execução da obra de revitalização do Fórum Distrital de Icoaraci"/>
    <s v="Obra e Serviço de Engenharia"/>
    <s v="Convite"/>
    <s v="001/2022"/>
    <d v="2022-05-16T00:00:00"/>
    <s v="16/05/22"/>
    <d v="2023-05-16T00:00:00"/>
    <s v="16/05/23"/>
    <n v="365"/>
    <s v="EXPIRADO"/>
    <s v="EXPIRADO"/>
    <x v="0"/>
    <n v="173901.76"/>
    <x v="0"/>
    <s v="00"/>
    <s v="SEENG"/>
    <s v="PA-PRO-2022/01861"/>
    <s v="Contrato não encontrado"/>
    <s v="Contrato não encontrado"/>
    <s v="TJPA-MEM-2023/10569, cobrança"/>
    <m/>
    <s v="Lei n° 8.666/93"/>
    <m/>
    <m/>
    <s v="PRAZO LEGAL"/>
    <x v="37"/>
    <d v="2023-03-17T00:00:00"/>
    <s v="Sem informação"/>
    <x v="4"/>
    <m/>
    <s v="Jose Luis Sarmento de Araujo"/>
    <s v="Marcelo Passos Calandrini Fernandes"/>
    <s v="Gabriel Henrique da Silva Ventura"/>
    <s v="Sem indicação"/>
    <s v="Sem indicação"/>
    <s v="jose.araujo@tjpa.jus.br; gabriel.ventura@tjpa.jus.br; marcelo.fernandes@tjpa.jus.br"/>
    <n v="-1014"/>
    <s v=""/>
    <m/>
    <s v="Iniciar Processo de Reajuste"/>
    <s v="037/2022"/>
    <m/>
  </r>
  <r>
    <x v="1"/>
    <s v="037"/>
    <x v="3"/>
    <s v="ASSOCIAÇÃO PROATIVA DO PARÁ"/>
    <s v="07.611.485/0001-07"/>
    <s v="Contratação emergencial de empresa especializada para facilitar, assessorar e auxiliar no processo de desenvolvimento e aperfeiçoamento do estágio supervisionado, no âmbito do Poder Judiciário do Estado do Pará, com previsão estimada de 675 estagiários, com percebimento de bolsa auxílio e vale-transporte"/>
    <s v="Serviço de Terceiro"/>
    <s v="Dispensa de Licitação"/>
    <s v="004/2021"/>
    <d v="2021-08-04T00:00:00"/>
    <s v="04/08/21"/>
    <d v="2022-02-04T00:00:00"/>
    <s v="04/02/22"/>
    <n v="184"/>
    <s v="EXPIRADO"/>
    <s v="EXPIRADO"/>
    <x v="0"/>
    <n v="137700"/>
    <x v="0"/>
    <s v="00"/>
    <s v="SEGEP"/>
    <s v="PA-PRO-2021/02280"/>
    <s v="Contrato não encontrado"/>
    <s v="Contrato não encontrado"/>
    <s v="PA-MEM-2022/01069, cobrança. Nova contratação: pregão eletrônico nº 73/2021. "/>
    <m/>
    <s v="Lei n° 8.666/93"/>
    <m/>
    <m/>
    <s v="PRAZO LEGAL"/>
    <x v="35"/>
    <d v="2021-12-06T00:00:00"/>
    <s v="Sem informação"/>
    <x v="4"/>
    <m/>
    <s v="Thiago do Rosário de Castro"/>
    <s v="Arilson Galdino da Silva"/>
    <s v="Daniel Azevedo Ferreira "/>
    <s v="Sem indicação"/>
    <s v="Sem indicação"/>
    <s v="thiago.castro@tjpa.jus.br; arilson.silva@tjpa.jus.br; daniel.ferreira@tjpa.jus.br"/>
    <n v="-1480"/>
    <s v=""/>
    <m/>
    <s v="Iniciar Processo de Reajuste"/>
    <s v="037/2021"/>
    <m/>
  </r>
  <r>
    <x v="1"/>
    <s v="027"/>
    <x v="3"/>
    <s v="CANTÃO VIGILÂNCIA E SEGURANÇA LTDA"/>
    <s v="14.966.650/0003-62"/>
    <s v="Contratação de 03 (três) postos de vigilância com 44 (quarenta e quatro) horas semanais para serem instalados nos Fóruns de Eldorado do Carajás, Mocajuba e Ulianopolis."/>
    <s v="Terceirização"/>
    <s v="Pregão Eletrônico"/>
    <s v="006/2021"/>
    <d v="2021-07-14T00:00:00"/>
    <s v="14/07/21"/>
    <d v="2022-07-14T00:00:00"/>
    <s v="14/07/22"/>
    <n v="365"/>
    <s v="EXPIRADO"/>
    <s v="EXPIRADO"/>
    <x v="0"/>
    <n v="176191.92"/>
    <x v="0"/>
    <s v="00"/>
    <s v="COMIL"/>
    <s v="PA-PRO-2021/02160"/>
    <s v="Contrato não encontrado"/>
    <s v="Contrato não encontrado"/>
    <s v="PA-MEM-2022/19337"/>
    <m/>
    <s v="Lei n° 8.666/93"/>
    <m/>
    <m/>
    <s v="PRAZO LEGAL"/>
    <x v="36"/>
    <d v="2022-05-15T00:00:00"/>
    <s v="Sem informação"/>
    <x v="4"/>
    <m/>
    <s v="Enio de Oliveira Reboucas"/>
    <s v="Joao Victor Ferreira Almeida"/>
    <s v="Marlon Silva Nascimento"/>
    <s v="Sem indicação"/>
    <s v="Sem indicação"/>
    <s v="enio.reboucas@tjpa.jus.br; joao.vfalmeida@tjpa.jus.br; marlon.nascimento@tjpa.jus.br"/>
    <n v="-1320"/>
    <s v=""/>
    <m/>
    <s v="Iniciar Processo de Reajuste"/>
    <s v="027/2021"/>
    <m/>
  </r>
  <r>
    <x v="1"/>
    <s v="030"/>
    <x v="2"/>
    <s v="ASSOCIAÇÃO DAS MULHERES MUNDURUKU WAKOBORUM "/>
    <s v="30.024.387/0001-87"/>
    <s v="Doação de bens móveis inservíveis."/>
    <s v="Alienação"/>
    <s v="Dispensa de Licitação"/>
    <s v="s/n"/>
    <d v="2023-05-08T00:00:00"/>
    <s v="08/05/23"/>
    <d v="2023-05-08T00:00:00"/>
    <s v="08/05/23"/>
    <n v="0"/>
    <s v="EXPIRADO"/>
    <s v="EXPIRADO"/>
    <x v="0"/>
    <n v="1041.4000000000001"/>
    <x v="3"/>
    <s v="00"/>
    <s v="SEADM"/>
    <s v="TJPA-PRO-2023/01743"/>
    <s v="Contrato não encontrado"/>
    <s v="Contrato não encontrado"/>
    <m/>
    <m/>
    <s v="Lei n° 8.666/93"/>
    <m/>
    <m/>
    <s v="PRAZO LEGAL"/>
    <x v="37"/>
    <d v="2023-03-09T00:00:00"/>
    <s v="Sem informação"/>
    <x v="3"/>
    <m/>
    <s v="Jose Nasareno de Macedo Silva"/>
    <s v="Jose Nasareno de Macedo Silva"/>
    <s v="Sem indicação"/>
    <s v="Sem indicação"/>
    <s v="Sem indicação"/>
    <s v="nasareno.silva@tjpa.jus.br"/>
    <n v="-1022"/>
    <s v=""/>
    <m/>
    <s v="Iniciar Processo de Reajuste"/>
    <s v="030/2023"/>
    <m/>
  </r>
  <r>
    <x v="1"/>
    <s v="031"/>
    <x v="2"/>
    <s v="POLÍCIA CIVIL DO ESTADO DO PARÁ_x000a_"/>
    <s v="00.386.105/0001-06"/>
    <s v="Doação de bens móveis inservíveis."/>
    <s v="Alienação"/>
    <s v="Dispensa de Licitação"/>
    <s v="s/n"/>
    <d v="2023-05-17T00:00:00"/>
    <s v="17/05/23"/>
    <d v="2023-05-17T00:00:00"/>
    <s v="17/05/23"/>
    <n v="0"/>
    <s v="EXPIRADO"/>
    <s v="EXPIRADO"/>
    <x v="0"/>
    <n v="1098.3699999999999"/>
    <x v="3"/>
    <s v="00"/>
    <s v="SEADM"/>
    <s v="TJPA-REQ-2023/04137"/>
    <s v="Contrato não encontrado"/>
    <s v="Contrato não encontrado"/>
    <m/>
    <m/>
    <s v="Lei n° 8.666/93"/>
    <m/>
    <m/>
    <s v="PRAZO LEGAL"/>
    <x v="37"/>
    <d v="2023-03-18T00:00:00"/>
    <s v="Sem informação"/>
    <x v="3"/>
    <m/>
    <s v="Jose Nasareno de Macedo Silva"/>
    <s v="Jose Nasareno de Macedo Silva"/>
    <s v="Sem indicação"/>
    <s v="Sem indicação"/>
    <s v="Sem indicação"/>
    <s v="nasareno.silva@tjpa.jus.br"/>
    <n v="-1013"/>
    <s v=""/>
    <m/>
    <s v="Iniciar Processo de Reajuste"/>
    <s v="031/2023"/>
    <m/>
  </r>
  <r>
    <x v="1"/>
    <s v="032"/>
    <x v="2"/>
    <s v="PRIMEIRA IGREJA BATISTA DE BAIÃO"/>
    <s v="07.738.657/0001-08"/>
    <s v="Doação de bens móveis inservíveis."/>
    <s v="Alienação"/>
    <s v="Dispensa de Licitação"/>
    <s v="s/n"/>
    <d v="2023-05-09T00:00:00"/>
    <s v="09/05/23"/>
    <d v="2023-05-09T00:00:00"/>
    <s v="09/05/23"/>
    <n v="0"/>
    <s v="EXPIRADO"/>
    <s v="EXPIRADO"/>
    <x v="0"/>
    <n v="1744.72"/>
    <x v="3"/>
    <s v="00"/>
    <s v="SEADM"/>
    <s v="TJPA-PRO-2023/01792"/>
    <s v="Contrato não encontrado"/>
    <s v="Contrato não encontrado"/>
    <m/>
    <m/>
    <s v="Lei n° 8.666/93"/>
    <m/>
    <m/>
    <s v="PRAZO LEGAL"/>
    <x v="37"/>
    <d v="2023-03-10T00:00:00"/>
    <s v="Sem informação"/>
    <x v="3"/>
    <m/>
    <s v="Jose Nasareno de Macedo Silva"/>
    <s v="Jose Nasareno de Macedo Silva"/>
    <s v="Sem indicação"/>
    <s v="Sem indicação"/>
    <s v="Sem indicação"/>
    <s v="nasareno.silva@tjpa.jus.br"/>
    <n v="-1021"/>
    <s v=""/>
    <m/>
    <s v="Iniciar Processo de Reajuste"/>
    <s v="032/2023"/>
    <m/>
  </r>
  <r>
    <x v="1"/>
    <s v="034"/>
    <x v="2"/>
    <s v="GRUPO ESPÍRITA SENDA DE LUZ"/>
    <s v=" 22.486.058/0001-20"/>
    <s v="Doação de bens móveis inservíveis"/>
    <s v="Alienação"/>
    <s v="Dispensa de Licitação"/>
    <s v="s/n"/>
    <d v="2023-05-23T00:00:00"/>
    <s v="23/05/23"/>
    <d v="2023-05-23T00:00:00"/>
    <s v="23/05/23"/>
    <n v="0"/>
    <s v="EXPIRADO"/>
    <s v="EXPIRADO"/>
    <x v="0"/>
    <n v="1456.95"/>
    <x v="3"/>
    <s v="00"/>
    <s v="SEADM"/>
    <s v="TJPA-PRO-2023/02031"/>
    <s v="Contrato não encontrado"/>
    <s v="Contrato não encontrado"/>
    <m/>
    <m/>
    <s v="Lei n° 8.666/93"/>
    <m/>
    <m/>
    <s v="PRAZO LEGAL"/>
    <x v="37"/>
    <d v="2023-03-24T00:00:00"/>
    <s v="Sem informação"/>
    <x v="3"/>
    <m/>
    <s v="Jose Nasareno de Macedo Silva"/>
    <s v="Jose Nasareno de Macedo Silva"/>
    <s v="Sem indicação"/>
    <s v="Sem indicação"/>
    <s v="Sem indicação"/>
    <s v="nasareno.silva@tjpa.jus.br"/>
    <n v="-1007"/>
    <s v=""/>
    <m/>
    <s v="Iniciar Processo de Reajuste"/>
    <s v="034/2023"/>
    <m/>
  </r>
  <r>
    <x v="1"/>
    <s v="035"/>
    <x v="2"/>
    <s v="MUNICÍPIO DE NOVO PROGRESSO"/>
    <s v="10.221.786/0001-20"/>
    <s v="Doação de bens móveis inservíveis"/>
    <s v="Alienação"/>
    <s v="Dispensa de Licitação"/>
    <s v="s/n"/>
    <d v="2023-05-24T00:00:00"/>
    <s v="24/05/23"/>
    <d v="2023-05-24T00:00:00"/>
    <s v="24/05/23"/>
    <n v="0"/>
    <s v="EXPIRADO"/>
    <s v="EXPIRADO"/>
    <x v="0"/>
    <n v="1981.28"/>
    <x v="3"/>
    <s v="00"/>
    <s v="SEADM"/>
    <s v="TJPA-MEM-2023/21594"/>
    <s v="Contrato não encontrado"/>
    <s v="Contrato não encontrado"/>
    <m/>
    <m/>
    <s v="Lei n° 8.666/93"/>
    <m/>
    <m/>
    <s v="PRAZO LEGAL"/>
    <x v="37"/>
    <d v="2023-03-25T00:00:00"/>
    <s v="Sem informação"/>
    <x v="3"/>
    <m/>
    <s v="Jose Nasareno de Macedo Silva"/>
    <s v="Jose Nasareno de Macedo Silva"/>
    <s v="Sem indicação"/>
    <s v="Sem indicação"/>
    <s v="Sem indicação"/>
    <s v="nasareno.silva@tjpa.jus.br"/>
    <n v="-1006"/>
    <s v=""/>
    <m/>
    <s v="Iniciar Processo de Reajuste"/>
    <s v="035/2023"/>
    <m/>
  </r>
  <r>
    <x v="1"/>
    <s v="037"/>
    <x v="2"/>
    <s v="POLÍCIA CIVIL DO ESTADO DO PARÁ"/>
    <s v="00.368.105/0001-06"/>
    <s v="Doação de bens móveis inservíveis"/>
    <s v="Alienação"/>
    <s v="Dispensa de Licitação"/>
    <s v="s/n"/>
    <d v="2023-06-06T00:00:00"/>
    <s v="06/06/23"/>
    <d v="2023-06-06T00:00:00"/>
    <s v="06/06/23"/>
    <n v="0"/>
    <s v="EXPIRADO"/>
    <s v="EXPIRADO"/>
    <x v="0"/>
    <n v="6606.35"/>
    <x v="3"/>
    <s v="00"/>
    <s v="SEADM"/>
    <s v="TJPA-PRO-2023/02054"/>
    <s v="Contrato não encontrado"/>
    <s v="Contrato não encontrado"/>
    <m/>
    <m/>
    <s v="Lei n° 8.666/93"/>
    <m/>
    <m/>
    <s v="PRAZO LEGAL"/>
    <x v="37"/>
    <d v="2023-04-07T00:00:00"/>
    <s v="Sem informação"/>
    <x v="3"/>
    <m/>
    <s v="Jose Nasareno de Macedo Silva"/>
    <s v="Jose Nasareno de Macedo Silva"/>
    <s v="Sem indicação"/>
    <s v="Sem indicação"/>
    <s v="Sem indicação"/>
    <s v="nasareno.silva@tjpa.jus.br"/>
    <n v="-993"/>
    <s v=""/>
    <m/>
    <s v="Iniciar Processo de Reajuste"/>
    <s v="037/2023"/>
    <m/>
  </r>
  <r>
    <x v="1"/>
    <s v="042"/>
    <x v="3"/>
    <s v="OLIVA LTDA – EPP –_x000a_NIRE: 15200717998"/>
    <s v="03.679.844/0001-07"/>
    <s v="Obra de reforma para acessibilidade do Fórum Criminal – VEPMA, de acordo com as especificações e obrigações descritas no CONVITE nº. 001/TJPA/2021, que originou este_x000a_instrumento"/>
    <s v="Obra e Serviço de Engenharia"/>
    <s v="Convite"/>
    <s v="001/2021"/>
    <d v="2021-09-20T00:00:00"/>
    <s v="20/09/21"/>
    <d v="2023-03-19T00:00:00"/>
    <s v="19/03/23"/>
    <n v="545"/>
    <s v="EXPIRADO"/>
    <s v="EXPIRADO"/>
    <x v="0"/>
    <n v="251338.99"/>
    <x v="0"/>
    <s v="00"/>
    <s v="SEENG"/>
    <s v="PA-PRO-2021/03014"/>
    <s v="Contrato não encontrado"/>
    <s v="Contrato não encontrado"/>
    <s v="TJPA-MEM-2023/04008, cobrança - NÃO SERÁ "/>
    <m/>
    <s v="Lei n° 8.666/93"/>
    <m/>
    <m/>
    <s v="PRAZO LEGAL"/>
    <x v="34"/>
    <d v="2023-01-18T00:00:00"/>
    <s v="Sem informação"/>
    <x v="4"/>
    <m/>
    <s v="Jose Luis Sarmento de Araujo"/>
    <s v="Sem indicação"/>
    <s v="Gabriel Henrique da Silva Ventura"/>
    <s v="Sem indicação"/>
    <s v="Marcelo Passos Calandrini Fernandes"/>
    <s v="jose.araujo@tjpa.jus.br; gabriel.ventura@tjpa.jus.br; marcelo.fernandes@tjpa.jus.br"/>
    <n v="-1072"/>
    <s v=""/>
    <m/>
    <s v="Iniciar Processo de Reajuste"/>
    <s v="042/2021"/>
    <m/>
  </r>
  <r>
    <x v="1"/>
    <s v="042"/>
    <x v="11"/>
    <s v="BANCO DO ESTADO DO PARÁ - BANPARA"/>
    <s v="04.913.711/0001-08"/>
    <s v="Administracação das contas de Precatórios"/>
    <s v="Serviço de Terceiro"/>
    <s v="Inexigibilidade de Licitação"/>
    <s v="034/2018"/>
    <d v="2018-05-20T00:00:00"/>
    <s v="20/05/18"/>
    <d v="2023-05-20T00:00:00"/>
    <s v="20/05/23"/>
    <n v="1826"/>
    <s v="EXPIRADO"/>
    <s v="EXPIRADO"/>
    <x v="0"/>
    <n v="108000"/>
    <x v="0"/>
    <s v="00"/>
    <s v="SEFIN"/>
    <s v="PA-PRO-2018/02270"/>
    <s v="Contrato não encontrado"/>
    <s v="Contrato não encontrado"/>
    <s v="Prorrogação PA-PRO-2022/1756; Novo contratação PA-PRO-2022/00319 (suspenso). Instrução porrrogação: PA-PRO-2021/02373, autorizado em 12/05/2022. NOVA CONTRATAÇÃO TJPA-PRO-2023/00326. TJPA-MEM-2023/10586, cobrança"/>
    <m/>
    <s v="Lei n° 8.666/93"/>
    <m/>
    <m/>
    <s v="EXCEPCIONAL"/>
    <x v="37"/>
    <d v="2023-03-21T00:00:00"/>
    <s v="Sem informação"/>
    <x v="4"/>
    <m/>
    <s v="Sem indicação"/>
    <s v="Sem indicação"/>
    <s v="Sem indicação"/>
    <s v="Sem indicação"/>
    <s v="Sem indicação"/>
    <n v="0"/>
    <n v="-1010"/>
    <s v=""/>
    <m/>
    <s v="Iniciar Processo de Reajuste"/>
    <s v="042/2018"/>
    <m/>
  </r>
  <r>
    <x v="1"/>
    <s v="042"/>
    <x v="9"/>
    <s v="CONTARPP ENGENHARIA LTDA"/>
    <s v="26.412.148/0001-27"/>
    <s v="Contratação de empresa especializada para execução da obra de Construção do Anexo II do Prédio Sede do TJPA"/>
    <s v="Obra e Serviço de Engenharia"/>
    <s v="Concorrência"/>
    <s v="001/2019"/>
    <d v="2019-10-10T00:00:00"/>
    <s v="10/10/19"/>
    <d v="2023-02-10T00:00:00"/>
    <s v="10/02/23"/>
    <n v="1219"/>
    <s v="EXPIRADO"/>
    <s v="EXPIRADO"/>
    <x v="0"/>
    <n v="8121966.29"/>
    <x v="0"/>
    <s v="00"/>
    <s v="SEENG"/>
    <s v="PA-PRO-2019/04442"/>
    <s v="Contrato não encontrado"/>
    <s v="Contrato não encontrado"/>
    <s v="TJPA-MEM-2023/02331, COBRANÇA. TJPA-MEM-2023/00920"/>
    <m/>
    <s v="Lei n° 8.666/93"/>
    <m/>
    <m/>
    <s v="PRAZO LEGAL"/>
    <x v="34"/>
    <d v="2022-12-12T00:00:00"/>
    <s v="Sem informação"/>
    <x v="3"/>
    <m/>
    <s v="Gabriel Henrique da Silva Ventura"/>
    <s v="Gabriel Henrique da Silva Ventura"/>
    <s v="Max Jorge Machado Santos"/>
    <s v="Sem indicação"/>
    <s v="Selma Lidia Azevedo Lobato"/>
    <s v="gabriel.ventura@tjpa.jus.br; max.ventura@tjpa.jus.br"/>
    <n v="-1109"/>
    <s v=""/>
    <m/>
    <s v="Iniciar Processo de Reajuste"/>
    <s v="042/2019"/>
    <m/>
  </r>
  <r>
    <x v="1"/>
    <s v="042"/>
    <x v="6"/>
    <s v="BANCO DO ESTADO DO PARÁ - BANPARA"/>
    <s v="04.913.711/0001-08"/>
    <s v="Outorga de concessão administrativa onerosa de uso de espaço físico destinado exclusivamente à instalação de Postos de Atendimento Bancário nos seguintes prédios do Tribunal de Justiça do Estado do Pará: Edifício SEDE; Fórum Cível da Capital; Fórum Criminal da Capital; Prédio do Fórum da Comarca de Ananindeua; Prédio do Fórum da Comarca de Santarém; Prédio do Fórum da Comarca de Marabá e Prédio do Fórum da Comarca de Redenção"/>
    <s v="Outros"/>
    <s v="Pregão Presencial"/>
    <s v="001/2016"/>
    <d v="2016-07-20T00:00:00"/>
    <s v="20/07/16"/>
    <d v="2022-07-20T00:00:00"/>
    <s v="20/07/22"/>
    <n v="2191"/>
    <s v="EXPIRADO"/>
    <s v="EXPIRADO"/>
    <x v="0"/>
    <n v="2400000"/>
    <x v="2"/>
    <s v="00"/>
    <s v="SEADM"/>
    <s v="PA-PRO-2016/03126"/>
    <s v="Contrato não encontrado"/>
    <s v="Contrato não encontrado"/>
    <s v="PA-MEM-2022/20496, cobrança/ NOVA LICITAÇÃO: PA-PRO-2021/03061 - não será porrogado."/>
    <m/>
    <s v="Lei n° 8.666/93"/>
    <m/>
    <m/>
    <s v="EMERGENCIAL"/>
    <x v="36"/>
    <d v="2022-05-21T00:00:00"/>
    <s v="Sem informação"/>
    <x v="4"/>
    <m/>
    <s v="Sem indicação"/>
    <s v="Sem indicação"/>
    <s v="Sem indicação"/>
    <s v="Sem indicação"/>
    <s v="Sem indicação"/>
    <n v="0"/>
    <n v="-1314"/>
    <s v=""/>
    <m/>
    <s v="Iniciar Processo de Reajuste"/>
    <s v="042/2016"/>
    <m/>
  </r>
  <r>
    <x v="1"/>
    <s v="044"/>
    <x v="7"/>
    <s v="POLO REFRIGERAÇÃO"/>
    <s v="03.202.674/0001-67"/>
    <s v="Manutenção de grupo gerador"/>
    <s v="Serviço de Terceiro"/>
    <s v="Pregão Eletrônico "/>
    <s v="038/2017"/>
    <d v="2017-08-23T00:00:00"/>
    <s v="23/08/17"/>
    <d v="2023-02-23T00:00:00"/>
    <s v="23/02/23"/>
    <n v="2010"/>
    <s v="EXPIRADO"/>
    <s v="EXPIRADO"/>
    <x v="0"/>
    <n v="176985"/>
    <x v="0"/>
    <s v="00"/>
    <s v="SEENG"/>
    <s v="PA-PRO-2017/03282"/>
    <s v="Contrato não encontrado"/>
    <s v="Contrato não encontrado"/>
    <s v="PA-MEM-2022/23576 (prorrogação excepcional), Nova licitação: PA-PRO-2021/02927. Autorizado em 28/07/2022. Contrato n° 74/2022 oriundo da finalização da licitação. verificar se houve expediente de rescisão. Resp. Lorena. Expediente recisão antecipada: TJPA-MEM-2022/57590"/>
    <m/>
    <s v="Lei n° 8.666/93"/>
    <m/>
    <m/>
    <s v="EXCEPCIONAL"/>
    <x v="34"/>
    <d v="2022-12-25T00:00:00"/>
    <s v="Sem informação"/>
    <x v="4"/>
    <m/>
    <s v="Sem indicação"/>
    <s v="Daniel Menezes Simas"/>
    <s v="Sem indicação"/>
    <s v="Sem indicação"/>
    <s v="Sem indicação"/>
    <s v="daniel.simas@tjpa.jus.br"/>
    <n v="-1096"/>
    <s v=""/>
    <m/>
    <s v="Iniciar Processo de Reajuste"/>
    <s v="044/2017"/>
    <m/>
  </r>
  <r>
    <x v="0"/>
    <s v="044"/>
    <x v="3"/>
    <s v="FAST HELP INFORMATICA LTDA"/>
    <s v="05.889.039/0001-25"/>
    <s v="Registro  de  Preço  para  Aquisição  de solução de proteção de rede Next Generation Firewall(NGFW)"/>
    <s v="Contrato de TIC"/>
    <s v="Adesão/Partícipe"/>
    <s v="002/2021"/>
    <d v="2021-09-24T00:00:00"/>
    <s v="24/09/21"/>
    <d v="2022-09-24T00:00:00"/>
    <s v="24/09/22"/>
    <n v="365"/>
    <s v="EXPIRADO"/>
    <s v="EXPIRADO"/>
    <x v="0"/>
    <n v="1596000"/>
    <x v="0"/>
    <n v="0"/>
    <s v="SETIC"/>
    <s v="PA-PRO-2021-01436 "/>
    <s v="ARP não encontrada"/>
    <s v="ARP não encontrada"/>
    <s v="PA-MEM-2022/24563 (autuado em PA-PRO-2022/02305)"/>
    <m/>
    <s v="Lei n° 8.666/93"/>
    <m/>
    <m/>
    <s v="PRAZO LEGAL"/>
    <x v="36"/>
    <d v="2022-07-26T00:00:00"/>
    <s v="Sem informação"/>
    <x v="3"/>
    <m/>
    <s v="Thiago do Rosário de Castro"/>
    <s v="Arilson Galdino da Silva"/>
    <s v="Daniel Azevedo Ferreira "/>
    <s v="Sem indicação"/>
    <s v="Sem indicação"/>
    <s v="thiago.castro@tjpa.jus.br; arilson.silva@tjpa.jus.br; daniel.ferreira@tjpa.jus.br"/>
    <n v="-1248"/>
    <s v=""/>
    <m/>
    <s v="Iniciar Processo de Reajuste"/>
    <s v="044/2021"/>
    <m/>
  </r>
  <r>
    <x v="1"/>
    <s v="045"/>
    <x v="4"/>
    <s v="LS SERVIÇOS DE INFORMATICA LTDA EPP"/>
    <s v="10.793.812/0001-95"/>
    <s v="Aquisição de 20 nobreaks seno9idal 2 KVA e 20 bancos de baterias"/>
    <s v="Contrato de TIC"/>
    <s v="Pregão Eletrônico"/>
    <s v="049/2021"/>
    <d v="2022-07-07T00:00:00"/>
    <s v="07/07/22"/>
    <d v="2023-07-07T00:00:00"/>
    <s v="07/07/23"/>
    <n v="365"/>
    <s v="EXPIRADO"/>
    <s v="EXPIRADO"/>
    <x v="0"/>
    <n v="84602.2"/>
    <x v="0"/>
    <s v="00"/>
    <s v="SETIC"/>
    <s v="PA-PRO-2022/02390"/>
    <s v="Contrato não encontrado"/>
    <s v="Contrato não encontrado"/>
    <s v="Não será prorrogado considerando e-maul recebido do fiscal do contrato em 09/05/2023"/>
    <m/>
    <s v="Lei n° 8.666/93"/>
    <m/>
    <m/>
    <s v="PRAZO LEGAL"/>
    <x v="33"/>
    <d v="2023-05-08T00:00:00"/>
    <s v="Sem informação"/>
    <x v="4"/>
    <m/>
    <s v="Felipe Moraes Freitas"/>
    <s v="Felipe Moraes Freitas"/>
    <s v="Marcus Sergio Ferreira Neves"/>
    <s v="Sem indicação"/>
    <s v="Sem indicação"/>
    <s v="felipe.freitas@tjpa.jus.br; marcus.neves@tjpa.jus.br"/>
    <n v="-962"/>
    <s v=""/>
    <m/>
    <s v="Iniciar Processo de Reajuste"/>
    <s v="045/2022"/>
    <m/>
  </r>
  <r>
    <x v="1"/>
    <s v="045"/>
    <x v="6"/>
    <s v="OVERSEE TECNOLOGIA E SISTEMAS LTDA"/>
    <s v="04.071.307/0001-34"/>
    <s v="Prestação de Serviço de Streaming (ao vivo e sob demanda) para atender ambientes com a transmissão de sinais de áudio e vídeo pela Internet e Intranet, com fornecimento de equipamentos, softwares, serviços de operação de vídeo e suporte técnico pelo prazo de 24 meses, nos locais de instalação pré-determinados"/>
    <s v="Serviço de Terceiro"/>
    <s v="Pregão Eletrônico "/>
    <s v="037/2016"/>
    <d v="2016-08-31T00:00:00"/>
    <s v="31/08/16"/>
    <d v="2022-02-28T00:00:00"/>
    <s v="28/02/22"/>
    <n v="2007"/>
    <s v="EXPIRADO"/>
    <s v="EXPIRADO"/>
    <x v="0"/>
    <n v="1554997"/>
    <x v="0"/>
    <s v="00"/>
    <s v="SETIC"/>
    <s v="PA-PRO-2016/3410"/>
    <s v="Contrato não encontrado"/>
    <s v="Contrato não encontrado"/>
    <s v="PA-MEM-2021/31953: 5º TA encaminhado para assinatura em 26/08/2021; aguarda devolução.NOVA CONTRATAÇÃO PA-PRO-2021-1697; licitação finalizada com 12/2021. CONTRATO 90/2021 SUBSTIUIRÁ ESTE A PARTIR DE 01/03"/>
    <m/>
    <s v="Lei n° 8.666/93"/>
    <m/>
    <m/>
    <s v="EXCEPCIONAL"/>
    <x v="35"/>
    <d v="2021-12-30T00:00:00"/>
    <s v="Sem informação"/>
    <x v="4"/>
    <m/>
    <s v="Sem indicação"/>
    <s v="Sem indicação"/>
    <s v="Sem indicação"/>
    <s v="Sem indicação"/>
    <s v="Sem indicação"/>
    <n v="0"/>
    <n v="-1456"/>
    <s v=""/>
    <m/>
    <s v="Iniciar Processo de Reajuste"/>
    <s v="045/2016"/>
    <m/>
  </r>
  <r>
    <x v="1"/>
    <s v="037"/>
    <x v="9"/>
    <s v="WANDEMBERG DE FREITAS NOGUEIRA - ME"/>
    <s v="12.573.555/0001-01"/>
    <s v="Contratação de empresa especializada para o Fornecimento de Lanches, com prestação de serviço, para as atividades inerentes a este Tribunal de Justiça, pelo período de 12 (doze) meses"/>
    <s v="Serviço de Terceiro"/>
    <s v="Pregão Eletrônico "/>
    <s v="043/2019"/>
    <d v="2019-10-01T00:00:00"/>
    <s v="01/10/19"/>
    <d v="2022-04-01T00:00:00"/>
    <s v="01/04/22"/>
    <n v="913"/>
    <s v="EXPIRADO"/>
    <s v="EXPIRADO"/>
    <x v="0"/>
    <n v="242461"/>
    <x v="0"/>
    <s v="00"/>
    <s v="SEADM"/>
    <s v="PA-PRO-2019/03965"/>
    <s v="Contrato não encontrado"/>
    <s v="Contrato não encontrado"/>
    <s v="PA-MEM-2021/30681. Na CCC para elaboração do TA, em 18/08. 02/09 - para elaboração da NT. 14/09 - elaboração da minuta e posterior parecer. Nova contratação PA-PRO-2021/02009. Licitação finalizada. Informar fiscalização sobre rescisão contratual. RESCISÃO ANTECIPADA AUTORIZADA, A PARTIR DE 01/04/2022"/>
    <m/>
    <s v="Lei n° 8.666/93"/>
    <m/>
    <m/>
    <s v="PRAZO LEGAL"/>
    <x v="30"/>
    <d v="2022-01-31T00:00:00"/>
    <s v="Sem informação"/>
    <x v="4"/>
    <m/>
    <s v="Sem indicação"/>
    <s v="Sem indicação"/>
    <s v="Sem indicação"/>
    <s v="Sem indicação"/>
    <s v="Sem indicação"/>
    <n v="0"/>
    <n v="-1424"/>
    <s v=""/>
    <m/>
    <s v="Iniciar Processo de Reajuste"/>
    <s v="037/2019"/>
    <m/>
  </r>
  <r>
    <x v="1"/>
    <s v="047"/>
    <x v="4"/>
    <s v="SINDICATO RURAL DE CHAVES"/>
    <s v="14.068.407/0001-65"/>
    <s v="Doação de bens móveis inservíveis"/>
    <s v="Alienação"/>
    <s v="Dispensa de Licitação"/>
    <s v="s/n"/>
    <d v="2022-06-22T00:00:00"/>
    <s v="22/06/22"/>
    <d v="2022-06-22T00:00:00"/>
    <s v="22/06/22"/>
    <n v="0"/>
    <s v="EXPIRADO"/>
    <s v="EXPIRADO"/>
    <x v="0"/>
    <n v="1840"/>
    <x v="3"/>
    <s v="00"/>
    <s v="SEADM"/>
    <s v="PA-PRO-2022/02365"/>
    <s v="Contrato não encontrado"/>
    <s v="Contrato não encontrado"/>
    <m/>
    <m/>
    <s v="Lei n° 8.666/93"/>
    <m/>
    <m/>
    <s v="PRAZO LEGAL"/>
    <x v="30"/>
    <d v="2022-04-23T00:00:00"/>
    <s v="Sem informação"/>
    <x v="3"/>
    <m/>
    <s v="Jose Nasareno de Macedo Silva"/>
    <s v="Jose Nasareno de Macedo Silva"/>
    <s v="Sem indicação"/>
    <s v="Sem indicação"/>
    <s v="Sem indicação"/>
    <s v="nasareno.silva@tjpa.jus.br"/>
    <n v="-1342"/>
    <s v=""/>
    <m/>
    <s v="Iniciar Processo de Reajuste"/>
    <s v="047/2022"/>
    <m/>
  </r>
  <r>
    <x v="1"/>
    <s v="047"/>
    <x v="7"/>
    <s v="CONSÓRCIO CONSTRUTOR DATACENTER"/>
    <s v="28.540.558/0001-89"/>
    <s v="Construção predial de propósito específico com infraestrutura completa para DATACENTER de Missão Crítica"/>
    <s v="Obra e Serviço de Engenharia"/>
    <s v="Concorrência"/>
    <s v="001/2017"/>
    <d v="2017-08-31T00:00:00"/>
    <s v="31/08/17"/>
    <d v="2022-06-04T00:00:00"/>
    <s v="04/06/22"/>
    <n v="1738"/>
    <s v="EXPIRADO"/>
    <s v="EXPIRADO"/>
    <x v="0"/>
    <n v="9989984.5099999998"/>
    <x v="0"/>
    <s v="00"/>
    <s v="SETIC"/>
    <s v="PA-PRO-2017/03387"/>
    <s v="Contrato não encontrado"/>
    <s v="Contrato não encontrado"/>
    <s v="Nova licitação: PA-PRO-2021/02013. Mário Tavares informou por e-mail que acredita não ser necessário prorrogar este. 11/05 - para formalização contratual."/>
    <m/>
    <s v="Lei n° 8.666/93"/>
    <m/>
    <m/>
    <s v="PRAZO LEGAL"/>
    <x v="30"/>
    <d v="2022-04-05T00:00:00"/>
    <s v="Sem informação"/>
    <x v="4"/>
    <m/>
    <s v="Sem indicação"/>
    <s v="Joao Luiz Barbosa Silva"/>
    <s v="Daniel Menezes Simas"/>
    <s v="Sem indicação"/>
    <s v="Sem indicação"/>
    <s v="joao.silva@tjpa.jus.br; daniel.simas@tjpa.jus.br"/>
    <n v="-1360"/>
    <s v=""/>
    <m/>
    <s v="Iniciar Processo de Reajuste"/>
    <s v="047/2017"/>
    <m/>
  </r>
  <r>
    <x v="1"/>
    <s v="048"/>
    <x v="4"/>
    <s v="APAE SÃO DOMINGOS DO CAPIM"/>
    <s v="01.962.058/0001-89"/>
    <s v="Doação de bens móveis inservíveis"/>
    <s v="Alienação"/>
    <s v="Dispensa de Licitação"/>
    <s v="s/n"/>
    <d v="2022-06-22T00:00:00"/>
    <s v="22/06/22"/>
    <d v="2022-06-22T00:00:00"/>
    <s v="22/06/22"/>
    <n v="0"/>
    <s v="EXPIRADO"/>
    <s v="EXPIRADO"/>
    <x v="0"/>
    <n v="310.22000000000003"/>
    <x v="3"/>
    <s v="00"/>
    <s v="SEADM"/>
    <s v="PA-PRO-2022/02372"/>
    <s v="Contrato não encontrado"/>
    <s v="Contrato não encontrado"/>
    <m/>
    <m/>
    <s v="Lei n° 8.666/93"/>
    <m/>
    <m/>
    <s v="PRAZO LEGAL"/>
    <x v="30"/>
    <d v="2022-04-23T00:00:00"/>
    <s v="Sem informação"/>
    <x v="3"/>
    <m/>
    <s v="Jose Nasareno de Macedo Silva"/>
    <s v="Jose Nasareno de Macedo Silva"/>
    <s v="Sem indicação"/>
    <s v="Sem indicação"/>
    <s v="Sem indicação"/>
    <s v="nasareno.silva@tjpa.jus.br"/>
    <n v="-1342"/>
    <s v=""/>
    <m/>
    <s v="Iniciar Processo de Reajuste"/>
    <s v="048/2022"/>
    <m/>
  </r>
  <r>
    <x v="1"/>
    <s v="049"/>
    <x v="4"/>
    <s v="ONG MONTE DE PAZ"/>
    <s v="40.828.401/0001-59"/>
    <s v="Doação de bens móveis inservíveis"/>
    <s v="Alienação"/>
    <s v="Dispensa de Licitação"/>
    <s v="s/n"/>
    <d v="2022-06-23T00:00:00"/>
    <s v="23/06/22"/>
    <d v="2022-06-23T00:00:00"/>
    <s v="23/06/22"/>
    <n v="0"/>
    <s v="EXPIRADO"/>
    <s v="EXPIRADO"/>
    <x v="0"/>
    <n v="1516.75"/>
    <x v="3"/>
    <s v="00"/>
    <s v="SEADM"/>
    <s v="PA-PRO-2022/02394"/>
    <s v="Contrato não encontrado"/>
    <s v="Contrato não encontrado"/>
    <m/>
    <m/>
    <s v="Lei n° 8.666/93"/>
    <m/>
    <m/>
    <s v="PRAZO LEGAL"/>
    <x v="30"/>
    <d v="2022-04-24T00:00:00"/>
    <s v="Sem informação"/>
    <x v="3"/>
    <m/>
    <s v="Jose Nasareno de Macedo Silva"/>
    <s v="Jose Nasareno de Macedo Silva"/>
    <s v="Sem indicação"/>
    <s v="Sem indicação"/>
    <s v="Sem indicação"/>
    <s v="nasareno.silva@tjpa.jus.br"/>
    <n v="-1341"/>
    <s v=""/>
    <m/>
    <s v="Iniciar Processo de Reajuste"/>
    <s v="049/2022"/>
    <m/>
  </r>
  <r>
    <x v="1"/>
    <s v="050"/>
    <x v="10"/>
    <s v="CEZAR AUGUSTO PINHEIRO DE OLIVEIRA E SIMONE YUKIE OKAJIMA DE OLIVEIRA"/>
    <s v="151.942.802-20 / 487.xxx.xxx-72"/>
    <s v="Locação imóvel Castanhal"/>
    <s v="Aluguel"/>
    <s v="Dispensa de Licitação"/>
    <s v="017/2014"/>
    <d v="2014-06-23T00:00:00"/>
    <s v="23/06/14"/>
    <d v="2022-06-23T00:00:00"/>
    <s v="23/06/22"/>
    <n v="2922"/>
    <s v="EXPIRADO"/>
    <s v="EXPIRADO"/>
    <x v="0"/>
    <n v="78000"/>
    <x v="0"/>
    <s v="00"/>
    <s v="SEADM"/>
    <s v="PA-PRO-2014/001178"/>
    <s v="Contrato não encontrado"/>
    <s v="Contrato não encontrado"/>
    <s v="PA-MEM-2022/13211 / rescisão: PA-MEM-2022/17977 - imóvel desapropriado"/>
    <m/>
    <s v="Lei n° 8.666/93"/>
    <m/>
    <m/>
    <s v="EMERGENCIAL"/>
    <x v="30"/>
    <d v="2022-04-24T00:00:00"/>
    <s v="Sem informação"/>
    <x v="4"/>
    <m/>
    <s v="Jose Nasareno de Macedo Silva"/>
    <s v="Sem indicação"/>
    <s v="Sem indicação"/>
    <s v="Sem indicação"/>
    <s v="Sem indicação"/>
    <s v="nasareno.silva@tjpa.jus.br"/>
    <n v="-1341"/>
    <s v=""/>
    <m/>
    <s v="Iniciar Processo de Reajuste"/>
    <s v="050/2014"/>
    <m/>
  </r>
  <r>
    <x v="1"/>
    <s v="051"/>
    <x v="4"/>
    <s v="MUNICIPIO DE NOVO PROGRESSO"/>
    <s v="10.221.786/0001-20"/>
    <s v="Doação de bens móveis inservíveis"/>
    <s v="Alienação"/>
    <s v="Dispensa de Licitação"/>
    <s v="s/n"/>
    <d v="2022-06-29T00:00:00"/>
    <s v="29/06/22"/>
    <d v="2022-06-29T00:00:00"/>
    <s v="29/06/22"/>
    <n v="0"/>
    <s v="EXPIRADO"/>
    <s v="EXPIRADO"/>
    <x v="0"/>
    <n v="1370.62"/>
    <x v="3"/>
    <s v="00"/>
    <s v="SEADM"/>
    <s v="PA-PRO-2022/02449"/>
    <s v="Contrato não encontrado"/>
    <s v="Contrato não encontrado"/>
    <m/>
    <m/>
    <s v="Lei n° 8.666/93"/>
    <m/>
    <m/>
    <s v="PRAZO LEGAL"/>
    <x v="30"/>
    <d v="2022-04-30T00:00:00"/>
    <s v="Sem informação"/>
    <x v="3"/>
    <m/>
    <s v="Jose Nasareno de Macedo Silva"/>
    <s v="Jose Nasareno de Macedo Silva"/>
    <s v="Sem indicação"/>
    <s v="Sem indicação"/>
    <s v="Sem indicação"/>
    <s v="nasareno.silva@tjpa.jus.br"/>
    <n v="-1335"/>
    <s v=""/>
    <m/>
    <s v="Iniciar Processo de Reajuste"/>
    <s v="051/2022"/>
    <m/>
  </r>
  <r>
    <x v="1"/>
    <s v="052"/>
    <x v="4"/>
    <s v="ASSOCIAÇÃO CULTURAL, EDUCACIONAL E SOCIAL ARTE DE VIVER"/>
    <s v="04.636.688/0001-51"/>
    <s v="Ministração dom Programa &quot;Wellness Class Online&quot;"/>
    <s v="Serviço de Terceiro"/>
    <s v="Inexigibilidade de Licitação"/>
    <s v="038/2022"/>
    <d v="2022-06-27T00:00:00"/>
    <s v="27/06/22"/>
    <d v="2023-03-27T00:00:00"/>
    <s v="27/03/23"/>
    <n v="273"/>
    <s v="EXPIRADO"/>
    <s v="EXPIRADO"/>
    <x v="0"/>
    <n v="10800"/>
    <x v="0"/>
    <s v="00"/>
    <s v="SEADM"/>
    <s v="PA-PRO-2022/01886"/>
    <s v="Contrato não encontrado"/>
    <s v="Contrato não encontrado"/>
    <m/>
    <m/>
    <s v="Lei n° 8.666/93"/>
    <m/>
    <m/>
    <s v="PRAZO LEGAL"/>
    <x v="34"/>
    <d v="2023-01-26T00:00:00"/>
    <s v="Sem informação"/>
    <x v="4"/>
    <m/>
    <s v="Jose Nasareno de Macedo Silva"/>
    <s v="Sem indicação"/>
    <s v="Sem indicação"/>
    <s v="Sem indicação"/>
    <s v="Sem indicação"/>
    <s v="nasareno.silva@tjpa.jus.br"/>
    <n v="-1064"/>
    <s v=""/>
    <m/>
    <s v="Iniciar Processo de Reajuste"/>
    <s v="052/2022"/>
    <m/>
  </r>
  <r>
    <x v="1"/>
    <s v="053"/>
    <x v="3"/>
    <s v="CONTINENTAL SERVIÇOS DE CONSTRUÇÃO EIRELI"/>
    <s v="26.263.297/0001-71"/>
    <s v="Contratação de empresa especializada para  execução  da  obra para  a  recuperação dapintura  dafachada  do  conjunto arquitetônico do Fórum Criminal e impermeabilização das lajes efachadas dos blocos A  e  B"/>
    <s v="Obra e Serviço de Engenharia"/>
    <s v="Tomada de Preços"/>
    <s v="003/2021"/>
    <d v="2021-11-10T00:00:00"/>
    <s v="10/11/21"/>
    <d v="2023-03-19T00:00:00"/>
    <s v="19/03/23"/>
    <n v="494"/>
    <s v="EXPIRADO"/>
    <s v="EXPIRADO"/>
    <x v="0"/>
    <n v="390992"/>
    <x v="0"/>
    <s v="00"/>
    <s v="SEENG"/>
    <s v="PA-PRO-2021/03843"/>
    <s v="Contrato não encontrado"/>
    <s v="Contrato não encontrado"/>
    <s v="TJPA-MEM-2023/04010, cobrança"/>
    <m/>
    <s v="Lei n° 8.666/93"/>
    <m/>
    <m/>
    <s v="PRAZO LEGAL"/>
    <x v="34"/>
    <d v="2023-01-18T00:00:00"/>
    <s v="Sem informação"/>
    <x v="4"/>
    <m/>
    <s v="Jose Luis Sarmento de Araujo"/>
    <s v="Sem indicação"/>
    <s v="Gabriel Henrique da Silva Ventura"/>
    <s v="Sem indicação"/>
    <s v="Marcelo Passos Calandrini Fernandes"/>
    <s v="jose.araujo@tjpa.jus.br; gabriel.ventura@tjpa.jus.br; marcelo.fernandes@tjpa.jus.br"/>
    <n v="-1072"/>
    <s v=""/>
    <m/>
    <s v="Iniciar Processo de Reajuste"/>
    <s v="053/2021"/>
    <m/>
  </r>
  <r>
    <x v="1"/>
    <s v="053"/>
    <x v="4"/>
    <s v="ASSOCIAÇÃO SHALOM-CHAVES/PA"/>
    <s v="07.044.458/0058-38"/>
    <s v="Doação de bens móveis inservíveis"/>
    <s v="Alienação"/>
    <s v="Dispensa de Licitação"/>
    <s v="s/n"/>
    <d v="2022-07-08T00:00:00"/>
    <s v="08/07/22"/>
    <d v="2022-07-08T00:00:00"/>
    <s v="08/07/22"/>
    <n v="0"/>
    <s v="EXPIRADO"/>
    <s v="EXPIRADO"/>
    <x v="0"/>
    <n v="694.07"/>
    <x v="3"/>
    <s v="00"/>
    <s v="SEADM"/>
    <s v="PA-PRO-2022/02504"/>
    <s v="Contrato não encontrado"/>
    <s v="Contrato não encontrado"/>
    <m/>
    <m/>
    <s v="Lei n° 8.666/93"/>
    <m/>
    <m/>
    <s v="PRAZO LEGAL"/>
    <x v="36"/>
    <d v="2022-05-09T00:00:00"/>
    <s v="Sem informação"/>
    <x v="3"/>
    <m/>
    <s v="Jose Nasareno de Macedo Silva"/>
    <s v="Jose Nasareno de Macedo Silva"/>
    <s v="Sem indicação"/>
    <s v="Sem indicação"/>
    <s v="Sem indicação"/>
    <s v="nasareno.silva@tjpa.jus.br"/>
    <n v="-1326"/>
    <s v=""/>
    <m/>
    <s v="Iniciar Processo de Reajuste"/>
    <s v="053/2022"/>
    <m/>
  </r>
  <r>
    <x v="1"/>
    <s v="053"/>
    <x v="5"/>
    <s v="CORREIOS"/>
    <s v="34.028.316/0018-51"/>
    <s v="Contrato de MALOTE  -  Pacote deServiços dos CORREIOS mediante adesão ao Termo de Condições Comerciais e Anexos, quando contratadosserviços específicos, que permite a compra de produtos e u􀆟lização dos diversos serviços dos CORREIOS por meio dos canais de atendimento disponibilizados"/>
    <s v="Serviço de Terceiro"/>
    <s v="Dispensa de Licitação"/>
    <s v="022/2020"/>
    <d v="2020-12-23T00:00:00"/>
    <s v="23/12/20"/>
    <d v="2022-05-19T00:00:00"/>
    <s v="19/05/22"/>
    <n v="512"/>
    <s v="EXPIRADO"/>
    <s v="EXPIRADO"/>
    <x v="0"/>
    <n v="62076.79"/>
    <x v="0"/>
    <s v="00"/>
    <s v="SEADM"/>
    <s v="PA-PRO-2020/02569"/>
    <s v="Contrato não encontrado"/>
    <s v="Contrato não encontrado"/>
    <s v="PA-MEM-2022/14387, rescisão"/>
    <m/>
    <s v="Lei n° 8.666/93"/>
    <m/>
    <m/>
    <s v="PRAZO LEGAL"/>
    <x v="30"/>
    <d v="2022-03-20T00:00:00"/>
    <s v="Sem informação"/>
    <x v="4"/>
    <m/>
    <s v="Jose Nasareno de Macedo Silva"/>
    <s v="Sem indicação"/>
    <s v="Sem indicação"/>
    <s v="Sem indicação"/>
    <s v="Sem indicação"/>
    <s v="nasareno.silva@tjpa.jus.br"/>
    <n v="-1376"/>
    <s v=""/>
    <m/>
    <s v="Iniciar Processo de Reajuste"/>
    <s v="053/2020"/>
    <m/>
  </r>
  <r>
    <x v="1"/>
    <s v="054"/>
    <x v="4"/>
    <s v="APAE IGARAPE MIRI"/>
    <s v="05.967.762/0001-85"/>
    <s v="Doação de bens móveis inservíveis"/>
    <s v="Alienação"/>
    <s v="Dispensa de Licitação"/>
    <s v="s/n"/>
    <d v="2022-07-06T00:00:00"/>
    <s v="06/07/22"/>
    <d v="2022-07-06T00:00:00"/>
    <s v="06/07/22"/>
    <n v="0"/>
    <s v="EXPIRADO"/>
    <s v="EXPIRADO"/>
    <x v="0"/>
    <n v="1923.24"/>
    <x v="3"/>
    <s v="00"/>
    <s v="SEADM"/>
    <s v="PA-PRO-2022/02518"/>
    <s v="Contrato não encontrado"/>
    <s v="Contrato não encontrado"/>
    <m/>
    <m/>
    <s v="Lei n° 8.666/93"/>
    <m/>
    <m/>
    <s v="PRAZO LEGAL"/>
    <x v="36"/>
    <d v="2022-05-07T00:00:00"/>
    <s v="Sem informação"/>
    <x v="3"/>
    <m/>
    <s v="Jose Nasareno de Macedo Silva"/>
    <s v="Jose Nasareno de Macedo Silva"/>
    <s v="Sem indicação"/>
    <s v="Sem indicação"/>
    <s v="Sem indicação"/>
    <s v="nasareno.silva@tjpa.jus.br"/>
    <n v="-1328"/>
    <s v=""/>
    <m/>
    <s v="Iniciar Processo de Reajuste"/>
    <s v="054/2022"/>
    <m/>
  </r>
  <r>
    <x v="1"/>
    <s v="055"/>
    <x v="3"/>
    <s v="HYPER TECHNOLOGIES COMÉRCIO DE INFORMÁTICA E SERVIÇOS EIRELI EPP"/>
    <s v=" 40.689.972/0001-50"/>
    <s v="Aquisição de equipamentos para a modernização e expansão da infraestrutura de Tecnologia da Informação e Comunicação do Tribunal de Justiça do Estado do Pará"/>
    <s v="Contrato de TIC"/>
    <s v="Pregão Eletrônico "/>
    <s v="049/2021"/>
    <d v="2021-11-18T00:00:00"/>
    <s v="18/11/21"/>
    <d v="2021-11-18T00:00:00"/>
    <s v="18/11/21"/>
    <n v="0"/>
    <s v="EXPIRADO"/>
    <s v="EXPIRADO"/>
    <x v="0"/>
    <n v="17032"/>
    <x v="0"/>
    <s v="00"/>
    <s v="SETIC"/>
    <s v="PA-PRO-2021/03894"/>
    <s v="Contrato não encontrado"/>
    <s v="Contrato não encontrado"/>
    <s v="CONTRATO CANCELADO"/>
    <m/>
    <s v="Lei n° 8.666/93"/>
    <m/>
    <m/>
    <s v="PRAZO LEGAL"/>
    <x v="40"/>
    <d v="2021-09-19T00:00:00"/>
    <s v="Sem informação"/>
    <x v="4"/>
    <m/>
    <s v="Sem indicação"/>
    <s v="Sem indicação"/>
    <s v="Sem indicação"/>
    <s v="Sem indicação"/>
    <s v="Sem indicação"/>
    <n v="0"/>
    <n v="-1558"/>
    <s v=""/>
    <m/>
    <s v="Iniciar Processo de Reajuste"/>
    <s v="055/2021"/>
    <m/>
  </r>
  <r>
    <x v="1"/>
    <s v="056"/>
    <x v="3"/>
    <s v="DRIVE A INFORMÁTICA LTDA"/>
    <s v="00.677.870/0003-61"/>
    <s v="Aquisição  de  equipamentos para  a  modernização  e  expansão  da  infraestrutura  de  Tecnologia  da Informação  e  Comunicação  do  Tribunal  de  Justiça  do  Estado  do  Pará"/>
    <s v="Contrato de TIC"/>
    <s v="Pregão Eletrônico "/>
    <s v="049/2021"/>
    <d v="2021-11-17T00:00:00"/>
    <s v="17/11/21"/>
    <d v="2022-11-17T00:00:00"/>
    <s v="17/11/22"/>
    <n v="365"/>
    <s v="EXPIRADO"/>
    <s v="EXPIRADO"/>
    <x v="0"/>
    <n v="17676000"/>
    <x v="0"/>
    <s v="00"/>
    <s v="SETIC"/>
    <s v="PA-PRO-2021/03925"/>
    <s v="Contrato não encontrado"/>
    <s v="Contrato não encontrado"/>
    <s v="TJPA-MEM-2022/46308, cobrança. Não será renovado, conforme informado pelo Servidor Roniel no Teams em 07/10/2022"/>
    <m/>
    <s v="Lei n° 8.666/93"/>
    <m/>
    <m/>
    <s v="PRAZO LEGAL"/>
    <x v="39"/>
    <d v="2022-09-18T00:00:00"/>
    <s v="Sem informação"/>
    <x v="4"/>
    <m/>
    <s v="Felipe Moraes Freitas"/>
    <s v="Felipe Moraes Freitas"/>
    <s v="Marcus Sergio Ferreira Neves"/>
    <s v="Sem indicação"/>
    <s v="Sem indicação"/>
    <s v="felipe.freitas@tjpa.jus.br; marcus.neves@tjpa.jus.br"/>
    <n v="-1194"/>
    <s v=""/>
    <m/>
    <s v="Iniciar Processo de Reajuste"/>
    <s v="056/2021"/>
    <m/>
  </r>
  <r>
    <x v="1"/>
    <s v="047"/>
    <x v="3"/>
    <s v="TECHSCAN  IMPORTADORA  E SERVICOS  EIRELI – EPP"/>
    <s v="06.083.148/0001-13"/>
    <s v="Contratação  de  empresa  especializada  na comercialização e instalação de pórtico detector de metais para as instalações prediais do Tribunal de Justiça do Estado do Pará."/>
    <s v="Serviço de Terceiro"/>
    <s v="Pregão Eletrônico "/>
    <s v="051/2021"/>
    <d v="2021-10-05T00:00:00"/>
    <s v="05/10/21"/>
    <d v="2023-01-03T00:00:00"/>
    <s v="03/01/23"/>
    <n v="455"/>
    <s v="EXPIRADO"/>
    <s v="EXPIRADO"/>
    <x v="0"/>
    <n v="312392.84999999998"/>
    <x v="0"/>
    <s v="00"/>
    <s v="COMIL"/>
    <s v="PA-PRO-2021/03260"/>
    <s v="Contrato não encontrado"/>
    <s v="Contrato não encontrado"/>
    <s v="PA-MEM-2022/36081, cobrança. AUtorizado. TJPA-MEM-2022/53623, COBRAÇA, apoio operacional. Em contato com Col William em 18/11 ele disse nao ver necessidade em prorrogar, porém irá responder o siga"/>
    <m/>
    <s v="Lei n° 8.666/93"/>
    <m/>
    <m/>
    <s v="PRAZO LEGAL"/>
    <x v="34"/>
    <d v="2022-11-04T00:00:00"/>
    <s v="Sem informação"/>
    <x v="4"/>
    <m/>
    <s v="Willian Rogerio Souza da Silva"/>
    <s v="Edson Santos de Souza"/>
    <s v="Paulo Marcelo de Araújo Hildebrando"/>
    <s v="Sem indicação"/>
    <s v="Sem indicação"/>
    <s v="paulo.hildebrando@tjpa.jus.br; william.silva@tjpa.jus.br; edson.souza@tjpa.jus.br"/>
    <n v="-1147"/>
    <s v=""/>
    <m/>
    <s v="Iniciar Processo de Reajuste"/>
    <s v="047/2021"/>
    <m/>
  </r>
  <r>
    <x v="1"/>
    <s v="058"/>
    <x v="3"/>
    <s v="EDERSON CUNHA DE SOUSA – COMÉRCIO DE INFORMÁTICA (EDERCS INFORCEL"/>
    <s v="18.806.093/0001-01"/>
    <s v="Aquisição  de  equipamentospara  a  modernização  e  expansão  da  infraestrutura  de  Tecnologia  da Informação  e  Comunicação  do  Tribunal  de  Justiça  do  Estado  do  Pará,"/>
    <s v="Contrato de TIC"/>
    <s v="Pregão Eletrônico"/>
    <s v="049/2021"/>
    <d v="2021-11-17T00:00:00"/>
    <s v="17/11/21"/>
    <d v="2022-11-17T00:00:00"/>
    <s v="17/11/22"/>
    <n v="365"/>
    <s v="EXPIRADO"/>
    <s v="EXPIRADO"/>
    <x v="0"/>
    <n v="18800"/>
    <x v="0"/>
    <s v="00"/>
    <s v="SETIC"/>
    <s v="PA-PRO-2021/03928"/>
    <s v="Contrato não encontrado"/>
    <s v="Contrato não encontrado"/>
    <s v="e-mail em 01/09/2022, informando o não interesse em prorrogar. "/>
    <m/>
    <s v="Lei n° 8.666/93"/>
    <m/>
    <m/>
    <s v="PRAZO LEGAL"/>
    <x v="39"/>
    <d v="2022-09-18T00:00:00"/>
    <s v="Sem informação"/>
    <x v="4"/>
    <m/>
    <s v="Felipe Moraes Freitas"/>
    <s v="Felipe Moraes Freitas"/>
    <s v="Marcus Sergio Ferreira Neves"/>
    <s v="Sem indicação"/>
    <s v="Sem indicação"/>
    <s v="felipe.freitas@tjpa.jus.br; marcus.neves@tjpa.jus.br"/>
    <n v="-1194"/>
    <s v=""/>
    <m/>
    <s v="Iniciar Processo de Reajuste"/>
    <s v="058/2021"/>
    <m/>
  </r>
  <r>
    <x v="1"/>
    <s v="059"/>
    <x v="3"/>
    <s v="L   C   SECULOS   LTDA"/>
    <s v="24.632.553/0001-25"/>
    <s v="Aquisição de equipamentospara a modernização e expansão da infraestrutura de Tecnologia da Informação e Comunicação do Tribunal de Justiça do Estado do Pará"/>
    <s v="Contrato de TIC"/>
    <s v="Pregão Eletrônico"/>
    <s v="049/2021"/>
    <d v="2021-11-19T00:00:00"/>
    <s v="19/11/21"/>
    <d v="2022-06-13T00:00:00"/>
    <s v="13/06/22"/>
    <n v="206"/>
    <s v="EXPIRADO"/>
    <s v="EXPIRADO"/>
    <x v="0"/>
    <n v="518000"/>
    <x v="0"/>
    <s v="00"/>
    <s v="SETIC"/>
    <s v="PA-PRO-2021/03962"/>
    <s v="Contrato não encontrado"/>
    <s v="Contrato não encontrado"/>
    <s v="Contrato reincidido unilateralmente conforme PA-PRO-2021/03962.01. "/>
    <m/>
    <s v="Lei n° 8.666/93"/>
    <m/>
    <m/>
    <s v="PRAZO LEGAL"/>
    <x v="30"/>
    <d v="2022-04-14T00:00:00"/>
    <s v="Sem informação"/>
    <x v="4"/>
    <m/>
    <s v="Felipe Moraes Freitas"/>
    <s v="Felipe Moraes Freitas"/>
    <s v="Marcus Sergio Ferreira Neves"/>
    <s v="Sem indicação"/>
    <s v="Sem indicação"/>
    <s v="felipe.freitas@tjpa.jus.br; marcus.neves@tjpa.jus.br"/>
    <n v="-1351"/>
    <s v=""/>
    <m/>
    <s v="Iniciar Processo de Reajuste"/>
    <s v="059/2021"/>
    <m/>
  </r>
  <r>
    <x v="1"/>
    <s v="059"/>
    <x v="4"/>
    <s v="ASSOCIAÇÃO DOS MORADORES DO BAIRRO DO GUAMÁ"/>
    <s v="10.235.331/0001-64"/>
    <s v="Doação de bens móveis inservíveis"/>
    <s v="Alienação"/>
    <s v="Dispensa de Licitação"/>
    <s v="s/n"/>
    <d v="2022-07-18T00:00:00"/>
    <s v="18/07/22"/>
    <d v="2022-07-18T00:00:00"/>
    <s v="18/07/22"/>
    <n v="0"/>
    <s v="EXPIRADO"/>
    <s v="EXPIRADO"/>
    <x v="0"/>
    <n v="17541.53"/>
    <x v="3"/>
    <s v="00"/>
    <s v="SEADM"/>
    <s v="PA-PRO-2022/02682"/>
    <s v="Contrato não encontrado"/>
    <s v="Contrato não encontrado"/>
    <m/>
    <m/>
    <s v="Lei n° 8.666/93"/>
    <m/>
    <m/>
    <s v="PRAZO LEGAL"/>
    <x v="36"/>
    <d v="2022-05-19T00:00:00"/>
    <s v="Sem informação"/>
    <x v="3"/>
    <m/>
    <s v="Jose Nasareno de Macedo Silva"/>
    <s v="Jose Nasareno de Macedo Silva"/>
    <s v="Sem indicação"/>
    <s v="Sem indicação"/>
    <s v="Sem indicação"/>
    <s v="nasareno.silva@tjpa.jus.br"/>
    <n v="-1316"/>
    <s v=""/>
    <m/>
    <s v="Iniciar Processo de Reajuste"/>
    <s v="059/2022"/>
    <m/>
  </r>
  <r>
    <x v="1"/>
    <s v="060"/>
    <x v="3"/>
    <s v="MAURO VIEIRA ENGENHARIA LTDA"/>
    <s v="39.537.690/0001-58"/>
    <s v="empresa especializada para execução da OBRA DE INFRAESTRUTURA PARA A INSTALAÇÃO DE COMPONENTES ELÉTRICOS E ELETRÔNICOS (CFTV) DESTINADOS A PREVENÇÃO E COMBATE A INCÊNDIO"/>
    <s v="Obra e Serviço de Engenharia"/>
    <s v="Dispensa de Licitação"/>
    <s v="007/2021"/>
    <d v="2021-11-30T00:00:00"/>
    <s v="30/11/21"/>
    <d v="2022-05-30T00:00:00"/>
    <s v="30/05/22"/>
    <n v="181"/>
    <s v="EXPIRADO"/>
    <s v="EXPIRADO"/>
    <x v="0"/>
    <n v="54634.09"/>
    <x v="0"/>
    <s v="00"/>
    <s v="SEENG"/>
    <s v="PA-PRO-2021/ 01959"/>
    <s v="Contrato não encontrado"/>
    <s v="Contrato não encontrado"/>
    <s v="PA-MEM-2022/14552, cobrança/PA-MEM-2022/11445 (instrução)"/>
    <m/>
    <s v="Lei n° 8.666/93"/>
    <m/>
    <m/>
    <s v="PRAZO LEGAL"/>
    <x v="30"/>
    <d v="2022-03-31T00:00:00"/>
    <s v="Sem informação"/>
    <x v="3"/>
    <m/>
    <s v="Jose Luis Sarmento de Araujo"/>
    <s v="Sem indicação"/>
    <s v="Gabriel Henrique da Silva Ventura"/>
    <s v="Sem indicação"/>
    <s v="Marcelo Passos Calandrini Fernandes"/>
    <s v="jose.araujo@tjpa.jus.br; gabriel.ventura@tjpa.jus.br; marcelo.fernandes@tjpa.jus.br"/>
    <n v="-1365"/>
    <s v=""/>
    <m/>
    <s v="Iniciar Processo de Reajuste"/>
    <s v="060/2021"/>
    <m/>
  </r>
  <r>
    <x v="1"/>
    <s v="060"/>
    <x v="4"/>
    <s v="CENTRO SOCIAL, CULTURAL, EDUCACIONAL ARCA DE NOE"/>
    <s v="06.538.090/0001-55"/>
    <s v="Doação de bens móveis inservíveis"/>
    <s v="Alienação"/>
    <s v="Dispensa de Licitação"/>
    <s v="s/n"/>
    <d v="2022-07-19T00:00:00"/>
    <s v="19/07/22"/>
    <d v="2022-07-19T00:00:00"/>
    <s v="19/07/22"/>
    <n v="0"/>
    <s v="EXPIRADO"/>
    <s v="EXPIRADO"/>
    <x v="0"/>
    <n v="23288.43"/>
    <x v="3"/>
    <s v="00"/>
    <s v="SEADM"/>
    <s v="PA-PRO-2022/02690"/>
    <s v="Contrato não encontrado"/>
    <s v="Contrato não encontrado"/>
    <m/>
    <m/>
    <s v="Lei n° 8.666/93"/>
    <m/>
    <m/>
    <s v="PRAZO LEGAL"/>
    <x v="36"/>
    <d v="2022-05-20T00:00:00"/>
    <s v="Sem informação"/>
    <x v="3"/>
    <m/>
    <s v="Jose Nasareno de Macedo Silva"/>
    <s v="Jose Nasareno de Macedo Silva"/>
    <s v="Sem indicação"/>
    <s v="Sem indicação"/>
    <s v="Sem indicação"/>
    <s v="nasareno.silva@tjpa.jus.br"/>
    <n v="-1315"/>
    <s v=""/>
    <m/>
    <s v="Iniciar Processo de Reajuste"/>
    <s v="060/2022"/>
    <m/>
  </r>
  <r>
    <x v="0"/>
    <s v="061"/>
    <x v="3"/>
    <s v="HYPER TECHNOLOGIES COMERCIO   DE   INFORMATICA   E   SERVICOS EIRELI EPP"/>
    <s v=" 40.689.972/0001-50"/>
    <s v="Registro   de Preços   para   aquisição   de equipamentospara   a   modernização   e   expansão   da   infraestrutura   de   Tecnologia   da Informação  e  Comunicação  do  Tribunal  de  Justiça  do  Estado  do  Pará"/>
    <s v="Contrato de TIC"/>
    <s v="Pregão Eletrônico"/>
    <s v="049/2021"/>
    <d v="2021-11-22T00:00:00"/>
    <s v="22/11/21"/>
    <d v="2021-11-22T00:00:00"/>
    <s v="22/11/21"/>
    <n v="0"/>
    <s v="EXPIRADO"/>
    <s v="EXPIRADO"/>
    <x v="0"/>
    <n v="85525.5"/>
    <x v="0"/>
    <n v="0"/>
    <s v="SETIC"/>
    <s v="PA-PRO-2021/02104"/>
    <s v="ARP não encontrada"/>
    <s v="ARP não encontrada"/>
    <s v="CONTRATO CANCELADO"/>
    <m/>
    <s v="Lei n° 8.666/93"/>
    <m/>
    <m/>
    <s v="PRAZO LEGAL"/>
    <x v="40"/>
    <d v="2021-09-23T00:00:00"/>
    <s v="Sem informação"/>
    <x v="4"/>
    <m/>
    <s v="Felipe Moraes Freitas"/>
    <s v="Felipe Moraes Freitas"/>
    <s v="Marcus Sergio Ferreira Neves"/>
    <s v="Sem indicação"/>
    <s v="Sem indicação"/>
    <s v="felipe.freitas@tjpa.jus.br; marcus.neves@tjpa.jus.br"/>
    <n v="-1554"/>
    <s v=""/>
    <m/>
    <s v="Iniciar Processo de Reajuste"/>
    <s v="061/2021"/>
    <m/>
  </r>
  <r>
    <x v="0"/>
    <s v="062"/>
    <x v="3"/>
    <s v="CREATECH COMÉRCIO E SOLUÇÕES CORPORATIVAS EIRELI -ME"/>
    <s v="25.406.063/0001-73"/>
    <s v="Registro   de   Preços   para Aquisição   de equipamentos  para  a  modernização  da  infraestrutura  de  Tecnologia  da  Informação  e Comunicação"/>
    <s v="Contrato de TIC"/>
    <s v="Pregão Eletrônico"/>
    <s v="039/2021"/>
    <d v="2021-11-22T00:00:00"/>
    <s v="22/11/21"/>
    <d v="2022-11-22T00:00:00"/>
    <s v="22/11/22"/>
    <n v="365"/>
    <s v="EXPIRADO"/>
    <s v="EXPIRADO"/>
    <x v="0"/>
    <n v="598000"/>
    <x v="0"/>
    <n v="0"/>
    <s v="SETIC"/>
    <s v="PA-PRO-2021/03976"/>
    <s v="ARP não encontrada"/>
    <s v="ARP não encontrada"/>
    <s v="Servidor Roniel informou no Teams em 07/10/2022 que esta contrato nao será renovado"/>
    <m/>
    <s v="Lei n° 8.666/93"/>
    <m/>
    <m/>
    <s v="PRAZO LEGAL"/>
    <x v="39"/>
    <d v="2022-09-23T00:00:00"/>
    <s v="Sem informação"/>
    <x v="4"/>
    <m/>
    <s v="Felipe Moraes Freitas"/>
    <s v="Bruno Vieira dos Santos"/>
    <s v="Sem indicação"/>
    <s v="Sem indicação"/>
    <s v="Sem indicação"/>
    <s v="felipe.freitas@tjpa.jus.br; bruno.santos@tjpa.jus.br"/>
    <n v="-1189"/>
    <s v=""/>
    <m/>
    <s v="Iniciar Processo de Reajuste"/>
    <s v="062/2021"/>
    <m/>
  </r>
  <r>
    <x v="0"/>
    <s v="063"/>
    <x v="3"/>
    <s v="HYPER TECHNOLOGIES COMERCIO   DE   INFORMATICA   E   SERVICOS EIRELI EPP"/>
    <s v=" 40.689.972/0001-50"/>
    <s v="Registro   de   Preços   para   aquisição   de equipamentospara   a   modernização   e   expansão   da   infraestrutura   de   Tecnologia   da Informação  e  Comunicação  do  Tribunal  de  Justiça  do  Estado  do  Pará"/>
    <s v="Contrato de TIC"/>
    <s v="Pregão Eletrônico"/>
    <s v="039/2021"/>
    <d v="2021-11-23T00:00:00"/>
    <s v="23/11/21"/>
    <d v="2021-11-23T00:00:00"/>
    <s v="23/11/21"/>
    <n v="0"/>
    <s v="EXPIRADO"/>
    <s v="EXPIRADO"/>
    <x v="0"/>
    <n v="44000"/>
    <x v="0"/>
    <n v="0"/>
    <s v="SETIC"/>
    <s v="PA-PRO-2021/02104"/>
    <s v="ARP não encontrada"/>
    <s v="ARP não encontrada"/>
    <s v="CONTRATO CANCELADO"/>
    <m/>
    <s v="Lei n° 8.666/93"/>
    <m/>
    <m/>
    <s v="PRAZO LEGAL"/>
    <x v="40"/>
    <d v="2021-09-24T00:00:00"/>
    <s v="Sem informação"/>
    <x v="4"/>
    <m/>
    <s v="Felipe Moraes Freitas"/>
    <s v="Bruno Vieira dos Santos"/>
    <s v="Sem indicação"/>
    <s v="Sem indicação"/>
    <s v="Sem indicação"/>
    <s v="felipe.freitas@tjpa.jus.br; bruno.santos@tjpa.jus.br"/>
    <n v="-1553"/>
    <s v=""/>
    <m/>
    <s v="Iniciar Processo de Reajuste"/>
    <s v="063/2021"/>
    <m/>
  </r>
  <r>
    <x v="1"/>
    <s v="065"/>
    <x v="3"/>
    <s v="AR RP CERTIFICACAO DIGITAL EIRELI PARA EMISSÃO DE CERTIFICADOS DIGITAIS."/>
    <s v="21.308.480/0001-22"/>
    <s v="Emissão  de Certificados Digitais ICP-Brasil A3 AC-JUS para magistrado, e-CPF, e-CNPJ A1, Intranet SSL Wildcard efornecimento de dispositivo criptográfico (token) para armazenamento de certificados digitais"/>
    <s v="Contrato de TIC"/>
    <s v="Pregão Eletrônico"/>
    <s v="050/2021"/>
    <d v="2021-11-23T00:00:00"/>
    <s v="23/11/21"/>
    <d v="2022-11-23T00:00:00"/>
    <s v="23/11/22"/>
    <n v="365"/>
    <s v="EXPIRADO"/>
    <s v="EXPIRADO"/>
    <x v="0"/>
    <n v="37463"/>
    <x v="0"/>
    <s v="00"/>
    <s v="SETIC"/>
    <s v="PA-PRO-2021/04018"/>
    <s v="Contrato não encontrado"/>
    <s v="Contrato não encontrado"/>
    <s v="TJPA-MEM-2022/46324, cobrança. Não será porrogado conforme informação do servidor Roniel em 13/10/2022, via Teams"/>
    <m/>
    <s v="Lei n° 8.666/93"/>
    <m/>
    <m/>
    <s v="PRAZO LEGAL"/>
    <x v="39"/>
    <d v="2022-09-24T00:00:00"/>
    <s v="Sem informação"/>
    <x v="4"/>
    <m/>
    <s v="Daniel Azevedo Ferreira "/>
    <s v="Arilson Galdino da Silva"/>
    <s v="Sem indicação"/>
    <s v="Sem indicação"/>
    <s v="Sem indicação"/>
    <s v="daniel.ferreira@tjpa.jus.br; arilson.silva@tjpa.jus.br"/>
    <n v="-1188"/>
    <s v=""/>
    <m/>
    <s v="Iniciar Processo de Reajuste"/>
    <s v="065/2021"/>
    <m/>
  </r>
  <r>
    <x v="1"/>
    <s v="066"/>
    <x v="3"/>
    <s v="GUARDIAN SERVICOS EM TECNOLOGIA DA INFORMACAO LTDA "/>
    <s v="38.483.486/0001-39"/>
    <s v="emissão  de Certificados Digitais ICP-Brasil A3 AC-JUS para magistrado, e-CPF, e-CNPJ A1, Intranet SSL Wildcard, visita para validação e emissão de certificados digitais, fornecimento de dispositivo criptográfico (token) para armazenamento de certificados digitais"/>
    <s v="Contrato de TIC"/>
    <s v="Pregão Eletrônico"/>
    <s v="050/2021"/>
    <d v="2021-11-23T00:00:00"/>
    <s v="23/11/21"/>
    <d v="2022-11-23T00:00:00"/>
    <s v="23/11/22"/>
    <n v="365"/>
    <s v="EXPIRADO"/>
    <s v="EXPIRADO"/>
    <x v="0"/>
    <n v="2586.6799999999998"/>
    <x v="0"/>
    <s v="00"/>
    <s v="SETIC"/>
    <s v="PA-PRO-2021/01766"/>
    <s v="Contrato não encontrado"/>
    <s v="Contrato não encontrado"/>
    <s v="TJPA-MEM-2022/46335, COBRANÇA. Não será porrogado conforme informação do servidor Roniel em 13/10/2022, via Teams"/>
    <m/>
    <s v="Lei n° 8.666/93"/>
    <m/>
    <m/>
    <s v="PRAZO LEGAL"/>
    <x v="39"/>
    <d v="2022-09-24T00:00:00"/>
    <s v="Sem informação"/>
    <x v="4"/>
    <m/>
    <s v="Daniel Azevedo Ferreira "/>
    <s v="Arilson Galdino da Silva"/>
    <s v="Sem indicação"/>
    <s v="Sem indicação"/>
    <s v="Sem indicação"/>
    <s v="daniel.ferreira@tjpa.jus.br; arilson.silva@tjpa.jus.br"/>
    <n v="-1188"/>
    <s v=""/>
    <m/>
    <s v="Iniciar Processo de Reajuste"/>
    <s v="066/2021"/>
    <m/>
  </r>
  <r>
    <x v="1"/>
    <s v="068"/>
    <x v="3"/>
    <s v="EQUATORIAL ENGENHARIA  EIRELI"/>
    <s v="04.227.797/0001-15"/>
    <s v="Contratação  de  empresa  especializada  para execução da obra deConstrução de reservatório elevado de água potável no Fórum da comarca de Afuá"/>
    <s v="Obra e Serviço de Engenharia"/>
    <s v="Tomada de Preços"/>
    <s v="006/2021"/>
    <d v="2021-11-26T00:00:00"/>
    <s v="26/11/21"/>
    <d v="2022-09-26T00:00:00"/>
    <s v="26/09/22"/>
    <n v="304"/>
    <s v="EXPIRADO"/>
    <s v="EXPIRADO"/>
    <x v="0"/>
    <n v="114000.08"/>
    <x v="0"/>
    <s v="00"/>
    <s v="SEENG"/>
    <s v="PA-PRO-2021/02083"/>
    <s v="Contrato não encontrado"/>
    <s v="Contrato não encontrado"/>
    <s v="PA-MEM-2022/30496 - não será porrogado"/>
    <m/>
    <s v="Lei n° 8.666/93"/>
    <m/>
    <m/>
    <s v="PRAZO LEGAL"/>
    <x v="36"/>
    <d v="2022-07-28T00:00:00"/>
    <s v="Sem informação"/>
    <x v="4"/>
    <m/>
    <s v="Jose Luis Sarmento de Araujo"/>
    <s v="Sem indicação"/>
    <s v="Jose Luis Sarmento de Araujo"/>
    <s v="Sem indicação"/>
    <s v="Gabriel Henrique da Silva Ventura"/>
    <s v="jose.araujo@tjpa.jus.br; gabriel.ventura@tjpa.jus.br;"/>
    <n v="-1246"/>
    <s v=""/>
    <m/>
    <s v="Iniciar Processo de Reajuste"/>
    <s v="068/2021"/>
    <m/>
  </r>
  <r>
    <x v="1"/>
    <s v="070"/>
    <x v="6"/>
    <s v="DIEGO LOUREIRO CUNHA LIMA, BRUNO RODRIGO DE QUEIROZ LIMA, PABLO LOUREIRO CUNHA LIMA E MAURA LOUREIRO CUNHA LIMA"/>
    <s v="815.xxx.xxx-78 / 745.xxx.xxx-53 / 000.xxx.xxx-26 / 859.xxx.xxx-87 / 884.xxx.xxx-60 / 949.xxx.xxx-72"/>
    <s v="Compra e Venda de terreno edificado, sito à Avenida Nazaré, nº. 582 - Casa Amarela"/>
    <s v="Outros"/>
    <s v="Dispensa de Licitação"/>
    <s v="016/2016"/>
    <d v="2016-12-14T00:00:00"/>
    <s v="14/12/16"/>
    <d v="2016-12-14T00:00:00"/>
    <s v="14/12/16"/>
    <n v="0"/>
    <s v="EXPIRADO"/>
    <s v="EXPIRADO"/>
    <x v="0"/>
    <n v="5500000"/>
    <x v="0"/>
    <s v="00"/>
    <s v="SEADM"/>
    <s v="PA-PRO-2016/05798"/>
    <s v="Contrato não encontrado"/>
    <s v="Contrato não encontrado"/>
    <m/>
    <m/>
    <s v="Lei n° 8.666/93"/>
    <m/>
    <m/>
    <s v="PRAZO LEGAL"/>
    <x v="41"/>
    <d v="2016-10-15T00:00:00"/>
    <s v="Sem informação"/>
    <x v="3"/>
    <m/>
    <s v="Sem indicação"/>
    <s v="Sem indicação"/>
    <s v="Sem indicação"/>
    <s v="Sem indicação"/>
    <s v="Sem indicação"/>
    <n v="0"/>
    <n v="-3358"/>
    <s v=""/>
    <m/>
    <s v="Iniciar Processo de Reajuste"/>
    <s v="070/2016"/>
    <m/>
  </r>
  <r>
    <x v="1"/>
    <s v="057"/>
    <x v="3"/>
    <s v="GYN COMÉRCIO DE PRODUTOSEM T. I. EIRELI"/>
    <s v="30.426.527/0001-43"/>
    <s v="Aquisição  de  equipamentospara  a  modernização  e  expansão  da  infraestrutura  de  Tecnologia  da Informação  e  Comunicação  do  Tribunal  de  Justiça  do  Estado  do  Pará"/>
    <s v="Contrato de TIC"/>
    <s v="Pregão Eletrônico "/>
    <s v="049/2021"/>
    <d v="2021-11-17T00:00:00"/>
    <s v="17/11/21"/>
    <d v="2022-11-17T00:00:00"/>
    <s v="17/11/22"/>
    <n v="365"/>
    <s v="EXPIRADO"/>
    <s v="EXPIRADO"/>
    <x v="0"/>
    <n v="13295"/>
    <x v="0"/>
    <s v="00"/>
    <s v="SETIC"/>
    <s v="PA-PRO-2021/03927"/>
    <s v="Contrato não encontrado"/>
    <s v="Contrato não encontrado"/>
    <s v="TJPA-MEM-2022/46315, COBRANÇ, Não será renovado, conforme informado pelo Servidor Roniel no Teams em 07/10/2022"/>
    <m/>
    <s v="Lei n° 8.666/93"/>
    <m/>
    <m/>
    <s v="PRAZO LEGAL"/>
    <x v="39"/>
    <d v="2022-09-18T00:00:00"/>
    <s v="Sem informação"/>
    <x v="4"/>
    <m/>
    <s v="Felipe Moraes Freitas"/>
    <s v="Felipe Moraes Freitas"/>
    <s v="Marcus Sergio Ferreira Neves"/>
    <s v="Sem indicação"/>
    <s v="Sem indicação"/>
    <s v="felipe.freitas@tjpa.jus.br; marcus.neves@tjpa.jus.br"/>
    <n v="-1194"/>
    <s v=""/>
    <m/>
    <s v="Iniciar Processo de Reajuste"/>
    <s v="057/2021"/>
    <m/>
  </r>
  <r>
    <x v="1"/>
    <s v="073"/>
    <x v="3"/>
    <s v="OASIS CONSTRUÇÃO &amp; SERVIÇOS LTDA EPP"/>
    <s v="10.845.643/0001-90"/>
    <s v="Execução  da  obra  de  reforma  parcial  da  Sede  do Tribunal de Justiça do Estado do Pará -edificação principal. "/>
    <s v="Obra e Serviço de Engenharia"/>
    <s v="Dispensa de Licitação"/>
    <s v="006/2021"/>
    <d v="2021-12-13T00:00:00"/>
    <s v="13/12/21"/>
    <d v="2022-12-10T00:00:00"/>
    <s v="10/12/22"/>
    <n v="362"/>
    <s v="EXPIRADO"/>
    <s v="EXPIRADO"/>
    <x v="0"/>
    <n v="205061.77"/>
    <x v="0"/>
    <s v="00"/>
    <s v="SEENG"/>
    <s v="PA-PRO-2021/03729 "/>
    <s v="Contrato não encontrado"/>
    <s v="Contrato não encontrado"/>
    <s v=" TJPA-MEM-2022/46406, cobrança. Na assessoria jurídica em 18/11 com Andreza. Autorizado"/>
    <m/>
    <s v="Lei n° 8.666/93"/>
    <m/>
    <m/>
    <s v="PRAZO LEGAL"/>
    <x v="39"/>
    <d v="2022-10-11T00:00:00"/>
    <s v="Sem informação"/>
    <x v="3"/>
    <m/>
    <s v="Jose Luis Sarmento de Araujo"/>
    <s v="Sem indicação"/>
    <s v="Jose Luis Sarmento de Araujo"/>
    <s v="Sem indicação"/>
    <s v="Gabriel Henrique da Silva Ventura"/>
    <s v="jose.araujo@tjpa.jus.br; gabriel.ventura@tjpa.jus.br;"/>
    <n v="-1171"/>
    <s v=""/>
    <m/>
    <s v="Iniciar Processo de Reajuste"/>
    <s v="073/2021"/>
    <m/>
  </r>
  <r>
    <x v="1"/>
    <s v="071"/>
    <x v="3"/>
    <s v="MIL PRINT INFORMÁTICA EIRELI -EPP"/>
    <s v="23.791.227/0001-06"/>
    <s v=" Aquisição  de equipamentos  para  a  modernização  da  infraestrutura  de  Tecnologia  da  Informação  e Comunicação"/>
    <s v="Contrato de TIC"/>
    <s v="Pregão Eletrônico"/>
    <s v="039/2021"/>
    <d v="2021-11-26T00:00:00"/>
    <s v="26/11/21"/>
    <d v="2022-11-26T00:00:00"/>
    <s v="26/11/22"/>
    <n v="365"/>
    <s v="EXPIRADO"/>
    <s v="EXPIRADO"/>
    <x v="0"/>
    <n v="84448.95"/>
    <x v="0"/>
    <s v="00"/>
    <s v="SETIC"/>
    <s v="PA-PRO-2021/04078"/>
    <s v="Contrato não encontrado"/>
    <s v="Contrato não encontrado"/>
    <s v="Não será prorrogado, conforme informado no Teams pelo Servidor Roniel em 07/10/2022"/>
    <m/>
    <s v="Lei n° 8.666/93"/>
    <m/>
    <m/>
    <s v="PRAZO LEGAL"/>
    <x v="39"/>
    <d v="2022-09-27T00:00:00"/>
    <s v="Sem informação"/>
    <x v="4"/>
    <m/>
    <s v="Felipe Moraes Freitas"/>
    <s v="Bruno Vieira dos Santos"/>
    <s v="Sem indicação"/>
    <s v="Sem indicação"/>
    <s v="Sem indicação"/>
    <s v="felipe.freitas@tjpa.jus.br; bruno.santos@tjpa.jus.br"/>
    <n v="-1185"/>
    <s v=""/>
    <m/>
    <s v="Iniciar Processo de Reajuste"/>
    <s v="071/2021"/>
    <m/>
  </r>
  <r>
    <x v="1"/>
    <s v="077"/>
    <x v="4"/>
    <s v="ASSOCIAÇÃO DE PAIS E AMIGOS DOS EXCEPCIONAIS DE IGARAPE MIRI"/>
    <s v="05.967.762/0001-85"/>
    <s v="Doação de bens móveis inservíveis"/>
    <s v="Alienação"/>
    <s v="Dispensa de Licitação"/>
    <s v="s/n"/>
    <d v="2022-10-14T00:00:00"/>
    <s v="14/10/22"/>
    <d v="2022-10-14T00:00:00"/>
    <s v="14/10/22"/>
    <n v="0"/>
    <s v="EXPIRADO"/>
    <s v="EXPIRADO"/>
    <x v="0"/>
    <n v="2752.15"/>
    <x v="3"/>
    <s v="00"/>
    <s v="SEADM"/>
    <s v="PA-PRO-2022/03768"/>
    <s v="Contrato não encontrado"/>
    <s v="Contrato não encontrado"/>
    <m/>
    <m/>
    <s v="Lei n° 8.666/93"/>
    <m/>
    <m/>
    <s v="PRAZO LEGAL"/>
    <x v="39"/>
    <d v="2022-08-15T00:00:00"/>
    <s v="Sem informação"/>
    <x v="3"/>
    <m/>
    <s v="Jose Nasareno de Macedo Silva"/>
    <s v="Jose Nasareno de Macedo Silva"/>
    <s v="Sem indicação"/>
    <s v="Sem indicação"/>
    <s v="Sem indicação"/>
    <s v="nasareno.silva@tjpa.jus.br"/>
    <n v="-1228"/>
    <s v=""/>
    <m/>
    <s v="Iniciar Processo de Reajuste"/>
    <s v="077/2022"/>
    <m/>
  </r>
  <r>
    <x v="1"/>
    <s v="078"/>
    <x v="3"/>
    <s v="NORTE PROTEÇÃO   LTDA"/>
    <s v="17.946.404/0001-75"/>
    <s v="Execução  daOBRAS  DE  REFORMA  DAS INSTALAÇÕES  DE  PREVENÇÃO  E  COMBATE  A  INCÊNDIO  DO  FÓRUM  CÍVEL  DE BELÉM, FÓRUM DE CASTANHAL E FÓRUM DE SANTARÉM - proposta vencedora para o item 01 – Fórum de Belém"/>
    <s v="Obra e Serviço de Engenharia"/>
    <s v="Tomada de Preços"/>
    <s v="005/2021"/>
    <d v="2021-12-10T00:00:00"/>
    <s v="10/12/21"/>
    <d v="2023-06-10T00:00:00"/>
    <s v="10/06/23"/>
    <n v="547"/>
    <s v="EXPIRADO"/>
    <s v="EXPIRADO"/>
    <x v="0"/>
    <n v="595179.56000000006"/>
    <x v="0"/>
    <s v="00"/>
    <s v="SEENG"/>
    <s v="PA-PRO-2021/03057"/>
    <s v="Contrato não encontrado"/>
    <s v="Contrato não encontrado"/>
    <s v="TJPA-MEM-2023/15345, cobrança"/>
    <m/>
    <s v="Lei n° 8.666/93"/>
    <m/>
    <m/>
    <s v="PRAZO LEGAL"/>
    <x v="37"/>
    <d v="2023-04-11T00:00:00"/>
    <s v="Sem informação"/>
    <x v="4"/>
    <m/>
    <s v="Jose Luis Sarmento de Araujo"/>
    <s v="Sem indicação"/>
    <s v="Gabriel Henrique da Silva Ventura"/>
    <s v="Sem indicação"/>
    <s v="Marcelo Passos Calandrini Fernandes"/>
    <s v="jose.araujo@tjpa.jus.br; gabriel.ventura@tjpa.jus.br; marcelo.fernandes@tjpa.jus.br"/>
    <n v="-989"/>
    <s v=""/>
    <m/>
    <s v="Iniciar Processo de Reajuste"/>
    <s v="078/2021"/>
    <m/>
  </r>
  <r>
    <x v="1"/>
    <s v="079"/>
    <x v="3"/>
    <s v="A3 ENGENHARIA LTDA"/>
    <s v="04.656.777/0001-60"/>
    <s v="Execução  da OBRAS  DE  REFORMA  DAS INSTALAÇÕES  DE  PREVENÇÃO  E  COMBATE  A  INCÊNDIO  DO  FÓRUM  CÍVEL  DE BELÉM, FÓRUM DE CASTANHAL E FÓRUM DE SANTARÉM - proposta vencedora para o item 02 – Fórum de Castanhal"/>
    <s v="Obra e Serviço de Engenharia"/>
    <s v="Tomada de Preços"/>
    <s v="005/2021"/>
    <d v="2021-12-10T00:00:00"/>
    <s v="10/12/21"/>
    <d v="2023-06-10T00:00:00"/>
    <s v="10/06/23"/>
    <n v="547"/>
    <s v="EXPIRADO"/>
    <s v="EXPIRADO"/>
    <x v="0"/>
    <n v="189377.8"/>
    <x v="0"/>
    <s v="00"/>
    <s v="SEENG"/>
    <s v="PA-PRO-2021/04228"/>
    <s v="Contrato não encontrado"/>
    <s v="Contrato não encontrado"/>
    <s v="Reajuste em apostilamento em TJPA-EXT-2023/00284-A. TJPA-MEM-2023/15350, cobrança renovação"/>
    <m/>
    <s v="Lei n° 8.666/93"/>
    <m/>
    <m/>
    <s v="PRAZO LEGAL"/>
    <x v="37"/>
    <d v="2023-04-11T00:00:00"/>
    <s v="Sem informação"/>
    <x v="4"/>
    <m/>
    <s v="Jose Luis Sarmento de Araujo"/>
    <s v="Sem indicação"/>
    <s v="Gabriel Henrique da Silva Ventura"/>
    <s v="Sem indicação"/>
    <s v="Marcelo Passos Calandrini Fernandes"/>
    <s v="jose.araujo@tjpa.jus.br; gabriel.ventura@tjpa.jus.br"/>
    <n v="-989"/>
    <s v=""/>
    <m/>
    <s v="Iniciar Processo de Reajuste"/>
    <s v="079/2021"/>
    <m/>
  </r>
  <r>
    <x v="1"/>
    <s v="083"/>
    <x v="4"/>
    <s v="APAE ABAETETUBA"/>
    <s v="04.362.893/0001-76"/>
    <s v="Doação de bens móveis inservíveis"/>
    <s v="Alienação"/>
    <s v="Dispensa de Licitação"/>
    <s v="s/n"/>
    <d v="2022-10-06T00:00:00"/>
    <s v="06/10/22"/>
    <d v="2022-10-06T00:00:00"/>
    <s v="06/10/22"/>
    <n v="0"/>
    <s v="EXPIRADO"/>
    <s v="EXPIRADO"/>
    <x v="0"/>
    <n v="2989.61"/>
    <x v="3"/>
    <s v="00"/>
    <s v="SEADM"/>
    <s v="PA-PRO-2022/03855"/>
    <s v="Contrato não encontrado"/>
    <s v="Contrato não encontrado"/>
    <m/>
    <m/>
    <s v="Lei n° 8.666/93"/>
    <m/>
    <m/>
    <s v="PRAZO LEGAL"/>
    <x v="39"/>
    <d v="2022-08-07T00:00:00"/>
    <s v="Sem informação"/>
    <x v="3"/>
    <m/>
    <s v="Jose Nasareno de Macedo Silva"/>
    <s v="Jose Nasareno de Macedo Silva"/>
    <s v="Sem indicação"/>
    <s v="Sem indicação"/>
    <s v="Sem indicação"/>
    <s v="nasareno.silva@tjpa.jus.br"/>
    <n v="-1236"/>
    <s v=""/>
    <m/>
    <s v="Iniciar Processo de Reajuste"/>
    <s v="083/2022"/>
    <m/>
  </r>
  <r>
    <x v="1"/>
    <s v="084"/>
    <x v="11"/>
    <s v="LANLINK SOLUÇÕES E COMERCIALIZAÇÃO EM INFORMÁTICA S/A"/>
    <s v="19.877.285/0002-52"/>
    <s v="Contratação dos serviços (assinatura/aluguel) de Cessão de Uso de Licenças de Software da Microsoft com padronização na modalidade contratual EAS"/>
    <s v="Serviço de Terceiro"/>
    <s v="Pregão Eletrônico"/>
    <s v="093/2018"/>
    <d v="2018-12-17T00:00:00"/>
    <s v="17/12/18"/>
    <d v="2022-12-17T00:00:00"/>
    <s v="17/12/22"/>
    <n v="1461"/>
    <s v="EXPIRADO"/>
    <s v="EXPIRADO"/>
    <x v="0"/>
    <n v="3350401.21"/>
    <x v="0"/>
    <s v="00"/>
    <s v="SETIC"/>
    <s v="PA-PRO-2018/06089"/>
    <s v="Contrato não encontrado"/>
    <s v="Contrato não encontrado"/>
    <s v="Nova contratação: TJPA-PRO-2022/01986, e-mail enviado por miguel pernambuco em 19/09/2022"/>
    <m/>
    <s v="Lei n° 8.666/93"/>
    <m/>
    <m/>
    <s v="PRAZO LEGAL"/>
    <x v="39"/>
    <d v="2022-10-18T00:00:00"/>
    <s v="Sem informação"/>
    <x v="4"/>
    <m/>
    <s v="Nilce Longui Ramoa "/>
    <s v="Bruno Lopes de Souza Benchimol"/>
    <s v="Daniel Azevedo Ferreira "/>
    <s v="Sem indicação"/>
    <s v="Sem indicação"/>
    <s v="nilce.ramoa@tjpa.jus.br; bruno.benchimol@tjpa.jus.br; daniel.ferreira@tjpa.jus.br"/>
    <n v="-1164"/>
    <s v=""/>
    <m/>
    <s v="Iniciar Processo de Reajuste"/>
    <s v="084/2018"/>
    <m/>
  </r>
  <r>
    <x v="1"/>
    <s v="085"/>
    <x v="11"/>
    <s v="PARS - PRODUTOS DE PROCESSAMENTO DE DADOS LTDA"/>
    <s v="27.626.290/0008-06"/>
    <s v="Contratação de empresa especializada para aquisição de serviços de assinaturas de software (cessão de uso, suporte técnico e atualização) e de implantação da RedHat"/>
    <s v="Contrato de TIC"/>
    <s v="Pregão Eletrônico"/>
    <s v="092/2018"/>
    <d v="2018-12-19T00:00:00"/>
    <s v="19/12/18"/>
    <d v="2022-12-19T00:00:00"/>
    <s v="19/12/22"/>
    <n v="1461"/>
    <s v="EXPIRADO"/>
    <s v="EXPIRADO"/>
    <x v="0"/>
    <n v="610000"/>
    <x v="0"/>
    <s v="00"/>
    <s v="SETIC"/>
    <s v="PA-PRO-2018/06090"/>
    <s v="Contrato não encontrado"/>
    <s v="Contrato não encontrado"/>
    <s v="TJPA-MEM-2022/46423, cobrança"/>
    <m/>
    <s v="Lei n° 8.666/93"/>
    <m/>
    <m/>
    <s v="PRAZO LEGAL"/>
    <x v="39"/>
    <d v="2022-10-20T00:00:00"/>
    <s v="Sem informação"/>
    <x v="4"/>
    <m/>
    <s v="Bruno Lopes de Souza Benchimol"/>
    <s v="Daniel Azevedo Ferreira "/>
    <s v="Sem indicação"/>
    <s v="Sem indicação"/>
    <s v="Sem indicação"/>
    <s v="bruno.benchimol@tjpa.jus.br; daniel.ferreira@tjpa.jus.br"/>
    <n v="-1162"/>
    <s v=""/>
    <m/>
    <s v="Iniciar Processo de Reajuste"/>
    <s v="085/2018"/>
    <m/>
  </r>
  <r>
    <x v="1"/>
    <s v="085"/>
    <x v="3"/>
    <s v="BIOFAR HOSPITALAR EIRELI"/>
    <s v="19.056.683/0001-27"/>
    <s v="AQUISIÇÃO   DE   MATERIAL   TÉCNICO HOSPITALAR -ÁLCOOL  ETÍLICO  70%,"/>
    <s v="Material de Consumo"/>
    <s v="Adesão/Partícipe"/>
    <s v="120/2021"/>
    <d v="2021-12-09T00:00:00"/>
    <s v="09/12/21"/>
    <d v="2022-12-09T00:00:00"/>
    <s v="09/12/22"/>
    <n v="365"/>
    <s v="EXPIRADO"/>
    <s v="EXPIRADO"/>
    <x v="0"/>
    <n v="19350"/>
    <x v="0"/>
    <s v="00"/>
    <s v="SEADM"/>
    <s v="PA-PRO-2021/02971"/>
    <s v="Contrato não encontrado"/>
    <s v="Contrato não encontrado"/>
    <s v="TJPA-MEM-2022/46404, cobrança. NÃO PODE PRORROGAR. CONTRATO ORIUNDO DE ARP DE ARQUISIÇÃO. Resp. Lorena"/>
    <m/>
    <s v="Lei n° 8.666/93"/>
    <m/>
    <m/>
    <s v="PRAZO LEGAL"/>
    <x v="39"/>
    <d v="2022-10-10T00:00:00"/>
    <s v="Sem informação"/>
    <x v="4"/>
    <m/>
    <s v="Claikson Mendonca Duarte "/>
    <s v="Thiago da Silva Soares"/>
    <s v="Thiago da Silva Soares"/>
    <s v="Sem indicação"/>
    <s v="Sem indicação"/>
    <s v="claikson.duarte@tjpa.jus.br; thiago.soares@tjpa.jus.br"/>
    <n v="-1172"/>
    <s v=""/>
    <m/>
    <s v="Iniciar Processo de Reajuste"/>
    <s v="085/2021"/>
    <m/>
  </r>
  <r>
    <x v="1"/>
    <s v="085"/>
    <x v="4"/>
    <s v="ESCOLA MUNICIPAL DE ENSINO FUNDAMENTAL DR. VICENTE MAUÉS"/>
    <s v="01.703.013/0001-90"/>
    <s v="Doação de bens móveis inservíveis"/>
    <s v="Alienação"/>
    <s v="Dispensa de Licitação"/>
    <s v="s/n"/>
    <d v="2022-10-05T00:00:00"/>
    <s v="05/10/22"/>
    <d v="2022-10-05T00:00:00"/>
    <s v="05/10/22"/>
    <n v="0"/>
    <s v="EXPIRADO"/>
    <s v="EXPIRADO"/>
    <x v="0"/>
    <n v="1867.12"/>
    <x v="3"/>
    <s v="00"/>
    <s v="SEADM"/>
    <s v="TJPA-PRO-2022/03891"/>
    <s v="Contrato não encontrado"/>
    <s v="Contrato não encontrado"/>
    <m/>
    <m/>
    <s v="Lei n° 8.666/93"/>
    <m/>
    <m/>
    <s v="PRAZO LEGAL"/>
    <x v="39"/>
    <d v="2022-08-06T00:00:00"/>
    <s v="Sem informação"/>
    <x v="3"/>
    <m/>
    <s v="Jose Nasareno de Macedo Silva"/>
    <s v="Jose Nasareno de Macedo Silva"/>
    <s v="Sem indicação"/>
    <s v="Sem indicação"/>
    <s v="Sem indicação"/>
    <s v="nasareno.silva@tjpa.jus.br"/>
    <n v="-1237"/>
    <s v=""/>
    <m/>
    <s v="Iniciar Processo de Reajuste"/>
    <s v="085/2022"/>
    <m/>
  </r>
  <r>
    <x v="1"/>
    <s v="076"/>
    <x v="3"/>
    <s v="TECH LEAD SERVIÇOS E COMÉRCIO DE INFORMÁTICA LTDA "/>
    <s v="11.887.021/0002-78"/>
    <s v="Contratação de serviços técnicos especializados, na  área  de  tecnologia  da  informação,  para  planejamento,  desenvolvimento, implantação e execução  continuada  de  atividades  de  suporte  técnico  para  o  TJPA"/>
    <s v="Contrato de TIC"/>
    <s v="Pregão Eletrônico"/>
    <s v="057/2021"/>
    <d v="2021-12-01T00:00:00"/>
    <s v="01/12/21"/>
    <d v="2022-12-01T00:00:00"/>
    <s v="01/12/22"/>
    <n v="365"/>
    <s v="EXPIRADO"/>
    <s v="EXPIRADO"/>
    <x v="0"/>
    <n v="1047920"/>
    <x v="0"/>
    <s v="00"/>
    <s v="SETIC"/>
    <s v="PA-PRO-2021/04120"/>
    <s v="Contrato não encontrado"/>
    <s v="Contrato não encontrado"/>
    <s v="TJPA-MEM-2022/46399, vigência. Servidor Roniel informou dia 17/11 pelo Teams que n]ao será porrrogado"/>
    <m/>
    <s v="Lei n° 8.666/93"/>
    <m/>
    <m/>
    <s v="PRAZO LEGAL"/>
    <x v="39"/>
    <d v="2022-10-02T00:00:00"/>
    <s v="Sem informação"/>
    <x v="4"/>
    <m/>
    <s v="Felipe Moraes Freitas"/>
    <s v="Felipe Moraes Freitas"/>
    <s v="Marcus Sergio Ferreira Neves"/>
    <s v="Sem indicação"/>
    <s v="Sem indicação"/>
    <s v="felipe.freitas@tjpa.jus.br; marcus.neves@tjpa.jus.br"/>
    <n v="-1180"/>
    <s v=""/>
    <m/>
    <s v="Iniciar Processo de Reajuste"/>
    <s v="076/2021"/>
    <m/>
  </r>
  <r>
    <x v="1"/>
    <s v="088"/>
    <x v="11"/>
    <s v="CONSERP MANUTENÇÃO DE ELEVADORES LTDA"/>
    <s v="00.489.015/0001-65"/>
    <s v="Contratação de empresa especializada para modernização parcial do elevador instalado no Fórum Criminal – Anexo São João da Capital, com serviço de conservação/manutenção em garantia"/>
    <s v="Serviço de Terceiro"/>
    <s v="Pregão Eletrônico "/>
    <s v="076/2018"/>
    <d v="2018-12-13T00:00:00"/>
    <s v="13/12/18"/>
    <d v="2023-06-29T00:00:00"/>
    <s v="29/06/23"/>
    <n v="1659"/>
    <s v="EXPIRADO"/>
    <s v="EXPIRADO"/>
    <x v="0"/>
    <n v="77131"/>
    <x v="0"/>
    <s v="00"/>
    <s v="SEENG"/>
    <s v="PA-PRO-2018/06126"/>
    <s v="Contrato não encontrado"/>
    <s v="Contrato não encontrado"/>
    <s v="TJPA-MEM-2023/24337, cobrança. Fiscalização solicitou rescisão antecipada: TJPA-MEM-2023/24337-A"/>
    <m/>
    <s v="Lei n° 8.666/93"/>
    <m/>
    <m/>
    <s v="PRAZO LEGAL"/>
    <x v="37"/>
    <d v="2023-04-30T00:00:00"/>
    <s v="Sem informação"/>
    <x v="4"/>
    <m/>
    <s v="Edson Goncalves Ferreira"/>
    <s v="Antonio Fernandes dos Santos Sousa"/>
    <s v="Sem indicação"/>
    <s v="Sem indicação"/>
    <s v="Sem indicação"/>
    <s v="edson.gancalves@tjpa.jus.br; antonio.fernandes@tjpa.jus.br"/>
    <n v="-970"/>
    <s v=""/>
    <m/>
    <s v="Iniciar Processo de Reajuste"/>
    <s v="088/2018"/>
    <m/>
  </r>
  <r>
    <x v="1"/>
    <s v="089"/>
    <x v="4"/>
    <s v="O DELEGACIA ESPECIALIZADA DE ATENDIMENTO À MULHER, E A CRIANÇA E AO ADOLESCENTE. "/>
    <s v="00.368.105/0001-06"/>
    <s v="Doação de bens móveis inservíveis"/>
    <s v="Alienação"/>
    <s v="Dispensa de Licitação"/>
    <s v="s/n"/>
    <d v="2022-11-29T00:00:00"/>
    <s v="29/11/22"/>
    <d v="2022-11-29T00:00:00"/>
    <s v="29/11/22"/>
    <n v="0"/>
    <s v="EXPIRADO"/>
    <s v="EXPIRADO"/>
    <x v="0"/>
    <n v="1433.62"/>
    <x v="3"/>
    <s v="00"/>
    <s v="SEADM"/>
    <s v="TJPA-PRO-2022/04239"/>
    <s v="Contrato não encontrado"/>
    <s v="Contrato não encontrado"/>
    <m/>
    <m/>
    <s v="Lei n° 8.666/93"/>
    <m/>
    <m/>
    <s v="PRAZO LEGAL"/>
    <x v="39"/>
    <d v="2022-09-30T00:00:00"/>
    <s v="Sem informação"/>
    <x v="3"/>
    <m/>
    <s v="Jose Nasareno de Macedo Silva"/>
    <s v="Jose Nasareno de Macedo Silva"/>
    <s v="Sem indicação"/>
    <s v="Sem indicação"/>
    <s v="Sem indicação"/>
    <s v="nasareno.silva@tjpa.jus.br"/>
    <n v="-1182"/>
    <s v=""/>
    <m/>
    <s v="Iniciar Processo de Reajuste"/>
    <s v="089/2022"/>
    <m/>
  </r>
  <r>
    <x v="1"/>
    <s v="089"/>
    <x v="3"/>
    <s v="DRIVE A INFORMÁTICA LTDA"/>
    <s v="00.677.870/0003-61"/>
    <s v="Aquisição de equipamentos para a modernização e expansão da infraestrutura de Tecnologia da Informação e Comunicação do Tribunal de Justiça do Estado do Pará"/>
    <s v="Contrato de TIC"/>
    <s v="Pregão Eletrônico"/>
    <s v="049/2021"/>
    <d v="2021-12-10T00:00:00"/>
    <s v="10/12/21"/>
    <d v="2022-12-10T00:00:00"/>
    <s v="10/12/22"/>
    <n v="365"/>
    <s v="EXPIRADO"/>
    <s v="EXPIRADO"/>
    <x v="0"/>
    <n v="5892000"/>
    <x v="0"/>
    <s v="00"/>
    <s v="SETIC"/>
    <s v="PA-MEM-2021/46669"/>
    <s v="Contrato não encontrado"/>
    <s v="Contrato não encontrado"/>
    <s v="Sevidor Roniel informou pelo Team no dia 07/10/2022 que não será prorrogado. "/>
    <m/>
    <s v="Lei n° 8.666/93"/>
    <m/>
    <m/>
    <s v="PRAZO LEGAL"/>
    <x v="39"/>
    <d v="2022-10-11T00:00:00"/>
    <s v="Sem informação"/>
    <x v="4"/>
    <m/>
    <s v="Diego Baptista Leitão"/>
    <s v="Felipe Moraes Freitas"/>
    <s v="Marcus Sergio Ferreira Neves"/>
    <s v="Sem indicação"/>
    <s v="Sem indicação"/>
    <s v="diego.leitao@tjpa.jus.br; felipe.freitas@tjpa.jus.br; marcus.neves@tjpa.jus.br"/>
    <n v="-1171"/>
    <s v=""/>
    <m/>
    <s v="Iniciar Processo de Reajuste"/>
    <s v="089/2021"/>
    <m/>
  </r>
  <r>
    <x v="1"/>
    <s v="094"/>
    <x v="4"/>
    <s v="PARÓQUIA DE SÃO JOÃO BATISTA"/>
    <s v="04.696.357/0001-07"/>
    <s v="Doação de bens móveis inservíveis"/>
    <s v="Alienação"/>
    <s v="Dispensa de Licitação"/>
    <s v="s/n"/>
    <d v="2022-11-18T00:00:00"/>
    <s v="18/11/22"/>
    <d v="2022-11-18T00:00:00"/>
    <s v="18/11/22"/>
    <n v="0"/>
    <s v="EXPIRADO"/>
    <s v="EXPIRADO"/>
    <x v="0"/>
    <n v="1471.05"/>
    <x v="3"/>
    <s v="00"/>
    <s v="SEADM"/>
    <s v="PA-PRO-2022/04350"/>
    <s v="Contrato não encontrado"/>
    <s v="Contrato não encontrado"/>
    <m/>
    <m/>
    <s v="Lei n° 8.666/93"/>
    <m/>
    <m/>
    <s v="PRAZO LEGAL"/>
    <x v="39"/>
    <d v="2022-09-19T00:00:00"/>
    <s v="Sem informação"/>
    <x v="3"/>
    <m/>
    <s v="Jose Nasareno de Macedo Silva"/>
    <s v="Jose Nasareno de Macedo Silva"/>
    <s v="Sem indicação"/>
    <s v="Sem indicação"/>
    <s v="Sem indicação"/>
    <s v="nasareno.silva@tjpa.jus.br"/>
    <n v="-1193"/>
    <s v=""/>
    <m/>
    <s v="Iniciar Processo de Reajuste"/>
    <s v="094/2022"/>
    <m/>
  </r>
  <r>
    <x v="1"/>
    <s v="094"/>
    <x v="3"/>
    <s v="DADB EQUIPAMENTOS E SERVIÇOS DE INFORMÁTICA LTDA"/>
    <s v="12.980.808/0001-61"/>
    <s v="Aquisição   de equipamentos para   a   modernização   e   expansão   da   infraestrutura   de   Tecnologia   da Informação e Comunicação do Tribunal de Justiça do Estado do Pará."/>
    <s v="Contrato de TIC"/>
    <s v="Pregão Eletrônico "/>
    <s v="049/2021"/>
    <d v="2021-12-21T00:00:00"/>
    <s v="21/12/21"/>
    <d v="2022-12-21T00:00:00"/>
    <s v="21/12/22"/>
    <n v="365"/>
    <s v="EXPIRADO"/>
    <s v="EXPIRADO"/>
    <x v="0"/>
    <n v="104000"/>
    <x v="0"/>
    <s v="00"/>
    <s v="SETIC"/>
    <s v="PA-PRO-2021/02104"/>
    <s v="Contrato não encontrado"/>
    <s v="Contrato não encontrado"/>
    <s v="Servidor Roniel informou no Teams em 07/10/2022 que esta contrato nao será renovado"/>
    <m/>
    <s v="Lei n° 8.666/93"/>
    <m/>
    <m/>
    <s v="PRAZO LEGAL"/>
    <x v="39"/>
    <d v="2022-10-22T00:00:00"/>
    <s v="Sem informação"/>
    <x v="4"/>
    <m/>
    <s v="Diego Baptista Leitão"/>
    <s v="Felipe Moraes Freitas"/>
    <s v="Marcus Sergio Ferreira Neves"/>
    <s v="Sem indicação"/>
    <s v="Sem indicação"/>
    <s v="diego.leitao@tjpa.jus.br; felipe.freitas@tjpa.jus.br; marcus.neves@tjpa.jus.br"/>
    <n v="-1160"/>
    <s v=""/>
    <m/>
    <s v="Iniciar Processo de Reajuste"/>
    <s v="094/2021"/>
    <m/>
  </r>
  <r>
    <x v="1"/>
    <s v="095"/>
    <x v="4"/>
    <s v="PASTORAL DA CRIANÇA - DIOCESE DE MARABÁ"/>
    <s v="00.975.471/0001-15"/>
    <s v="Doação de bens móveis inservíveis"/>
    <s v="Alienação"/>
    <s v="Dispensa de Licitação"/>
    <s v="s/n"/>
    <d v="2022-11-11T00:00:00"/>
    <s v="11/11/22"/>
    <d v="2022-11-11T00:00:00"/>
    <s v="11/11/22"/>
    <n v="0"/>
    <s v="EXPIRADO"/>
    <s v="EXPIRADO"/>
    <x v="0"/>
    <n v="628.01"/>
    <x v="3"/>
    <s v="00"/>
    <s v="SEADM"/>
    <s v="PA-PRO-2022/04362"/>
    <s v="Contrato não encontrado"/>
    <s v="Contrato não encontrado"/>
    <m/>
    <m/>
    <s v="Lei n° 8.666/93"/>
    <m/>
    <m/>
    <s v="PRAZO LEGAL"/>
    <x v="39"/>
    <d v="2022-09-12T00:00:00"/>
    <s v="Sem informação"/>
    <x v="3"/>
    <m/>
    <s v="Jose Nasareno de Macedo Silva"/>
    <s v="Jose Nasareno de Macedo Silva"/>
    <s v="Sem indicação"/>
    <s v="Sem indicação"/>
    <s v="Sem indicação"/>
    <s v="nasareno.silva@tjpa.jus.br"/>
    <n v="-1200"/>
    <s v=""/>
    <m/>
    <s v="Iniciar Processo de Reajuste"/>
    <s v="095/2022"/>
    <m/>
  </r>
  <r>
    <x v="1"/>
    <s v="096"/>
    <x v="4"/>
    <s v="CENTRO SOCIAL, CULTURAL, EDUCACIONAL ARCA DE NOE"/>
    <s v="06.538.090/0001-55"/>
    <s v="Doação de bens móveis inservíveis"/>
    <s v="Alienação"/>
    <s v="Dispensa de Licitação"/>
    <s v="s/n"/>
    <d v="2022-11-18T00:00:00"/>
    <s v="18/11/22"/>
    <d v="2022-11-18T00:00:00"/>
    <s v="18/11/22"/>
    <n v="0"/>
    <s v="EXPIRADO"/>
    <s v="EXPIRADO"/>
    <x v="0"/>
    <n v="81659.23"/>
    <x v="3"/>
    <s v="00"/>
    <s v="SEADM"/>
    <s v="PA-PRO-2022/04405"/>
    <s v="Contrato não encontrado"/>
    <s v="Contrato não encontrado"/>
    <m/>
    <m/>
    <s v="Lei n° 8.666/93"/>
    <m/>
    <m/>
    <s v="PRAZO LEGAL"/>
    <x v="39"/>
    <d v="2022-09-19T00:00:00"/>
    <s v="Sem informação"/>
    <x v="3"/>
    <m/>
    <s v="Jose Nasareno de Macedo Silva"/>
    <s v="Jose Nasareno de Macedo Silva"/>
    <s v="Sem indicação"/>
    <s v="Sem indicação"/>
    <s v="Sem indicação"/>
    <s v="nasareno.silva@tjpa.jus.br"/>
    <n v="-1193"/>
    <s v=""/>
    <m/>
    <s v="Iniciar Processo de Reajuste"/>
    <s v="096/2022"/>
    <m/>
  </r>
  <r>
    <x v="1"/>
    <s v="100"/>
    <x v="4"/>
    <s v="SINDICATO RURAL DE CHAVES"/>
    <s v="14.068.407/0001-65"/>
    <s v="Doação de bens móveis inservíveis."/>
    <s v="Alienação"/>
    <s v="Dispensa de Licitação"/>
    <s v="s/n"/>
    <d v="2022-12-15T00:00:00"/>
    <s v="15/12/22"/>
    <d v="2022-12-15T00:00:00"/>
    <s v="15/12/22"/>
    <n v="0"/>
    <s v="EXPIRADO"/>
    <s v="EXPIRADO"/>
    <x v="0"/>
    <n v="759.79"/>
    <x v="3"/>
    <s v="00"/>
    <s v="SEADM"/>
    <s v="PA-PRO-2022/04681"/>
    <s v="Contrato não encontrado"/>
    <s v="Contrato não encontrado"/>
    <m/>
    <m/>
    <s v="Lei n° 8.666/93"/>
    <m/>
    <m/>
    <s v="PRAZO LEGAL"/>
    <x v="39"/>
    <d v="2022-10-16T00:00:00"/>
    <s v="Sem informação"/>
    <x v="3"/>
    <m/>
    <s v="Jose Nasareno de Macedo Silva"/>
    <s v="Jose Nasareno de Macedo Silva"/>
    <s v="Sem indicação"/>
    <s v="Sem indicação"/>
    <s v="Sem indicação"/>
    <s v="nasareno.silva@tjpa.jus.br"/>
    <n v="-1166"/>
    <s v=""/>
    <m/>
    <s v="Iniciar Processo de Reajuste"/>
    <s v="100/2022"/>
    <m/>
  </r>
  <r>
    <x v="1"/>
    <s v="103"/>
    <x v="4"/>
    <s v="CONSELHO ESCOLAR DA ESCOLA MUNICIPAL DE ENSINO FUNDAMNETAL DRº VICENTE MAUÉS"/>
    <s v="01.703.013/0001-90"/>
    <s v="Doação de bens móveis inservíveis."/>
    <s v="Alienação"/>
    <s v="Dispensa de Licitação"/>
    <s v="s/n"/>
    <d v="2022-12-15T00:00:00"/>
    <s v="15/12/22"/>
    <d v="2022-12-15T00:00:00"/>
    <s v="15/12/22"/>
    <n v="0"/>
    <s v="EXPIRADO"/>
    <s v="EXPIRADO"/>
    <x v="0"/>
    <n v="770.8"/>
    <x v="3"/>
    <s v="00"/>
    <s v="SEADM"/>
    <s v="PA-PRO-2022/04706"/>
    <s v="Contrato não encontrado"/>
    <s v="Contrato não encontrado"/>
    <m/>
    <m/>
    <s v="Lei n° 8.666/93"/>
    <m/>
    <m/>
    <s v="PRAZO LEGAL"/>
    <x v="39"/>
    <d v="2022-10-16T00:00:00"/>
    <s v="Sem informação"/>
    <x v="3"/>
    <m/>
    <s v="Jose Nasareno de Macedo Silva"/>
    <s v="Jose Nasareno de Macedo Silva"/>
    <s v="Sem indicação"/>
    <s v="Sem indicação"/>
    <s v="Sem indicação"/>
    <s v="nasareno.silva@tjpa.jus.br"/>
    <n v="-1166"/>
    <s v=""/>
    <m/>
    <s v="Iniciar Processo de Reajuste"/>
    <s v="103/2022"/>
    <m/>
  </r>
  <r>
    <x v="1"/>
    <s v="032"/>
    <x v="5"/>
    <s v="C Q COMERCIO E SERVICOS ALIMENTICIOS E EVENTOS LTDA"/>
    <s v="09.356.159/0001-18"/>
    <s v="Contratação de empresa especializada na prestação de serviços de produção e distribuição de refeições (Quentinhas) para atender as necessidades do Tribunal de Justiça do Estado do Pará – TJPA"/>
    <s v="Serviço de Terceiro"/>
    <s v="Pregão Eletrônico "/>
    <s v="039/2020"/>
    <d v="2020-10-05T00:00:00"/>
    <s v="05/10/20"/>
    <d v="2022-10-05T00:00:00"/>
    <s v="05/10/22"/>
    <n v="730"/>
    <s v="EXPIRADO"/>
    <s v="EXPIRADO"/>
    <x v="0"/>
    <n v="189000"/>
    <x v="0"/>
    <s v="00"/>
    <s v="SEADM"/>
    <s v="PA-PRO-2020/02404"/>
    <s v="Contrato não encontrado"/>
    <s v="Contrato não encontrado"/>
    <s v="PA-MEM-2022/36347, cobrança;  PA-PRO-2022/02325, instrução - não será prorrogado."/>
    <m/>
    <s v="Lei n° 8.666/93"/>
    <m/>
    <m/>
    <s v="PRAZO LEGAL"/>
    <x v="39"/>
    <d v="2022-08-06T00:00:00"/>
    <s v="Sem informação"/>
    <x v="4"/>
    <m/>
    <s v="Jose Nasareno de Macedo Silva"/>
    <s v="Sem indicação"/>
    <s v="Sem indicação"/>
    <s v="Sem indicação"/>
    <s v="Sem indicação"/>
    <s v="nasareno.silva@tjpa.jus.br"/>
    <n v="-1237"/>
    <s v=""/>
    <m/>
    <s v="Iniciar Processo de Reajuste"/>
    <s v="032/2020"/>
    <m/>
  </r>
  <r>
    <x v="1"/>
    <s v="040"/>
    <x v="2"/>
    <s v="CENTRO DE REFERÊNCIA ESPECIALIZADO DE ASSISTÊNCIA SOCIAL (CREAS) - LIMOEIRO DO AJURU"/>
    <s v="18.709.195/0001-09"/>
    <s v="Doação de bens móveis inservíveis"/>
    <s v="Alienação"/>
    <s v="Dispensa de Licitação"/>
    <s v="s/n"/>
    <d v="2023-06-05T00:00:00"/>
    <s v="05/06/23"/>
    <d v="2023-06-05T00:00:00"/>
    <s v="05/06/23"/>
    <n v="0"/>
    <s v="EXPIRADO"/>
    <s v="EXPIRADO"/>
    <x v="0"/>
    <n v="298.7"/>
    <x v="3"/>
    <s v="00"/>
    <s v="SEADM"/>
    <s v="TJPA-PRO-2023/02170"/>
    <s v="Contrato não encontrado"/>
    <s v="Contrato não encontrado"/>
    <m/>
    <m/>
    <s v="Lei n° 8.666/93"/>
    <m/>
    <m/>
    <s v="PRAZO LEGAL"/>
    <x v="37"/>
    <d v="2023-04-06T00:00:00"/>
    <s v="Sem informação"/>
    <x v="3"/>
    <m/>
    <s v="Jose Nasareno de Macedo Silva"/>
    <s v="Jose Nasareno de Macedo Silva"/>
    <s v="Sem indicação"/>
    <s v="Sem indicação"/>
    <s v="Sem indicação"/>
    <s v="nasareno.silva@tjpa.jus.br"/>
    <n v="-994"/>
    <s v=""/>
    <m/>
    <s v="Iniciar Processo de Reajuste"/>
    <s v="040/2023"/>
    <m/>
  </r>
  <r>
    <x v="1"/>
    <s v="041"/>
    <x v="2"/>
    <s v="IGREJA DO EVANGELHO QUADRANGULAR - ACARÁ"/>
    <s v="62.955.505/2367-99"/>
    <s v="Doação de bens móveis inservíveis"/>
    <s v="Alienação"/>
    <s v="Dispensa de Licitação"/>
    <s v="s/n"/>
    <d v="2023-06-16T00:00:00"/>
    <s v="16/06/23"/>
    <d v="2023-06-16T00:00:00"/>
    <s v="16/06/23"/>
    <n v="0"/>
    <s v="EXPIRADO"/>
    <s v="EXPIRADO"/>
    <x v="0"/>
    <n v="1698.75"/>
    <x v="3"/>
    <s v="00"/>
    <s v="SEADM"/>
    <s v="TJPA-PRO-2023/02206"/>
    <s v="Contrato não encontrado"/>
    <s v="Contrato não encontrado"/>
    <m/>
    <m/>
    <s v="Lei n° 8.666/93"/>
    <m/>
    <m/>
    <s v="PRAZO LEGAL"/>
    <x v="37"/>
    <d v="2023-04-17T00:00:00"/>
    <s v="Sem informação"/>
    <x v="3"/>
    <m/>
    <s v="Jose Nasareno de Macedo Silva"/>
    <s v="Jose Nasareno de Macedo Silva"/>
    <s v="Sem indicação"/>
    <s v="Sem indicação"/>
    <s v="Sem indicação"/>
    <s v="nasareno.silva@tjpa.jus.br"/>
    <n v="-983"/>
    <s v=""/>
    <m/>
    <s v="Iniciar Processo de Reajuste"/>
    <s v="041/2023"/>
    <m/>
  </r>
  <r>
    <x v="1"/>
    <s v="043"/>
    <x v="2"/>
    <s v="SECRETÁRIA DE ESTADO DE ADMINISTRAÇÃO PENITENCIARIA – SEAP; TEMPLO PETENCOSTAL ATOS DOS APOSTOLOS; CENTRO ESPIRITA SERVIDORES DE JESUS; CORREGEDORIA GERAL – COMISSÃO DE CORREGEDORIA DO CPR-VIII DA POLICIA MILITAR DO ESTADO DO PARA; COLETIVO MAES DO XINGU; POLICIA CIVIL DO ESTADO DO PARÁ E ESCOLAR DA ESCOLA MUNICIPAL DE ENSINO INFANTIL E FUNDAMENTAL ALTEIR MARDEGAN "/>
    <s v="05.929.042/0001-25, 41.670.754/0001-36, 05.005.079/0001-67, 05.054.994/0001-42, 46.745.305/0001-23, 00.368.105/0001-06, 47.727.925/0001-00"/>
    <s v="Doação de bens móveis inservíveis"/>
    <s v="Alienação"/>
    <s v="Dispensa de Licitação"/>
    <s v="s/n"/>
    <d v="2023-07-11T00:00:00"/>
    <s v="11/07/23"/>
    <d v="2023-07-11T00:00:00"/>
    <s v="11/07/23"/>
    <n v="0"/>
    <s v="EXPIRADO"/>
    <s v="EXPIRADO"/>
    <x v="0"/>
    <n v="44927.31"/>
    <x v="3"/>
    <s v="00"/>
    <s v="SEADM"/>
    <s v="TJPA-PRO-2023/02289"/>
    <s v="Contrato não encontrado"/>
    <s v="Contrato não encontrado"/>
    <m/>
    <m/>
    <s v="Lei n° 8.666/93"/>
    <m/>
    <m/>
    <s v="PRAZO LEGAL"/>
    <x v="33"/>
    <d v="2023-05-12T00:00:00"/>
    <s v="Sem informação"/>
    <x v="3"/>
    <m/>
    <s v="Jose Nasareno de Macedo Silva"/>
    <s v="Jose Nasareno de Macedo Silva"/>
    <s v="Sem indicação"/>
    <s v="Sem indicação"/>
    <s v="Sem indicação"/>
    <s v="nasareno.silva@tjpa.jus.br"/>
    <n v="-958"/>
    <s v=""/>
    <m/>
    <s v="Iniciar Processo de Reajuste"/>
    <s v="043/2023"/>
    <m/>
  </r>
  <r>
    <x v="1"/>
    <s v="044"/>
    <x v="2"/>
    <s v="UNIÃO FORTE BRASILEIRA DA IGREJA ADVENSTISTA DO SÉTIMO DIA"/>
    <s v="04.930.244/0119-16"/>
    <s v="Doação de bens móveis inservíveis"/>
    <s v="Alienação"/>
    <s v="Dispensa de Licitação"/>
    <s v="s/n"/>
    <d v="2023-06-16T00:00:00"/>
    <s v="16/06/23"/>
    <d v="2023-06-16T00:00:00"/>
    <s v="16/06/23"/>
    <n v="0"/>
    <s v="EXPIRADO"/>
    <s v="EXPIRADO"/>
    <x v="0"/>
    <n v="1844.24"/>
    <x v="3"/>
    <s v="00"/>
    <s v="SEADM"/>
    <s v="TJPA-PRO-2023/02312"/>
    <s v="Contrato não encontrado"/>
    <s v="Contrato não encontrado"/>
    <m/>
    <m/>
    <s v="Lei n° 8.666/93"/>
    <m/>
    <m/>
    <s v="PRAZO LEGAL"/>
    <x v="37"/>
    <d v="2023-04-17T00:00:00"/>
    <s v="Sem informação"/>
    <x v="3"/>
    <m/>
    <s v="Jose Nasareno de Macedo Silva"/>
    <s v="Jose Nasareno de Macedo Silva"/>
    <s v="Sem indicação"/>
    <s v="Sem indicação"/>
    <s v="Sem indicação"/>
    <s v="nasareno.silva@tjpa.jus.br"/>
    <n v="-983"/>
    <s v=""/>
    <m/>
    <s v="Iniciar Processo de Reajuste"/>
    <s v="044/2023"/>
    <m/>
  </r>
  <r>
    <x v="1"/>
    <s v="045"/>
    <x v="2"/>
    <s v="APAE ABAETETUBA, ARQUIDIOCESE DE BELÉM, ASSOCIAÇÃO AMIGOS DA TERRA FIRME, ASSOCIAÇÃO MAIS, CASA DA CRIANÇA SANTA INÊS, COLÉGIO SALESIANO NOSSA SENHORA DO CARMO ANANINDEUA, CRECHE ESCOLA IRIS CRIANÇAS AOS OLHOS DE DEUS, ESCOLA ALBANÍZIA DE OLIVEIRA LIMA, ESCOLA COMUNITÁRIA URSINHO CARINHOSO, ESCOLA ESTADUAL DE ENSINO FUNDAMENTAL  MÉDIO PAULINO DE BRITO, ESCOLA ESTADUAL DE ENSINO FUNDAMENTAL - PROF. ANESIA, ESCOLA DE ENSINO FUNDAMENTAL E MÉDIO DR. FREITAS, ESCOLA D. PEDRO II, ESCOLA YOLANDA MARTINS E SILVA, FUNDAÇÃO ACOLHER, FUNDAÇÃO MARIA PERPÉTUA RIBEIRO, HOSPITAL DIVINA PROVIDÊNCIA, IGREJA BATISTA DO TELÉGRAFO, IGREJA DE CRISTO, INSTITUTO CULTURAL AMAZÔNICO BERÇO DA LIBERDADE - ICABEL, INSTITUTO SOCIAL MANÁ DE DEUS, INSTITUTO UNIDOS VENCEREMOS - SUVEN , ONG MORADA NOSSA, PARÓQUIA JOÃO PAULO, SECRETARIA DE ESTADO DE ADMINISTRAÇÃO PENITENCIÁRIA - SEAP, SECRETARIA MUNICIPAL DE DESENVOLVIMENTO ECONÔMICO - SEDEC, SECRETARIA MUNICIPAL DO TRABALHO E PROMOÇÃO SOCIAL DE SANTA IZABEL  - SEMTEPS"/>
    <s v="04.362.893/0001-76, 04.814.851/0001-29, 15.255.805/0001-53, 39.855.989/0001-50"/>
    <s v="Doação de bens móveis inservíveis"/>
    <s v="Alienação"/>
    <s v="Dispensa de Licitação"/>
    <s v="s/n"/>
    <d v="2023-07-03T00:00:00"/>
    <s v="03/07/23"/>
    <d v="2023-07-03T00:00:00"/>
    <s v="03/07/23"/>
    <n v="0"/>
    <s v="EXPIRADO"/>
    <s v="EXPIRADO"/>
    <x v="0"/>
    <n v="261754.49"/>
    <x v="3"/>
    <s v="00"/>
    <s v="SEADM"/>
    <s v="TJPA-MEM-2023/22013"/>
    <s v="Contrato não encontrado"/>
    <s v="Contrato não encontrado"/>
    <m/>
    <m/>
    <s v="Lei n° 8.666/93"/>
    <m/>
    <m/>
    <s v="PRAZO LEGAL"/>
    <x v="33"/>
    <d v="2023-05-04T00:00:00"/>
    <s v="Sem informação"/>
    <x v="3"/>
    <m/>
    <s v="Jose Nasareno de Macedo Silva"/>
    <s v="Jose Nasareno de Macedo Silva"/>
    <s v="Sem indicação"/>
    <s v="Sem indicação"/>
    <s v="Sem indicação"/>
    <s v="nasareno.silva@tjpa.jus.br"/>
    <n v="-966"/>
    <s v=""/>
    <m/>
    <s v="Iniciar Processo de Reajuste"/>
    <s v="045/2023"/>
    <m/>
  </r>
  <r>
    <x v="1"/>
    <s v="046"/>
    <x v="2"/>
    <s v="CENTRO SOCIAL INOVAÇÃO GILEIDE, OSCIP - ORGANIZAÇÃO DA SOCIEDADE CIVIL DE INTERESSE PÚBLICO"/>
    <s v="06.375.930/0001-06"/>
    <s v="Doação de bens móveis inservíveis"/>
    <s v="Alienação"/>
    <s v="Dispensa de Licitação"/>
    <s v="s/n"/>
    <d v="2023-06-14T00:00:00"/>
    <s v="14/06/23"/>
    <d v="2023-06-14T00:00:00"/>
    <s v="14/06/23"/>
    <n v="0"/>
    <s v="EXPIRADO"/>
    <s v="EXPIRADO"/>
    <x v="0"/>
    <n v="76286"/>
    <x v="3"/>
    <s v="00"/>
    <s v="SEADM"/>
    <s v="TJPA-PRO-2023/02376"/>
    <s v="Contrato não encontrado"/>
    <s v="Contrato não encontrado"/>
    <m/>
    <m/>
    <s v="Lei n° 8.666/93"/>
    <m/>
    <m/>
    <s v="PRAZO LEGAL"/>
    <x v="37"/>
    <d v="2023-04-15T00:00:00"/>
    <s v="Sem informação"/>
    <x v="3"/>
    <m/>
    <s v="Jose Nasareno de Macedo Silva"/>
    <s v="Jose Nasareno de Macedo Silva"/>
    <s v="Sem indicação"/>
    <s v="Sem indicação"/>
    <s v="Sem indicação"/>
    <s v="nasareno.silva@tjpa.jus.br"/>
    <n v="-985"/>
    <s v=""/>
    <m/>
    <s v="Iniciar Processo de Reajuste"/>
    <s v="046/2023"/>
    <m/>
  </r>
  <r>
    <x v="1"/>
    <s v="047"/>
    <x v="2"/>
    <s v="POLÍCIA MILITAR DO ESTADO DO PARÁ EM FAVOR DA CORREGEDORIA DA POLÍCIA MILITAR DO PARÁ"/>
    <s v="05.054.994/0001-42"/>
    <s v="Doação de bens móveis inservíveis"/>
    <s v="Alienação"/>
    <s v="Dispensa de Licitação"/>
    <s v="s/n"/>
    <d v="2023-06-27T00:00:00"/>
    <s v="27/06/23"/>
    <d v="2023-06-27T00:00:00"/>
    <s v="27/06/23"/>
    <n v="0"/>
    <s v="EXPIRADO"/>
    <s v="EXPIRADO"/>
    <x v="0"/>
    <n v="3943.4"/>
    <x v="3"/>
    <s v="00"/>
    <s v="SEADM"/>
    <s v="TJPA-PRO-2023/02388"/>
    <s v="Contrato não encontrado"/>
    <s v="Contrato não encontrado"/>
    <m/>
    <m/>
    <s v="Lei n° 8.666/93"/>
    <m/>
    <m/>
    <s v="PRAZO LEGAL"/>
    <x v="37"/>
    <d v="2023-04-28T00:00:00"/>
    <s v="Sem informação"/>
    <x v="3"/>
    <m/>
    <s v="Jose Nasareno de Macedo Silva"/>
    <s v="Jose Nasareno de Macedo Silva"/>
    <s v="Sem indicação"/>
    <s v="Sem indicação"/>
    <s v="Sem indicação"/>
    <s v="nasareno.silva@tjpa.jus.br"/>
    <n v="-972"/>
    <s v=""/>
    <m/>
    <s v="Iniciar Processo de Reajuste"/>
    <s v="047/2023"/>
    <m/>
  </r>
  <r>
    <x v="1"/>
    <s v="051"/>
    <x v="2"/>
    <s v="INSTITUTO CULTURAL AMAZONICO BERÇO DA LIBERDADE - ICABEL"/>
    <s v="44.253.058/0001-12"/>
    <s v="Doação de bens móveis inservíveis"/>
    <s v="Alienação"/>
    <s v="Dispensa de Licitação"/>
    <s v="s/n"/>
    <d v="2023-06-19T00:00:00"/>
    <s v="19/06/23"/>
    <d v="2023-06-19T00:00:00"/>
    <s v="19/06/23"/>
    <n v="0"/>
    <s v="EXPIRADO"/>
    <s v="EXPIRADO"/>
    <x v="0"/>
    <n v="3699.41"/>
    <x v="3"/>
    <s v="00"/>
    <s v="SEADM"/>
    <s v="TJPA-PRO-2023/02417"/>
    <s v="Contrato não encontrado"/>
    <s v="Contrato não encontrado"/>
    <m/>
    <m/>
    <s v="Lei n° 8.666/93"/>
    <m/>
    <m/>
    <s v="PRAZO LEGAL"/>
    <x v="37"/>
    <d v="2023-04-20T00:00:00"/>
    <s v="Sem informação"/>
    <x v="3"/>
    <m/>
    <s v="Jose Nasareno de Macedo Silva"/>
    <s v="Jose Nasareno de Macedo Silva"/>
    <s v="Sem indicação"/>
    <s v="Sem indicação"/>
    <s v="Sem indicação"/>
    <s v="nasareno.silva@tjpa.jus.br"/>
    <n v="-980"/>
    <s v=""/>
    <m/>
    <s v="Iniciar Processo de Reajuste"/>
    <s v="051/2023"/>
    <m/>
  </r>
  <r>
    <x v="1"/>
    <s v="052"/>
    <x v="2"/>
    <s v="POLÍCIA CIVIL DO ESTADO DO PARÁ, EM FAVOR DA DELEGACIA DE POLÍCIA CIVIL DE ULIANÓPOLIS"/>
    <s v="00.368.105/0001-06"/>
    <s v="Doação de bens móveis inservíveis"/>
    <s v="Alienação"/>
    <s v="Dispensa de Licitação"/>
    <s v="s/n"/>
    <d v="2023-07-14T00:00:00"/>
    <s v="14/07/23"/>
    <d v="2023-07-14T00:00:00"/>
    <s v="14/07/23"/>
    <n v="0"/>
    <s v="EXPIRADO"/>
    <s v="EXPIRADO"/>
    <x v="0"/>
    <n v="907.91"/>
    <x v="3"/>
    <s v="00"/>
    <s v="SEADM"/>
    <s v="TJPA-PRO-2023/02427"/>
    <s v="Contrato não encontrado"/>
    <s v="Contrato não encontrado"/>
    <m/>
    <m/>
    <s v="Lei n° 8.666/93"/>
    <m/>
    <m/>
    <s v="PRAZO LEGAL"/>
    <x v="33"/>
    <d v="2023-05-15T00:00:00"/>
    <s v="Sem informação"/>
    <x v="3"/>
    <m/>
    <s v="Jose Nasareno de Macedo Silva"/>
    <s v="Jose Nasareno de Macedo Silva"/>
    <s v="Sem indicação"/>
    <s v="Sem indicação"/>
    <s v="Sem indicação"/>
    <s v="nasareno.silva@tjpa.jus.br"/>
    <n v="-955"/>
    <s v=""/>
    <m/>
    <s v="Iniciar Processo de Reajuste"/>
    <s v="052/2023"/>
    <m/>
  </r>
  <r>
    <x v="1"/>
    <s v="053"/>
    <x v="2"/>
    <s v="CONSELHO ESCOLAR DA ESCOLA MUNICIPAL DE ENSINO FUNDAMNETAL DRº VICENTE MAUÉS"/>
    <s v="01.703.013/0001-90"/>
    <s v="Doação de bens móveis inservíveis"/>
    <s v="Alienação"/>
    <s v="Dispensa de Licitação"/>
    <s v="s/n"/>
    <d v="2023-06-19T00:00:00"/>
    <s v="19/06/23"/>
    <d v="2023-06-19T00:00:00"/>
    <s v="19/06/23"/>
    <n v="0"/>
    <s v="EXPIRADO"/>
    <s v="EXPIRADO"/>
    <x v="0"/>
    <n v="664.09"/>
    <x v="3"/>
    <s v="00"/>
    <s v="SEADM"/>
    <s v="TJPA-PRO-2023/02451"/>
    <s v="Contrato não encontrado"/>
    <s v="Contrato não encontrado"/>
    <m/>
    <m/>
    <s v="Lei n° 8.666/93"/>
    <m/>
    <m/>
    <s v="PRAZO LEGAL"/>
    <x v="37"/>
    <d v="2023-04-20T00:00:00"/>
    <s v="Sem informação"/>
    <x v="3"/>
    <m/>
    <s v="Jose Nasareno de Macedo Silva"/>
    <s v="Jose Nasareno de Macedo Silva"/>
    <s v="Sem indicação"/>
    <s v="Sem indicação"/>
    <s v="Sem indicação"/>
    <s v="nasareno.silva@tjpa.jus.br"/>
    <n v="-980"/>
    <s v=""/>
    <m/>
    <s v="Iniciar Processo de Reajuste"/>
    <s v="053/2023"/>
    <m/>
  </r>
  <r>
    <x v="1"/>
    <s v="054"/>
    <x v="2"/>
    <s v="ASSOCIAÇÃO DE MORADORES E PRODUTORES RURAIS DA COMUNIDADE DE IGARAPÉ AÇU DO ITUQUI - AMPRUCIA"/>
    <s v="05.297.278/0001-96"/>
    <s v="Doação de bens móveis inservíveis"/>
    <s v="Alienação"/>
    <s v="Dispensa de Licitação"/>
    <s v="s/n"/>
    <d v="2023-07-28T00:00:00"/>
    <s v="28/07/23"/>
    <d v="2023-07-28T00:00:00"/>
    <s v="28/07/23"/>
    <n v="0"/>
    <s v="EXPIRADO"/>
    <s v="EXPIRADO"/>
    <x v="0"/>
    <n v="127.08"/>
    <x v="3"/>
    <s v="00"/>
    <s v="SEADM"/>
    <s v="TJPA-PRO-2023/02482"/>
    <s v="Contrato não encontrado"/>
    <s v="Contrato não encontrado"/>
    <m/>
    <m/>
    <s v="Lei n° 8.666/93"/>
    <m/>
    <m/>
    <s v="PRAZO LEGAL"/>
    <x v="33"/>
    <d v="2023-05-29T00:00:00"/>
    <s v="Sem informação"/>
    <x v="3"/>
    <m/>
    <s v="Jose Nasareno de Macedo Silva"/>
    <s v="Jose Nasareno de Macedo Silva"/>
    <s v="Sem indicação"/>
    <s v="Sem indicação"/>
    <s v="Sem indicação"/>
    <s v="nasareno.silva@tjpa.jus.br"/>
    <n v="-941"/>
    <s v=""/>
    <m/>
    <s v="Iniciar Processo de Reajuste"/>
    <s v="054/2023"/>
    <m/>
  </r>
  <r>
    <x v="1"/>
    <s v="055"/>
    <x v="2"/>
    <s v="ABRIGO INSTITUCIONAL DE CRIANÇAS E ADOLESCENTES ATRAVÉS DA PREFEITURA MUNICIPAL DE PARAGOMINAS"/>
    <s v="05.193.057/0001-78"/>
    <s v="Doação de bens móveis inservíveis"/>
    <s v="Alienação"/>
    <s v="Dispensa de Licitação"/>
    <s v="s/n"/>
    <d v="2023-06-28T00:00:00"/>
    <s v="28/06/23"/>
    <d v="2023-06-28T00:00:00"/>
    <s v="28/06/23"/>
    <n v="0"/>
    <s v="EXPIRADO"/>
    <s v="EXPIRADO"/>
    <x v="0"/>
    <n v="2855.86"/>
    <x v="3"/>
    <s v="00"/>
    <s v="SEADM"/>
    <s v="TJPA-PRO-2023/02510"/>
    <s v="Contrato não encontrado"/>
    <s v="Contrato não encontrado"/>
    <m/>
    <m/>
    <s v="Lei n° 8.666/93"/>
    <m/>
    <m/>
    <s v="PRAZO LEGAL"/>
    <x v="37"/>
    <d v="2023-04-29T00:00:00"/>
    <s v="Sem informação"/>
    <x v="3"/>
    <m/>
    <s v="Jose Nasareno de Macedo Silva"/>
    <s v="Jose Nasareno de Macedo Silva"/>
    <s v="Sem indicação"/>
    <s v="Sem indicação"/>
    <s v="Sem indicação"/>
    <s v="nasareno.silva@tjpa.jus.br"/>
    <n v="-971"/>
    <s v=""/>
    <m/>
    <s v="Iniciar Processo de Reajuste"/>
    <s v="055/2023"/>
    <m/>
  </r>
  <r>
    <x v="1"/>
    <s v="056"/>
    <x v="2"/>
    <s v="POLÍCIA CIVIL DO ESTADO DO PARÁ, EM FAVOR DA DELEGACIA DE POLÍCIA DE NOVA IPIXUNA "/>
    <s v=" 00.368.105/0001-06"/>
    <s v="Doação de bens móveis inservíveis"/>
    <s v="Alienação"/>
    <s v="Dispensa de Licitação"/>
    <s v="s/n"/>
    <d v="2023-07-18T00:00:00"/>
    <s v="18/07/23"/>
    <d v="2023-07-18T00:00:00"/>
    <s v="18/07/23"/>
    <n v="0"/>
    <s v="EXPIRADO"/>
    <s v="EXPIRADO"/>
    <x v="0"/>
    <n v="2700.96"/>
    <x v="3"/>
    <s v="00"/>
    <s v="SEADM"/>
    <s v="TJPA-PRO-2023/02607"/>
    <s v="Contrato não encontrado"/>
    <s v="Contrato não encontrado"/>
    <m/>
    <m/>
    <s v="Lei n° 8.666/93"/>
    <m/>
    <m/>
    <s v="PRAZO LEGAL"/>
    <x v="33"/>
    <d v="2023-05-19T00:00:00"/>
    <s v="Sem informação"/>
    <x v="3"/>
    <m/>
    <s v="Jose Nasareno de Macedo Silva"/>
    <s v="Jose Nasareno de Macedo Silva"/>
    <s v="Sem indicação"/>
    <s v="Sem indicação"/>
    <s v="Sem indicação"/>
    <s v="nasareno.silva@tjpa.jus.br"/>
    <n v="-951"/>
    <s v=""/>
    <m/>
    <s v="Iniciar Processo de Reajuste"/>
    <s v="056/2023"/>
    <m/>
  </r>
  <r>
    <x v="1"/>
    <s v="057"/>
    <x v="2"/>
    <s v="SECRETÁRIA MUNICIPAL DE DESENVOLVIMENTO SOCIAL (FUNDO MUNICIPAL DE ASSISTÊNCIA SOCIAL) DE PARAGOMINAS"/>
    <s v="14.488.963/0001-90"/>
    <s v="Doação de bens móveis inservíveis"/>
    <s v="Alienação"/>
    <s v="Dispensa de Licitação"/>
    <s v="s/n"/>
    <d v="2023-07-18T00:00:00"/>
    <s v="18/07/23"/>
    <d v="2023-07-18T00:00:00"/>
    <s v="18/07/23"/>
    <n v="0"/>
    <s v="EXPIRADO"/>
    <s v="EXPIRADO"/>
    <x v="0"/>
    <n v="1024.06"/>
    <x v="3"/>
    <s v="00"/>
    <s v="SEADM"/>
    <s v="TJPA-PRO-2023/02654"/>
    <s v="Contrato não encontrado"/>
    <s v="Contrato não encontrado"/>
    <m/>
    <m/>
    <s v="Lei n° 8.666/93"/>
    <m/>
    <m/>
    <s v="PRAZO LEGAL"/>
    <x v="33"/>
    <d v="2023-05-19T00:00:00"/>
    <s v="Sem informação"/>
    <x v="3"/>
    <m/>
    <s v="Jose Nasareno de Macedo Silva"/>
    <s v="Jose Nasareno de Macedo Silva"/>
    <s v="Sem indicação"/>
    <s v="Sem indicação"/>
    <s v="Sem indicação"/>
    <s v="nasareno.silva@tjpa.jus.br"/>
    <n v="-951"/>
    <s v=""/>
    <m/>
    <s v="Iniciar Processo de Reajuste"/>
    <s v="057/2023"/>
    <m/>
  </r>
  <r>
    <x v="1"/>
    <s v="059"/>
    <x v="2"/>
    <s v="ASSOCIAÇÃO BUJARUENSE DOS AGRICULTORES E AGRICULTORAS DE BUJARU - ABAA "/>
    <s v="03.861.998/0001-07"/>
    <s v="Doação de bens móveis inservíveis"/>
    <s v="Alienação"/>
    <s v="Dispensa de Licitação"/>
    <s v="s/n"/>
    <d v="2023-07-18T00:00:00"/>
    <s v="18/07/23"/>
    <d v="2023-07-18T00:00:00"/>
    <s v="18/07/23"/>
    <n v="0"/>
    <s v="EXPIRADO"/>
    <s v="EXPIRADO"/>
    <x v="0"/>
    <n v="817.83"/>
    <x v="3"/>
    <s v="00"/>
    <s v="SEADM"/>
    <s v="TJPA-PRO-2023/02660"/>
    <s v="Contrato não encontrado"/>
    <s v="Contrato não encontrado"/>
    <m/>
    <m/>
    <s v="Lei n° 8.666/93"/>
    <m/>
    <m/>
    <s v="PRAZO LEGAL"/>
    <x v="33"/>
    <d v="2023-05-19T00:00:00"/>
    <s v="Sem informação"/>
    <x v="3"/>
    <m/>
    <s v="Jose Nasareno de Macedo Silva"/>
    <s v="Jose Nasareno de Macedo Silva"/>
    <s v="Sem indicação"/>
    <s v="Sem indicação"/>
    <s v="Sem indicação"/>
    <s v="nasareno.silva@tjpa.jus.br"/>
    <n v="-951"/>
    <s v=""/>
    <m/>
    <s v="Iniciar Processo de Reajuste"/>
    <s v="059/2023"/>
    <m/>
  </r>
  <r>
    <x v="1"/>
    <s v="060"/>
    <x v="2"/>
    <s v="ASSOCIAÇÃO JOSÉ PEREIRA DE FARIAS - PROJETO JUQUINHA"/>
    <s v="06.064.766/0001-16"/>
    <s v="Doação de bens móveis inservíveis"/>
    <s v="Alienação"/>
    <s v="Dispensa de Licitação"/>
    <s v="s/n"/>
    <d v="2023-07-13T00:00:00"/>
    <s v="13/07/23"/>
    <d v="2023-07-13T00:00:00"/>
    <s v="13/07/23"/>
    <n v="0"/>
    <s v="EXPIRADO"/>
    <s v="EXPIRADO"/>
    <x v="0"/>
    <n v="768.74"/>
    <x v="3"/>
    <s v="00"/>
    <s v="SEADM"/>
    <s v="TJPA-PRO-2023/02676"/>
    <s v="Contrato não encontrado"/>
    <s v="Contrato não encontrado"/>
    <m/>
    <m/>
    <s v="Lei n° 8.666/93"/>
    <m/>
    <m/>
    <s v="PRAZO LEGAL"/>
    <x v="33"/>
    <d v="2023-05-14T00:00:00"/>
    <s v="Sem informação"/>
    <x v="3"/>
    <m/>
    <s v="Jose Nasareno de Macedo Silva"/>
    <s v="Jose Nasareno de Macedo Silva"/>
    <s v="Sem indicação"/>
    <s v="Sem indicação"/>
    <s v="Sem indicação"/>
    <s v="nasareno.silva@tjpa.jus.br"/>
    <n v="-956"/>
    <s v=""/>
    <m/>
    <s v="Iniciar Processo de Reajuste"/>
    <s v="060/2023"/>
    <m/>
  </r>
  <r>
    <x v="1"/>
    <s v="061"/>
    <x v="2"/>
    <s v="ASSOCIAÇÃO DOS MORADORES DO BAIRRO DO GUAMÁ"/>
    <s v="10.235.331/0001-64"/>
    <s v="Doação de bens móveis inservíveis"/>
    <s v="Alienação"/>
    <s v="Dispensa de Licitação"/>
    <s v="s/n"/>
    <d v="2023-07-10T00:00:00"/>
    <s v="10/07/23"/>
    <d v="2023-07-10T00:00:00"/>
    <s v="10/07/23"/>
    <n v="0"/>
    <s v="EXPIRADO"/>
    <s v="EXPIRADO"/>
    <x v="0"/>
    <n v="48684.01"/>
    <x v="3"/>
    <s v="00"/>
    <s v="SEADM"/>
    <s v="TJPA-PRO-2023/02677"/>
    <s v="Contrato não encontrado"/>
    <s v="Contrato não encontrado"/>
    <m/>
    <m/>
    <s v="Lei n° 8.666/93"/>
    <m/>
    <m/>
    <s v="PRAZO LEGAL"/>
    <x v="33"/>
    <d v="2023-05-11T00:00:00"/>
    <s v="Sem informação"/>
    <x v="3"/>
    <m/>
    <s v="Jose Nasareno de Macedo Silva"/>
    <s v="Jose Nasareno de Macedo Silva"/>
    <s v="Sem indicação"/>
    <s v="Sem indicação"/>
    <s v="Sem indicação"/>
    <s v="nasareno.silva@tjpa.jus.br"/>
    <n v="-959"/>
    <s v=""/>
    <m/>
    <s v="Iniciar Processo de Reajuste"/>
    <s v="061/2023"/>
    <m/>
  </r>
  <r>
    <x v="1"/>
    <s v="062"/>
    <x v="2"/>
    <s v="ASSOCIAÇÃO DESPORTIVA WAARM - PARAGOMINAS"/>
    <s v="31.415.083/0001-03"/>
    <s v="Doação de bens móveis inservíveis"/>
    <s v="Alienação"/>
    <s v="Dispensa de Licitação"/>
    <s v="s/n"/>
    <d v="2023-07-31T00:00:00"/>
    <s v="31/07/23"/>
    <d v="2023-07-31T00:00:00"/>
    <s v="31/07/23"/>
    <n v="0"/>
    <s v="EXPIRADO"/>
    <s v="EXPIRADO"/>
    <x v="0"/>
    <n v="618.14"/>
    <x v="3"/>
    <s v="00"/>
    <s v="SEADM"/>
    <s v="TJPA-PRO-2023/02699"/>
    <s v="Contrato não encontrado"/>
    <s v="Contrato não encontrado"/>
    <m/>
    <m/>
    <s v="Lei n° 8.666/93"/>
    <m/>
    <m/>
    <s v="PRAZO LEGAL"/>
    <x v="33"/>
    <d v="2023-06-01T00:00:00"/>
    <s v="Sem informação"/>
    <x v="3"/>
    <m/>
    <s v="Jose Nasareno de Macedo Silva"/>
    <s v="Jose Nasareno de Macedo Silva"/>
    <s v="Sem indicação"/>
    <s v="Sem indicação"/>
    <s v="Sem indicação"/>
    <s v="nasareno.silva@tjpa.jus.br"/>
    <n v="-938"/>
    <s v=""/>
    <m/>
    <s v="Iniciar Processo de Reajuste"/>
    <s v="062/2023"/>
    <m/>
  </r>
  <r>
    <x v="1"/>
    <s v="064"/>
    <x v="2"/>
    <s v="COOPERATIVA DOS TRABALHADORES DE RECICLAGEM DO SUL E SUDESTE DO PARÁ  - COOPERLIMPA"/>
    <s v="08.725.402/0001-65"/>
    <s v="Doação de bens móveis inservíveis"/>
    <s v="Alienação"/>
    <s v="Dispensa de Licitação"/>
    <s v="s/n"/>
    <d v="2023-07-25T00:00:00"/>
    <s v="25/07/23"/>
    <d v="2023-07-25T00:00:00"/>
    <s v="25/07/23"/>
    <n v="0"/>
    <s v="EXPIRADO"/>
    <s v="EXPIRADO"/>
    <x v="0"/>
    <n v="11074.25"/>
    <x v="3"/>
    <s v="00"/>
    <s v="SEADM"/>
    <s v="TJPA-PRO-2023/02718"/>
    <s v="Contrato não encontrado"/>
    <s v="Contrato não encontrado"/>
    <m/>
    <m/>
    <s v="Lei n° 8.666/93"/>
    <m/>
    <m/>
    <s v="PRAZO LEGAL"/>
    <x v="33"/>
    <d v="2023-05-26T00:00:00"/>
    <s v="Sem informação"/>
    <x v="3"/>
    <m/>
    <s v="Jose Nasareno de Macedo Silva"/>
    <s v="Jose Nasareno de Macedo Silva"/>
    <s v="Sem indicação"/>
    <s v="Sem indicação"/>
    <s v="Sem indicação"/>
    <s v="nasareno.silva@tjpa.jus.br"/>
    <n v="-944"/>
    <s v=""/>
    <m/>
    <s v="Iniciar Processo de Reajuste"/>
    <s v="064/2023"/>
    <m/>
  </r>
  <r>
    <x v="1"/>
    <s v="036"/>
    <x v="2"/>
    <s v="POLÍCIA MILITAR DO ESTADO DO PARÁ - 1° BATALHÃO RURAL"/>
    <s v="05.054.994/0001-42"/>
    <s v="Doação de bens móveis inservíveis"/>
    <s v="Alienação"/>
    <s v="Dispensa de Licitação"/>
    <s v="s/n"/>
    <d v="2023-07-31T00:00:00"/>
    <s v="31/07/23"/>
    <d v="2023-07-31T00:00:00"/>
    <s v="31/07/23"/>
    <n v="0"/>
    <s v="EXPIRADO"/>
    <s v="EXPIRADO"/>
    <x v="0"/>
    <n v="972.63"/>
    <x v="3"/>
    <s v="00"/>
    <s v="SEADM"/>
    <s v="TJPA-PRO-2023/03038"/>
    <s v="Contrato não encontrado"/>
    <s v="Contrato não encontrado"/>
    <m/>
    <m/>
    <s v="Lei n° 8.666/93"/>
    <m/>
    <m/>
    <s v="PRAZO LEGAL"/>
    <x v="33"/>
    <d v="2023-06-01T00:00:00"/>
    <s v="Sem informação"/>
    <x v="3"/>
    <m/>
    <s v="Jose Nasareno de Macedo Silva"/>
    <s v="Jose Nasareno de Macedo Silva"/>
    <s v="Sem indicação"/>
    <s v="Sem indicação"/>
    <s v="Sem indicação"/>
    <s v="nasareno.silva@tjpa.jus.br"/>
    <n v="-938"/>
    <s v=""/>
    <m/>
    <s v="Iniciar Processo de Reajuste"/>
    <s v="036/2023"/>
    <m/>
  </r>
  <r>
    <x v="1"/>
    <s v="058"/>
    <x v="2"/>
    <s v="ASSOCIAÇÃO MENINO FELIZ DE PARAGOMINAS"/>
    <s v="10.738.389/0001-20"/>
    <s v="Doação de bens móveis inservíveis"/>
    <s v="Alienação"/>
    <s v="Dispensa de Licitação"/>
    <s v="s/n"/>
    <d v="2023-08-02T00:00:00"/>
    <s v="02/08/23"/>
    <d v="2023-08-02T00:00:00"/>
    <s v="02/08/23"/>
    <n v="0"/>
    <s v="EXPIRADO"/>
    <s v="EXPIRADO"/>
    <x v="0"/>
    <n v="2549.9"/>
    <x v="3"/>
    <s v="00"/>
    <s v="SEADM"/>
    <s v="TJPA-PRO-2023/02657"/>
    <s v="Contrato não encontrado"/>
    <s v="Contrato não encontrado"/>
    <m/>
    <m/>
    <s v="Lei n° 8.666/93"/>
    <m/>
    <m/>
    <s v="PRAZO LEGAL"/>
    <x v="33"/>
    <d v="2023-06-03T00:00:00"/>
    <s v="Sem informação"/>
    <x v="3"/>
    <m/>
    <s v="Jose Nasareno de Macedo Silva"/>
    <s v="Jose Nasareno de Macedo Silva"/>
    <s v="Sem indicação"/>
    <s v="Sem indicação"/>
    <s v="Sem indicação"/>
    <s v="nasareno.silva@tjpa.jus.br"/>
    <n v="-936"/>
    <s v=""/>
    <m/>
    <s v="Iniciar Processo de Reajuste"/>
    <s v="058/2023"/>
    <m/>
  </r>
  <r>
    <x v="1"/>
    <s v="063"/>
    <x v="2"/>
    <s v="POLÍCIA CIVIL - PARAGOMINAS"/>
    <s v="00.368.106/0001-06"/>
    <s v="Doação de bens móveis inservíveis"/>
    <s v="Alienação"/>
    <s v="Dispensa de Licitação"/>
    <s v="s/n"/>
    <d v="2023-08-18T00:00:00"/>
    <s v="18/08/23"/>
    <d v="2023-08-18T00:00:00"/>
    <s v="18/08/23"/>
    <n v="0"/>
    <s v="EXPIRADO"/>
    <s v="EXPIRADO"/>
    <x v="0"/>
    <n v="1276.8499999999999"/>
    <x v="3"/>
    <s v="00"/>
    <s v="SEADM"/>
    <s v="TJPA-PRO-2023/02702"/>
    <s v="Contrato não encontrado"/>
    <s v="Contrato não encontrado"/>
    <m/>
    <m/>
    <s v="Lei n° 8.666/93"/>
    <m/>
    <m/>
    <s v="PRAZO LEGAL"/>
    <x v="33"/>
    <d v="2023-06-19T00:00:00"/>
    <s v="Sem informação"/>
    <x v="3"/>
    <m/>
    <s v="Jose Nasareno de Macedo Silva"/>
    <s v="Jose Nasareno de Macedo Silva"/>
    <s v="Sem indicação"/>
    <s v="Sem indicação"/>
    <s v="Sem indicação"/>
    <s v="nasareno.silva@tjpa.jus.br"/>
    <n v="-920"/>
    <s v=""/>
    <m/>
    <s v="Iniciar Processo de Reajuste"/>
    <s v="063/2023"/>
    <m/>
  </r>
  <r>
    <x v="1"/>
    <s v="065"/>
    <x v="2"/>
    <s v="FUNDO MUNICIPAL DE EDUCAÇÃO DO MUNICÍPIO DE SÃO GERALDO DO ARAGUAIA "/>
    <s v="28.539.289/0001-30"/>
    <s v="Doação de bens móveis inservíveis"/>
    <s v="Alienação"/>
    <s v="Dispensa de Licitação"/>
    <s v="s/n"/>
    <d v="2023-08-03T00:00:00"/>
    <s v="03/08/23"/>
    <d v="2023-08-03T00:00:00"/>
    <s v="03/08/23"/>
    <n v="0"/>
    <s v="EXPIRADO"/>
    <s v="EXPIRADO"/>
    <x v="0"/>
    <n v="880.89"/>
    <x v="3"/>
    <s v="00"/>
    <s v="SEADM"/>
    <s v="TJPA-PRO-2023/02810"/>
    <s v="Contrato não encontrado"/>
    <s v="Contrato não encontrado"/>
    <m/>
    <m/>
    <s v="Lei n° 8.666/93"/>
    <m/>
    <m/>
    <s v="PRAZO LEGAL"/>
    <x v="33"/>
    <d v="2023-06-04T00:00:00"/>
    <s v="Sem informação"/>
    <x v="3"/>
    <m/>
    <s v="Jose Nasareno de Macedo Silva"/>
    <s v="Jose Nasareno de Macedo Silva"/>
    <s v="Sem indicação"/>
    <s v="Sem indicação"/>
    <s v="Sem indicação"/>
    <s v="nasareno.silva@tjpa.jus.br"/>
    <n v="-935"/>
    <s v=""/>
    <m/>
    <s v="Iniciar Processo de Reajuste"/>
    <s v="065/2023"/>
    <m/>
  </r>
  <r>
    <x v="1"/>
    <s v="067"/>
    <x v="2"/>
    <s v="CONSELHO ESCOLAR DA ESCOLA MUNICIPAL DE ENSINO INFANTIL AUREA PEREIRA DE SOUSA E ESCOLAS AGREGADAS"/>
    <s v="13.852.807/0001-02"/>
    <s v="Doação de bens móveis inservíveis"/>
    <s v="Alienação"/>
    <s v="Dispensa de Licitação"/>
    <s v="s/n"/>
    <d v="2023-08-21T00:00:00"/>
    <s v="21/08/23"/>
    <d v="2023-08-21T00:00:00"/>
    <s v="21/08/23"/>
    <n v="0"/>
    <s v="EXPIRADO"/>
    <s v="EXPIRADO"/>
    <x v="0"/>
    <n v="18280.63"/>
    <x v="3"/>
    <s v="00"/>
    <s v="SEADM"/>
    <s v="TJPA-PRO-2023/02977"/>
    <s v="Contrato não encontrado"/>
    <s v="Contrato não encontrado"/>
    <m/>
    <m/>
    <s v="Lei n° 8.666/93"/>
    <m/>
    <m/>
    <s v="PRAZO LEGAL"/>
    <x v="33"/>
    <d v="2023-06-22T00:00:00"/>
    <s v="Sem informação"/>
    <x v="3"/>
    <m/>
    <s v="Jose Nasareno de Macedo Silva"/>
    <s v="Jose Nasareno de Macedo Silva"/>
    <s v="Sem indicação"/>
    <s v="Sem indicação"/>
    <s v="Sem indicação"/>
    <s v="nasareno.silva@tjpa.jus.br"/>
    <n v="-917"/>
    <s v=""/>
    <m/>
    <s v="Iniciar Processo de Reajuste"/>
    <s v="067/2023"/>
    <m/>
  </r>
  <r>
    <x v="1"/>
    <s v="069"/>
    <x v="2"/>
    <s v="CONSELHO DA ESCOLA MUNICIPAL SANDRA MARIA "/>
    <s v="03.156.475/0001-60"/>
    <s v="Doação de bens móveis inservíveis"/>
    <s v="Alienação"/>
    <s v="Dispensa de Licitação"/>
    <s v="s/n"/>
    <d v="2023-09-05T00:00:00"/>
    <s v="05/09/23"/>
    <d v="2023-09-05T00:00:00"/>
    <s v="05/09/23"/>
    <n v="0"/>
    <s v="EXPIRADO"/>
    <s v="EXPIRADO"/>
    <x v="0"/>
    <n v="2945.83"/>
    <x v="3"/>
    <s v="00"/>
    <s v="SEADM"/>
    <s v="TJPA-PRO-2023/003127"/>
    <s v="Contrato não encontrado"/>
    <s v="Contrato não encontrado"/>
    <m/>
    <m/>
    <s v="Lei n° 8.666/93"/>
    <m/>
    <m/>
    <s v="PRAZO LEGAL"/>
    <x v="33"/>
    <d v="2023-07-07T00:00:00"/>
    <s v="Sem informação"/>
    <x v="3"/>
    <m/>
    <s v="Jose Nasareno de Macedo Silva"/>
    <s v="Jose Nasareno de Macedo Silva"/>
    <s v="Sem indicação"/>
    <s v="Sem indicação"/>
    <s v="Sem indicação"/>
    <s v="nasareno.silva@tjpa.jus.br"/>
    <n v="-902"/>
    <s v=""/>
    <m/>
    <s v="Iniciar Processo de Reajuste"/>
    <s v="069/2023"/>
    <m/>
  </r>
  <r>
    <x v="1"/>
    <s v="073"/>
    <x v="2"/>
    <s v="CONSELHO ESCOLAR DA ESCOLA MUNICIPAL DE ENSINO FUNDAMENTAL DR. WILSON ZANCANER - MUNICÍPIO DE ULIANÓPOLIS"/>
    <s v="15.784.512/0001-63"/>
    <s v="Doação de bens móveis inservíveis"/>
    <s v="Alienação"/>
    <s v="Dispensa de Licitação"/>
    <s v="s/n"/>
    <d v="2023-09-13T00:00:00"/>
    <s v="13/09/23"/>
    <d v="2023-09-13T00:00:00"/>
    <s v="13/09/23"/>
    <n v="0"/>
    <s v="EXPIRADO"/>
    <s v="EXPIRADO"/>
    <x v="0"/>
    <n v="2061.9699999999998"/>
    <x v="3"/>
    <s v="00"/>
    <s v="SEADM"/>
    <s v="TJPA-PRO-2023/03327"/>
    <s v="Contrato não encontrado"/>
    <s v="Contrato não encontrado"/>
    <m/>
    <m/>
    <s v="Lei n° 8.666/93"/>
    <m/>
    <m/>
    <s v="PRAZO LEGAL"/>
    <x v="33"/>
    <d v="2023-07-15T00:00:00"/>
    <s v="Sem informação"/>
    <x v="3"/>
    <m/>
    <s v="Jose Nasareno de Macedo Silva"/>
    <s v="Jose Nasareno de Macedo Silva"/>
    <s v="Sem indicação"/>
    <s v="Sem indicação"/>
    <s v="Sem indicação"/>
    <s v="nasareno.silva@tjpa.jus.br"/>
    <n v="-894"/>
    <s v=""/>
    <m/>
    <s v="Iniciar Processo de Reajuste"/>
    <s v="073/2023"/>
    <m/>
  </r>
  <r>
    <x v="1"/>
    <s v="079"/>
    <x v="2"/>
    <s v="POLÍCIA CIVIL DO ESTADO DO PARÁ"/>
    <s v="00.368.105/0001-06"/>
    <s v="Doação de bens móveis inservíveis"/>
    <s v="Alienação"/>
    <s v="Dispensa de Licitação"/>
    <s v="s/n"/>
    <d v="2023-09-25T00:00:00"/>
    <s v="25/09/23"/>
    <d v="2023-09-25T00:00:00"/>
    <s v="25/09/23"/>
    <n v="0"/>
    <s v="EXPIRADO"/>
    <s v="EXPIRADO"/>
    <x v="0"/>
    <n v="8725.33"/>
    <x v="3"/>
    <s v="00"/>
    <s v="SEADM"/>
    <s v="TJPA-PRO-2023/03684"/>
    <s v="Contrato não encontrado"/>
    <s v="Contrato não encontrado"/>
    <m/>
    <m/>
    <s v="Lei n° 8.666/93"/>
    <m/>
    <m/>
    <s v="PRAZO LEGAL"/>
    <x v="33"/>
    <d v="2023-07-27T00:00:00"/>
    <s v="Sem informação"/>
    <x v="3"/>
    <m/>
    <s v="Jose Nasareno de Macedo Silva"/>
    <s v="Jose Nasareno de Macedo Silva"/>
    <s v="Sem indicação"/>
    <s v="Sem indicação"/>
    <s v="Sem indicação"/>
    <s v="nasareno.silva@tjpa.jus.br"/>
    <n v="-882"/>
    <s v=""/>
    <m/>
    <s v="Iniciar Processo de Reajuste"/>
    <s v="079/2023"/>
    <m/>
  </r>
  <r>
    <x v="1"/>
    <s v="083"/>
    <x v="2"/>
    <s v="ASSOCIAÇÃO TERAPÊUTICA DESPERTAR"/>
    <s v="31.715.768/0001-75"/>
    <s v="Doação de bens móveis inservíveis"/>
    <s v="Alienação"/>
    <s v="Dispensa de Licitação"/>
    <s v="s/n"/>
    <d v="2023-10-24T00:00:00"/>
    <s v="24/10/23"/>
    <d v="2023-10-24T00:00:00"/>
    <s v="24/10/23"/>
    <n v="0"/>
    <s v="EXPIRADO"/>
    <s v="EXPIRADO"/>
    <x v="0"/>
    <n v="835.98"/>
    <x v="3"/>
    <s v="00"/>
    <s v="SEADM"/>
    <s v="TJPA-PRO-2023/04133"/>
    <s v="Contrato não encontrado"/>
    <s v="Contrato não encontrado"/>
    <m/>
    <m/>
    <s v="Lei n° 8.666/93"/>
    <m/>
    <m/>
    <s v="PRAZO LEGAL"/>
    <x v="32"/>
    <d v="2023-08-25T00:00:00"/>
    <s v="Sem informação"/>
    <x v="3"/>
    <m/>
    <s v="Jose Nasareno de Macedo Silva"/>
    <s v="Jose Nasareno de Macedo Silva"/>
    <s v="Sem indicação"/>
    <s v="Sem indicação"/>
    <s v="Sem indicação"/>
    <s v="nasareno.silva@tjpa.jus.br"/>
    <n v="-853"/>
    <s v=""/>
    <m/>
    <s v="Iniciar Processo de Reajuste"/>
    <s v="083/2023"/>
    <m/>
  </r>
  <r>
    <x v="1"/>
    <s v="087"/>
    <x v="2"/>
    <s v="CENTRO CATEQUÉTICO E DE PROMOÇÃO HUMANA SANTA IZABEL DA HUNGRIA; NÚCLEO DE GERENCIAMENTO DO PROGRAMA DE MICROCRÉDITO –_x000a_CREDICIDADÃO; SECULT; CONSELHO ESCOLAR PADRE TEÓFILO DALESSE; ESCOLA PROFESSOR ANÍSIO TEIXEIRA; UNIDADE DE ENSINO ESPECIALIZADO - PROFESSOR ASTÉRIO DE CAMPOS; UFPA CAMPUS UNIVERSITÁRIO DE ANANINDEUA; ESCOLA PEDRO AMAZONAS PEDROSO; ASSOCIAÇÃO POLO PRODUTIVO DO PARÁ; SEDAP; SEMU; IDEA; ASSOCIAÇÃO BOM JESUS; PROJETO SOCIAL MANA UMA SEMENTE DE FÉ - PROSOMA; COMPLEXO ENCANTO GRUPO DE APOIO SOCIAL - CEGAS; COMUNIDADE CATÓLICA SHALOM; SINDICATO DOS TRABALHADORES RURAIS AGRICULTORES FAMILIARES DE COLARES; SESMA"/>
    <s v="04.740.981/0001-64 / 19.513.382/0001-85 / 05.252.176/0001-54 / 03.724.241/0001-71 / 10.902.743/0001-00 / 05.054.861/0001-76 / 34.621.748/0001-23 / 02.373.824/0001-32 / 07.553.026/0001-06 / 05.054.945/0001-00 / 50.008.131/0001-93 / 30.712.360/0001-87 / 17.119.754/0001-68 / 46.470.351/0001-67 / 47.055.930/0001-06 / 07.044.456/0001-03 / 04.749.313/0001-06 / 07.917.818/0001-12"/>
    <s v="Doação de bens móveis inservíveis"/>
    <s v="Alienação"/>
    <s v="Dispensa de Licitação"/>
    <s v="s/n"/>
    <d v="2023-11-01T00:00:00"/>
    <s v="01/11/23"/>
    <d v="2023-11-01T00:00:00"/>
    <s v="01/11/23"/>
    <n v="0"/>
    <s v="EXPIRADO"/>
    <s v="EXPIRADO"/>
    <x v="0"/>
    <n v="102054.65"/>
    <x v="3"/>
    <s v="00"/>
    <s v="SEADM"/>
    <s v="TJPA-PRO-2023/04103"/>
    <s v="Contrato não encontrado"/>
    <s v="Contrato não encontrado"/>
    <m/>
    <m/>
    <s v="Lei n° 8.666/93"/>
    <m/>
    <m/>
    <s v="PRAZO LEGAL"/>
    <x v="32"/>
    <d v="2023-09-02T00:00:00"/>
    <s v="Sem informação"/>
    <x v="3"/>
    <m/>
    <s v="Jose Nasareno de Macedo Silva"/>
    <s v="Jose Nasareno de Macedo Silva"/>
    <s v="Sem indicação"/>
    <s v="Sem indicação"/>
    <s v="Sem indicação"/>
    <s v="nasareno.silva@tjpa.jus.br"/>
    <n v="-845"/>
    <s v=""/>
    <m/>
    <s v="Iniciar Processo de Reajuste"/>
    <s v="087/2023"/>
    <m/>
  </r>
  <r>
    <x v="1"/>
    <s v="078"/>
    <x v="2"/>
    <s v="ASSOCIAÇÃO MUSICAL INTEGRAÇÃO"/>
    <s v="05.030.763/0001-07"/>
    <s v="Doação de bens móveis inservíveis"/>
    <s v="Alienação"/>
    <s v="Dispensa de Licitação"/>
    <s v="s/n"/>
    <d v="2023-10-10T00:00:00"/>
    <s v="10/10/23"/>
    <d v="2023-10-10T00:00:00"/>
    <s v="10/10/23"/>
    <n v="0"/>
    <s v="EXPIRADO"/>
    <s v="EXPIRADO"/>
    <x v="0"/>
    <n v="6556.05"/>
    <x v="3"/>
    <s v="00"/>
    <s v="SEADM"/>
    <m/>
    <s v="Contrato não encontrado"/>
    <s v="Contrato não encontrado"/>
    <m/>
    <m/>
    <s v="Lei n° 8.666/93"/>
    <m/>
    <m/>
    <s v="PRAZO LEGAL"/>
    <x v="32"/>
    <d v="2023-08-11T00:00:00"/>
    <s v="Sem informação"/>
    <x v="3"/>
    <m/>
    <s v="Jose Nasareno de Macedo Silva"/>
    <s v="Jose Nasareno de Macedo Silva"/>
    <s v="Sem indicação"/>
    <s v="Sem indicação"/>
    <s v="Sem indicação"/>
    <s v="nasareno.silva@tjpa.jus.br"/>
    <n v="-867"/>
    <s v=""/>
    <m/>
    <s v="Iniciar Processo de Reajuste"/>
    <s v="078/2023"/>
    <m/>
  </r>
  <r>
    <x v="1"/>
    <s v="079"/>
    <x v="2"/>
    <s v="POLÍCIA CIVIL DO ESTADO DO PARÁ"/>
    <s v="00.368.105/0001-06"/>
    <s v="Doação de bens móveis inservíveis"/>
    <s v="Alienação"/>
    <s v="Dispensa de Licitação"/>
    <s v="s/n"/>
    <d v="2023-09-25T00:00:00"/>
    <s v="25/09/23"/>
    <d v="2023-09-25T00:00:00"/>
    <s v="25/09/23"/>
    <n v="0"/>
    <s v="EXPIRADO"/>
    <s v="EXPIRADO"/>
    <x v="0"/>
    <n v="8725.33"/>
    <x v="3"/>
    <s v="00"/>
    <s v="SEADM"/>
    <m/>
    <s v="Contrato não encontrado"/>
    <s v="Contrato não encontrado"/>
    <m/>
    <m/>
    <s v="Lei n° 8.666/93"/>
    <m/>
    <m/>
    <s v="PRAZO LEGAL"/>
    <x v="33"/>
    <d v="2023-07-27T00:00:00"/>
    <s v="Sem informação"/>
    <x v="3"/>
    <m/>
    <s v="Jose Nasareno de Macedo Silva"/>
    <s v="Jose Nasareno de Macedo Silva"/>
    <s v="Sem indicação"/>
    <s v="Sem indicação"/>
    <s v="Sem indicação"/>
    <s v="nasareno.silva@tjpa.jus.br"/>
    <n v="-882"/>
    <s v=""/>
    <m/>
    <s v="Iniciar Processo de Reajuste"/>
    <s v="079/2023"/>
    <m/>
  </r>
  <r>
    <x v="1"/>
    <s v="092"/>
    <x v="2"/>
    <s v="CONSELHO ESCOLAR DE EEEM IRMÃ LAURA DE MARTINS CARVALHO"/>
    <s v="13.745.001/0001-04"/>
    <s v="Doação de bens móveis inservíveis"/>
    <s v="Alienação"/>
    <s v="Dispensa de Licitação"/>
    <s v="s/n"/>
    <d v="2023-11-14T00:00:00"/>
    <s v="14/11/23"/>
    <d v="2023-11-14T00:00:00"/>
    <s v="14/11/23"/>
    <n v="0"/>
    <s v="EXPIRADO"/>
    <s v="EXPIRADO"/>
    <x v="0"/>
    <n v="2319.79"/>
    <x v="3"/>
    <s v="00"/>
    <s v="SEADM"/>
    <m/>
    <s v="Contrato não encontrado"/>
    <s v="Contrato não encontrado"/>
    <m/>
    <m/>
    <s v="Lei n° 8.666/93"/>
    <m/>
    <m/>
    <s v="PRAZO LEGAL"/>
    <x v="32"/>
    <d v="2023-09-15T00:00:00"/>
    <s v="Sem informação"/>
    <x v="3"/>
    <m/>
    <s v="Jose Nasareno de Macedo Silva"/>
    <s v="Jose Nasareno de Macedo Silva"/>
    <s v="Sem indicação"/>
    <s v="Sem indicação"/>
    <s v="Sem indicação"/>
    <s v="nasareno.silva@tjpa.jus.br"/>
    <n v="-832"/>
    <s v=""/>
    <m/>
    <s v="Iniciar Processo de Reajuste"/>
    <s v="092/2023"/>
    <m/>
  </r>
  <r>
    <x v="1"/>
    <s v="094"/>
    <x v="2"/>
    <s v="ESCOLA DE ENSINO FUNDAMENTAL DR. VICENTE MAUES"/>
    <s v="01.703.013/0001-90"/>
    <s v="Doação de bens móveis inservíveis"/>
    <s v="Alienação"/>
    <s v="Dispensa de Licitação"/>
    <s v="s/n"/>
    <d v="2023-11-06T00:00:00"/>
    <s v="06/11/23"/>
    <d v="2023-11-06T00:00:00"/>
    <s v="06/11/23"/>
    <n v="0"/>
    <s v="EXPIRADO"/>
    <s v="EXPIRADO"/>
    <x v="0"/>
    <n v="917.59"/>
    <x v="3"/>
    <s v="00"/>
    <s v="SEADM"/>
    <m/>
    <s v="Contrato não encontrado"/>
    <s v="Contrato não encontrado"/>
    <m/>
    <m/>
    <s v="Lei n° 8.666/93"/>
    <m/>
    <m/>
    <s v="PRAZO LEGAL"/>
    <x v="32"/>
    <d v="2023-09-07T00:00:00"/>
    <s v="Sem informação"/>
    <x v="3"/>
    <m/>
    <s v="Jose Nasareno de Macedo Silva"/>
    <s v="Jose Nasareno de Macedo Silva"/>
    <s v="Sem indicação"/>
    <s v="Sem indicação"/>
    <s v="Sem indicação"/>
    <s v="nasareno.silva@tjpa.jus.br"/>
    <n v="-840"/>
    <s v=""/>
    <m/>
    <s v="Iniciar Processo de Reajuste"/>
    <s v="094/2023"/>
    <m/>
  </r>
  <r>
    <x v="1"/>
    <s v="096"/>
    <x v="2"/>
    <s v="ESCOLA DE ENSINO TECNOLÓGICO DO ESTADO DO PARÁ - EETEPA"/>
    <s v="05.054.861/0001-76"/>
    <s v="Doação de bens móveis inservíveis"/>
    <s v="Alienação"/>
    <s v="Dispensa de Licitação"/>
    <s v="s/n"/>
    <d v="2023-11-14T00:00:00"/>
    <s v="14/11/23"/>
    <d v="2023-11-14T00:00:00"/>
    <s v="14/11/23"/>
    <n v="0"/>
    <s v="EXPIRADO"/>
    <s v="EXPIRADO"/>
    <x v="0"/>
    <n v="742.45"/>
    <x v="3"/>
    <s v="00"/>
    <s v="SEADM"/>
    <m/>
    <s v="Contrato não encontrado"/>
    <s v="Contrato não encontrado"/>
    <m/>
    <m/>
    <s v="Lei n° 8.666/93"/>
    <m/>
    <m/>
    <s v="PRAZO LEGAL"/>
    <x v="32"/>
    <d v="2023-09-15T00:00:00"/>
    <s v="Sem informação"/>
    <x v="3"/>
    <m/>
    <s v="Jose Nasareno de Macedo Silva"/>
    <s v="Jose Nasareno de Macedo Silva"/>
    <s v="Sem indicação"/>
    <s v="Sem indicação"/>
    <s v="Sem indicação"/>
    <s v="nasareno.silva@tjpa.jus.br"/>
    <n v="-832"/>
    <s v=""/>
    <m/>
    <s v="Iniciar Processo de Reajuste"/>
    <s v="096/2023"/>
    <m/>
  </r>
  <r>
    <x v="1"/>
    <s v="097"/>
    <x v="2"/>
    <s v="ASSOCIAÇÃO DE APOIO AO MEIO AMBIENTE E A VIDA EM ÓBIDOS"/>
    <s v="08.261.941/0001-90"/>
    <s v="Doação de bens móveis inservíveis"/>
    <s v="Alienação"/>
    <s v="Dispensa de Licitação"/>
    <s v="s/n"/>
    <d v="2023-11-21T00:00:00"/>
    <s v="21/11/23"/>
    <d v="2023-11-21T00:00:00"/>
    <s v="21/11/23"/>
    <n v="0"/>
    <s v="EXPIRADO"/>
    <s v="EXPIRADO"/>
    <x v="0"/>
    <n v="786.78"/>
    <x v="3"/>
    <s v="00"/>
    <s v="SEADM"/>
    <m/>
    <s v="Contrato não encontrado"/>
    <s v="Contrato não encontrado"/>
    <m/>
    <m/>
    <s v="Lei n° 8.666/93"/>
    <m/>
    <m/>
    <s v="PRAZO LEGAL"/>
    <x v="32"/>
    <d v="2023-09-22T00:00:00"/>
    <s v="Sem informação"/>
    <x v="3"/>
    <m/>
    <s v="Jose Nasareno de Macedo Silva"/>
    <s v="Jose Nasareno de Macedo Silva"/>
    <s v="Sem indicação"/>
    <s v="Sem indicação"/>
    <s v="Sem indicação"/>
    <s v="nasareno.silva@tjpa.jus.br"/>
    <n v="-825"/>
    <s v=""/>
    <m/>
    <s v="Iniciar Processo de Reajuste"/>
    <s v="097/2023"/>
    <m/>
  </r>
  <r>
    <x v="1"/>
    <s v="098"/>
    <x v="2"/>
    <s v="POLICIA MILITAR DO ESTADO DO PARÁ"/>
    <s v="05.054.994/0001-42"/>
    <s v="Doação de bens móveis inservíveis"/>
    <s v="Alienação"/>
    <s v="Dispensa de Licitação"/>
    <s v="s/n"/>
    <d v="2023-12-01T00:00:00"/>
    <s v="01/12/23"/>
    <d v="2023-12-01T00:00:00"/>
    <s v="01/12/23"/>
    <n v="0"/>
    <s v="EXPIRADO"/>
    <s v="EXPIRADO"/>
    <x v="0"/>
    <n v="1193.8699999999999"/>
    <x v="3"/>
    <s v="00"/>
    <s v="SEADM"/>
    <m/>
    <s v="Contrato não encontrado"/>
    <s v="Contrato não encontrado"/>
    <m/>
    <m/>
    <s v="Lei n° 8.666/93"/>
    <m/>
    <m/>
    <s v="PRAZO LEGAL"/>
    <x v="32"/>
    <d v="2023-10-02T00:00:00"/>
    <s v="Sem informação"/>
    <x v="3"/>
    <m/>
    <s v="Jose Nasareno de Macedo Silva"/>
    <s v="Jose Nasareno de Macedo Silva"/>
    <s v="Sem indicação"/>
    <s v="Sem indicação"/>
    <s v="Sem indicação"/>
    <s v="nasareno.silva@tjpa.jus.br"/>
    <n v="-815"/>
    <s v=""/>
    <m/>
    <s v="Iniciar Processo de Reajuste"/>
    <s v="098/2023"/>
    <m/>
  </r>
  <r>
    <x v="1"/>
    <s v="102"/>
    <x v="2"/>
    <s v="PRIMEIRA IGREJA BATISTA DA COMARCA DE BREU BRANCO"/>
    <s v="48.811.816/0001-21"/>
    <s v="Doação de bens móveis inservíveis"/>
    <s v="Alienação"/>
    <s v="Dispensa de Licitação"/>
    <s v="s/n"/>
    <d v="2023-12-01T00:00:00"/>
    <s v="01/12/23"/>
    <d v="2023-12-01T00:00:00"/>
    <s v="01/12/23"/>
    <n v="0"/>
    <s v="EXPIRADO"/>
    <s v="EXPIRADO"/>
    <x v="0"/>
    <n v="1793.67"/>
    <x v="3"/>
    <s v="00"/>
    <s v="SEADM"/>
    <m/>
    <s v="Contrato não encontrado"/>
    <s v="Contrato não encontrado"/>
    <m/>
    <m/>
    <s v="Lei n° 8.666/93"/>
    <m/>
    <m/>
    <s v="PRAZO LEGAL"/>
    <x v="32"/>
    <d v="2023-10-02T00:00:00"/>
    <s v="Sem informação"/>
    <x v="3"/>
    <m/>
    <s v="Jose Nasareno de Macedo Silva"/>
    <s v="Jose Nasareno de Macedo Silva"/>
    <s v="Sem indicação"/>
    <s v="Sem indicação"/>
    <s v="Sem indicação"/>
    <s v="nasareno.silva@tjpa.jus.br"/>
    <n v="-815"/>
    <s v=""/>
    <m/>
    <s v="Iniciar Processo de Reajuste"/>
    <s v="102/2023"/>
    <m/>
  </r>
  <r>
    <x v="1"/>
    <s v="103"/>
    <x v="2"/>
    <s v="PAROQUIA DO SAGRADO CORACAO DE JESUS"/>
    <s v="05.321.575/0018-78"/>
    <s v="Doação de bens móveis inservíveis"/>
    <s v="Alienação"/>
    <s v="Dispensa de Licitação"/>
    <s v="s/n"/>
    <d v="2023-11-27T00:00:00"/>
    <s v="27/11/23"/>
    <d v="2023-11-27T00:00:00"/>
    <s v="27/11/23"/>
    <n v="0"/>
    <s v="EXPIRADO"/>
    <s v="EXPIRADO"/>
    <x v="0"/>
    <n v="807.19"/>
    <x v="3"/>
    <s v="00"/>
    <s v="SEADM"/>
    <m/>
    <s v="Contrato não encontrado"/>
    <s v="Contrato não encontrado"/>
    <m/>
    <m/>
    <s v="Lei n° 8.666/93"/>
    <m/>
    <m/>
    <s v="PRAZO LEGAL"/>
    <x v="32"/>
    <d v="2023-09-28T00:00:00"/>
    <s v="Sem informação"/>
    <x v="3"/>
    <m/>
    <s v="Jose Nasareno de Macedo Silva"/>
    <s v="Jose Nasareno de Macedo Silva"/>
    <s v="Sem indicação"/>
    <s v="Sem indicação"/>
    <s v="Sem indicação"/>
    <s v="nasareno.silva@tjpa.jus.br"/>
    <n v="-819"/>
    <s v=""/>
    <m/>
    <s v="Iniciar Processo de Reajuste"/>
    <s v="103/2023"/>
    <m/>
  </r>
  <r>
    <x v="1"/>
    <s v="104"/>
    <x v="2"/>
    <s v="HOSPITAL SANTA CASA DE MISERICORDIA - OBIDOS"/>
    <s v="10.217.271/0001-57"/>
    <s v="Doação de bens móveis inservíveis"/>
    <s v="Alienação"/>
    <s v="Dispensa de Licitação"/>
    <s v="s/n"/>
    <d v="2023-12-01T00:00:00"/>
    <s v="01/12/23"/>
    <d v="2023-12-01T00:00:00"/>
    <s v="01/12/23"/>
    <n v="0"/>
    <s v="EXPIRADO"/>
    <s v="EXPIRADO"/>
    <x v="0"/>
    <n v="1051.1500000000001"/>
    <x v="3"/>
    <s v="00"/>
    <s v="SEADM"/>
    <m/>
    <s v="Contrato não encontrado"/>
    <s v="Contrato não encontrado"/>
    <m/>
    <m/>
    <s v="Lei n° 8.666/93"/>
    <m/>
    <m/>
    <s v="PRAZO LEGAL"/>
    <x v="32"/>
    <d v="2023-10-02T00:00:00"/>
    <s v="Sem informação"/>
    <x v="3"/>
    <m/>
    <s v="Jose Nasareno de Macedo Silva"/>
    <s v="Jose Nasareno de Macedo Silva"/>
    <s v="Sem indicação"/>
    <s v="Sem indicação"/>
    <s v="Sem indicação"/>
    <s v="nasareno.silva@tjpa.jus.br"/>
    <n v="-815"/>
    <s v=""/>
    <m/>
    <s v="Iniciar Processo de Reajuste"/>
    <s v="104/2023"/>
    <m/>
  </r>
  <r>
    <x v="1"/>
    <s v="099"/>
    <x v="2"/>
    <s v="POLÍCIA CIVIL DE VISEU"/>
    <s v="00.368.105/0001-06"/>
    <s v="Dação de bens móveis inservíveis"/>
    <s v="Alienação"/>
    <s v="Dispensa de Licitação"/>
    <s v="s/n"/>
    <d v="2023-12-01T00:00:00"/>
    <s v="01/12/23"/>
    <d v="2023-12-01T00:00:00"/>
    <s v="01/12/23"/>
    <n v="0"/>
    <s v="EXPIRADO"/>
    <s v="EXPIRADO"/>
    <x v="0"/>
    <n v="296.13"/>
    <x v="3"/>
    <s v="00"/>
    <s v="SEADM"/>
    <m/>
    <s v="Contrato não encontrado"/>
    <s v="Contrato não encontrado"/>
    <m/>
    <m/>
    <s v="Lei n° 8.666/93"/>
    <m/>
    <m/>
    <s v="PRAZO LEGAL"/>
    <x v="32"/>
    <d v="2023-10-02T00:00:00"/>
    <s v="Sem informação"/>
    <x v="3"/>
    <m/>
    <s v="Jose Nasareno de Macedo Silva"/>
    <s v="Jose Nasareno de Macedo Silva"/>
    <s v="Sem indicação"/>
    <s v="Sem indicação"/>
    <s v="Sem indicação"/>
    <s v="nasareno.silva@tjpa.jus.br"/>
    <n v="-815"/>
    <s v=""/>
    <m/>
    <s v="Iniciar Processo de Reajuste"/>
    <s v="099/2023"/>
    <m/>
  </r>
  <r>
    <x v="1"/>
    <s v="100"/>
    <x v="2"/>
    <s v="ESCOLA FELIPE PATRONI"/>
    <s v="01.687.260/0001-40"/>
    <s v="Dação de bens móveis inservíveis"/>
    <s v="Alienação"/>
    <s v="Dispensa de Licitação"/>
    <s v="s/n"/>
    <d v="2023-12-29T00:00:00"/>
    <s v="29/12/23"/>
    <d v="2023-12-29T00:00:00"/>
    <s v="29/12/23"/>
    <n v="0"/>
    <s v="EXPIRADO"/>
    <s v="EXPIRADO"/>
    <x v="0"/>
    <n v="956.84"/>
    <x v="3"/>
    <s v="00"/>
    <s v="SEADM"/>
    <m/>
    <s v="Contrato não encontrado"/>
    <s v="Contrato não encontrado"/>
    <m/>
    <m/>
    <s v="Lei n° 8.666/93"/>
    <m/>
    <m/>
    <s v="PRAZO LEGAL"/>
    <x v="32"/>
    <d v="2023-10-30T00:00:00"/>
    <s v="Sem informação"/>
    <x v="3"/>
    <m/>
    <s v="Jose Nasareno de Macedo Silva"/>
    <s v="Jose Nasareno de Macedo Silva"/>
    <s v="Sem indicação"/>
    <s v="Sem indicação"/>
    <s v="Sem indicação"/>
    <s v="nasareno.silva@tjpa.jus.br"/>
    <n v="-787"/>
    <s v=""/>
    <m/>
    <s v="Iniciar Processo de Reajuste"/>
    <s v="100/2023"/>
    <m/>
  </r>
  <r>
    <x v="1"/>
    <s v="107"/>
    <x v="2"/>
    <s v="ASSOCIAÇÃO CARAJÁS PORTADORES DE DEFICIÊNCIA"/>
    <s v="04.616.071/0001-74"/>
    <s v="Dação de bens móveis inservíveis"/>
    <s v="Alienação"/>
    <s v="Dispensa de Licitação"/>
    <s v="s/n"/>
    <d v="2023-12-28T00:00:00"/>
    <s v="28/12/23"/>
    <d v="2023-12-28T00:00:00"/>
    <s v="28/12/23"/>
    <n v="0"/>
    <s v="EXPIRADO"/>
    <s v="EXPIRADO"/>
    <x v="0"/>
    <n v="1316.61"/>
    <x v="3"/>
    <s v="00"/>
    <s v="SEADM"/>
    <m/>
    <s v="Contrato não encontrado"/>
    <s v="Contrato não encontrado"/>
    <m/>
    <m/>
    <s v="Lei n° 8.666/93"/>
    <m/>
    <m/>
    <s v="PRAZO LEGAL"/>
    <x v="32"/>
    <d v="2023-10-29T00:00:00"/>
    <s v="Sem informação"/>
    <x v="3"/>
    <m/>
    <s v="Jose Nasareno de Macedo Silva"/>
    <s v="Jose Nasareno de Macedo Silva"/>
    <s v="Sem indicação"/>
    <s v="Sem indicação"/>
    <s v="Sem indicação"/>
    <s v="nasareno.silva@tjpa.jus.br"/>
    <n v="-788"/>
    <s v=""/>
    <m/>
    <s v="Iniciar Processo de Reajuste"/>
    <s v="107/2023"/>
    <m/>
  </r>
  <r>
    <x v="1"/>
    <s v="116"/>
    <x v="2"/>
    <s v="ASSOCIAÇÃO BENEFICENTE EMAÚS"/>
    <s v="04.546.172/0001-16"/>
    <s v="Dação de bens móveis inservíveis"/>
    <s v="Alienação"/>
    <s v="Dispensa de Licitação"/>
    <s v="s/n"/>
    <d v="2023-12-29T00:00:00"/>
    <s v="29/12/23"/>
    <d v="2023-12-29T00:00:00"/>
    <s v="29/12/23"/>
    <n v="0"/>
    <s v="EXPIRADO"/>
    <s v="EXPIRADO"/>
    <x v="0"/>
    <n v="1227.3699999999999"/>
    <x v="3"/>
    <s v="00"/>
    <s v="SEADM"/>
    <m/>
    <s v="Contrato não encontrado"/>
    <s v="Contrato não encontrado"/>
    <m/>
    <m/>
    <s v="Lei n° 8.666/93"/>
    <m/>
    <m/>
    <s v="PRAZO LEGAL"/>
    <x v="32"/>
    <d v="2023-10-30T00:00:00"/>
    <s v="Sem informação"/>
    <x v="3"/>
    <m/>
    <s v="José Nasareno de Macedo Silva"/>
    <s v="Jose Nasareno de Macedo Silva"/>
    <s v="Sem indicação"/>
    <s v="Sem indicação"/>
    <s v="Sem indicação"/>
    <s v="nasareno.silva@tjpa.jus.br"/>
    <n v="-787"/>
    <s v=""/>
    <m/>
    <s v="Iniciar Processo de Reajuste"/>
    <s v="116/2023"/>
    <m/>
  </r>
  <r>
    <x v="0"/>
    <s v="006"/>
    <x v="2"/>
    <s v="CASCUDO POTIGUAR NEGÓCIOS E SERVIÇOS LTDA"/>
    <s v="40.480.094/0001-68"/>
    <s v="Registro de preço para FORNECIMENTO, INSTALAÇÃO E RETIRADA DE PELÍCULAS DE PROTEÇÃO SOLAR PARA ATENDER AOS IMÓVEIS ATÉ 400 KM DA CAPITAL"/>
    <s v="Material de Consumo e Serviço de Terceiro"/>
    <s v="Pregão Eletrônico"/>
    <s v="010/2023"/>
    <d v="2023-05-04T00:00:00"/>
    <s v="04/05/23"/>
    <d v="2024-05-04T00:00:00"/>
    <s v="04/05/24"/>
    <n v="366"/>
    <s v="EXPIRADO"/>
    <s v="EXPIRADO"/>
    <x v="0"/>
    <n v="73625"/>
    <x v="0"/>
    <n v="0"/>
    <s v="SEENG"/>
    <s v="TJPA-PRO-2023/01797"/>
    <n v="0"/>
    <s v="ARP não encontrada"/>
    <m/>
    <m/>
    <s v="Lei n° 8.666/93"/>
    <m/>
    <m/>
    <s v="PRAZO LEGAL"/>
    <x v="31"/>
    <d v="2024-03-05T00:00:00"/>
    <s v="Sem informação"/>
    <x v="4"/>
    <m/>
    <s v="Fabrício Nogueira Rodrigues"/>
    <s v="Rita de Cássia Araújo Oliveira Barata"/>
    <s v="Glaucia Regina Centeno Cordeiro de Campos"/>
    <s v="Sem indicação"/>
    <s v="Sem indicação"/>
    <s v="fabricio.rodrigues@tjpa.jus.br; rita.oliveira@tjpa.jus.br; glaucia.cordeiro@tjpa.jus.br; coordenadoria.contratos@tjpa.jus.br"/>
    <n v="-660"/>
    <n v="2"/>
    <m/>
    <s v="Iniciar Processo de Reajuste"/>
    <s v="006/2023"/>
    <m/>
  </r>
  <r>
    <x v="1"/>
    <s v="087"/>
    <x v="3"/>
    <s v="TORINO  INFORMATICA  LTDA "/>
    <s v="03.619.767/0005-15"/>
    <s v="Aquisição  de equipamentos para a modernização e expansão da infraestrutura de Tecnologia da Informação e Comunicação do Tribunal de Justiça do Estado do Pará"/>
    <s v="Contrato de TIC"/>
    <s v="Pregão Eletrônico"/>
    <s v="049/2021"/>
    <d v="2021-12-10T00:00:00"/>
    <s v="10/12/21"/>
    <d v="2022-12-10T00:00:00"/>
    <s v="10/12/22"/>
    <n v="365"/>
    <s v="EXPIRADO"/>
    <s v="EXPIRADO"/>
    <x v="0"/>
    <n v="905000"/>
    <x v="0"/>
    <s v="00"/>
    <s v="SETIC"/>
    <s v="PA-PRO-2021/04226"/>
    <s v="Contrato não encontrado"/>
    <s v="Contrato não encontrado"/>
    <s v="TJPA-MEM-2022/46417, COBRANÇA. EM 07/10 O sERVIDOR rONIEL INFORMOU QUE NAO SERÁ PORRROGADO, no Teams"/>
    <m/>
    <s v="Lei n° 8.666/93"/>
    <m/>
    <m/>
    <s v="PRAZO LEGAL"/>
    <x v="39"/>
    <d v="2022-10-11T00:00:00"/>
    <s v="Sem informação"/>
    <x v="4"/>
    <m/>
    <s v="Diego Baptista Leitão"/>
    <s v="Felipe Moraes Freitas"/>
    <s v="Marcus Sergio Ferreira Neves"/>
    <s v="Sem indicação"/>
    <s v="Sem indicação"/>
    <s v="diego.leitao@tjpa.jus.br; felipe.freitas@tjpa.jus.br; marcus.neves@tjpa.jus.br"/>
    <n v="-1171"/>
    <s v=""/>
    <m/>
    <s v="Iniciar Processo de Reajuste"/>
    <s v="087/2021"/>
    <m/>
  </r>
  <r>
    <x v="0"/>
    <s v="007"/>
    <x v="2"/>
    <s v="COMPANHIA DO PAPEL LTDA"/>
    <s v="21.496.459/0001/06"/>
    <s v="Registro de Preços para aquisição de papel A4 e A3 "/>
    <s v="Material de Consumo"/>
    <s v="Pregão Eletrônico"/>
    <s v="014/2023"/>
    <d v="2023-05-16T00:00:00"/>
    <s v="16/05/23"/>
    <d v="2024-05-16T00:00:00"/>
    <s v="16/05/24"/>
    <n v="366"/>
    <s v="EXPIRADO"/>
    <s v="EXPIRADO"/>
    <x v="0"/>
    <n v="525"/>
    <x v="0"/>
    <n v="0"/>
    <s v="SEADM"/>
    <s v="TJPA-PRO-2023/02006"/>
    <n v="0"/>
    <s v="ARP não encontrada"/>
    <m/>
    <m/>
    <s v="Lei n° 8.666/93"/>
    <m/>
    <m/>
    <s v="PRAZO LEGAL"/>
    <x v="31"/>
    <d v="2024-03-17T00:00:00"/>
    <s v="Sem informação"/>
    <x v="4"/>
    <m/>
    <s v="Joao Victor Ferreira Almeida"/>
    <s v="Antonio Paulo Costa de Castro"/>
    <s v="Mario Jose Moreira Pnito"/>
    <s v="Sem indicação"/>
    <s v="Sem indicação"/>
    <s v="joao.vfalmeida@tjpa.jus.br; antonio.castro@tjpa.jus.br; mario.pinto@tjpa.jus.br;coordenadoria.contratos@tjpa.jus.br"/>
    <n v="-648"/>
    <n v="2"/>
    <m/>
    <s v="Iniciar Processo de Reajuste"/>
    <s v="007/2023"/>
    <m/>
  </r>
  <r>
    <x v="0"/>
    <s v="008"/>
    <x v="2"/>
    <s v="JB COMERCIO E SERVICOS LTDA"/>
    <s v="44.248.520/0001-93"/>
    <s v="Registro de preços para aquisição de caixas de papelão e envelopes"/>
    <s v="Material de Consumo"/>
    <s v="Pregão Eletrônico"/>
    <s v="013/2023"/>
    <d v="2023-05-16T00:00:00"/>
    <s v="16/05/23"/>
    <d v="2024-05-16T00:00:00"/>
    <s v="16/05/24"/>
    <n v="366"/>
    <s v="EXPIRADO"/>
    <s v="EXPIRADO"/>
    <x v="0"/>
    <n v="38520"/>
    <x v="0"/>
    <n v="0"/>
    <s v="SEADM"/>
    <s v="TJPA-PRO-2023/02003"/>
    <n v="0"/>
    <s v="ARP não encontrada"/>
    <m/>
    <m/>
    <s v="Lei n° 8.666/93"/>
    <m/>
    <m/>
    <s v="PRAZO LEGAL"/>
    <x v="31"/>
    <d v="2024-03-17T00:00:00"/>
    <s v="Sem informação"/>
    <x v="4"/>
    <m/>
    <s v="Joao Victor Ferreira Almeida"/>
    <s v="Antonio Paulo Costa de Castro"/>
    <s v="Mario Jose Moreira Pnito"/>
    <s v="Sem indicação"/>
    <s v="Sem indicação"/>
    <s v="joao.vfalmeida@tjpa.jus.br; antonio.castro@tjpa.jus.br; mario.pinto@tjpa.jus.br;coordenadoria.contratos@tjpa.jus.br"/>
    <n v="-648"/>
    <n v="2"/>
    <m/>
    <s v="Iniciar Processo de Reajuste"/>
    <s v="008/2023"/>
    <m/>
  </r>
  <r>
    <x v="0"/>
    <s v="008"/>
    <x v="2"/>
    <s v="PRISMA PAPELARIA LTDA"/>
    <s v="28.076.288/0001-05"/>
    <s v="Registro de preços para aquisição de caixas de papelão e envelopes"/>
    <s v="Material de Consumo"/>
    <s v="Pregão Eletrônico"/>
    <s v="013/2023"/>
    <d v="2023-05-16T00:00:00"/>
    <s v="16/05/23"/>
    <d v="2024-05-16T00:00:00"/>
    <s v="16/05/24"/>
    <n v="366"/>
    <s v="EXPIRADO"/>
    <s v="EXPIRADO"/>
    <x v="0"/>
    <n v="18800"/>
    <x v="0"/>
    <n v="0"/>
    <s v="SEADM"/>
    <s v="TJPA-PRO-2023/02002"/>
    <n v="0"/>
    <s v="ARP não encontrada"/>
    <m/>
    <m/>
    <s v="Lei n° 8.666/93"/>
    <m/>
    <m/>
    <s v="PRAZO LEGAL"/>
    <x v="31"/>
    <d v="2024-03-17T00:00:00"/>
    <s v="Sem informação"/>
    <x v="4"/>
    <m/>
    <s v="Joao Victor Ferreira Almeida"/>
    <s v="Antonio Paulo Costa de Castro"/>
    <s v="Mario Jose Moreira Pnito"/>
    <s v="Sem indicação"/>
    <s v="Sem indicação"/>
    <s v="joao.vfalmeida@tjpa.jus.br; antonio.castro@tjpa.jus.br; mario.pinto@tjpa.jus.br;coordenadoria.contratos@tjpa.jus.br"/>
    <n v="-648"/>
    <n v="2"/>
    <m/>
    <s v="Iniciar Processo de Reajuste"/>
    <s v="008/2023"/>
    <m/>
  </r>
  <r>
    <x v="0"/>
    <s v="009"/>
    <x v="2"/>
    <s v="SINGEO SOLUCOES EM GEORREFERENCIAMENTO E ENGENHARIA LTDA"/>
    <s v="20.892.130/0001-93"/>
    <s v="Registro de Preços para eventual contratação de serviços de engenharia  de levantamento topográfico, cadastral, sondagem geotécnica e laboração de projetos executivos de arquitetura e complementares para o Tribunal de Justiça do Pará"/>
    <s v="Obra e Serviço de Engenharia"/>
    <s v="Pregão Eletrônico"/>
    <s v="012/2023"/>
    <d v="2023-05-29T00:00:00"/>
    <s v="29/05/23"/>
    <d v="2024-05-29T00:00:00"/>
    <s v="29/05/24"/>
    <n v="366"/>
    <s v="EXPIRADO"/>
    <s v="EXPIRADO"/>
    <x v="0"/>
    <n v="202690"/>
    <x v="0"/>
    <n v="0"/>
    <s v="SEENG"/>
    <s v="TJPA-PRO-2023/02207"/>
    <n v="0"/>
    <s v="ARP não encontrada"/>
    <m/>
    <m/>
    <s v="Lei n° 8.666/93"/>
    <m/>
    <m/>
    <s v="PRAZO LEGAL"/>
    <x v="31"/>
    <d v="2024-03-30T00:00:00"/>
    <s v="Sem informação"/>
    <x v="4"/>
    <m/>
    <s v="Nadime Sassim Dahas"/>
    <s v="Klaus Rhossard Seabra Guimarães "/>
    <s v="Gabriela Pessoa Monteiro"/>
    <s v="Sem indicação"/>
    <s v="Sem indicação"/>
    <s v="nadime.dahas@tjpa.jus.br;klaus.guimaraes@tjpa.jus.br;gabriela.pessoa@tjpa.jus.br;coordenadoria.contratos@tjpa.jus.br"/>
    <n v="-635"/>
    <n v="2"/>
    <m/>
    <s v="Iniciar Processo de Reajuste"/>
    <s v="009/2023"/>
    <m/>
  </r>
  <r>
    <x v="0"/>
    <s v="009"/>
    <x v="2"/>
    <s v="CLAUDIO FERRO ARQUITETURA LTDA"/>
    <s v="11.915.665/0001-41"/>
    <s v="Registro de Preços para eventual contratação de serviços de engenharia  de levantamento topográfico, cadastral, sondagem geotécnica e laboração de projetos executivos de arquitetura e complementares para o Tribunal de Justiça do Pará"/>
    <s v="Obra e Serviço de Engenharia"/>
    <s v="Pregão Eletrônico"/>
    <s v="012/2023"/>
    <d v="2023-05-29T00:00:00"/>
    <s v="29/05/23"/>
    <d v="2024-05-29T00:00:00"/>
    <s v="29/05/24"/>
    <n v="366"/>
    <s v="EXPIRADO"/>
    <s v="EXPIRADO"/>
    <x v="0"/>
    <n v="1040678"/>
    <x v="0"/>
    <n v="0"/>
    <s v="SEENG"/>
    <s v="TJPA-PRO-2023/02203"/>
    <n v="0"/>
    <s v="ARP não encontrada"/>
    <m/>
    <m/>
    <s v="Lei n° 8.666/93"/>
    <m/>
    <m/>
    <s v="PRAZO LEGAL"/>
    <x v="31"/>
    <d v="2024-03-30T00:00:00"/>
    <s v="Sem informação"/>
    <x v="4"/>
    <m/>
    <s v="Nadime Sassim Dahas"/>
    <s v="Klaus Rhossard Seabra Guimarães "/>
    <s v="Gabriela Pessoa Monteiro"/>
    <s v="Sem indicação"/>
    <s v="Sem indicação"/>
    <s v="nadime.dahas@tjpa.jus.br;klaus.guimaraes@tjpa.jus.br;gabriela.pessoa@tjpa.jus.br;coordenadoria.contratos@tjpa.jus.br"/>
    <n v="-635"/>
    <n v="2"/>
    <m/>
    <s v="Iniciar Processo de Reajuste"/>
    <s v="009/2023"/>
    <m/>
  </r>
  <r>
    <x v="0"/>
    <s v="012"/>
    <x v="2"/>
    <s v="ALEXANDRE AUZIER DE SOUZA ME"/>
    <s v="15.062.186/0001-80"/>
    <s v="Registro  de Preços  para  aquisição  de  eletrodomésticos,  eletroportáteis  e  organizador  de  filas, conforme condições, quantidades e exigências estabelecidas no termo de referência, Anexo I do edital."/>
    <s v="Material Permanente"/>
    <s v="Pregão Eletrônico"/>
    <s v="011/2023"/>
    <d v="2023-06-05T00:00:00"/>
    <s v="05/06/23"/>
    <d v="2024-06-05T00:00:00"/>
    <s v="05/06/24"/>
    <n v="366"/>
    <s v="EXPIRADO"/>
    <s v="EXPIRADO"/>
    <x v="0"/>
    <n v="57500"/>
    <x v="0"/>
    <n v="0"/>
    <s v="SEADM"/>
    <s v="TJPA-PRO-2023/02259"/>
    <n v="0"/>
    <s v="ARP não encontrada"/>
    <m/>
    <m/>
    <s v="Lei n° 8.666/93"/>
    <m/>
    <m/>
    <s v="PRAZO LEGAL"/>
    <x v="31"/>
    <d v="2024-04-06T00:00:00"/>
    <s v="Sem informação"/>
    <x v="4"/>
    <m/>
    <s v="Joao Victor Ferreira Almeida"/>
    <s v="Leandro Soares Costa Borges"/>
    <s v="Antonio Marcos Nunes de Carvalho"/>
    <s v="Sem indicação"/>
    <s v="Sem indicação"/>
    <s v="joao.vfalmeida@tjpa.jus.br; leandro.borges@tjpa.jus.br; antonio.carvalho@tjpa.jus.br; coordenadoria.contratos@tjpa.jus.br"/>
    <n v="-628"/>
    <n v="2"/>
    <m/>
    <s v="Iniciar Processo de Reajuste"/>
    <s v="012/2023"/>
    <m/>
  </r>
  <r>
    <x v="0"/>
    <s v="012"/>
    <x v="2"/>
    <s v="K. BECHARA FARIAS DA SILVA LTDA"/>
    <s v="34.971.33/0001-15"/>
    <s v="Registro  de Preços  para  aquisição  de  eletrodomésticos,  eletroportáteis  e  organizador  de  filas, conforme condições, quantidades e exigências estabelecidas no termo de referência, Anexo I do edital."/>
    <s v="Material Permanente"/>
    <s v="Pregão Eletrônico"/>
    <s v="011/2023"/>
    <d v="2023-06-05T00:00:00"/>
    <s v="05/06/23"/>
    <d v="2024-06-05T00:00:00"/>
    <s v="05/06/24"/>
    <n v="366"/>
    <s v="EXPIRADO"/>
    <s v="EXPIRADO"/>
    <x v="0"/>
    <n v="47871.199999999997"/>
    <x v="0"/>
    <n v="0"/>
    <s v="SEADM"/>
    <s v="TJPA-PRO-2023/02266"/>
    <n v="0"/>
    <s v="ARP não encontrada"/>
    <m/>
    <m/>
    <s v="Lei n° 8.666/93"/>
    <m/>
    <m/>
    <s v="PRAZO LEGAL"/>
    <x v="31"/>
    <d v="2024-04-06T00:00:00"/>
    <s v="Sem informação"/>
    <x v="4"/>
    <m/>
    <s v="Joao Victor Ferreira Almeida"/>
    <s v="Leandro Soares Costa Borges"/>
    <s v="Antonio Marcos Nunes de Carvalho"/>
    <s v="Sem indicação"/>
    <s v="Sem indicação"/>
    <s v="joao.vfalmeida@tjpa.jus.br; leandro.borges@tjpa.jus.br; antonio.carvalho@tjpa.jus.br; coordenadoria.contratos@tjpa.jus.br"/>
    <n v="-628"/>
    <n v="2"/>
    <m/>
    <s v="Iniciar Processo de Reajuste"/>
    <s v="012/2023"/>
    <m/>
  </r>
  <r>
    <x v="0"/>
    <s v="012"/>
    <x v="2"/>
    <s v="REDNOV FERRAMENTAS LTDA"/>
    <s v="45.769.285/0001-68"/>
    <s v="Registro  de Preços  para  aquisição  de  eletrodomésticos,  eletroportáteis  e  organizador  de  filas, conforme condições, quantidades e exigências estabelecidas no termo de referência, Anexo I do edital."/>
    <s v="Material Permanente"/>
    <s v="Pregão Eletrônico"/>
    <s v="011/2023"/>
    <d v="2023-06-05T00:00:00"/>
    <s v="05/06/23"/>
    <d v="2024-06-05T00:00:00"/>
    <s v="05/06/24"/>
    <n v="366"/>
    <s v="EXPIRADO"/>
    <s v="EXPIRADO"/>
    <x v="0"/>
    <n v="26533"/>
    <x v="0"/>
    <n v="0"/>
    <s v="SEADM"/>
    <s v="TJPA-PRO-2023/02264"/>
    <n v="0"/>
    <s v="ARP não encontrada"/>
    <m/>
    <m/>
    <s v="Lei n° 8.666/93"/>
    <m/>
    <m/>
    <s v="PRAZO LEGAL"/>
    <x v="31"/>
    <d v="2024-04-06T00:00:00"/>
    <s v="Sem informação"/>
    <x v="4"/>
    <m/>
    <s v="Joao Victor Ferreira Almeida"/>
    <s v="Leandro Soares Costa Borges"/>
    <s v="Antonio Marcos Nunes de Carvalho"/>
    <s v="Sem indicação"/>
    <s v="Sem indicação"/>
    <s v="joao.vfalmeida@tjpa.jus.br; leandro.borges@tjpa.jus.br; antonio.carvalho@tjpa.jus.br; coordenadoria.contratos@tjpa.jus.br"/>
    <n v="-628"/>
    <n v="2"/>
    <m/>
    <s v="Iniciar Processo de Reajuste"/>
    <s v="012/2023"/>
    <m/>
  </r>
  <r>
    <x v="0"/>
    <s v="012"/>
    <x v="2"/>
    <s v="PUBLIC SYSTEM INDÚSTRIA E COMÉRCIO DE ORIENTADORES DE PÚBLICO LTDA"/>
    <s v="10.322.423/0001-81"/>
    <s v="Registro  de Preços  para  aquisição  de  eletrodomésticos,  eletroportáteis  e  organizador  de  filas, conforme condições, quantidades e exigências estabelecidas no termo de referência, Anexo I do edital."/>
    <s v="Material Permanente"/>
    <s v="Pregão Eletrônico"/>
    <s v="011/2023"/>
    <d v="2023-06-05T00:00:00"/>
    <s v="05/06/23"/>
    <d v="2024-06-05T00:00:00"/>
    <s v="05/06/24"/>
    <n v="366"/>
    <s v="EXPIRADO"/>
    <s v="EXPIRADO"/>
    <x v="0"/>
    <n v="11400"/>
    <x v="0"/>
    <n v="0"/>
    <s v="SEADM"/>
    <s v="TJPA-PRO-2023/02263"/>
    <n v="0"/>
    <s v="ARP não encontrada"/>
    <m/>
    <m/>
    <s v="Lei n° 8.666/93"/>
    <m/>
    <m/>
    <s v="PRAZO LEGAL"/>
    <x v="31"/>
    <d v="2024-04-06T00:00:00"/>
    <s v="Sem informação"/>
    <x v="4"/>
    <m/>
    <s v="Joao Victor Ferreira Almeida"/>
    <s v="Leandro Soares Costa Borges"/>
    <s v="Antonio Marcos Nunes de Carvalho"/>
    <s v="Sem indicação"/>
    <s v="Sem indicação"/>
    <s v="joao.vfalmeida@tjpa.jus.br; leandro.borges@tjpa.jus.br; antonio.carvalho@tjpa.jus.br; coordenadoria.contratos@tjpa.jus.br"/>
    <n v="-628"/>
    <n v="2"/>
    <m/>
    <s v="Iniciar Processo de Reajuste"/>
    <s v="012/2023"/>
    <m/>
  </r>
  <r>
    <x v="0"/>
    <s v="012"/>
    <x v="2"/>
    <s v="L. CARVALHO COMÉRCIO E SERVIÇOS LTDA"/>
    <s v="20.991.432/0001-19"/>
    <s v="Registro  de Preços  para  aquisição  de  eletrodomésticos,  eletroportáteis  e  organizador  de  filas, conforme condições, quantidades e exigências estabelecidas no termo de referência, Anexo I do edital."/>
    <s v="Material Permanente"/>
    <s v="Pregão Eletrônico"/>
    <s v="011/2023"/>
    <d v="2023-06-05T00:00:00"/>
    <s v="05/06/23"/>
    <d v="2024-06-05T00:00:00"/>
    <s v="05/06/24"/>
    <n v="366"/>
    <s v="EXPIRADO"/>
    <s v="EXPIRADO"/>
    <x v="0"/>
    <n v="130624"/>
    <x v="0"/>
    <n v="0"/>
    <s v="SEADM"/>
    <s v="TJPA-PRO-2023/02262"/>
    <n v="0"/>
    <s v="ARP não encontrada"/>
    <m/>
    <m/>
    <s v="Lei n° 8.666/93"/>
    <m/>
    <m/>
    <s v="PRAZO LEGAL"/>
    <x v="31"/>
    <d v="2024-04-06T00:00:00"/>
    <s v="Sem informação"/>
    <x v="4"/>
    <m/>
    <s v="Joao Victor Ferreira Almeida"/>
    <s v="Leandro Soares Costa Borges"/>
    <s v="Antonio Marcos Nunes de Carvalho"/>
    <s v="Sem indicação"/>
    <s v="Sem indicação"/>
    <s v="joao.vfalmeida@tjpa.jus.br; leandro.borges@tjpa.jus.br; antonio.carvalho@tjpa.jus.br; coordenadoria.contratos@tjpa.jus.br"/>
    <n v="-628"/>
    <n v="2"/>
    <m/>
    <s v="Iniciar Processo de Reajuste"/>
    <s v="012/2023"/>
    <m/>
  </r>
  <r>
    <x v="0"/>
    <s v="012"/>
    <x v="2"/>
    <s v="I G DOS SANTOS DE OLIVEIRA LTDA"/>
    <s v="27.363.204/0001-43"/>
    <s v="Registro  de Preços  para  aquisição  de  eletrodomésticos,  eletroportáteis  e  organizador  de  filas, conforme condições, quantidades e exigências estabelecidas no termo de referência, Anexo I do edital."/>
    <s v="Material Permanente"/>
    <s v="Pregão Eletrônico"/>
    <s v="011/2023"/>
    <d v="2023-06-05T00:00:00"/>
    <s v="05/06/23"/>
    <d v="2024-06-05T00:00:00"/>
    <s v="05/06/24"/>
    <n v="366"/>
    <s v="EXPIRADO"/>
    <s v="EXPIRADO"/>
    <x v="0"/>
    <n v="38500"/>
    <x v="0"/>
    <n v="0"/>
    <s v="SEADM"/>
    <s v="TJPA-PRO-2023/02267"/>
    <n v="0"/>
    <s v="ARP não encontrada"/>
    <m/>
    <m/>
    <s v="Lei n° 8.666/93"/>
    <m/>
    <m/>
    <s v="PRAZO LEGAL"/>
    <x v="31"/>
    <d v="2024-04-06T00:00:00"/>
    <s v="Sem informação"/>
    <x v="4"/>
    <m/>
    <s v="Joao Victor Ferreira Almeida"/>
    <s v="Leandro Soares Costa Borges"/>
    <s v="Antonio Marcos Nunes de Carvalho"/>
    <s v="Sem indicação"/>
    <s v="Sem indicação"/>
    <s v="joao.vfalmeida@tjpa.jus.br; leandro.borges@tjpa.jus.br; antonio.carvalho@tjpa.jus.br; coordenadoria.contratos@tjpa.jus.br"/>
    <n v="-628"/>
    <n v="2"/>
    <m/>
    <s v="Iniciar Processo de Reajuste"/>
    <s v="012/2023"/>
    <m/>
  </r>
  <r>
    <x v="0"/>
    <s v="012"/>
    <x v="2"/>
    <s v="ERIELEM DO NASCIMENTO OEIRAS"/>
    <s v="48.532.136/0001-79"/>
    <s v="Registro  de Preços  para  aquisição  de  eletrodomésticos,  eletroportáteis  e  organizador  de  filas, conforme condições, quantidades e exigências estabelecidas no termo de referência, Anexo I do edital."/>
    <s v="Material Permanente"/>
    <s v="Pregão Eletrônico"/>
    <s v="011/2023"/>
    <d v="2023-06-05T00:00:00"/>
    <s v="05/06/23"/>
    <d v="2024-06-05T00:00:00"/>
    <s v="05/06/24"/>
    <n v="366"/>
    <s v="EXPIRADO"/>
    <s v="EXPIRADO"/>
    <x v="0"/>
    <n v="77341.600000000006"/>
    <x v="0"/>
    <n v="0"/>
    <s v="SEADM"/>
    <s v="TJPA-PRO-2023/02261"/>
    <n v="0"/>
    <s v="ARP não encontrada"/>
    <m/>
    <m/>
    <s v="Lei n° 8.666/93"/>
    <m/>
    <m/>
    <s v="PRAZO LEGAL"/>
    <x v="31"/>
    <d v="2024-04-06T00:00:00"/>
    <s v="Sem informação"/>
    <x v="4"/>
    <m/>
    <s v="Joao Victor Ferreira Almeida"/>
    <s v="Leandro Soares Costa Borges"/>
    <s v="Antonio Marcos Nunes de Carvalho"/>
    <s v="Sem indicação"/>
    <s v="Sem indicação"/>
    <s v="joao.vfalmeida@tjpa.jus.br; leandro.borges@tjpa.jus.br; antonio.carvalho@tjpa.jus.br; coordenadoria.contratos@tjpa.jus.br"/>
    <n v="-628"/>
    <n v="2"/>
    <m/>
    <s v="Iniciar Processo de Reajuste"/>
    <s v="012/2023"/>
    <m/>
  </r>
  <r>
    <x v="0"/>
    <s v="012"/>
    <x v="2"/>
    <s v="BZ COMÉRCIO E SERVIÇOS LTDA"/>
    <s v="41.278.336/0001-06"/>
    <s v="Registro  de Preços  para  aquisição  de  eletrodomésticos,  eletroportáteis  e  organizador  de  filas, conforme condições, quantidades e exigências estabelecidas no termo de referência, Anexo I do edital."/>
    <s v="Material Permanente"/>
    <s v="Pregão Eletrônico"/>
    <s v="011/2023"/>
    <d v="2023-06-05T00:00:00"/>
    <s v="05/06/23"/>
    <d v="2024-06-05T00:00:00"/>
    <s v="05/06/24"/>
    <n v="366"/>
    <s v="EXPIRADO"/>
    <s v="EXPIRADO"/>
    <x v="0"/>
    <n v="7640"/>
    <x v="0"/>
    <n v="0"/>
    <s v="SEADM"/>
    <s v="TJPA-PRO-2023/02260"/>
    <n v="0"/>
    <s v="ARP não encontrada"/>
    <m/>
    <m/>
    <s v="Lei n° 8.666/93"/>
    <m/>
    <m/>
    <s v="PRAZO LEGAL"/>
    <x v="31"/>
    <d v="2024-04-06T00:00:00"/>
    <s v="Sem informação"/>
    <x v="4"/>
    <m/>
    <s v="Joao Victor Ferreira Almeida"/>
    <s v="Leandro Soares Costa Borges"/>
    <s v="Antonio Marcos Nunes de Carvalho"/>
    <s v="Sem indicação"/>
    <s v="Sem indicação"/>
    <s v="joao.vfalmeida@tjpa.jus.br; leandro.borges@tjpa.jus.br; antonio.carvalho@tjpa.jus.br; coordenadoria.contratos@tjpa.jus.br"/>
    <n v="-628"/>
    <n v="2"/>
    <m/>
    <s v="Iniciar Processo de Reajuste"/>
    <s v="012/2023"/>
    <m/>
  </r>
  <r>
    <x v="0"/>
    <s v="012"/>
    <x v="2"/>
    <s v="S KAHWAGE PAIVA LTDA"/>
    <s v="40.907.095/0001-46"/>
    <s v="Registro  de Preços  para  aquisição  de  eletrodomésticos,  eletroportáteis  e  organizador  de  filas, conforme condições, quantidades e exigências estabelecidas no termo de referência, Anexo I do edital."/>
    <s v="Material Permanente"/>
    <s v="Pregão Eletrônico"/>
    <s v="011/2023"/>
    <d v="2023-06-05T00:00:00"/>
    <s v="05/06/23"/>
    <d v="2024-06-05T00:00:00"/>
    <s v="05/06/24"/>
    <n v="366"/>
    <s v="EXPIRADO"/>
    <s v="EXPIRADO"/>
    <x v="0"/>
    <n v="51700"/>
    <x v="0"/>
    <n v="0"/>
    <s v="SEADM"/>
    <s v="TJPA-PRO-2023/02265"/>
    <n v="0"/>
    <s v="ARP não encontrada"/>
    <m/>
    <m/>
    <s v="Lei n° 8.666/93"/>
    <m/>
    <m/>
    <s v="PRAZO LEGAL"/>
    <x v="31"/>
    <d v="2024-04-06T00:00:00"/>
    <s v="Sem informação"/>
    <x v="4"/>
    <m/>
    <s v="Joao Victor Ferreira Almeida"/>
    <s v="Leandro Soares Costa Borges"/>
    <s v="Antonio Marcos Nunes de Carvalho"/>
    <s v="Sem indicação"/>
    <s v="Sem indicação"/>
    <s v="joao.vfalmeida@tjpa.jus.br; leandro.borges@tjpa.jus.br; antonio.carvalho@tjpa.jus.br; coordenadoria.contratos@tjpa.jus.br"/>
    <n v="-628"/>
    <n v="2"/>
    <m/>
    <s v="Iniciar Processo de Reajuste"/>
    <s v="012/2023"/>
    <m/>
  </r>
  <r>
    <x v="0"/>
    <s v="013"/>
    <x v="2"/>
    <s v="JJ COMÉRCIO E SERVIÇOS DE EQUIPAMENTOS DE SEGURANÇA LTDA"/>
    <s v="18.099.364/0001-36"/>
    <s v="Registro de Preços para eventual Recarga e Serviço de Manutenção "/>
    <s v="Material de Consumo e Serviço de Terceiro"/>
    <s v="Pregão Eletrônico"/>
    <s v="015/2023"/>
    <d v="2023-06-05T00:00:00"/>
    <s v="05/06/23"/>
    <d v="2024-06-05T00:00:00"/>
    <s v="05/06/24"/>
    <n v="366"/>
    <s v="EXPIRADO"/>
    <s v="EXPIRADO"/>
    <x v="0"/>
    <n v="62150"/>
    <x v="0"/>
    <n v="0"/>
    <s v="COMIL"/>
    <s v="TJPA-PRO-2023/02308"/>
    <n v="0"/>
    <s v="ARP não encontrada"/>
    <m/>
    <m/>
    <s v="Lei n° 8.666/93"/>
    <m/>
    <m/>
    <s v="PRAZO LEGAL"/>
    <x v="31"/>
    <d v="2024-04-06T00:00:00"/>
    <s v="Sem informação"/>
    <x v="4"/>
    <m/>
    <s v="Willian Rogerio Souza da Silva"/>
    <s v="Marcos Ramalho Junior"/>
    <s v="Manasses de Souza Melo"/>
    <s v="Sem indicação"/>
    <s v="Sem indicação"/>
    <s v="william.souza@tjpa.jus.br; marcos.ramalho@tjpa.jus.br; manasses.melo@tjpa.jus.br; coordenadoria.contratos@tjpa.jus.br"/>
    <n v="-628"/>
    <n v="2"/>
    <m/>
    <s v="Iniciar Processo de Reajuste"/>
    <s v="013/2023"/>
    <m/>
  </r>
  <r>
    <x v="1"/>
    <s v="023"/>
    <x v="1"/>
    <s v="RC SEGURANCA DO TRABALHO LTDA"/>
    <s v="38.928.121/0001-70"/>
    <s v="Contratação de empresa de Serviços Especializados em Segurança e Medicina do Trabalho - SESMT, para realização de levantamentos e avaliações ambientais para elaboração de Laudo Técnico das Condições Ambientais de Trabalho – LTCAT, Laudo de Insalubridade – LI, Laudo de Periculosidade – LP e transmissão para o eSocial (Escrituração Digital das Obrigações Fiscais, Previdenciárias e Trabalhistas) das primeiras cargas dos eventos de Saúde e Segurança do Trabalho – SST: S-2210 e S-2240, relacionados a todos os ambientes do Tribunal de Justiça do Estado do Pará – TJE/PA, onde laboram servidores vinculados ao Regime Geral de Previdência Social - RGPS, que estão lotados na Região Metropolitana de Belém e em, aproximadamente, 112 (Cento e doze) municípios do Estado do Pará."/>
    <s v="Serviço de Terceiro"/>
    <s v="Pregão Eletrônico"/>
    <s v="072/2023"/>
    <d v="2024-03-04T00:00:00"/>
    <s v="04/03/24"/>
    <d v="2024-10-04T00:00:00"/>
    <s v="04/10/24"/>
    <n v="214"/>
    <s v="EXPIRADO"/>
    <s v="EXPIRADO"/>
    <x v="0"/>
    <n v="58838.32"/>
    <x v="0"/>
    <s v="00"/>
    <s v="SEGEP"/>
    <s v="TJPA-PRO-2024/00892"/>
    <s v="Contrato não encontrado"/>
    <s v="Contrato não encontrado"/>
    <s v="TJPA-MEM-2024/40602, cobrança - não será prorrogado."/>
    <m/>
    <s v="Lei n° 8.666/93"/>
    <m/>
    <m/>
    <s v="PRAZO LEGAL"/>
    <x v="29"/>
    <d v="2024-08-05T00:00:00"/>
    <s v="Sem informação"/>
    <x v="4"/>
    <m/>
    <s v="Emiliano Augusto Bastos"/>
    <s v="Kamilla de Mendonça Gondim Prince"/>
    <s v="Kamilla de Mendonça Gondim Prince"/>
    <s v="Sem indicação"/>
    <s v="Sem indicação"/>
    <s v="emiliano.coutinho@tjpa.jus.br; kamilla.gondim@tjpa.jus.br; coordenadoria.contratos@tjpa.jus.br"/>
    <n v="-507"/>
    <n v="4"/>
    <m/>
    <s v="Iniciar Processo de Reajuste"/>
    <s v="023/2024"/>
    <m/>
  </r>
  <r>
    <x v="1"/>
    <s v="034"/>
    <x v="1"/>
    <s v="TORINO INFORMÁTICA LTDA"/>
    <s v="03.619.767/0005-15"/>
    <s v="Aquisição de equipamentos para a modernização e expansão da infraestrutura de Tecnologia da Informação e Comunicação do Tribunal de Justiça do Estado do Pará"/>
    <s v="Material de Consumo e Contrato de TIC"/>
    <s v="Pregão Eletrônico"/>
    <s v="044/2023"/>
    <d v="2024-04-04T00:00:00"/>
    <s v="04/04/24"/>
    <d v="2024-10-04T00:00:00"/>
    <s v="04/10/24"/>
    <n v="183"/>
    <s v="EXPIRADO"/>
    <s v="EXPIRADO"/>
    <x v="0"/>
    <n v="1416000"/>
    <x v="0"/>
    <s v="00"/>
    <s v="SETIC"/>
    <s v="TJPA-PRO-2024/01440"/>
    <s v="Contrato não encontrado"/>
    <s v="Contrato não encontrado"/>
    <s v="Contrato de aquisição"/>
    <m/>
    <s v="Lei n° 8.666/93"/>
    <m/>
    <m/>
    <s v="PRAZO LEGAL"/>
    <x v="29"/>
    <d v="2024-08-05T00:00:00"/>
    <s v="Sem informação"/>
    <x v="4"/>
    <s v="Contrato oriundo do consumo da Ata 005/2024. Apenas aquisição não pode ser prorrogado"/>
    <s v="Ramon Santos do Nascimento"/>
    <s v="Bruno Vieira dos Santos"/>
    <s v="Fabricio Jose Uchoa Correa"/>
    <s v="Sem indicação"/>
    <s v="Sem indicação"/>
    <s v="ramon.nascimento@tjpa.jus.br; bruno.vieira@tjpa.jus.br; fabricio.uchua@tjpa.jus.br; coordenadoria.contratos@tjpa.jus.br"/>
    <n v="-507"/>
    <n v="4"/>
    <m/>
    <s v="Iniciar Processo de Reajuste"/>
    <s v="034/2024"/>
    <m/>
  </r>
  <r>
    <x v="1"/>
    <s v="035"/>
    <x v="1"/>
    <s v="R JUAREZ DE ALMEIDA ME"/>
    <s v="27.996.382/0001-01"/>
    <s v="Aquisição de equipamentos para a modernização e expansão da infraestrutura de Tecnologia da Informação e Comunicação do Tribunal de Justiça do Estado do Pará"/>
    <s v="Material de Consumo e Contrato de TIC"/>
    <s v="Pregão Eletrônico"/>
    <s v="044/2023"/>
    <d v="2024-04-09T00:00:00"/>
    <s v="09/04/24"/>
    <d v="2024-10-09T00:00:00"/>
    <s v="09/10/24"/>
    <n v="183"/>
    <s v="EXPIRADO"/>
    <s v="EXPIRADO"/>
    <x v="0"/>
    <n v="253400"/>
    <x v="0"/>
    <s v="00"/>
    <s v="SETIC"/>
    <s v="TJPA-PRO-2024/01491"/>
    <s v="Contrato não encontrado"/>
    <s v="Contrato não encontrado"/>
    <s v="Contrato de aquisição"/>
    <m/>
    <s v="Lei n° 8.666/93"/>
    <m/>
    <m/>
    <s v="PRAZO LEGAL"/>
    <x v="29"/>
    <d v="2024-08-10T00:00:00"/>
    <s v="Sem informação"/>
    <x v="4"/>
    <s v="Contrato oriundo do consumo da Ata 005/2024. Apenas aquisição não pode ser prorrogado"/>
    <s v="Ramon Santos do Nascimento"/>
    <s v="Bruno Vieira dos Santos"/>
    <s v="Fabricio Jose Uchoa Correa"/>
    <s v="Sem indicação"/>
    <s v="Sem indicação"/>
    <s v="ramon.nascimento@tjpa.jus.br; bruno.vieira@tjpa.jus.br; fabricio.uchua@tjpa.jus.br; coordenadoria.contratos@tjpa.jus.br"/>
    <n v="-502"/>
    <n v="4"/>
    <m/>
    <s v="Iniciar Processo de Reajuste"/>
    <s v="035/2024"/>
    <m/>
  </r>
  <r>
    <x v="1"/>
    <s v="036"/>
    <x v="1"/>
    <s v="XP ON CONSULTORIA LTDA"/>
    <s v="23.518.065/0001-29"/>
    <s v="Aquisição de equipamentos para a modernização e expansão da infraestrutura de Tecnologia da Informação e Comunicação do Tribunal de Justiça do Estado do Pará"/>
    <s v="Material de Consumo e Contrato de TIC"/>
    <s v="Pregão Eletrônico"/>
    <s v="044/2023"/>
    <d v="2024-04-09T00:00:00"/>
    <s v="09/04/24"/>
    <d v="2024-10-09T00:00:00"/>
    <s v="09/10/24"/>
    <n v="183"/>
    <s v="EXPIRADO"/>
    <s v="EXPIRADO"/>
    <x v="0"/>
    <n v="884287.2"/>
    <x v="0"/>
    <s v="00"/>
    <s v="SETIC"/>
    <s v="TJPA-PRO-2024/01493"/>
    <s v="Contrato não encontrado"/>
    <s v="Contrato não encontrado"/>
    <s v="Contrato de aquisição"/>
    <m/>
    <s v="Lei n° 8.666/93"/>
    <m/>
    <m/>
    <s v="PRAZO LEGAL"/>
    <x v="29"/>
    <d v="2024-08-10T00:00:00"/>
    <s v="Sem informação"/>
    <x v="4"/>
    <s v="Contrato oriundo do consumo da Ata 005/2024. Apenas aquisição não pode ser prorrogado"/>
    <s v="Ramon Santos do Nascimento"/>
    <s v="Bruno Vieira dos Santos"/>
    <s v="Fabricio Jose Uchoa Correa"/>
    <s v="Sem indicação"/>
    <s v="Sem indicação"/>
    <s v="ramon.nascimento@tjpa.jus.br; bruno.vieira@tjpa.jus.br; fabricio.uchua@tjpa.jus.br; coordenadoria.contratos@tjpa.jus.br"/>
    <n v="-502"/>
    <n v="4"/>
    <m/>
    <s v="Iniciar Processo de Reajuste"/>
    <s v="036/2024"/>
    <m/>
  </r>
  <r>
    <x v="0"/>
    <s v="007"/>
    <x v="2"/>
    <s v="MULTPAPER DISTRIBUIDORA DE PAPÉIS LTDA"/>
    <s v="26.976.381/0001-32"/>
    <s v="Registro de Preços para aquisição de papel A4 e A3 "/>
    <s v="Material de Consumo"/>
    <s v="Pregão Eletrônico"/>
    <s v="014/2023"/>
    <d v="2023-05-16T00:00:00"/>
    <s v="16/05/23"/>
    <d v="2024-05-16T00:00:00"/>
    <s v="16/05/24"/>
    <n v="366"/>
    <s v="EXPIRADO"/>
    <s v="EXPIRADO"/>
    <x v="0"/>
    <n v="688000"/>
    <x v="0"/>
    <n v="0"/>
    <s v="SEADM"/>
    <s v="TJPA-PRO-2023/02005"/>
    <n v="0"/>
    <s v="ARP não encontrada"/>
    <m/>
    <m/>
    <s v="Lei n° 8.666/93"/>
    <m/>
    <m/>
    <s v="PRAZO LEGAL"/>
    <x v="31"/>
    <d v="2024-03-17T00:00:00"/>
    <s v="Sem informação"/>
    <x v="4"/>
    <m/>
    <s v="Joao Victor Ferreira Almeida"/>
    <s v="Antonio Paulo Costa de Castro"/>
    <s v="Mario Jose Moreira Pnito"/>
    <s v="Sem indicação"/>
    <s v="Sem indicação"/>
    <s v="joao.vfalmeida@tjpa.jus.br; antonio.castro@tjpa.jus.br; mario.pinto@tjpa.jus.br;coordenadoria.contratos@tjpa.jus.br"/>
    <n v="-648"/>
    <n v="2"/>
    <m/>
    <s v="Iniciar Processo de Reajuste"/>
    <s v="007/2023"/>
    <m/>
  </r>
  <r>
    <x v="1"/>
    <s v="002"/>
    <x v="1"/>
    <s v="A L PAES BOULHOSA LTDA"/>
    <s v="02.965.642/0001-50"/>
    <s v="Contratação de empresa especializada no fornecimento de equipamentos de refrigeração - SPLIT e ACJ ( sem instalaçao), afim se serem utilizadas na climatização ambiental das unidades administrativas e judiciárias desta Egrégia Corte."/>
    <s v="Serviço de Terceiro"/>
    <s v="Pregão Eletrônico "/>
    <s v="054/2023"/>
    <d v="2024-01-15T00:00:00"/>
    <s v="15/01/24"/>
    <d v="2024-11-14T00:00:00"/>
    <s v="14/11/24"/>
    <n v="304"/>
    <s v="EXPIRADO"/>
    <s v="EXPIRADO"/>
    <x v="0"/>
    <n v="19866"/>
    <x v="0"/>
    <s v="00"/>
    <s v="SEADM"/>
    <s v="TJPA-PRO-2024/00246"/>
    <s v="Contrato não encontrado"/>
    <s v="Contrato não encontrado"/>
    <s v="Rescisão antecipada unilateral TJPA-MEM-2024/51358 - rescisão antecipada autorizada em 01/10/2024"/>
    <m/>
    <s v="Lei n° 8.666/93"/>
    <m/>
    <m/>
    <s v="PRAZO LEGAL"/>
    <x v="29"/>
    <d v="2024-09-15T00:00:00"/>
    <s v="Sem informação"/>
    <x v="4"/>
    <m/>
    <s v="João Victor Ferreira Almeida"/>
    <s v="Leandro Soares Costa Borges"/>
    <s v="Edson Goçalves ferreira"/>
    <s v="Sem Indicação"/>
    <s v="Sem Indicação"/>
    <s v="joao.vfalmeida@tjpa.jus.br;leandro.borges@tjpa.jus.br;edson.ferreira@tjpa.jus.br;coordenadoria.contratos@tjpa.jus.br"/>
    <n v="-466"/>
    <n v="4"/>
    <m/>
    <s v="Iniciar Processo de Reajuste"/>
    <s v="002/2024"/>
    <m/>
  </r>
  <r>
    <x v="1"/>
    <s v="009"/>
    <x v="1"/>
    <s v="BATALHÃO DE POLÍCIA TURÍSTICA, INSTITUTO AMBIENT, INSTITUTO MARIA NEVES, SOCIEDADE COMUNITÁRIA SÃO JOÃO BATISTA, REGIMENTO DA POLÍCIA MONTADA,"/>
    <s v="05.054.994/0001-42/16.791.646/0001-74/41.914.725/0001-72/10.235.513/0001-35/05.054.994/0001-35"/>
    <s v="Doação de bens móveis inservíveis"/>
    <s v="Alienação"/>
    <s v="Dispensa de Licitação"/>
    <s v="s/n"/>
    <d v="2024-02-02T00:00:00"/>
    <s v="02/02/24"/>
    <d v="2024-02-02T00:00:00"/>
    <s v="02/02/24"/>
    <n v="0"/>
    <s v="EXPIRADO"/>
    <s v="EXPIRADO"/>
    <x v="0"/>
    <n v="13816.38"/>
    <x v="3"/>
    <s v="00"/>
    <s v="SEADM"/>
    <s v="TJPA-MEM-2023/64603."/>
    <s v="Contrato não encontrado"/>
    <s v="Contrato não encontrado"/>
    <m/>
    <m/>
    <s v="Lei n° 14.133/21"/>
    <m/>
    <m/>
    <s v="PRAZO LEGAL"/>
    <x v="28"/>
    <d v="2023-12-04T00:00:00"/>
    <s v="Sem informação"/>
    <x v="3"/>
    <m/>
    <s v="Jose Nasareno de Macedo Silva"/>
    <s v="Jose Nasareno de Macedo Silva"/>
    <s v="Sem indicação"/>
    <s v="Sem indicação"/>
    <s v="Sem indicação"/>
    <s v="nasareno.silva@tjpa.jus.br"/>
    <n v="-752"/>
    <n v="1"/>
    <m/>
    <s v="Iniciar Processo de Reajuste"/>
    <s v="009/2024"/>
    <m/>
  </r>
  <r>
    <x v="1"/>
    <s v="013"/>
    <x v="1"/>
    <s v="PREFEITURA MUNICIPAL DE SÃO GERALDO DO ARAGUAIA/SEC. MUNICIPAL DE EDUCAÇÃO"/>
    <s v="10.249.241/0001-22"/>
    <s v="Doação de bens móveis inservíveis"/>
    <s v="Alienação"/>
    <s v="Dispensa de Licitação"/>
    <s v="s/n"/>
    <d v="2024-02-06T00:00:00"/>
    <s v="06/02/24"/>
    <d v="2024-02-06T00:00:00"/>
    <s v="06/02/24"/>
    <n v="0"/>
    <s v="EXPIRADO"/>
    <s v="EXPIRADO"/>
    <x v="0"/>
    <n v="3987.64"/>
    <x v="3"/>
    <s v="00"/>
    <s v="SEADM"/>
    <m/>
    <s v="Contrato não encontrado"/>
    <s v="Contrato não encontrado"/>
    <m/>
    <m/>
    <s v="Lei n° 14.133/21"/>
    <m/>
    <m/>
    <s v="PRAZO LEGAL"/>
    <x v="28"/>
    <d v="2023-12-08T00:00:00"/>
    <s v="Sem informação"/>
    <x v="3"/>
    <m/>
    <s v="Jose Nasareno de Macedo Silva"/>
    <s v="Jose Nasareno de Macedo Silva"/>
    <s v="Sem indicação"/>
    <s v="Sem indicação"/>
    <s v="Sem indicação"/>
    <s v="nasareno.silva@tjpa.jus.br"/>
    <n v="-748"/>
    <n v="1"/>
    <m/>
    <s v="Iniciar Processo de Reajuste"/>
    <s v="013/2024"/>
    <m/>
  </r>
  <r>
    <x v="1"/>
    <s v="012"/>
    <x v="1"/>
    <s v="CENTRO SOCIAL, CULTURAL, EDUCACIONAL ARCA DE NOE"/>
    <s v="06.538.090/0001-55"/>
    <s v="Doação de bens móveis inservíveis"/>
    <s v="Alienação"/>
    <s v="Dispensa de Licitação"/>
    <s v="s/n"/>
    <d v="2024-02-02T00:00:00"/>
    <s v="02/02/24"/>
    <d v="2024-02-02T00:00:00"/>
    <s v="02/02/24"/>
    <n v="0"/>
    <s v="EXPIRADO"/>
    <s v="EXPIRADO"/>
    <x v="0"/>
    <n v="86253.2"/>
    <x v="3"/>
    <s v="00"/>
    <s v="SEADM"/>
    <s v="TJPA-OFI-2023/05855"/>
    <s v="Contrato não encontrado"/>
    <s v="Contrato não encontrado"/>
    <m/>
    <m/>
    <s v="Lei n° 14.133/21"/>
    <m/>
    <m/>
    <s v="PRAZO LEGAL"/>
    <x v="28"/>
    <d v="2023-12-04T00:00:00"/>
    <s v="Sem informação"/>
    <x v="3"/>
    <m/>
    <s v="Jose Nasareno de Macedo Silva"/>
    <s v="Jose Nasareno de Macedo Silva"/>
    <s v="Sem indicação"/>
    <s v="Sem indicação"/>
    <s v="Sem indicação"/>
    <s v="nasareno.silva@tjpa.jus.br"/>
    <n v="-752"/>
    <n v="1"/>
    <m/>
    <s v="Iniciar Processo de Reajuste"/>
    <s v="012/2024"/>
    <m/>
  </r>
  <r>
    <x v="1"/>
    <s v="027"/>
    <x v="1"/>
    <s v="SECRETARIA MUNICIPAL DE MEIO AMBIENTE DE BELÉM, INSTITUIÇÃO AÇÃO JESUS ALEGRIA, NÚCLEO DE ROTARY DE DESENVOLVIMENTO COMUNITÁRIO - PRATINHA II, INSTITUTO DE EDUCAÇÃO PESQUISA, EXTENSÃO E CULTURA - IEPEC, SECRETARIA DE ESTADO DE JUSTIÇA - CEJU"/>
    <s v="05.544.392/0001-73, 47.848.289/0001-67, 02.809.883/001-00, 32.375.210/0001-14, 05.054.895/0001-60"/>
    <s v="Doação de bens móveis inservíveis"/>
    <s v="Alienação"/>
    <s v="Dispensa de Licitação"/>
    <s v="s/n"/>
    <d v="2024-03-19T00:00:00"/>
    <s v="19/03/24"/>
    <d v="2024-03-19T00:00:00"/>
    <s v="19/03/24"/>
    <n v="0"/>
    <s v="EXPIRADO"/>
    <s v="EXPIRADO"/>
    <x v="0"/>
    <n v="75415.789999999994"/>
    <x v="3"/>
    <s v="00"/>
    <s v="SEADM"/>
    <s v="TJPA-PRO-2024/01034"/>
    <s v="Contrato não encontrado"/>
    <s v="Contrato não encontrado"/>
    <m/>
    <m/>
    <s v="Lei n° 14.133/21"/>
    <m/>
    <m/>
    <s v="PRAZO LEGAL"/>
    <x v="28"/>
    <d v="2024-01-19T00:00:00"/>
    <s v="Sem informação"/>
    <x v="3"/>
    <m/>
    <s v="Jose Nasareno de Macedo Silva"/>
    <s v="Jose Nasareno de Macedo Silva"/>
    <s v="Sem indicação"/>
    <s v="Sem indicação"/>
    <s v="Sem indicação"/>
    <s v="nasareno.silva@tjpa.jus.br"/>
    <n v="-706"/>
    <n v="1"/>
    <m/>
    <s v="Iniciar Processo de Reajuste"/>
    <s v="027/2024"/>
    <m/>
  </r>
  <r>
    <x v="1"/>
    <s v="019"/>
    <x v="1"/>
    <s v="PREFEITURA MUNICIPAL DE SANTARÉM - SECRETARIA MUNICIPAL DE URBANISMO E SERVIÇOS PÚBLICOS"/>
    <s v="05.182.233/0001-76"/>
    <s v="Doação de bens móveis inservíveis"/>
    <s v="Alienação"/>
    <s v="Dispensa de Licitação"/>
    <s v="s/n"/>
    <d v="2024-03-25T00:00:00"/>
    <s v="25/03/24"/>
    <d v="2024-03-25T00:00:00"/>
    <s v="25/03/24"/>
    <n v="0"/>
    <s v="EXPIRADO"/>
    <s v="EXPIRADO"/>
    <x v="0"/>
    <n v="2877.23"/>
    <x v="3"/>
    <s v="00"/>
    <s v="SEADM"/>
    <s v="TJPA-MEM-2023/11208"/>
    <s v="Contrato não encontrado"/>
    <s v="Contrato não encontrado"/>
    <m/>
    <m/>
    <s v="Lei n° 14.133/21"/>
    <m/>
    <m/>
    <s v="PRAZO LEGAL"/>
    <x v="28"/>
    <d v="2024-01-25T00:00:00"/>
    <s v="Sem informação"/>
    <x v="3"/>
    <m/>
    <s v="Jose Nasareno de Macedo Silva"/>
    <s v="Jose Nasareno de Macedo Silva"/>
    <s v="Sem indicação"/>
    <s v="Sem indicação"/>
    <s v="Sem indicação"/>
    <s v="nasareno.silva@tjpa.jus.br"/>
    <n v="-700"/>
    <n v="1"/>
    <m/>
    <s v="Iniciar Processo de Reajuste"/>
    <s v="019/2024"/>
    <m/>
  </r>
  <r>
    <x v="1"/>
    <s v="024"/>
    <x v="1"/>
    <s v="DELEGACIA DE POLÍCIA CIVIL; ESCOLA ESTADUAL DE ENSINO FUNDAMENTAL GONÇALO FERREIRA (COMARCA DE CURUÇÁ); ESCOLA ESTADUAL DE ENSINO FUNDAMENTAL MANOEL SABINO (Termo de Magalhães Barata); ESCOLA ESTADUAL DE ENSINO FUNDAMENTAL NELSON REBELO (Comarca de Marapanim); ESCOLA   ESTADUAL   DE   ENSINO   FUNDAMENTAL   PRESIDENTE   KENNEDY   (Comarca   de Maracanã) e MINISTÉRIO ESPERANÇA "/>
    <s v="00.368.105/0001-06, 05.054.937/0001-63, 14.531.383/0001-39, 11.509.354/0001-82"/>
    <s v="Doação de bens móveis inservíveis"/>
    <s v="Alienação"/>
    <s v="Dispensa de Licitação"/>
    <s v="s/n"/>
    <d v="2024-03-27T00:00:00"/>
    <s v="27/03/24"/>
    <d v="2024-03-27T00:00:00"/>
    <s v="27/03/24"/>
    <n v="0"/>
    <s v="EXPIRADO"/>
    <s v="EXPIRADO"/>
    <x v="0"/>
    <n v="14098.78"/>
    <x v="3"/>
    <s v="00"/>
    <s v="SEADM"/>
    <s v="TJPA-MEM-2024/64870"/>
    <s v="Contrato não encontrado"/>
    <s v="Contrato não encontrado"/>
    <m/>
    <m/>
    <s v="Lei n° 14.133/21"/>
    <m/>
    <m/>
    <s v="PRAZO LEGAL"/>
    <x v="28"/>
    <d v="2024-01-27T00:00:00"/>
    <s v="Sem informação"/>
    <x v="3"/>
    <m/>
    <s v="Jose Nasareno de Macedo Silva"/>
    <s v="Jose Nasareno de Macedo Silva"/>
    <s v="Sem indicação"/>
    <s v="Sem indicação"/>
    <s v="Sem indicação"/>
    <s v="nasareno.silva@tjpa.jus.br"/>
    <n v="-698"/>
    <n v="1"/>
    <m/>
    <s v="Iniciar Processo de Reajuste"/>
    <s v="024/2024"/>
    <m/>
  </r>
  <r>
    <x v="1"/>
    <s v="030"/>
    <x v="1"/>
    <s v="MINISTÉRIO AGAPE DA RESTAURAÇÃO - MAR TAILÂNDIA"/>
    <s v="51.432.031/0001-52"/>
    <s v="Doação de bens móveis inservíveis"/>
    <s v="Alienação"/>
    <s v="Dispensa de Licitação"/>
    <s v="s/n"/>
    <d v="2024-03-22T00:00:00"/>
    <s v="22/03/24"/>
    <d v="2024-03-22T00:00:00"/>
    <s v="22/03/24"/>
    <n v="0"/>
    <s v="EXPIRADO"/>
    <s v="EXPIRADO"/>
    <x v="0"/>
    <n v="5144.76"/>
    <x v="3"/>
    <s v="00"/>
    <s v="SEADM"/>
    <s v="TJPA-MEM-2023/68665"/>
    <s v="Contrato não encontrado"/>
    <s v="Contrato não encontrado"/>
    <m/>
    <m/>
    <s v="Lei n° 14.133/21"/>
    <m/>
    <m/>
    <s v="PRAZO LEGAL"/>
    <x v="28"/>
    <d v="2024-01-22T00:00:00"/>
    <s v="Sem informação"/>
    <x v="3"/>
    <m/>
    <s v="Jose Nasareno de Macedo Silva"/>
    <s v="Jose Nasareno de Macedo Silva"/>
    <s v="Sem indicação"/>
    <s v="Sem indicação"/>
    <s v="Sem indicação"/>
    <s v="nasareno.silva@tjpa.jus.br"/>
    <n v="-703"/>
    <n v="1"/>
    <m/>
    <s v="Iniciar Processo de Reajuste"/>
    <s v="030/2024"/>
    <m/>
  </r>
  <r>
    <x v="1"/>
    <s v="031"/>
    <x v="1"/>
    <s v="INSTITUTO NOVA AMAZÔNIA - INA"/>
    <s v="29.044.333/0001-02"/>
    <s v="Doação de bens móveis inservíveis"/>
    <s v="Alienação"/>
    <s v="Dispensa de Licitação"/>
    <s v="s/n"/>
    <d v="2024-03-22T00:00:00"/>
    <s v="22/03/24"/>
    <d v="2024-03-22T00:00:00"/>
    <s v="22/03/24"/>
    <n v="0"/>
    <s v="EXPIRADO"/>
    <s v="EXPIRADO"/>
    <x v="0"/>
    <n v="1687.77"/>
    <x v="3"/>
    <s v="00"/>
    <s v="SEADM"/>
    <s v="TJPA-PRO-2024/01034"/>
    <s v="Contrato não encontrado"/>
    <s v="Contrato não encontrado"/>
    <m/>
    <m/>
    <s v="Lei n° 14.133/21"/>
    <m/>
    <m/>
    <s v="PRAZO LEGAL"/>
    <x v="28"/>
    <d v="2024-01-22T00:00:00"/>
    <s v="Sem informação"/>
    <x v="3"/>
    <m/>
    <s v="Jose Nasareno de Macedo Silva"/>
    <s v="Jose Nasareno de Macedo Silva"/>
    <s v="Sem indicação"/>
    <s v="Sem indicação"/>
    <s v="Sem indicação"/>
    <s v="nasareno.silva@tjpa.jus.br"/>
    <n v="-703"/>
    <n v="1"/>
    <m/>
    <s v="Iniciar Processo de Reajuste"/>
    <s v="031/2024"/>
    <m/>
  </r>
  <r>
    <x v="1"/>
    <s v="039"/>
    <x v="1"/>
    <s v="FUNDO MUNICIPAL DE EDUCAÇÃO DO MUNICÍPIO DE PARAGOMINAS"/>
    <s v="29.628.903/0001-01"/>
    <s v="Doação de bens móveis inservíveis"/>
    <s v="Alienação"/>
    <s v="Dispensa de Licitação"/>
    <s v="s/n"/>
    <d v="2024-04-29T00:00:00"/>
    <s v="29/04/24"/>
    <d v="2024-04-29T00:00:00"/>
    <s v="29/04/24"/>
    <n v="0"/>
    <s v="EXPIRADO"/>
    <s v="EXPIRADO"/>
    <x v="0"/>
    <n v="753.26"/>
    <x v="3"/>
    <s v="00"/>
    <s v="SEADM"/>
    <s v="TJPA-REQ-2023/16063"/>
    <s v="Contrato não encontrado"/>
    <s v="Contrato não encontrado"/>
    <m/>
    <m/>
    <s v="Lei n° 14.133/21"/>
    <m/>
    <m/>
    <s v="PRAZO LEGAL"/>
    <x v="31"/>
    <d v="2024-02-29T00:00:00"/>
    <s v="Sem informação"/>
    <x v="3"/>
    <m/>
    <s v="Jose Nasareno de Macedo Silva"/>
    <s v="Jose Nasareno de Macedo Silva"/>
    <s v="Sem indicação"/>
    <s v="Sem indicação"/>
    <s v="Sem indicação"/>
    <s v="nasareno.silva@tjpa.jus.br"/>
    <n v="-665"/>
    <n v="2"/>
    <m/>
    <s v="Iniciar Processo de Reajuste"/>
    <s v="039/2024"/>
    <m/>
  </r>
  <r>
    <x v="1"/>
    <s v="040"/>
    <x v="1"/>
    <s v="CONSELHO DA ESCOLA MUNICIPAL SANDRA MARIA"/>
    <s v="03.156.475/0001-60"/>
    <s v="Doação de bens móveis inservíveis"/>
    <s v="Alienação"/>
    <s v="Dispensa de Licitação"/>
    <s v="s/n"/>
    <d v="2024-05-02T00:00:00"/>
    <s v="02/05/24"/>
    <d v="2024-05-02T00:00:00"/>
    <s v="02/05/24"/>
    <n v="0"/>
    <s v="EXPIRADO"/>
    <s v="EXPIRADO"/>
    <x v="0"/>
    <n v="23901.41"/>
    <x v="3"/>
    <s v="00"/>
    <s v="SEADM"/>
    <s v="TJPA-MEM-2023/43577"/>
    <s v="Contrato não encontrado"/>
    <s v="Contrato não encontrado"/>
    <m/>
    <m/>
    <s v="Lei n° 14.133/21"/>
    <m/>
    <m/>
    <s v="PRAZO LEGAL"/>
    <x v="31"/>
    <d v="2024-03-03T00:00:00"/>
    <s v="Sem informação"/>
    <x v="3"/>
    <m/>
    <s v="Jose Nasareno de Macedo Silva"/>
    <s v="Jose Nasareno de Macedo Silva"/>
    <s v="Sem indicação"/>
    <s v="Sem indicação"/>
    <s v="Sem indicação"/>
    <s v="nasareno.silva@tjpa.jus.br"/>
    <n v="-662"/>
    <n v="2"/>
    <m/>
    <s v="Iniciar Processo de Reajuste"/>
    <s v="040/2024"/>
    <m/>
  </r>
  <r>
    <x v="1"/>
    <s v="042"/>
    <x v="1"/>
    <s v="CENTRO SOCIAL INOVAÇÃO GILEADE"/>
    <s v="06.375.930/0001-06"/>
    <s v="Doação de bens móveis inservíveis"/>
    <s v="Alienação"/>
    <s v="Dispensa de Licitação"/>
    <s v="s/n"/>
    <d v="2024-05-03T00:00:00"/>
    <s v="03/05/24"/>
    <d v="2024-05-03T00:00:00"/>
    <s v="03/05/24"/>
    <n v="0"/>
    <s v="EXPIRADO"/>
    <s v="EXPIRADO"/>
    <x v="0"/>
    <n v="183226.66"/>
    <x v="3"/>
    <s v="00"/>
    <s v="SEADM"/>
    <s v="TJPA-EXT-2023/03404"/>
    <s v="Contrato não encontrado"/>
    <s v="Contrato não encontrado"/>
    <m/>
    <m/>
    <s v="Lei n° 14.133/21"/>
    <m/>
    <m/>
    <s v="PRAZO LEGAL"/>
    <x v="31"/>
    <d v="2024-03-04T00:00:00"/>
    <s v="Sem informação"/>
    <x v="3"/>
    <m/>
    <s v="Jose Nasareno de Macedo Silva"/>
    <s v="Jose Nasareno de Macedo Silva"/>
    <s v="Sem indicação"/>
    <s v="Sem indicação"/>
    <s v="Sem indicação"/>
    <s v="nasareno.silva@tjpa.jus.br"/>
    <n v="-661"/>
    <n v="2"/>
    <m/>
    <s v="Iniciar Processo de Reajuste"/>
    <s v="042/2024"/>
    <m/>
  </r>
  <r>
    <x v="1"/>
    <s v="043"/>
    <x v="1"/>
    <s v="DEFENSORIA PÚBLICA DO ESTADO DO PARÁ"/>
    <s v="34.639.526/0001-38"/>
    <s v="Doação de bens móveis inservíveis"/>
    <s v="Alienação"/>
    <s v="Dispensa de Licitação"/>
    <s v="s/n"/>
    <d v="2024-05-03T00:00:00"/>
    <s v="03/05/24"/>
    <d v="2024-05-03T00:00:00"/>
    <s v="03/05/24"/>
    <n v="0"/>
    <s v="EXPIRADO"/>
    <s v="EXPIRADO"/>
    <x v="0"/>
    <n v="229.86"/>
    <x v="3"/>
    <s v="00"/>
    <s v="SEADM"/>
    <s v="TJPA-MEM-2024/11455"/>
    <s v="Contrato não encontrado"/>
    <s v="Contrato não encontrado"/>
    <m/>
    <m/>
    <s v="Lei n° 14.133/21"/>
    <m/>
    <m/>
    <s v="PRAZO LEGAL"/>
    <x v="31"/>
    <d v="2024-03-04T00:00:00"/>
    <s v="Sem informação"/>
    <x v="3"/>
    <m/>
    <s v="Jose Nasareno de Macedo Silva"/>
    <s v="Jose Nasareno de Macedo Silva"/>
    <s v="Sem indicação"/>
    <s v="Sem indicação"/>
    <s v="Sem indicação"/>
    <s v="nasareno.silva@tjpa.jus.br"/>
    <n v="-661"/>
    <n v="2"/>
    <m/>
    <s v="Iniciar Processo de Reajuste"/>
    <s v="043/2024"/>
    <m/>
  </r>
  <r>
    <x v="1"/>
    <s v="045"/>
    <x v="1"/>
    <s v="INSTITUTO UNIDOS VENCEREMOS"/>
    <s v="15.277.718/0001-05"/>
    <s v="Doação de bens móveis inservíveis"/>
    <s v="Alienação"/>
    <s v="Dispensa de Licitação"/>
    <s v="s/n"/>
    <d v="2024-05-13T00:00:00"/>
    <s v="13/05/24"/>
    <d v="2024-05-13T00:00:00"/>
    <s v="13/05/24"/>
    <n v="0"/>
    <s v="EXPIRADO"/>
    <s v="EXPIRADO"/>
    <x v="0"/>
    <n v="72012.649999999994"/>
    <x v="3"/>
    <s v="00"/>
    <s v="SEADM"/>
    <s v="TJPA-EXT-2023/04299"/>
    <s v="Contrato não encontrado"/>
    <s v="Contrato não encontrado"/>
    <m/>
    <m/>
    <s v="Lei n° 14.133/21"/>
    <m/>
    <m/>
    <s v="PRAZO LEGAL"/>
    <x v="31"/>
    <d v="2024-03-14T00:00:00"/>
    <s v="Sem informação"/>
    <x v="3"/>
    <m/>
    <s v="Jose Nasareno de Macedo Silva"/>
    <s v="Jose Nasareno de Macedo Silva"/>
    <s v="Sem indicação"/>
    <s v="Sem indicação"/>
    <s v="Sem indicação"/>
    <s v="nasareno.silva@tjpa.jus.br"/>
    <n v="-651"/>
    <n v="2"/>
    <m/>
    <s v="Iniciar Processo de Reajuste"/>
    <s v="045/2024"/>
    <m/>
  </r>
  <r>
    <x v="1"/>
    <s v="047"/>
    <x v="1"/>
    <s v="SINDICATO DOS TRABALHADORES RURAIS AGRICULTORES E AGRICULTORAS FAMILIARES DO MUNICÍPIO DE COLARES"/>
    <s v="04.749.313/0001-06"/>
    <s v="Doação de bens móveis inservíveis"/>
    <s v="Alienação"/>
    <s v="Dispensa de Licitação"/>
    <s v="s/n"/>
    <d v="2024-05-13T00:00:00"/>
    <s v="13/05/24"/>
    <d v="2024-05-13T00:00:00"/>
    <s v="13/05/24"/>
    <n v="0"/>
    <s v="EXPIRADO"/>
    <s v="EXPIRADO"/>
    <x v="0"/>
    <n v="4703"/>
    <x v="3"/>
    <s v="00"/>
    <s v="SEADM"/>
    <s v="TJPA-MEM-2024/15887"/>
    <s v="Contrato não encontrado"/>
    <s v="Contrato não encontrado"/>
    <m/>
    <m/>
    <s v="Lei n° 14.133/21"/>
    <m/>
    <m/>
    <s v="PRAZO LEGAL"/>
    <x v="31"/>
    <d v="2024-03-14T00:00:00"/>
    <s v="Sem informação"/>
    <x v="3"/>
    <m/>
    <s v="Jose Nasareno de Macedo Silva"/>
    <s v="Jose Nasareno de Macedo Silva"/>
    <s v="Sem indicação"/>
    <s v="Sem indicação"/>
    <s v="Sem indicação"/>
    <s v="nasareno.silva@tjpa.jus.br"/>
    <n v="-651"/>
    <n v="2"/>
    <m/>
    <s v="Iniciar Processo de Reajuste"/>
    <s v="047/2024"/>
    <m/>
  </r>
  <r>
    <x v="1"/>
    <s v="051"/>
    <x v="1"/>
    <s v="DELEGACIA DE POLÍCIA CIVIL DE IPIXUNA DO PARÁ E DELEGACIA DE POLÍCIA CIVIL DE IGARAPÉ-AÇU"/>
    <s v="00.368.105/0001-06"/>
    <s v="Doação de bens móveis inservíveis"/>
    <s v="Alienação"/>
    <s v="Dispensa de Licitação"/>
    <s v="s/n"/>
    <d v="2024-05-16T00:00:00"/>
    <s v="16/05/24"/>
    <d v="2024-05-16T00:00:00"/>
    <s v="16/05/24"/>
    <n v="0"/>
    <s v="EXPIRADO"/>
    <s v="EXPIRADO"/>
    <x v="0"/>
    <n v="3127.26"/>
    <x v="3"/>
    <s v="00"/>
    <s v="SEADM"/>
    <s v="TJPA-MEM-2024/04052"/>
    <s v="Contrato não encontrado"/>
    <s v="Contrato não encontrado"/>
    <m/>
    <m/>
    <s v="Lei n° 14.133/21"/>
    <m/>
    <m/>
    <s v="PRAZO LEGAL"/>
    <x v="31"/>
    <d v="2024-03-17T00:00:00"/>
    <s v="Sem informação"/>
    <x v="3"/>
    <m/>
    <s v="Jose Nasareno de Macedo Silva"/>
    <s v="Jose Nasareno de Macedo Silva"/>
    <s v="Sem indicação"/>
    <s v="Sem indicação"/>
    <s v="Sem indicação"/>
    <s v="nasareno.silva@tjpa.jus.br"/>
    <n v="-648"/>
    <n v="2"/>
    <m/>
    <s v="Iniciar Processo de Reajuste"/>
    <s v="051/2024"/>
    <m/>
  </r>
  <r>
    <x v="1"/>
    <s v="052"/>
    <x v="1"/>
    <s v="COMANDO GERAL DA AERONÁUTICA - COMISSÃO DE AEROPORTOS DA REGIÃO AMAZÔNICA 9COMARA)"/>
    <s v="00.394.429/0090-86"/>
    <s v="Doação de bens móveis inservíveis"/>
    <s v="Alienação"/>
    <s v="Dispensa de Licitação"/>
    <s v="s/n"/>
    <d v="2024-05-20T00:00:00"/>
    <s v="20/05/24"/>
    <d v="2024-05-20T00:00:00"/>
    <s v="20/05/24"/>
    <n v="0"/>
    <s v="EXPIRADO"/>
    <s v="EXPIRADO"/>
    <x v="0"/>
    <n v="29195.15"/>
    <x v="3"/>
    <s v="00"/>
    <s v="SEADM"/>
    <s v="TJPA-PRO-2024/02166"/>
    <s v="Contrato não encontrado"/>
    <s v="Contrato não encontrado"/>
    <m/>
    <m/>
    <s v="Lei n° 14.133/21"/>
    <m/>
    <m/>
    <s v="PRAZO LEGAL"/>
    <x v="31"/>
    <d v="2024-03-21T00:00:00"/>
    <s v="Sem informação"/>
    <x v="3"/>
    <m/>
    <s v="Jose Nasareno de Macedo Silva"/>
    <s v="Jose Nasareno de Macedo Silva"/>
    <s v="Sem indicação"/>
    <s v="Sem indicação"/>
    <s v="Sem indicação"/>
    <s v="nasareno.silva@tjpa.jus.br"/>
    <n v="-644"/>
    <n v="2"/>
    <m/>
    <s v="Iniciar Processo de Reajuste"/>
    <s v="052/2024"/>
    <m/>
  </r>
  <r>
    <x v="1"/>
    <s v="053"/>
    <x v="1"/>
    <s v="PREFEITURA MUNICIPAL DE SÃO GERALDO DO ARAGUAIA - SECRETARIA MUNICIPAL DE EDUCAÇÃO"/>
    <s v="10.249.241/0001-22"/>
    <s v="Doação de bens móveis inservíveis"/>
    <s v="Alienação"/>
    <s v="Dispensa de Licitação"/>
    <s v="s/n"/>
    <d v="2024-06-27T00:00:00"/>
    <s v="27/06/24"/>
    <d v="2024-06-27T00:00:00"/>
    <s v="27/06/24"/>
    <n v="0"/>
    <s v="EXPIRADO"/>
    <s v="EXPIRADO"/>
    <x v="0"/>
    <n v="816.79"/>
    <x v="3"/>
    <s v="00"/>
    <s v="SEADM"/>
    <s v="TJPA-MEM-2024/20420"/>
    <s v="Contrato não encontrado"/>
    <s v="Contrato não encontrado"/>
    <m/>
    <m/>
    <s v="Lei n° 14.133/21"/>
    <m/>
    <m/>
    <s v="PRAZO LEGAL"/>
    <x v="31"/>
    <d v="2024-04-28T00:00:00"/>
    <s v="Sem informação"/>
    <x v="3"/>
    <m/>
    <s v="Jose Nasareno de Macedo Silva"/>
    <s v="Jose Nasareno de Macedo Silva"/>
    <s v="Sem indicação"/>
    <s v="Sem indicação"/>
    <s v="Sem indicação"/>
    <s v="nasareno.silva@tjpa.jus.br"/>
    <n v="-606"/>
    <n v="2"/>
    <m/>
    <s v="Iniciar Processo de Reajuste"/>
    <s v="053/2024"/>
    <m/>
  </r>
  <r>
    <x v="1"/>
    <s v="054"/>
    <x v="1"/>
    <s v="CENTRO DE EDUÇÃO DE EDUCAÇÃO DE JOVENS E ADULTOS - CEEJA"/>
    <s v="04.054.861/0001-76"/>
    <s v="Doação de bens móveis inservíveis"/>
    <s v="Alienação"/>
    <s v="Dispensa de Licitação"/>
    <s v="s/n"/>
    <d v="2024-05-31T00:00:00"/>
    <s v="31/05/24"/>
    <d v="2024-05-31T00:00:00"/>
    <s v="31/05/24"/>
    <n v="0"/>
    <s v="EXPIRADO"/>
    <s v="EXPIRADO"/>
    <x v="0"/>
    <n v="9409.7000000000007"/>
    <x v="3"/>
    <s v="00"/>
    <s v="SEADM"/>
    <s v="TJPA-PRO-2024/02206"/>
    <s v="Contrato não encontrado"/>
    <s v="Contrato não encontrado"/>
    <m/>
    <m/>
    <s v="Lei n° 14.133/21"/>
    <m/>
    <m/>
    <s v="PRAZO LEGAL"/>
    <x v="31"/>
    <d v="2024-04-01T00:00:00"/>
    <s v="Sem informação"/>
    <x v="3"/>
    <m/>
    <s v="Jose Nasareno de Macedo Silva"/>
    <s v="Jose Nasareno de Macedo Silva"/>
    <s v="Sem indicação"/>
    <s v="Sem indicação"/>
    <s v="Sem indicação"/>
    <s v="nasareno.silva@tjpa.jus.br"/>
    <n v="-633"/>
    <n v="2"/>
    <m/>
    <s v="Iniciar Processo de Reajuste"/>
    <s v="054/2024"/>
    <m/>
  </r>
  <r>
    <x v="1"/>
    <s v="056"/>
    <x v="1"/>
    <s v="ASSOCIAÇÃO MULHERES DE RAÇA - AMAR"/>
    <s v="11.406.686/0001-31"/>
    <s v="Doação de bens móveis inservíveis"/>
    <s v="Alienação"/>
    <s v="Dispensa de Licitação"/>
    <s v="s/n"/>
    <d v="2024-06-10T00:00:00"/>
    <s v="10/06/24"/>
    <d v="2024-06-10T00:00:00"/>
    <s v="10/06/24"/>
    <n v="0"/>
    <s v="EXPIRADO"/>
    <s v="EXPIRADO"/>
    <x v="0"/>
    <n v="983.87"/>
    <x v="3"/>
    <s v="00"/>
    <s v="SEADM"/>
    <s v="TJPA-PRO-2024/02382"/>
    <s v="Contrato não encontrado"/>
    <s v="Contrato não encontrado"/>
    <m/>
    <m/>
    <s v="Lei n° 14.133/21"/>
    <m/>
    <m/>
    <s v="PRAZO LEGAL"/>
    <x v="31"/>
    <d v="2024-04-11T00:00:00"/>
    <s v="Sem informação"/>
    <x v="3"/>
    <m/>
    <s v="Jose Nasareno de Macedo Silva"/>
    <s v="Jose Nasareno de Macedo Silva"/>
    <s v="Sem indicação"/>
    <s v="Sem indicação"/>
    <s v="Sem indicação"/>
    <s v="nasareno.silva@tjpa.jus.br"/>
    <n v="-623"/>
    <n v="2"/>
    <m/>
    <s v="Iniciar Processo de Reajuste"/>
    <s v="056/2024"/>
    <m/>
  </r>
  <r>
    <x v="1"/>
    <s v="057"/>
    <x v="1"/>
    <s v="IGREJA EVAGÉLICA VERBO DA VIDA  - IEVV"/>
    <s v="27.899.421/0001-52"/>
    <s v="Doação de bens móveis inservíveis"/>
    <s v="Alienação"/>
    <s v="Dispensa de Licitação"/>
    <s v="s/n"/>
    <d v="2024-06-11T00:00:00"/>
    <s v="11/06/24"/>
    <d v="2024-06-11T00:00:00"/>
    <s v="11/06/24"/>
    <n v="0"/>
    <s v="EXPIRADO"/>
    <s v="EXPIRADO"/>
    <x v="0"/>
    <n v="1061.8599999999999"/>
    <x v="3"/>
    <s v="00"/>
    <s v="SEADM"/>
    <s v="TJPA-REQ-2023/08446"/>
    <s v="Contrato não encontrado"/>
    <s v="Contrato não encontrado"/>
    <m/>
    <m/>
    <s v="Lei n° 14.133/21"/>
    <m/>
    <m/>
    <s v="PRAZO LEGAL"/>
    <x v="31"/>
    <d v="2024-04-12T00:00:00"/>
    <s v="Sem informação"/>
    <x v="3"/>
    <m/>
    <s v="Jose Nasareno de Macedo Silva"/>
    <s v="Jose Nasareno de Macedo Silva"/>
    <s v="Sem indicação"/>
    <s v="Sem indicação"/>
    <s v="Sem indicação"/>
    <s v="nasareno.silva@tjpa.jus.br"/>
    <n v="-622"/>
    <n v="2"/>
    <m/>
    <s v="Iniciar Processo de Reajuste"/>
    <s v="057/2024"/>
    <m/>
  </r>
  <r>
    <x v="1"/>
    <s v="058"/>
    <x v="1"/>
    <s v="CONSELHO ESCOLAR DA EEEM MARIA BENTA  OLIVEIRA DE SOUSA"/>
    <s v="10.813.2024/0001-76"/>
    <s v="Doação de bens móveis inservíveis"/>
    <s v="Alienação"/>
    <s v="Dispensa de Licitação"/>
    <s v="s/n"/>
    <d v="2024-06-11T00:00:00"/>
    <s v="11/06/24"/>
    <d v="2024-06-11T00:00:00"/>
    <s v="11/06/24"/>
    <n v="0"/>
    <s v="EXPIRADO"/>
    <s v="EXPIRADO"/>
    <x v="0"/>
    <n v="1093.33"/>
    <x v="3"/>
    <s v="00"/>
    <s v="SEADM"/>
    <s v="TJPA-PRO-2024/14178"/>
    <s v="Contrato não encontrado"/>
    <s v="Contrato não encontrado"/>
    <m/>
    <m/>
    <s v="Lei n° 14.133/21"/>
    <m/>
    <m/>
    <s v="PRAZO LEGAL"/>
    <x v="31"/>
    <d v="2024-04-12T00:00:00"/>
    <s v="Sem informação"/>
    <x v="3"/>
    <m/>
    <s v="Jose Nasareno de Macedo Silva"/>
    <s v="Jose Nasareno de Macedo Silva"/>
    <s v="Sem indicação"/>
    <s v="Sem indicação"/>
    <s v="Sem indicação"/>
    <s v="nasareno.silva@tjpa.jus.br"/>
    <n v="-622"/>
    <n v="2"/>
    <m/>
    <s v="Iniciar Processo de Reajuste"/>
    <s v="058/2024"/>
    <m/>
  </r>
  <r>
    <x v="1"/>
    <s v="063"/>
    <x v="1"/>
    <s v="POLÍCIA MILITAR DO PARÁ - 2° CAMPANHIA INDEPENDENTE DE MISSÕES ESPECIAIS - REDENÇÃO-PA"/>
    <s v="05.054.994/001-42"/>
    <s v="Doação de bens móveis inservíveis"/>
    <s v="Alienação"/>
    <s v="Dispensa de Licitação"/>
    <s v="s/n"/>
    <d v="2024-06-20T00:00:00"/>
    <s v="20/06/24"/>
    <d v="2024-06-20T00:00:00"/>
    <s v="20/06/24"/>
    <n v="0"/>
    <s v="EXPIRADO"/>
    <s v="EXPIRADO"/>
    <x v="0"/>
    <n v="549.17999999999995"/>
    <x v="3"/>
    <s v="00"/>
    <s v="SEADM"/>
    <s v="TJPA-PRO-2024/02583"/>
    <s v="Contrato não encontrado"/>
    <s v="Contrato não encontrado"/>
    <m/>
    <m/>
    <s v="Lei n° 14.133/21"/>
    <m/>
    <m/>
    <s v="PRAZO LEGAL"/>
    <x v="31"/>
    <d v="2024-04-21T00:00:00"/>
    <s v="Sem informação"/>
    <x v="3"/>
    <m/>
    <s v="Jose Nasareno de Macedo Silva"/>
    <s v="Jose Nasareno de Macedo Silva"/>
    <s v="Sem indicação"/>
    <s v="Sem indicação"/>
    <s v="Sem indicação"/>
    <s v="nasareno.silva@tjpa.jus.br"/>
    <n v="-613"/>
    <n v="2"/>
    <m/>
    <s v="Iniciar Processo de Reajuste"/>
    <s v="063/2024"/>
    <m/>
  </r>
  <r>
    <x v="1"/>
    <s v="064"/>
    <x v="1"/>
    <s v="ESCOLA ESTADUAL DE ENSINO FUNDAMENTAL FRANCISCO NUNES"/>
    <s v="05.054.861/0001-76"/>
    <s v="Doação de bens móveis inservíveis"/>
    <s v="Alienação"/>
    <s v="Dispensa de Licitação"/>
    <s v="s/n"/>
    <d v="2024-06-26T00:00:00"/>
    <s v="26/06/24"/>
    <d v="2024-06-26T00:00:00"/>
    <s v="26/06/24"/>
    <n v="0"/>
    <s v="EXPIRADO"/>
    <s v="EXPIRADO"/>
    <x v="0"/>
    <n v="3778.8"/>
    <x v="3"/>
    <s v="00"/>
    <s v="SEADM"/>
    <s v="TJPA-PRO-2023/64975"/>
    <s v="Contrato não encontrado"/>
    <s v="Contrato não encontrado"/>
    <m/>
    <m/>
    <s v="Lei n° 14.133/21"/>
    <m/>
    <m/>
    <s v="PRAZO LEGAL"/>
    <x v="31"/>
    <d v="2024-04-27T00:00:00"/>
    <s v="Sem informação"/>
    <x v="3"/>
    <m/>
    <s v="Jose Nasareno de Macedo Silva"/>
    <s v="Jose Nasareno de Macedo Silva"/>
    <s v="Sem indicação"/>
    <s v="Sem indicação"/>
    <s v="Sem indicação"/>
    <s v="nasareno.silva@tjpa.jus.br"/>
    <n v="-607"/>
    <n v="2"/>
    <m/>
    <s v="Iniciar Processo de Reajuste"/>
    <s v="064/2024"/>
    <m/>
  </r>
  <r>
    <x v="1"/>
    <s v="067"/>
    <x v="1"/>
    <s v="ASSOCIAÇÃO DOS MORADORES DO BAIRRO DO GUAMÁ - AMBG"/>
    <s v="10.235.331/0001-64"/>
    <s v="Doação de bens móveis inservíveis"/>
    <s v="Alienação"/>
    <s v="Dispensa de Licitação"/>
    <s v="s/n"/>
    <d v="2024-07-01T00:00:00"/>
    <s v="01/07/24"/>
    <d v="2024-07-01T00:00:00"/>
    <s v="01/07/24"/>
    <n v="0"/>
    <s v="EXPIRADO"/>
    <s v="EXPIRADO"/>
    <x v="0"/>
    <n v="56923.89"/>
    <x v="3"/>
    <s v="00"/>
    <s v="SEADM"/>
    <s v="TJPA-PRO-2024/02640"/>
    <s v="Contrato não encontrado"/>
    <s v="Contrato não encontrado"/>
    <m/>
    <m/>
    <s v="Lei n° 14.133/21"/>
    <m/>
    <m/>
    <s v="PRAZO LEGAL"/>
    <x v="27"/>
    <d v="2024-05-02T00:00:00"/>
    <s v="Sem informação"/>
    <x v="3"/>
    <m/>
    <s v="Jose Nasareno de Macedo Silva"/>
    <s v="Jose Nasareno de Macedo Silva"/>
    <s v="Sem indicação"/>
    <s v="Sem indicação"/>
    <s v="Sem indicação"/>
    <s v="nasareno.silva@tjpa.jus.br"/>
    <n v="-602"/>
    <n v="3"/>
    <m/>
    <s v="Iniciar Processo de Reajuste"/>
    <s v="067/2024"/>
    <m/>
  </r>
  <r>
    <x v="1"/>
    <s v="069"/>
    <x v="1"/>
    <s v="POLÍCIA CIVIL DO ESTADO DO PARÁ"/>
    <s v="00.368.105/0001-06"/>
    <s v="Doação de bens móveis inservíveis"/>
    <s v="Alienação"/>
    <s v="Dispensa de Licitação"/>
    <s v="s/n"/>
    <d v="2024-06-26T00:00:00"/>
    <s v="26/06/24"/>
    <d v="2024-06-26T00:00:00"/>
    <s v="26/06/24"/>
    <n v="0"/>
    <s v="EXPIRADO"/>
    <s v="EXPIRADO"/>
    <x v="0"/>
    <n v="1011.18"/>
    <x v="3"/>
    <s v="00"/>
    <s v="SEADM"/>
    <s v="TJPA-MEM-2024/12673"/>
    <s v="Contrato não encontrado"/>
    <s v="Contrato não encontrado"/>
    <m/>
    <m/>
    <s v="Lei n° 14.133/21"/>
    <m/>
    <m/>
    <s v="PRAZO LEGAL"/>
    <x v="31"/>
    <d v="2024-04-27T00:00:00"/>
    <s v="Sem informação"/>
    <x v="3"/>
    <m/>
    <s v="Jose Nasareno de Macedo Silva"/>
    <s v="Jose Nasareno de Macedo Silva"/>
    <s v="Sem indicação"/>
    <s v="Sem indicação"/>
    <s v="Sem indicação"/>
    <s v="nasareno.silva@tjpa.jus.br"/>
    <n v="-607"/>
    <n v="2"/>
    <m/>
    <s v="Iniciar Processo de Reajuste"/>
    <s v="069/2024"/>
    <m/>
  </r>
  <r>
    <x v="1"/>
    <s v="068"/>
    <x v="1"/>
    <s v="IGREJA EVANGÉLICA ASSEMBLEIA DE DEUS EM SANTA LUZIA DO PARÁ - ASSEMBLEIA DE DEUS "/>
    <s v="63.888.416/0001-08"/>
    <s v="Doação de bens móveis inservíveis"/>
    <s v="Alienação"/>
    <s v="Dispensa de Licitação"/>
    <s v="s/n"/>
    <d v="2024-06-28T00:00:00"/>
    <s v="28/06/24"/>
    <d v="2024-06-28T00:00:00"/>
    <s v="28/06/24"/>
    <n v="0"/>
    <s v="EXPIRADO"/>
    <s v="EXPIRADO"/>
    <x v="0"/>
    <n v="261"/>
    <x v="3"/>
    <s v="00"/>
    <s v="SEADM"/>
    <s v="TJPA-MEM-2024/11552"/>
    <s v="Contrato não encontrado"/>
    <s v="Contrato não encontrado"/>
    <m/>
    <m/>
    <s v="Lei n° 14.133/21"/>
    <m/>
    <m/>
    <s v="PRAZO LEGAL"/>
    <x v="31"/>
    <d v="2024-04-29T00:00:00"/>
    <s v="Sem informação"/>
    <x v="3"/>
    <m/>
    <s v="Jose Nasareno de Macedo Silva"/>
    <s v="Jose Nasareno de Macedo Silva"/>
    <s v="Sem indicação"/>
    <s v="Sem indicação"/>
    <s v="Sem indicação"/>
    <s v="nasareno.silva@tjpa.jus.br"/>
    <n v="-605"/>
    <n v="2"/>
    <m/>
    <s v="Iniciar Processo de Reajuste"/>
    <s v="068/2024"/>
    <m/>
  </r>
  <r>
    <x v="1"/>
    <s v="070"/>
    <x v="1"/>
    <s v="UNIVERSIDADE FEDERAL RURAL DA AMAZÔNIA GABINETE DA REITORIA"/>
    <s v="05.200.001/0001-01"/>
    <s v="Doação de bens móveis inservíveis"/>
    <s v="Alienação"/>
    <s v="Dispensa de Licitação"/>
    <s v="s/n"/>
    <d v="2024-07-25T00:00:00"/>
    <s v="25/07/24"/>
    <d v="2024-07-25T00:00:00"/>
    <s v="25/07/24"/>
    <n v="0"/>
    <s v="EXPIRADO"/>
    <s v="EXPIRADO"/>
    <x v="0"/>
    <n v="5109.63"/>
    <x v="3"/>
    <s v="00"/>
    <s v="SEADM"/>
    <s v="TJPA-PRO-2024/03016"/>
    <s v="Contrato não encontrado"/>
    <s v="Contrato não encontrado"/>
    <m/>
    <m/>
    <s v="Lei n° 14.133/21"/>
    <m/>
    <m/>
    <s v="PRAZO LEGAL"/>
    <x v="27"/>
    <d v="2024-05-26T00:00:00"/>
    <s v="Sem informação"/>
    <x v="3"/>
    <m/>
    <s v="Jose Nasareno de Macedo Silva"/>
    <s v="Jose Nasareno de Macedo Silva"/>
    <s v="Sem indicação"/>
    <s v="Sem indicação"/>
    <s v="Sem indicação"/>
    <s v="nasareno.silva@tjpa.jus.br"/>
    <n v="-578"/>
    <n v="3"/>
    <m/>
    <s v="Iniciar Processo de Reajuste"/>
    <s v="070/2024"/>
    <m/>
  </r>
  <r>
    <x v="1"/>
    <s v="073"/>
    <x v="1"/>
    <s v="MINISTÉRIO DA JUSTIÇA E SEGURANÇA PÚBLICA - SUPERINTENDÊNCIA DA POLÍCIA FEDERAL NO AMAPÁ"/>
    <s v="00.394.494/0001-36"/>
    <s v="Doação de bens móveis inservíveis"/>
    <s v="Alienação"/>
    <s v="Dispensa de Licitação"/>
    <s v="s/n"/>
    <d v="2024-07-05T00:00:00"/>
    <s v="05/07/24"/>
    <d v="2024-07-05T00:00:00"/>
    <s v="05/07/24"/>
    <n v="0"/>
    <s v="EXPIRADO"/>
    <s v="EXPIRADO"/>
    <x v="0"/>
    <n v="26688.639999999999"/>
    <x v="3"/>
    <s v="00"/>
    <s v="SEADM"/>
    <s v="TJPA-EXT-2024/00032"/>
    <s v="Contrato não encontrado"/>
    <s v="Contrato não encontrado"/>
    <m/>
    <m/>
    <s v="Lei n° 14.133/21"/>
    <m/>
    <m/>
    <s v="PRAZO LEGAL"/>
    <x v="27"/>
    <d v="2024-05-06T00:00:00"/>
    <s v="Sem informação"/>
    <x v="3"/>
    <m/>
    <s v="Jose Nasareno de Macedo Silva"/>
    <s v="Jose Nasareno de Macedo Silva"/>
    <s v="Sem indicação"/>
    <s v="Sem indicação"/>
    <s v="Sem indicação"/>
    <s v="nasareno.silva@tjpa.jus.br"/>
    <n v="-598"/>
    <n v="3"/>
    <m/>
    <s v="Iniciar Processo de Reajuste"/>
    <s v="073/2024"/>
    <m/>
  </r>
  <r>
    <x v="1"/>
    <s v="055"/>
    <x v="1"/>
    <s v="SECRETARIA DE ADMINISTRAÇÃO PENITENCIÁRIA DO ESTADO DO PARÁ"/>
    <s v="05.929.042/0001-25"/>
    <s v="Doação de bens móveis inservíveis"/>
    <s v="Alienação"/>
    <s v="Dispensa de Licitação"/>
    <s v="s/n"/>
    <d v="2024-07-31T00:00:00"/>
    <s v="31/07/24"/>
    <d v="2024-07-31T00:00:00"/>
    <s v="31/07/24"/>
    <n v="0"/>
    <s v="EXPIRADO"/>
    <s v="EXPIRADO"/>
    <x v="0"/>
    <n v="1452.07"/>
    <x v="3"/>
    <s v="00"/>
    <s v="SEADM"/>
    <s v="TJPA-PRO-2024/02357"/>
    <s v="Contrato não encontrado"/>
    <s v="Contrato não encontrado"/>
    <m/>
    <m/>
    <s v="Lei n° 14.133/21"/>
    <m/>
    <m/>
    <s v="PRAZO LEGAL"/>
    <x v="27"/>
    <d v="2024-06-01T00:00:00"/>
    <s v="Sem informação"/>
    <x v="3"/>
    <m/>
    <s v="Jose Nasareno de Macedo Silva"/>
    <s v="Jose Nasareno de Macedo Silva"/>
    <s v="Sem indicação"/>
    <s v="Sem indicação"/>
    <s v="Sem indicação"/>
    <s v="nasareno.silva@tjpa.jus.br"/>
    <n v="-572"/>
    <n v="3"/>
    <m/>
    <s v="Iniciar Processo de Reajuste"/>
    <s v="055/2024"/>
    <m/>
  </r>
  <r>
    <x v="1"/>
    <s v="071"/>
    <x v="1"/>
    <s v="INSTITUTO CULTURAL HOZANA LOPES DE ABREU"/>
    <s v="15.009.350/0001-85"/>
    <s v="Doação de bens móveis inservíveis"/>
    <s v="Alienação"/>
    <s v="Dispensa de Licitação"/>
    <s v="s/n"/>
    <d v="2024-09-30T00:00:00"/>
    <s v="30/09/24"/>
    <d v="2024-09-30T00:00:00"/>
    <s v="30/09/24"/>
    <n v="0"/>
    <s v="EXPIRADO"/>
    <s v="EXPIRADO"/>
    <x v="0"/>
    <n v="1853.36"/>
    <x v="3"/>
    <s v="00"/>
    <s v="SEADM"/>
    <s v="TJPA-MEM-2024/15179"/>
    <s v="Contrato não encontrado"/>
    <s v="Contrato não encontrado"/>
    <m/>
    <m/>
    <s v="Lei n° 14.133/21"/>
    <m/>
    <m/>
    <s v="PRAZO LEGAL"/>
    <x v="27"/>
    <d v="2024-08-01T00:00:00"/>
    <s v="Sem informação"/>
    <x v="3"/>
    <m/>
    <s v="Jose Nasareno de Macedo Silva"/>
    <s v="Jose Nasareno de Macedo Silva"/>
    <s v="Sem indicação"/>
    <s v="Sem indicação"/>
    <s v="Sem indicação"/>
    <s v="nasareno.silva@tjpa.jus.br"/>
    <n v="-511"/>
    <n v="3"/>
    <m/>
    <s v="Iniciar Processo de Reajuste"/>
    <s v="071/2024"/>
    <m/>
  </r>
  <r>
    <x v="1"/>
    <s v="075"/>
    <x v="1"/>
    <s v="POLÍCIA MILITAR DO ESTADO DO PARÁ - 1º BATALHÃO DE POLÍCIA RURAL DE MARABÁ/PA"/>
    <s v="05.054.994/0001-42"/>
    <s v="Doação de bens móveis inservíveis"/>
    <s v="Alienação"/>
    <s v="Dispensa de Licitação"/>
    <s v="s/n"/>
    <d v="2024-08-07T00:00:00"/>
    <s v="07/08/24"/>
    <d v="2024-08-07T00:00:00"/>
    <s v="07/08/24"/>
    <n v="0"/>
    <s v="EXPIRADO"/>
    <s v="EXPIRADO"/>
    <x v="0"/>
    <n v="549.17999999999995"/>
    <x v="3"/>
    <s v="00"/>
    <s v="SEADM"/>
    <s v="TJPA-MEM-2024/08177"/>
    <s v="Contrato não encontrado"/>
    <s v="Contrato não encontrado"/>
    <m/>
    <m/>
    <s v="Lei n° 14.133/21"/>
    <m/>
    <m/>
    <s v="PRAZO LEGAL"/>
    <x v="27"/>
    <d v="2024-06-08T00:00:00"/>
    <s v="Sem informação"/>
    <x v="3"/>
    <m/>
    <s v="Jose Nasareno de Macedo Silva"/>
    <s v="Jose Nasareno de Macedo Silva"/>
    <s v="Sem indicação"/>
    <s v="Sem indicação"/>
    <s v="Sem indicação"/>
    <s v="nasereno.silva@tjpa.jus.br"/>
    <n v="-565"/>
    <n v="3"/>
    <m/>
    <s v="Iniciar Processo de Reajuste"/>
    <s v="075/2024"/>
    <m/>
  </r>
  <r>
    <x v="1"/>
    <s v="076"/>
    <x v="1"/>
    <s v="SECRETARIA DE ESTADO DE SAÚDE PÚBLICA - 1º CENTRO REGIONAL DE SAÚDE - UNIDADE DE REFERÊNCIA PRESIDENTE VARGAS/URES P. VARGAS"/>
    <s v="05.054.929/0001-17"/>
    <s v="Doação de bens móveis inservíveis."/>
    <s v="Alienação"/>
    <s v="Dispensa de Licitação"/>
    <s v="s/n"/>
    <d v="2024-08-08T00:00:00"/>
    <s v="08/08/24"/>
    <d v="2024-08-08T00:00:00"/>
    <s v="08/08/24"/>
    <n v="0"/>
    <s v="EXPIRADO"/>
    <s v="EXPIRADO"/>
    <x v="0"/>
    <n v="8786.2999999999993"/>
    <x v="3"/>
    <s v="00"/>
    <s v="SEADM"/>
    <s v="TJPA-PRO-2024/02780"/>
    <s v="Contrato não encontrado"/>
    <s v="Contrato não encontrado"/>
    <m/>
    <m/>
    <s v="Lei n° 14.133/21"/>
    <m/>
    <m/>
    <s v="PRAZO LEGAL"/>
    <x v="27"/>
    <d v="2024-06-09T00:00:00"/>
    <s v="Sem informação"/>
    <x v="3"/>
    <m/>
    <s v="Jose Nasareno de Macedo Silva"/>
    <s v="Jose Nasareno de Macedo Silva"/>
    <s v="Sem indicação"/>
    <s v="Sem indicação"/>
    <s v="Sem indicação"/>
    <s v="nasereno.silva@tjpa.jus.br"/>
    <n v="-564"/>
    <n v="3"/>
    <m/>
    <s v="Iniciar Processo de Reajuste"/>
    <s v="076/2024"/>
    <m/>
  </r>
  <r>
    <x v="1"/>
    <s v="077"/>
    <x v="1"/>
    <s v="SANTUÁRIO MARIANO ARQUIDIOCESANO - BASÍLICA SANTUÁRIO DE NOSSA SENHORA DE NAZARÉ DO DESTERRO / ASSOCIAÇÃODOS PRAÇAS DO BAIXO TOCANTINS PARAENSE DE POLICIAIS E BOMBEIROS MILITARES - ASPRABAT/PM-BM/ SECRETARIA MUNICIPAL DE SAÚDE E MEIO AMBIENTE - SESMA / UMS PARAÍSO DOS PÁSSAROS / FUNDAÇÃO PAPA JOÃO XXIII - ESPAÇO DE ACOLHIMENTO DULCE ACCIOLI"/>
    <s v="24.665.867/0001-24 / 16.926.777/0001-11 / 07.917.818/0001-12"/>
    <s v="Doação de bens móveis inservíveis."/>
    <s v="Alienação"/>
    <s v="Dispensa de Licitação"/>
    <s v="s/n"/>
    <d v="2024-07-30T00:00:00"/>
    <s v="30/07/24"/>
    <d v="2024-07-30T00:00:00"/>
    <s v="30/07/24"/>
    <n v="0"/>
    <s v="EXPIRADO"/>
    <s v="EXPIRADO"/>
    <x v="0"/>
    <n v="9662.66"/>
    <x v="3"/>
    <s v="00"/>
    <s v="SEADM"/>
    <s v="TJPA-PRO-2024/02787"/>
    <s v="Contrato não encontrado"/>
    <s v="Contrato não encontrado"/>
    <m/>
    <m/>
    <s v="Lei n° 14.133/21"/>
    <m/>
    <m/>
    <s v="PRAZO LEGAL"/>
    <x v="27"/>
    <d v="2024-05-31T00:00:00"/>
    <s v="Sem informação"/>
    <x v="3"/>
    <m/>
    <s v="Jose Nasareno de Macedo Silva"/>
    <s v="Jose Nasareno de Macedo Silva"/>
    <s v="Sem indicação"/>
    <s v="Sem indicação"/>
    <s v="Sem indicação"/>
    <s v="nasereno.silva@tjpa.jus.br"/>
    <n v="-573"/>
    <n v="3"/>
    <m/>
    <s v="Iniciar Processo de Reajuste"/>
    <s v="077/2024"/>
    <m/>
  </r>
  <r>
    <x v="1"/>
    <s v="078"/>
    <x v="1"/>
    <s v="SPORTING CLUBE RURÓPOLIS"/>
    <s v="09.438.131/00001-20"/>
    <s v="Doação de bens móveis inservíveis."/>
    <s v="Alienação"/>
    <s v="Dispensa de Licitação"/>
    <s v="s/n"/>
    <d v="2024-07-10T00:00:00"/>
    <s v="10/07/24"/>
    <d v="2024-07-10T00:00:00"/>
    <s v="10/07/24"/>
    <n v="0"/>
    <s v="EXPIRADO"/>
    <s v="EXPIRADO"/>
    <x v="0"/>
    <n v="1636.27"/>
    <x v="3"/>
    <s v="00"/>
    <s v="SEADM"/>
    <s v="TJPA-PRO-2024/02879"/>
    <s v="Contrato não encontrado"/>
    <s v="Contrato não encontrado"/>
    <m/>
    <m/>
    <s v="Lei n° 14.133/21"/>
    <m/>
    <m/>
    <s v="PRAZO LEGAL"/>
    <x v="27"/>
    <d v="2024-05-11T00:00:00"/>
    <s v="Sem informação"/>
    <x v="3"/>
    <m/>
    <s v="Jose Nasareno de Macedo Silva"/>
    <s v="Jose Nasareno de Macedo Silva"/>
    <s v="Sem indicação"/>
    <s v="Sem indicação"/>
    <s v="Sem indicação"/>
    <s v="nasereno.silva@tjpa.jus.br"/>
    <n v="-593"/>
    <n v="3"/>
    <m/>
    <s v="Iniciar Processo de Reajuste"/>
    <s v="078/2024"/>
    <m/>
  </r>
  <r>
    <x v="1"/>
    <s v="079"/>
    <x v="1"/>
    <s v="ASSOCIAÇÃO DE PAIS E AMIGOS DOS EXCEPCIONAIS DE TUCURUÍ"/>
    <s v="83.377.421/0001-42"/>
    <s v="Doação de bens móveis inservíveis."/>
    <s v="Alienação"/>
    <s v="Dispensa de Licitação"/>
    <s v="s/n"/>
    <d v="2024-07-30T00:00:00"/>
    <s v="30/07/24"/>
    <d v="2024-07-30T00:00:00"/>
    <s v="30/07/24"/>
    <n v="0"/>
    <s v="EXPIRADO"/>
    <s v="EXPIRADO"/>
    <x v="0"/>
    <n v="11992.27"/>
    <x v="3"/>
    <s v="00"/>
    <s v="SEADM"/>
    <s v="TJPA-MEM-2024/10556"/>
    <s v="Contrato não encontrado"/>
    <s v="Contrato não encontrado"/>
    <m/>
    <m/>
    <s v="Lei n° 14.133/21"/>
    <m/>
    <m/>
    <s v="PRAZO LEGAL"/>
    <x v="27"/>
    <d v="2024-05-31T00:00:00"/>
    <s v="Sem informação"/>
    <x v="3"/>
    <m/>
    <s v="Jose Nasareno de Macedo Silva"/>
    <s v="Jose Nasareno de Macedo Silva"/>
    <s v="Sem indicação"/>
    <s v="Sem indicação"/>
    <s v="Sem indicação"/>
    <s v="nasereno.silva@tjpa.jus.br"/>
    <n v="-573"/>
    <n v="3"/>
    <m/>
    <s v="Iniciar Processo de Reajuste"/>
    <s v="079/2024"/>
    <m/>
  </r>
  <r>
    <x v="1"/>
    <s v="080"/>
    <x v="1"/>
    <s v="ESCOLA MUNICIPAL DE EDUCAÇÃO INFANTIL ERÊ"/>
    <s v="05.055.033/0001-52"/>
    <s v="Doação de bens móveis inservíveis."/>
    <s v="Alienação"/>
    <s v="Dispensa de Licitação"/>
    <s v="s/n"/>
    <d v="2024-07-12T00:00:00"/>
    <s v="12/07/24"/>
    <d v="2024-07-12T00:00:00"/>
    <s v="12/07/24"/>
    <n v="0"/>
    <s v="EXPIRADO"/>
    <s v="EXPIRADO"/>
    <x v="0"/>
    <n v="230"/>
    <x v="3"/>
    <s v="00"/>
    <s v="SEADM"/>
    <s v="TJPA-EXT-2024/01424"/>
    <s v="Contrato não encontrado"/>
    <s v="Contrato não encontrado"/>
    <m/>
    <m/>
    <s v="Lei n° 14.133/21"/>
    <m/>
    <m/>
    <s v="PRAZO LEGAL"/>
    <x v="27"/>
    <d v="2024-05-13T00:00:00"/>
    <s v="Sem informação"/>
    <x v="3"/>
    <m/>
    <s v="Jose Nasareno de Macedo Silva"/>
    <s v="Jose Nasareno de Macedo Silva"/>
    <s v="Sem indicação"/>
    <s v="Sem indicação"/>
    <s v="Sem indicação"/>
    <s v="nasereno.silva@tjpa.jus.br"/>
    <n v="-591"/>
    <n v="3"/>
    <m/>
    <s v="Iniciar Processo de Reajuste"/>
    <s v="080/2024"/>
    <m/>
  </r>
  <r>
    <x v="1"/>
    <s v="072"/>
    <x v="1"/>
    <s v="POLÍCIA MILITAR DO PARÁ - 1° BATALHÃO DE MISSÕES ESPECIAIS"/>
    <s v="05.054.994/0001-42"/>
    <s v="Doação de bens móveis inservíveis."/>
    <s v="Alienação"/>
    <s v="Dispensa de Licitação"/>
    <s v="s/n"/>
    <d v="2024-11-08T00:00:00"/>
    <s v="08/11/24"/>
    <d v="2024-11-08T00:00:00"/>
    <s v="08/11/24"/>
    <n v="0"/>
    <s v="EXPIRADO"/>
    <s v="EXPIRADO"/>
    <x v="0"/>
    <n v="549.17999999999995"/>
    <x v="3"/>
    <s v="00"/>
    <s v="SEADM"/>
    <s v="TJPA-MEM-2024/08067"/>
    <s v="Contrato não encontrado"/>
    <s v="Contrato não encontrado"/>
    <m/>
    <m/>
    <s v="Lei n° 14.133/21"/>
    <m/>
    <m/>
    <s v="PRAZO LEGAL"/>
    <x v="29"/>
    <d v="2024-09-09T00:00:00"/>
    <s v="Sem informação"/>
    <x v="3"/>
    <m/>
    <s v="Jose Nasareno de Macedo Silva"/>
    <s v="Jose Nasareno de Macedo Silva"/>
    <s v="Sem indicação"/>
    <s v="Sem indicação"/>
    <s v="Sem indicação"/>
    <e v="#N/A"/>
    <n v="-472"/>
    <n v="4"/>
    <m/>
    <s v="Iniciar Processo de Reajuste"/>
    <s v="072/2024"/>
    <m/>
  </r>
  <r>
    <x v="1"/>
    <s v="120"/>
    <x v="1"/>
    <s v=" POLÍCIA CIVIL DO ESTADO DO PARÁ-DELEGACIA DE POLÍCIA DO DISTRITO DE MONTE DOURADO/PA"/>
    <s v="00.368.105/0001-06"/>
    <s v="Doação de bens móveis inservíveis."/>
    <s v="Alienação"/>
    <s v="Dispensa de Licitação"/>
    <s v="s/n"/>
    <d v="2024-11-22T00:00:00"/>
    <s v="22/11/24"/>
    <d v="2024-11-22T00:00:00"/>
    <s v="22/11/24"/>
    <n v="0"/>
    <s v="EXPIRADO"/>
    <s v="EXPIRADO"/>
    <x v="0"/>
    <n v="2911.42"/>
    <x v="3"/>
    <s v="00"/>
    <s v="SEADM"/>
    <s v="TJPA-MEM-2024/42475"/>
    <s v="Contrato não encontrado"/>
    <s v="Contrato não encontrado"/>
    <m/>
    <m/>
    <s v="Lei n° 14.133/21"/>
    <m/>
    <s v="NÃO "/>
    <s v="PRAZO LEGAL"/>
    <x v="29"/>
    <d v="2024-09-23T00:00:00"/>
    <s v="Sem informação"/>
    <x v="3"/>
    <m/>
    <s v="Jose Nasareno de Macedo Silva"/>
    <s v="Jose Nasareno de Macedo Silva"/>
    <s v="Sem indicação"/>
    <s v="Sem indicação"/>
    <s v="Sem indicação"/>
    <e v="#N/A"/>
    <n v="-458"/>
    <n v="4"/>
    <m/>
    <s v="Iniciar Processo de Reajuste"/>
    <s v="120/2024"/>
    <m/>
  </r>
  <r>
    <x v="1"/>
    <s v="121"/>
    <x v="1"/>
    <s v="8º POSTO POLICIAL DESTACADO - 27 ª CIPM/CPR - Monte Dourado/PA"/>
    <s v="05.054.994/0001-42"/>
    <s v="Doação de bens móveis inservíveis."/>
    <s v="Alienação"/>
    <s v="Dispensa de Licitação"/>
    <s v="s/n"/>
    <d v="2024-12-04T00:00:00"/>
    <s v="04/12/24"/>
    <d v="2024-12-04T00:00:00"/>
    <s v="04/12/24"/>
    <n v="0"/>
    <s v="EXPIRADO"/>
    <s v="EXPIRADO"/>
    <x v="0"/>
    <n v="2157.7199999999998"/>
    <x v="3"/>
    <s v="00"/>
    <s v="SEADM"/>
    <s v="TJPA-PRO-2024/04863"/>
    <s v="Contrato não encontrado"/>
    <s v="Contrato não encontrado"/>
    <m/>
    <m/>
    <s v="Lei n° 14.133/21"/>
    <m/>
    <s v="NÃO "/>
    <s v="PRAZO LEGAL"/>
    <x v="29"/>
    <d v="2024-10-05T00:00:00"/>
    <s v="Sem informação"/>
    <x v="3"/>
    <m/>
    <s v="Jose Nasareno de Macedo Silva"/>
    <s v="Jose Nasareno de Macedo Silva"/>
    <s v="Sem indicação"/>
    <s v="Sem indicação"/>
    <s v="Sem indicação"/>
    <e v="#N/A"/>
    <n v="-446"/>
    <n v="4"/>
    <m/>
    <s v="Iniciar Processo de Reajuste"/>
    <s v="121/2024"/>
    <m/>
  </r>
  <r>
    <x v="1"/>
    <s v="122"/>
    <x v="1"/>
    <s v="COOPERATIVA DOS TRABALHADORES DE RECICLAGEM DO SUL E SUDESTE DO PARÁ  - COOPERLIMPA"/>
    <s v="08.725.402/0001-65"/>
    <s v="Doação de bens móveis inservíveis."/>
    <s v="Alienação"/>
    <s v="Dispensa de Licitação"/>
    <s v="s/n"/>
    <d v="2024-12-09T00:00:00"/>
    <s v="09/12/24"/>
    <d v="2024-12-09T00:00:00"/>
    <s v="09/12/24"/>
    <n v="0"/>
    <s v="EXPIRADO"/>
    <s v="EXPIRADO"/>
    <x v="0"/>
    <n v="5672.69"/>
    <x v="3"/>
    <s v="00"/>
    <s v="SEADM"/>
    <s v="TJPA-PRO-2024/44643"/>
    <s v="Contrato não encontrado"/>
    <s v="Contrato não encontrado"/>
    <m/>
    <m/>
    <s v="Lei n° 14.133/21"/>
    <m/>
    <s v="NÃO "/>
    <s v="PRAZO LEGAL"/>
    <x v="29"/>
    <d v="2024-10-10T00:00:00"/>
    <s v="Sem informação"/>
    <x v="3"/>
    <m/>
    <s v="Jose Nasareno de Macedo Silva"/>
    <s v="Jose Nasareno de Macedo Silva"/>
    <s v="Sem indicação"/>
    <s v="Sem indicação"/>
    <s v="Sem indicação"/>
    <e v="#N/A"/>
    <n v="-441"/>
    <n v="4"/>
    <m/>
    <s v="Iniciar Processo de Reajuste"/>
    <s v="122/2024"/>
    <m/>
  </r>
  <r>
    <x v="1"/>
    <s v="118"/>
    <x v="1"/>
    <s v="POLÍCIA CIVIL DO ESTADO DO PARÁ - DELEGACIA DE POLÍCIA DE OURILÂNDIA DO NORTE - PA"/>
    <s v="00.368.105/0001-06"/>
    <s v="Doação de bens móveis inservíveis."/>
    <s v="Alienação"/>
    <s v="Dispensa de Licitação"/>
    <s v="s/n"/>
    <d v="2024-12-10T00:00:00"/>
    <s v="10/12/24"/>
    <d v="2024-12-10T00:00:00"/>
    <s v="10/12/24"/>
    <n v="0"/>
    <s v="EXPIRADO"/>
    <s v="EXPIRADO"/>
    <x v="0"/>
    <n v="2626.11"/>
    <x v="3"/>
    <s v="00"/>
    <s v="SEADM"/>
    <s v="TJPA-MEM-2024/44662"/>
    <s v="Contrato não encontrado"/>
    <s v="Contrato não encontrado"/>
    <m/>
    <m/>
    <s v="Lei n° 14.133/21"/>
    <m/>
    <s v="NÃO "/>
    <s v="PRAZO LEGAL"/>
    <x v="29"/>
    <d v="2024-10-11T00:00:00"/>
    <s v="Sem informação"/>
    <x v="3"/>
    <m/>
    <s v="Jose Nasareno de Macedo Silva"/>
    <s v="Jose Nasareno de Macedo Silva"/>
    <s v="Sem indicação"/>
    <s v="Sem indicação"/>
    <s v="Sem indicação"/>
    <e v="#N/A"/>
    <n v="-440"/>
    <n v="4"/>
    <m/>
    <s v="Iniciar Processo de Reajuste"/>
    <s v="118/2024"/>
    <m/>
  </r>
  <r>
    <x v="1"/>
    <s v="119"/>
    <x v="1"/>
    <s v="INSTITUTO DE EDUCAÇÃO E AMPARO DA CRIANÇA E DO ADOLESCENTE DE MONTE ALEGRE"/>
    <s v="05.742.426/0001-34"/>
    <s v="Doação de bens móveis inservíveis."/>
    <s v="Alienação"/>
    <s v="Dispensa de Licitação"/>
    <s v="s/n"/>
    <d v="2024-12-11T00:00:00"/>
    <m/>
    <d v="2024-12-11T00:00:00"/>
    <s v="11/12/24"/>
    <n v="0"/>
    <s v="EXPIRADO"/>
    <s v="EXPIRADO"/>
    <x v="0"/>
    <n v="1201.43"/>
    <x v="3"/>
    <s v="00"/>
    <s v="SEADM"/>
    <s v="TJPA-MEM-2024/55440"/>
    <s v="Contrato não encontrado"/>
    <s v="Contrato não encontrado"/>
    <m/>
    <m/>
    <s v="Lei n° 14.133/21"/>
    <m/>
    <s v="NÃO "/>
    <s v="PRAZO LEGAL"/>
    <x v="29"/>
    <d v="2024-10-12T00:00:00"/>
    <s v="Sem informação"/>
    <x v="3"/>
    <m/>
    <s v="Jose Nasareno de Macedo Silva"/>
    <s v="Jose Nasareno de Macedo Silva"/>
    <s v="Sem indicação"/>
    <s v="Sem indicação"/>
    <s v="Sem indicação"/>
    <e v="#N/A"/>
    <n v="-439"/>
    <n v="4"/>
    <m/>
    <s v="Iniciar Processo de Reajuste"/>
    <s v="119/2024"/>
    <m/>
  </r>
  <r>
    <x v="1"/>
    <s v="125"/>
    <x v="1"/>
    <s v="SECRETARIA DE ESTADO DE ADMINISTRAÇÃO PENITENCIÁRIA DE BRAGANÇA/PA"/>
    <s v="05.929.042/0001-25"/>
    <s v="Doação de bens móveis inservíveis."/>
    <s v="Alienação"/>
    <s v="Dispensa de Licitação"/>
    <s v="s/n"/>
    <d v="2024-12-09T00:00:00"/>
    <s v="09/12/24"/>
    <d v="2024-12-09T00:00:00"/>
    <s v="09/12/24"/>
    <n v="0"/>
    <s v="EXPIRADO"/>
    <s v="EXPIRADO"/>
    <x v="0"/>
    <n v="8996.41"/>
    <x v="3"/>
    <s v="00"/>
    <s v="SEADM"/>
    <s v="TJPA-MEM-2024/55775"/>
    <s v="Contrato não encontrado"/>
    <s v="Contrato não encontrado"/>
    <m/>
    <m/>
    <s v="Lei n° 14.133/21"/>
    <m/>
    <s v="NÃO "/>
    <s v="PRAZO LEGAL"/>
    <x v="29"/>
    <d v="2024-10-10T00:00:00"/>
    <s v="Sem informação"/>
    <x v="3"/>
    <m/>
    <s v="Jose Nasareno de Macedo Silva"/>
    <s v="Jose Nasareno de Macedo Silva"/>
    <s v="Sem indicação"/>
    <s v="Sem indicação"/>
    <s v="Sem indicação"/>
    <e v="#N/A"/>
    <n v="-441"/>
    <n v="4"/>
    <m/>
    <s v="Iniciar Processo de Reajuste"/>
    <s v="125/2024"/>
    <m/>
  </r>
  <r>
    <x v="1"/>
    <s v="126"/>
    <x v="1"/>
    <s v="IGREJA EVANGÉLICA ASSEMBLEIA DE DEUS DE ANÁPOLIS"/>
    <s v="02.341.030/0001-97"/>
    <s v="Doação de bens móveis inservíveis."/>
    <s v="Alienação"/>
    <s v="Dispensa de Licitação"/>
    <s v="s/n"/>
    <d v="2024-12-09T00:00:00"/>
    <m/>
    <d v="2024-12-09T00:00:00"/>
    <s v="09/12/24"/>
    <n v="0"/>
    <s v="EXPIRADO"/>
    <s v="EXPIRADO"/>
    <x v="0"/>
    <n v="74.37"/>
    <x v="3"/>
    <s v="00"/>
    <s v="SEADM"/>
    <s v="TJPA-REQ-2024/03763"/>
    <s v="Contrato não encontrado"/>
    <s v="Contrato não encontrado"/>
    <m/>
    <m/>
    <s v="Lei n° 14.133/21"/>
    <m/>
    <s v="NÃO "/>
    <s v="PRAZO LEGAL"/>
    <x v="29"/>
    <d v="2024-10-10T00:00:00"/>
    <s v="Sem informação"/>
    <x v="3"/>
    <m/>
    <s v="Jose Nasareno de Macedo Silva"/>
    <s v="Jose Nasareno de Macedo Silva"/>
    <s v="Sem indicação"/>
    <s v="Sem indicação"/>
    <s v="Sem indicação"/>
    <e v="#N/A"/>
    <n v="-441"/>
    <n v="4"/>
    <m/>
    <s v="Iniciar Processo de Reajuste"/>
    <s v="126/2024"/>
    <m/>
  </r>
  <r>
    <x v="1"/>
    <s v="127"/>
    <x v="1"/>
    <s v="SECRETARIA MUNICIPAL DE DESENVOLVIMENTO SOCIAL DE PARAGOMINAS"/>
    <s v="14.488.963/0001-90"/>
    <s v="Doação de bens móveis inservíveis."/>
    <s v="Alienação"/>
    <s v="Dispensa de Licitação"/>
    <s v="s/n"/>
    <d v="2024-12-10T00:00:00"/>
    <m/>
    <d v="2024-12-10T00:00:00"/>
    <s v="10/12/24"/>
    <n v="0"/>
    <s v="EXPIRADO"/>
    <s v="EXPIRADO"/>
    <x v="0"/>
    <n v="3279.12"/>
    <x v="3"/>
    <s v="00"/>
    <s v="SEADM"/>
    <s v="TJPA-MEM-2024/57631"/>
    <s v="Contrato não encontrado"/>
    <s v="Contrato não encontrado"/>
    <m/>
    <m/>
    <s v="Lei n° 14.133/21"/>
    <m/>
    <s v="NÃO "/>
    <s v="PRAZO LEGAL"/>
    <x v="29"/>
    <d v="2024-10-11T00:00:00"/>
    <s v="Sem informação"/>
    <x v="3"/>
    <m/>
    <s v="Jose Nasareno de Macedo Silva"/>
    <s v="Jose Nasareno de Macedo Silva"/>
    <s v="Sem indicação"/>
    <s v="Sem indicação"/>
    <s v="Sem indicação"/>
    <e v="#N/A"/>
    <n v="-440"/>
    <n v="4"/>
    <m/>
    <s v="Iniciar Processo de Reajuste"/>
    <s v="127/2024"/>
    <m/>
  </r>
  <r>
    <x v="1"/>
    <s v="129"/>
    <x v="1"/>
    <s v="INSTITUTO DE PROMOÇÃO ECOLÓGICA E SOCIAL -IPES"/>
    <s v="15.236.654/0001-96"/>
    <s v="Doação de bens móveis inservíveis."/>
    <s v="Alienação"/>
    <s v="Dispensa de Licitação"/>
    <s v="s/n"/>
    <d v="2024-12-16T00:00:00"/>
    <m/>
    <d v="2024-12-16T00:00:00"/>
    <s v="16/12/24"/>
    <n v="0"/>
    <s v="EXPIRADO"/>
    <s v="EXPIRADO"/>
    <x v="0"/>
    <n v="1567.9"/>
    <x v="3"/>
    <s v="00"/>
    <s v="SEADM"/>
    <s v="TJPA-MEM-2024/12671"/>
    <s v="Contrato não encontrado"/>
    <s v="Contrato não encontrado"/>
    <m/>
    <m/>
    <s v="Lei n° 14.133/21"/>
    <m/>
    <s v="NÃO "/>
    <s v="PRAZO LEGAL"/>
    <x v="29"/>
    <d v="2024-10-17T00:00:00"/>
    <s v="Sem informação"/>
    <x v="3"/>
    <m/>
    <s v="Jose Nasareno de Macedo Silva"/>
    <s v="Jose Nasareno de Macedo Silva"/>
    <s v="Sem indicação"/>
    <s v="Sem indicação"/>
    <s v="Sem indicação"/>
    <e v="#N/A"/>
    <n v="-434"/>
    <n v="4"/>
    <m/>
    <s v="Iniciar Processo de Reajuste"/>
    <s v="129/2024"/>
    <m/>
  </r>
  <r>
    <x v="1"/>
    <s v="003"/>
    <x v="0"/>
    <s v="PREFEITURA MUNICIPAL DE MARABÁ – SECRETARIA MUNICIPAL DE _x000a_ADMINISTRAÇÃO - SEMAD"/>
    <s v="05.853.163/0001-30"/>
    <s v="Doação de bens móveis inservíveis."/>
    <s v="Alienação"/>
    <s v="Dispensa de Licitação"/>
    <s v="s/n"/>
    <d v="2025-01-09T00:00:00"/>
    <s v="09/01/25"/>
    <d v="2025-01-09T00:00:00"/>
    <s v="09/01/25"/>
    <n v="0"/>
    <s v="EXPIRADO"/>
    <s v="EXPIRADO"/>
    <x v="0"/>
    <n v="2027.41"/>
    <x v="3"/>
    <s v="00"/>
    <s v="SEADM"/>
    <s v="TJPA-MEM-2024/60945"/>
    <n v="0"/>
    <n v="2027.41"/>
    <m/>
    <m/>
    <s v="Lei n° 14.133/21"/>
    <m/>
    <m/>
    <s v="PRAZO LEGAL"/>
    <x v="26"/>
    <d v="2024-11-10T00:00:00"/>
    <s v="Sem informação"/>
    <x v="3"/>
    <m/>
    <s v="Jose Nasareno de Macedo Silva"/>
    <s v="Jose Nasareno de Macedo Silva"/>
    <s v="Sem indicação"/>
    <s v="Sem indicação"/>
    <s v="Sem indicação"/>
    <s v="nasareno.silva@tjpa.jus.br"/>
    <n v="-410"/>
    <s v=""/>
    <m/>
    <s v="Iniciar Processo de Reajuste"/>
    <s v="003/2025"/>
    <m/>
  </r>
  <r>
    <x v="1"/>
    <s v="007"/>
    <x v="0"/>
    <s v="ASSOCIAÇÃO GRUPO EU QUERO DOAR"/>
    <s v="45.188.904/0001-20"/>
    <s v="Doação de bens móveis inservíveis."/>
    <s v="Alienação"/>
    <s v="Dispensa de Licitação"/>
    <s v="s/n"/>
    <d v="2025-02-14T00:00:00"/>
    <s v="14/02/25"/>
    <d v="2025-02-14T00:00:00"/>
    <s v="14/02/25"/>
    <n v="0"/>
    <s v="EXPIRADO"/>
    <s v="EXPIRADO"/>
    <x v="0"/>
    <n v="738.14"/>
    <x v="3"/>
    <s v="00"/>
    <s v="SEADM"/>
    <s v="TJPA-MEM-2024/45001"/>
    <n v="0"/>
    <n v="738.14"/>
    <m/>
    <m/>
    <s v="Lei n° 14.133/21"/>
    <m/>
    <m/>
    <s v="PRAZO LEGAL"/>
    <x v="26"/>
    <d v="2024-12-16T00:00:00"/>
    <s v="Sem informação"/>
    <x v="3"/>
    <m/>
    <s v="Jose Nasareno de Macedo Silva"/>
    <s v="Jose Nasareno de Macedo Silva"/>
    <s v="Sem indicação"/>
    <s v="Sem indicação"/>
    <s v="Sem indicação"/>
    <e v="#N/A"/>
    <n v="-374"/>
    <s v=""/>
    <m/>
    <s v="Iniciar Processo de Reajuste"/>
    <s v="007/2025"/>
    <m/>
  </r>
  <r>
    <x v="1"/>
    <s v="010"/>
    <x v="0"/>
    <s v="MPPA"/>
    <s v="05.054.960/0001/58"/>
    <s v="Doação de bens móveis inservíveis."/>
    <s v="Alienação"/>
    <s v="Dispensa de Licitação"/>
    <s v="s/n"/>
    <d v="2025-01-30T00:00:00"/>
    <s v="30/01/25"/>
    <d v="2025-01-30T00:00:00"/>
    <s v="30/01/25"/>
    <n v="0"/>
    <s v="EXPIRADO"/>
    <s v="EXPIRADO"/>
    <x v="0"/>
    <n v="116"/>
    <x v="3"/>
    <s v="00"/>
    <s v="SEADM"/>
    <s v="TJPA-MEM-2024/71341 "/>
    <n v="0"/>
    <n v="116"/>
    <m/>
    <m/>
    <s v="Lei n° 14.133/21"/>
    <m/>
    <m/>
    <s v="PRAZO LEGAL"/>
    <x v="26"/>
    <d v="2024-12-01T00:00:00"/>
    <s v="Sem informação"/>
    <x v="3"/>
    <m/>
    <s v="Jose Nasareno de Macedo Silva"/>
    <s v="Jose Nasareno de Macedo Silva"/>
    <s v="Sem indicação"/>
    <s v="Sem indicação"/>
    <s v="Sem indicação"/>
    <e v="#N/A"/>
    <n v="-389"/>
    <s v=""/>
    <m/>
    <s v="Iniciar Processo de Reajuste"/>
    <s v="010/2025"/>
    <m/>
  </r>
  <r>
    <x v="1"/>
    <s v="013"/>
    <x v="0"/>
    <s v="CONSELHO ESCOLAR DA ESCOLA MUNICIPAL DE ENSINO FUNDAMENTAL DR. VICENTE MAUÉS"/>
    <s v="01.703.013/0001-90"/>
    <s v="Doação de bens móveis inservíveis."/>
    <s v="Alienação"/>
    <s v="Dispensa de Licitação"/>
    <s v="s/n"/>
    <d v="2025-02-12T00:00:00"/>
    <s v="12/02/25"/>
    <d v="2025-02-12T00:00:00"/>
    <s v="12/02/25"/>
    <n v="0"/>
    <s v="EXPIRADO"/>
    <s v="EXPIRADO"/>
    <x v="0"/>
    <n v="2248.21"/>
    <x v="3"/>
    <s v="00"/>
    <s v="SEADM"/>
    <s v="TJPA-OFI-2025/04091"/>
    <n v="0"/>
    <n v="2248.21"/>
    <m/>
    <m/>
    <s v="Lei n° 14.133/21"/>
    <m/>
    <m/>
    <s v="PRAZO LEGAL"/>
    <x v="26"/>
    <d v="2024-12-14T00:00:00"/>
    <s v="Sem informação"/>
    <x v="3"/>
    <m/>
    <s v="Jose Nasareno de Macedo Silva"/>
    <s v="Jose Nasareno de Macedo Silva"/>
    <s v="Sem indicação"/>
    <s v="Sem indicação"/>
    <s v="Sem indicação"/>
    <e v="#N/A"/>
    <n v="-376"/>
    <s v=""/>
    <m/>
    <s v="Iniciar Processo de Reajuste"/>
    <s v="013/2025"/>
    <m/>
  </r>
  <r>
    <x v="1"/>
    <s v="015"/>
    <x v="0"/>
    <s v="SECRETARIA DE ESTADO DE ADMINISTRAÇÃO PENITENCIÁRIA - UNIDADE DE CUSTÓDIA E REINSERÇÃO DE MOCAJUBA,"/>
    <s v="05.929.042/0001-25"/>
    <s v="Doação de bens móveis inservíveis."/>
    <s v="Alienação"/>
    <s v="Dispensa de Licitação"/>
    <s v="s/n"/>
    <d v="2025-02-19T00:00:00"/>
    <s v="19/02/25"/>
    <d v="2025-02-19T00:00:00"/>
    <s v="19/02/25"/>
    <n v="0"/>
    <s v="EXPIRADO"/>
    <s v="EXPIRADO"/>
    <x v="0"/>
    <n v="1062.2439999999999"/>
    <x v="3"/>
    <s v="00"/>
    <s v="SEADM"/>
    <s v="TJPA-OFI-2025/00226"/>
    <n v="0"/>
    <n v="1062.24"/>
    <m/>
    <m/>
    <s v="Lei n° 14.133/21"/>
    <m/>
    <m/>
    <s v="PRAZO LEGAL"/>
    <x v="26"/>
    <d v="2024-12-21T00:00:00"/>
    <s v="Sem informação"/>
    <x v="3"/>
    <m/>
    <s v="Jose Nasareno de Macedo Silva"/>
    <s v="Jose Nasareno de Macedo Silva"/>
    <s v="Sem indicação"/>
    <s v="Sem indicação"/>
    <s v="Sem indicação"/>
    <e v="#N/A"/>
    <n v="-369"/>
    <s v=""/>
    <m/>
    <s v="Iniciar Processo de Reajuste"/>
    <s v="015/2025"/>
    <m/>
  </r>
  <r>
    <x v="1"/>
    <s v="019"/>
    <x v="0"/>
    <s v="CONSELHO  ESCOLAR  DA  ESCOLA  EM  REGIME  DE  CONVÊNIO MUNICIPAL    DE    EDUCAÇÃO    INFANTIL    E    ENSINO    FUNDAMENTAL    CENTRO EDUCACIONAL EVANGÉLICO"/>
    <s v="01.836.187/0001-20"/>
    <s v="Doação de bens móveis inservíveis."/>
    <s v="Alienação"/>
    <s v="Dispensa de Licitação"/>
    <s v="s/n"/>
    <d v="2025-03-06T00:00:00"/>
    <s v="06/03/25"/>
    <d v="2025-03-06T00:00:00"/>
    <s v="06/03/25"/>
    <n v="0"/>
    <s v="EXPIRADO"/>
    <s v="EXPIRADO"/>
    <x v="0"/>
    <n v="7901.24"/>
    <x v="3"/>
    <s v="00"/>
    <s v="SEADM"/>
    <s v="TJPA-OFI-2024/04055"/>
    <n v="0"/>
    <n v="7901.24"/>
    <m/>
    <m/>
    <s v="Lei n° 14.133/21"/>
    <m/>
    <m/>
    <s v="PRAZO LEGAL"/>
    <x v="26"/>
    <d v="2025-01-05T00:00:00"/>
    <s v="Sem informação"/>
    <x v="3"/>
    <m/>
    <s v="Jose Nasareno de Macedo Silva"/>
    <s v="Jose Nasareno de Macedo Silva"/>
    <s v="Sem indicação"/>
    <s v="Sem indicação"/>
    <s v="Sem indicação"/>
    <e v="#N/A"/>
    <n v="-354"/>
    <s v=""/>
    <m/>
    <s v="Iniciar Processo de Reajuste"/>
    <s v="019/2025"/>
    <m/>
  </r>
  <r>
    <x v="1"/>
    <s v="020"/>
    <x v="0"/>
    <s v="PARÓQUIA CRISTO REI"/>
    <s v="09.356.949/0001-01"/>
    <s v="Doação de bens móveis inservíveis."/>
    <s v="Alienação"/>
    <s v="Dispensa de Licitação"/>
    <s v="s/n"/>
    <d v="2025-03-10T00:00:00"/>
    <s v="10/03/25"/>
    <d v="2025-03-10T00:00:00"/>
    <s v="10/03/25"/>
    <n v="0"/>
    <s v="EXPIRADO"/>
    <s v="EXPIRADO"/>
    <x v="0"/>
    <n v="2576.41"/>
    <x v="3"/>
    <s v="00"/>
    <s v="SEADM"/>
    <s v="TJPA-MEM-2023/10998"/>
    <n v="0"/>
    <n v="2576.41"/>
    <m/>
    <m/>
    <s v="Lei n° 14.133/21"/>
    <m/>
    <m/>
    <s v="PRAZO LEGAL"/>
    <x v="26"/>
    <d v="2025-01-09T00:00:00"/>
    <s v="Sem informação"/>
    <x v="3"/>
    <m/>
    <s v="Jose Nasareno de Macedo Silva"/>
    <s v="Jose Nasareno de Macedo Silva"/>
    <s v="Sem indicação"/>
    <s v="Sem indicação"/>
    <s v="Sem indicação"/>
    <e v="#N/A"/>
    <n v="-350"/>
    <s v=""/>
    <m/>
    <s v="Iniciar Processo de Reajuste"/>
    <s v="020/2025"/>
    <m/>
  </r>
  <r>
    <x v="1"/>
    <s v="021"/>
    <x v="0"/>
    <s v="SECRETARIA DE ESTADO DE SAÚDE PÚBLICA – UNIDADE DE REFERÊNCIA PRESIDENTE VARGAS"/>
    <s v="05.054.929/0001-17"/>
    <s v="Doação de bens móveis inservíveis."/>
    <s v="Alienação"/>
    <s v="Dispensa de Licitação"/>
    <s v="s/n"/>
    <d v="2025-03-10T00:00:00"/>
    <d v="2025-03-10T00:00:00"/>
    <d v="2025-03-10T00:00:00"/>
    <s v="10/03/25"/>
    <n v="0"/>
    <s v="EXPIRADO"/>
    <s v="EXPIRADO"/>
    <x v="0"/>
    <n v="3300.22"/>
    <x v="3"/>
    <s v="00"/>
    <s v="SEADM"/>
    <s v="TJPA-MEM-2025/03906"/>
    <n v="0"/>
    <n v="3300.22"/>
    <m/>
    <m/>
    <s v="Lei n° 14.133/21"/>
    <m/>
    <m/>
    <s v="PRAZO LEGAL"/>
    <x v="26"/>
    <d v="2025-01-09T00:00:00"/>
    <s v="Sem informação"/>
    <x v="3"/>
    <m/>
    <s v="Jose Nasareno de Macedo Silva"/>
    <s v="Jose Nasareno de Macedo Silva"/>
    <s v="Sem indicação"/>
    <s v="Sem indicação"/>
    <s v="Sem indicação"/>
    <e v="#N/A"/>
    <n v="-350"/>
    <s v=""/>
    <m/>
    <s v="Iniciar Processo de Reajuste"/>
    <s v="021/2025"/>
    <m/>
  </r>
  <r>
    <x v="1"/>
    <s v="022"/>
    <x v="0"/>
    <s v="CENTRO SOCIAL CULTURAL EDUCACIONAL ARCA DE NOÉ"/>
    <s v="06.538.090/0001-55"/>
    <s v="Doação de bens móveis inservíveis."/>
    <s v="Alienação"/>
    <s v="Dispensa de Licitação"/>
    <s v="s/n"/>
    <d v="2025-03-10T00:00:00"/>
    <d v="2025-03-10T00:00:00"/>
    <d v="2025-03-10T00:00:00"/>
    <s v="10/03/25"/>
    <n v="0"/>
    <s v="EXPIRADO"/>
    <s v="EXPIRADO"/>
    <x v="0"/>
    <n v="95803.8"/>
    <x v="3"/>
    <s v="00"/>
    <s v="SEADM"/>
    <s v="TJPA-EXT-2024/02413"/>
    <n v="0"/>
    <n v="95803.8"/>
    <m/>
    <m/>
    <s v="Lei n° 14.133/21"/>
    <m/>
    <m/>
    <s v="PRAZO LEGAL"/>
    <x v="26"/>
    <d v="2025-01-09T00:00:00"/>
    <s v="Sem informação"/>
    <x v="3"/>
    <m/>
    <s v="Jose Nasareno de Macedo Silva"/>
    <s v="Jose Nasareno de Macedo Silva"/>
    <s v="Sem indicação"/>
    <s v="Sem indicação"/>
    <s v="Sem indicação"/>
    <e v="#N/A"/>
    <n v="-350"/>
    <s v=""/>
    <m/>
    <s v="Iniciar Processo de Reajuste"/>
    <s v="022/2025"/>
    <m/>
  </r>
  <r>
    <x v="1"/>
    <s v="008"/>
    <x v="0"/>
    <s v="PMPA - 22° COMPANHOA INDEPENDENTE DE POLICIA MILITA DE PORTEL"/>
    <s v="05.054.994/0001-42"/>
    <s v="Doação de bens móveis inservíveis."/>
    <s v="Alienação"/>
    <s v="Dispensa de Licitação"/>
    <s v="s/n"/>
    <d v="2025-01-28T00:00:00"/>
    <s v="28/01/25"/>
    <d v="2025-01-28T00:00:00"/>
    <s v="28/01/25"/>
    <n v="0"/>
    <s v="EXPIRADO"/>
    <s v="EXPIRADO"/>
    <x v="0"/>
    <n v="1911.67"/>
    <x v="3"/>
    <s v="00"/>
    <s v="SEADM"/>
    <s v="TJPA-PRO-2025/00389"/>
    <n v="0"/>
    <n v="1911.67"/>
    <m/>
    <m/>
    <s v="Lei n° 14.133/21"/>
    <m/>
    <m/>
    <s v="PRAZO LEGAL"/>
    <x v="26"/>
    <d v="2024-11-29T00:00:00"/>
    <s v="Sem informação"/>
    <x v="3"/>
    <m/>
    <s v="Jose Nasareno de Macedo Silva"/>
    <s v="Jose Nasareno de Macedo Silva"/>
    <s v="Sem indicação"/>
    <s v="Sem indicação"/>
    <s v="Sem indicação"/>
    <e v="#N/A"/>
    <n v="-391"/>
    <s v=""/>
    <m/>
    <s v="Iniciar Processo de Reajuste"/>
    <s v="008/2025"/>
    <m/>
  </r>
  <r>
    <x v="1"/>
    <s v="006"/>
    <x v="0"/>
    <s v="MUNICÍPIO DE PORTEL"/>
    <s v="04.876.447/0001-80"/>
    <s v="Doação de bens móveis inservíveis."/>
    <s v="Alienação"/>
    <s v="Dispensa de Licitação"/>
    <s v="s/n"/>
    <d v="2025-02-14T00:00:00"/>
    <s v="14/02/25"/>
    <d v="2025-02-14T00:00:00"/>
    <s v="14/02/25"/>
    <n v="0"/>
    <s v="EXPIRADO"/>
    <s v="EXPIRADO"/>
    <x v="0"/>
    <n v="2178.59"/>
    <x v="3"/>
    <s v="00"/>
    <s v="SEADM"/>
    <s v="TJPA-PRO-2025/00710"/>
    <n v="0"/>
    <n v="2178.59"/>
    <m/>
    <m/>
    <s v="Lei n° 14.133/21"/>
    <m/>
    <m/>
    <s v="PRAZO LEGAL"/>
    <x v="26"/>
    <d v="2024-12-16T00:00:00"/>
    <s v="Sem informação"/>
    <x v="3"/>
    <m/>
    <s v="Jose Nasareno de Macedo Silva"/>
    <s v="Jose Nasareno de Macedo Silva"/>
    <s v="Sem indicação"/>
    <s v="Sem indicação"/>
    <s v="Sem indicação"/>
    <e v="#N/A"/>
    <n v="-374"/>
    <s v=""/>
    <m/>
    <s v="Iniciar Processo de Reajuste"/>
    <s v="006/2025"/>
    <m/>
  </r>
  <r>
    <x v="1"/>
    <s v="011"/>
    <x v="0"/>
    <s v="ASSOCIAÇÃO DE PAIS E AMIGOS EXCEPCIONAIS - APAE DE CONCEIÇÃO DO ARAGUAIA"/>
    <s v="01.131.133/0001-60"/>
    <s v="Doação de bens móveis inservíveis."/>
    <s v="Alienação"/>
    <s v="Dispensa de Licitação"/>
    <s v="s/n"/>
    <d v="2025-02-12T00:00:00"/>
    <s v="12/02/25"/>
    <d v="2025-02-12T00:00:00"/>
    <s v="12/02/25"/>
    <n v="0"/>
    <s v="EXPIRADO"/>
    <s v="EXPIRADO"/>
    <x v="0"/>
    <n v="6670.2"/>
    <x v="3"/>
    <s v="00"/>
    <s v="SEADM"/>
    <s v="TJPA-PRO-2025/00626"/>
    <n v="0"/>
    <n v="6670.32"/>
    <m/>
    <m/>
    <s v="Lei n° 14.133/21"/>
    <m/>
    <m/>
    <s v="PRAZO LEGAL"/>
    <x v="26"/>
    <d v="2024-12-14T00:00:00"/>
    <s v="Sem informação"/>
    <x v="3"/>
    <m/>
    <s v="Jose Nasareno de Macedo Silva"/>
    <s v="Jose Nasareno de Macedo Silva"/>
    <s v="Sem indicação"/>
    <s v="Sem indicação"/>
    <s v="Sem indicação"/>
    <e v="#N/A"/>
    <n v="-376"/>
    <s v=""/>
    <m/>
    <s v="Iniciar Processo de Reajuste"/>
    <s v="011/2025"/>
    <m/>
  </r>
  <r>
    <x v="1"/>
    <s v="014"/>
    <x v="0"/>
    <s v="IGREJA EVANGÉLICA ASSEMBLEIA DE  DEUSMINISTERIO  DO  SETA  EM  BANNACH"/>
    <s v="03.256.998/001-88"/>
    <s v="Doação de bens móveis inservíveis."/>
    <s v="Alienação"/>
    <s v="Dispensa de Licitação"/>
    <s v="s/n"/>
    <d v="2025-03-17T00:00:00"/>
    <s v="17/03/25"/>
    <d v="2025-03-17T00:00:00"/>
    <s v="17/03/25"/>
    <n v="0"/>
    <s v="EXPIRADO"/>
    <s v="EXPIRADO"/>
    <x v="0"/>
    <n v="1708.74"/>
    <x v="3"/>
    <s v="00"/>
    <s v="SEADM"/>
    <s v="TJPA-PRO-2025/00638"/>
    <n v="0"/>
    <n v="1708.78"/>
    <m/>
    <m/>
    <s v="Lei n° 14.133/21"/>
    <m/>
    <m/>
    <s v="PRAZO LEGAL"/>
    <x v="26"/>
    <d v="2025-01-16T00:00:00"/>
    <s v="Sem informação"/>
    <x v="3"/>
    <m/>
    <s v="Jose Nasareno de Macedo Silva"/>
    <s v="Jose Nasareno de Macedo Silva"/>
    <s v="Sem indicação"/>
    <s v="Sem indicação"/>
    <s v="Sem indicação"/>
    <e v="#N/A"/>
    <n v="-343"/>
    <s v=""/>
    <m/>
    <s v="Iniciar Processo de Reajuste"/>
    <s v="014/2025"/>
    <m/>
  </r>
  <r>
    <x v="1"/>
    <s v="026"/>
    <x v="0"/>
    <s v="ASSOCIAÇÃO PROJETO NASCER E CRESCER ESCOLHINHA DE FUEBOL CROCODILO"/>
    <s v="48.792.993/0001-08"/>
    <s v="Doação de bens móveis inservíveis."/>
    <s v="Alienação"/>
    <s v="Dispensa de Licitação"/>
    <s v="s/n"/>
    <d v="2025-03-14T00:00:00"/>
    <s v="14/03/25"/>
    <d v="2025-03-14T00:00:00"/>
    <s v="14/03/25"/>
    <n v="0"/>
    <s v="EXPIRADO"/>
    <s v="EXPIRADO"/>
    <x v="0"/>
    <n v="2038.35"/>
    <x v="3"/>
    <s v="00"/>
    <s v="SEADM"/>
    <s v="TJPA-PRO-2025/00873"/>
    <n v="0"/>
    <n v="2038.35"/>
    <m/>
    <m/>
    <s v="Lei n° 14.133/21"/>
    <m/>
    <m/>
    <s v="PRAZO LEGAL"/>
    <x v="26"/>
    <d v="2025-01-13T00:00:00"/>
    <s v="Sem informação"/>
    <x v="3"/>
    <m/>
    <s v="Jose Nasareno de Macedo Silva"/>
    <s v="Jose Nasareno de Macedo Silva"/>
    <s v="Sem indicação"/>
    <s v="Sem indicação"/>
    <s v="Sem indicação"/>
    <e v="#N/A"/>
    <n v="-346"/>
    <s v=""/>
    <m/>
    <s v="Iniciar Processo de Reajuste"/>
    <s v="026/2025"/>
    <m/>
  </r>
  <r>
    <x v="1"/>
    <s v="027"/>
    <x v="0"/>
    <s v="COOPERATIVA DE PRODUÇÃO RURAL E URBANA DO ESTADO DO PARÁ - COOPERSUL"/>
    <s v="01.223/574/0001-91"/>
    <s v="Doação de bens móveis inservíveis."/>
    <s v="Alienação"/>
    <s v="Dispensa de Licitação"/>
    <s v="s/n"/>
    <d v="2025-03-13T00:00:00"/>
    <s v="13/03/25"/>
    <d v="2025-03-13T00:00:00"/>
    <s v="13/03/25"/>
    <n v="0"/>
    <s v="EXPIRADO"/>
    <s v="EXPIRADO"/>
    <x v="0"/>
    <n v="4380.41"/>
    <x v="3"/>
    <s v="00"/>
    <s v="SEADM"/>
    <s v="TJPA-MEM-2024/08820"/>
    <n v="0"/>
    <n v="4380.41"/>
    <m/>
    <m/>
    <s v="Lei n° 14.133/21"/>
    <m/>
    <m/>
    <s v="PRAZO LEGAL"/>
    <x v="26"/>
    <d v="2025-01-12T00:00:00"/>
    <s v="Sem informação"/>
    <x v="3"/>
    <m/>
    <s v="Jose Nasareno de Macedo Silva"/>
    <s v="Jose Nasareno de Macedo Silva"/>
    <s v="Sem indicação"/>
    <s v="Sem indicação"/>
    <s v="Sem indicação"/>
    <e v="#N/A"/>
    <n v="-347"/>
    <s v=""/>
    <m/>
    <s v="Iniciar Processo de Reajuste"/>
    <s v="027/2025"/>
    <m/>
  </r>
  <r>
    <x v="1"/>
    <s v="029"/>
    <x v="0"/>
    <s v="POLÍCIA  CIVIL  DO ESTADO  DO  PARÁ–DELEGACIA  DE  POLÍCIA CIVIL DE CHAVES"/>
    <s v="00.368.105/0001-06"/>
    <s v="Doação de bens móveis inservíveis."/>
    <s v="Alienação"/>
    <s v="Dispensa de Licitação"/>
    <s v="s/n"/>
    <d v="2025-03-14T00:00:00"/>
    <s v="14/03/25"/>
    <d v="2025-03-14T00:00:00"/>
    <s v="14/03/25"/>
    <n v="0"/>
    <s v="EXPIRADO"/>
    <s v="EXPIRADO"/>
    <x v="0"/>
    <n v="1506.2"/>
    <x v="3"/>
    <s v="00"/>
    <s v="SEADM"/>
    <s v="TJPA-PRO-2025/00893"/>
    <n v="0"/>
    <n v="1506.2"/>
    <m/>
    <m/>
    <s v="Lei n° 14.133/21"/>
    <m/>
    <m/>
    <s v="PRAZO LEGAL"/>
    <x v="26"/>
    <d v="2025-01-13T00:00:00"/>
    <s v="Sem informação"/>
    <x v="3"/>
    <m/>
    <s v="Jose Nasareno de Macedo Silva"/>
    <s v="Jose Nasareno de Macedo Silva"/>
    <s v="Sem indicação"/>
    <s v="Sem indicação"/>
    <s v="Sem indicação"/>
    <e v="#N/A"/>
    <n v="-346"/>
    <s v=""/>
    <m/>
    <s v="Iniciar Processo de Reajuste"/>
    <s v="029/2025"/>
    <m/>
  </r>
  <r>
    <x v="1"/>
    <s v="028"/>
    <x v="0"/>
    <s v="MUNICÍPIO DE MARABÁ - SECRETARIA DE ADMINISTRAÇÃO"/>
    <s v="05.853.163/0001-30"/>
    <s v="Doação de bens móveis inservíveis."/>
    <s v="Alienação"/>
    <s v="Dispensa de Licitação"/>
    <s v="s/n"/>
    <d v="2025-03-26T00:00:00"/>
    <s v="26/03/25"/>
    <d v="2025-03-26T00:00:00"/>
    <s v="26/03/25"/>
    <n v="0"/>
    <s v="EXPIRADO"/>
    <s v="EXPIRADO"/>
    <x v="0"/>
    <n v="430.26"/>
    <x v="3"/>
    <s v="00"/>
    <s v="SEADM"/>
    <s v="TJPA-MEM-2023/61022"/>
    <n v="0"/>
    <n v="430.36"/>
    <m/>
    <m/>
    <s v="Lei n° 14.133/21"/>
    <m/>
    <m/>
    <s v="PRAZO LEGAL"/>
    <x v="26"/>
    <d v="2025-01-25T00:00:00"/>
    <s v="Sem informação"/>
    <x v="3"/>
    <m/>
    <s v="Jose Nasareno de Macedo Silva"/>
    <s v="Jose Nasareno de Macedo Silva"/>
    <s v="Sem indicação"/>
    <s v="Sem indicação"/>
    <s v="Sem indicação"/>
    <e v="#N/A"/>
    <n v="-334"/>
    <s v=""/>
    <m/>
    <s v="Iniciar Processo de Reajuste"/>
    <s v="028/2025"/>
    <m/>
  </r>
  <r>
    <x v="1"/>
    <s v="030"/>
    <x v="0"/>
    <s v="SINDICATO RURAL DE CHAVES"/>
    <s v="14.068.407/0001-65"/>
    <s v="Doação de bens móveis inservíveis."/>
    <s v="Alienação"/>
    <s v="Dispensa de Licitação"/>
    <s v="s/n"/>
    <d v="2025-03-17T00:00:00"/>
    <s v="17/03/25"/>
    <d v="2025-03-17T00:00:00"/>
    <s v="17/03/25"/>
    <n v="0"/>
    <s v="EXPIRADO"/>
    <s v="EXPIRADO"/>
    <x v="0"/>
    <n v="471.52"/>
    <x v="3"/>
    <s v="00"/>
    <s v="SEADM"/>
    <s v="TJPA-PRO-2025/00911"/>
    <n v="0"/>
    <n v="471.52"/>
    <m/>
    <m/>
    <s v="Lei n° 14.133/21"/>
    <m/>
    <m/>
    <s v="PRAZO LEGAL"/>
    <x v="26"/>
    <d v="2025-01-16T00:00:00"/>
    <s v="Sem informação"/>
    <x v="3"/>
    <m/>
    <s v="Jose Nasareno de Macedo Silva"/>
    <s v="Jose Nasareno de Macedo Silva"/>
    <s v="Sem indicação"/>
    <s v="Sem indicação"/>
    <s v="Sem indicação"/>
    <e v="#N/A"/>
    <n v="-343"/>
    <s v=""/>
    <m/>
    <s v="Iniciar Processo de Reajuste"/>
    <s v="030/2025"/>
    <m/>
  </r>
  <r>
    <x v="1"/>
    <s v="033"/>
    <x v="0"/>
    <s v="CENTRO SOCIAL INOVAÇÃO GILEADE"/>
    <s v="06.375.930/0001-06"/>
    <s v="Doação de bens móveis inservíveis."/>
    <s v="Alienação"/>
    <s v="Dispensa de Licitação"/>
    <s v="s/n"/>
    <d v="2025-03-24T00:00:00"/>
    <s v="24/03/25"/>
    <d v="2025-03-24T00:00:00"/>
    <s v="24/03/25"/>
    <n v="0"/>
    <s v="EXPIRADO"/>
    <s v="EXPIRADO"/>
    <x v="0"/>
    <n v="136295.28"/>
    <x v="3"/>
    <s v="00"/>
    <s v="SEADM"/>
    <s v="TJPA-EXT-2024/04305"/>
    <n v="0"/>
    <n v="136295.28"/>
    <m/>
    <m/>
    <s v="Lei n° 14.133/21"/>
    <m/>
    <m/>
    <s v="PRAZO LEGAL"/>
    <x v="26"/>
    <d v="2025-01-23T00:00:00"/>
    <s v="Sem informação"/>
    <x v="3"/>
    <m/>
    <s v="Jose Nasareno de Macedo Silva"/>
    <s v="Jose Nasareno de Macedo Silva"/>
    <s v="Sem indicação"/>
    <s v="Sem indicação"/>
    <s v="Sem indicação"/>
    <e v="#N/A"/>
    <n v="-336"/>
    <s v=""/>
    <m/>
    <s v="Iniciar Processo de Reajuste"/>
    <s v="033/2025"/>
    <m/>
  </r>
  <r>
    <x v="1"/>
    <s v="037"/>
    <x v="0"/>
    <s v="POLÍCIA MILITAR DO PARÁ COMANDO DE POLICIAMENTO ESPECIALIZADO 1º BATALHÃO DE POLÍCIA RURAL"/>
    <s v="05.054.994/0001-42"/>
    <s v="Doação de bens móveis inservíveis."/>
    <s v="Alienação"/>
    <s v="Dispensa de Licitação"/>
    <s v="s/n"/>
    <d v="2025-03-31T00:00:00"/>
    <s v="31/03/25"/>
    <d v="2025-03-31T00:00:00"/>
    <s v="31/03/25"/>
    <n v="0"/>
    <s v="EXPIRADO"/>
    <s v="EXPIRADO"/>
    <x v="0"/>
    <n v="510.75"/>
    <x v="3"/>
    <s v="00"/>
    <s v="SEADM"/>
    <s v="TJPA-PRO-2025/01043"/>
    <n v="0"/>
    <n v="510.75"/>
    <m/>
    <m/>
    <s v="Lei n° 14.133/21"/>
    <m/>
    <m/>
    <s v="PRAZO LEGAL"/>
    <x v="26"/>
    <d v="2025-01-30T00:00:00"/>
    <s v="Sem informação"/>
    <x v="3"/>
    <m/>
    <s v="Jose Nasareno de Macedo Silva"/>
    <s v="Jose Nasareno de Macedo Silva"/>
    <s v="Sem indicação"/>
    <s v="Sem indicação"/>
    <s v="Sem indicação"/>
    <e v="#N/A"/>
    <n v="-329"/>
    <s v=""/>
    <m/>
    <s v="Iniciar Processo de Reajuste"/>
    <s v="037/2025"/>
    <m/>
  </r>
  <r>
    <x v="1"/>
    <s v="039"/>
    <x v="0"/>
    <s v="IGREJA NOVA ALIANÇA DE ULIANÓPOLIS-PA"/>
    <s v="30.936.003/0001-00"/>
    <s v="Doação de bens móveis inservíveis."/>
    <s v="Alienação"/>
    <s v="Dispensa de Licitação"/>
    <s v="s/n"/>
    <d v="2025-04-14T00:00:00"/>
    <s v="14/04/25"/>
    <d v="2025-04-14T00:00:00"/>
    <s v="14/04/25"/>
    <n v="0"/>
    <s v="EXPIRADO"/>
    <s v="EXPIRADO"/>
    <x v="0"/>
    <n v="13150.93"/>
    <x v="3"/>
    <s v="00"/>
    <s v="SEADM"/>
    <s v="TJPA-PRO-2025/01284 "/>
    <n v="0"/>
    <n v="13150.93"/>
    <m/>
    <m/>
    <s v="Lei n° 14.133/21"/>
    <m/>
    <s v="NÃO "/>
    <s v="PRAZO LEGAL"/>
    <x v="25"/>
    <d v="2025-02-13T00:00:00"/>
    <s v="Sem informação"/>
    <x v="3"/>
    <m/>
    <s v="Jose Nasareno de Macedo Silva"/>
    <s v="Jose Nasareno de Macedo Silva"/>
    <s v="Sem indicação"/>
    <s v="Sem indicação"/>
    <s v="Sem indicação"/>
    <e v="#N/A"/>
    <n v="-315"/>
    <s v=""/>
    <m/>
    <s v="Iniciar Processo de Reajuste"/>
    <s v="039/2025"/>
    <m/>
  </r>
  <r>
    <x v="1"/>
    <s v="040"/>
    <x v="0"/>
    <s v="POLÍCIA CIVIL - DELEGACIA DE SANTO ANTÔNIO DO TAUÁ"/>
    <s v="00.368.105/0001-06"/>
    <s v="Doação de bens móveis inservíveis."/>
    <s v="Alienação"/>
    <s v="Dispensa de Licitação"/>
    <s v="s/n"/>
    <d v="2025-04-16T00:00:00"/>
    <s v="16/04/25"/>
    <d v="2025-04-16T00:00:00"/>
    <s v="16/04/25"/>
    <n v="0"/>
    <s v="EXPIRADO"/>
    <s v="EXPIRADO"/>
    <x v="0"/>
    <n v="6789"/>
    <x v="3"/>
    <s v="00"/>
    <s v="SEADM"/>
    <s v="TJPA-PRO-2025/01288"/>
    <n v="0"/>
    <n v="6789"/>
    <m/>
    <m/>
    <s v="Lei n° 14.133/21"/>
    <m/>
    <s v="NÃO "/>
    <s v="PRAZO LEGAL"/>
    <x v="25"/>
    <d v="2025-02-15T00:00:00"/>
    <s v="Sem informação"/>
    <x v="3"/>
    <m/>
    <s v="Jose Nasareno de Macedo Silva"/>
    <s v="Jose Nasareno de Macedo Silva"/>
    <s v="Sem indicação"/>
    <s v="Sem indicação"/>
    <s v="Sem indicação"/>
    <e v="#N/A"/>
    <n v="-313"/>
    <s v=""/>
    <m/>
    <s v="Iniciar Processo de Reajuste"/>
    <s v="040/2025"/>
    <m/>
  </r>
  <r>
    <x v="1"/>
    <s v="041"/>
    <x v="0"/>
    <s v="COMUNIDADE KOLPING DE MARABÁ – PEDRO ARRUPE"/>
    <s v="22.937.668/0001-00"/>
    <s v="Doação de bens móveis inservíveis."/>
    <s v="Alienação"/>
    <s v="Dispensa de Licitação"/>
    <s v="s/n"/>
    <d v="2025-05-06T00:00:00"/>
    <s v="06/05/25"/>
    <d v="2025-05-06T00:00:00"/>
    <s v="06/05/25"/>
    <n v="0"/>
    <s v="EXPIRADO"/>
    <s v="EXPIRADO"/>
    <x v="0"/>
    <n v="490.75"/>
    <x v="3"/>
    <s v="00"/>
    <s v="SEADM"/>
    <s v="TJPA-PRO-2025/01289"/>
    <n v="0"/>
    <n v="490.75"/>
    <m/>
    <m/>
    <s v="Lei n° 14.133/21"/>
    <m/>
    <s v="NÃO "/>
    <s v="PRAZO LEGAL"/>
    <x v="25"/>
    <d v="2025-03-07T00:00:00"/>
    <s v="Sem informação"/>
    <x v="3"/>
    <m/>
    <s v="Jose Nasareno de Macedo Silva"/>
    <s v="Jose Nasareno de Macedo Silva"/>
    <s v="Sem indicação"/>
    <s v="Sem indicação"/>
    <s v="Sem indicação"/>
    <e v="#N/A"/>
    <n v="-293"/>
    <s v=""/>
    <m/>
    <s v="Iniciar Processo de Reajuste"/>
    <s v="041/2025"/>
    <m/>
  </r>
  <r>
    <x v="1"/>
    <s v="042"/>
    <x v="0"/>
    <s v="CONSELHO ESCOLAR DA EEEM MARIA BENTA OLIVERIA DE SOUSA"/>
    <s v="10.813.224/0001-76"/>
    <s v="Doação de bens móveis inservíveis."/>
    <s v="Alienação"/>
    <s v="Dispensa de Licitação"/>
    <s v="s/n"/>
    <d v="2025-04-16T00:00:00"/>
    <s v="16/04/25"/>
    <d v="2025-04-16T00:00:00"/>
    <s v="16/04/25"/>
    <n v="0"/>
    <s v="EXPIRADO"/>
    <s v="EXPIRADO"/>
    <x v="0"/>
    <n v="4919.96"/>
    <x v="3"/>
    <s v="00"/>
    <s v="SEADM"/>
    <s v="TJPA-PRO-2025/01294"/>
    <n v="0"/>
    <n v="4919.96"/>
    <m/>
    <m/>
    <s v="Lei n° 14.133/21"/>
    <m/>
    <s v="NÃO "/>
    <s v="PRAZO LEGAL"/>
    <x v="25"/>
    <d v="2025-02-15T00:00:00"/>
    <s v="Sem informação"/>
    <x v="3"/>
    <m/>
    <s v="Jose Nasareno de Macedo Silva"/>
    <s v="Jose Nasareno de Macedo Silva"/>
    <s v="Sem indicação"/>
    <s v="Sem indicação"/>
    <s v="Sem indicação"/>
    <e v="#N/A"/>
    <n v="-313"/>
    <s v=""/>
    <m/>
    <s v="Iniciar Processo de Reajuste"/>
    <s v="042/2025"/>
    <m/>
  </r>
  <r>
    <x v="1"/>
    <s v="044"/>
    <x v="0"/>
    <s v="ARQUIDIOCESE DE SANTARÉM - PARÓQUIA NOSSA SENHORA DE MONTE DOURADO"/>
    <s v="05.713.128/0006-20"/>
    <s v="Doação de bens móveis inservíveis."/>
    <s v="Alienação"/>
    <s v="Dispensa de Licitação"/>
    <s v="s/n"/>
    <d v="2025-04-22T00:00:00"/>
    <s v="22/04/25"/>
    <d v="2025-04-22T00:00:00"/>
    <s v="22/04/25"/>
    <n v="0"/>
    <s v="EXPIRADO"/>
    <s v="EXPIRADO"/>
    <x v="0"/>
    <n v="388.72"/>
    <x v="3"/>
    <s v="00"/>
    <s v="SEADM"/>
    <s v="TJPA-PRO-2025/01295"/>
    <n v="0"/>
    <n v="388.72"/>
    <m/>
    <m/>
    <s v="Lei n° 14.133/21"/>
    <m/>
    <s v="NÃO "/>
    <s v="PRAZO LEGAL"/>
    <x v="25"/>
    <d v="2025-02-21T00:00:00"/>
    <s v="Sem informação"/>
    <x v="3"/>
    <m/>
    <s v="Jose Nasareno de Macedo Silva"/>
    <s v="Jose Nasareno de Macedo Silva"/>
    <s v="Sem indicação"/>
    <s v="Sem indicação"/>
    <s v="Sem indicação"/>
    <e v="#N/A"/>
    <n v="-307"/>
    <s v=""/>
    <m/>
    <s v="Iniciar Processo de Reajuste"/>
    <s v="044/2025"/>
    <m/>
  </r>
  <r>
    <x v="1"/>
    <s v="045"/>
    <x v="0"/>
    <s v="DIOCESE DE MARABÁ - PARÓQUIA DE SÃO JOÃO BATISTA"/>
    <s v="04.882.130/0001-56"/>
    <s v="Doação de bens móveis inservíveis."/>
    <s v="Alienação"/>
    <s v="Dispensa de Licitação"/>
    <s v="s/n"/>
    <d v="2025-05-05T00:00:00"/>
    <s v="05/05/25"/>
    <d v="2025-05-05T00:00:00"/>
    <s v="05/05/25"/>
    <n v="0"/>
    <s v="EXPIRADO"/>
    <s v="EXPIRADO"/>
    <x v="0"/>
    <n v="3624.35"/>
    <x v="3"/>
    <s v="00"/>
    <s v="SEADM"/>
    <s v="TJPA-PRO-2025/01299"/>
    <n v="0"/>
    <n v="3624.35"/>
    <m/>
    <m/>
    <s v="Lei n° 14.133/21"/>
    <m/>
    <s v="NÃO "/>
    <s v="PRAZO LEGAL"/>
    <x v="25"/>
    <d v="2025-03-06T00:00:00"/>
    <s v="Sem informação"/>
    <x v="3"/>
    <m/>
    <s v="Jose Nasareno de Macedo Silva"/>
    <s v="Jose Nasareno de Macedo Silva"/>
    <s v="Sem indicação"/>
    <s v="Sem indicação"/>
    <s v="Sem indicação"/>
    <e v="#N/A"/>
    <n v="-294"/>
    <s v=""/>
    <m/>
    <s v="Iniciar Processo de Reajuste"/>
    <s v="045/2025"/>
    <m/>
  </r>
  <r>
    <x v="1"/>
    <s v="046"/>
    <x v="0"/>
    <s v="ASSOCIAÇÃO DE PREVENÇÃO E ASSISTÊNCIA AOS ADICTOS E SUAS FAMÍLIAS DE ITUPIRANGA E REGIÃO - APAAFI"/>
    <s v="58.586.995/0001-02"/>
    <s v="Doação de bens móveis inservíveis."/>
    <s v="Alienação"/>
    <s v="Dispensa de Licitação"/>
    <s v="s/n"/>
    <d v="2025-05-13T00:00:00"/>
    <s v="13/05/25"/>
    <d v="2025-05-13T00:00:00"/>
    <s v="13/05/25"/>
    <n v="0"/>
    <s v="EXPIRADO"/>
    <s v="EXPIRADO"/>
    <x v="0"/>
    <n v="3525.51"/>
    <x v="3"/>
    <s v="00"/>
    <s v="SEADM"/>
    <s v="TJPA-PRO-2025/01300"/>
    <n v="0"/>
    <n v="3525.51"/>
    <m/>
    <m/>
    <s v="Lei n° 14.133/21"/>
    <m/>
    <s v="NÃO "/>
    <s v="PRAZO LEGAL"/>
    <x v="25"/>
    <d v="2025-03-14T00:00:00"/>
    <s v="Sem informação"/>
    <x v="3"/>
    <m/>
    <s v="Jose Nasareno de Macedo Silva"/>
    <s v="Jose Nasareno de Macedo Silva"/>
    <s v="Sem indicação"/>
    <s v="Sem indicação"/>
    <s v="Sem indicação"/>
    <e v="#N/A"/>
    <n v="-286"/>
    <s v=""/>
    <m/>
    <s v="Iniciar Processo de Reajuste"/>
    <s v="046/2025"/>
    <m/>
  </r>
  <r>
    <x v="1"/>
    <s v="050"/>
    <x v="0"/>
    <s v="UNIDADE DE CUSTODIA DE REINSERÇÃO DE MOCAJUBA"/>
    <s v="05.929.042/0001-25"/>
    <s v="Doação de bens móveis inservíveis."/>
    <s v="Alienação"/>
    <s v="Dispensa de Licitação"/>
    <s v="s/n"/>
    <d v="2025-05-13T00:00:00"/>
    <s v="13/05/25"/>
    <d v="2025-05-13T00:00:00"/>
    <s v="13/05/25"/>
    <n v="0"/>
    <s v="EXPIRADO"/>
    <s v="EXPIRADO"/>
    <x v="0"/>
    <n v="461.65"/>
    <x v="3"/>
    <s v="00"/>
    <s v="SEADM"/>
    <s v="TJPA-PRO-2025/01716"/>
    <n v="0"/>
    <n v="461.65"/>
    <m/>
    <m/>
    <s v="Lei n° 14.133/21"/>
    <m/>
    <s v="NÃO "/>
    <s v="PRAZO LEGAL"/>
    <x v="25"/>
    <d v="2025-03-14T00:00:00"/>
    <s v="Sem informação"/>
    <x v="3"/>
    <m/>
    <s v="Jose Nasareno de Macedo Silva"/>
    <s v="Jose Nasareno de Macedo Silva"/>
    <s v="Sem indicação"/>
    <s v="Sem indicação"/>
    <s v="Sem indicação"/>
    <e v="#N/A"/>
    <n v="-286"/>
    <s v=""/>
    <m/>
    <s v="Iniciar Processo de Reajuste"/>
    <s v="050/2025"/>
    <m/>
  </r>
  <r>
    <x v="1"/>
    <s v="051"/>
    <x v="0"/>
    <s v="ESCOLA SALESIANA DO TRABALHO"/>
    <s v="04.373.163/0050-59"/>
    <s v="Doação de bens móveis inservíveis."/>
    <s v="Alienação"/>
    <s v="Dispensa de Licitação"/>
    <s v="s/n"/>
    <d v="2025-05-14T00:00:00"/>
    <s v="14/05/25"/>
    <d v="2025-05-14T00:00:00"/>
    <s v="14/05/25"/>
    <n v="0"/>
    <s v="EXPIRADO"/>
    <s v="EXPIRADO"/>
    <x v="0"/>
    <n v="61995.81"/>
    <x v="3"/>
    <s v="00"/>
    <s v="SEADM"/>
    <s v="TJPA-PRO-2025/01743"/>
    <n v="0"/>
    <n v="61995.81"/>
    <m/>
    <m/>
    <s v="Lei n° 14.133/21"/>
    <m/>
    <s v="NÃO "/>
    <s v="PRAZO LEGAL"/>
    <x v="25"/>
    <d v="2025-03-15T00:00:00"/>
    <s v="Sem informação"/>
    <x v="3"/>
    <m/>
    <s v="Jose Nasareno de Macedo Silva"/>
    <s v="Jose Nasareno de Macedo Silva"/>
    <s v="Sem indicação"/>
    <s v="Sem indicação"/>
    <s v="Sem indicação"/>
    <e v="#N/A"/>
    <n v="-285"/>
    <s v=""/>
    <m/>
    <s v="Iniciar Processo de Reajuste"/>
    <s v="051/2025"/>
    <m/>
  </r>
  <r>
    <x v="1"/>
    <s v="052"/>
    <x v="0"/>
    <s v="ASSOCIAÇÃO DOS DEFICIENTES PAIS E AMIGOS DE CURRALINHO"/>
    <s v="02.789.317/0001-84"/>
    <s v="Doação de bens móveis inservíveis."/>
    <s v="Alienação"/>
    <s v="Dispensa de Licitação"/>
    <s v="s/n"/>
    <d v="2025-05-26T00:00:00"/>
    <s v="26/05/25"/>
    <d v="2025-05-26T00:00:00"/>
    <s v="26/05/25"/>
    <n v="0"/>
    <s v="EXPIRADO"/>
    <s v="EXPIRADO"/>
    <x v="0"/>
    <n v="1081.74"/>
    <x v="3"/>
    <s v="00"/>
    <s v="SEADM"/>
    <s v="TJPA-PRO-2025/01754"/>
    <n v="0"/>
    <n v="1081.74"/>
    <m/>
    <m/>
    <s v="Lei n° 14.133/21"/>
    <m/>
    <s v="NÃO "/>
    <s v="PRAZO LEGAL"/>
    <x v="25"/>
    <d v="2025-03-27T00:00:00"/>
    <s v="Sem informação"/>
    <x v="3"/>
    <m/>
    <s v="Jose Nasareno de Macedo Silva"/>
    <s v="Jose Nasareno de Macedo Silva"/>
    <s v="Sem indicação"/>
    <s v="Sem indicação"/>
    <s v="Sem indicação"/>
    <e v="#N/A"/>
    <n v="-273"/>
    <s v=""/>
    <m/>
    <s v="Iniciar Processo de Reajuste"/>
    <s v="052/2025"/>
    <m/>
  </r>
  <r>
    <x v="1"/>
    <s v="053"/>
    <x v="0"/>
    <s v="SECRETARIA MUNICIPAL DE GESTÃO FAZENDÁRIA DE MARABÁ"/>
    <s v="27.993.108/0001-89"/>
    <s v="Doação de bens móveis inservíveis."/>
    <s v="Alienação"/>
    <s v="Dispensa de Licitação"/>
    <s v="s/n"/>
    <d v="2025-05-28T00:00:00"/>
    <s v="28/05/25"/>
    <d v="2025-05-28T00:00:00"/>
    <s v="28/05/25"/>
    <n v="0"/>
    <s v="EXPIRADO"/>
    <s v="EXPIRADO"/>
    <x v="0"/>
    <n v="1562.23"/>
    <x v="3"/>
    <s v="00"/>
    <s v="SEADM"/>
    <s v="TJPA-PRO-2025/01764"/>
    <n v="0"/>
    <n v="1562.23"/>
    <m/>
    <m/>
    <s v="Lei n° 14.133/21"/>
    <m/>
    <s v="NÃO "/>
    <s v="PRAZO LEGAL"/>
    <x v="25"/>
    <d v="2025-03-29T00:00:00"/>
    <s v="Sem informação"/>
    <x v="3"/>
    <m/>
    <s v="Jose Nasareno de Macedo Silva"/>
    <s v="Jose Nasareno de Macedo Silva"/>
    <s v="Sem indicação"/>
    <s v="Sem indicação"/>
    <s v="Sem indicação"/>
    <e v="#N/A"/>
    <n v="-271"/>
    <s v=""/>
    <m/>
    <s v="Iniciar Processo de Reajuste"/>
    <s v="053/2025"/>
    <m/>
  </r>
  <r>
    <x v="1"/>
    <s v="056"/>
    <x v="0"/>
    <s v="INSTITUTO BEBE NAIFF - IBN"/>
    <s v="21.910.281/0001-90"/>
    <s v="Doação de bens móveis inservíveis."/>
    <s v="Alienação"/>
    <s v="Dispensa de Licitação"/>
    <s v="s/n"/>
    <d v="2025-06-10T00:00:00"/>
    <s v="10/06/25"/>
    <d v="2025-06-10T00:00:00"/>
    <s v="10/06/25"/>
    <n v="0"/>
    <s v="EXPIRADO"/>
    <s v="EXPIRADO"/>
    <x v="0"/>
    <n v="268.8"/>
    <x v="3"/>
    <s v="00"/>
    <s v="SEADM"/>
    <s v="TJPA-PRO-2025/03981"/>
    <n v="0"/>
    <n v="268.8"/>
    <m/>
    <m/>
    <s v="Lei n° 14.133/21"/>
    <m/>
    <s v="NÃO "/>
    <s v="PRAZO LEGAL"/>
    <x v="25"/>
    <d v="2025-04-11T00:00:00"/>
    <s v="Sem informação"/>
    <x v="3"/>
    <m/>
    <s v="Jose Nasareno de Macedo Silva"/>
    <s v="Jose Nasareno de Macedo Silva"/>
    <s v="Sem indicação"/>
    <s v="Sem indicação"/>
    <s v="Sem indicação"/>
    <e v="#N/A"/>
    <n v="-258"/>
    <s v=""/>
    <m/>
    <s v="Iniciar Processo de Reajuste"/>
    <s v="056/2025"/>
    <m/>
  </r>
  <r>
    <x v="1"/>
    <s v="057"/>
    <x v="0"/>
    <s v="IGREJA ADVENTISTA DE DESENVOLVIMENTO E RECURSOS ASSISTENCIAIS DO BRASIL - ADRA"/>
    <s v="14.784.254/0001-52"/>
    <s v="Doação de bens móveis inservíveis."/>
    <s v="Alienação"/>
    <s v="Dispensa de Licitação"/>
    <s v="s/n"/>
    <d v="2025-06-10T00:00:00"/>
    <s v="10/06/25"/>
    <d v="2025-06-10T00:00:00"/>
    <s v="10/06/25"/>
    <n v="0"/>
    <s v="EXPIRADO"/>
    <s v="EXPIRADO"/>
    <x v="0"/>
    <n v="21490.03"/>
    <x v="3"/>
    <s v="00"/>
    <s v="SEADM"/>
    <s v="TJPA-PRO-2025/02016"/>
    <n v="0"/>
    <n v="21490.03"/>
    <m/>
    <m/>
    <s v="Lei n° 14.133/21"/>
    <m/>
    <s v="NÃO "/>
    <s v="PRAZO LEGAL"/>
    <x v="25"/>
    <d v="2025-04-11T00:00:00"/>
    <s v="Sem informação"/>
    <x v="3"/>
    <m/>
    <s v="Jose Nasareno de Macedo Silva"/>
    <s v="Jose Nasareno de Macedo Silva"/>
    <s v="Sem indicação"/>
    <s v="Sem indicação"/>
    <s v="Sem indicação"/>
    <e v="#N/A"/>
    <n v="-258"/>
    <s v=""/>
    <m/>
    <s v="Iniciar Processo de Reajuste"/>
    <s v="057/2025"/>
    <m/>
  </r>
  <r>
    <x v="1"/>
    <s v="059"/>
    <x v="0"/>
    <s v="ASSOCIAÇÃO DOS IDOSOS DE BRASIL NOVO"/>
    <s v="19.960.936/0001-92"/>
    <s v="Doação de bens móveis inservíveis."/>
    <s v="Alienação"/>
    <s v="Dispensa de Licitação"/>
    <s v="s/n"/>
    <d v="2025-06-05T00:00:00"/>
    <s v="05/06/25"/>
    <d v="2025-06-05T00:00:00"/>
    <s v="05/06/25"/>
    <n v="0"/>
    <s v="EXPIRADO"/>
    <s v="EXPIRADO"/>
    <x v="0"/>
    <n v="345.98"/>
    <x v="3"/>
    <s v="00"/>
    <s v="SEADM"/>
    <s v="0003919-75.2025.8.14.0900"/>
    <n v="0"/>
    <n v="345.98"/>
    <m/>
    <m/>
    <s v="Lei n° 14.133/21"/>
    <m/>
    <s v="NÃO "/>
    <s v="PRAZO LEGAL"/>
    <x v="25"/>
    <d v="2025-04-06T00:00:00"/>
    <s v="Sem informação"/>
    <x v="3"/>
    <m/>
    <s v="Jose Nasareno de Macedo Silva"/>
    <s v="Jose Nasareno de Macedo Silva"/>
    <s v="Sem indicação"/>
    <s v="Sem indicação"/>
    <s v="Sem indicação"/>
    <e v="#N/A"/>
    <n v="-263"/>
    <s v=""/>
    <m/>
    <s v="Iniciar Processo de Reajuste"/>
    <s v="059/2025"/>
    <m/>
  </r>
  <r>
    <x v="1"/>
    <s v="060"/>
    <x v="0"/>
    <s v="IGREJA ADVENTISTA DO SÉTIMO DIA DE BREU BRANCO - REGIONAL MARABÁ"/>
    <s v="04.930.244/0001-24"/>
    <s v="Doação de bens móveis inservíveis."/>
    <s v="Alienação"/>
    <s v="Dispensa de Licitação"/>
    <s v="s/n"/>
    <d v="2025-06-05T00:00:00"/>
    <s v="05/06/25"/>
    <d v="2025-06-05T00:00:00"/>
    <s v="05/06/25"/>
    <n v="0"/>
    <s v="EXPIRADO"/>
    <s v="EXPIRADO"/>
    <x v="0"/>
    <n v="1071.52"/>
    <x v="3"/>
    <s v="00"/>
    <s v="SEADM"/>
    <s v="0005229-19.2025.8.14.0900"/>
    <n v="0"/>
    <n v="1071.52"/>
    <m/>
    <m/>
    <s v="Lei n° 14.133/21"/>
    <m/>
    <s v="NÃO "/>
    <s v="PRAZO LEGAL"/>
    <x v="25"/>
    <d v="2025-04-06T00:00:00"/>
    <s v="Sem informação"/>
    <x v="3"/>
    <m/>
    <s v="Jose Nasareno de Macedo Silva"/>
    <s v="Jose Nasareno de Macedo Silva"/>
    <s v="Sem indicação"/>
    <s v="Sem indicação"/>
    <s v="Sem indicação"/>
    <e v="#N/A"/>
    <n v="-263"/>
    <s v=""/>
    <m/>
    <s v="Iniciar Processo de Reajuste"/>
    <s v="060/2025"/>
    <m/>
  </r>
  <r>
    <x v="1"/>
    <s v="061"/>
    <x v="0"/>
    <s v="48° BATALHÃO DA POLICIA MILITAR DE SANTARÉM NOVO"/>
    <s v="05.054.994/0001-42"/>
    <s v="Doação de bens móveis inservíveis."/>
    <s v="Alienação"/>
    <s v="Dispensa de Licitação"/>
    <s v="s/n"/>
    <d v="2025-06-10T00:00:00"/>
    <s v="10/06/25"/>
    <d v="2025-06-10T00:00:00"/>
    <s v="10/06/25"/>
    <n v="0"/>
    <s v="EXPIRADO"/>
    <s v="EXPIRADO"/>
    <x v="0"/>
    <n v="809.88"/>
    <x v="3"/>
    <s v="00"/>
    <s v="SEADM"/>
    <s v="0005207-58.2025.8.14.0900"/>
    <n v="0"/>
    <n v="809.88"/>
    <m/>
    <m/>
    <s v="Lei n° 14.133/21"/>
    <m/>
    <s v="NÃO "/>
    <s v="PRAZO LEGAL"/>
    <x v="25"/>
    <d v="2025-04-11T00:00:00"/>
    <s v="Sem informação"/>
    <x v="3"/>
    <m/>
    <s v="Jose Nasareno de Macedo Silva"/>
    <s v="Jose Nasareno de Macedo Silva"/>
    <s v="Sem indicação"/>
    <s v="Sem indicação"/>
    <s v="Sem indicação"/>
    <e v="#N/A"/>
    <n v="-258"/>
    <s v=""/>
    <m/>
    <s v="Iniciar Processo de Reajuste"/>
    <s v="061/2025"/>
    <m/>
  </r>
  <r>
    <x v="1"/>
    <s v="073"/>
    <x v="0"/>
    <s v="ASSOCIAÇÃO MISSÃO HUMANITÁRIA DO MARAJÓ"/>
    <s v="55.129.921/0001-40"/>
    <s v="Doação de bens móveis inservíveis."/>
    <s v="Alienação"/>
    <s v="Dispensa de Licitação"/>
    <s v="s/n"/>
    <d v="2025-07-15T00:00:00"/>
    <s v="15/07/25"/>
    <d v="2025-07-15T00:00:00"/>
    <s v="15/07/25"/>
    <n v="0"/>
    <s v="EXPIRADO"/>
    <s v="EXPIRADO"/>
    <x v="0"/>
    <n v="2196.1799999999998"/>
    <x v="3"/>
    <s v="00"/>
    <s v="SEADM"/>
    <s v="0009227-92.2025.8.14.0900"/>
    <n v="0"/>
    <n v="2196.1799999999998"/>
    <m/>
    <m/>
    <s v="Lei n° 14.133/21"/>
    <m/>
    <s v="NÃO "/>
    <s v="PRAZO LEGAL"/>
    <x v="24"/>
    <n v="45793"/>
    <s v="Sem informação"/>
    <x v="3"/>
    <m/>
    <s v="Jose Nasareno de Macedo Silva"/>
    <s v="Jose Nasareno de Macedo Silva"/>
    <s v="Sem indicação"/>
    <s v="Sem indicação"/>
    <s v="Sem indicação"/>
    <s v="nasareno.silva@tjpa.jus.br; nasareno.silva@tjpa.jus.br; ; ; ; sead@tjpa.jus.br; coordenadoria.contratos@tjpa.jus.br"/>
    <n v="-21"/>
    <m/>
    <m/>
    <s v="Iniciar Processo de Reajuste"/>
    <s v="073/2025"/>
    <m/>
  </r>
  <r>
    <x v="1"/>
    <s v="072"/>
    <x v="0"/>
    <s v="IGREJA DO EVANGELHO QUADRANGULAR "/>
    <s v="62.955.505/3256-27"/>
    <s v="Doação de bens móveis inservíveis."/>
    <s v="Alienação"/>
    <s v="Dispensa de Licitação"/>
    <s v="s/n"/>
    <d v="2025-07-16T00:00:00"/>
    <n v="45854"/>
    <d v="2025-07-16T00:00:00"/>
    <n v="45855"/>
    <n v="0"/>
    <s v="EXPIRADO"/>
    <s v="EXPIRADO"/>
    <x v="0"/>
    <n v="4651.6000000000004"/>
    <x v="3"/>
    <s v="00"/>
    <s v="SEADM"/>
    <s v="TJPA-PRO-2025/02016"/>
    <n v="0"/>
    <n v="4651.6000000000004"/>
    <m/>
    <m/>
    <s v="Lei n° 14.133/21"/>
    <m/>
    <s v="NÃO "/>
    <s v="PRAZO LEGAL"/>
    <x v="24"/>
    <d v="2025-05-17T00:00:00"/>
    <s v="Sem informação"/>
    <x v="3"/>
    <m/>
    <s v="Jose Nasareno de Macedo Silva"/>
    <s v="Jose Nasareno de Macedo Silva"/>
    <s v="Sem indicação"/>
    <s v="Sem indicação"/>
    <s v="Sem indicação"/>
    <e v="#N/A"/>
    <n v="-20"/>
    <s v=""/>
    <m/>
    <s v="Iniciar Processo de Reajuste"/>
    <s v="072/2025"/>
    <m/>
  </r>
  <r>
    <x v="1"/>
    <s v="058"/>
    <x v="0"/>
    <s v="ASSOCIAÇÃO DOS PESCADORES DO MUNICÍPIO DE ALMEIRIM E REGIÃO"/>
    <s v="46.198.699/0001-47"/>
    <s v="Doação de bens móveis inservíveis."/>
    <s v="Alienação"/>
    <s v="Dispensa de Licitação"/>
    <s v="s/n"/>
    <d v="2025-06-23T00:00:00"/>
    <n v="45831"/>
    <d v="2025-06-23T00:00:00"/>
    <s v="EXPIRADO"/>
    <s v="EXPIRADO"/>
    <s v="EXPIRADO"/>
    <s v="EXPIRADO"/>
    <x v="0"/>
    <n v="166.11"/>
    <x v="3"/>
    <s v="00"/>
    <s v="SEADM"/>
    <s v="TJPA-MEM-2025/15283"/>
    <n v="0"/>
    <n v="166.11"/>
    <m/>
    <m/>
    <s v="Lei n° 14.133/21"/>
    <m/>
    <s v="NÃO "/>
    <s v="PRAZO LEGAL"/>
    <x v="25"/>
    <d v="2025-04-24T00:00:00"/>
    <s v="Sem informação"/>
    <x v="3"/>
    <m/>
    <s v="Jose Nasareno de Macedo Silva"/>
    <s v="Jose Nasareno de Macedo Silva"/>
    <s v="Sem indicação"/>
    <s v="Sem indicação"/>
    <s v="Sem indicação"/>
    <e v="#N/A"/>
    <n v="-43"/>
    <s v=""/>
    <m/>
    <s v="Iniciar Processo de Reajuste"/>
    <s v="058/2025"/>
    <m/>
  </r>
  <r>
    <x v="1"/>
    <s v="062"/>
    <x v="0"/>
    <s v="INSTITUTO RAMOS DE DESENVOLVIMENTO SOCIAL E EDUCACIONAL - ARPAKE"/>
    <s v="05.637.622/0001-49"/>
    <s v="Doação de bens móveis inservíveis."/>
    <s v="Alienação"/>
    <s v="Dispensa de Licitação"/>
    <s v="s/n"/>
    <d v="2025-06-05T00:00:00"/>
    <n v="45813"/>
    <d v="2025-06-05T00:00:00"/>
    <s v="EXPIRADO"/>
    <s v="EXPIRADO"/>
    <s v="EXPIRADO"/>
    <s v="EXPIRADO"/>
    <x v="0"/>
    <n v="11753.12"/>
    <x v="3"/>
    <s v="00"/>
    <s v="SEADM"/>
    <s v="TJPA-OFI-2025/00995"/>
    <n v="0"/>
    <n v="11753.12"/>
    <m/>
    <m/>
    <s v="Lei n° 14.133/21"/>
    <m/>
    <s v="NÃO "/>
    <s v="PRAZO LEGAL"/>
    <x v="25"/>
    <d v="2025-04-06T00:00:00"/>
    <s v="Sem informação"/>
    <x v="3"/>
    <m/>
    <s v="Jose Nasareno de Macedo Silva"/>
    <s v="Jose Nasareno de Macedo Silva"/>
    <s v="Sem indicação"/>
    <s v="Sem indicação"/>
    <s v="Sem indicação"/>
    <e v="#N/A"/>
    <n v="-61"/>
    <s v=""/>
    <m/>
    <s v="Iniciar Processo de Reajuste"/>
    <s v="062/2025"/>
    <m/>
  </r>
  <r>
    <x v="1"/>
    <s v="064"/>
    <x v="0"/>
    <s v="IGREJA DO EVANGELHO QUADRANGULAR"/>
    <s v="62.955.505/0515-17"/>
    <s v="Doação de bens móveis inservíveis."/>
    <s v="Alienação"/>
    <s v="Dispensa de Licitação"/>
    <s v="s/n"/>
    <d v="2025-06-25T00:00:00"/>
    <n v="45833"/>
    <d v="2025-06-25T00:00:00"/>
    <s v="EXPIRADO"/>
    <s v="EXPIRADO"/>
    <s v="EXPIRADO"/>
    <s v="EXPIRADO"/>
    <x v="0"/>
    <n v="1959.28"/>
    <x v="3"/>
    <s v="00"/>
    <s v="SEADM"/>
    <s v="TJPA-REQ-2025/04597"/>
    <n v="0"/>
    <n v="1959.28"/>
    <m/>
    <m/>
    <s v="Lei n° 14.133/21"/>
    <m/>
    <s v="NÃO "/>
    <s v="PRAZO LEGAL"/>
    <x v="25"/>
    <d v="2025-04-26T00:00:00"/>
    <s v="Sem informação"/>
    <x v="3"/>
    <m/>
    <s v="Jose Nasareno de Macedo Silva"/>
    <s v="Jose Nasareno de Macedo Silva"/>
    <s v="Sem indicação"/>
    <s v="Sem indicação"/>
    <s v="Sem indicação"/>
    <e v="#N/A"/>
    <n v="-41"/>
    <s v=""/>
    <m/>
    <s v="Iniciar Processo de Reajuste"/>
    <s v="064/2025"/>
    <m/>
  </r>
  <r>
    <x v="1"/>
    <s v="069"/>
    <x v="0"/>
    <s v="PASTORAL DA CRIANÇA"/>
    <s v="009.754.710/0001-15"/>
    <s v="Doação de bens móveis inservíveis."/>
    <s v="Alienação"/>
    <s v="Dispensa de Licitação"/>
    <s v="s/n"/>
    <d v="2025-07-16T00:00:00"/>
    <n v="45854"/>
    <d v="2025-07-16T00:00:00"/>
    <s v="EXPIRADO"/>
    <s v="EXPIRADO"/>
    <s v="EXPIRADO"/>
    <s v="EXPIRADO"/>
    <x v="0"/>
    <n v="1769.04"/>
    <x v="3"/>
    <s v="00"/>
    <s v="SEADM"/>
    <s v="0008661-46.2025.8.14.14.0900"/>
    <n v="0"/>
    <n v="1769.04"/>
    <m/>
    <m/>
    <s v="Lei n° 14.133/21"/>
    <m/>
    <s v="NÃO "/>
    <s v="PRAZO LEGAL"/>
    <x v="24"/>
    <d v="2025-05-17T00:00:00"/>
    <s v="Sem informação"/>
    <x v="3"/>
    <m/>
    <s v="Jose Nasareno de Macedo Silva"/>
    <s v="Jose Nasareno de Macedo Silva"/>
    <s v="Sem indicação"/>
    <s v="Sem indicação"/>
    <s v="Sem indicação"/>
    <s v="nasareno.silva@tjpa.jus.br; nasareno.silva@tjpa.jus.br; ; ; ; sead@tjpa.jus.br; coordenadoria.contratos@tjpa.jus.br"/>
    <n v="-20"/>
    <s v=""/>
    <m/>
    <s v="Iniciar Processo de Reajuste"/>
    <s v="069/2025"/>
    <m/>
  </r>
  <r>
    <x v="1"/>
    <s v="071"/>
    <x v="0"/>
    <s v="ASSOCIAÇÃO TERAPÊUTICA DESPERTAR"/>
    <s v="31.715.768/0001-75"/>
    <s v="Doação de bens móveis inservíveis."/>
    <s v="Alienação"/>
    <s v="Dispensa de Licitação"/>
    <s v="s/n"/>
    <d v="2025-07-09T00:00:00"/>
    <n v="45847"/>
    <d v="2025-07-09T00:00:00"/>
    <s v="EXPIRADO"/>
    <s v="EXPIRADO"/>
    <s v="EXPIRADO"/>
    <s v="EXPIRADO"/>
    <x v="0"/>
    <n v="124.93"/>
    <x v="3"/>
    <s v="00"/>
    <s v="SEADM"/>
    <s v="0008954-16.2025.8.14.0900"/>
    <n v="0"/>
    <n v="124.93"/>
    <m/>
    <m/>
    <s v="Lei n° 14.133/21"/>
    <m/>
    <s v="NÃO "/>
    <s v="PRAZO LEGAL"/>
    <x v="24"/>
    <d v="2025-05-10T00:00:00"/>
    <s v="Sem informação"/>
    <x v="3"/>
    <m/>
    <s v="Jose Nasareno de Macedo Silva"/>
    <s v="Jose Nasareno de Macedo Silva"/>
    <s v="Sem indicação"/>
    <s v="Sem indicação"/>
    <s v="Sem indicação"/>
    <s v="nasareno.silva@tjpa.jus.br; nasareno.silva@tjpa.jus.br; ; ; ; sead@tjpa.jus.br; coordenadoria.contratos@tjpa.jus.br"/>
    <n v="-27"/>
    <s v=""/>
    <m/>
    <s v="Iniciar Processo de Reajuste"/>
    <s v="071/2025"/>
    <m/>
  </r>
  <r>
    <x v="1"/>
    <s v="074"/>
    <x v="0"/>
    <s v="ASSOCIAÇÃO MOURA DE JIU JITSU ESPORTIVO"/>
    <s v="26.189.864/0001-97"/>
    <s v="Doação de bens móveis inservíveis."/>
    <s v="Alienação"/>
    <s v="Dispensa de Licitação"/>
    <s v="s/n"/>
    <d v="2025-07-09T00:00:00"/>
    <n v="45847"/>
    <d v="2025-07-09T00:00:00"/>
    <s v="EXPIRADO"/>
    <s v="EXPIRADO"/>
    <s v="EXPIRADO"/>
    <s v="EXPIRADO"/>
    <x v="0"/>
    <n v="349.86"/>
    <x v="3"/>
    <s v="00"/>
    <s v="SEADM"/>
    <s v="0009258-15.2025.8.14.0900"/>
    <n v="0"/>
    <n v="349.86"/>
    <m/>
    <m/>
    <s v="Lei n° 14.133/21"/>
    <m/>
    <s v="NÃO "/>
    <s v="PRAZO LEGAL"/>
    <x v="24"/>
    <d v="2025-05-10T00:00:00"/>
    <s v="Sem informação"/>
    <x v="3"/>
    <m/>
    <s v="Jose Nasareno de Macedo Silva"/>
    <s v="Jose Nasareno de Macedo Silva"/>
    <s v="Sem indicação"/>
    <s v="Sem indicação"/>
    <s v="Sem indicação"/>
    <s v="nasareno.silva@tjpa.jus.br; nasareno.silva@tjpa.jus.br; ; ; ; sead@tjpa.jus.br; coordenadoria.contratos@tjpa.jus.br"/>
    <n v="-27"/>
    <s v=""/>
    <m/>
    <s v="Iniciar Processo de Reajuste"/>
    <s v="074/2025"/>
    <m/>
  </r>
  <r>
    <x v="1"/>
    <s v="075"/>
    <x v="0"/>
    <s v="ASSOCIAÇÃO PROJETO VISÃO ÁGUIA - CASA LAR ABA PAI"/>
    <s v="11.652.626/0001-07"/>
    <s v="Doação de bens móveis inservíveis."/>
    <s v="Alienação"/>
    <s v="Dispensa de Licitação"/>
    <s v="s/n"/>
    <d v="2025-07-09T00:00:00"/>
    <n v="45847"/>
    <d v="2025-07-09T00:00:00"/>
    <s v="EXPIRADO"/>
    <s v="EXPIRADO"/>
    <s v="EXPIRADO"/>
    <s v="EXPIRADO"/>
    <x v="0"/>
    <n v="880.88"/>
    <x v="3"/>
    <s v="00"/>
    <s v="SEADM"/>
    <s v="0009317-03.2025.8.14.0900"/>
    <n v="0"/>
    <n v="880.88"/>
    <m/>
    <m/>
    <s v="Lei n° 14.133/21"/>
    <m/>
    <s v="NÃO "/>
    <s v="PRAZO LEGAL"/>
    <x v="24"/>
    <d v="2025-05-10T00:00:00"/>
    <s v="Sem informação"/>
    <x v="3"/>
    <m/>
    <s v="Jose Nasareno de Macedo Silva"/>
    <s v="Jose Nasareno de Macedo Silva"/>
    <s v="Sem indicação"/>
    <s v="Sem indicação"/>
    <s v="Sem indicação"/>
    <s v="nasareno.silva@tjpa.jus.br; nasareno.silva@tjpa.jus.br; ; ; ; sead@tjpa.jus.br; coordenadoria.contratos@tjpa.jus.br"/>
    <n v="-27"/>
    <s v=""/>
    <m/>
    <s v="Iniciar Processo de Reajuste"/>
    <s v="075/2025"/>
    <m/>
  </r>
  <r>
    <x v="1"/>
    <s v="076"/>
    <x v="0"/>
    <s v="PROCURADORIA GERAL DO MUNICÍPIO DE SANTARÉM"/>
    <s v="05.182.233/0001-76"/>
    <s v="Doação de bens móveis inservíveis."/>
    <s v="Alienação"/>
    <s v="Dispensa de Licitação"/>
    <s v="s/n"/>
    <d v="2025-07-15T00:00:00"/>
    <n v="45853"/>
    <d v="2025-07-15T00:00:00"/>
    <s v="EXPIRADO"/>
    <s v="EXPIRADO"/>
    <s v="EXPIRADO"/>
    <s v="EXPIRADO"/>
    <x v="0"/>
    <n v="7405.34"/>
    <x v="3"/>
    <s v="00"/>
    <s v="SEADM"/>
    <n v="9.3742120258140896E+16"/>
    <n v="0"/>
    <n v="7405.34"/>
    <m/>
    <m/>
    <s v="Lei n° 14.133/21"/>
    <m/>
    <s v="NÃO "/>
    <s v="PRAZO LEGAL"/>
    <x v="24"/>
    <d v="2025-05-16T00:00:00"/>
    <s v="Sem informação"/>
    <x v="3"/>
    <m/>
    <s v="Jose Nasareno de Macedo Silva"/>
    <s v="Jose Nasareno de Macedo Silva"/>
    <s v="Sem indicação"/>
    <s v="Sem indicação"/>
    <s v="Sem indicação"/>
    <s v="nasareno.silva@tjpa.jus.br; nasareno.silva@tjpa.jus.br; ; ; ; sead@tjpa.jus.br; coordenadoria.contratos@tjpa.jus.br"/>
    <n v="-21"/>
    <s v=""/>
    <m/>
    <s v="Iniciar Processo de Reajuste"/>
    <s v="076/2025"/>
    <m/>
  </r>
  <r>
    <x v="1"/>
    <s v="077"/>
    <x v="0"/>
    <s v="ASSOCIAÇÃO DE PAIS E AMIGOS EXCEPCIONAIS DE ALTAMIRA - PARÁ"/>
    <s v="84.001.981/0001-81"/>
    <s v="Doação de bens móveis inservíveis."/>
    <s v="Alienação"/>
    <s v="Dispensa de Licitação"/>
    <s v="s/n"/>
    <d v="2025-07-15T00:00:00"/>
    <n v="45853"/>
    <d v="2025-07-15T00:00:00"/>
    <s v="EXPIRADO"/>
    <s v="EXPIRADO"/>
    <s v="EXPIRADO"/>
    <s v="EXPIRADO"/>
    <x v="0"/>
    <n v="685.9"/>
    <x v="3"/>
    <s v="00"/>
    <s v="SEADM"/>
    <s v="0009470-36.2025.8.14.0900"/>
    <n v="0"/>
    <n v="685.9"/>
    <m/>
    <m/>
    <s v="Lei n° 14.133/21"/>
    <m/>
    <s v="NÃO "/>
    <s v="PRAZO LEGAL"/>
    <x v="24"/>
    <d v="2025-05-16T00:00:00"/>
    <s v="Sem informação"/>
    <x v="3"/>
    <m/>
    <s v="Jose Nasareno de Macedo Silva"/>
    <s v="Jose Nasareno de Macedo Silva"/>
    <s v="Sem indicação"/>
    <s v="Sem indicação"/>
    <s v="Sem indicação"/>
    <s v="nasareno.silva@tjpa.jus.br; nasareno.silva@tjpa.jus.br; ; ; ; sead@tjpa.jus.br; coordenadoria.contratos@tjpa.jus.br"/>
    <n v="-21"/>
    <s v=""/>
    <m/>
    <s v="Iniciar Processo de Reajuste"/>
    <s v="077/2025"/>
    <m/>
  </r>
  <r>
    <x v="1"/>
    <s v="078"/>
    <x v="0"/>
    <s v="PARÓQUIA NOSSA SENHORA APARECIDA - OBRAS SOCIAIS DA DIOCESE DE BRAGANÇA"/>
    <s v="05.321.575/001-20"/>
    <s v="Doação de bens móveis inservíveis."/>
    <s v="Alienação"/>
    <s v="Dispensa de Licitação"/>
    <s v="s/n"/>
    <d v="2025-07-15T00:00:00"/>
    <n v="45853"/>
    <d v="2025-07-15T00:00:00"/>
    <s v="EXPIRADO"/>
    <s v="EXPIRADO"/>
    <s v="EXPIRADO"/>
    <s v="EXPIRADO"/>
    <x v="0"/>
    <n v="3218.12"/>
    <x v="3"/>
    <s v="00"/>
    <s v="SEADM"/>
    <s v="0011144-49.2025.8.14.0900"/>
    <n v="0"/>
    <n v="3218.12"/>
    <m/>
    <m/>
    <s v="Lei n° 14.133/21"/>
    <m/>
    <s v="NÃO "/>
    <s v="PRAZO LEGAL"/>
    <x v="24"/>
    <d v="2025-05-16T00:00:00"/>
    <s v="Sem informação"/>
    <x v="3"/>
    <m/>
    <s v="Jose Nasareno de Macedo Silva"/>
    <s v="Jose Nasareno de Macedo Silva"/>
    <s v="Sem indicação"/>
    <s v="Sem indicação"/>
    <s v="Sem indicação"/>
    <s v="nasareno.silva@tjpa.jus.br; nasareno.silva@tjpa.jus.br; ; ; ; sead@tjpa.jus.br; coordenadoria.contratos@tjpa.jus.br"/>
    <n v="-21"/>
    <s v=""/>
    <m/>
    <s v="Iniciar Processo de Reajuste"/>
    <s v="078/2025"/>
    <m/>
  </r>
  <r>
    <x v="1"/>
    <s v="079"/>
    <x v="0"/>
    <s v="ASSOCIAÇÃO DA MULHERES TRABALHADORES DO MUNICÍPIO DE JURITI"/>
    <s v="08.605.404-0001-34"/>
    <s v="Doação de bens móveis inservíveis."/>
    <s v="Alienação"/>
    <s v="Dispensa de Licitação"/>
    <s v="s/n"/>
    <d v="2025-07-16T00:00:00"/>
    <n v="45854"/>
    <d v="2025-07-16T00:00:00"/>
    <s v="EXPIRADO"/>
    <s v="EXPIRADO"/>
    <s v="EXPIRADO"/>
    <s v="EXPIRADO"/>
    <x v="0"/>
    <n v="3536.97"/>
    <x v="3"/>
    <s v="00"/>
    <s v="SEADM"/>
    <s v="0011216-36.2025.8.14.0900"/>
    <n v="0"/>
    <n v="3536.97"/>
    <m/>
    <m/>
    <s v="Lei n° 14.133/21"/>
    <m/>
    <s v="NÃO "/>
    <s v="PRAZO LEGAL"/>
    <x v="24"/>
    <d v="2025-05-17T00:00:00"/>
    <s v="Sem informação"/>
    <x v="3"/>
    <m/>
    <s v="Jose Nasareno de Macedo Silva"/>
    <s v="Jose Nasareno de Macedo Silva"/>
    <s v="Sem indicação"/>
    <s v="Sem indicação"/>
    <s v="Sem indicação"/>
    <s v="nasareno.silva@tjpa.jus.br; nasareno.silva@tjpa.jus.br; ; ; ; sead@tjpa.jus.br; coordenadoria.contratos@tjpa.jus.br"/>
    <n v="-20"/>
    <s v=""/>
    <m/>
    <s v="Iniciar Processo de Reajuste"/>
    <s v="079/2025"/>
    <m/>
  </r>
  <r>
    <x v="1"/>
    <s v="081"/>
    <x v="0"/>
    <s v="ASSOCIAÇÃO GIRÃO DE ARTES MARCIAIS -AGAM"/>
    <s v="07.902.338/0001-88"/>
    <s v="Doação de bens móveis inservíveis."/>
    <s v="Alienação"/>
    <s v="Dispensa de Licitação"/>
    <s v="s/n"/>
    <d v="2025-07-24T00:00:00"/>
    <s v="24/07/25"/>
    <d v="2025-07-24T00:00:00"/>
    <s v="SUPERIOR A 150 DIAS"/>
    <s v="VIGENTE"/>
    <s v="EXPIRADO"/>
    <s v="EXPIRADO"/>
    <x v="0"/>
    <n v="9951.44"/>
    <x v="0"/>
    <s v="00"/>
    <s v="SEADM"/>
    <s v="0012490-35.2025.8.14.0900"/>
    <n v="0"/>
    <n v="9951.44"/>
    <m/>
    <m/>
    <s v="Lei n° 14.133/21"/>
    <m/>
    <s v="NÃO "/>
    <s v="PRAZO LEGAL"/>
    <x v="22"/>
    <s v="###################"/>
    <s v="Sem informação"/>
    <x v="3"/>
    <m/>
    <s v="Jose Nasareno de Macedo Silva"/>
    <s v="Jose Nasareno de Macedo Silva"/>
    <s v="Sem indicação"/>
    <s v="Sem indicação"/>
    <s v="Sem indicação"/>
    <s v="nasareno.silva@tjpa.jus.br; nasareno.silva@tjpa.jus.br; ; ; ; sead@tjpa.jus.br; coordenadoria.contratos@tjpa.jus.br"/>
    <n v="-45874"/>
    <s v=""/>
    <m/>
    <s v="Iniciar Processo de Reajuste"/>
    <s v="081/2025"/>
    <m/>
  </r>
  <r>
    <x v="1"/>
    <s v="082"/>
    <x v="0"/>
    <s v="INSTITUTO DE PESQUISA, PLANEJAMENTO URBANO E DESENVOLVIMENTO SUSTENTÁVEL DO MUNICÍPIO DE REDENÇÃO - IPPUR"/>
    <s v="16.366.277/0001-72"/>
    <s v="Doação de bens móveis inservíveis."/>
    <s v="Alienação"/>
    <s v="Dispensa de Licitação"/>
    <s v="s/n"/>
    <d v="2025-07-17T00:00:00"/>
    <n v="45855"/>
    <d v="2025-07-17T00:00:00"/>
    <s v="EXPIRADO"/>
    <s v="EXPIRADO"/>
    <s v="EXPIRADO"/>
    <s v="EXPIRADO"/>
    <x v="0"/>
    <n v="2857.44"/>
    <x v="3"/>
    <s v="00"/>
    <s v="SEADM"/>
    <s v="00013320-98.2025.8.14.0900"/>
    <n v="0"/>
    <n v="2857.44"/>
    <m/>
    <m/>
    <s v="Lei n° 14.133/21"/>
    <m/>
    <s v="NÃO "/>
    <s v="PRAZO LEGAL"/>
    <x v="24"/>
    <d v="2025-05-18T00:00:00"/>
    <s v="Sem informação"/>
    <x v="3"/>
    <m/>
    <s v="Jose Nasareno de Macedo Silva"/>
    <s v="Jose Nasareno de Macedo Silva"/>
    <s v="Sem indicação"/>
    <s v="Sem indicação"/>
    <s v="Sem indicação"/>
    <s v="nasareno.silva@tjpa.jus.br; nasareno.silva@tjpa.jus.br; ; ; ; sead@tjpa.jus.br; coordenadoria.contratos@tjpa.jus.br"/>
    <n v="-19"/>
    <s v=""/>
    <m/>
    <s v="Iniciar Processo de Reajuste"/>
    <s v="082/2025"/>
    <m/>
  </r>
  <r>
    <x v="1"/>
    <s v="047"/>
    <x v="0"/>
    <s v="DELEGACIA DE POLÍCIA CIVIL DE SANTARÉM NOVO"/>
    <s v="00.368.105/0001-06"/>
    <s v="Doação de bens móveis inservíveis."/>
    <s v="Alienação"/>
    <s v="Dispensa de Licitação"/>
    <s v="s/n"/>
    <d v="2025-08-14T00:00:00"/>
    <s v="14/08/25"/>
    <d v="2025-08-14T00:00:00"/>
    <s v="14/08/25"/>
    <n v="0"/>
    <s v="EXPIRADO"/>
    <s v="EXPIRADO"/>
    <x v="0"/>
    <n v="3306.26"/>
    <x v="3"/>
    <s v="00"/>
    <s v="SEADM"/>
    <s v="TJPA-MEM-2025/17120."/>
    <n v="0"/>
    <n v="3306.26"/>
    <m/>
    <m/>
    <s v="Lei n° 14.133/21"/>
    <m/>
    <s v="NÃO "/>
    <s v="PRAZO LEGAL"/>
    <x v="24"/>
    <d v="2025-06-15T00:00:00"/>
    <s v="Sem informação"/>
    <x v="3"/>
    <m/>
    <s v="Jose Nasareno de Macedo Silva"/>
    <s v="Jose Nasareno de Macedo Silva"/>
    <s v="Sem indicação"/>
    <s v="Sem indicação"/>
    <s v="Sem indicação"/>
    <s v="nasareno.silva@tjpa.jus.br; nasareno.silva@tjpa.jus.br; ; ; ; sead@tjpa.jus.br; coordenadoria.contratos@tjpa.jus.br"/>
    <n v="-193"/>
    <s v=""/>
    <m/>
    <s v="Iniciar Processo de Reajuste"/>
    <s v="047/2025"/>
    <m/>
  </r>
  <r>
    <x v="1"/>
    <s v="084"/>
    <x v="0"/>
    <s v="SECRETARIA MUNICIPAL DE EDUCAÇÃO DA PREFEITURA DE MARABÁ"/>
    <s v="27.927.574/0001-66"/>
    <s v="Doação de bens móveis inservíveis."/>
    <s v="Alienação"/>
    <s v="Dispensa de Licitação"/>
    <s v="s/n"/>
    <d v="2025-08-19T00:00:00"/>
    <s v="19/08/25"/>
    <d v="2025-08-19T00:00:00"/>
    <s v="19/08/25"/>
    <n v="0"/>
    <s v="EXPIRADO"/>
    <s v="EXPIRADO"/>
    <x v="0"/>
    <n v="6727.17"/>
    <x v="3"/>
    <s v="00"/>
    <s v="SEADM"/>
    <s v="0016693-40.2025.8.14.0900 "/>
    <n v="0"/>
    <n v="6727.17"/>
    <m/>
    <m/>
    <s v="Lei n° 14.133/21"/>
    <m/>
    <m/>
    <s v="PRAZO LEGAL"/>
    <x v="24"/>
    <d v="2025-06-20T00:00:00"/>
    <s v="Sem informação"/>
    <x v="3"/>
    <m/>
    <s v="Jose Nasareno de Macedo Silva"/>
    <s v="Sem indicação"/>
    <s v="Jose Nasareno de Macedo Silva"/>
    <s v="Sem indicação"/>
    <s v="Sem indicação"/>
    <s v="nasareno.silva@tjpa.jus.br;; nasareno.silva@tjpa.jus.br; ; ;coordenadoria.contratos@tjpa.jus.br"/>
    <n v="-188"/>
    <s v=""/>
    <m/>
    <s v="Iniciar Processo de Reajuste"/>
    <s v="084/2025"/>
    <m/>
  </r>
  <r>
    <x v="1"/>
    <s v="089"/>
    <x v="0"/>
    <s v="ASSOCIAÇÃO DE PAIS E AMIGOS DOS EXCEPCIONAIS DE RONDON DO PARÁ"/>
    <s v="03.509.276/0001-98"/>
    <s v="Doação de bens móveis inservíveis."/>
    <s v="Alienação"/>
    <s v="Dispensa de Licitação"/>
    <s v="s/n"/>
    <d v="2025-08-12T00:00:00"/>
    <s v="12/08/25"/>
    <d v="2025-08-12T00:00:00"/>
    <s v="12/08/25"/>
    <n v="0"/>
    <s v="EXPIRADO"/>
    <s v="EXPIRADO"/>
    <x v="0"/>
    <n v="889.22"/>
    <x v="3"/>
    <s v="00"/>
    <s v="SEADM"/>
    <s v="0020257-27.2025.8.14.0900"/>
    <n v="0"/>
    <n v="889.22"/>
    <m/>
    <m/>
    <s v="Lei n° 14.133/21"/>
    <m/>
    <m/>
    <s v="PRAZO LEGAL"/>
    <x v="24"/>
    <d v="2025-06-13T00:00:00"/>
    <s v="Sem informação"/>
    <x v="3"/>
    <m/>
    <s v="Jose Nasareno de Macedo Silva"/>
    <s v="Sem indicação"/>
    <s v="Jose Nasareno de Macedo Silva"/>
    <s v="Sem indicação"/>
    <s v="Sem indicação"/>
    <s v="nasareno.silva@tjpa.jus.br;; nasareno.silva@tjpa.jus.br; ; ;coordenadoria.contratos@tjpa.jus.br"/>
    <n v="-195"/>
    <s v=""/>
    <m/>
    <s v="Iniciar Processo de Reajuste"/>
    <s v="089/2025"/>
    <m/>
  </r>
  <r>
    <x v="1"/>
    <s v="092"/>
    <x v="0"/>
    <s v="CASA DE ACOLHIMENTO EMILY GALDINO"/>
    <s v="37.809.086/0001-08"/>
    <s v="Doação de bens móveis inservíveis."/>
    <s v="Alienação"/>
    <s v="Dispensa de Licitação"/>
    <s v="s/n"/>
    <d v="2025-08-21T00:00:00"/>
    <s v="21/08/25"/>
    <d v="2025-08-21T00:00:00"/>
    <s v="21/08/25"/>
    <n v="0"/>
    <s v="EXPIRADO"/>
    <s v="EXPIRADO"/>
    <x v="0"/>
    <n v="2859.65"/>
    <x v="3"/>
    <s v="00"/>
    <s v="SEADM"/>
    <s v="0023798-68.2025.8.14.0900"/>
    <n v="0"/>
    <n v="2859.65"/>
    <m/>
    <m/>
    <s v="Lei n° 14.133/21"/>
    <m/>
    <m/>
    <s v="PRAZO LEGAL"/>
    <x v="24"/>
    <d v="2025-06-22T00:00:00"/>
    <s v="Sem informação"/>
    <x v="3"/>
    <m/>
    <s v="Jose Nasareno de Macedo Silva"/>
    <s v="Sem indicação"/>
    <s v="Jose Nasareno de Macedo Silva"/>
    <s v="Sem indicação"/>
    <s v="Sem indicação"/>
    <s v="nasareno.silva@tjpa.jus.br;; nasareno.silva@tjpa.jus.br; ; ;coordenadoria.contratos@tjpa.jus.br"/>
    <n v="-186"/>
    <s v=""/>
    <m/>
    <s v="Iniciar Processo de Reajuste"/>
    <s v="092/2025"/>
    <m/>
  </r>
  <r>
    <x v="1"/>
    <s v="091"/>
    <x v="0"/>
    <s v="SINDICATO DOS PRODUTORES RURAIS DE TERRA SANTA"/>
    <s v="01.64.952/0001-31"/>
    <s v="Doação de bens móveis inservíveis."/>
    <s v="Alienação"/>
    <s v="Dispensa de Licitação"/>
    <s v="s/n"/>
    <d v="2025-08-22T00:00:00"/>
    <s v="22/08/25"/>
    <d v="2025-08-22T00:00:00"/>
    <s v="22/08/25"/>
    <n v="0"/>
    <s v="EXPIRADO"/>
    <s v="EXPIRADO"/>
    <x v="0"/>
    <n v="1009.12"/>
    <x v="3"/>
    <s v="00"/>
    <s v="SEADM"/>
    <s v="0023742-35.2025.8.14.0900"/>
    <n v="0"/>
    <n v="1009.12"/>
    <m/>
    <m/>
    <s v="Lei n° 14.133/21"/>
    <m/>
    <m/>
    <s v="PRAZO LEGAL"/>
    <x v="24"/>
    <d v="2025-06-23T00:00:00"/>
    <s v="Sem informação"/>
    <x v="3"/>
    <m/>
    <s v="Jose Nasareno de Macedo Silva"/>
    <s v="Sem indicação"/>
    <s v="Jose Nasareno de Macedo Silva"/>
    <s v="Sem indicação"/>
    <s v="Sem indicação"/>
    <s v="nasareno.silva@tjpa.jus.br;; nasareno.silva@tjpa.jus.br; ; ;coordenadoria.contratos@tjpa.jus.br"/>
    <n v="-185"/>
    <s v=""/>
    <m/>
    <s v="Iniciar Processo de Reajuste"/>
    <s v="091/2025"/>
    <m/>
  </r>
  <r>
    <x v="1"/>
    <s v="097"/>
    <x v="0"/>
    <s v="INSTITUTO HERCILIO SERAPIAO -IHS"/>
    <s v="52.788.827/0001-05"/>
    <s v="Doação de bens móveis inservíveis."/>
    <s v="Alienação"/>
    <s v="Dispensa de Licitação"/>
    <s v="s/n"/>
    <d v="2025-09-18T00:00:00"/>
    <s v="18/09/25"/>
    <d v="2025-09-18T00:00:00"/>
    <s v="18/09/25"/>
    <n v="0"/>
    <s v="EXPIRADO"/>
    <s v="EXPIRADO"/>
    <x v="0"/>
    <n v="1540.15"/>
    <x v="3"/>
    <s v="00"/>
    <s v="SEADM"/>
    <s v="0011075-17.2025.8.14.0900"/>
    <n v="0"/>
    <n v="1540.15"/>
    <m/>
    <m/>
    <s v="Lei n° 14.133/21"/>
    <m/>
    <m/>
    <s v="PRAZO LEGAL"/>
    <x v="24"/>
    <d v="2025-07-20T00:00:00"/>
    <s v="Sem informação"/>
    <x v="3"/>
    <m/>
    <s v="Jose Nasareno de Macedo Silva"/>
    <s v="Sem indicação"/>
    <s v="Jose Nasareno de Macedo Silva"/>
    <s v="Sem indicação"/>
    <s v="Sem indicação"/>
    <s v="nasareno.silva@tjpa.jus.br;; nasareno.silva@tjpa.jus.br; ; ;coordenadoria.contratos@tjpa.jus.br"/>
    <n v="-158"/>
    <s v=""/>
    <m/>
    <s v="Iniciar Processo de Reajuste"/>
    <s v="097/2025"/>
    <m/>
  </r>
  <r>
    <x v="1"/>
    <s v="099"/>
    <x v="0"/>
    <s v="PARÓQUIA SÃO PEDRO E SÃO PAULO -ASSOCIAÇÃO OBRAS SOCIAIS DA DIOCESE DE ABAETETUBA"/>
    <s v="27.277.570/0024-01"/>
    <s v="Doação de bens móveis inservíveis."/>
    <s v="Alienação"/>
    <s v="Dispensa de Licitação"/>
    <s v="s/n"/>
    <d v="2025-10-14T00:00:00"/>
    <s v="14/10/25"/>
    <d v="2025-10-14T00:00:00"/>
    <s v="14/10/25"/>
    <n v="0"/>
    <s v="EXPIRADO"/>
    <s v="EXPIRADO"/>
    <x v="0"/>
    <n v="3572.77"/>
    <x v="3"/>
    <s v="00"/>
    <s v="SEADM"/>
    <s v="0032180-50.2025.8.14.0900"/>
    <n v="0"/>
    <n v="3572.77"/>
    <m/>
    <m/>
    <s v="Lei n° 14.133/21"/>
    <m/>
    <m/>
    <s v="PRAZO LEGAL"/>
    <x v="23"/>
    <d v="2025-08-15T00:00:00"/>
    <s v="Sem informação"/>
    <x v="3"/>
    <m/>
    <s v="Jose Nasareno de Macedo Silva"/>
    <s v="Sem indicação"/>
    <s v="Jose Nasareno de Macedo Silva"/>
    <s v="Sem indicação"/>
    <s v="Sem indicação"/>
    <s v="nasareno.silva@tjpa.jus.br;; nasareno.silva@tjpa.jus.br; ; ;coordenadoria.contratos@tjpa.jus.br"/>
    <n v="-132"/>
    <s v=""/>
    <m/>
    <s v="Iniciar Processo de Reajuste"/>
    <s v="099/2025"/>
    <m/>
  </r>
  <r>
    <x v="1"/>
    <s v="105"/>
    <x v="0"/>
    <s v="PARÓQUIA SÃO JOÃO BATISTA - DIOCESE CASTANHAL"/>
    <s v="07.258.455/0021-02"/>
    <s v="Doação de bens móveis inservíveis."/>
    <s v="Alienação"/>
    <s v="Dispensa de Licitação"/>
    <s v="s/n"/>
    <d v="2025-10-22T00:00:00"/>
    <s v="22/10/25"/>
    <d v="2025-10-22T00:00:00"/>
    <s v="22/10/25"/>
    <n v="0"/>
    <s v="EXPIRADO"/>
    <s v="EXPIRADO"/>
    <x v="0"/>
    <n v="4038.43"/>
    <x v="3"/>
    <s v="00"/>
    <s v="SEADM"/>
    <s v="0024493-22.2025.8.14.0900"/>
    <n v="0"/>
    <n v="4038.43"/>
    <m/>
    <m/>
    <s v="Lei n° 14.133/21"/>
    <m/>
    <m/>
    <s v="PRAZO LEGAL"/>
    <x v="23"/>
    <d v="2025-08-23T00:00:00"/>
    <s v="Sem informação"/>
    <x v="3"/>
    <m/>
    <s v="Jose Nasareno de Macedo Silva"/>
    <s v="Sem indicação"/>
    <s v="Jose Nasareno de Macedo Silva"/>
    <s v="Sem indicação"/>
    <s v="Sem indicação"/>
    <s v="nasareno.silva@tjpa.jus.br;; nasareno.silva@tjpa.jus.br; ; ;coordenadoria.contratos@tjpa.jus.br"/>
    <n v="-124"/>
    <s v=""/>
    <m/>
    <s v="Iniciar Processo de Reajuste"/>
    <s v="105/2025"/>
    <m/>
  </r>
  <r>
    <x v="1"/>
    <s v="106"/>
    <x v="0"/>
    <s v="ASSOCIACAO EDUCADORA SAO FRANCISCO DE ASSIS "/>
    <s v="06.303.192/0019-10"/>
    <s v="Doação de bens móveis inservíveis."/>
    <s v="Alienação"/>
    <s v="Dispensa de Licitação"/>
    <s v="s/n"/>
    <d v="2025-10-30T00:00:00"/>
    <s v="30/10/25"/>
    <d v="2025-10-30T00:00:00"/>
    <s v="30/10/25"/>
    <n v="0"/>
    <s v="EXPIRADO"/>
    <s v="EXPIRADO"/>
    <x v="0"/>
    <n v="174.76"/>
    <x v="3"/>
    <s v="00"/>
    <s v="SEADM"/>
    <s v="0031348-17.2025.8.14.0900"/>
    <n v="0"/>
    <n v="174.76"/>
    <m/>
    <m/>
    <s v="Lei n° 14.133/21"/>
    <m/>
    <m/>
    <s v="PRAZO LEGAL"/>
    <x v="23"/>
    <d v="2025-08-31T00:00:00"/>
    <s v="Sem informação"/>
    <x v="3"/>
    <m/>
    <s v="Jose Nasareno de Macedo Silva"/>
    <s v="Sem indicação"/>
    <s v="Jose Nasareno de Macedo Silva"/>
    <s v="Sem indicação"/>
    <s v="Sem indicação"/>
    <s v="nasareno.silva@tjpa.jus.br;; nasareno.silva@tjpa.jus.br; ; ;coordenadoria.contratos@tjpa.jus.br"/>
    <n v="-116"/>
    <s v=""/>
    <m/>
    <s v="Iniciar Processo de Reajuste"/>
    <s v="106/2025"/>
    <m/>
  </r>
  <r>
    <x v="1"/>
    <s v="108"/>
    <x v="0"/>
    <s v="SECRETARIA MUNICIPAL DE GESTÃO FAZENDÁRIA DE MARABÁ"/>
    <s v="27.993.108/0001-89"/>
    <s v="Doação de bens móveis inservíveis."/>
    <s v="Alienação"/>
    <s v="Dispensa de Licitação"/>
    <s v="s/n"/>
    <d v="2025-10-29T00:00:00"/>
    <s v="29/10/25"/>
    <d v="2025-10-29T00:00:00"/>
    <s v="29/10/25"/>
    <n v="0"/>
    <s v="EXPIRADO"/>
    <s v="EXPIRADO"/>
    <x v="0"/>
    <n v="1082.52"/>
    <x v="3"/>
    <s v="00"/>
    <s v="SEADM"/>
    <s v="0031464-23.2025.8.14.0900"/>
    <n v="0"/>
    <n v="1082.52"/>
    <m/>
    <m/>
    <s v="Lei n° 14.133/21"/>
    <m/>
    <m/>
    <s v="PRAZO LEGAL"/>
    <x v="23"/>
    <d v="2025-08-30T00:00:00"/>
    <s v="Sem informação"/>
    <x v="3"/>
    <m/>
    <s v="Jose Nasareno de Macedo Silva"/>
    <s v="Sem indicação"/>
    <s v="Jose Nasareno de Macedo Silva"/>
    <s v="Sem indicação"/>
    <s v="Sem indicação"/>
    <s v="nasareno.silva@tjpa.jus.br;; nasareno.silva@tjpa.jus.br; ; ;coordenadoria.contratos@tjpa.jus.br"/>
    <n v="-117"/>
    <s v=""/>
    <m/>
    <s v="Iniciar Processo de Reajuste"/>
    <s v="108/2025"/>
    <m/>
  </r>
  <r>
    <x v="1"/>
    <s v="109"/>
    <x v="0"/>
    <s v="IGREJA DO EVANGELHO QUADRANGULAR – SÃO MIGUEL DO GUAMÁ"/>
    <s v="62.955.505/1438-63"/>
    <s v="Doação de bens móveis inservíveis."/>
    <s v="Alienação"/>
    <s v="Dispensa de Licitação"/>
    <s v="s/n"/>
    <d v="2025-10-30T00:00:00"/>
    <s v="30/10/25"/>
    <d v="2025-10-30T00:00:00"/>
    <s v="30/10/25"/>
    <n v="0"/>
    <s v="EXPIRADO"/>
    <s v="EXPIRADO"/>
    <x v="0"/>
    <n v="1251.8800000000001"/>
    <x v="3"/>
    <s v="00"/>
    <s v="SEADM"/>
    <s v="0012637-61.2025.8.14.0900"/>
    <n v="0"/>
    <n v="1251.8800000000001"/>
    <m/>
    <m/>
    <s v="Lei n° 14.133/21"/>
    <m/>
    <m/>
    <s v="PRAZO LEGAL"/>
    <x v="23"/>
    <d v="2025-08-31T00:00:00"/>
    <s v="Sem informação"/>
    <x v="3"/>
    <m/>
    <s v="Jose Nasareno de Macedo Silva"/>
    <s v="Sem indicação"/>
    <s v="Jose Nasareno de Macedo Silva"/>
    <s v="Sem indicação"/>
    <s v="Sem indicação"/>
    <s v="nasareno.silva@tjpa.jus.br;; nasareno.silva@tjpa.jus.br; ; ;coordenadoria.contratos@tjpa.jus.br"/>
    <n v="-116"/>
    <s v=""/>
    <m/>
    <s v="Iniciar Processo de Reajuste"/>
    <s v="109/2025"/>
    <m/>
  </r>
  <r>
    <x v="1"/>
    <s v="110"/>
    <x v="0"/>
    <s v="SUPERINTENDENCIA DE DESENVOLVIMENTO URBANO DE MARABÁ"/>
    <s v="06.060.724/0001-97"/>
    <s v="Doação de bens móveis inservíveis."/>
    <s v="Alienação"/>
    <s v="Dispensa de Licitação"/>
    <s v="s/n"/>
    <d v="2025-10-30T00:00:00"/>
    <s v="30/10/25"/>
    <d v="2025-10-30T00:00:00"/>
    <s v="30/10/25"/>
    <n v="0"/>
    <s v="EXPIRADO"/>
    <s v="EXPIRADO"/>
    <x v="0"/>
    <n v="709.84"/>
    <x v="3"/>
    <s v="00"/>
    <s v="SEADM"/>
    <s v="0031445-17.2025.8.14.0900"/>
    <n v="0"/>
    <n v="709.84"/>
    <m/>
    <m/>
    <s v="Lei n° 14.133/21"/>
    <m/>
    <m/>
    <s v="PRAZO LEGAL"/>
    <x v="23"/>
    <d v="2025-08-31T00:00:00"/>
    <s v="Sem informação"/>
    <x v="3"/>
    <m/>
    <s v="Jose Nasareno de Macedo Silva"/>
    <s v="Sem indicação"/>
    <s v="Jose Nasareno de Macedo Silva"/>
    <s v="Sem indicação"/>
    <s v="Sem indicação"/>
    <s v="nasareno.silva@tjpa.jus.br;; nasareno.silva@tjpa.jus.br; ; ;coordenadoria.contratos@tjpa.jus.br"/>
    <n v="-116"/>
    <s v=""/>
    <m/>
    <s v="Iniciar Processo de Reajuste"/>
    <s v="110/2025"/>
    <m/>
  </r>
  <r>
    <x v="1"/>
    <s v="111"/>
    <x v="0"/>
    <s v="ASSOCIAÇÃO DOS AMIGOS DA TERRA FIRME"/>
    <s v="15.255.805/0001-53"/>
    <s v="Doação de bens móveis inservíveis."/>
    <s v="Alienação"/>
    <s v="Dispensa de Licitação"/>
    <s v="s/n"/>
    <d v="2025-10-17T00:00:00"/>
    <s v="17/10/25"/>
    <d v="2025-10-17T00:00:00"/>
    <s v="17/10/25"/>
    <n v="0"/>
    <s v="EXPIRADO"/>
    <s v="EXPIRADO"/>
    <x v="0"/>
    <n v="66072.23"/>
    <x v="3"/>
    <s v="00"/>
    <s v="SEADM"/>
    <s v="0041631-02.2025.8.14.0900"/>
    <n v="0"/>
    <n v="66072.23"/>
    <m/>
    <m/>
    <s v="Lei n° 14.133/21"/>
    <m/>
    <m/>
    <s v="PRAZO LEGAL"/>
    <x v="23"/>
    <d v="2025-08-18T00:00:00"/>
    <s v="Sem informação"/>
    <x v="3"/>
    <m/>
    <s v="Jose Nasareno de Macedo Silva"/>
    <s v="Sem indicação"/>
    <s v="Jose Nasareno de Macedo Silva"/>
    <s v="Sem indicação"/>
    <s v="Sem indicação"/>
    <s v="nasareno.silva@tjpa.jus.br;; nasareno.silva@tjpa.jus.br; ; ;coordenadoria.contratos@tjpa.jus.br"/>
    <n v="-129"/>
    <s v=""/>
    <m/>
    <s v="Iniciar Processo de Reajuste"/>
    <s v="111/2025"/>
    <m/>
  </r>
  <r>
    <x v="1"/>
    <s v="113"/>
    <x v="0"/>
    <s v="GOVERNO FEDERAL - SECRETARIA EXTRAORDINÁRIA PARA A COP30 - SECOP"/>
    <s v="-"/>
    <s v="O presente Termo tem por objeto a CESSÃO DE USO, a título não oneroso, em favor da CESSIONÁRIA, em caráter provisório, precário e intransferível de áreas do complexo da Sede do Tribunal de Justiça do Estado do Pará, ora CEDENTE, situado na Avenida Almirante Barroso n.º 3089, bairro do Souza, na cidade de Belém, Estado do Pará, CEP: 66.613-710: Estacionamento do complexo, com reserva de 40 (quarenta) vagas em locais próximos ao acesso da Presidência do CEDENTE, para uso da mesma; Andar térreo do Edifício Anexo I do complexo; e Sala dos motoristas."/>
    <s v="Outros"/>
    <m/>
    <s v="s/n"/>
    <d v="2025-11-01T00:00:00"/>
    <s v="01/11/25"/>
    <d v="2025-11-23T00:00:00"/>
    <s v="23/11/25"/>
    <n v="22"/>
    <s v="EXPIRADO"/>
    <s v="EXPIRADO"/>
    <x v="0"/>
    <n v="0"/>
    <x v="1"/>
    <s v="00"/>
    <s v="SEADM"/>
    <s v="0045288-49.2025.8.14.0900"/>
    <n v="0"/>
    <s v=" Sem valor "/>
    <m/>
    <m/>
    <s v="Lei n° 14.133/21"/>
    <m/>
    <m/>
    <s v="PRAZO LEGAL"/>
    <x v="23"/>
    <d v="2025-09-24T00:00:00"/>
    <s v="Sem informação"/>
    <x v="3"/>
    <m/>
    <s v="Karina Flavia Mendonça Reis Soares"/>
    <s v="Sem indicação"/>
    <s v="Francinaldo Pereira da Silva Barbosa"/>
    <s v="Sem indicação"/>
    <s v="Sem indicação"/>
    <s v="karina.reis@tjpa.jus.br;; francinaldo.barbosa@tjpa.jus.br; ; ;coordenadoria.contratos@tjpa.jus.br"/>
    <n v="-92"/>
    <s v=""/>
    <m/>
    <s v="Iniciar Processo de Reajuste"/>
    <s v="113/2025"/>
    <m/>
  </r>
  <r>
    <x v="1"/>
    <s v="117"/>
    <x v="0"/>
    <s v="ASSOCIAÇÃO DOS MORADORES DO BAIRRO DO GUAMÁ"/>
    <s v="10.235.331/0001-64"/>
    <s v="Doação de bens móveis inservíveis."/>
    <s v="Alienação"/>
    <s v="Dispensa de Licitação"/>
    <s v="s/n"/>
    <d v="2025-12-01T00:00:00"/>
    <s v="01/12/25"/>
    <d v="2025-12-01T00:00:00"/>
    <s v="01/12/25"/>
    <n v="0"/>
    <s v="EXPIRADO"/>
    <s v="EXPIRADO"/>
    <x v="0"/>
    <n v="47329.760000000002"/>
    <x v="3"/>
    <s v="00"/>
    <s v="SEADM"/>
    <s v="0034594-21.2025.8.14.0900"/>
    <n v="0"/>
    <n v="47329.760000000002"/>
    <m/>
    <m/>
    <s v="Lei n° 14.133/21"/>
    <m/>
    <m/>
    <s v="PRAZO LEGAL"/>
    <x v="23"/>
    <d v="2025-10-02T00:00:00"/>
    <s v="Sem informação"/>
    <x v="3"/>
    <m/>
    <s v="Jose Nasareno de Macedo Silva"/>
    <s v="Sem indicação"/>
    <s v="Jose Nasareno de Macedo Silva"/>
    <s v="Sem indicação"/>
    <s v="Sem indicação"/>
    <s v="nasareno.silva@tjpa.jus.br;; nasareno.silva@tjpa.jus.br; ; ;coordenadoria.contratos@tjpa.jus.br"/>
    <n v="-84"/>
    <s v=""/>
    <m/>
    <s v="Iniciar Processo de Reajuste"/>
    <s v="117/2025"/>
    <m/>
  </r>
  <r>
    <x v="1"/>
    <s v="119"/>
    <x v="0"/>
    <s v="MUNICIPIO DE SANTAREM"/>
    <s v="05.182.233/0001-76"/>
    <s v="Doação de bens móveis inservíveis."/>
    <s v="Alienação"/>
    <s v="Dispensa de Licitação"/>
    <s v="s/n"/>
    <d v="2025-12-04T00:00:00"/>
    <s v="04/12/25"/>
    <d v="2025-12-04T00:00:00"/>
    <s v="04/12/25"/>
    <n v="0"/>
    <s v="EXPIRADO"/>
    <s v="EXPIRADO"/>
    <x v="0"/>
    <n v="28678.99"/>
    <x v="3"/>
    <s v="00"/>
    <s v="SEADM"/>
    <s v="0047236-26.2025.8.14.0900"/>
    <n v="0"/>
    <n v="28678.99"/>
    <m/>
    <m/>
    <s v="Lei n° 14.133/21"/>
    <m/>
    <m/>
    <s v="PRAZO LEGAL"/>
    <x v="23"/>
    <d v="2025-10-05T00:00:00"/>
    <s v="Sem informação"/>
    <x v="3"/>
    <m/>
    <s v="Jose Nasareno de Macedo Silva"/>
    <s v="Sem indicação"/>
    <s v="Jose Nasareno de Macedo Silva"/>
    <s v="Sem indicação"/>
    <s v="Sem indicação"/>
    <s v="nasareno.silva@tjpa.jus.br;; nasareno.silva@tjpa.jus.br; ; ;coordenadoria.contratos@tjpa.jus.br"/>
    <n v="-81"/>
    <s v=""/>
    <m/>
    <s v="Iniciar Processo de Reajuste"/>
    <s v="119/2025"/>
    <m/>
  </r>
  <r>
    <x v="1"/>
    <s v="121"/>
    <x v="0"/>
    <s v="INSTITUTO DONA FLOR"/>
    <s v="23.123.074/0001-10"/>
    <s v="Doação de bens móveis inservíveis."/>
    <s v="Alienação"/>
    <s v="Dispensa de Licitação"/>
    <s v="s/n"/>
    <d v="2025-12-15T00:00:00"/>
    <s v="15/12/25"/>
    <d v="2025-12-15T00:00:00"/>
    <s v="15/12/25"/>
    <n v="0"/>
    <s v="EXPIRADO"/>
    <s v="EXPIRADO"/>
    <x v="0"/>
    <n v="1950.99"/>
    <x v="3"/>
    <s v="00"/>
    <s v="SEADM"/>
    <s v="0046373-70.2025.8.14.0900"/>
    <n v="0"/>
    <n v="1950.99"/>
    <m/>
    <m/>
    <s v="Lei n° 14.133/21"/>
    <m/>
    <m/>
    <s v="PRAZO LEGAL"/>
    <x v="23"/>
    <d v="2025-10-16T00:00:00"/>
    <s v="Sem informação"/>
    <x v="3"/>
    <m/>
    <s v="Jose Nasareno de Macedo Silva"/>
    <s v="Sem indicação"/>
    <s v="Jose Nasareno de Macedo Silva"/>
    <s v="Sem indicação"/>
    <s v="Sem indicação"/>
    <s v="nasareno.silva@tjpa.jus.br;; nasareno.silva@tjpa.jus.br; ; ;coordenadoria.contratos@tjpa.jus.br"/>
    <n v="-70"/>
    <s v=""/>
    <m/>
    <s v="Iniciar Processo de Reajuste"/>
    <s v="121/2025"/>
    <m/>
  </r>
  <r>
    <x v="0"/>
    <s v="002"/>
    <x v="0"/>
    <s v="INTERTON COMERCIO E IMPORTACAO LTDA"/>
    <s v="00.968.806/0001-78"/>
    <s v="Registro de preços para aquisição de materiais de expediente diversos"/>
    <s v="Material de Consumo"/>
    <s v="Pregão Eletrônico"/>
    <s v="032/2024"/>
    <d v="2025-01-13T00:00:00"/>
    <s v="13/01/25"/>
    <d v="2026-01-13T00:00:00"/>
    <s v="13/01/26"/>
    <n v="365"/>
    <s v="EXPIRADO"/>
    <s v="EXPIRADO"/>
    <x v="0"/>
    <n v="10356"/>
    <x v="0"/>
    <n v="0"/>
    <s v="SEADM"/>
    <s v="TJPA-PRO-2025/00014"/>
    <n v="0"/>
    <n v="10887.334999999999"/>
    <s v="0042781-47.2025.8.14.0900 reajuste"/>
    <m/>
    <s v="Lei n° 14.133/21"/>
    <d v="2025-09-18T00:00:00"/>
    <m/>
    <s v="PRAZO LEGAL"/>
    <x v="0"/>
    <d v="2025-11-14T00:00:00"/>
    <s v="Sem informação"/>
    <x v="0"/>
    <m/>
    <s v="Joao Victor Ferreira Almeida"/>
    <s v="Sem indicação"/>
    <s v="Thiago da Silva Soares"/>
    <s v="Claikson Mendonca Duarte "/>
    <s v="Claikson Mendonca Duarte "/>
    <e v="#N/A"/>
    <n v="-41"/>
    <s v=""/>
    <m/>
    <s v="Aguardar anualidade"/>
    <s v="002/2025"/>
    <m/>
  </r>
  <r>
    <x v="0"/>
    <s v="006"/>
    <x v="0"/>
    <s v="ANDRADE ALCANTARA COMERCIO DE GENEROS ALIMENTICIOS LTDA"/>
    <s v="27.934.956/0001-17"/>
    <s v="Registro de preços para aquisição de materiais de expediente diversos"/>
    <s v="Material de Consumo"/>
    <s v="Pregão Eletrônico"/>
    <s v="032/2024"/>
    <d v="2025-01-14T00:00:00"/>
    <s v="14/01/25"/>
    <d v="2026-01-14T00:00:00"/>
    <s v="14/01/26"/>
    <n v="365"/>
    <s v="EXPIRADO"/>
    <s v="EXPIRADO"/>
    <x v="0"/>
    <n v="6060"/>
    <x v="0"/>
    <n v="0"/>
    <s v="SEADM"/>
    <s v="TJPA-PRO-2025/00018"/>
    <n v="0"/>
    <n v="6370.902"/>
    <s v="0042793-32.2025.8.14.0900 reajsute"/>
    <m/>
    <s v="Lei n° 14.133/21"/>
    <d v="2025-09-18T00:00:00"/>
    <m/>
    <s v="PRAZO LEGAL"/>
    <x v="0"/>
    <d v="2025-11-15T00:00:00"/>
    <s v="Sem informação"/>
    <x v="0"/>
    <m/>
    <s v="Joao Victor Ferreira Almeida"/>
    <s v="Sem indicação"/>
    <s v="Thiago da Silva Soares"/>
    <s v="Claikson Mendonca Duarte "/>
    <s v="Claikson Mendonca Duarte "/>
    <e v="#N/A"/>
    <n v="-40"/>
    <s v=""/>
    <m/>
    <s v="Aguardar anualidade"/>
    <s v="006/2025"/>
    <m/>
  </r>
  <r>
    <x v="0"/>
    <s v="004"/>
    <x v="0"/>
    <s v="INNOVATIS COMERCIO, INDUSTRIA E SERVICOS LTDA"/>
    <s v="30.620.060/0001-78"/>
    <s v="Registro de preços para aquisição de materiais de expediente diversos"/>
    <s v="Material de Consumo"/>
    <s v="Pregão Eletrônico"/>
    <s v="032/2024"/>
    <d v="2025-01-20T00:00:00"/>
    <s v="20/01/25"/>
    <d v="2026-01-20T00:00:00"/>
    <s v="20/01/26"/>
    <n v="365"/>
    <s v="EXPIRADO"/>
    <s v="EXPIRADO"/>
    <x v="0"/>
    <n v="26770"/>
    <x v="0"/>
    <n v="0"/>
    <s v="SEADM"/>
    <s v="TJPA-PRO-2025/00016"/>
    <n v="0"/>
    <n v="28143.474999999999"/>
    <s v="0042797-69.2025.8.14.0900 reajuste"/>
    <m/>
    <s v="Lei n° 14.133/21"/>
    <d v="2025-09-18T00:00:00"/>
    <m/>
    <s v="PRAZO LEGAL"/>
    <x v="0"/>
    <d v="2025-11-21T00:00:00"/>
    <s v="Sem informação"/>
    <x v="0"/>
    <m/>
    <s v="Joao Victor Ferreira Almeida"/>
    <s v="Sem indicação"/>
    <s v="Thiago da Silva Soares"/>
    <s v="Claikson Mendonca Duarte "/>
    <s v="Claikson Mendonca Duarte "/>
    <e v="#N/A"/>
    <n v="-34"/>
    <s v=""/>
    <m/>
    <s v="Aguardar anualidade"/>
    <s v="004/2025"/>
    <m/>
  </r>
  <r>
    <x v="0"/>
    <s v="012"/>
    <x v="0"/>
    <s v="JR2 COMÉRCIO DE VARIEDADE LTDA"/>
    <s v="39.236.457/0001-35"/>
    <s v="Registro de preços para eventual aquisição de materiais e equipamentos de Circuito Fechado de Televisão - CFTV"/>
    <s v="Material de Consumo e Material Permanente"/>
    <s v="Pregão Eletrônico"/>
    <s v="023/2024"/>
    <d v="2025-01-22T00:00:00"/>
    <s v="22/01/25"/>
    <d v="2026-01-22T00:00:00"/>
    <s v="22/01/26"/>
    <n v="365"/>
    <s v="EXPIRADO"/>
    <s v="EXPIRADO"/>
    <x v="0"/>
    <n v="6623.88"/>
    <x v="0"/>
    <n v="0"/>
    <s v="COMIL"/>
    <s v="TJPA-PRO-2025/00180"/>
    <n v="0"/>
    <n v="6976.2464"/>
    <s v="data do orçamento estimado. fazer rerratificação. olhar DES 2024-144008. Termo de rerratificação E REAJUSTE: 0043952-10.2025.8.14.0900 "/>
    <m/>
    <s v="Lei n° 14.133/21"/>
    <m/>
    <m/>
    <s v="PRAZO LEGAL"/>
    <x v="0"/>
    <d v="2025-11-23T00:00:00"/>
    <s v="Sem informação"/>
    <x v="1"/>
    <m/>
    <s v="Edson Santos de Souza"/>
    <s v="Sem indicação"/>
    <s v="Erison Lima de Souza"/>
    <s v="Sem indicação"/>
    <s v="Sem indicação"/>
    <s v="edson.souza@tjpa.jus.br;; erison.souza@tjpa.jus.br; ; ;coordenadoria.contratos@tjpa.jus.br"/>
    <n v="-32"/>
    <s v=""/>
    <m/>
    <s v="Iniciar Processo de Reajuste"/>
    <s v="012/2025"/>
    <m/>
  </r>
  <r>
    <x v="0"/>
    <s v="015"/>
    <x v="0"/>
    <s v="TJ COMÉRCIO DE PRODUTOS LTDA"/>
    <s v="27.274.178/0001-87"/>
    <s v="Registro de preços para eventual aquisição de materiais e equipamentos de Circuito Fechado de Televisão - CFTV"/>
    <s v="Material de Consumo e Material Permanente"/>
    <s v="Pregão Eletrônico"/>
    <s v="023/2024"/>
    <d v="2025-01-22T00:00:00"/>
    <d v="2026-01-22T00:00:00"/>
    <d v="2026-01-22T00:00:00"/>
    <s v="22/01/26"/>
    <n v="365"/>
    <s v="EXPIRADO"/>
    <s v="EXPIRADO"/>
    <x v="0"/>
    <n v="166447.6"/>
    <x v="0"/>
    <n v="0"/>
    <s v="COMIL"/>
    <s v="TJPA-PRO-2025/00183"/>
    <n v="0"/>
    <n v="175002.41500000001"/>
    <s v="data do orçamento estimado. fazer rerratificação. olhar DES 2024-144008. Termo de rerratificação E REAJUSTE: 0043982-45.2025.8.14.0900 "/>
    <m/>
    <s v="Lei n° 14.133/21"/>
    <m/>
    <m/>
    <s v="PRAZO LEGAL"/>
    <x v="0"/>
    <d v="2025-11-23T00:00:00"/>
    <s v="Sem informação"/>
    <x v="1"/>
    <m/>
    <s v="Edson Santos de Souza"/>
    <s v="Sem indicação"/>
    <s v="Erison Lima de Souza"/>
    <s v="Sem indicação"/>
    <s v="Sem indicação"/>
    <s v="edson.souza@tjpa.jus.br;; erison.souza@tjpa.jus.br; ; ;coordenadoria.contratos@tjpa.jus.br"/>
    <n v="-32"/>
    <s v=""/>
    <m/>
    <s v="Iniciar Processo de Reajuste"/>
    <s v="015/2025"/>
    <m/>
  </r>
  <r>
    <x v="1"/>
    <s v="005"/>
    <x v="3"/>
    <s v="J M DA SILVA PEREIRA EIRELI"/>
    <s v="11.625.663/001-18"/>
    <s v="Contratação de empresa especializada para prestação de serviços de controle de pragas urbanas e vetores, desinsetização, desratização e descupinização nas dependências e instalações do Tribunal de Justiça do Estado do Pará - TJPA, localizadas na Capital e no Interior do Estado do Pará, pelo período de 12 meses."/>
    <s v="Serviço de Terceiro"/>
    <s v="Pregão Eletrônico"/>
    <s v="068/2020"/>
    <d v="2021-01-14T00:00:00"/>
    <s v="14/01/21"/>
    <d v="2026-01-14T00:00:00"/>
    <s v="14/01/26"/>
    <n v="1826"/>
    <s v="EXPIRADO"/>
    <s v="EXPIRADO"/>
    <x v="0"/>
    <n v="281550"/>
    <x v="0"/>
    <s v="00"/>
    <s v="SEADM"/>
    <s v="PA-PRO-2021/00087"/>
    <n v="0"/>
    <n v="365623.18"/>
    <s v="TJPA-MEM-2024/58085 / 0058809-61.2025.8.14.0900 cobrança - não será prorrogado"/>
    <m/>
    <s v="Lei n° 8.666/93"/>
    <m/>
    <s v="Não"/>
    <s v="EXCEPCIONAL"/>
    <x v="0"/>
    <d v="2025-11-15T00:00:00"/>
    <s v="Sem informação"/>
    <x v="0"/>
    <m/>
    <s v="Enio de Oliveira Reboucas"/>
    <s v="Jandiara Luzia Matos Pires "/>
    <s v="Randal Willams Ferreira de Castro"/>
    <s v="Sem indicação"/>
    <s v="Helton Moura da Rocha"/>
    <s v="enio.reboucas@tjpa.jus.br;jandiara.pires@tjpa.jus.br; randal.castro@tjpa.jus.br; ; helton.rocha@tjpa.jus.br;coordenadoria.contratos@tjpa.jus.br"/>
    <n v="-40"/>
    <s v=""/>
    <m/>
    <s v="Iniciar Processo de Reajuste"/>
    <s v="005/2021"/>
    <m/>
  </r>
  <r>
    <x v="1"/>
    <s v="002"/>
    <x v="0"/>
    <s v="VITÓRIA TELEINFORMÁTICA COMÉRCIO VAREJISTA LTDA"/>
    <s v="37.841.877/0001-15"/>
    <s v="Contratação de pessoa jurídica para fornecimento de aparelhos telefônicos Android certificados pelo Microsoft TEAMS e aparelhos telefônicos IP SIP"/>
    <s v="Contrato de TIC"/>
    <s v="Pregão Eletrônico"/>
    <s v="036/TJPA/2024"/>
    <d v="2025-01-15T00:00:00"/>
    <s v="15/01/25"/>
    <d v="2026-01-15T00:00:00"/>
    <s v="15/01/26"/>
    <n v="365"/>
    <s v="EXPIRADO"/>
    <s v="EXPIRADO"/>
    <x v="0"/>
    <n v="160561"/>
    <x v="0"/>
    <s v="00"/>
    <s v="SETIC"/>
    <s v="TJPA-PRO-2025/00011"/>
    <n v="0"/>
    <n v="160561"/>
    <s v="sem clausula de reajuste / 0055387-78.2025.8.14.0900 cobrnça - n]ao será ´prrpogado"/>
    <m/>
    <s v="Lei n° 14.133/21"/>
    <m/>
    <m/>
    <s v="PRAZO LEGAL"/>
    <x v="0"/>
    <d v="2025-11-16T00:00:00"/>
    <s v="Sem informação"/>
    <x v="0"/>
    <m/>
    <s v="Wanderson Benedito Souza da Costa"/>
    <s v="Arilson Galdino da Silva"/>
    <s v="Marcia Valeria Amaral Lobato"/>
    <s v="Arilson Galdino da Silva"/>
    <s v="Simonne Soares Batista"/>
    <s v="wanderson.costa@tjpa.jus.br;arilson.silva@tjpa.jus.br; marcia.lobato@tjpa.jus.br; arilson.silva@tjpa.jus.br; simonne.batista@tjpa.jus.br;coordenadoria.contratos@tjpa.jus.br"/>
    <n v="-39"/>
    <s v=""/>
    <m/>
    <s v="Iniciar Processo de Reajuste"/>
    <s v="002/2025"/>
    <m/>
  </r>
  <r>
    <x v="1"/>
    <s v="004"/>
    <x v="0"/>
    <s v="CLARO S/A"/>
    <s v="40.432.544/0001-47"/>
    <s v="Contratação emergencial de empresa especializada na prestação de serviços de implantação, operação e manutenção de conexões dedicadas à internet para o tráfego do sistema autônomo do TJPA."/>
    <s v="Contrato de TIC"/>
    <s v="Dispensa de Licitação"/>
    <s v="90.059/2024"/>
    <d v="2025-01-16T00:00:00"/>
    <s v="16/01/25"/>
    <d v="2026-01-16T00:00:00"/>
    <s v="16/01/26"/>
    <n v="365"/>
    <s v="EXPIRADO"/>
    <s v="EXPIRADO"/>
    <x v="0"/>
    <n v="70035.42"/>
    <x v="0"/>
    <s v="00"/>
    <s v="SETIC"/>
    <s v="TJPA-PRO-2025/000197"/>
    <n v="0"/>
    <n v="70035.42"/>
    <s v="instruçãoTJPA-MEM-2025/28204; instrução 0003946-58.2025.8.14.0900 na cotação.solicitei urgência. Emergencia, não pode mais ser prrrogado"/>
    <m/>
    <s v="Lei n° 14.133/21"/>
    <d v="2025-01-03T00:00:00"/>
    <m/>
    <s v="PRAZO LEGAL"/>
    <x v="0"/>
    <d v="2025-11-17T00:00:00"/>
    <s v="Sem informação"/>
    <x v="0"/>
    <m/>
    <s v="Denison Leandro Serrao Soares"/>
    <s v="Arilson Galdino da Silva"/>
    <s v="Bruno Botelho Cardoso"/>
    <s v="Arilson Galdino da Silva"/>
    <s v="Claudio Luis da Silva Cabral"/>
    <s v="denison.soares@tjpa.jus.br;arilson.silva@tjpa.jus.br; bruno.bcardoso@tjpa.jus.br; arilson.silva@tjpa.jus.br; claudio.cabral@tjpa.jus.br;coordenadoria.contratos@tjpa.jus.br"/>
    <n v="-38"/>
    <s v=""/>
    <m/>
    <s v="Iniciar Processo de Reajuste"/>
    <s v="004/2025"/>
    <m/>
  </r>
  <r>
    <x v="1"/>
    <s v="005"/>
    <x v="0"/>
    <s v="OI S/A"/>
    <s v="76.535.764/0001-43"/>
    <s v="Contratação emergencial de empresa especializada na prestação de serviços de implantação, operação e manutenção de conexões dedicadas à internet para o tráfego do sistema autônomo do TJPA."/>
    <s v="Contrato de TIC"/>
    <s v="Dispensa de Licitação"/>
    <s v="90.059/2024"/>
    <d v="2025-01-16T00:00:00"/>
    <s v="16/01/25"/>
    <d v="2026-01-16T00:00:00"/>
    <s v="16/01/26"/>
    <n v="365"/>
    <s v="EXPIRADO"/>
    <s v="EXPIRADO"/>
    <x v="0"/>
    <n v="108426.72"/>
    <x v="0"/>
    <s v="00"/>
    <s v="SETIC"/>
    <s v="TJPA-PRO-2025/000201"/>
    <n v="0"/>
    <n v="108426.72"/>
    <s v="instruçãoTJPA-MEM-2025/28204; instrução 0003947-43.2025.8.14.0900  na cotação.solicitei urgência. Emergencial, não pode mais ser prorrogado"/>
    <m/>
    <s v="Lei n° 14.133/21"/>
    <d v="2025-01-07T00:00:00"/>
    <m/>
    <s v="PRAZO LEGAL"/>
    <x v="0"/>
    <d v="2025-11-17T00:00:00"/>
    <s v="Sem informação"/>
    <x v="0"/>
    <m/>
    <s v="Denison Leandro Serrao Soares"/>
    <s v="Arilson Galdino da Silva"/>
    <s v="Bruno Botelho Cardoso"/>
    <s v="Arilson Galdino da Silva"/>
    <s v="Claudio Luis da Silva Cabral"/>
    <s v="denison.soares@tjpa.jus.br;arilson.silva@tjpa.jus.br; bruno.bcardoso@tjpa.jus.br; arilson.silva@tjpa.jus.br; claudio.cabral@tjpa.jus.br;coordenadoria.contratos@tjpa.jus.br"/>
    <n v="-38"/>
    <s v=""/>
    <m/>
    <s v="Iniciar Processo de Reajuste"/>
    <s v="005/2025"/>
    <m/>
  </r>
  <r>
    <x v="1"/>
    <s v="001"/>
    <x v="0"/>
    <s v="PHONOWAY SOLUÇÕES EM TELEINFORMÁTICA"/>
    <s v="00.875.135/0003-62"/>
    <s v="Contratação de pessoa jurídica para fornecimento de aparelhos_x000a_telefônicos Android certificados pelo Microsoft TEAMS e aparelhos telefônicos IP SIP"/>
    <s v="Contrato de TIC"/>
    <s v="Pregão Eletrônico"/>
    <s v="036/TJPA/2024"/>
    <d v="2025-01-21T00:00:00"/>
    <s v="21/01/25"/>
    <d v="2026-01-21T00:00:00"/>
    <s v="21/01/26"/>
    <n v="365"/>
    <s v="EXPIRADO"/>
    <s v="EXPIRADO"/>
    <x v="0"/>
    <n v="1033539"/>
    <x v="0"/>
    <s v="00"/>
    <s v="SETIC"/>
    <s v="TJPA-PRO-TJPA-2024/00536"/>
    <n v="0"/>
    <n v="1033539"/>
    <s v="sem clausula de reajuste - não será prorrogado conforme e-mail dia 06/10/2025"/>
    <m/>
    <s v="Lei n° 14.133/21"/>
    <m/>
    <m/>
    <s v="PRAZO LEGAL"/>
    <x v="0"/>
    <d v="2025-11-22T00:00:00"/>
    <s v="Sem informação"/>
    <x v="0"/>
    <m/>
    <s v="Wanderson Benedito Souza da Costa"/>
    <s v="Arilson Galdino da Silva"/>
    <s v="Marcia Valeria Amaral Lobato"/>
    <s v="Arilson Galdino da Silva"/>
    <s v="Simonne Soares Batista"/>
    <s v="wanderson.costa@tjpa.jus.br;arilson.silva@tjpa.jus.br; marcia.lobato@tjpa.jus.br; arilson.silva@tjpa.jus.br; simonne.batista@tjpa.jus.br;coordenadoria.contratos@tjpa.jus.br"/>
    <n v="-33"/>
    <s v=""/>
    <m/>
    <s v="Iniciar Processo de Reajuste"/>
    <s v="001/2025"/>
    <m/>
  </r>
  <r>
    <x v="1"/>
    <s v="037"/>
    <x v="1"/>
    <s v="PROMONT MONTAGEM DE EQUIPAMENTOS ELETRÔNICOS LTDA"/>
    <s v="19.847.355/0001-49"/>
    <s v="Aquisição de equipamentos para a modernização e expansão da infraestrutura de Tecnologia da Informação e Comunicação do Tribunal de Justiça do Estado do Pará"/>
    <s v="Material de Consumo e Contrato de TIC"/>
    <s v="Pregão Eletrônico"/>
    <s v="044/2023"/>
    <d v="2024-04-12T00:00:00"/>
    <s v="12/04/24"/>
    <d v="2024-10-12T00:00:00"/>
    <s v="12/10/24"/>
    <n v="183"/>
    <s v="EXPIRADO"/>
    <s v="EXPIRADO"/>
    <x v="0"/>
    <n v="374060"/>
    <x v="0"/>
    <s v="00"/>
    <s v="SETIC"/>
    <s v="TJPA-PRO-2024/01531"/>
    <s v="Contrato não encontrado"/>
    <s v="Contrato não encontrado"/>
    <s v="Contrato de aquisição"/>
    <m/>
    <s v="Lei n° 8.666/93"/>
    <m/>
    <m/>
    <s v="PRAZO LEGAL"/>
    <x v="29"/>
    <d v="2024-08-13T00:00:00"/>
    <s v="Sem informação"/>
    <x v="4"/>
    <s v="Contrato oriundo do consumo da Ata 005/2024. Apenas aquisição não pode ser prorrogado"/>
    <s v="Ramon Santos do Nascimento"/>
    <s v="Bruno Vieira dos Santos"/>
    <s v="Fabricio Jose Uchoa Correa"/>
    <s v="Sem indicação"/>
    <s v="Sem indicação"/>
    <s v="ramon.nascimento@tjpa.jus.br; bruno.vieira@tjpa.jus.br; fabricio.uchua@tjpa.jus.br; coordenadoria.contratos@tjpa.jus.br"/>
    <n v="-499"/>
    <n v="4"/>
    <m/>
    <s v="Iniciar Processo de Reajuste"/>
    <s v="037/2024"/>
    <m/>
  </r>
  <r>
    <x v="1"/>
    <s v="130"/>
    <x v="0"/>
    <s v="ASSOCIAÇÃO DE RADIODIFUSÃO COMUNITÁRIA DE GARRAFÃO DO NORTE-PA"/>
    <s v="0042730-07.2025.8.14.0900"/>
    <s v="Doação de bens móveis inservíveis."/>
    <s v="Alienação"/>
    <s v="Dispensa de Licitação"/>
    <s v="s/n"/>
    <d v="2026-01-13T00:00:00"/>
    <s v="13/01/26"/>
    <d v="2026-01-13T00:00:00"/>
    <s v="13/01/26"/>
    <n v="0"/>
    <s v="EXPIRADO"/>
    <s v="EXPIRADO"/>
    <x v="0"/>
    <n v="1407.08"/>
    <x v="3"/>
    <s v="00"/>
    <s v="SEADM"/>
    <s v="0042730-07.2025.8.14.0900"/>
    <n v="0"/>
    <n v="1407.08"/>
    <m/>
    <m/>
    <s v="Lei n° 14.133/21"/>
    <m/>
    <m/>
    <s v="PRAZO LEGAL"/>
    <x v="0"/>
    <d v="2025-11-14T00:00:00"/>
    <s v="Sem informação"/>
    <x v="3"/>
    <m/>
    <s v="Jose Nasareno de Macedo Silva"/>
    <s v="Sem indicação"/>
    <s v="Jose Nasareno de Macedo Silva"/>
    <s v="Sem indicação"/>
    <s v="Sem indicação"/>
    <s v="nasareno.silva@tjpa.jus.br;; nasareno.silva@tjpa.jus.br; ; ;coordenadoria.contratos@tjpa.jus.br"/>
    <n v="-41"/>
    <m/>
    <m/>
    <s v="Iniciar Processo de Reajuste"/>
    <s v="130/2025"/>
    <m/>
  </r>
  <r>
    <x v="1"/>
    <s v="001"/>
    <x v="16"/>
    <s v="SIEDOS – SISTEMAS E RESULTADOS"/>
    <s v="01.884.133/0001-30"/>
    <s v="Contratação de empresa especializada para o fornecimento e implantação de Solução Integrada de Gestão de Pessoas, objetivando automatizar as rotinas e processos de trabalho da área de gestão de pessoas, incluindo: customização, parametrização, migração de sistemas legados, integração com outros sistemas internos e externos, treinamento, manutenções técnicas, atualizações de versões e suporte"/>
    <s v="Serviço de Terceiro"/>
    <s v="Pregão Eletrônico"/>
    <s v="028/2025"/>
    <d v="2026-01-26T00:00:00"/>
    <s v="26/01/26"/>
    <m/>
    <s v="00/01/00"/>
    <n v="-46048"/>
    <s v="-"/>
    <s v="SUPERIOR A 150 DIAS"/>
    <x v="1"/>
    <n v="16900519.280000001"/>
    <x v="0"/>
    <s v="00"/>
    <s v="SEGEP"/>
    <s v="0005493-02.2026.8.14.0900"/>
    <s v="Contrato não encontrado"/>
    <s v="Contrato não encontrado"/>
    <s v="o prazo de vigência será definido após a entrega da fase de implantação"/>
    <m/>
    <s v="Lei n° 14.133/21"/>
    <d v="2025-07-24T00:00:00"/>
    <s v="SIM"/>
    <s v="PRAZO LEGAL"/>
    <x v="22"/>
    <n v="-60"/>
    <s v="Sem informação"/>
    <x v="3"/>
    <m/>
    <s v="Hellen Geysa da Silva Miranda Brancalhão"/>
    <s v="Sem indicação"/>
    <s v="Nerylena Barros de Assunção"/>
    <s v="Juliete Maria Rosa de Souza"/>
    <s v="Rodrigo Henrique da Costa Monteiro"/>
    <s v="hellen.miranda@tjpa.jus.br;; nerylena.assuncao@tjpa.jus.br; juliete.souza@tjpa.jus.br; rodrigo.hmonteiro@tjpa.jus.br;coordenadoria.contratos@tjpa.jus.br"/>
    <n v="-46076"/>
    <s v=""/>
    <m/>
    <s v="Aguardar anualidade"/>
    <s v="001/2026"/>
    <m/>
  </r>
  <r>
    <x v="1"/>
    <s v="703"/>
    <x v="0"/>
    <s v="EMPRESA BRASILEIRA DE CORREIOS E TELÉGRAFOS"/>
    <s v="34.028.316/0018-51"/>
    <s v=" Contratação de empresa especializada para a prestação de serviços postais (ECT): serviço de ENCOMENDAS em âmbito estadual e internacional, para atender às necessidades deste Tribunal. "/>
    <s v="Serviço de Terceiro"/>
    <s v="Dispensa de Licitação"/>
    <s v=" 2025/90021 "/>
    <m/>
    <s v="00/01/00"/>
    <m/>
    <s v="00/01/00"/>
    <n v="0"/>
    <s v="-"/>
    <s v="SUPERIOR A 150 DIAS"/>
    <x v="1"/>
    <n v="2439994.65"/>
    <x v="0"/>
    <s v="00"/>
    <s v="SEADM"/>
    <s v="TJPA-PRO-2025/01618"/>
    <n v="0"/>
    <n v="2439994.65"/>
    <m/>
    <m/>
    <s v="Lei n° 14.133/21"/>
    <m/>
    <m/>
    <s v="PRAZO LEGAL"/>
    <x v="22"/>
    <n v="-60"/>
    <s v="Sem informação"/>
    <x v="3"/>
    <m/>
    <s v="Alvaro Quaresma de Araujo Neto"/>
    <s v="Sem indicação"/>
    <s v="Luiz Antônico Cabral da Rocha"/>
    <s v="Sem indicação"/>
    <s v="Joao Victor Ferreira Almeida"/>
    <s v="alvaro.neto@tjpa.jus.br;; luiz.cabral@tjpa.jus.br; ; joao.vfalmeida@tjpa.jus.br;coordenadoria.contratos@tjpa.jus.br"/>
    <n v="-46076"/>
    <s v=""/>
    <m/>
    <s v="Iniciar Processo de Reajuste"/>
    <s v="703/2025"/>
    <m/>
  </r>
  <r>
    <x v="2"/>
    <m/>
    <x v="17"/>
    <m/>
    <m/>
    <m/>
    <m/>
    <m/>
    <m/>
    <m/>
    <m/>
    <m/>
    <m/>
    <m/>
    <m/>
    <m/>
    <x v="2"/>
    <m/>
    <x v="4"/>
    <m/>
    <m/>
    <m/>
    <m/>
    <m/>
    <m/>
    <m/>
    <m/>
    <m/>
    <m/>
    <m/>
    <x v="42"/>
    <m/>
    <m/>
    <x v="3"/>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36">
  <r>
    <x v="0"/>
    <s v="031/2023"/>
    <x v="0"/>
    <x v="0"/>
    <n v="31"/>
    <n v="3449.88"/>
  </r>
  <r>
    <x v="0"/>
    <s v="031/2023"/>
    <x v="0"/>
    <x v="0"/>
    <n v="31"/>
    <n v="8251.25"/>
  </r>
  <r>
    <x v="0"/>
    <s v="031/2023"/>
    <x v="0"/>
    <x v="0"/>
    <n v="31"/>
    <n v="365.19"/>
  </r>
  <r>
    <x v="0"/>
    <s v="031/2023"/>
    <x v="0"/>
    <x v="0"/>
    <n v="31"/>
    <n v="1618.05"/>
  </r>
  <r>
    <x v="1"/>
    <s v="011/2023"/>
    <x v="0"/>
    <x v="0"/>
    <n v="11"/>
    <n v="4044.7"/>
  </r>
  <r>
    <x v="1"/>
    <s v="011/2023"/>
    <x v="0"/>
    <x v="0"/>
    <n v="11"/>
    <n v="60626.400000000001"/>
  </r>
  <r>
    <x v="1"/>
    <s v="011/2023"/>
    <x v="0"/>
    <x v="0"/>
    <n v="11"/>
    <n v="13515.01"/>
  </r>
  <r>
    <x v="1"/>
    <s v="011/2023"/>
    <x v="0"/>
    <x v="0"/>
    <n v="11"/>
    <n v="1667.45"/>
  </r>
  <r>
    <x v="1"/>
    <s v="011/2023"/>
    <x v="0"/>
    <x v="0"/>
    <n v="11"/>
    <n v="34929.760000000002"/>
  </r>
  <r>
    <x v="2"/>
    <s v="030/2023"/>
    <x v="0"/>
    <x v="0"/>
    <n v="30"/>
    <n v="1935"/>
  </r>
  <r>
    <x v="2"/>
    <s v="030/2023"/>
    <x v="0"/>
    <x v="0"/>
    <n v="30"/>
    <n v="290"/>
  </r>
  <r>
    <x v="2"/>
    <s v="030/2023"/>
    <x v="0"/>
    <x v="0"/>
    <n v="30"/>
    <n v="7050"/>
  </r>
  <r>
    <x v="2"/>
    <s v="030/2023"/>
    <x v="0"/>
    <x v="0"/>
    <n v="30"/>
    <n v="22859.9"/>
  </r>
  <r>
    <x v="2"/>
    <s v="030/2023"/>
    <x v="0"/>
    <x v="0"/>
    <n v="30"/>
    <n v="7670.4"/>
  </r>
  <r>
    <x v="2"/>
    <s v="030/2023"/>
    <x v="0"/>
    <x v="0"/>
    <n v="30"/>
    <n v="952"/>
  </r>
  <r>
    <x v="2"/>
    <s v="030/2023"/>
    <x v="0"/>
    <x v="0"/>
    <n v="30"/>
    <n v="1134.9000000000001"/>
  </r>
  <r>
    <x v="2"/>
    <s v="030/2023"/>
    <x v="0"/>
    <x v="0"/>
    <n v="30"/>
    <n v="99.75"/>
  </r>
  <r>
    <x v="3"/>
    <s v="014/2023"/>
    <x v="0"/>
    <x v="0"/>
    <n v="14"/>
    <n v="30776"/>
  </r>
  <r>
    <x v="3"/>
    <s v="014/2023"/>
    <x v="0"/>
    <x v="0"/>
    <n v="14"/>
    <n v="108329.76"/>
  </r>
  <r>
    <x v="3"/>
    <s v="014/2023"/>
    <x v="0"/>
    <x v="0"/>
    <n v="14"/>
    <n v="27730.240000000002"/>
  </r>
  <r>
    <x v="1"/>
    <s v="011/2023"/>
    <x v="0"/>
    <x v="0"/>
    <n v="11"/>
    <n v="87876.41"/>
  </r>
  <r>
    <x v="2"/>
    <s v="030/2023"/>
    <x v="0"/>
    <x v="0"/>
    <n v="30"/>
    <n v="53938"/>
  </r>
  <r>
    <x v="2"/>
    <s v="030/2023"/>
    <x v="0"/>
    <x v="0"/>
    <n v="30"/>
    <n v="91660"/>
  </r>
  <r>
    <x v="2"/>
    <s v="030/2023"/>
    <x v="0"/>
    <x v="0"/>
    <n v="30"/>
    <n v="336.5"/>
  </r>
  <r>
    <x v="2"/>
    <s v="030/2023"/>
    <x v="0"/>
    <x v="0"/>
    <n v="30"/>
    <n v="1320.3"/>
  </r>
  <r>
    <x v="1"/>
    <s v="011/2023"/>
    <x v="0"/>
    <x v="0"/>
    <n v="11"/>
    <n v="6153.83"/>
  </r>
  <r>
    <x v="1"/>
    <s v="011/2023"/>
    <x v="0"/>
    <x v="0"/>
    <n v="11"/>
    <n v="7548"/>
  </r>
  <r>
    <x v="1"/>
    <s v="011/2023"/>
    <x v="0"/>
    <x v="0"/>
    <n v="11"/>
    <n v="20696.3"/>
  </r>
  <r>
    <x v="1"/>
    <s v="011/2023"/>
    <x v="0"/>
    <x v="0"/>
    <n v="11"/>
    <n v="4675.3500000000004"/>
  </r>
  <r>
    <x v="1"/>
    <s v="011/2023"/>
    <x v="0"/>
    <x v="0"/>
    <n v="11"/>
    <n v="9693.94"/>
  </r>
  <r>
    <x v="1"/>
    <s v="011/2023"/>
    <x v="0"/>
    <x v="0"/>
    <n v="11"/>
    <n v="6698.98"/>
  </r>
  <r>
    <x v="1"/>
    <s v="011/2023"/>
    <x v="0"/>
    <x v="0"/>
    <n v="11"/>
    <n v="5837.73"/>
  </r>
  <r>
    <x v="1"/>
    <s v="011/2023"/>
    <x v="0"/>
    <x v="0"/>
    <n v="11"/>
    <n v="8476.83"/>
  </r>
  <r>
    <x v="4"/>
    <s v="009/2023"/>
    <x v="0"/>
    <x v="0"/>
    <n v="9"/>
    <n v="2136.96"/>
  </r>
  <r>
    <x v="4"/>
    <s v="009/2023"/>
    <x v="0"/>
    <x v="0"/>
    <n v="9"/>
    <n v="5736"/>
  </r>
  <r>
    <x v="1"/>
    <s v="011/2023"/>
    <x v="0"/>
    <x v="0"/>
    <n v="11"/>
    <n v="145721.25"/>
  </r>
  <r>
    <x v="1"/>
    <s v="011/2023"/>
    <x v="0"/>
    <x v="0"/>
    <n v="11"/>
    <n v="2711.12"/>
  </r>
  <r>
    <x v="1"/>
    <s v="011/2023"/>
    <x v="0"/>
    <x v="0"/>
    <n v="11"/>
    <n v="6112.33"/>
  </r>
  <r>
    <x v="1"/>
    <s v="011/2023"/>
    <x v="0"/>
    <x v="0"/>
    <n v="11"/>
    <n v="19181.060000000001"/>
  </r>
  <r>
    <x v="0"/>
    <s v="031/2023"/>
    <x v="0"/>
    <x v="0"/>
    <n v="31"/>
    <n v="2364"/>
  </r>
  <r>
    <x v="2"/>
    <s v="030/2023"/>
    <x v="0"/>
    <x v="0"/>
    <n v="30"/>
    <n v="1495"/>
  </r>
  <r>
    <x v="1"/>
    <s v="011/2023"/>
    <x v="0"/>
    <x v="0"/>
    <n v="11"/>
    <n v="13840.58"/>
  </r>
  <r>
    <x v="1"/>
    <s v="011/2023"/>
    <x v="0"/>
    <x v="0"/>
    <n v="11"/>
    <n v="9169.35"/>
  </r>
  <r>
    <x v="1"/>
    <s v="011/2023"/>
    <x v="0"/>
    <x v="0"/>
    <n v="11"/>
    <n v="38548.21"/>
  </r>
  <r>
    <x v="5"/>
    <s v="015/2023"/>
    <x v="0"/>
    <x v="0"/>
    <n v="15"/>
    <n v="277280.78000000003"/>
  </r>
  <r>
    <x v="6"/>
    <s v="018/2023"/>
    <x v="0"/>
    <x v="0"/>
    <n v="18"/>
    <n v="708.45"/>
  </r>
  <r>
    <x v="6"/>
    <s v="018/2023"/>
    <x v="0"/>
    <x v="0"/>
    <n v="18"/>
    <n v="1694.55"/>
  </r>
  <r>
    <x v="6"/>
    <s v="018/2023"/>
    <x v="0"/>
    <x v="0"/>
    <n v="18"/>
    <n v="204"/>
  </r>
  <r>
    <x v="1"/>
    <s v="011/2023"/>
    <x v="0"/>
    <x v="0"/>
    <n v="11"/>
    <n v="11091.86"/>
  </r>
  <r>
    <x v="0"/>
    <s v="031/2023"/>
    <x v="0"/>
    <x v="0"/>
    <n v="31"/>
    <n v="7653.9"/>
  </r>
  <r>
    <x v="1"/>
    <s v="011/2023"/>
    <x v="0"/>
    <x v="0"/>
    <n v="11"/>
    <n v="13011.99"/>
  </r>
  <r>
    <x v="6"/>
    <s v="018/2023"/>
    <x v="0"/>
    <x v="0"/>
    <n v="18"/>
    <n v="411.41"/>
  </r>
  <r>
    <x v="6"/>
    <s v="018/2023"/>
    <x v="0"/>
    <x v="0"/>
    <n v="18"/>
    <n v="1447.16"/>
  </r>
  <r>
    <x v="6"/>
    <s v="018/2023"/>
    <x v="0"/>
    <x v="0"/>
    <n v="18"/>
    <n v="367.83"/>
  </r>
  <r>
    <x v="1"/>
    <s v="011/2023"/>
    <x v="0"/>
    <x v="0"/>
    <n v="11"/>
    <n v="2770.44"/>
  </r>
  <r>
    <x v="1"/>
    <s v="011/2023"/>
    <x v="0"/>
    <x v="0"/>
    <n v="11"/>
    <n v="47188.17"/>
  </r>
  <r>
    <x v="1"/>
    <s v="011/2023"/>
    <x v="0"/>
    <x v="0"/>
    <n v="11"/>
    <n v="4359.42"/>
  </r>
  <r>
    <x v="4"/>
    <s v="009/2023"/>
    <x v="0"/>
    <x v="0"/>
    <n v="9"/>
    <n v="0"/>
  </r>
  <r>
    <x v="4"/>
    <s v="009/2023"/>
    <x v="0"/>
    <x v="0"/>
    <n v="9"/>
    <n v="0"/>
  </r>
  <r>
    <x v="1"/>
    <s v="011/2023"/>
    <x v="0"/>
    <x v="0"/>
    <n v="11"/>
    <n v="4965.43"/>
  </r>
  <r>
    <x v="1"/>
    <s v="011/2023"/>
    <x v="0"/>
    <x v="0"/>
    <n v="11"/>
    <n v="7413.9"/>
  </r>
  <r>
    <x v="1"/>
    <s v="011/2023"/>
    <x v="0"/>
    <x v="0"/>
    <n v="11"/>
    <n v="27379.22"/>
  </r>
  <r>
    <x v="1"/>
    <s v="011/2023"/>
    <x v="0"/>
    <x v="0"/>
    <n v="11"/>
    <n v="9404.34"/>
  </r>
  <r>
    <x v="1"/>
    <s v="011/2023"/>
    <x v="0"/>
    <x v="0"/>
    <n v="11"/>
    <n v="0"/>
  </r>
  <r>
    <x v="1"/>
    <s v="011/2023"/>
    <x v="0"/>
    <x v="0"/>
    <n v="11"/>
    <n v="17108.75"/>
  </r>
  <r>
    <x v="0"/>
    <s v="031/2023"/>
    <x v="0"/>
    <x v="0"/>
    <n v="31"/>
    <n v="613.83000000000004"/>
  </r>
  <r>
    <x v="0"/>
    <s v="031/2023"/>
    <x v="0"/>
    <x v="0"/>
    <n v="31"/>
    <n v="2351.5"/>
  </r>
  <r>
    <x v="1"/>
    <s v="011/2023"/>
    <x v="0"/>
    <x v="0"/>
    <n v="11"/>
    <n v="4407.34"/>
  </r>
  <r>
    <x v="7"/>
    <s v="020/2023"/>
    <x v="0"/>
    <x v="0"/>
    <n v="20"/>
    <n v="69702"/>
  </r>
  <r>
    <x v="1"/>
    <s v="011/2023"/>
    <x v="0"/>
    <x v="0"/>
    <n v="11"/>
    <n v="13385.46"/>
  </r>
  <r>
    <x v="1"/>
    <s v="011/2023"/>
    <x v="0"/>
    <x v="0"/>
    <n v="11"/>
    <n v="4027.66"/>
  </r>
  <r>
    <x v="1"/>
    <s v="011/2023"/>
    <x v="0"/>
    <x v="0"/>
    <n v="11"/>
    <n v="29404.86"/>
  </r>
  <r>
    <x v="1"/>
    <s v="011/2023"/>
    <x v="0"/>
    <x v="0"/>
    <n v="11"/>
    <n v="2703.91"/>
  </r>
  <r>
    <x v="1"/>
    <s v="011/2023"/>
    <x v="0"/>
    <x v="0"/>
    <n v="11"/>
    <n v="100150.28"/>
  </r>
  <r>
    <x v="1"/>
    <s v="011/2023"/>
    <x v="0"/>
    <x v="0"/>
    <n v="11"/>
    <n v="3217.13"/>
  </r>
  <r>
    <x v="1"/>
    <s v="011/2023"/>
    <x v="0"/>
    <x v="0"/>
    <n v="11"/>
    <n v="4207.45"/>
  </r>
  <r>
    <x v="1"/>
    <s v="011/2023"/>
    <x v="0"/>
    <x v="0"/>
    <n v="11"/>
    <n v="3872.51"/>
  </r>
  <r>
    <x v="1"/>
    <s v="011/2023"/>
    <x v="0"/>
    <x v="0"/>
    <n v="11"/>
    <n v="274180.98"/>
  </r>
  <r>
    <x v="1"/>
    <s v="011/2023"/>
    <x v="0"/>
    <x v="0"/>
    <n v="11"/>
    <n v="3992.5"/>
  </r>
  <r>
    <x v="0"/>
    <s v="031/2023"/>
    <x v="0"/>
    <x v="0"/>
    <n v="31"/>
    <n v="1482.25"/>
  </r>
  <r>
    <x v="0"/>
    <s v="031/2023"/>
    <x v="0"/>
    <x v="0"/>
    <n v="31"/>
    <n v="402.5"/>
  </r>
  <r>
    <x v="8"/>
    <s v="024/2023"/>
    <x v="0"/>
    <x v="0"/>
    <n v="24"/>
    <n v="719.94"/>
  </r>
  <r>
    <x v="1"/>
    <s v="011/2023"/>
    <x v="0"/>
    <x v="0"/>
    <n v="11"/>
    <n v="19312.02"/>
  </r>
  <r>
    <x v="1"/>
    <s v="011/2023"/>
    <x v="0"/>
    <x v="0"/>
    <n v="11"/>
    <n v="7029.46"/>
  </r>
  <r>
    <x v="1"/>
    <s v="011/2023"/>
    <x v="0"/>
    <x v="0"/>
    <n v="11"/>
    <n v="3755.07"/>
  </r>
  <r>
    <x v="6"/>
    <s v="018/2023"/>
    <x v="0"/>
    <x v="0"/>
    <n v="18"/>
    <n v="0"/>
  </r>
  <r>
    <x v="6"/>
    <s v="018/2023"/>
    <x v="0"/>
    <x v="0"/>
    <n v="18"/>
    <n v="0"/>
  </r>
  <r>
    <x v="6"/>
    <s v="018/2023"/>
    <x v="0"/>
    <x v="0"/>
    <n v="18"/>
    <n v="0"/>
  </r>
  <r>
    <x v="0"/>
    <s v="031/2023"/>
    <x v="0"/>
    <x v="0"/>
    <n v="31"/>
    <n v="1380"/>
  </r>
  <r>
    <x v="1"/>
    <s v="011/2023"/>
    <x v="0"/>
    <x v="0"/>
    <n v="11"/>
    <n v="164052.16"/>
  </r>
  <r>
    <x v="1"/>
    <s v="011/2023"/>
    <x v="0"/>
    <x v="0"/>
    <n v="11"/>
    <n v="8881.59"/>
  </r>
  <r>
    <x v="0"/>
    <s v="031/2023"/>
    <x v="0"/>
    <x v="0"/>
    <n v="31"/>
    <n v="2311.6"/>
  </r>
  <r>
    <x v="1"/>
    <s v="011/2023"/>
    <x v="0"/>
    <x v="0"/>
    <n v="11"/>
    <n v="876.46"/>
  </r>
  <r>
    <x v="1"/>
    <s v="011/2023"/>
    <x v="0"/>
    <x v="0"/>
    <n v="11"/>
    <n v="11914.47"/>
  </r>
  <r>
    <x v="1"/>
    <s v="011/2023"/>
    <x v="0"/>
    <x v="0"/>
    <n v="11"/>
    <n v="56639.7"/>
  </r>
  <r>
    <x v="1"/>
    <s v="011/2023"/>
    <x v="0"/>
    <x v="0"/>
    <n v="11"/>
    <n v="96567.47"/>
  </r>
  <r>
    <x v="1"/>
    <s v="011/2023"/>
    <x v="0"/>
    <x v="0"/>
    <n v="11"/>
    <n v="2122.06"/>
  </r>
  <r>
    <x v="1"/>
    <s v="011/2023"/>
    <x v="0"/>
    <x v="0"/>
    <n v="11"/>
    <n v="6363.43"/>
  </r>
  <r>
    <x v="1"/>
    <s v="011/2023"/>
    <x v="0"/>
    <x v="0"/>
    <n v="11"/>
    <n v="18181.18"/>
  </r>
  <r>
    <x v="1"/>
    <s v="011/2023"/>
    <x v="0"/>
    <x v="0"/>
    <n v="11"/>
    <n v="23612.07"/>
  </r>
  <r>
    <x v="1"/>
    <s v="011/2023"/>
    <x v="0"/>
    <x v="0"/>
    <n v="11"/>
    <n v="5602.13"/>
  </r>
  <r>
    <x v="1"/>
    <s v="011/2023"/>
    <x v="0"/>
    <x v="0"/>
    <n v="11"/>
    <n v="8195.09"/>
  </r>
  <r>
    <x v="8"/>
    <s v="024/2023"/>
    <x v="0"/>
    <x v="0"/>
    <n v="24"/>
    <n v="1999.2"/>
  </r>
  <r>
    <x v="0"/>
    <s v="031/2023"/>
    <x v="0"/>
    <x v="0"/>
    <n v="31"/>
    <n v="1616"/>
  </r>
  <r>
    <x v="4"/>
    <s v="009/2023"/>
    <x v="0"/>
    <x v="0"/>
    <n v="9"/>
    <n v="0"/>
  </r>
  <r>
    <x v="4"/>
    <s v="009/2023"/>
    <x v="0"/>
    <x v="0"/>
    <n v="9"/>
    <n v="0"/>
  </r>
  <r>
    <x v="9"/>
    <s v="017/2023"/>
    <x v="0"/>
    <x v="0"/>
    <n v="17"/>
    <n v="44496"/>
  </r>
  <r>
    <x v="1"/>
    <s v="011/2023"/>
    <x v="0"/>
    <x v="0"/>
    <n v="11"/>
    <n v="63901.64"/>
  </r>
  <r>
    <x v="1"/>
    <s v="011/2023"/>
    <x v="0"/>
    <x v="0"/>
    <n v="11"/>
    <n v="0"/>
  </r>
  <r>
    <x v="0"/>
    <s v="031/2023"/>
    <x v="0"/>
    <x v="0"/>
    <n v="31"/>
    <n v="504"/>
  </r>
  <r>
    <x v="0"/>
    <s v="031/2023"/>
    <x v="0"/>
    <x v="0"/>
    <n v="31"/>
    <n v="1769.88"/>
  </r>
  <r>
    <x v="0"/>
    <s v="031/2023"/>
    <x v="0"/>
    <x v="0"/>
    <n v="31"/>
    <n v="779.7"/>
  </r>
  <r>
    <x v="1"/>
    <s v="011/2023"/>
    <x v="0"/>
    <x v="0"/>
    <n v="11"/>
    <n v="6921.95"/>
  </r>
  <r>
    <x v="9"/>
    <s v="017/2023"/>
    <x v="0"/>
    <x v="0"/>
    <n v="17"/>
    <n v="3600"/>
  </r>
  <r>
    <x v="1"/>
    <s v="011/2023"/>
    <x v="0"/>
    <x v="0"/>
    <n v="11"/>
    <n v="2598.67"/>
  </r>
  <r>
    <x v="1"/>
    <s v="011/2023"/>
    <x v="0"/>
    <x v="0"/>
    <n v="11"/>
    <n v="93395.83"/>
  </r>
  <r>
    <x v="0"/>
    <s v="031/2023"/>
    <x v="0"/>
    <x v="0"/>
    <n v="31"/>
    <n v="658"/>
  </r>
  <r>
    <x v="1"/>
    <s v="011/2023"/>
    <x v="0"/>
    <x v="0"/>
    <n v="11"/>
    <n v="14667.84"/>
  </r>
  <r>
    <x v="1"/>
    <s v="011/2023"/>
    <x v="0"/>
    <x v="0"/>
    <n v="11"/>
    <n v="5252.94"/>
  </r>
  <r>
    <x v="1"/>
    <s v="011/2023"/>
    <x v="0"/>
    <x v="0"/>
    <n v="11"/>
    <n v="11172.33"/>
  </r>
  <r>
    <x v="1"/>
    <s v="011/2023"/>
    <x v="0"/>
    <x v="0"/>
    <n v="11"/>
    <n v="19666.32"/>
  </r>
  <r>
    <x v="1"/>
    <s v="011/2023"/>
    <x v="0"/>
    <x v="0"/>
    <n v="11"/>
    <n v="4324.95"/>
  </r>
  <r>
    <x v="1"/>
    <s v="011/2023"/>
    <x v="0"/>
    <x v="0"/>
    <n v="11"/>
    <n v="2713.61"/>
  </r>
  <r>
    <x v="0"/>
    <s v="031/2023"/>
    <x v="0"/>
    <x v="0"/>
    <n v="31"/>
    <n v="4626"/>
  </r>
  <r>
    <x v="0"/>
    <s v="031/2023"/>
    <x v="0"/>
    <x v="0"/>
    <n v="31"/>
    <n v="483"/>
  </r>
  <r>
    <x v="10"/>
    <s v="021/2023"/>
    <x v="0"/>
    <x v="0"/>
    <n v="21"/>
    <n v="4017"/>
  </r>
  <r>
    <x v="10"/>
    <s v="021/2023"/>
    <x v="0"/>
    <x v="0"/>
    <n v="21"/>
    <n v="228"/>
  </r>
  <r>
    <x v="10"/>
    <s v="021/2023"/>
    <x v="0"/>
    <x v="0"/>
    <n v="21"/>
    <n v="2669"/>
  </r>
  <r>
    <x v="1"/>
    <s v="011/2023"/>
    <x v="0"/>
    <x v="0"/>
    <n v="11"/>
    <n v="13518.03"/>
  </r>
  <r>
    <x v="11"/>
    <s v="012/2023"/>
    <x v="0"/>
    <x v="0"/>
    <n v="12"/>
    <n v="0"/>
  </r>
  <r>
    <x v="0"/>
    <s v="031/2023"/>
    <x v="0"/>
    <x v="0"/>
    <n v="31"/>
    <n v="4069.8"/>
  </r>
  <r>
    <x v="1"/>
    <s v="011/2023"/>
    <x v="0"/>
    <x v="0"/>
    <n v="11"/>
    <n v="1825.96"/>
  </r>
  <r>
    <x v="1"/>
    <s v="011/2023"/>
    <x v="0"/>
    <x v="0"/>
    <n v="11"/>
    <n v="11548.69"/>
  </r>
  <r>
    <x v="1"/>
    <s v="011/2023"/>
    <x v="0"/>
    <x v="0"/>
    <n v="11"/>
    <n v="4296.08"/>
  </r>
  <r>
    <x v="1"/>
    <s v="011/2023"/>
    <x v="0"/>
    <x v="0"/>
    <n v="11"/>
    <n v="29617.34"/>
  </r>
  <r>
    <x v="1"/>
    <s v="011/2023"/>
    <x v="0"/>
    <x v="0"/>
    <n v="11"/>
    <n v="5521.22"/>
  </r>
  <r>
    <x v="1"/>
    <s v="011/2023"/>
    <x v="0"/>
    <x v="0"/>
    <n v="11"/>
    <n v="1429.35"/>
  </r>
  <r>
    <x v="1"/>
    <s v="011/2023"/>
    <x v="0"/>
    <x v="0"/>
    <n v="11"/>
    <n v="9092.43"/>
  </r>
  <r>
    <x v="12"/>
    <s v="012/2024"/>
    <x v="0"/>
    <x v="1"/>
    <n v="12"/>
    <n v="235612.07"/>
  </r>
  <r>
    <x v="1"/>
    <s v="011/2023"/>
    <x v="0"/>
    <x v="0"/>
    <n v="11"/>
    <n v="9605.9699999999993"/>
  </r>
  <r>
    <x v="4"/>
    <s v="009/2023"/>
    <x v="0"/>
    <x v="0"/>
    <n v="9"/>
    <n v="13300.8"/>
  </r>
  <r>
    <x v="4"/>
    <s v="009/2023"/>
    <x v="0"/>
    <x v="0"/>
    <n v="9"/>
    <n v="0"/>
  </r>
  <r>
    <x v="4"/>
    <s v="009/2023"/>
    <x v="0"/>
    <x v="0"/>
    <n v="9"/>
    <n v="20284.75"/>
  </r>
  <r>
    <x v="1"/>
    <s v="011/2023"/>
    <x v="0"/>
    <x v="0"/>
    <n v="11"/>
    <n v="2028.01"/>
  </r>
  <r>
    <x v="6"/>
    <s v="018/2023"/>
    <x v="0"/>
    <x v="0"/>
    <n v="18"/>
    <n v="0"/>
  </r>
  <r>
    <x v="6"/>
    <s v="018/2023"/>
    <x v="0"/>
    <x v="0"/>
    <n v="18"/>
    <n v="0"/>
  </r>
  <r>
    <x v="6"/>
    <s v="018/2023"/>
    <x v="0"/>
    <x v="0"/>
    <n v="18"/>
    <n v="0"/>
  </r>
  <r>
    <x v="11"/>
    <s v="012/2023"/>
    <x v="0"/>
    <x v="0"/>
    <n v="12"/>
    <n v="0"/>
  </r>
  <r>
    <x v="11"/>
    <s v="012/2023"/>
    <x v="0"/>
    <x v="0"/>
    <n v="12"/>
    <n v="0"/>
  </r>
  <r>
    <x v="13"/>
    <s v="005/2023"/>
    <x v="0"/>
    <x v="0"/>
    <n v="5"/>
    <n v="3864"/>
  </r>
  <r>
    <x v="13"/>
    <s v="005/2023"/>
    <x v="0"/>
    <x v="0"/>
    <n v="5"/>
    <n v="302"/>
  </r>
  <r>
    <x v="13"/>
    <s v="005/2023"/>
    <x v="0"/>
    <x v="0"/>
    <n v="5"/>
    <n v="764"/>
  </r>
  <r>
    <x v="1"/>
    <s v="011/2023"/>
    <x v="0"/>
    <x v="0"/>
    <n v="11"/>
    <n v="12766.62"/>
  </r>
  <r>
    <x v="13"/>
    <s v="005/2023"/>
    <x v="0"/>
    <x v="0"/>
    <n v="5"/>
    <n v="288.12"/>
  </r>
  <r>
    <x v="13"/>
    <s v="005/2023"/>
    <x v="0"/>
    <x v="0"/>
    <n v="5"/>
    <n v="102.9"/>
  </r>
  <r>
    <x v="13"/>
    <s v="005/2023"/>
    <x v="0"/>
    <x v="0"/>
    <n v="5"/>
    <n v="1584.66"/>
  </r>
  <r>
    <x v="1"/>
    <s v="011/2023"/>
    <x v="0"/>
    <x v="0"/>
    <n v="11"/>
    <n v="0"/>
  </r>
  <r>
    <x v="1"/>
    <s v="011/2023"/>
    <x v="0"/>
    <x v="0"/>
    <n v="11"/>
    <n v="2507.41"/>
  </r>
  <r>
    <x v="1"/>
    <s v="011/2023"/>
    <x v="0"/>
    <x v="0"/>
    <n v="11"/>
    <n v="9463.57"/>
  </r>
  <r>
    <x v="14"/>
    <s v="016/2023"/>
    <x v="0"/>
    <x v="0"/>
    <n v="16"/>
    <n v="3106.36"/>
  </r>
  <r>
    <x v="14"/>
    <s v="016/2023"/>
    <x v="0"/>
    <x v="0"/>
    <n v="16"/>
    <n v="6212.72"/>
  </r>
  <r>
    <x v="15"/>
    <s v="013/2023"/>
    <x v="0"/>
    <x v="0"/>
    <n v="13"/>
    <n v="4416"/>
  </r>
  <r>
    <x v="15"/>
    <s v="013/2023"/>
    <x v="0"/>
    <x v="0"/>
    <n v="13"/>
    <n v="1610.4"/>
  </r>
  <r>
    <x v="15"/>
    <s v="013/2023"/>
    <x v="0"/>
    <x v="0"/>
    <n v="13"/>
    <n v="10502.6"/>
  </r>
  <r>
    <x v="15"/>
    <s v="013/2023"/>
    <x v="0"/>
    <x v="0"/>
    <n v="13"/>
    <n v="3552"/>
  </r>
  <r>
    <x v="15"/>
    <s v="013/2023"/>
    <x v="0"/>
    <x v="0"/>
    <n v="13"/>
    <n v="528"/>
  </r>
  <r>
    <x v="15"/>
    <s v="013/2023"/>
    <x v="0"/>
    <x v="0"/>
    <n v="13"/>
    <n v="1320"/>
  </r>
  <r>
    <x v="1"/>
    <s v="011/2023"/>
    <x v="0"/>
    <x v="0"/>
    <n v="11"/>
    <n v="23567.17"/>
  </r>
  <r>
    <x v="1"/>
    <s v="011/2023"/>
    <x v="0"/>
    <x v="0"/>
    <n v="11"/>
    <n v="75152.850000000006"/>
  </r>
  <r>
    <x v="4"/>
    <s v="009/2023"/>
    <x v="0"/>
    <x v="0"/>
    <n v="9"/>
    <n v="14851.51"/>
  </r>
  <r>
    <x v="1"/>
    <s v="011/2023"/>
    <x v="0"/>
    <x v="0"/>
    <n v="11"/>
    <n v="3843.57"/>
  </r>
  <r>
    <x v="1"/>
    <s v="011/2023"/>
    <x v="0"/>
    <x v="0"/>
    <n v="11"/>
    <n v="14552.75"/>
  </r>
  <r>
    <x v="11"/>
    <s v="012/2023"/>
    <x v="0"/>
    <x v="0"/>
    <n v="12"/>
    <n v="382"/>
  </r>
  <r>
    <x v="11"/>
    <s v="012/2023"/>
    <x v="0"/>
    <x v="0"/>
    <n v="12"/>
    <n v="1337"/>
  </r>
  <r>
    <x v="11"/>
    <s v="012/2023"/>
    <x v="0"/>
    <x v="0"/>
    <n v="12"/>
    <n v="191"/>
  </r>
  <r>
    <x v="16"/>
    <s v="026/2023"/>
    <x v="0"/>
    <x v="0"/>
    <n v="26"/>
    <n v="672"/>
  </r>
  <r>
    <x v="16"/>
    <s v="026/2023"/>
    <x v="0"/>
    <x v="0"/>
    <n v="26"/>
    <n v="2912"/>
  </r>
  <r>
    <x v="16"/>
    <s v="026/2023"/>
    <x v="0"/>
    <x v="0"/>
    <n v="26"/>
    <n v="784"/>
  </r>
  <r>
    <x v="4"/>
    <s v="009/2023"/>
    <x v="0"/>
    <x v="0"/>
    <n v="9"/>
    <n v="0"/>
  </r>
  <r>
    <x v="4"/>
    <s v="009/2023"/>
    <x v="0"/>
    <x v="0"/>
    <n v="9"/>
    <n v="6898.5"/>
  </r>
  <r>
    <x v="4"/>
    <s v="009/2023"/>
    <x v="0"/>
    <x v="0"/>
    <n v="9"/>
    <n v="2670"/>
  </r>
  <r>
    <x v="1"/>
    <s v="011/2023"/>
    <x v="0"/>
    <x v="0"/>
    <n v="11"/>
    <n v="34141.54"/>
  </r>
  <r>
    <x v="1"/>
    <s v="011/2023"/>
    <x v="0"/>
    <x v="0"/>
    <n v="11"/>
    <n v="6243.94"/>
  </r>
  <r>
    <x v="1"/>
    <s v="011/2023"/>
    <x v="0"/>
    <x v="0"/>
    <n v="11"/>
    <n v="15998.14"/>
  </r>
  <r>
    <x v="1"/>
    <s v="011/2023"/>
    <x v="0"/>
    <x v="0"/>
    <n v="11"/>
    <n v="53563.31"/>
  </r>
  <r>
    <x v="1"/>
    <s v="011/2023"/>
    <x v="0"/>
    <x v="0"/>
    <n v="11"/>
    <n v="77114.86"/>
  </r>
  <r>
    <x v="1"/>
    <s v="011/2023"/>
    <x v="0"/>
    <x v="0"/>
    <n v="11"/>
    <n v="14050.62"/>
  </r>
  <r>
    <x v="17"/>
    <s v="007/2024"/>
    <x v="0"/>
    <x v="1"/>
    <n v="7"/>
    <n v="117605"/>
  </r>
  <r>
    <x v="1"/>
    <s v="011/2023"/>
    <x v="0"/>
    <x v="0"/>
    <n v="11"/>
    <n v="15106.96"/>
  </r>
  <r>
    <x v="1"/>
    <s v="011/2023"/>
    <x v="0"/>
    <x v="0"/>
    <n v="11"/>
    <n v="11847.13"/>
  </r>
  <r>
    <x v="1"/>
    <s v="011/2023"/>
    <x v="0"/>
    <x v="0"/>
    <n v="11"/>
    <n v="9590.19"/>
  </r>
  <r>
    <x v="1"/>
    <s v="011/2023"/>
    <x v="0"/>
    <x v="0"/>
    <n v="11"/>
    <n v="41179.9"/>
  </r>
  <r>
    <x v="1"/>
    <s v="011/2023"/>
    <x v="0"/>
    <x v="0"/>
    <n v="11"/>
    <n v="7952.67"/>
  </r>
  <r>
    <x v="1"/>
    <s v="011/2023"/>
    <x v="0"/>
    <x v="0"/>
    <n v="11"/>
    <n v="1285.2"/>
  </r>
  <r>
    <x v="17"/>
    <s v="007/2024"/>
    <x v="0"/>
    <x v="1"/>
    <n v="7"/>
    <n v="385020"/>
  </r>
  <r>
    <x v="17"/>
    <s v="007/2024"/>
    <x v="0"/>
    <x v="1"/>
    <n v="7"/>
    <n v="913375"/>
  </r>
  <r>
    <x v="7"/>
    <s v="020/2023"/>
    <x v="0"/>
    <x v="0"/>
    <n v="20"/>
    <n v="16640.84"/>
  </r>
  <r>
    <x v="1"/>
    <s v="011/2023"/>
    <x v="0"/>
    <x v="0"/>
    <n v="11"/>
    <n v="158624.63"/>
  </r>
  <r>
    <x v="1"/>
    <s v="011/2023"/>
    <x v="0"/>
    <x v="0"/>
    <n v="11"/>
    <n v="59613"/>
  </r>
  <r>
    <x v="1"/>
    <s v="011/2023"/>
    <x v="0"/>
    <x v="0"/>
    <n v="11"/>
    <n v="3918.03"/>
  </r>
  <r>
    <x v="1"/>
    <s v="011/2023"/>
    <x v="0"/>
    <x v="0"/>
    <n v="11"/>
    <n v="4225.3999999999996"/>
  </r>
  <r>
    <x v="14"/>
    <s v="016/2023"/>
    <x v="0"/>
    <x v="0"/>
    <n v="16"/>
    <n v="21744.52"/>
  </r>
  <r>
    <x v="8"/>
    <s v="024/2023"/>
    <x v="0"/>
    <x v="0"/>
    <n v="24"/>
    <n v="2499"/>
  </r>
  <r>
    <x v="8"/>
    <s v="024/2023"/>
    <x v="0"/>
    <x v="0"/>
    <n v="24"/>
    <n v="1559.87"/>
  </r>
  <r>
    <x v="4"/>
    <s v="009/2023"/>
    <x v="0"/>
    <x v="0"/>
    <n v="9"/>
    <n v="0"/>
  </r>
  <r>
    <x v="1"/>
    <s v="011/2023"/>
    <x v="0"/>
    <x v="0"/>
    <n v="11"/>
    <n v="37344.080000000002"/>
  </r>
  <r>
    <x v="1"/>
    <s v="011/2023"/>
    <x v="0"/>
    <x v="0"/>
    <n v="11"/>
    <n v="5389.87"/>
  </r>
  <r>
    <x v="1"/>
    <s v="011/2023"/>
    <x v="0"/>
    <x v="0"/>
    <n v="11"/>
    <n v="41085.99"/>
  </r>
  <r>
    <x v="1"/>
    <s v="011/2023"/>
    <x v="0"/>
    <x v="0"/>
    <n v="11"/>
    <n v="7927.22"/>
  </r>
  <r>
    <x v="1"/>
    <s v="011/2023"/>
    <x v="0"/>
    <x v="0"/>
    <n v="11"/>
    <n v="11810.91"/>
  </r>
  <r>
    <x v="1"/>
    <s v="011/2023"/>
    <x v="0"/>
    <x v="0"/>
    <n v="11"/>
    <n v="15237.65"/>
  </r>
  <r>
    <x v="1"/>
    <s v="011/2023"/>
    <x v="0"/>
    <x v="0"/>
    <n v="11"/>
    <n v="14994.16"/>
  </r>
  <r>
    <x v="1"/>
    <s v="011/2023"/>
    <x v="0"/>
    <x v="0"/>
    <n v="11"/>
    <n v="113919.21"/>
  </r>
  <r>
    <x v="1"/>
    <s v="011/2023"/>
    <x v="0"/>
    <x v="0"/>
    <n v="11"/>
    <n v="16881.599999999999"/>
  </r>
  <r>
    <x v="1"/>
    <s v="011/2023"/>
    <x v="0"/>
    <x v="0"/>
    <n v="11"/>
    <n v="4379.3"/>
  </r>
  <r>
    <x v="1"/>
    <s v="011/2023"/>
    <x v="0"/>
    <x v="0"/>
    <n v="11"/>
    <n v="35068.410000000003"/>
  </r>
  <r>
    <x v="1"/>
    <s v="011/2023"/>
    <x v="0"/>
    <x v="0"/>
    <n v="11"/>
    <n v="25610.2"/>
  </r>
  <r>
    <x v="1"/>
    <s v="011/2023"/>
    <x v="0"/>
    <x v="0"/>
    <n v="11"/>
    <n v="43733.05"/>
  </r>
  <r>
    <x v="1"/>
    <s v="011/2023"/>
    <x v="0"/>
    <x v="0"/>
    <n v="11"/>
    <n v="60341.03"/>
  </r>
  <r>
    <x v="1"/>
    <s v="011/2023"/>
    <x v="0"/>
    <x v="0"/>
    <n v="11"/>
    <n v="54956.6"/>
  </r>
  <r>
    <x v="1"/>
    <s v="011/2023"/>
    <x v="0"/>
    <x v="0"/>
    <n v="11"/>
    <n v="7218.54"/>
  </r>
  <r>
    <x v="1"/>
    <s v="011/2023"/>
    <x v="0"/>
    <x v="0"/>
    <n v="11"/>
    <n v="2405.46"/>
  </r>
  <r>
    <x v="3"/>
    <s v="014/2023"/>
    <x v="0"/>
    <x v="0"/>
    <n v="14"/>
    <n v="1320"/>
  </r>
  <r>
    <x v="3"/>
    <s v="014/2023"/>
    <x v="0"/>
    <x v="0"/>
    <n v="14"/>
    <n v="1485"/>
  </r>
  <r>
    <x v="3"/>
    <s v="014/2023"/>
    <x v="0"/>
    <x v="0"/>
    <n v="14"/>
    <n v="5280"/>
  </r>
  <r>
    <x v="1"/>
    <s v="011/2023"/>
    <x v="0"/>
    <x v="0"/>
    <n v="11"/>
    <n v="25707.84"/>
  </r>
  <r>
    <x v="1"/>
    <s v="011/2023"/>
    <x v="0"/>
    <x v="0"/>
    <n v="11"/>
    <n v="217242.87"/>
  </r>
  <r>
    <x v="18"/>
    <s v="015/2024"/>
    <x v="0"/>
    <x v="1"/>
    <n v="15"/>
    <n v="56255.199999999997"/>
  </r>
  <r>
    <x v="18"/>
    <s v="015/2024"/>
    <x v="0"/>
    <x v="1"/>
    <n v="15"/>
    <n v="121110"/>
  </r>
  <r>
    <x v="1"/>
    <s v="011/2023"/>
    <x v="0"/>
    <x v="0"/>
    <n v="11"/>
    <n v="0"/>
  </r>
  <r>
    <x v="1"/>
    <s v="011/2023"/>
    <x v="0"/>
    <x v="0"/>
    <n v="11"/>
    <n v="5222.9799999999996"/>
  </r>
  <r>
    <x v="1"/>
    <s v="011/2023"/>
    <x v="0"/>
    <x v="0"/>
    <n v="11"/>
    <n v="0"/>
  </r>
  <r>
    <x v="1"/>
    <s v="011/2023"/>
    <x v="0"/>
    <x v="0"/>
    <n v="11"/>
    <n v="13710.48"/>
  </r>
  <r>
    <x v="4"/>
    <s v="009/2023"/>
    <x v="0"/>
    <x v="0"/>
    <n v="9"/>
    <n v="36312.800000000003"/>
  </r>
  <r>
    <x v="1"/>
    <s v="011/2023"/>
    <x v="0"/>
    <x v="0"/>
    <n v="11"/>
    <n v="45241.84"/>
  </r>
  <r>
    <x v="1"/>
    <s v="011/2023"/>
    <x v="0"/>
    <x v="0"/>
    <n v="11"/>
    <n v="158498.16"/>
  </r>
  <r>
    <x v="1"/>
    <s v="011/2023"/>
    <x v="0"/>
    <x v="0"/>
    <n v="11"/>
    <n v="26102.720000000001"/>
  </r>
  <r>
    <x v="1"/>
    <s v="011/2023"/>
    <x v="0"/>
    <x v="0"/>
    <n v="11"/>
    <n v="1306.27"/>
  </r>
  <r>
    <x v="1"/>
    <s v="011/2023"/>
    <x v="0"/>
    <x v="0"/>
    <n v="11"/>
    <n v="3070.72"/>
  </r>
  <r>
    <x v="1"/>
    <s v="011/2023"/>
    <x v="0"/>
    <x v="0"/>
    <n v="11"/>
    <n v="44109.64"/>
  </r>
  <r>
    <x v="1"/>
    <s v="011/2023"/>
    <x v="0"/>
    <x v="0"/>
    <n v="11"/>
    <n v="28868.75"/>
  </r>
  <r>
    <x v="1"/>
    <s v="011/2023"/>
    <x v="0"/>
    <x v="0"/>
    <n v="11"/>
    <n v="61856.160000000003"/>
  </r>
  <r>
    <x v="1"/>
    <s v="011/2023"/>
    <x v="0"/>
    <x v="0"/>
    <n v="11"/>
    <n v="0"/>
  </r>
  <r>
    <x v="1"/>
    <s v="011/2023"/>
    <x v="0"/>
    <x v="0"/>
    <n v="11"/>
    <n v="28005.4"/>
  </r>
  <r>
    <x v="1"/>
    <s v="011/2023"/>
    <x v="0"/>
    <x v="0"/>
    <n v="11"/>
    <n v="68308.27"/>
  </r>
  <r>
    <x v="8"/>
    <s v="024/2023"/>
    <x v="0"/>
    <x v="0"/>
    <n v="24"/>
    <n v="7199.2"/>
  </r>
  <r>
    <x v="4"/>
    <s v="009/2023"/>
    <x v="0"/>
    <x v="0"/>
    <n v="9"/>
    <n v="92742.15"/>
  </r>
  <r>
    <x v="4"/>
    <s v="009/2023"/>
    <x v="0"/>
    <x v="0"/>
    <n v="9"/>
    <n v="32342.67"/>
  </r>
  <r>
    <x v="0"/>
    <s v="031/2023"/>
    <x v="0"/>
    <x v="0"/>
    <n v="31"/>
    <n v="496"/>
  </r>
  <r>
    <x v="6"/>
    <s v="018/2023"/>
    <x v="0"/>
    <x v="0"/>
    <n v="18"/>
    <n v="205.01"/>
  </r>
  <r>
    <x v="6"/>
    <s v="018/2023"/>
    <x v="0"/>
    <x v="0"/>
    <n v="18"/>
    <n v="53.12"/>
  </r>
  <r>
    <x v="6"/>
    <s v="018/2023"/>
    <x v="0"/>
    <x v="0"/>
    <n v="18"/>
    <n v="57.27"/>
  </r>
  <r>
    <x v="19"/>
    <s v="003/2024"/>
    <x v="0"/>
    <x v="1"/>
    <n v="3"/>
    <n v="8190"/>
  </r>
  <r>
    <x v="19"/>
    <s v="003/2024"/>
    <x v="0"/>
    <x v="1"/>
    <n v="3"/>
    <n v="2835"/>
  </r>
  <r>
    <x v="19"/>
    <s v="003/2024"/>
    <x v="0"/>
    <x v="1"/>
    <n v="3"/>
    <n v="20475"/>
  </r>
  <r>
    <x v="6"/>
    <s v="018/2023"/>
    <x v="0"/>
    <x v="0"/>
    <n v="18"/>
    <n v="150"/>
  </r>
  <r>
    <x v="6"/>
    <s v="018/2023"/>
    <x v="0"/>
    <x v="0"/>
    <n v="18"/>
    <n v="42"/>
  </r>
  <r>
    <x v="6"/>
    <s v="018/2023"/>
    <x v="0"/>
    <x v="0"/>
    <n v="18"/>
    <n v="38"/>
  </r>
  <r>
    <x v="20"/>
    <s v="002/2024"/>
    <x v="0"/>
    <x v="1"/>
    <n v="2"/>
    <n v="2400"/>
  </r>
  <r>
    <x v="20"/>
    <s v="002/2024"/>
    <x v="0"/>
    <x v="1"/>
    <n v="2"/>
    <n v="800"/>
  </r>
  <r>
    <x v="20"/>
    <s v="002/2024"/>
    <x v="0"/>
    <x v="1"/>
    <n v="2"/>
    <n v="800"/>
  </r>
  <r>
    <x v="9"/>
    <s v="017/2023"/>
    <x v="0"/>
    <x v="0"/>
    <n v="17"/>
    <n v="5641.7"/>
  </r>
  <r>
    <x v="21"/>
    <s v="005/2024"/>
    <x v="0"/>
    <x v="1"/>
    <n v="5"/>
    <n v="33665.4"/>
  </r>
  <r>
    <x v="21"/>
    <s v="005/2024"/>
    <x v="0"/>
    <x v="1"/>
    <n v="5"/>
    <n v="97255.6"/>
  </r>
  <r>
    <x v="21"/>
    <s v="005/2024"/>
    <x v="0"/>
    <x v="1"/>
    <n v="5"/>
    <n v="243139"/>
  </r>
  <r>
    <x v="6"/>
    <s v="018/2023"/>
    <x v="0"/>
    <x v="0"/>
    <n v="18"/>
    <n v="1040"/>
  </r>
  <r>
    <x v="6"/>
    <s v="018/2023"/>
    <x v="0"/>
    <x v="0"/>
    <n v="18"/>
    <n v="272"/>
  </r>
  <r>
    <x v="6"/>
    <s v="018/2023"/>
    <x v="0"/>
    <x v="0"/>
    <n v="18"/>
    <n v="288"/>
  </r>
  <r>
    <x v="6"/>
    <s v="018/2023"/>
    <x v="0"/>
    <x v="0"/>
    <n v="18"/>
    <n v="61.6"/>
  </r>
  <r>
    <x v="6"/>
    <s v="018/2023"/>
    <x v="0"/>
    <x v="0"/>
    <n v="18"/>
    <n v="254.1"/>
  </r>
  <r>
    <x v="6"/>
    <s v="018/2023"/>
    <x v="0"/>
    <x v="0"/>
    <n v="18"/>
    <n v="69.3"/>
  </r>
  <r>
    <x v="22"/>
    <s v="018/2024"/>
    <x v="0"/>
    <x v="1"/>
    <n v="18"/>
    <n v="31480"/>
  </r>
  <r>
    <x v="22"/>
    <s v="018/2024"/>
    <x v="0"/>
    <x v="1"/>
    <n v="18"/>
    <n v="147310"/>
  </r>
  <r>
    <x v="22"/>
    <s v="018/2024"/>
    <x v="0"/>
    <x v="1"/>
    <n v="18"/>
    <n v="12460"/>
  </r>
  <r>
    <x v="0"/>
    <s v="031/2023"/>
    <x v="0"/>
    <x v="0"/>
    <n v="31"/>
    <n v="2237.1999999999998"/>
  </r>
  <r>
    <x v="23"/>
    <s v="019/2024"/>
    <x v="0"/>
    <x v="1"/>
    <n v="19"/>
    <n v="32040"/>
  </r>
  <r>
    <x v="23"/>
    <s v="019/2024"/>
    <x v="0"/>
    <x v="1"/>
    <n v="19"/>
    <n v="5930"/>
  </r>
  <r>
    <x v="23"/>
    <s v="019/2024"/>
    <x v="0"/>
    <x v="1"/>
    <n v="19"/>
    <n v="2080"/>
  </r>
  <r>
    <x v="11"/>
    <s v="012/2023"/>
    <x v="0"/>
    <x v="0"/>
    <n v="12"/>
    <n v="4824"/>
  </r>
  <r>
    <x v="11"/>
    <s v="012/2023"/>
    <x v="0"/>
    <x v="0"/>
    <n v="12"/>
    <n v="740"/>
  </r>
  <r>
    <x v="11"/>
    <s v="012/2023"/>
    <x v="0"/>
    <x v="0"/>
    <n v="12"/>
    <n v="185"/>
  </r>
  <r>
    <x v="11"/>
    <s v="012/2023"/>
    <x v="0"/>
    <x v="0"/>
    <n v="12"/>
    <n v="3515"/>
  </r>
  <r>
    <x v="24"/>
    <s v="004/2024"/>
    <x v="0"/>
    <x v="1"/>
    <n v="4"/>
    <n v="1733.4"/>
  </r>
  <r>
    <x v="24"/>
    <s v="004/2024"/>
    <x v="0"/>
    <x v="1"/>
    <n v="4"/>
    <n v="12519"/>
  </r>
  <r>
    <x v="24"/>
    <s v="004/2024"/>
    <x v="0"/>
    <x v="1"/>
    <n v="4"/>
    <n v="5007.6000000000004"/>
  </r>
  <r>
    <x v="25"/>
    <s v="008/2023"/>
    <x v="0"/>
    <x v="0"/>
    <n v="8"/>
    <n v="803"/>
  </r>
  <r>
    <x v="25"/>
    <s v="008/2023"/>
    <x v="0"/>
    <x v="0"/>
    <n v="8"/>
    <n v="211.7"/>
  </r>
  <r>
    <x v="25"/>
    <s v="008/2023"/>
    <x v="0"/>
    <x v="0"/>
    <n v="8"/>
    <n v="169.2"/>
  </r>
  <r>
    <x v="25"/>
    <s v="008/2023"/>
    <x v="0"/>
    <x v="0"/>
    <n v="8"/>
    <n v="159.80000000000001"/>
  </r>
  <r>
    <x v="25"/>
    <s v="008/2023"/>
    <x v="0"/>
    <x v="0"/>
    <n v="8"/>
    <n v="611"/>
  </r>
  <r>
    <x v="3"/>
    <s v="014/2023"/>
    <x v="0"/>
    <x v="0"/>
    <n v="14"/>
    <n v="1037.4000000000001"/>
  </r>
  <r>
    <x v="3"/>
    <s v="014/2023"/>
    <x v="0"/>
    <x v="0"/>
    <n v="14"/>
    <n v="933.66"/>
  </r>
  <r>
    <x v="3"/>
    <s v="014/2023"/>
    <x v="0"/>
    <x v="0"/>
    <n v="14"/>
    <n v="3734.64"/>
  </r>
  <r>
    <x v="26"/>
    <s v="006/2024"/>
    <x v="0"/>
    <x v="1"/>
    <n v="6"/>
    <n v="22176"/>
  </r>
  <r>
    <x v="26"/>
    <s v="006/2024"/>
    <x v="0"/>
    <x v="1"/>
    <n v="6"/>
    <n v="4550"/>
  </r>
  <r>
    <x v="26"/>
    <s v="006/2024"/>
    <x v="0"/>
    <x v="1"/>
    <n v="6"/>
    <n v="630"/>
  </r>
  <r>
    <x v="26"/>
    <s v="006/2024"/>
    <x v="0"/>
    <x v="1"/>
    <n v="6"/>
    <n v="1820"/>
  </r>
  <r>
    <x v="5"/>
    <s v="015/2023"/>
    <x v="0"/>
    <x v="0"/>
    <n v="15"/>
    <n v="24426.54"/>
  </r>
  <r>
    <x v="27"/>
    <s v="014/2024"/>
    <x v="0"/>
    <x v="1"/>
    <n v="14"/>
    <n v="107037.7"/>
  </r>
  <r>
    <x v="28"/>
    <s v="020/2024"/>
    <x v="0"/>
    <x v="1"/>
    <n v="20"/>
    <n v="2382"/>
  </r>
  <r>
    <x v="28"/>
    <s v="020/2024"/>
    <x v="0"/>
    <x v="1"/>
    <n v="20"/>
    <n v="213"/>
  </r>
  <r>
    <x v="28"/>
    <s v="020/2024"/>
    <x v="0"/>
    <x v="1"/>
    <n v="20"/>
    <n v="525"/>
  </r>
  <r>
    <x v="28"/>
    <s v="020/2024"/>
    <x v="0"/>
    <x v="1"/>
    <n v="20"/>
    <n v="350"/>
  </r>
  <r>
    <x v="28"/>
    <s v="020/2024"/>
    <x v="0"/>
    <x v="1"/>
    <n v="20"/>
    <n v="1610"/>
  </r>
  <r>
    <x v="28"/>
    <s v="020/2024"/>
    <x v="0"/>
    <x v="1"/>
    <n v="20"/>
    <n v="140"/>
  </r>
  <r>
    <x v="0"/>
    <s v="031/2023"/>
    <x v="0"/>
    <x v="0"/>
    <n v="31"/>
    <n v="0"/>
  </r>
  <r>
    <x v="29"/>
    <s v="008/2024"/>
    <x v="0"/>
    <x v="1"/>
    <n v="8"/>
    <n v="64779"/>
  </r>
  <r>
    <x v="29"/>
    <s v="008/2024"/>
    <x v="0"/>
    <x v="1"/>
    <n v="8"/>
    <n v="15540.63"/>
  </r>
  <r>
    <x v="29"/>
    <s v="008/2024"/>
    <x v="0"/>
    <x v="1"/>
    <n v="8"/>
    <n v="46621.89"/>
  </r>
  <r>
    <x v="29"/>
    <s v="008/2024"/>
    <x v="0"/>
    <x v="1"/>
    <n v="8"/>
    <n v="115444.68"/>
  </r>
  <r>
    <x v="30"/>
    <s v="025/2024"/>
    <x v="0"/>
    <x v="1"/>
    <n v="25"/>
    <n v="7809"/>
  </r>
  <r>
    <x v="30"/>
    <s v="025/2024"/>
    <x v="0"/>
    <x v="1"/>
    <n v="25"/>
    <n v="14539.6"/>
  </r>
  <r>
    <x v="31"/>
    <s v="022/2024"/>
    <x v="0"/>
    <x v="1"/>
    <n v="22"/>
    <n v="2796.2"/>
  </r>
  <r>
    <x v="26"/>
    <s v="006/2024"/>
    <x v="0"/>
    <x v="1"/>
    <n v="6"/>
    <n v="160160"/>
  </r>
  <r>
    <x v="9"/>
    <s v="017/2023"/>
    <x v="0"/>
    <x v="0"/>
    <n v="17"/>
    <n v="745.2"/>
  </r>
  <r>
    <x v="31"/>
    <s v="022/2024"/>
    <x v="0"/>
    <x v="1"/>
    <n v="22"/>
    <n v="663"/>
  </r>
  <r>
    <x v="31"/>
    <s v="022/2024"/>
    <x v="0"/>
    <x v="1"/>
    <n v="22"/>
    <n v="435"/>
  </r>
  <r>
    <x v="32"/>
    <s v="006/2023"/>
    <x v="0"/>
    <x v="0"/>
    <n v="6"/>
    <n v="3378.2"/>
  </r>
  <r>
    <x v="32"/>
    <s v="006/2023"/>
    <x v="0"/>
    <x v="0"/>
    <n v="6"/>
    <n v="660.4"/>
  </r>
  <r>
    <x v="31"/>
    <s v="022/2024"/>
    <x v="0"/>
    <x v="1"/>
    <n v="22"/>
    <n v="4000"/>
  </r>
  <r>
    <x v="31"/>
    <s v="022/2024"/>
    <x v="0"/>
    <x v="1"/>
    <n v="22"/>
    <n v="650"/>
  </r>
  <r>
    <x v="31"/>
    <s v="022/2024"/>
    <x v="0"/>
    <x v="1"/>
    <n v="22"/>
    <n v="235"/>
  </r>
  <r>
    <x v="25"/>
    <s v="008/2023"/>
    <x v="0"/>
    <x v="0"/>
    <n v="8"/>
    <n v="6642.75"/>
  </r>
  <r>
    <x v="25"/>
    <s v="008/2023"/>
    <x v="0"/>
    <x v="0"/>
    <n v="8"/>
    <n v="1735.65"/>
  </r>
  <r>
    <x v="25"/>
    <s v="008/2023"/>
    <x v="0"/>
    <x v="0"/>
    <n v="8"/>
    <n v="1835.6"/>
  </r>
  <r>
    <x v="33"/>
    <s v="026/2024"/>
    <x v="0"/>
    <x v="1"/>
    <n v="26"/>
    <n v="5119.2"/>
  </r>
  <r>
    <x v="33"/>
    <s v="026/2024"/>
    <x v="0"/>
    <x v="1"/>
    <n v="26"/>
    <n v="11226.4"/>
  </r>
  <r>
    <x v="34"/>
    <s v="024/2024"/>
    <x v="0"/>
    <x v="1"/>
    <n v="24"/>
    <n v="1815.57"/>
  </r>
  <r>
    <x v="34"/>
    <s v="024/2024"/>
    <x v="0"/>
    <x v="1"/>
    <n v="24"/>
    <n v="15129.75"/>
  </r>
  <r>
    <x v="26"/>
    <s v="006/2024"/>
    <x v="0"/>
    <x v="1"/>
    <n v="6"/>
    <n v="64064"/>
  </r>
  <r>
    <x v="35"/>
    <s v="001/2024"/>
    <x v="0"/>
    <x v="1"/>
    <n v="1"/>
    <n v="840"/>
  </r>
  <r>
    <x v="35"/>
    <s v="001/2024"/>
    <x v="0"/>
    <x v="1"/>
    <n v="1"/>
    <n v="280"/>
  </r>
  <r>
    <x v="35"/>
    <s v="001/2024"/>
    <x v="0"/>
    <x v="1"/>
    <n v="1"/>
    <n v="280"/>
  </r>
  <r>
    <x v="6"/>
    <s v="018/2023"/>
    <x v="0"/>
    <x v="0"/>
    <n v="18"/>
    <n v="4547.3999999999996"/>
  </r>
  <r>
    <x v="6"/>
    <s v="018/2023"/>
    <x v="0"/>
    <x v="0"/>
    <n v="18"/>
    <n v="1166"/>
  </r>
  <r>
    <x v="6"/>
    <s v="018/2023"/>
    <x v="0"/>
    <x v="0"/>
    <n v="18"/>
    <n v="1282.5999999999999"/>
  </r>
  <r>
    <x v="0"/>
    <s v="031/2023"/>
    <x v="0"/>
    <x v="0"/>
    <n v="31"/>
    <n v="1246.95"/>
  </r>
  <r>
    <x v="6"/>
    <s v="018/2023"/>
    <x v="0"/>
    <x v="0"/>
    <n v="18"/>
    <n v="144.30000000000001"/>
  </r>
  <r>
    <x v="6"/>
    <s v="018/2023"/>
    <x v="0"/>
    <x v="0"/>
    <n v="18"/>
    <n v="156"/>
  </r>
  <r>
    <x v="6"/>
    <s v="018/2023"/>
    <x v="0"/>
    <x v="0"/>
    <n v="18"/>
    <n v="938.86"/>
  </r>
  <r>
    <x v="31"/>
    <s v="022/2024"/>
    <x v="0"/>
    <x v="1"/>
    <n v="22"/>
    <n v="235"/>
  </r>
  <r>
    <x v="29"/>
    <s v="008/2024"/>
    <x v="0"/>
    <x v="1"/>
    <n v="8"/>
    <n v="182559"/>
  </r>
  <r>
    <x v="0"/>
    <s v="031/2023"/>
    <x v="0"/>
    <x v="0"/>
    <n v="31"/>
    <n v="2458.9"/>
  </r>
  <r>
    <x v="29"/>
    <s v="008/2024"/>
    <x v="0"/>
    <x v="1"/>
    <n v="8"/>
    <n v="459342"/>
  </r>
  <r>
    <x v="2"/>
    <s v="030/2023"/>
    <x v="0"/>
    <x v="0"/>
    <n v="30"/>
    <n v="19005"/>
  </r>
  <r>
    <x v="2"/>
    <s v="030/2023"/>
    <x v="0"/>
    <x v="0"/>
    <n v="30"/>
    <n v="13575"/>
  </r>
  <r>
    <x v="2"/>
    <s v="030/2023"/>
    <x v="0"/>
    <x v="0"/>
    <n v="30"/>
    <n v="62445"/>
  </r>
  <r>
    <x v="36"/>
    <s v="023/2024"/>
    <x v="0"/>
    <x v="1"/>
    <n v="23"/>
    <n v="9584"/>
  </r>
  <r>
    <x v="0"/>
    <s v="031/2023"/>
    <x v="0"/>
    <x v="0"/>
    <n v="31"/>
    <n v="2114.0100000000002"/>
  </r>
  <r>
    <x v="37"/>
    <s v="029/2024"/>
    <x v="0"/>
    <x v="1"/>
    <n v="29"/>
    <n v="4652.29"/>
  </r>
  <r>
    <x v="6"/>
    <s v="018/2023"/>
    <x v="0"/>
    <x v="0"/>
    <n v="18"/>
    <n v="419.39"/>
  </r>
  <r>
    <x v="6"/>
    <s v="018/2023"/>
    <x v="0"/>
    <x v="0"/>
    <n v="18"/>
    <n v="396.44"/>
  </r>
  <r>
    <x v="6"/>
    <s v="018/2023"/>
    <x v="0"/>
    <x v="0"/>
    <n v="18"/>
    <n v="1519.67"/>
  </r>
  <r>
    <x v="37"/>
    <s v="029/2024"/>
    <x v="0"/>
    <x v="1"/>
    <n v="29"/>
    <n v="4282.78"/>
  </r>
  <r>
    <x v="37"/>
    <s v="029/2024"/>
    <x v="0"/>
    <x v="1"/>
    <n v="29"/>
    <n v="2268.86"/>
  </r>
  <r>
    <x v="38"/>
    <s v="028/2024"/>
    <x v="0"/>
    <x v="1"/>
    <n v="28"/>
    <n v="50912.5"/>
  </r>
  <r>
    <x v="0"/>
    <s v="031/2023"/>
    <x v="0"/>
    <x v="0"/>
    <n v="31"/>
    <n v="1740.48"/>
  </r>
  <r>
    <x v="38"/>
    <s v="028/2024"/>
    <x v="0"/>
    <x v="1"/>
    <n v="28"/>
    <n v="33559.300000000003"/>
  </r>
  <r>
    <x v="38"/>
    <s v="028/2024"/>
    <x v="0"/>
    <x v="1"/>
    <n v="28"/>
    <n v="80292.81"/>
  </r>
  <r>
    <x v="39"/>
    <s v="007/2023"/>
    <x v="0"/>
    <x v="0"/>
    <n v="7"/>
    <n v="23220"/>
  </r>
  <r>
    <x v="39"/>
    <s v="007/2023"/>
    <x v="0"/>
    <x v="0"/>
    <n v="7"/>
    <n v="21930"/>
  </r>
  <r>
    <x v="39"/>
    <s v="007/2023"/>
    <x v="0"/>
    <x v="0"/>
    <n v="7"/>
    <n v="83850"/>
  </r>
  <r>
    <x v="37"/>
    <s v="029/2024"/>
    <x v="0"/>
    <x v="1"/>
    <n v="29"/>
    <n v="6326.34"/>
  </r>
  <r>
    <x v="40"/>
    <s v="025/2023"/>
    <x v="0"/>
    <x v="0"/>
    <n v="25"/>
    <n v="8989.5"/>
  </r>
  <r>
    <x v="40"/>
    <s v="025/2023"/>
    <x v="0"/>
    <x v="0"/>
    <n v="25"/>
    <n v="2351.1"/>
  </r>
  <r>
    <x v="40"/>
    <s v="025/2023"/>
    <x v="0"/>
    <x v="0"/>
    <n v="25"/>
    <n v="2489.4"/>
  </r>
  <r>
    <x v="25"/>
    <s v="008/2023"/>
    <x v="0"/>
    <x v="0"/>
    <n v="8"/>
    <n v="1462.5"/>
  </r>
  <r>
    <x v="32"/>
    <s v="006/2023"/>
    <x v="0"/>
    <x v="0"/>
    <n v="6"/>
    <n v="0"/>
  </r>
  <r>
    <x v="32"/>
    <s v="006/2023"/>
    <x v="0"/>
    <x v="0"/>
    <n v="6"/>
    <n v="937.43"/>
  </r>
  <r>
    <x v="6"/>
    <s v="018/2023"/>
    <x v="0"/>
    <x v="0"/>
    <n v="18"/>
    <n v="602"/>
  </r>
  <r>
    <x v="6"/>
    <s v="018/2023"/>
    <x v="0"/>
    <x v="0"/>
    <n v="18"/>
    <n v="688.8"/>
  </r>
  <r>
    <x v="6"/>
    <s v="018/2023"/>
    <x v="0"/>
    <x v="0"/>
    <n v="18"/>
    <n v="2397.1999999999998"/>
  </r>
  <r>
    <x v="38"/>
    <s v="028/2024"/>
    <x v="0"/>
    <x v="1"/>
    <n v="28"/>
    <n v="3596.52"/>
  </r>
  <r>
    <x v="38"/>
    <s v="028/2024"/>
    <x v="0"/>
    <x v="1"/>
    <n v="28"/>
    <n v="6235.57"/>
  </r>
  <r>
    <x v="3"/>
    <s v="014/2023"/>
    <x v="0"/>
    <x v="0"/>
    <n v="14"/>
    <n v="1141.1400000000001"/>
  </r>
  <r>
    <x v="3"/>
    <s v="014/2023"/>
    <x v="0"/>
    <x v="0"/>
    <n v="14"/>
    <n v="4045.86"/>
  </r>
  <r>
    <x v="3"/>
    <s v="014/2023"/>
    <x v="0"/>
    <x v="0"/>
    <n v="14"/>
    <n v="1037.4000000000001"/>
  </r>
  <r>
    <x v="11"/>
    <s v="012/2023"/>
    <x v="0"/>
    <x v="0"/>
    <n v="12"/>
    <n v="3820"/>
  </r>
  <r>
    <x v="11"/>
    <s v="012/2023"/>
    <x v="0"/>
    <x v="0"/>
    <n v="12"/>
    <n v="1910"/>
  </r>
  <r>
    <x v="40"/>
    <s v="025/2023"/>
    <x v="0"/>
    <x v="0"/>
    <n v="25"/>
    <n v="7749"/>
  </r>
  <r>
    <x v="40"/>
    <s v="025/2023"/>
    <x v="0"/>
    <x v="0"/>
    <n v="25"/>
    <n v="7318.5"/>
  </r>
  <r>
    <x v="40"/>
    <s v="025/2023"/>
    <x v="0"/>
    <x v="0"/>
    <n v="25"/>
    <n v="27982.5"/>
  </r>
  <r>
    <x v="0"/>
    <s v="031/2023"/>
    <x v="0"/>
    <x v="0"/>
    <n v="31"/>
    <n v="1027.5"/>
  </r>
  <r>
    <x v="8"/>
    <s v="024/2023"/>
    <x v="0"/>
    <x v="0"/>
    <n v="24"/>
    <n v="1199.9000000000001"/>
  </r>
  <r>
    <x v="6"/>
    <s v="018/2023"/>
    <x v="0"/>
    <x v="0"/>
    <n v="18"/>
    <n v="1247.7"/>
  </r>
  <r>
    <x v="6"/>
    <s v="018/2023"/>
    <x v="0"/>
    <x v="0"/>
    <n v="18"/>
    <n v="342.36"/>
  </r>
  <r>
    <x v="6"/>
    <s v="018/2023"/>
    <x v="0"/>
    <x v="0"/>
    <n v="18"/>
    <n v="303.25"/>
  </r>
  <r>
    <x v="6"/>
    <s v="018/2023"/>
    <x v="0"/>
    <x v="0"/>
    <n v="18"/>
    <n v="1198.99"/>
  </r>
  <r>
    <x v="37"/>
    <s v="029/2024"/>
    <x v="0"/>
    <x v="1"/>
    <n v="29"/>
    <n v="24164.400000000001"/>
  </r>
  <r>
    <x v="38"/>
    <s v="028/2024"/>
    <x v="0"/>
    <x v="1"/>
    <n v="28"/>
    <n v="8839.98"/>
  </r>
  <r>
    <x v="41"/>
    <s v="027/2024"/>
    <x v="0"/>
    <x v="1"/>
    <n v="27"/>
    <n v="294545.55"/>
  </r>
  <r>
    <x v="38"/>
    <s v="028/2024"/>
    <x v="0"/>
    <x v="1"/>
    <n v="28"/>
    <n v="27815.15"/>
  </r>
  <r>
    <x v="4"/>
    <s v="009/2023"/>
    <x v="0"/>
    <x v="0"/>
    <n v="9"/>
    <n v="57185.7"/>
  </r>
  <r>
    <x v="6"/>
    <s v="018/2023"/>
    <x v="0"/>
    <x v="0"/>
    <n v="18"/>
    <n v="3116.35"/>
  </r>
  <r>
    <x v="6"/>
    <s v="018/2023"/>
    <x v="0"/>
    <x v="0"/>
    <n v="18"/>
    <n v="874.25"/>
  </r>
  <r>
    <x v="6"/>
    <s v="018/2023"/>
    <x v="0"/>
    <x v="0"/>
    <n v="18"/>
    <n v="788.4"/>
  </r>
  <r>
    <x v="22"/>
    <s v="018/2024"/>
    <x v="0"/>
    <x v="1"/>
    <n v="18"/>
    <n v="14500"/>
  </r>
  <r>
    <x v="22"/>
    <s v="018/2024"/>
    <x v="0"/>
    <x v="1"/>
    <n v="18"/>
    <n v="16820"/>
  </r>
  <r>
    <x v="22"/>
    <s v="018/2024"/>
    <x v="0"/>
    <x v="1"/>
    <n v="18"/>
    <n v="59740"/>
  </r>
  <r>
    <x v="3"/>
    <s v="014/2023"/>
    <x v="0"/>
    <x v="0"/>
    <n v="14"/>
    <n v="1035"/>
  </r>
  <r>
    <x v="3"/>
    <s v="014/2023"/>
    <x v="0"/>
    <x v="0"/>
    <n v="14"/>
    <n v="3795"/>
  </r>
  <r>
    <x v="3"/>
    <s v="014/2023"/>
    <x v="0"/>
    <x v="0"/>
    <n v="14"/>
    <n v="920"/>
  </r>
  <r>
    <x v="3"/>
    <s v="014/2023"/>
    <x v="0"/>
    <x v="0"/>
    <n v="14"/>
    <n v="1563"/>
  </r>
  <r>
    <x v="3"/>
    <s v="014/2023"/>
    <x v="0"/>
    <x v="0"/>
    <n v="14"/>
    <n v="1865"/>
  </r>
  <r>
    <x v="3"/>
    <s v="014/2023"/>
    <x v="0"/>
    <x v="0"/>
    <n v="14"/>
    <n v="6442"/>
  </r>
  <r>
    <x v="38"/>
    <s v="028/2024"/>
    <x v="0"/>
    <x v="1"/>
    <n v="28"/>
    <n v="61460.959999999999"/>
  </r>
  <r>
    <x v="38"/>
    <s v="028/2024"/>
    <x v="0"/>
    <x v="1"/>
    <n v="28"/>
    <n v="8566.11"/>
  </r>
  <r>
    <x v="38"/>
    <s v="028/2024"/>
    <x v="0"/>
    <x v="1"/>
    <n v="28"/>
    <n v="6504.01"/>
  </r>
  <r>
    <x v="38"/>
    <s v="028/2024"/>
    <x v="0"/>
    <x v="1"/>
    <n v="28"/>
    <n v="0"/>
  </r>
  <r>
    <x v="38"/>
    <s v="028/2024"/>
    <x v="0"/>
    <x v="1"/>
    <n v="28"/>
    <n v="18010.53"/>
  </r>
  <r>
    <x v="0"/>
    <s v="031/2023"/>
    <x v="0"/>
    <x v="0"/>
    <n v="31"/>
    <n v="2695"/>
  </r>
  <r>
    <x v="42"/>
    <s v="021/2024"/>
    <x v="0"/>
    <x v="1"/>
    <n v="21"/>
    <n v="862.5"/>
  </r>
  <r>
    <x v="42"/>
    <s v="021/2024"/>
    <x v="0"/>
    <x v="1"/>
    <n v="21"/>
    <n v="667.5"/>
  </r>
  <r>
    <x v="42"/>
    <s v="021/2024"/>
    <x v="0"/>
    <x v="1"/>
    <n v="21"/>
    <n v="2670"/>
  </r>
  <r>
    <x v="38"/>
    <s v="028/2024"/>
    <x v="0"/>
    <x v="1"/>
    <n v="28"/>
    <n v="1696.33"/>
  </r>
  <r>
    <x v="38"/>
    <s v="028/2024"/>
    <x v="0"/>
    <x v="1"/>
    <n v="28"/>
    <n v="6936.01"/>
  </r>
  <r>
    <x v="37"/>
    <s v="029/2024"/>
    <x v="0"/>
    <x v="1"/>
    <n v="29"/>
    <n v="29367.58"/>
  </r>
  <r>
    <x v="37"/>
    <s v="029/2024"/>
    <x v="0"/>
    <x v="1"/>
    <n v="29"/>
    <n v="103923.01"/>
  </r>
  <r>
    <x v="38"/>
    <s v="028/2024"/>
    <x v="0"/>
    <x v="1"/>
    <n v="28"/>
    <n v="11327"/>
  </r>
  <r>
    <x v="38"/>
    <s v="028/2024"/>
    <x v="0"/>
    <x v="1"/>
    <n v="28"/>
    <n v="23813.57"/>
  </r>
  <r>
    <x v="8"/>
    <s v="024/2023"/>
    <x v="0"/>
    <x v="0"/>
    <n v="24"/>
    <n v="1949.7"/>
  </r>
  <r>
    <x v="10"/>
    <s v="021/2023"/>
    <x v="0"/>
    <x v="0"/>
    <n v="21"/>
    <n v="1248"/>
  </r>
  <r>
    <x v="10"/>
    <s v="021/2023"/>
    <x v="0"/>
    <x v="0"/>
    <n v="21"/>
    <n v="888"/>
  </r>
  <r>
    <x v="10"/>
    <s v="021/2023"/>
    <x v="0"/>
    <x v="0"/>
    <n v="21"/>
    <n v="1968"/>
  </r>
  <r>
    <x v="10"/>
    <s v="021/2023"/>
    <x v="0"/>
    <x v="0"/>
    <n v="21"/>
    <n v="309"/>
  </r>
  <r>
    <x v="10"/>
    <s v="021/2023"/>
    <x v="0"/>
    <x v="0"/>
    <n v="21"/>
    <n v="291"/>
  </r>
  <r>
    <x v="4"/>
    <s v="009/2023"/>
    <x v="0"/>
    <x v="0"/>
    <n v="9"/>
    <n v="4160.1000000000004"/>
  </r>
  <r>
    <x v="37"/>
    <s v="029/2024"/>
    <x v="0"/>
    <x v="1"/>
    <n v="29"/>
    <n v="10311.14"/>
  </r>
  <r>
    <x v="4"/>
    <s v="009/2023"/>
    <x v="0"/>
    <x v="0"/>
    <n v="9"/>
    <n v="7358.05"/>
  </r>
  <r>
    <x v="4"/>
    <s v="009/2023"/>
    <x v="0"/>
    <x v="0"/>
    <n v="9"/>
    <n v="6047.75"/>
  </r>
  <r>
    <x v="4"/>
    <s v="009/2023"/>
    <x v="0"/>
    <x v="0"/>
    <n v="9"/>
    <n v="6393.65"/>
  </r>
  <r>
    <x v="4"/>
    <s v="009/2023"/>
    <x v="0"/>
    <x v="0"/>
    <n v="9"/>
    <n v="6411.3"/>
  </r>
  <r>
    <x v="38"/>
    <s v="028/2024"/>
    <x v="0"/>
    <x v="1"/>
    <n v="28"/>
    <n v="14967.74"/>
  </r>
  <r>
    <x v="37"/>
    <s v="029/2024"/>
    <x v="0"/>
    <x v="1"/>
    <n v="29"/>
    <n v="8341.64"/>
  </r>
  <r>
    <x v="4"/>
    <s v="009/2023"/>
    <x v="0"/>
    <x v="0"/>
    <n v="9"/>
    <n v="10290"/>
  </r>
  <r>
    <x v="38"/>
    <s v="028/2024"/>
    <x v="0"/>
    <x v="1"/>
    <n v="28"/>
    <n v="0"/>
  </r>
  <r>
    <x v="4"/>
    <s v="009/2023"/>
    <x v="0"/>
    <x v="0"/>
    <n v="9"/>
    <n v="3947.25"/>
  </r>
  <r>
    <x v="4"/>
    <s v="009/2023"/>
    <x v="0"/>
    <x v="0"/>
    <n v="9"/>
    <n v="0"/>
  </r>
  <r>
    <x v="4"/>
    <s v="009/2023"/>
    <x v="0"/>
    <x v="0"/>
    <n v="9"/>
    <n v="0"/>
  </r>
  <r>
    <x v="37"/>
    <s v="029/2024"/>
    <x v="0"/>
    <x v="1"/>
    <n v="29"/>
    <n v="73033.2"/>
  </r>
  <r>
    <x v="31"/>
    <s v="022/2024"/>
    <x v="0"/>
    <x v="1"/>
    <n v="22"/>
    <n v="6188"/>
  </r>
  <r>
    <x v="8"/>
    <s v="024/2023"/>
    <x v="0"/>
    <x v="0"/>
    <n v="24"/>
    <n v="749.7"/>
  </r>
  <r>
    <x v="31"/>
    <s v="022/2024"/>
    <x v="0"/>
    <x v="1"/>
    <n v="22"/>
    <n v="790"/>
  </r>
  <r>
    <x v="37"/>
    <s v="029/2024"/>
    <x v="0"/>
    <x v="1"/>
    <n v="29"/>
    <n v="28865.23"/>
  </r>
  <r>
    <x v="37"/>
    <s v="029/2024"/>
    <x v="0"/>
    <x v="1"/>
    <n v="29"/>
    <n v="15330.38"/>
  </r>
  <r>
    <x v="16"/>
    <s v="026/2023"/>
    <x v="0"/>
    <x v="0"/>
    <n v="26"/>
    <n v="784"/>
  </r>
  <r>
    <x v="16"/>
    <s v="026/2023"/>
    <x v="0"/>
    <x v="0"/>
    <n v="26"/>
    <n v="672"/>
  </r>
  <r>
    <x v="16"/>
    <s v="026/2023"/>
    <x v="0"/>
    <x v="0"/>
    <n v="26"/>
    <n v="2464"/>
  </r>
  <r>
    <x v="6"/>
    <s v="018/2023"/>
    <x v="0"/>
    <x v="0"/>
    <n v="18"/>
    <n v="15879.5"/>
  </r>
  <r>
    <x v="6"/>
    <s v="018/2023"/>
    <x v="0"/>
    <x v="0"/>
    <n v="18"/>
    <n v="4397.3999999999996"/>
  </r>
  <r>
    <x v="6"/>
    <s v="018/2023"/>
    <x v="0"/>
    <x v="0"/>
    <n v="18"/>
    <n v="4153.1000000000004"/>
  </r>
  <r>
    <x v="8"/>
    <s v="024/2023"/>
    <x v="0"/>
    <x v="0"/>
    <n v="24"/>
    <n v="449.82"/>
  </r>
  <r>
    <x v="6"/>
    <s v="018/2023"/>
    <x v="0"/>
    <x v="0"/>
    <n v="18"/>
    <n v="1883.7"/>
  </r>
  <r>
    <x v="6"/>
    <s v="018/2023"/>
    <x v="0"/>
    <x v="0"/>
    <n v="18"/>
    <n v="521.64"/>
  </r>
  <r>
    <x v="6"/>
    <s v="018/2023"/>
    <x v="0"/>
    <x v="0"/>
    <n v="18"/>
    <n v="492.66"/>
  </r>
  <r>
    <x v="38"/>
    <s v="028/2024"/>
    <x v="0"/>
    <x v="1"/>
    <n v="28"/>
    <n v="215393.89"/>
  </r>
  <r>
    <x v="4"/>
    <s v="009/2023"/>
    <x v="0"/>
    <x v="0"/>
    <n v="9"/>
    <n v="6857.25"/>
  </r>
  <r>
    <x v="38"/>
    <s v="028/2024"/>
    <x v="0"/>
    <x v="1"/>
    <n v="28"/>
    <n v="40155.589999999997"/>
  </r>
  <r>
    <x v="37"/>
    <s v="029/2024"/>
    <x v="0"/>
    <x v="1"/>
    <n v="29"/>
    <n v="734.02"/>
  </r>
  <r>
    <x v="38"/>
    <s v="028/2024"/>
    <x v="0"/>
    <x v="1"/>
    <n v="28"/>
    <n v="42315.19"/>
  </r>
  <r>
    <x v="41"/>
    <s v="027/2024"/>
    <x v="0"/>
    <x v="1"/>
    <n v="27"/>
    <n v="3766.82"/>
  </r>
  <r>
    <x v="0"/>
    <s v="031/2023"/>
    <x v="0"/>
    <x v="0"/>
    <n v="31"/>
    <n v="3210"/>
  </r>
  <r>
    <x v="38"/>
    <s v="028/2024"/>
    <x v="0"/>
    <x v="1"/>
    <n v="28"/>
    <n v="31387.06"/>
  </r>
  <r>
    <x v="0"/>
    <s v="031/2023"/>
    <x v="0"/>
    <x v="0"/>
    <n v="31"/>
    <n v="4982.95"/>
  </r>
  <r>
    <x v="37"/>
    <s v="029/2024"/>
    <x v="0"/>
    <x v="1"/>
    <n v="29"/>
    <n v="18707.71"/>
  </r>
  <r>
    <x v="37"/>
    <s v="029/2024"/>
    <x v="0"/>
    <x v="1"/>
    <n v="29"/>
    <n v="46769.26"/>
  </r>
  <r>
    <x v="0"/>
    <s v="031/2023"/>
    <x v="0"/>
    <x v="0"/>
    <n v="31"/>
    <n v="1057.68"/>
  </r>
  <r>
    <x v="0"/>
    <s v="031/2023"/>
    <x v="0"/>
    <x v="0"/>
    <n v="31"/>
    <n v="669"/>
  </r>
  <r>
    <x v="43"/>
    <s v="009/2024"/>
    <x v="0"/>
    <x v="1"/>
    <n v="9"/>
    <n v="0"/>
  </r>
  <r>
    <x v="43"/>
    <s v="009/2024"/>
    <x v="0"/>
    <x v="1"/>
    <n v="9"/>
    <n v="0"/>
  </r>
  <r>
    <x v="37"/>
    <s v="029/2024"/>
    <x v="0"/>
    <x v="1"/>
    <n v="29"/>
    <n v="58605.55"/>
  </r>
  <r>
    <x v="38"/>
    <s v="028/2024"/>
    <x v="0"/>
    <x v="1"/>
    <n v="28"/>
    <n v="0"/>
  </r>
  <r>
    <x v="38"/>
    <s v="028/2024"/>
    <x v="0"/>
    <x v="1"/>
    <n v="28"/>
    <n v="12899.92"/>
  </r>
  <r>
    <x v="37"/>
    <s v="029/2024"/>
    <x v="0"/>
    <x v="1"/>
    <n v="29"/>
    <n v="0"/>
  </r>
  <r>
    <x v="37"/>
    <s v="029/2024"/>
    <x v="0"/>
    <x v="1"/>
    <n v="29"/>
    <n v="19212.41"/>
  </r>
  <r>
    <x v="38"/>
    <s v="028/2024"/>
    <x v="0"/>
    <x v="1"/>
    <n v="28"/>
    <n v="0"/>
  </r>
  <r>
    <x v="38"/>
    <s v="028/2024"/>
    <x v="0"/>
    <x v="1"/>
    <n v="28"/>
    <n v="15927.24"/>
  </r>
  <r>
    <x v="37"/>
    <s v="029/2024"/>
    <x v="0"/>
    <x v="1"/>
    <n v="29"/>
    <n v="17386.650000000001"/>
  </r>
  <r>
    <x v="37"/>
    <s v="029/2024"/>
    <x v="0"/>
    <x v="1"/>
    <n v="29"/>
    <n v="35856.44"/>
  </r>
  <r>
    <x v="37"/>
    <s v="029/2024"/>
    <x v="0"/>
    <x v="1"/>
    <n v="29"/>
    <n v="22605.14"/>
  </r>
  <r>
    <x v="37"/>
    <s v="029/2024"/>
    <x v="0"/>
    <x v="1"/>
    <n v="29"/>
    <n v="17148.73"/>
  </r>
  <r>
    <x v="37"/>
    <s v="029/2024"/>
    <x v="0"/>
    <x v="1"/>
    <n v="29"/>
    <n v="5450.69"/>
  </r>
  <r>
    <x v="37"/>
    <s v="029/2024"/>
    <x v="0"/>
    <x v="1"/>
    <n v="29"/>
    <n v="37338.519999999997"/>
  </r>
  <r>
    <x v="37"/>
    <s v="029/2024"/>
    <x v="0"/>
    <x v="1"/>
    <n v="29"/>
    <n v="17072.14"/>
  </r>
  <r>
    <x v="8"/>
    <s v="024/2023"/>
    <x v="0"/>
    <x v="0"/>
    <n v="24"/>
    <n v="1749.72"/>
  </r>
  <r>
    <x v="37"/>
    <s v="029/2024"/>
    <x v="0"/>
    <x v="1"/>
    <n v="29"/>
    <n v="26181.05"/>
  </r>
  <r>
    <x v="43"/>
    <s v="009/2024"/>
    <x v="0"/>
    <x v="1"/>
    <n v="9"/>
    <n v="2693.12"/>
  </r>
  <r>
    <x v="43"/>
    <s v="009/2024"/>
    <x v="0"/>
    <x v="1"/>
    <n v="9"/>
    <n v="1254.1199999999999"/>
  </r>
  <r>
    <x v="38"/>
    <s v="028/2024"/>
    <x v="0"/>
    <x v="1"/>
    <n v="28"/>
    <n v="23653.07"/>
  </r>
  <r>
    <x v="37"/>
    <s v="029/2024"/>
    <x v="0"/>
    <x v="1"/>
    <n v="29"/>
    <n v="3073.14"/>
  </r>
  <r>
    <x v="37"/>
    <s v="029/2024"/>
    <x v="0"/>
    <x v="1"/>
    <n v="29"/>
    <n v="8652.7199999999993"/>
  </r>
  <r>
    <x v="38"/>
    <s v="028/2024"/>
    <x v="0"/>
    <x v="1"/>
    <n v="28"/>
    <n v="28007.31"/>
  </r>
  <r>
    <x v="38"/>
    <s v="028/2024"/>
    <x v="0"/>
    <x v="1"/>
    <n v="28"/>
    <n v="114270.19"/>
  </r>
  <r>
    <x v="43"/>
    <s v="009/2024"/>
    <x v="0"/>
    <x v="1"/>
    <n v="9"/>
    <n v="4093.4"/>
  </r>
  <r>
    <x v="8"/>
    <s v="024/2023"/>
    <x v="0"/>
    <x v="0"/>
    <n v="24"/>
    <n v="129.97999999999999"/>
  </r>
  <r>
    <x v="37"/>
    <s v="029/2024"/>
    <x v="0"/>
    <x v="1"/>
    <n v="29"/>
    <n v="1705.73"/>
  </r>
  <r>
    <x v="37"/>
    <s v="029/2024"/>
    <x v="0"/>
    <x v="1"/>
    <n v="29"/>
    <n v="4263.67"/>
  </r>
  <r>
    <x v="37"/>
    <s v="029/2024"/>
    <x v="0"/>
    <x v="1"/>
    <n v="29"/>
    <n v="1789"/>
  </r>
  <r>
    <x v="37"/>
    <s v="029/2024"/>
    <x v="0"/>
    <x v="1"/>
    <n v="29"/>
    <n v="1721.9"/>
  </r>
  <r>
    <x v="38"/>
    <s v="028/2024"/>
    <x v="0"/>
    <x v="1"/>
    <n v="28"/>
    <n v="15738.04"/>
  </r>
  <r>
    <x v="37"/>
    <s v="029/2024"/>
    <x v="0"/>
    <x v="1"/>
    <n v="29"/>
    <n v="30400.02"/>
  </r>
  <r>
    <x v="43"/>
    <s v="009/2024"/>
    <x v="0"/>
    <x v="1"/>
    <n v="9"/>
    <n v="1382.22"/>
  </r>
  <r>
    <x v="37"/>
    <s v="029/2024"/>
    <x v="0"/>
    <x v="1"/>
    <n v="29"/>
    <n v="1558.97"/>
  </r>
  <r>
    <x v="37"/>
    <s v="029/2024"/>
    <x v="0"/>
    <x v="1"/>
    <n v="29"/>
    <n v="0"/>
  </r>
  <r>
    <x v="37"/>
    <s v="029/2024"/>
    <x v="0"/>
    <x v="1"/>
    <n v="29"/>
    <n v="5456.41"/>
  </r>
  <r>
    <x v="0"/>
    <s v="031/2023"/>
    <x v="0"/>
    <x v="0"/>
    <n v="31"/>
    <n v="3248.85"/>
  </r>
  <r>
    <x v="43"/>
    <s v="009/2024"/>
    <x v="0"/>
    <x v="1"/>
    <n v="9"/>
    <n v="3870.31"/>
  </r>
  <r>
    <x v="0"/>
    <s v="031/2023"/>
    <x v="0"/>
    <x v="0"/>
    <n v="31"/>
    <n v="362.6"/>
  </r>
  <r>
    <x v="38"/>
    <s v="028/2024"/>
    <x v="0"/>
    <x v="1"/>
    <n v="28"/>
    <n v="54121.52"/>
  </r>
  <r>
    <x v="37"/>
    <s v="029/2024"/>
    <x v="0"/>
    <x v="1"/>
    <n v="29"/>
    <n v="20266.68"/>
  </r>
  <r>
    <x v="4"/>
    <s v="009/2023"/>
    <x v="0"/>
    <x v="0"/>
    <n v="9"/>
    <n v="17603.400000000001"/>
  </r>
  <r>
    <x v="4"/>
    <s v="009/2023"/>
    <x v="0"/>
    <x v="0"/>
    <n v="9"/>
    <n v="0"/>
  </r>
  <r>
    <x v="4"/>
    <s v="009/2023"/>
    <x v="0"/>
    <x v="0"/>
    <n v="9"/>
    <n v="0"/>
  </r>
  <r>
    <x v="4"/>
    <s v="009/2023"/>
    <x v="0"/>
    <x v="0"/>
    <n v="9"/>
    <n v="0"/>
  </r>
  <r>
    <x v="4"/>
    <s v="009/2023"/>
    <x v="0"/>
    <x v="0"/>
    <n v="9"/>
    <n v="0"/>
  </r>
  <r>
    <x v="4"/>
    <s v="009/2023"/>
    <x v="0"/>
    <x v="0"/>
    <n v="9"/>
    <n v="4534.95"/>
  </r>
  <r>
    <x v="4"/>
    <s v="009/2023"/>
    <x v="0"/>
    <x v="0"/>
    <n v="9"/>
    <n v="0"/>
  </r>
  <r>
    <x v="43"/>
    <s v="009/2024"/>
    <x v="0"/>
    <x v="1"/>
    <n v="9"/>
    <n v="1044.54"/>
  </r>
  <r>
    <x v="37"/>
    <s v="029/2024"/>
    <x v="0"/>
    <x v="1"/>
    <n v="29"/>
    <n v="6943.45"/>
  </r>
  <r>
    <x v="38"/>
    <s v="028/2024"/>
    <x v="0"/>
    <x v="1"/>
    <n v="28"/>
    <n v="24865.72"/>
  </r>
  <r>
    <x v="37"/>
    <s v="029/2024"/>
    <x v="0"/>
    <x v="1"/>
    <n v="29"/>
    <n v="2414.08"/>
  </r>
  <r>
    <x v="38"/>
    <s v="028/2024"/>
    <x v="0"/>
    <x v="1"/>
    <n v="28"/>
    <n v="7975.53"/>
  </r>
  <r>
    <x v="4"/>
    <s v="009/2023"/>
    <x v="0"/>
    <x v="0"/>
    <n v="9"/>
    <n v="0"/>
  </r>
  <r>
    <x v="4"/>
    <s v="009/2023"/>
    <x v="0"/>
    <x v="0"/>
    <n v="9"/>
    <n v="0"/>
  </r>
  <r>
    <x v="4"/>
    <s v="009/2023"/>
    <x v="0"/>
    <x v="0"/>
    <n v="9"/>
    <n v="0"/>
  </r>
  <r>
    <x v="4"/>
    <s v="009/2023"/>
    <x v="0"/>
    <x v="0"/>
    <n v="9"/>
    <n v="0"/>
  </r>
  <r>
    <x v="4"/>
    <s v="009/2023"/>
    <x v="0"/>
    <x v="0"/>
    <n v="9"/>
    <n v="0"/>
  </r>
  <r>
    <x v="4"/>
    <s v="009/2023"/>
    <x v="0"/>
    <x v="0"/>
    <n v="9"/>
    <n v="0"/>
  </r>
  <r>
    <x v="4"/>
    <s v="009/2023"/>
    <x v="0"/>
    <x v="0"/>
    <n v="9"/>
    <n v="0"/>
  </r>
  <r>
    <x v="4"/>
    <s v="009/2023"/>
    <x v="0"/>
    <x v="0"/>
    <n v="9"/>
    <n v="0"/>
  </r>
  <r>
    <x v="37"/>
    <s v="029/2024"/>
    <x v="0"/>
    <x v="1"/>
    <n v="29"/>
    <n v="7770.95"/>
  </r>
  <r>
    <x v="37"/>
    <s v="029/2024"/>
    <x v="0"/>
    <x v="1"/>
    <n v="29"/>
    <n v="15589.75"/>
  </r>
  <r>
    <x v="11"/>
    <s v="012/2023"/>
    <x v="0"/>
    <x v="0"/>
    <n v="12"/>
    <n v="2652"/>
  </r>
  <r>
    <x v="11"/>
    <s v="012/2023"/>
    <x v="0"/>
    <x v="0"/>
    <n v="12"/>
    <n v="221"/>
  </r>
  <r>
    <x v="11"/>
    <s v="012/2023"/>
    <x v="0"/>
    <x v="0"/>
    <n v="12"/>
    <n v="442"/>
  </r>
  <r>
    <x v="11"/>
    <s v="012/2023"/>
    <x v="0"/>
    <x v="0"/>
    <n v="12"/>
    <n v="1104.8800000000001"/>
  </r>
  <r>
    <x v="11"/>
    <s v="012/2023"/>
    <x v="0"/>
    <x v="0"/>
    <n v="12"/>
    <n v="2209.7600000000002"/>
  </r>
  <r>
    <x v="11"/>
    <s v="012/2023"/>
    <x v="0"/>
    <x v="0"/>
    <n v="12"/>
    <n v="11048.8"/>
  </r>
  <r>
    <x v="37"/>
    <s v="029/2024"/>
    <x v="0"/>
    <x v="1"/>
    <n v="29"/>
    <n v="2939.79"/>
  </r>
  <r>
    <x v="37"/>
    <s v="029/2024"/>
    <x v="0"/>
    <x v="1"/>
    <n v="29"/>
    <n v="49887.22"/>
  </r>
  <r>
    <x v="0"/>
    <s v="031/2023"/>
    <x v="0"/>
    <x v="0"/>
    <n v="31"/>
    <n v="12680.5"/>
  </r>
  <r>
    <x v="37"/>
    <s v="029/2024"/>
    <x v="0"/>
    <x v="1"/>
    <n v="29"/>
    <n v="47383.91"/>
  </r>
  <r>
    <x v="38"/>
    <s v="028/2024"/>
    <x v="0"/>
    <x v="1"/>
    <n v="28"/>
    <n v="66458.98"/>
  </r>
  <r>
    <x v="37"/>
    <s v="029/2024"/>
    <x v="0"/>
    <x v="1"/>
    <n v="29"/>
    <n v="13941.98"/>
  </r>
  <r>
    <x v="38"/>
    <s v="028/2024"/>
    <x v="0"/>
    <x v="1"/>
    <n v="28"/>
    <n v="65733.95"/>
  </r>
  <r>
    <x v="38"/>
    <s v="028/2024"/>
    <x v="0"/>
    <x v="1"/>
    <n v="28"/>
    <n v="9221.6299999999992"/>
  </r>
  <r>
    <x v="37"/>
    <s v="029/2024"/>
    <x v="0"/>
    <x v="1"/>
    <n v="29"/>
    <n v="62406.79"/>
  </r>
  <r>
    <x v="38"/>
    <s v="028/2024"/>
    <x v="0"/>
    <x v="1"/>
    <n v="28"/>
    <n v="16428.13"/>
  </r>
  <r>
    <x v="37"/>
    <s v="029/2024"/>
    <x v="0"/>
    <x v="1"/>
    <n v="29"/>
    <n v="4897.8500000000004"/>
  </r>
  <r>
    <x v="38"/>
    <s v="028/2024"/>
    <x v="0"/>
    <x v="1"/>
    <n v="28"/>
    <n v="42981.67"/>
  </r>
  <r>
    <x v="37"/>
    <s v="029/2024"/>
    <x v="0"/>
    <x v="1"/>
    <n v="29"/>
    <n v="5456.41"/>
  </r>
  <r>
    <x v="38"/>
    <s v="028/2024"/>
    <x v="0"/>
    <x v="1"/>
    <n v="28"/>
    <n v="55365.61"/>
  </r>
  <r>
    <x v="37"/>
    <s v="029/2024"/>
    <x v="0"/>
    <x v="1"/>
    <n v="29"/>
    <n v="7015.39"/>
  </r>
  <r>
    <x v="37"/>
    <s v="029/2024"/>
    <x v="0"/>
    <x v="1"/>
    <n v="29"/>
    <n v="8786.06"/>
  </r>
  <r>
    <x v="37"/>
    <s v="029/2024"/>
    <x v="0"/>
    <x v="1"/>
    <n v="29"/>
    <n v="17148.73"/>
  </r>
  <r>
    <x v="43"/>
    <s v="009/2024"/>
    <x v="0"/>
    <x v="1"/>
    <n v="9"/>
    <n v="2265.48"/>
  </r>
  <r>
    <x v="37"/>
    <s v="029/2024"/>
    <x v="0"/>
    <x v="1"/>
    <n v="29"/>
    <n v="228761.49"/>
  </r>
  <r>
    <x v="38"/>
    <s v="028/2024"/>
    <x v="0"/>
    <x v="1"/>
    <n v="28"/>
    <n v="0"/>
  </r>
  <r>
    <x v="37"/>
    <s v="029/2024"/>
    <x v="0"/>
    <x v="1"/>
    <n v="29"/>
    <n v="1884.9"/>
  </r>
  <r>
    <x v="44"/>
    <s v="038/2024"/>
    <x v="0"/>
    <x v="1"/>
    <n v="38"/>
    <n v="730834"/>
  </r>
  <r>
    <x v="44"/>
    <s v="038/2024"/>
    <x v="0"/>
    <x v="1"/>
    <n v="38"/>
    <n v="266368"/>
  </r>
  <r>
    <x v="44"/>
    <s v="038/2024"/>
    <x v="0"/>
    <x v="1"/>
    <n v="38"/>
    <n v="86011"/>
  </r>
  <r>
    <x v="44"/>
    <s v="038/2024"/>
    <x v="0"/>
    <x v="1"/>
    <n v="38"/>
    <n v="686677"/>
  </r>
  <r>
    <x v="43"/>
    <s v="009/2024"/>
    <x v="0"/>
    <x v="1"/>
    <n v="9"/>
    <n v="2571.66"/>
  </r>
  <r>
    <x v="38"/>
    <s v="028/2024"/>
    <x v="0"/>
    <x v="1"/>
    <n v="28"/>
    <n v="16780.02"/>
  </r>
  <r>
    <x v="38"/>
    <s v="028/2024"/>
    <x v="0"/>
    <x v="1"/>
    <n v="28"/>
    <n v="0"/>
  </r>
  <r>
    <x v="38"/>
    <s v="028/2024"/>
    <x v="0"/>
    <x v="1"/>
    <n v="28"/>
    <n v="0"/>
  </r>
  <r>
    <x v="45"/>
    <s v="034/2024"/>
    <x v="0"/>
    <x v="1"/>
    <n v="34"/>
    <n v="4339.8100000000004"/>
  </r>
  <r>
    <x v="37"/>
    <s v="029/2024"/>
    <x v="0"/>
    <x v="1"/>
    <n v="29"/>
    <n v="1521.27"/>
  </r>
  <r>
    <x v="37"/>
    <s v="029/2024"/>
    <x v="0"/>
    <x v="1"/>
    <n v="29"/>
    <n v="26502.58"/>
  </r>
  <r>
    <x v="46"/>
    <s v="037/2024"/>
    <x v="0"/>
    <x v="1"/>
    <n v="37"/>
    <n v="33749.54"/>
  </r>
  <r>
    <x v="38"/>
    <s v="028/2024"/>
    <x v="0"/>
    <x v="1"/>
    <n v="28"/>
    <n v="21656.47"/>
  </r>
  <r>
    <x v="47"/>
    <s v="035/2024"/>
    <x v="0"/>
    <x v="1"/>
    <n v="35"/>
    <n v="598.5"/>
  </r>
  <r>
    <x v="48"/>
    <s v="030/2024"/>
    <x v="0"/>
    <x v="1"/>
    <n v="30"/>
    <n v="9300"/>
  </r>
  <r>
    <x v="45"/>
    <s v="034/2024"/>
    <x v="0"/>
    <x v="1"/>
    <n v="34"/>
    <n v="9307"/>
  </r>
  <r>
    <x v="37"/>
    <s v="029/2024"/>
    <x v="0"/>
    <x v="1"/>
    <n v="29"/>
    <n v="14810.27"/>
  </r>
  <r>
    <x v="31"/>
    <s v="022/2024"/>
    <x v="0"/>
    <x v="1"/>
    <n v="22"/>
    <n v="200"/>
  </r>
  <r>
    <x v="31"/>
    <s v="022/2024"/>
    <x v="0"/>
    <x v="1"/>
    <n v="22"/>
    <n v="235"/>
  </r>
  <r>
    <x v="43"/>
    <s v="009/2024"/>
    <x v="0"/>
    <x v="1"/>
    <n v="9"/>
    <n v="12470.22"/>
  </r>
  <r>
    <x v="43"/>
    <s v="009/2024"/>
    <x v="0"/>
    <x v="1"/>
    <n v="9"/>
    <n v="1349.46"/>
  </r>
  <r>
    <x v="38"/>
    <s v="028/2024"/>
    <x v="0"/>
    <x v="1"/>
    <n v="28"/>
    <n v="0"/>
  </r>
  <r>
    <x v="38"/>
    <s v="028/2024"/>
    <x v="0"/>
    <x v="1"/>
    <n v="28"/>
    <n v="0"/>
  </r>
  <r>
    <x v="38"/>
    <s v="028/2024"/>
    <x v="0"/>
    <x v="1"/>
    <n v="28"/>
    <n v="3084.07"/>
  </r>
  <r>
    <x v="37"/>
    <s v="029/2024"/>
    <x v="0"/>
    <x v="1"/>
    <n v="29"/>
    <n v="1656.94"/>
  </r>
  <r>
    <x v="38"/>
    <s v="028/2024"/>
    <x v="0"/>
    <x v="1"/>
    <n v="28"/>
    <n v="22781.65"/>
  </r>
  <r>
    <x v="43"/>
    <s v="009/2024"/>
    <x v="0"/>
    <x v="1"/>
    <n v="9"/>
    <n v="14487.46"/>
  </r>
  <r>
    <x v="37"/>
    <s v="029/2024"/>
    <x v="0"/>
    <x v="1"/>
    <n v="29"/>
    <n v="43020.99"/>
  </r>
  <r>
    <x v="0"/>
    <s v="031/2023"/>
    <x v="0"/>
    <x v="0"/>
    <n v="31"/>
    <n v="3220"/>
  </r>
  <r>
    <x v="38"/>
    <s v="028/2024"/>
    <x v="0"/>
    <x v="1"/>
    <n v="28"/>
    <n v="21877.78"/>
  </r>
  <r>
    <x v="37"/>
    <s v="029/2024"/>
    <x v="0"/>
    <x v="1"/>
    <n v="29"/>
    <n v="19487.2"/>
  </r>
  <r>
    <x v="38"/>
    <s v="028/2024"/>
    <x v="0"/>
    <x v="1"/>
    <n v="28"/>
    <n v="1161.6600000000001"/>
  </r>
  <r>
    <x v="38"/>
    <s v="028/2024"/>
    <x v="0"/>
    <x v="1"/>
    <n v="28"/>
    <n v="6105.27"/>
  </r>
  <r>
    <x v="37"/>
    <s v="029/2024"/>
    <x v="0"/>
    <x v="1"/>
    <n v="29"/>
    <n v="3117.95"/>
  </r>
  <r>
    <x v="38"/>
    <s v="028/2024"/>
    <x v="0"/>
    <x v="1"/>
    <n v="28"/>
    <n v="5200.63"/>
  </r>
  <r>
    <x v="37"/>
    <s v="029/2024"/>
    <x v="0"/>
    <x v="1"/>
    <n v="29"/>
    <n v="0"/>
  </r>
  <r>
    <x v="38"/>
    <s v="028/2024"/>
    <x v="0"/>
    <x v="1"/>
    <n v="28"/>
    <n v="31851.51"/>
  </r>
  <r>
    <x v="38"/>
    <s v="028/2024"/>
    <x v="0"/>
    <x v="1"/>
    <n v="28"/>
    <n v="11104.57"/>
  </r>
  <r>
    <x v="37"/>
    <s v="029/2024"/>
    <x v="0"/>
    <x v="1"/>
    <n v="29"/>
    <n v="4676.93"/>
  </r>
  <r>
    <x v="38"/>
    <s v="028/2024"/>
    <x v="0"/>
    <x v="1"/>
    <n v="28"/>
    <n v="18363.919999999998"/>
  </r>
  <r>
    <x v="38"/>
    <s v="028/2024"/>
    <x v="0"/>
    <x v="1"/>
    <n v="28"/>
    <n v="8862.41"/>
  </r>
  <r>
    <x v="38"/>
    <s v="028/2024"/>
    <x v="0"/>
    <x v="1"/>
    <n v="28"/>
    <n v="64426.34"/>
  </r>
  <r>
    <x v="37"/>
    <s v="029/2024"/>
    <x v="0"/>
    <x v="1"/>
    <n v="29"/>
    <n v="5174.2"/>
  </r>
  <r>
    <x v="38"/>
    <s v="028/2024"/>
    <x v="0"/>
    <x v="1"/>
    <n v="28"/>
    <n v="0"/>
  </r>
  <r>
    <x v="31"/>
    <s v="022/2024"/>
    <x v="0"/>
    <x v="1"/>
    <n v="22"/>
    <n v="550"/>
  </r>
  <r>
    <x v="31"/>
    <s v="022/2024"/>
    <x v="0"/>
    <x v="1"/>
    <n v="22"/>
    <n v="470"/>
  </r>
  <r>
    <x v="37"/>
    <s v="029/2024"/>
    <x v="0"/>
    <x v="1"/>
    <n v="29"/>
    <n v="5456.42"/>
  </r>
  <r>
    <x v="37"/>
    <s v="029/2024"/>
    <x v="0"/>
    <x v="1"/>
    <n v="29"/>
    <n v="8220.2000000000007"/>
  </r>
  <r>
    <x v="37"/>
    <s v="029/2024"/>
    <x v="0"/>
    <x v="1"/>
    <n v="29"/>
    <n v="3117.93"/>
  </r>
  <r>
    <x v="31"/>
    <s v="022/2024"/>
    <x v="0"/>
    <x v="1"/>
    <n v="22"/>
    <n v="470"/>
  </r>
  <r>
    <x v="38"/>
    <s v="028/2024"/>
    <x v="0"/>
    <x v="1"/>
    <n v="28"/>
    <n v="32137.05"/>
  </r>
  <r>
    <x v="46"/>
    <s v="037/2024"/>
    <x v="0"/>
    <x v="1"/>
    <n v="37"/>
    <n v="9800"/>
  </r>
  <r>
    <x v="31"/>
    <s v="022/2024"/>
    <x v="0"/>
    <x v="1"/>
    <n v="22"/>
    <n v="8000"/>
  </r>
  <r>
    <x v="38"/>
    <s v="028/2024"/>
    <x v="0"/>
    <x v="1"/>
    <n v="28"/>
    <n v="0"/>
  </r>
  <r>
    <x v="38"/>
    <s v="028/2024"/>
    <x v="0"/>
    <x v="1"/>
    <n v="28"/>
    <n v="10062.57"/>
  </r>
  <r>
    <x v="38"/>
    <s v="028/2024"/>
    <x v="0"/>
    <x v="1"/>
    <n v="28"/>
    <n v="19500.22"/>
  </r>
  <r>
    <x v="49"/>
    <s v="010/2024"/>
    <x v="0"/>
    <x v="1"/>
    <n v="10"/>
    <n v="120.91"/>
  </r>
  <r>
    <x v="9"/>
    <s v="017/2023"/>
    <x v="0"/>
    <x v="0"/>
    <n v="17"/>
    <n v="3792"/>
  </r>
  <r>
    <x v="8"/>
    <s v="024/2023"/>
    <x v="0"/>
    <x v="0"/>
    <n v="24"/>
    <n v="1494.77"/>
  </r>
  <r>
    <x v="31"/>
    <s v="022/2024"/>
    <x v="0"/>
    <x v="1"/>
    <n v="22"/>
    <n v="4910.62"/>
  </r>
  <r>
    <x v="37"/>
    <s v="029/2024"/>
    <x v="0"/>
    <x v="1"/>
    <n v="29"/>
    <n v="178608.13"/>
  </r>
  <r>
    <x v="31"/>
    <s v="022/2024"/>
    <x v="0"/>
    <x v="1"/>
    <n v="22"/>
    <n v="1934"/>
  </r>
  <r>
    <x v="37"/>
    <s v="029/2024"/>
    <x v="0"/>
    <x v="1"/>
    <n v="29"/>
    <n v="6872.71"/>
  </r>
  <r>
    <x v="38"/>
    <s v="028/2024"/>
    <x v="0"/>
    <x v="1"/>
    <n v="28"/>
    <n v="6259.56"/>
  </r>
  <r>
    <x v="43"/>
    <s v="009/2024"/>
    <x v="0"/>
    <x v="1"/>
    <n v="9"/>
    <n v="6318.16"/>
  </r>
  <r>
    <x v="38"/>
    <s v="028/2024"/>
    <x v="0"/>
    <x v="1"/>
    <n v="28"/>
    <n v="21837.15"/>
  </r>
  <r>
    <x v="37"/>
    <s v="029/2024"/>
    <x v="0"/>
    <x v="1"/>
    <n v="29"/>
    <n v="5456.41"/>
  </r>
  <r>
    <x v="37"/>
    <s v="029/2024"/>
    <x v="0"/>
    <x v="1"/>
    <n v="29"/>
    <n v="6235.9"/>
  </r>
  <r>
    <x v="50"/>
    <s v="040/2024"/>
    <x v="0"/>
    <x v="1"/>
    <n v="40"/>
    <n v="14716"/>
  </r>
  <r>
    <x v="50"/>
    <s v="040/2024"/>
    <x v="0"/>
    <x v="1"/>
    <n v="40"/>
    <n v="3679"/>
  </r>
  <r>
    <x v="50"/>
    <s v="040/2024"/>
    <x v="0"/>
    <x v="1"/>
    <n v="40"/>
    <n v="55185"/>
  </r>
  <r>
    <x v="37"/>
    <s v="029/2024"/>
    <x v="0"/>
    <x v="1"/>
    <n v="29"/>
    <n v="1224.68"/>
  </r>
  <r>
    <x v="38"/>
    <s v="028/2024"/>
    <x v="0"/>
    <x v="1"/>
    <n v="28"/>
    <n v="5846.78"/>
  </r>
  <r>
    <x v="38"/>
    <s v="028/2024"/>
    <x v="0"/>
    <x v="1"/>
    <n v="28"/>
    <n v="24057.1"/>
  </r>
  <r>
    <x v="37"/>
    <s v="029/2024"/>
    <x v="0"/>
    <x v="1"/>
    <n v="29"/>
    <n v="0"/>
  </r>
  <r>
    <x v="37"/>
    <s v="029/2024"/>
    <x v="0"/>
    <x v="1"/>
    <n v="29"/>
    <n v="3117.95"/>
  </r>
  <r>
    <x v="38"/>
    <s v="028/2024"/>
    <x v="0"/>
    <x v="1"/>
    <n v="28"/>
    <n v="0"/>
  </r>
  <r>
    <x v="37"/>
    <s v="029/2024"/>
    <x v="0"/>
    <x v="1"/>
    <n v="29"/>
    <n v="19859.650000000001"/>
  </r>
  <r>
    <x v="0"/>
    <s v="031/2023"/>
    <x v="0"/>
    <x v="0"/>
    <n v="31"/>
    <n v="7790.79"/>
  </r>
  <r>
    <x v="37"/>
    <s v="029/2024"/>
    <x v="0"/>
    <x v="1"/>
    <n v="29"/>
    <n v="3628.65"/>
  </r>
  <r>
    <x v="37"/>
    <s v="029/2024"/>
    <x v="0"/>
    <x v="1"/>
    <n v="29"/>
    <n v="53366.42"/>
  </r>
  <r>
    <x v="16"/>
    <s v="026/2023"/>
    <x v="0"/>
    <x v="0"/>
    <n v="26"/>
    <n v="784"/>
  </r>
  <r>
    <x v="38"/>
    <s v="028/2024"/>
    <x v="0"/>
    <x v="1"/>
    <n v="28"/>
    <n v="0"/>
  </r>
  <r>
    <x v="43"/>
    <s v="009/2024"/>
    <x v="0"/>
    <x v="1"/>
    <n v="9"/>
    <n v="11917.93"/>
  </r>
  <r>
    <x v="31"/>
    <s v="022/2024"/>
    <x v="0"/>
    <x v="1"/>
    <n v="22"/>
    <n v="6596.8"/>
  </r>
  <r>
    <x v="0"/>
    <s v="031/2023"/>
    <x v="0"/>
    <x v="0"/>
    <n v="31"/>
    <n v="2726.5"/>
  </r>
  <r>
    <x v="37"/>
    <s v="029/2024"/>
    <x v="0"/>
    <x v="1"/>
    <n v="29"/>
    <n v="5456.42"/>
  </r>
  <r>
    <x v="38"/>
    <s v="028/2024"/>
    <x v="0"/>
    <x v="1"/>
    <n v="28"/>
    <n v="2697.69"/>
  </r>
  <r>
    <x v="37"/>
    <s v="029/2024"/>
    <x v="0"/>
    <x v="1"/>
    <n v="29"/>
    <n v="9508.0300000000007"/>
  </r>
  <r>
    <x v="38"/>
    <s v="028/2024"/>
    <x v="0"/>
    <x v="1"/>
    <n v="28"/>
    <n v="103185.86"/>
  </r>
  <r>
    <x v="38"/>
    <s v="028/2024"/>
    <x v="0"/>
    <x v="1"/>
    <n v="28"/>
    <n v="8812.7000000000007"/>
  </r>
  <r>
    <x v="38"/>
    <s v="028/2024"/>
    <x v="0"/>
    <x v="1"/>
    <n v="28"/>
    <n v="3558.09"/>
  </r>
  <r>
    <x v="16"/>
    <s v="026/2023"/>
    <x v="0"/>
    <x v="0"/>
    <n v="26"/>
    <n v="672"/>
  </r>
  <r>
    <x v="16"/>
    <s v="026/2023"/>
    <x v="0"/>
    <x v="0"/>
    <n v="26"/>
    <n v="2464"/>
  </r>
  <r>
    <x v="38"/>
    <s v="028/2024"/>
    <x v="0"/>
    <x v="1"/>
    <n v="28"/>
    <n v="27765.34"/>
  </r>
  <r>
    <x v="37"/>
    <s v="029/2024"/>
    <x v="0"/>
    <x v="1"/>
    <n v="29"/>
    <n v="2535.16"/>
  </r>
  <r>
    <x v="37"/>
    <s v="029/2024"/>
    <x v="0"/>
    <x v="1"/>
    <n v="29"/>
    <n v="36287.74"/>
  </r>
  <r>
    <x v="37"/>
    <s v="029/2024"/>
    <x v="0"/>
    <x v="1"/>
    <n v="29"/>
    <n v="80350.47"/>
  </r>
  <r>
    <x v="38"/>
    <s v="028/2024"/>
    <x v="0"/>
    <x v="1"/>
    <n v="28"/>
    <n v="33678.54"/>
  </r>
  <r>
    <x v="38"/>
    <s v="028/2024"/>
    <x v="0"/>
    <x v="1"/>
    <n v="28"/>
    <n v="45018.21"/>
  </r>
  <r>
    <x v="38"/>
    <s v="028/2024"/>
    <x v="0"/>
    <x v="1"/>
    <n v="28"/>
    <n v="0"/>
  </r>
  <r>
    <x v="38"/>
    <s v="028/2024"/>
    <x v="0"/>
    <x v="1"/>
    <n v="28"/>
    <n v="29247.98"/>
  </r>
  <r>
    <x v="38"/>
    <s v="028/2024"/>
    <x v="0"/>
    <x v="1"/>
    <n v="28"/>
    <n v="0"/>
  </r>
  <r>
    <x v="37"/>
    <s v="029/2024"/>
    <x v="0"/>
    <x v="1"/>
    <n v="29"/>
    <n v="63040.53"/>
  </r>
  <r>
    <x v="38"/>
    <s v="028/2024"/>
    <x v="0"/>
    <x v="1"/>
    <n v="28"/>
    <n v="1176.23"/>
  </r>
  <r>
    <x v="31"/>
    <s v="022/2024"/>
    <x v="0"/>
    <x v="1"/>
    <n v="22"/>
    <n v="1035"/>
  </r>
  <r>
    <x v="38"/>
    <s v="028/2024"/>
    <x v="0"/>
    <x v="1"/>
    <n v="28"/>
    <n v="119666.13"/>
  </r>
  <r>
    <x v="38"/>
    <s v="028/2024"/>
    <x v="0"/>
    <x v="1"/>
    <n v="28"/>
    <n v="0"/>
  </r>
  <r>
    <x v="38"/>
    <s v="028/2024"/>
    <x v="0"/>
    <x v="1"/>
    <n v="28"/>
    <n v="6418.5"/>
  </r>
  <r>
    <x v="37"/>
    <s v="029/2024"/>
    <x v="0"/>
    <x v="1"/>
    <n v="29"/>
    <n v="5456.35"/>
  </r>
  <r>
    <x v="22"/>
    <s v="018/2024"/>
    <x v="0"/>
    <x v="1"/>
    <n v="18"/>
    <n v="21140"/>
  </r>
  <r>
    <x v="22"/>
    <s v="018/2024"/>
    <x v="0"/>
    <x v="1"/>
    <n v="18"/>
    <n v="93220"/>
  </r>
  <r>
    <x v="51"/>
    <s v="039/2024"/>
    <x v="0"/>
    <x v="1"/>
    <n v="39"/>
    <n v="13260"/>
  </r>
  <r>
    <x v="51"/>
    <s v="039/2024"/>
    <x v="0"/>
    <x v="1"/>
    <n v="39"/>
    <n v="79560"/>
  </r>
  <r>
    <x v="51"/>
    <s v="039/2024"/>
    <x v="0"/>
    <x v="1"/>
    <n v="39"/>
    <n v="6630"/>
  </r>
  <r>
    <x v="37"/>
    <s v="029/2024"/>
    <x v="0"/>
    <x v="1"/>
    <n v="29"/>
    <n v="1623.58"/>
  </r>
  <r>
    <x v="38"/>
    <s v="028/2024"/>
    <x v="0"/>
    <x v="1"/>
    <n v="28"/>
    <n v="46345.36"/>
  </r>
  <r>
    <x v="0"/>
    <s v="031/2023"/>
    <x v="0"/>
    <x v="0"/>
    <n v="31"/>
    <n v="4092.1"/>
  </r>
  <r>
    <x v="49"/>
    <s v="010/2024"/>
    <x v="0"/>
    <x v="1"/>
    <n v="10"/>
    <n v="10638.6"/>
  </r>
  <r>
    <x v="38"/>
    <s v="028/2024"/>
    <x v="0"/>
    <x v="1"/>
    <n v="28"/>
    <n v="6386.13"/>
  </r>
  <r>
    <x v="37"/>
    <s v="029/2024"/>
    <x v="0"/>
    <x v="1"/>
    <n v="29"/>
    <n v="3149.41"/>
  </r>
  <r>
    <x v="6"/>
    <s v="018/2023"/>
    <x v="0"/>
    <x v="0"/>
    <n v="18"/>
    <n v="565.65"/>
  </r>
  <r>
    <x v="6"/>
    <s v="018/2023"/>
    <x v="0"/>
    <x v="0"/>
    <n v="18"/>
    <n v="536.32000000000005"/>
  </r>
  <r>
    <x v="6"/>
    <s v="018/2023"/>
    <x v="0"/>
    <x v="0"/>
    <n v="18"/>
    <n v="2040.53"/>
  </r>
  <r>
    <x v="38"/>
    <s v="028/2024"/>
    <x v="0"/>
    <x v="1"/>
    <n v="28"/>
    <n v="5622.55"/>
  </r>
  <r>
    <x v="6"/>
    <s v="018/2023"/>
    <x v="0"/>
    <x v="0"/>
    <n v="18"/>
    <n v="91.2"/>
  </r>
  <r>
    <x v="6"/>
    <s v="018/2023"/>
    <x v="0"/>
    <x v="0"/>
    <n v="18"/>
    <n v="85.6"/>
  </r>
  <r>
    <x v="6"/>
    <s v="018/2023"/>
    <x v="0"/>
    <x v="0"/>
    <n v="18"/>
    <n v="562.70000000000005"/>
  </r>
  <r>
    <x v="0"/>
    <s v="031/2023"/>
    <x v="0"/>
    <x v="0"/>
    <n v="31"/>
    <n v="423.4"/>
  </r>
  <r>
    <x v="40"/>
    <s v="025/2023"/>
    <x v="0"/>
    <x v="0"/>
    <n v="25"/>
    <n v="4870.8"/>
  </r>
  <r>
    <x v="40"/>
    <s v="025/2023"/>
    <x v="0"/>
    <x v="0"/>
    <n v="25"/>
    <n v="4600.2"/>
  </r>
  <r>
    <x v="40"/>
    <s v="025/2023"/>
    <x v="0"/>
    <x v="0"/>
    <n v="25"/>
    <n v="17589"/>
  </r>
  <r>
    <x v="6"/>
    <s v="018/2023"/>
    <x v="0"/>
    <x v="0"/>
    <n v="18"/>
    <n v="290.5"/>
  </r>
  <r>
    <x v="40"/>
    <s v="025/2023"/>
    <x v="0"/>
    <x v="0"/>
    <n v="25"/>
    <n v="3236.22"/>
  </r>
  <r>
    <x v="40"/>
    <s v="025/2023"/>
    <x v="0"/>
    <x v="0"/>
    <n v="25"/>
    <n v="11686.35"/>
  </r>
  <r>
    <x v="6"/>
    <s v="018/2023"/>
    <x v="0"/>
    <x v="0"/>
    <n v="18"/>
    <n v="1412.65"/>
  </r>
  <r>
    <x v="6"/>
    <s v="018/2023"/>
    <x v="0"/>
    <x v="0"/>
    <n v="18"/>
    <n v="441.06"/>
  </r>
  <r>
    <x v="6"/>
    <s v="018/2023"/>
    <x v="0"/>
    <x v="0"/>
    <n v="18"/>
    <n v="351.59"/>
  </r>
  <r>
    <x v="2"/>
    <s v="030/2023"/>
    <x v="0"/>
    <x v="0"/>
    <n v="30"/>
    <n v="18206.28"/>
  </r>
  <r>
    <x v="38"/>
    <s v="028/2024"/>
    <x v="0"/>
    <x v="1"/>
    <n v="28"/>
    <n v="49213.97"/>
  </r>
  <r>
    <x v="2"/>
    <s v="030/2023"/>
    <x v="0"/>
    <x v="0"/>
    <n v="30"/>
    <n v="4551.57"/>
  </r>
  <r>
    <x v="43"/>
    <s v="009/2024"/>
    <x v="0"/>
    <x v="1"/>
    <n v="9"/>
    <n v="3324.72"/>
  </r>
  <r>
    <x v="38"/>
    <s v="028/2024"/>
    <x v="0"/>
    <x v="1"/>
    <n v="28"/>
    <n v="30553.88"/>
  </r>
  <r>
    <x v="43"/>
    <s v="009/2024"/>
    <x v="0"/>
    <x v="1"/>
    <n v="9"/>
    <n v="0"/>
  </r>
  <r>
    <x v="38"/>
    <s v="028/2024"/>
    <x v="0"/>
    <x v="1"/>
    <n v="28"/>
    <n v="34252.15"/>
  </r>
  <r>
    <x v="31"/>
    <s v="022/2024"/>
    <x v="0"/>
    <x v="1"/>
    <n v="22"/>
    <n v="188"/>
  </r>
  <r>
    <x v="31"/>
    <s v="022/2024"/>
    <x v="0"/>
    <x v="1"/>
    <n v="22"/>
    <n v="1140"/>
  </r>
  <r>
    <x v="0"/>
    <s v="031/2023"/>
    <x v="0"/>
    <x v="0"/>
    <n v="31"/>
    <n v="1486.25"/>
  </r>
  <r>
    <x v="37"/>
    <s v="029/2024"/>
    <x v="0"/>
    <x v="1"/>
    <n v="29"/>
    <n v="1333.73"/>
  </r>
  <r>
    <x v="37"/>
    <s v="029/2024"/>
    <x v="0"/>
    <x v="1"/>
    <n v="29"/>
    <n v="12471.81"/>
  </r>
  <r>
    <x v="37"/>
    <s v="029/2024"/>
    <x v="0"/>
    <x v="1"/>
    <n v="29"/>
    <n v="27282.080000000002"/>
  </r>
  <r>
    <x v="38"/>
    <s v="028/2024"/>
    <x v="0"/>
    <x v="1"/>
    <n v="28"/>
    <n v="0"/>
  </r>
  <r>
    <x v="37"/>
    <s v="029/2024"/>
    <x v="0"/>
    <x v="1"/>
    <n v="29"/>
    <n v="13559.6"/>
  </r>
  <r>
    <x v="37"/>
    <s v="029/2024"/>
    <x v="0"/>
    <x v="1"/>
    <n v="29"/>
    <n v="18695.78"/>
  </r>
  <r>
    <x v="43"/>
    <s v="009/2024"/>
    <x v="0"/>
    <x v="1"/>
    <n v="9"/>
    <n v="420.84"/>
  </r>
  <r>
    <x v="43"/>
    <s v="009/2024"/>
    <x v="0"/>
    <x v="1"/>
    <n v="9"/>
    <n v="294.72000000000003"/>
  </r>
  <r>
    <x v="38"/>
    <s v="028/2024"/>
    <x v="0"/>
    <x v="1"/>
    <n v="28"/>
    <n v="6008.68"/>
  </r>
  <r>
    <x v="37"/>
    <s v="029/2024"/>
    <x v="0"/>
    <x v="1"/>
    <n v="29"/>
    <n v="24628.38"/>
  </r>
  <r>
    <x v="8"/>
    <s v="024/2023"/>
    <x v="0"/>
    <x v="0"/>
    <n v="24"/>
    <n v="1199.8"/>
  </r>
  <r>
    <x v="38"/>
    <s v="028/2024"/>
    <x v="0"/>
    <x v="1"/>
    <n v="28"/>
    <n v="3967.03"/>
  </r>
  <r>
    <x v="0"/>
    <s v="031/2023"/>
    <x v="0"/>
    <x v="0"/>
    <n v="31"/>
    <n v="1328.88"/>
  </r>
  <r>
    <x v="37"/>
    <s v="029/2024"/>
    <x v="0"/>
    <x v="1"/>
    <n v="29"/>
    <n v="123476.66"/>
  </r>
  <r>
    <x v="37"/>
    <s v="029/2024"/>
    <x v="0"/>
    <x v="1"/>
    <n v="29"/>
    <n v="10845.73"/>
  </r>
  <r>
    <x v="38"/>
    <s v="028/2024"/>
    <x v="0"/>
    <x v="1"/>
    <n v="28"/>
    <n v="2707.05"/>
  </r>
  <r>
    <x v="38"/>
    <s v="028/2024"/>
    <x v="0"/>
    <x v="1"/>
    <n v="28"/>
    <n v="26315.63"/>
  </r>
  <r>
    <x v="37"/>
    <s v="029/2024"/>
    <x v="0"/>
    <x v="1"/>
    <n v="29"/>
    <n v="10133.34"/>
  </r>
  <r>
    <x v="37"/>
    <s v="029/2024"/>
    <x v="0"/>
    <x v="1"/>
    <n v="29"/>
    <n v="7258.51"/>
  </r>
  <r>
    <x v="8"/>
    <s v="024/2023"/>
    <x v="0"/>
    <x v="0"/>
    <n v="24"/>
    <n v="4934.22"/>
  </r>
  <r>
    <x v="40"/>
    <s v="025/2023"/>
    <x v="0"/>
    <x v="0"/>
    <n v="25"/>
    <n v="3056.43"/>
  </r>
  <r>
    <x v="37"/>
    <s v="029/2024"/>
    <x v="0"/>
    <x v="1"/>
    <n v="29"/>
    <n v="2102.0100000000002"/>
  </r>
  <r>
    <x v="38"/>
    <s v="028/2024"/>
    <x v="0"/>
    <x v="1"/>
    <n v="28"/>
    <n v="0"/>
  </r>
  <r>
    <x v="38"/>
    <s v="028/2024"/>
    <x v="0"/>
    <x v="1"/>
    <n v="28"/>
    <n v="34569.769999999997"/>
  </r>
  <r>
    <x v="38"/>
    <s v="028/2024"/>
    <x v="0"/>
    <x v="1"/>
    <n v="28"/>
    <n v="113179.4"/>
  </r>
  <r>
    <x v="38"/>
    <s v="028/2024"/>
    <x v="0"/>
    <x v="1"/>
    <n v="28"/>
    <n v="0"/>
  </r>
  <r>
    <x v="38"/>
    <s v="028/2024"/>
    <x v="0"/>
    <x v="1"/>
    <n v="28"/>
    <n v="80998.58"/>
  </r>
  <r>
    <x v="31"/>
    <s v="022/2024"/>
    <x v="0"/>
    <x v="1"/>
    <n v="22"/>
    <n v="2000"/>
  </r>
  <r>
    <x v="38"/>
    <s v="028/2024"/>
    <x v="0"/>
    <x v="1"/>
    <n v="28"/>
    <n v="58854.65"/>
  </r>
  <r>
    <x v="37"/>
    <s v="029/2024"/>
    <x v="0"/>
    <x v="1"/>
    <n v="29"/>
    <n v="4676.92"/>
  </r>
  <r>
    <x v="6"/>
    <s v="018/2023"/>
    <x v="0"/>
    <x v="0"/>
    <n v="18"/>
    <n v="373.68"/>
  </r>
  <r>
    <x v="6"/>
    <s v="018/2023"/>
    <x v="0"/>
    <x v="0"/>
    <n v="18"/>
    <n v="1349.4"/>
  </r>
  <r>
    <x v="6"/>
    <s v="018/2023"/>
    <x v="0"/>
    <x v="0"/>
    <n v="18"/>
    <n v="352.92"/>
  </r>
  <r>
    <x v="38"/>
    <s v="028/2024"/>
    <x v="0"/>
    <x v="1"/>
    <n v="28"/>
    <n v="35332.42"/>
  </r>
  <r>
    <x v="37"/>
    <s v="029/2024"/>
    <x v="0"/>
    <x v="1"/>
    <n v="29"/>
    <n v="125923.99"/>
  </r>
  <r>
    <x v="31"/>
    <s v="022/2024"/>
    <x v="0"/>
    <x v="1"/>
    <n v="22"/>
    <n v="10835.38"/>
  </r>
  <r>
    <x v="31"/>
    <s v="022/2024"/>
    <x v="0"/>
    <x v="1"/>
    <n v="22"/>
    <n v="470"/>
  </r>
  <r>
    <x v="38"/>
    <s v="028/2024"/>
    <x v="0"/>
    <x v="1"/>
    <n v="28"/>
    <n v="47341.32"/>
  </r>
  <r>
    <x v="38"/>
    <s v="028/2024"/>
    <x v="0"/>
    <x v="1"/>
    <n v="28"/>
    <n v="28022.33"/>
  </r>
  <r>
    <x v="22"/>
    <s v="018/2024"/>
    <x v="0"/>
    <x v="1"/>
    <n v="18"/>
    <n v="5090"/>
  </r>
  <r>
    <x v="22"/>
    <s v="018/2024"/>
    <x v="0"/>
    <x v="1"/>
    <n v="18"/>
    <n v="20360"/>
  </r>
  <r>
    <x v="38"/>
    <s v="028/2024"/>
    <x v="0"/>
    <x v="1"/>
    <n v="28"/>
    <n v="14429.81"/>
  </r>
  <r>
    <x v="43"/>
    <s v="009/2024"/>
    <x v="0"/>
    <x v="1"/>
    <n v="9"/>
    <n v="3821.16"/>
  </r>
  <r>
    <x v="37"/>
    <s v="029/2024"/>
    <x v="0"/>
    <x v="1"/>
    <n v="29"/>
    <n v="1477.63"/>
  </r>
  <r>
    <x v="52"/>
    <s v="063/2024"/>
    <x v="0"/>
    <x v="1"/>
    <n v="63"/>
    <n v="0"/>
  </r>
  <r>
    <x v="52"/>
    <s v="063/2024"/>
    <x v="0"/>
    <x v="1"/>
    <n v="63"/>
    <n v="0"/>
  </r>
  <r>
    <x v="52"/>
    <s v="063/2024"/>
    <x v="0"/>
    <x v="1"/>
    <n v="63"/>
    <n v="0"/>
  </r>
  <r>
    <x v="0"/>
    <s v="031/2023"/>
    <x v="0"/>
    <x v="0"/>
    <n v="31"/>
    <n v="49778.9"/>
  </r>
  <r>
    <x v="53"/>
    <s v="060/2024"/>
    <x v="0"/>
    <x v="1"/>
    <n v="60"/>
    <n v="15200"/>
  </r>
  <r>
    <x v="53"/>
    <s v="060/2024"/>
    <x v="0"/>
    <x v="1"/>
    <n v="60"/>
    <n v="53200"/>
  </r>
  <r>
    <x v="53"/>
    <s v="060/2024"/>
    <x v="0"/>
    <x v="1"/>
    <n v="60"/>
    <n v="7600"/>
  </r>
  <r>
    <x v="8"/>
    <s v="024/2023"/>
    <x v="0"/>
    <x v="0"/>
    <n v="24"/>
    <n v="2499"/>
  </r>
  <r>
    <x v="43"/>
    <s v="009/2024"/>
    <x v="0"/>
    <x v="1"/>
    <n v="9"/>
    <n v="458.46"/>
  </r>
  <r>
    <x v="43"/>
    <s v="009/2024"/>
    <x v="0"/>
    <x v="1"/>
    <n v="9"/>
    <n v="4113.82"/>
  </r>
  <r>
    <x v="54"/>
    <s v="051/2024"/>
    <x v="0"/>
    <x v="1"/>
    <n v="51"/>
    <n v="7416"/>
  </r>
  <r>
    <x v="54"/>
    <s v="051/2024"/>
    <x v="0"/>
    <x v="1"/>
    <n v="51"/>
    <n v="2472"/>
  </r>
  <r>
    <x v="54"/>
    <s v="051/2024"/>
    <x v="0"/>
    <x v="1"/>
    <n v="51"/>
    <n v="39552"/>
  </r>
  <r>
    <x v="31"/>
    <s v="022/2024"/>
    <x v="0"/>
    <x v="1"/>
    <n v="22"/>
    <n v="1460"/>
  </r>
  <r>
    <x v="55"/>
    <s v="061/2024"/>
    <x v="0"/>
    <x v="1"/>
    <n v="61"/>
    <n v="19060"/>
  </r>
  <r>
    <x v="55"/>
    <s v="061/2024"/>
    <x v="0"/>
    <x v="1"/>
    <n v="61"/>
    <n v="66710"/>
  </r>
  <r>
    <x v="55"/>
    <s v="061/2024"/>
    <x v="0"/>
    <x v="1"/>
    <n v="61"/>
    <n v="9530"/>
  </r>
  <r>
    <x v="56"/>
    <s v="050/2024"/>
    <x v="0"/>
    <x v="1"/>
    <n v="50"/>
    <n v="1004"/>
  </r>
  <r>
    <x v="56"/>
    <s v="050/2024"/>
    <x v="0"/>
    <x v="1"/>
    <n v="50"/>
    <n v="3012"/>
  </r>
  <r>
    <x v="56"/>
    <s v="050/2024"/>
    <x v="0"/>
    <x v="1"/>
    <n v="50"/>
    <n v="16064"/>
  </r>
  <r>
    <x v="43"/>
    <s v="009/2024"/>
    <x v="0"/>
    <x v="1"/>
    <n v="9"/>
    <n v="479.15"/>
  </r>
  <r>
    <x v="57"/>
    <s v="043/2024"/>
    <x v="0"/>
    <x v="1"/>
    <n v="43"/>
    <n v="11400"/>
  </r>
  <r>
    <x v="57"/>
    <s v="043/2024"/>
    <x v="0"/>
    <x v="1"/>
    <n v="43"/>
    <n v="1140"/>
  </r>
  <r>
    <x v="57"/>
    <s v="043/2024"/>
    <x v="0"/>
    <x v="1"/>
    <n v="43"/>
    <n v="2280"/>
  </r>
  <r>
    <x v="58"/>
    <s v="044/2024"/>
    <x v="0"/>
    <x v="1"/>
    <n v="44"/>
    <n v="1831.32"/>
  </r>
  <r>
    <x v="58"/>
    <s v="044/2024"/>
    <x v="0"/>
    <x v="1"/>
    <n v="44"/>
    <n v="101.74"/>
  </r>
  <r>
    <x v="58"/>
    <s v="044/2024"/>
    <x v="0"/>
    <x v="1"/>
    <n v="44"/>
    <n v="356.09"/>
  </r>
  <r>
    <x v="59"/>
    <s v="048/2024"/>
    <x v="0"/>
    <x v="1"/>
    <n v="48"/>
    <n v="1396.46"/>
  </r>
  <r>
    <x v="59"/>
    <s v="048/2024"/>
    <x v="0"/>
    <x v="1"/>
    <n v="48"/>
    <n v="22343.360000000001"/>
  </r>
  <r>
    <x v="59"/>
    <s v="048/2024"/>
    <x v="0"/>
    <x v="1"/>
    <n v="48"/>
    <n v="4189.38"/>
  </r>
  <r>
    <x v="60"/>
    <s v="059/2024"/>
    <x v="0"/>
    <x v="1"/>
    <n v="59"/>
    <n v="3780"/>
  </r>
  <r>
    <x v="60"/>
    <s v="059/2024"/>
    <x v="0"/>
    <x v="1"/>
    <n v="59"/>
    <n v="1080"/>
  </r>
  <r>
    <x v="60"/>
    <s v="059/2024"/>
    <x v="0"/>
    <x v="1"/>
    <n v="59"/>
    <n v="540"/>
  </r>
  <r>
    <x v="61"/>
    <s v="045/2024"/>
    <x v="0"/>
    <x v="1"/>
    <n v="45"/>
    <n v="520.52"/>
  </r>
  <r>
    <x v="61"/>
    <s v="045/2024"/>
    <x v="0"/>
    <x v="1"/>
    <n v="45"/>
    <n v="260.26"/>
  </r>
  <r>
    <x v="61"/>
    <s v="045/2024"/>
    <x v="0"/>
    <x v="1"/>
    <n v="45"/>
    <n v="3123.12"/>
  </r>
  <r>
    <x v="62"/>
    <s v="058/2024"/>
    <x v="0"/>
    <x v="1"/>
    <n v="58"/>
    <n v="3520.55"/>
  </r>
  <r>
    <x v="62"/>
    <s v="058/2024"/>
    <x v="0"/>
    <x v="1"/>
    <n v="58"/>
    <n v="27975.17"/>
  </r>
  <r>
    <x v="62"/>
    <s v="058/2024"/>
    <x v="0"/>
    <x v="1"/>
    <n v="58"/>
    <n v="7873.93"/>
  </r>
  <r>
    <x v="63"/>
    <s v="049/2024"/>
    <x v="0"/>
    <x v="1"/>
    <n v="49"/>
    <n v="2617.2800000000002"/>
  </r>
  <r>
    <x v="63"/>
    <s v="049/2024"/>
    <x v="0"/>
    <x v="1"/>
    <n v="49"/>
    <n v="163.58000000000001"/>
  </r>
  <r>
    <x v="63"/>
    <s v="049/2024"/>
    <x v="0"/>
    <x v="1"/>
    <n v="49"/>
    <n v="490.74"/>
  </r>
  <r>
    <x v="43"/>
    <s v="009/2024"/>
    <x v="0"/>
    <x v="1"/>
    <n v="9"/>
    <n v="20691"/>
  </r>
  <r>
    <x v="38"/>
    <s v="028/2024"/>
    <x v="0"/>
    <x v="1"/>
    <n v="28"/>
    <n v="9529.32"/>
  </r>
  <r>
    <x v="64"/>
    <s v="055/2024"/>
    <x v="0"/>
    <x v="1"/>
    <n v="55"/>
    <n v="5285"/>
  </r>
  <r>
    <x v="64"/>
    <s v="055/2024"/>
    <x v="0"/>
    <x v="1"/>
    <n v="55"/>
    <n v="24311"/>
  </r>
  <r>
    <x v="64"/>
    <s v="055/2024"/>
    <x v="0"/>
    <x v="1"/>
    <n v="55"/>
    <n v="2114"/>
  </r>
  <r>
    <x v="65"/>
    <s v="056/2024"/>
    <x v="0"/>
    <x v="1"/>
    <n v="56"/>
    <n v="1528.45"/>
  </r>
  <r>
    <x v="65"/>
    <s v="056/2024"/>
    <x v="0"/>
    <x v="1"/>
    <n v="56"/>
    <n v="218.35"/>
  </r>
  <r>
    <x v="65"/>
    <s v="056/2024"/>
    <x v="0"/>
    <x v="1"/>
    <n v="56"/>
    <n v="436.7"/>
  </r>
  <r>
    <x v="66"/>
    <s v="042/2024"/>
    <x v="0"/>
    <x v="1"/>
    <n v="42"/>
    <n v="2400"/>
  </r>
  <r>
    <x v="66"/>
    <s v="042/2024"/>
    <x v="0"/>
    <x v="1"/>
    <n v="42"/>
    <n v="4800"/>
  </r>
  <r>
    <x v="66"/>
    <s v="042/2024"/>
    <x v="0"/>
    <x v="1"/>
    <n v="42"/>
    <n v="28800"/>
  </r>
  <r>
    <x v="67"/>
    <s v="046/2024"/>
    <x v="0"/>
    <x v="1"/>
    <n v="46"/>
    <n v="172"/>
  </r>
  <r>
    <x v="67"/>
    <s v="046/2024"/>
    <x v="0"/>
    <x v="1"/>
    <n v="46"/>
    <n v="1204"/>
  </r>
  <r>
    <x v="67"/>
    <s v="046/2024"/>
    <x v="0"/>
    <x v="1"/>
    <n v="46"/>
    <n v="344"/>
  </r>
  <r>
    <x v="68"/>
    <s v="054/2024"/>
    <x v="0"/>
    <x v="1"/>
    <n v="54"/>
    <n v="4675"/>
  </r>
  <r>
    <x v="68"/>
    <s v="054/2024"/>
    <x v="0"/>
    <x v="1"/>
    <n v="54"/>
    <n v="1870"/>
  </r>
  <r>
    <x v="68"/>
    <s v="054/2024"/>
    <x v="0"/>
    <x v="1"/>
    <n v="54"/>
    <n v="21505"/>
  </r>
  <r>
    <x v="38"/>
    <s v="028/2024"/>
    <x v="0"/>
    <x v="1"/>
    <n v="28"/>
    <n v="24426.89"/>
  </r>
  <r>
    <x v="69"/>
    <s v="047/2024"/>
    <x v="0"/>
    <x v="1"/>
    <n v="47"/>
    <n v="1657.41"/>
  </r>
  <r>
    <x v="69"/>
    <s v="047/2024"/>
    <x v="0"/>
    <x v="1"/>
    <n v="47"/>
    <n v="4474.3999999999996"/>
  </r>
  <r>
    <x v="69"/>
    <s v="047/2024"/>
    <x v="0"/>
    <x v="1"/>
    <n v="47"/>
    <n v="22038.09"/>
  </r>
  <r>
    <x v="31"/>
    <s v="022/2024"/>
    <x v="0"/>
    <x v="1"/>
    <n v="22"/>
    <n v="290"/>
  </r>
  <r>
    <x v="70"/>
    <s v="053/2024"/>
    <x v="0"/>
    <x v="1"/>
    <n v="53"/>
    <n v="1408"/>
  </r>
  <r>
    <x v="70"/>
    <s v="053/2024"/>
    <x v="0"/>
    <x v="1"/>
    <n v="53"/>
    <n v="264"/>
  </r>
  <r>
    <x v="70"/>
    <s v="053/2024"/>
    <x v="0"/>
    <x v="1"/>
    <n v="53"/>
    <n v="88"/>
  </r>
  <r>
    <x v="43"/>
    <s v="009/2024"/>
    <x v="0"/>
    <x v="1"/>
    <n v="9"/>
    <n v="3342.26"/>
  </r>
  <r>
    <x v="37"/>
    <s v="029/2024"/>
    <x v="0"/>
    <x v="1"/>
    <n v="29"/>
    <n v="5599.07"/>
  </r>
  <r>
    <x v="37"/>
    <s v="029/2024"/>
    <x v="0"/>
    <x v="1"/>
    <n v="29"/>
    <n v="7794.88"/>
  </r>
  <r>
    <x v="38"/>
    <s v="028/2024"/>
    <x v="0"/>
    <x v="1"/>
    <n v="28"/>
    <n v="1152.21"/>
  </r>
  <r>
    <x v="71"/>
    <s v="033/2024"/>
    <x v="0"/>
    <x v="1"/>
    <n v="33"/>
    <n v="9452.5499999999993"/>
  </r>
  <r>
    <x v="38"/>
    <s v="028/2024"/>
    <x v="0"/>
    <x v="1"/>
    <n v="28"/>
    <n v="51336.65"/>
  </r>
  <r>
    <x v="38"/>
    <s v="028/2024"/>
    <x v="0"/>
    <x v="1"/>
    <n v="28"/>
    <n v="682.73"/>
  </r>
  <r>
    <x v="43"/>
    <s v="009/2024"/>
    <x v="0"/>
    <x v="1"/>
    <n v="9"/>
    <n v="662.16"/>
  </r>
  <r>
    <x v="48"/>
    <s v="030/2024"/>
    <x v="0"/>
    <x v="1"/>
    <n v="30"/>
    <n v="1400"/>
  </r>
  <r>
    <x v="9"/>
    <s v="017/2023"/>
    <x v="0"/>
    <x v="0"/>
    <n v="17"/>
    <n v="79738.05"/>
  </r>
  <r>
    <x v="43"/>
    <s v="009/2024"/>
    <x v="0"/>
    <x v="1"/>
    <n v="9"/>
    <n v="5081.01"/>
  </r>
  <r>
    <x v="38"/>
    <s v="028/2024"/>
    <x v="0"/>
    <x v="1"/>
    <n v="28"/>
    <n v="13205.22"/>
  </r>
  <r>
    <x v="38"/>
    <s v="028/2024"/>
    <x v="0"/>
    <x v="1"/>
    <n v="28"/>
    <n v="4782.37"/>
  </r>
  <r>
    <x v="16"/>
    <s v="026/2023"/>
    <x v="0"/>
    <x v="0"/>
    <n v="26"/>
    <n v="2016"/>
  </r>
  <r>
    <x v="16"/>
    <s v="026/2023"/>
    <x v="0"/>
    <x v="0"/>
    <n v="26"/>
    <n v="2464"/>
  </r>
  <r>
    <x v="38"/>
    <s v="028/2024"/>
    <x v="0"/>
    <x v="1"/>
    <n v="28"/>
    <n v="4532"/>
  </r>
  <r>
    <x v="16"/>
    <s v="026/2023"/>
    <x v="0"/>
    <x v="0"/>
    <n v="26"/>
    <n v="1456"/>
  </r>
  <r>
    <x v="0"/>
    <s v="031/2023"/>
    <x v="0"/>
    <x v="0"/>
    <n v="31"/>
    <n v="6220.65"/>
  </r>
  <r>
    <x v="6"/>
    <s v="018/2023"/>
    <x v="0"/>
    <x v="0"/>
    <n v="18"/>
    <n v="1350"/>
  </r>
  <r>
    <x v="6"/>
    <s v="018/2023"/>
    <x v="0"/>
    <x v="0"/>
    <n v="18"/>
    <n v="378"/>
  </r>
  <r>
    <x v="6"/>
    <s v="018/2023"/>
    <x v="0"/>
    <x v="0"/>
    <n v="18"/>
    <n v="364.5"/>
  </r>
  <r>
    <x v="6"/>
    <s v="018/2023"/>
    <x v="0"/>
    <x v="0"/>
    <n v="18"/>
    <n v="266"/>
  </r>
  <r>
    <x v="6"/>
    <s v="018/2023"/>
    <x v="0"/>
    <x v="0"/>
    <n v="18"/>
    <n v="304"/>
  </r>
  <r>
    <x v="6"/>
    <s v="018/2023"/>
    <x v="0"/>
    <x v="0"/>
    <n v="18"/>
    <n v="1045"/>
  </r>
  <r>
    <x v="31"/>
    <s v="022/2024"/>
    <x v="0"/>
    <x v="1"/>
    <n v="22"/>
    <n v="5195"/>
  </r>
  <r>
    <x v="38"/>
    <s v="028/2024"/>
    <x v="0"/>
    <x v="1"/>
    <n v="28"/>
    <n v="6137.34"/>
  </r>
  <r>
    <x v="37"/>
    <s v="029/2024"/>
    <x v="0"/>
    <x v="1"/>
    <n v="29"/>
    <n v="14810.27"/>
  </r>
  <r>
    <x v="38"/>
    <s v="028/2024"/>
    <x v="0"/>
    <x v="1"/>
    <n v="28"/>
    <n v="969.2"/>
  </r>
  <r>
    <x v="31"/>
    <s v="022/2024"/>
    <x v="0"/>
    <x v="1"/>
    <n v="22"/>
    <n v="470"/>
  </r>
  <r>
    <x v="7"/>
    <s v="020/2023"/>
    <x v="0"/>
    <x v="0"/>
    <n v="20"/>
    <n v="223602.25"/>
  </r>
  <r>
    <x v="37"/>
    <s v="029/2024"/>
    <x v="0"/>
    <x v="1"/>
    <n v="29"/>
    <n v="0"/>
  </r>
  <r>
    <x v="37"/>
    <s v="029/2024"/>
    <x v="0"/>
    <x v="1"/>
    <n v="29"/>
    <n v="1057.3499999999999"/>
  </r>
  <r>
    <x v="38"/>
    <s v="028/2024"/>
    <x v="0"/>
    <x v="1"/>
    <n v="28"/>
    <n v="0"/>
  </r>
  <r>
    <x v="38"/>
    <s v="028/2024"/>
    <x v="0"/>
    <x v="1"/>
    <n v="28"/>
    <n v="1150.17"/>
  </r>
  <r>
    <x v="72"/>
    <s v="011/2024"/>
    <x v="0"/>
    <x v="1"/>
    <n v="11"/>
    <n v="2102010.56"/>
  </r>
  <r>
    <x v="72"/>
    <s v="011/2024"/>
    <x v="0"/>
    <x v="1"/>
    <n v="11"/>
    <n v="5255026.4000000004"/>
  </r>
  <r>
    <x v="72"/>
    <s v="011/2024"/>
    <x v="0"/>
    <x v="1"/>
    <n v="11"/>
    <n v="281979.84000000003"/>
  </r>
  <r>
    <x v="72"/>
    <s v="011/2024"/>
    <x v="0"/>
    <x v="1"/>
    <n v="11"/>
    <n v="445639.2"/>
  </r>
  <r>
    <x v="52"/>
    <s v="063/2024"/>
    <x v="0"/>
    <x v="1"/>
    <n v="63"/>
    <n v="350.12"/>
  </r>
  <r>
    <x v="52"/>
    <s v="063/2024"/>
    <x v="0"/>
    <x v="1"/>
    <n v="63"/>
    <n v="121.2"/>
  </r>
  <r>
    <x v="52"/>
    <s v="063/2024"/>
    <x v="0"/>
    <x v="1"/>
    <n v="63"/>
    <n v="875.3"/>
  </r>
  <r>
    <x v="37"/>
    <s v="029/2024"/>
    <x v="0"/>
    <x v="1"/>
    <n v="29"/>
    <n v="24561.759999999998"/>
  </r>
  <r>
    <x v="37"/>
    <s v="029/2024"/>
    <x v="0"/>
    <x v="1"/>
    <n v="29"/>
    <n v="6050.63"/>
  </r>
  <r>
    <x v="0"/>
    <s v="031/2023"/>
    <x v="0"/>
    <x v="0"/>
    <n v="31"/>
    <n v="2599.3000000000002"/>
  </r>
  <r>
    <x v="38"/>
    <s v="028/2024"/>
    <x v="0"/>
    <x v="1"/>
    <n v="28"/>
    <n v="5126.03"/>
  </r>
  <r>
    <x v="73"/>
    <s v="062/2024"/>
    <x v="0"/>
    <x v="1"/>
    <n v="62"/>
    <n v="9128.5499999999993"/>
  </r>
  <r>
    <x v="73"/>
    <s v="062/2024"/>
    <x v="0"/>
    <x v="1"/>
    <n v="62"/>
    <n v="68381.75"/>
  </r>
  <r>
    <x v="73"/>
    <s v="062/2024"/>
    <x v="0"/>
    <x v="1"/>
    <n v="62"/>
    <n v="22384.7"/>
  </r>
  <r>
    <x v="37"/>
    <s v="029/2024"/>
    <x v="0"/>
    <x v="1"/>
    <n v="29"/>
    <n v="148287.42000000001"/>
  </r>
  <r>
    <x v="8"/>
    <s v="024/2023"/>
    <x v="0"/>
    <x v="0"/>
    <n v="24"/>
    <n v="1559.76"/>
  </r>
  <r>
    <x v="37"/>
    <s v="029/2024"/>
    <x v="0"/>
    <x v="1"/>
    <n v="29"/>
    <n v="4389.1099999999997"/>
  </r>
  <r>
    <x v="6"/>
    <s v="018/2023"/>
    <x v="0"/>
    <x v="0"/>
    <n v="18"/>
    <n v="1786.4"/>
  </r>
  <r>
    <x v="6"/>
    <s v="018/2023"/>
    <x v="0"/>
    <x v="0"/>
    <n v="18"/>
    <n v="6414.8"/>
  </r>
  <r>
    <x v="6"/>
    <s v="018/2023"/>
    <x v="0"/>
    <x v="0"/>
    <n v="18"/>
    <n v="1684.9"/>
  </r>
  <r>
    <x v="37"/>
    <s v="029/2024"/>
    <x v="0"/>
    <x v="1"/>
    <n v="29"/>
    <n v="10558.4"/>
  </r>
  <r>
    <x v="37"/>
    <s v="029/2024"/>
    <x v="0"/>
    <x v="1"/>
    <n v="29"/>
    <n v="1702.67"/>
  </r>
  <r>
    <x v="6"/>
    <s v="018/2023"/>
    <x v="0"/>
    <x v="0"/>
    <n v="18"/>
    <n v="976"/>
  </r>
  <r>
    <x v="0"/>
    <s v="031/2023"/>
    <x v="0"/>
    <x v="0"/>
    <n v="31"/>
    <n v="345"/>
  </r>
  <r>
    <x v="37"/>
    <s v="029/2024"/>
    <x v="0"/>
    <x v="1"/>
    <n v="29"/>
    <n v="1482.24"/>
  </r>
  <r>
    <x v="38"/>
    <s v="028/2024"/>
    <x v="0"/>
    <x v="1"/>
    <n v="28"/>
    <n v="111954.13"/>
  </r>
  <r>
    <x v="38"/>
    <s v="028/2024"/>
    <x v="0"/>
    <x v="1"/>
    <n v="28"/>
    <n v="21205.96"/>
  </r>
  <r>
    <x v="74"/>
    <s v="019/2023"/>
    <x v="0"/>
    <x v="0"/>
    <n v="19"/>
    <n v="33640"/>
  </r>
  <r>
    <x v="74"/>
    <s v="019/2023"/>
    <x v="0"/>
    <x v="0"/>
    <n v="19"/>
    <n v="1682"/>
  </r>
  <r>
    <x v="74"/>
    <s v="019/2023"/>
    <x v="0"/>
    <x v="0"/>
    <n v="19"/>
    <n v="6728"/>
  </r>
  <r>
    <x v="38"/>
    <s v="028/2024"/>
    <x v="0"/>
    <x v="1"/>
    <n v="28"/>
    <n v="9172.49"/>
  </r>
  <r>
    <x v="37"/>
    <s v="029/2024"/>
    <x v="0"/>
    <x v="1"/>
    <n v="29"/>
    <n v="2638.77"/>
  </r>
  <r>
    <x v="37"/>
    <s v="029/2024"/>
    <x v="0"/>
    <x v="1"/>
    <n v="29"/>
    <n v="1313.12"/>
  </r>
  <r>
    <x v="37"/>
    <s v="029/2024"/>
    <x v="0"/>
    <x v="1"/>
    <n v="29"/>
    <n v="76021.69"/>
  </r>
  <r>
    <x v="38"/>
    <s v="028/2024"/>
    <x v="0"/>
    <x v="1"/>
    <n v="28"/>
    <n v="192.3"/>
  </r>
  <r>
    <x v="38"/>
    <s v="028/2024"/>
    <x v="0"/>
    <x v="1"/>
    <n v="28"/>
    <n v="6554.36"/>
  </r>
  <r>
    <x v="37"/>
    <s v="029/2024"/>
    <x v="0"/>
    <x v="1"/>
    <n v="29"/>
    <n v="10133.34"/>
  </r>
  <r>
    <x v="38"/>
    <s v="028/2024"/>
    <x v="0"/>
    <x v="1"/>
    <n v="28"/>
    <n v="32866.629999999997"/>
  </r>
  <r>
    <x v="38"/>
    <s v="028/2024"/>
    <x v="0"/>
    <x v="1"/>
    <n v="28"/>
    <n v="24462.15"/>
  </r>
  <r>
    <x v="38"/>
    <s v="028/2024"/>
    <x v="0"/>
    <x v="1"/>
    <n v="28"/>
    <n v="0"/>
  </r>
  <r>
    <x v="23"/>
    <s v="019/2024"/>
    <x v="0"/>
    <x v="1"/>
    <n v="19"/>
    <n v="1180"/>
  </r>
  <r>
    <x v="23"/>
    <s v="019/2024"/>
    <x v="0"/>
    <x v="1"/>
    <n v="19"/>
    <n v="2360"/>
  </r>
  <r>
    <x v="38"/>
    <s v="028/2024"/>
    <x v="0"/>
    <x v="1"/>
    <n v="28"/>
    <n v="2367.75"/>
  </r>
  <r>
    <x v="37"/>
    <s v="029/2024"/>
    <x v="0"/>
    <x v="1"/>
    <n v="29"/>
    <n v="1954.44"/>
  </r>
  <r>
    <x v="38"/>
    <s v="028/2024"/>
    <x v="0"/>
    <x v="1"/>
    <n v="28"/>
    <n v="21377.13"/>
  </r>
  <r>
    <x v="0"/>
    <s v="031/2023"/>
    <x v="0"/>
    <x v="0"/>
    <n v="31"/>
    <n v="1666"/>
  </r>
  <r>
    <x v="31"/>
    <s v="022/2024"/>
    <x v="0"/>
    <x v="1"/>
    <n v="22"/>
    <n v="5516"/>
  </r>
  <r>
    <x v="37"/>
    <s v="029/2024"/>
    <x v="0"/>
    <x v="1"/>
    <n v="29"/>
    <n v="2750.29"/>
  </r>
  <r>
    <x v="38"/>
    <s v="028/2024"/>
    <x v="0"/>
    <x v="1"/>
    <n v="28"/>
    <n v="2976.13"/>
  </r>
  <r>
    <x v="16"/>
    <s v="026/2023"/>
    <x v="0"/>
    <x v="0"/>
    <n v="26"/>
    <n v="0"/>
  </r>
  <r>
    <x v="31"/>
    <s v="022/2024"/>
    <x v="0"/>
    <x v="1"/>
    <n v="22"/>
    <n v="420"/>
  </r>
  <r>
    <x v="22"/>
    <s v="018/2024"/>
    <x v="0"/>
    <x v="1"/>
    <n v="18"/>
    <n v="19225"/>
  </r>
  <r>
    <x v="22"/>
    <s v="018/2024"/>
    <x v="0"/>
    <x v="1"/>
    <n v="18"/>
    <n v="144690"/>
  </r>
  <r>
    <x v="22"/>
    <s v="018/2024"/>
    <x v="0"/>
    <x v="1"/>
    <n v="18"/>
    <n v="29860"/>
  </r>
  <r>
    <x v="37"/>
    <s v="029/2024"/>
    <x v="0"/>
    <x v="1"/>
    <n v="29"/>
    <n v="23334.880000000001"/>
  </r>
  <r>
    <x v="38"/>
    <s v="028/2024"/>
    <x v="0"/>
    <x v="1"/>
    <n v="28"/>
    <n v="81560.36"/>
  </r>
  <r>
    <x v="37"/>
    <s v="029/2024"/>
    <x v="0"/>
    <x v="1"/>
    <n v="29"/>
    <n v="16966.02"/>
  </r>
  <r>
    <x v="38"/>
    <s v="028/2024"/>
    <x v="0"/>
    <x v="1"/>
    <n v="28"/>
    <n v="5134.1899999999996"/>
  </r>
  <r>
    <x v="38"/>
    <s v="028/2024"/>
    <x v="0"/>
    <x v="1"/>
    <n v="28"/>
    <n v="1316.47"/>
  </r>
  <r>
    <x v="38"/>
    <s v="028/2024"/>
    <x v="0"/>
    <x v="1"/>
    <n v="28"/>
    <n v="2038.36"/>
  </r>
  <r>
    <x v="0"/>
    <s v="031/2023"/>
    <x v="0"/>
    <x v="0"/>
    <n v="31"/>
    <n v="24680.7"/>
  </r>
  <r>
    <x v="38"/>
    <s v="028/2024"/>
    <x v="0"/>
    <x v="1"/>
    <n v="28"/>
    <n v="2456.21"/>
  </r>
  <r>
    <x v="75"/>
    <s v="065/2024"/>
    <x v="0"/>
    <x v="1"/>
    <n v="65"/>
    <n v="207353.58"/>
  </r>
  <r>
    <x v="75"/>
    <s v="065/2024"/>
    <x v="0"/>
    <x v="1"/>
    <n v="65"/>
    <n v="71776.240000000005"/>
  </r>
  <r>
    <x v="75"/>
    <s v="065/2024"/>
    <x v="0"/>
    <x v="1"/>
    <n v="65"/>
    <n v="518383.96"/>
  </r>
  <r>
    <x v="38"/>
    <s v="028/2024"/>
    <x v="0"/>
    <x v="1"/>
    <n v="28"/>
    <n v="105460.12"/>
  </r>
  <r>
    <x v="43"/>
    <s v="009/2024"/>
    <x v="0"/>
    <x v="1"/>
    <n v="9"/>
    <n v="2577.44"/>
  </r>
  <r>
    <x v="37"/>
    <s v="029/2024"/>
    <x v="0"/>
    <x v="1"/>
    <n v="29"/>
    <n v="102513.77"/>
  </r>
  <r>
    <x v="43"/>
    <s v="009/2024"/>
    <x v="0"/>
    <x v="1"/>
    <n v="9"/>
    <n v="4107.3500000000004"/>
  </r>
  <r>
    <x v="31"/>
    <s v="022/2024"/>
    <x v="0"/>
    <x v="1"/>
    <n v="22"/>
    <n v="550"/>
  </r>
  <r>
    <x v="31"/>
    <s v="022/2024"/>
    <x v="0"/>
    <x v="1"/>
    <n v="22"/>
    <n v="100"/>
  </r>
  <r>
    <x v="38"/>
    <s v="028/2024"/>
    <x v="0"/>
    <x v="1"/>
    <n v="28"/>
    <n v="6701.28"/>
  </r>
  <r>
    <x v="38"/>
    <s v="028/2024"/>
    <x v="0"/>
    <x v="1"/>
    <n v="28"/>
    <n v="4502.88"/>
  </r>
  <r>
    <x v="43"/>
    <s v="009/2024"/>
    <x v="0"/>
    <x v="1"/>
    <n v="9"/>
    <n v="7314.91"/>
  </r>
  <r>
    <x v="37"/>
    <s v="029/2024"/>
    <x v="0"/>
    <x v="1"/>
    <n v="29"/>
    <n v="1958.09"/>
  </r>
  <r>
    <x v="43"/>
    <s v="009/2024"/>
    <x v="0"/>
    <x v="1"/>
    <n v="9"/>
    <n v="234.36"/>
  </r>
  <r>
    <x v="37"/>
    <s v="029/2024"/>
    <x v="0"/>
    <x v="1"/>
    <n v="29"/>
    <n v="1143.42"/>
  </r>
  <r>
    <x v="31"/>
    <s v="022/2024"/>
    <x v="0"/>
    <x v="1"/>
    <n v="22"/>
    <n v="2476"/>
  </r>
  <r>
    <x v="37"/>
    <s v="029/2024"/>
    <x v="0"/>
    <x v="1"/>
    <n v="29"/>
    <n v="4677.3100000000004"/>
  </r>
  <r>
    <x v="43"/>
    <s v="009/2024"/>
    <x v="0"/>
    <x v="1"/>
    <n v="9"/>
    <n v="2953.39"/>
  </r>
  <r>
    <x v="31"/>
    <s v="022/2024"/>
    <x v="0"/>
    <x v="1"/>
    <n v="22"/>
    <n v="235"/>
  </r>
  <r>
    <x v="37"/>
    <s v="029/2024"/>
    <x v="0"/>
    <x v="1"/>
    <n v="29"/>
    <n v="1710.57"/>
  </r>
  <r>
    <x v="37"/>
    <s v="029/2024"/>
    <x v="0"/>
    <x v="1"/>
    <n v="29"/>
    <n v="24734.7"/>
  </r>
  <r>
    <x v="37"/>
    <s v="029/2024"/>
    <x v="0"/>
    <x v="1"/>
    <n v="29"/>
    <n v="7472.26"/>
  </r>
  <r>
    <x v="44"/>
    <s v="038/2024"/>
    <x v="0"/>
    <x v="1"/>
    <n v="38"/>
    <n v="102200"/>
  </r>
  <r>
    <x v="44"/>
    <s v="038/2024"/>
    <x v="0"/>
    <x v="1"/>
    <n v="38"/>
    <n v="41040"/>
  </r>
  <r>
    <x v="44"/>
    <s v="038/2024"/>
    <x v="0"/>
    <x v="1"/>
    <n v="38"/>
    <n v="89675"/>
  </r>
  <r>
    <x v="44"/>
    <s v="038/2024"/>
    <x v="0"/>
    <x v="1"/>
    <n v="38"/>
    <n v="196500"/>
  </r>
  <r>
    <x v="37"/>
    <s v="029/2024"/>
    <x v="0"/>
    <x v="1"/>
    <n v="29"/>
    <n v="14744.89"/>
  </r>
  <r>
    <x v="38"/>
    <s v="028/2024"/>
    <x v="0"/>
    <x v="1"/>
    <n v="28"/>
    <n v="2932.8"/>
  </r>
  <r>
    <x v="38"/>
    <s v="028/2024"/>
    <x v="0"/>
    <x v="1"/>
    <n v="28"/>
    <n v="28760.27"/>
  </r>
  <r>
    <x v="72"/>
    <s v="011/2024"/>
    <x v="0"/>
    <x v="1"/>
    <n v="11"/>
    <n v="67886"/>
  </r>
  <r>
    <x v="72"/>
    <s v="011/2024"/>
    <x v="0"/>
    <x v="1"/>
    <n v="11"/>
    <n v="157514"/>
  </r>
  <r>
    <x v="72"/>
    <s v="011/2024"/>
    <x v="0"/>
    <x v="1"/>
    <n v="11"/>
    <n v="375998"/>
  </r>
  <r>
    <x v="31"/>
    <s v="022/2024"/>
    <x v="0"/>
    <x v="1"/>
    <n v="22"/>
    <n v="2090"/>
  </r>
  <r>
    <x v="31"/>
    <s v="022/2024"/>
    <x v="0"/>
    <x v="1"/>
    <n v="22"/>
    <n v="3376"/>
  </r>
  <r>
    <x v="38"/>
    <s v="028/2024"/>
    <x v="0"/>
    <x v="1"/>
    <n v="28"/>
    <n v="1389.07"/>
  </r>
  <r>
    <x v="38"/>
    <s v="028/2024"/>
    <x v="0"/>
    <x v="1"/>
    <n v="28"/>
    <n v="5787.1"/>
  </r>
  <r>
    <x v="38"/>
    <s v="028/2024"/>
    <x v="0"/>
    <x v="1"/>
    <n v="28"/>
    <n v="26236.3"/>
  </r>
  <r>
    <x v="38"/>
    <s v="028/2024"/>
    <x v="0"/>
    <x v="1"/>
    <n v="28"/>
    <n v="33252.15"/>
  </r>
  <r>
    <x v="37"/>
    <s v="029/2024"/>
    <x v="0"/>
    <x v="1"/>
    <n v="29"/>
    <n v="3117.95"/>
  </r>
  <r>
    <x v="37"/>
    <s v="029/2024"/>
    <x v="0"/>
    <x v="1"/>
    <n v="29"/>
    <n v="0"/>
  </r>
  <r>
    <x v="37"/>
    <s v="029/2024"/>
    <x v="0"/>
    <x v="1"/>
    <n v="29"/>
    <n v="12471.81"/>
  </r>
  <r>
    <x v="38"/>
    <s v="028/2024"/>
    <x v="0"/>
    <x v="1"/>
    <n v="28"/>
    <n v="15829.03"/>
  </r>
  <r>
    <x v="38"/>
    <s v="028/2024"/>
    <x v="0"/>
    <x v="1"/>
    <n v="28"/>
    <n v="851.35"/>
  </r>
  <r>
    <x v="37"/>
    <s v="029/2024"/>
    <x v="0"/>
    <x v="1"/>
    <n v="29"/>
    <n v="7794.88"/>
  </r>
  <r>
    <x v="38"/>
    <s v="028/2024"/>
    <x v="0"/>
    <x v="1"/>
    <n v="28"/>
    <n v="9991.2099999999991"/>
  </r>
  <r>
    <x v="37"/>
    <s v="029/2024"/>
    <x v="0"/>
    <x v="1"/>
    <n v="29"/>
    <n v="4932.1499999999996"/>
  </r>
  <r>
    <x v="37"/>
    <s v="029/2024"/>
    <x v="0"/>
    <x v="1"/>
    <n v="29"/>
    <n v="5160.33"/>
  </r>
  <r>
    <x v="37"/>
    <s v="029/2024"/>
    <x v="0"/>
    <x v="1"/>
    <n v="29"/>
    <n v="0"/>
  </r>
  <r>
    <x v="37"/>
    <s v="029/2024"/>
    <x v="0"/>
    <x v="1"/>
    <n v="29"/>
    <n v="0"/>
  </r>
  <r>
    <x v="37"/>
    <s v="029/2024"/>
    <x v="0"/>
    <x v="1"/>
    <n v="29"/>
    <n v="2807.65"/>
  </r>
  <r>
    <x v="0"/>
    <s v="031/2023"/>
    <x v="0"/>
    <x v="0"/>
    <n v="31"/>
    <n v="47015.24"/>
  </r>
  <r>
    <x v="0"/>
    <s v="031/2023"/>
    <x v="0"/>
    <x v="0"/>
    <n v="31"/>
    <n v="19092.5"/>
  </r>
  <r>
    <x v="38"/>
    <s v="028/2024"/>
    <x v="0"/>
    <x v="1"/>
    <n v="28"/>
    <n v="6291.48"/>
  </r>
  <r>
    <x v="38"/>
    <s v="028/2024"/>
    <x v="0"/>
    <x v="1"/>
    <n v="28"/>
    <n v="1509.39"/>
  </r>
  <r>
    <x v="37"/>
    <s v="029/2024"/>
    <x v="0"/>
    <x v="1"/>
    <n v="29"/>
    <n v="10133.34"/>
  </r>
  <r>
    <x v="37"/>
    <s v="029/2024"/>
    <x v="0"/>
    <x v="1"/>
    <n v="29"/>
    <n v="2736.18"/>
  </r>
  <r>
    <x v="37"/>
    <s v="029/2024"/>
    <x v="0"/>
    <x v="1"/>
    <n v="29"/>
    <n v="228651.08"/>
  </r>
  <r>
    <x v="37"/>
    <s v="029/2024"/>
    <x v="0"/>
    <x v="1"/>
    <n v="29"/>
    <n v="143068.66"/>
  </r>
  <r>
    <x v="38"/>
    <s v="028/2024"/>
    <x v="0"/>
    <x v="1"/>
    <n v="28"/>
    <n v="3860.09"/>
  </r>
  <r>
    <x v="76"/>
    <s v="067/2024"/>
    <x v="0"/>
    <x v="1"/>
    <n v="67"/>
    <n v="2940"/>
  </r>
  <r>
    <x v="76"/>
    <s v="067/2024"/>
    <x v="0"/>
    <x v="1"/>
    <n v="67"/>
    <n v="6800"/>
  </r>
  <r>
    <x v="76"/>
    <s v="067/2024"/>
    <x v="0"/>
    <x v="1"/>
    <n v="67"/>
    <n v="15000"/>
  </r>
  <r>
    <x v="76"/>
    <s v="067/2024"/>
    <x v="0"/>
    <x v="1"/>
    <n v="67"/>
    <n v="980"/>
  </r>
  <r>
    <x v="76"/>
    <s v="067/2024"/>
    <x v="0"/>
    <x v="1"/>
    <n v="67"/>
    <n v="2940"/>
  </r>
  <r>
    <x v="38"/>
    <s v="028/2024"/>
    <x v="0"/>
    <x v="1"/>
    <n v="28"/>
    <n v="58520.67"/>
  </r>
  <r>
    <x v="31"/>
    <s v="022/2024"/>
    <x v="0"/>
    <x v="1"/>
    <n v="22"/>
    <n v="705"/>
  </r>
  <r>
    <x v="31"/>
    <s v="022/2024"/>
    <x v="0"/>
    <x v="1"/>
    <n v="22"/>
    <n v="240"/>
  </r>
  <r>
    <x v="43"/>
    <s v="009/2024"/>
    <x v="0"/>
    <x v="1"/>
    <n v="9"/>
    <n v="1551.4"/>
  </r>
  <r>
    <x v="38"/>
    <s v="028/2024"/>
    <x v="0"/>
    <x v="1"/>
    <n v="28"/>
    <n v="12442.44"/>
  </r>
  <r>
    <x v="76"/>
    <s v="067/2024"/>
    <x v="0"/>
    <x v="1"/>
    <n v="67"/>
    <n v="8160"/>
  </r>
  <r>
    <x v="31"/>
    <s v="022/2024"/>
    <x v="0"/>
    <x v="1"/>
    <n v="22"/>
    <n v="2114"/>
  </r>
  <r>
    <x v="31"/>
    <s v="022/2024"/>
    <x v="0"/>
    <x v="1"/>
    <n v="22"/>
    <n v="3750"/>
  </r>
  <r>
    <x v="43"/>
    <s v="009/2024"/>
    <x v="0"/>
    <x v="1"/>
    <n v="9"/>
    <n v="5816.72"/>
  </r>
  <r>
    <x v="43"/>
    <s v="009/2024"/>
    <x v="0"/>
    <x v="1"/>
    <n v="9"/>
    <n v="2259.56"/>
  </r>
  <r>
    <x v="38"/>
    <s v="028/2024"/>
    <x v="0"/>
    <x v="1"/>
    <n v="28"/>
    <n v="4317.0600000000004"/>
  </r>
  <r>
    <x v="53"/>
    <s v="060/2024"/>
    <x v="0"/>
    <x v="1"/>
    <n v="60"/>
    <n v="28770"/>
  </r>
  <r>
    <x v="53"/>
    <s v="060/2024"/>
    <x v="0"/>
    <x v="1"/>
    <n v="60"/>
    <n v="4110"/>
  </r>
  <r>
    <x v="53"/>
    <s v="060/2024"/>
    <x v="0"/>
    <x v="1"/>
    <n v="60"/>
    <n v="8220"/>
  </r>
  <r>
    <x v="62"/>
    <s v="058/2024"/>
    <x v="0"/>
    <x v="1"/>
    <n v="58"/>
    <n v="2262.8200000000002"/>
  </r>
  <r>
    <x v="62"/>
    <s v="058/2024"/>
    <x v="0"/>
    <x v="1"/>
    <n v="58"/>
    <n v="15839.74"/>
  </r>
  <r>
    <x v="62"/>
    <s v="058/2024"/>
    <x v="0"/>
    <x v="1"/>
    <n v="58"/>
    <n v="4525.6400000000003"/>
  </r>
  <r>
    <x v="60"/>
    <s v="059/2024"/>
    <x v="0"/>
    <x v="1"/>
    <n v="59"/>
    <n v="1680"/>
  </r>
  <r>
    <x v="60"/>
    <s v="059/2024"/>
    <x v="0"/>
    <x v="1"/>
    <n v="59"/>
    <n v="240"/>
  </r>
  <r>
    <x v="60"/>
    <s v="059/2024"/>
    <x v="0"/>
    <x v="1"/>
    <n v="59"/>
    <n v="480"/>
  </r>
  <r>
    <x v="37"/>
    <s v="029/2024"/>
    <x v="0"/>
    <x v="1"/>
    <n v="29"/>
    <n v="3117.95"/>
  </r>
  <r>
    <x v="76"/>
    <s v="067/2024"/>
    <x v="0"/>
    <x v="1"/>
    <n v="67"/>
    <n v="10200"/>
  </r>
  <r>
    <x v="37"/>
    <s v="029/2024"/>
    <x v="0"/>
    <x v="1"/>
    <n v="29"/>
    <n v="85699.06"/>
  </r>
  <r>
    <x v="77"/>
    <s v="066/2024"/>
    <x v="0"/>
    <x v="1"/>
    <n v="66"/>
    <n v="270000"/>
  </r>
  <r>
    <x v="77"/>
    <s v="066/2024"/>
    <x v="0"/>
    <x v="1"/>
    <n v="66"/>
    <n v="9621.2999999999993"/>
  </r>
  <r>
    <x v="38"/>
    <s v="028/2024"/>
    <x v="0"/>
    <x v="1"/>
    <n v="28"/>
    <n v="0"/>
  </r>
  <r>
    <x v="38"/>
    <s v="028/2024"/>
    <x v="0"/>
    <x v="1"/>
    <n v="28"/>
    <n v="43087.02"/>
  </r>
  <r>
    <x v="38"/>
    <s v="028/2024"/>
    <x v="0"/>
    <x v="1"/>
    <n v="28"/>
    <n v="3899.48"/>
  </r>
  <r>
    <x v="41"/>
    <s v="027/2024"/>
    <x v="0"/>
    <x v="1"/>
    <n v="27"/>
    <n v="0"/>
  </r>
  <r>
    <x v="37"/>
    <s v="029/2024"/>
    <x v="0"/>
    <x v="1"/>
    <n v="29"/>
    <n v="3117.95"/>
  </r>
  <r>
    <x v="38"/>
    <s v="028/2024"/>
    <x v="0"/>
    <x v="1"/>
    <n v="28"/>
    <n v="2593.6799999999998"/>
  </r>
  <r>
    <x v="37"/>
    <s v="029/2024"/>
    <x v="0"/>
    <x v="1"/>
    <n v="29"/>
    <n v="30029.360000000001"/>
  </r>
  <r>
    <x v="37"/>
    <s v="029/2024"/>
    <x v="0"/>
    <x v="1"/>
    <n v="29"/>
    <n v="2703.21"/>
  </r>
  <r>
    <x v="31"/>
    <s v="022/2024"/>
    <x v="0"/>
    <x v="1"/>
    <n v="22"/>
    <n v="400"/>
  </r>
  <r>
    <x v="31"/>
    <s v="022/2024"/>
    <x v="0"/>
    <x v="1"/>
    <n v="22"/>
    <n v="635"/>
  </r>
  <r>
    <x v="49"/>
    <s v="010/2024"/>
    <x v="0"/>
    <x v="1"/>
    <n v="10"/>
    <n v="20508.919999999998"/>
  </r>
  <r>
    <x v="38"/>
    <s v="028/2024"/>
    <x v="0"/>
    <x v="1"/>
    <n v="28"/>
    <n v="29632.45"/>
  </r>
  <r>
    <x v="76"/>
    <s v="067/2024"/>
    <x v="0"/>
    <x v="1"/>
    <n v="67"/>
    <n v="10880"/>
  </r>
  <r>
    <x v="76"/>
    <s v="067/2024"/>
    <x v="0"/>
    <x v="1"/>
    <n v="67"/>
    <n v="10880"/>
  </r>
  <r>
    <x v="2"/>
    <s v="030/2023"/>
    <x v="0"/>
    <x v="0"/>
    <n v="30"/>
    <n v="985.99"/>
  </r>
  <r>
    <x v="2"/>
    <s v="030/2023"/>
    <x v="0"/>
    <x v="0"/>
    <n v="30"/>
    <n v="3271.98"/>
  </r>
  <r>
    <x v="2"/>
    <s v="030/2023"/>
    <x v="0"/>
    <x v="0"/>
    <n v="30"/>
    <n v="12101.93"/>
  </r>
  <r>
    <x v="2"/>
    <s v="030/2023"/>
    <x v="0"/>
    <x v="0"/>
    <n v="30"/>
    <n v="5006"/>
  </r>
  <r>
    <x v="2"/>
    <s v="030/2023"/>
    <x v="0"/>
    <x v="0"/>
    <n v="30"/>
    <n v="26636"/>
  </r>
  <r>
    <x v="2"/>
    <s v="030/2023"/>
    <x v="0"/>
    <x v="0"/>
    <n v="30"/>
    <n v="1700"/>
  </r>
  <r>
    <x v="78"/>
    <s v="070/2024"/>
    <x v="0"/>
    <x v="1"/>
    <n v="70"/>
    <n v="79160"/>
  </r>
  <r>
    <x v="79"/>
    <s v="069/2024"/>
    <x v="0"/>
    <x v="1"/>
    <n v="69"/>
    <n v="38680"/>
  </r>
  <r>
    <x v="41"/>
    <s v="027/2024"/>
    <x v="0"/>
    <x v="1"/>
    <n v="27"/>
    <n v="128918.39999999999"/>
  </r>
  <r>
    <x v="28"/>
    <s v="020/2024"/>
    <x v="0"/>
    <x v="1"/>
    <n v="20"/>
    <n v="99"/>
  </r>
  <r>
    <x v="28"/>
    <s v="020/2024"/>
    <x v="0"/>
    <x v="1"/>
    <n v="20"/>
    <n v="198"/>
  </r>
  <r>
    <x v="28"/>
    <s v="020/2024"/>
    <x v="0"/>
    <x v="1"/>
    <n v="20"/>
    <n v="1188"/>
  </r>
  <r>
    <x v="28"/>
    <s v="020/2024"/>
    <x v="0"/>
    <x v="1"/>
    <n v="20"/>
    <n v="1050"/>
  </r>
  <r>
    <x v="80"/>
    <s v="064/2024"/>
    <x v="0"/>
    <x v="1"/>
    <n v="64"/>
    <n v="98724.6"/>
  </r>
  <r>
    <x v="38"/>
    <s v="028/2024"/>
    <x v="0"/>
    <x v="1"/>
    <n v="28"/>
    <n v="677.17"/>
  </r>
  <r>
    <x v="37"/>
    <s v="029/2024"/>
    <x v="0"/>
    <x v="1"/>
    <n v="29"/>
    <n v="16374.62"/>
  </r>
  <r>
    <x v="29"/>
    <s v="008/2024"/>
    <x v="0"/>
    <x v="1"/>
    <n v="8"/>
    <n v="565344"/>
  </r>
  <r>
    <x v="57"/>
    <s v="043/2024"/>
    <x v="0"/>
    <x v="1"/>
    <n v="43"/>
    <n v="0"/>
  </r>
  <r>
    <x v="37"/>
    <s v="029/2024"/>
    <x v="0"/>
    <x v="1"/>
    <n v="29"/>
    <n v="34086.17"/>
  </r>
  <r>
    <x v="19"/>
    <s v="003/2024"/>
    <x v="0"/>
    <x v="1"/>
    <n v="3"/>
    <n v="13500"/>
  </r>
  <r>
    <x v="19"/>
    <s v="003/2024"/>
    <x v="0"/>
    <x v="1"/>
    <n v="3"/>
    <n v="31500"/>
  </r>
  <r>
    <x v="38"/>
    <s v="028/2024"/>
    <x v="0"/>
    <x v="1"/>
    <n v="28"/>
    <n v="6021.37"/>
  </r>
  <r>
    <x v="38"/>
    <s v="028/2024"/>
    <x v="0"/>
    <x v="1"/>
    <n v="28"/>
    <n v="2633.22"/>
  </r>
  <r>
    <x v="17"/>
    <s v="007/2024"/>
    <x v="0"/>
    <x v="1"/>
    <n v="7"/>
    <n v="950625"/>
  </r>
  <r>
    <x v="37"/>
    <s v="029/2024"/>
    <x v="0"/>
    <x v="1"/>
    <n v="29"/>
    <n v="14030.78"/>
  </r>
  <r>
    <x v="38"/>
    <s v="028/2024"/>
    <x v="0"/>
    <x v="1"/>
    <n v="28"/>
    <n v="23290.94"/>
  </r>
  <r>
    <x v="38"/>
    <s v="028/2024"/>
    <x v="0"/>
    <x v="1"/>
    <n v="28"/>
    <n v="13313.22"/>
  </r>
  <r>
    <x v="38"/>
    <s v="028/2024"/>
    <x v="0"/>
    <x v="1"/>
    <n v="28"/>
    <n v="2146.61"/>
  </r>
  <r>
    <x v="38"/>
    <s v="028/2024"/>
    <x v="0"/>
    <x v="1"/>
    <n v="28"/>
    <n v="3158.8"/>
  </r>
  <r>
    <x v="41"/>
    <s v="027/2024"/>
    <x v="0"/>
    <x v="1"/>
    <n v="27"/>
    <n v="34500.03"/>
  </r>
  <r>
    <x v="76"/>
    <s v="067/2024"/>
    <x v="0"/>
    <x v="1"/>
    <n v="67"/>
    <n v="0"/>
  </r>
  <r>
    <x v="81"/>
    <s v="076/2024"/>
    <x v="0"/>
    <x v="1"/>
    <n v="76"/>
    <n v="1644500"/>
  </r>
  <r>
    <x v="38"/>
    <s v="028/2024"/>
    <x v="0"/>
    <x v="1"/>
    <n v="28"/>
    <n v="61826.86"/>
  </r>
  <r>
    <x v="81"/>
    <s v="076/2024"/>
    <x v="0"/>
    <x v="1"/>
    <n v="76"/>
    <n v="1449500"/>
  </r>
  <r>
    <x v="81"/>
    <s v="076/2024"/>
    <x v="0"/>
    <x v="1"/>
    <n v="76"/>
    <n v="617150"/>
  </r>
  <r>
    <x v="81"/>
    <s v="076/2024"/>
    <x v="0"/>
    <x v="1"/>
    <n v="76"/>
    <n v="617150"/>
  </r>
  <r>
    <x v="81"/>
    <s v="076/2024"/>
    <x v="0"/>
    <x v="1"/>
    <n v="76"/>
    <n v="617150"/>
  </r>
  <r>
    <x v="81"/>
    <s v="076/2024"/>
    <x v="0"/>
    <x v="1"/>
    <n v="76"/>
    <n v="1242850"/>
  </r>
  <r>
    <x v="81"/>
    <s v="076/2024"/>
    <x v="0"/>
    <x v="1"/>
    <n v="76"/>
    <n v="865090"/>
  </r>
  <r>
    <x v="81"/>
    <s v="076/2024"/>
    <x v="0"/>
    <x v="1"/>
    <n v="76"/>
    <n v="617990"/>
  </r>
  <r>
    <x v="81"/>
    <s v="076/2024"/>
    <x v="0"/>
    <x v="1"/>
    <n v="76"/>
    <n v="568500"/>
  </r>
  <r>
    <x v="81"/>
    <s v="076/2024"/>
    <x v="0"/>
    <x v="1"/>
    <n v="76"/>
    <n v="109500"/>
  </r>
  <r>
    <x v="81"/>
    <s v="076/2024"/>
    <x v="0"/>
    <x v="1"/>
    <n v="76"/>
    <n v="47800"/>
  </r>
  <r>
    <x v="81"/>
    <s v="076/2024"/>
    <x v="0"/>
    <x v="1"/>
    <n v="76"/>
    <n v="46480"/>
  </r>
  <r>
    <x v="81"/>
    <s v="076/2024"/>
    <x v="0"/>
    <x v="1"/>
    <n v="76"/>
    <n v="10920"/>
  </r>
  <r>
    <x v="81"/>
    <s v="076/2024"/>
    <x v="0"/>
    <x v="1"/>
    <n v="76"/>
    <n v="27300"/>
  </r>
  <r>
    <x v="81"/>
    <s v="076/2024"/>
    <x v="0"/>
    <x v="1"/>
    <n v="76"/>
    <n v="3695250"/>
  </r>
  <r>
    <x v="38"/>
    <s v="028/2024"/>
    <x v="0"/>
    <x v="1"/>
    <n v="28"/>
    <n v="12420.28"/>
  </r>
  <r>
    <x v="43"/>
    <s v="009/2024"/>
    <x v="0"/>
    <x v="1"/>
    <n v="9"/>
    <n v="401.08"/>
  </r>
  <r>
    <x v="38"/>
    <s v="028/2024"/>
    <x v="0"/>
    <x v="1"/>
    <n v="28"/>
    <n v="35141.019999999997"/>
  </r>
  <r>
    <x v="38"/>
    <s v="028/2024"/>
    <x v="0"/>
    <x v="1"/>
    <n v="28"/>
    <n v="13826.1"/>
  </r>
  <r>
    <x v="0"/>
    <s v="031/2023"/>
    <x v="0"/>
    <x v="0"/>
    <n v="31"/>
    <n v="150"/>
  </r>
  <r>
    <x v="38"/>
    <s v="028/2024"/>
    <x v="0"/>
    <x v="1"/>
    <n v="28"/>
    <n v="68788.289999999994"/>
  </r>
  <r>
    <x v="38"/>
    <s v="028/2024"/>
    <x v="0"/>
    <x v="1"/>
    <n v="28"/>
    <n v="34071.25"/>
  </r>
  <r>
    <x v="38"/>
    <s v="028/2024"/>
    <x v="0"/>
    <x v="1"/>
    <n v="28"/>
    <n v="6573.41"/>
  </r>
  <r>
    <x v="38"/>
    <s v="028/2024"/>
    <x v="0"/>
    <x v="1"/>
    <n v="28"/>
    <n v="13311.22"/>
  </r>
  <r>
    <x v="82"/>
    <s v="071/2024"/>
    <x v="0"/>
    <x v="1"/>
    <n v="71"/>
    <n v="2415"/>
  </r>
  <r>
    <x v="38"/>
    <s v="028/2024"/>
    <x v="0"/>
    <x v="1"/>
    <n v="28"/>
    <n v="19421.560000000001"/>
  </r>
  <r>
    <x v="38"/>
    <s v="028/2024"/>
    <x v="0"/>
    <x v="1"/>
    <n v="28"/>
    <n v="38547.96"/>
  </r>
  <r>
    <x v="38"/>
    <s v="028/2024"/>
    <x v="0"/>
    <x v="1"/>
    <n v="28"/>
    <n v="4659.7299999999996"/>
  </r>
  <r>
    <x v="83"/>
    <s v="068/2024"/>
    <x v="0"/>
    <x v="1"/>
    <n v="68"/>
    <n v="0"/>
  </r>
  <r>
    <x v="38"/>
    <s v="028/2024"/>
    <x v="0"/>
    <x v="1"/>
    <n v="28"/>
    <n v="57919.839999999997"/>
  </r>
  <r>
    <x v="38"/>
    <s v="028/2024"/>
    <x v="0"/>
    <x v="1"/>
    <n v="28"/>
    <n v="45352.04"/>
  </r>
  <r>
    <x v="37"/>
    <s v="029/2024"/>
    <x v="0"/>
    <x v="1"/>
    <n v="29"/>
    <n v="0"/>
  </r>
  <r>
    <x v="38"/>
    <s v="028/2024"/>
    <x v="0"/>
    <x v="1"/>
    <n v="28"/>
    <n v="4014.43"/>
  </r>
  <r>
    <x v="0"/>
    <s v="031/2023"/>
    <x v="0"/>
    <x v="0"/>
    <n v="31"/>
    <n v="23268.02"/>
  </r>
  <r>
    <x v="22"/>
    <s v="018/2024"/>
    <x v="0"/>
    <x v="1"/>
    <n v="18"/>
    <n v="10035"/>
  </r>
  <r>
    <x v="22"/>
    <s v="018/2024"/>
    <x v="0"/>
    <x v="1"/>
    <n v="18"/>
    <n v="3925"/>
  </r>
  <r>
    <x v="22"/>
    <s v="018/2024"/>
    <x v="0"/>
    <x v="1"/>
    <n v="18"/>
    <n v="52495"/>
  </r>
  <r>
    <x v="17"/>
    <s v="007/2024"/>
    <x v="0"/>
    <x v="1"/>
    <n v="7"/>
    <n v="131625"/>
  </r>
  <r>
    <x v="17"/>
    <s v="007/2024"/>
    <x v="0"/>
    <x v="1"/>
    <n v="7"/>
    <n v="380250"/>
  </r>
  <r>
    <x v="38"/>
    <s v="028/2024"/>
    <x v="0"/>
    <x v="1"/>
    <n v="28"/>
    <n v="1049.05"/>
  </r>
  <r>
    <x v="37"/>
    <s v="029/2024"/>
    <x v="0"/>
    <x v="1"/>
    <n v="29"/>
    <n v="11692.32"/>
  </r>
  <r>
    <x v="37"/>
    <s v="029/2024"/>
    <x v="0"/>
    <x v="1"/>
    <n v="29"/>
    <n v="3159.2"/>
  </r>
  <r>
    <x v="31"/>
    <s v="022/2024"/>
    <x v="0"/>
    <x v="1"/>
    <n v="22"/>
    <n v="690"/>
  </r>
  <r>
    <x v="37"/>
    <s v="029/2024"/>
    <x v="0"/>
    <x v="1"/>
    <n v="29"/>
    <n v="3766.74"/>
  </r>
  <r>
    <x v="43"/>
    <s v="009/2024"/>
    <x v="0"/>
    <x v="1"/>
    <n v="9"/>
    <n v="5189.59"/>
  </r>
  <r>
    <x v="43"/>
    <s v="009/2024"/>
    <x v="0"/>
    <x v="1"/>
    <n v="9"/>
    <n v="1916.34"/>
  </r>
  <r>
    <x v="37"/>
    <s v="029/2024"/>
    <x v="0"/>
    <x v="1"/>
    <n v="29"/>
    <n v="0"/>
  </r>
  <r>
    <x v="37"/>
    <s v="029/2024"/>
    <x v="0"/>
    <x v="1"/>
    <n v="29"/>
    <n v="43544.41"/>
  </r>
  <r>
    <x v="81"/>
    <s v="076/2024"/>
    <x v="0"/>
    <x v="1"/>
    <n v="76"/>
    <n v="65000"/>
  </r>
  <r>
    <x v="84"/>
    <s v="075/2024"/>
    <x v="0"/>
    <x v="1"/>
    <n v="75"/>
    <n v="134400"/>
  </r>
  <r>
    <x v="84"/>
    <s v="075/2024"/>
    <x v="0"/>
    <x v="1"/>
    <n v="75"/>
    <n v="67200"/>
  </r>
  <r>
    <x v="84"/>
    <s v="075/2024"/>
    <x v="0"/>
    <x v="1"/>
    <n v="75"/>
    <n v="67200"/>
  </r>
  <r>
    <x v="37"/>
    <s v="029/2024"/>
    <x v="0"/>
    <x v="1"/>
    <n v="29"/>
    <n v="27707.24"/>
  </r>
  <r>
    <x v="38"/>
    <s v="028/2024"/>
    <x v="0"/>
    <x v="1"/>
    <n v="28"/>
    <n v="0"/>
  </r>
  <r>
    <x v="37"/>
    <s v="029/2024"/>
    <x v="0"/>
    <x v="1"/>
    <n v="29"/>
    <n v="0"/>
  </r>
  <r>
    <x v="37"/>
    <s v="029/2024"/>
    <x v="0"/>
    <x v="1"/>
    <n v="29"/>
    <n v="10133.34"/>
  </r>
  <r>
    <x v="37"/>
    <s v="029/2024"/>
    <x v="0"/>
    <x v="1"/>
    <n v="29"/>
    <n v="0"/>
  </r>
  <r>
    <x v="38"/>
    <s v="028/2024"/>
    <x v="0"/>
    <x v="1"/>
    <n v="28"/>
    <n v="0"/>
  </r>
  <r>
    <x v="37"/>
    <s v="029/2024"/>
    <x v="0"/>
    <x v="1"/>
    <n v="29"/>
    <n v="22268.240000000002"/>
  </r>
  <r>
    <x v="37"/>
    <s v="029/2024"/>
    <x v="0"/>
    <x v="1"/>
    <n v="29"/>
    <n v="0"/>
  </r>
  <r>
    <x v="38"/>
    <s v="028/2024"/>
    <x v="0"/>
    <x v="1"/>
    <n v="28"/>
    <n v="14667.88"/>
  </r>
  <r>
    <x v="0"/>
    <s v="031/2023"/>
    <x v="0"/>
    <x v="0"/>
    <n v="31"/>
    <n v="31442.89"/>
  </r>
  <r>
    <x v="0"/>
    <s v="031/2023"/>
    <x v="0"/>
    <x v="0"/>
    <n v="31"/>
    <n v="10837"/>
  </r>
  <r>
    <x v="0"/>
    <s v="031/2023"/>
    <x v="0"/>
    <x v="0"/>
    <n v="31"/>
    <n v="2063.9299999999998"/>
  </r>
  <r>
    <x v="37"/>
    <s v="029/2024"/>
    <x v="0"/>
    <x v="1"/>
    <n v="29"/>
    <n v="12732.22"/>
  </r>
  <r>
    <x v="38"/>
    <s v="028/2024"/>
    <x v="0"/>
    <x v="1"/>
    <n v="28"/>
    <n v="62828.4"/>
  </r>
  <r>
    <x v="37"/>
    <s v="029/2024"/>
    <x v="0"/>
    <x v="1"/>
    <n v="29"/>
    <n v="17279.89"/>
  </r>
  <r>
    <x v="37"/>
    <s v="029/2024"/>
    <x v="0"/>
    <x v="1"/>
    <n v="29"/>
    <n v="3481.63"/>
  </r>
  <r>
    <x v="37"/>
    <s v="029/2024"/>
    <x v="0"/>
    <x v="1"/>
    <n v="29"/>
    <n v="0"/>
  </r>
  <r>
    <x v="38"/>
    <s v="028/2024"/>
    <x v="0"/>
    <x v="1"/>
    <n v="28"/>
    <n v="5498.52"/>
  </r>
  <r>
    <x v="38"/>
    <s v="028/2024"/>
    <x v="0"/>
    <x v="1"/>
    <n v="28"/>
    <n v="13943.28"/>
  </r>
  <r>
    <x v="31"/>
    <s v="022/2024"/>
    <x v="0"/>
    <x v="1"/>
    <n v="22"/>
    <n v="4750"/>
  </r>
  <r>
    <x v="43"/>
    <s v="009/2024"/>
    <x v="0"/>
    <x v="1"/>
    <n v="9"/>
    <n v="1203.46"/>
  </r>
  <r>
    <x v="31"/>
    <s v="022/2024"/>
    <x v="0"/>
    <x v="1"/>
    <n v="22"/>
    <n v="705"/>
  </r>
  <r>
    <x v="31"/>
    <s v="022/2024"/>
    <x v="0"/>
    <x v="1"/>
    <n v="22"/>
    <n v="200"/>
  </r>
  <r>
    <x v="85"/>
    <s v="077/2024"/>
    <x v="0"/>
    <x v="1"/>
    <n v="77"/>
    <n v="37050"/>
  </r>
  <r>
    <x v="85"/>
    <s v="077/2024"/>
    <x v="0"/>
    <x v="1"/>
    <n v="77"/>
    <n v="1018.4"/>
  </r>
  <r>
    <x v="82"/>
    <s v="071/2024"/>
    <x v="0"/>
    <x v="1"/>
    <n v="71"/>
    <n v="3500"/>
  </r>
  <r>
    <x v="38"/>
    <s v="028/2024"/>
    <x v="0"/>
    <x v="1"/>
    <n v="28"/>
    <n v="11549.89"/>
  </r>
  <r>
    <x v="38"/>
    <s v="028/2024"/>
    <x v="0"/>
    <x v="1"/>
    <n v="28"/>
    <n v="19284.88"/>
  </r>
  <r>
    <x v="29"/>
    <s v="008/2024"/>
    <x v="0"/>
    <x v="1"/>
    <n v="8"/>
    <n v="318006"/>
  </r>
  <r>
    <x v="31"/>
    <s v="022/2024"/>
    <x v="0"/>
    <x v="1"/>
    <n v="22"/>
    <n v="1410"/>
  </r>
  <r>
    <x v="0"/>
    <s v="031/2023"/>
    <x v="0"/>
    <x v="0"/>
    <n v="31"/>
    <n v="224"/>
  </r>
  <r>
    <x v="38"/>
    <s v="028/2024"/>
    <x v="0"/>
    <x v="1"/>
    <n v="28"/>
    <n v="34168.76"/>
  </r>
  <r>
    <x v="85"/>
    <s v="077/2024"/>
    <x v="0"/>
    <x v="1"/>
    <n v="77"/>
    <n v="0"/>
  </r>
  <r>
    <x v="85"/>
    <s v="077/2024"/>
    <x v="0"/>
    <x v="1"/>
    <n v="77"/>
    <n v="0"/>
  </r>
  <r>
    <x v="85"/>
    <s v="077/2024"/>
    <x v="0"/>
    <x v="1"/>
    <n v="77"/>
    <n v="0"/>
  </r>
  <r>
    <x v="86"/>
    <s v="072/2024"/>
    <x v="0"/>
    <x v="1"/>
    <n v="72"/>
    <n v="11370"/>
  </r>
  <r>
    <x v="87"/>
    <s v="078/2024"/>
    <x v="0"/>
    <x v="1"/>
    <n v="78"/>
    <n v="31359.599999999999"/>
  </r>
  <r>
    <x v="87"/>
    <s v="078/2024"/>
    <x v="0"/>
    <x v="1"/>
    <n v="78"/>
    <n v="7118.6"/>
  </r>
  <r>
    <x v="87"/>
    <s v="078/2024"/>
    <x v="0"/>
    <x v="1"/>
    <n v="78"/>
    <n v="6209.4"/>
  </r>
  <r>
    <x v="87"/>
    <s v="078/2024"/>
    <x v="0"/>
    <x v="1"/>
    <n v="78"/>
    <n v="1427.9"/>
  </r>
  <r>
    <x v="78"/>
    <s v="070/2024"/>
    <x v="0"/>
    <x v="1"/>
    <n v="70"/>
    <n v="63499"/>
  </r>
  <r>
    <x v="43"/>
    <s v="009/2024"/>
    <x v="0"/>
    <x v="1"/>
    <n v="9"/>
    <n v="590.07000000000005"/>
  </r>
  <r>
    <x v="43"/>
    <s v="009/2024"/>
    <x v="0"/>
    <x v="1"/>
    <n v="9"/>
    <n v="59600"/>
  </r>
  <r>
    <x v="43"/>
    <s v="009/2024"/>
    <x v="0"/>
    <x v="1"/>
    <n v="9"/>
    <n v="4417.96"/>
  </r>
  <r>
    <x v="38"/>
    <s v="028/2024"/>
    <x v="0"/>
    <x v="1"/>
    <n v="28"/>
    <n v="0"/>
  </r>
  <r>
    <x v="43"/>
    <s v="009/2024"/>
    <x v="0"/>
    <x v="1"/>
    <n v="9"/>
    <n v="7435.66"/>
  </r>
  <r>
    <x v="38"/>
    <s v="028/2024"/>
    <x v="0"/>
    <x v="1"/>
    <n v="28"/>
    <n v="10402.41"/>
  </r>
  <r>
    <x v="38"/>
    <s v="028/2024"/>
    <x v="0"/>
    <x v="1"/>
    <n v="28"/>
    <n v="0"/>
  </r>
  <r>
    <x v="88"/>
    <s v="074/2024"/>
    <x v="0"/>
    <x v="1"/>
    <n v="74"/>
    <n v="41004"/>
  </r>
  <r>
    <x v="79"/>
    <s v="069/2024"/>
    <x v="0"/>
    <x v="1"/>
    <n v="69"/>
    <n v="116600"/>
  </r>
  <r>
    <x v="77"/>
    <s v="066/2024"/>
    <x v="0"/>
    <x v="1"/>
    <n v="66"/>
    <n v="77565.05"/>
  </r>
  <r>
    <x v="89"/>
    <s v="073/2024"/>
    <x v="0"/>
    <x v="1"/>
    <n v="73"/>
    <n v="0"/>
  </r>
  <r>
    <x v="38"/>
    <s v="028/2024"/>
    <x v="0"/>
    <x v="1"/>
    <n v="28"/>
    <n v="9571.65"/>
  </r>
  <r>
    <x v="43"/>
    <s v="009/2024"/>
    <x v="0"/>
    <x v="1"/>
    <n v="9"/>
    <n v="1622.81"/>
  </r>
  <r>
    <x v="85"/>
    <s v="077/2024"/>
    <x v="0"/>
    <x v="1"/>
    <n v="77"/>
    <n v="13564.1"/>
  </r>
  <r>
    <x v="85"/>
    <s v="077/2024"/>
    <x v="0"/>
    <x v="1"/>
    <n v="77"/>
    <n v="193.8"/>
  </r>
  <r>
    <x v="85"/>
    <s v="077/2024"/>
    <x v="0"/>
    <x v="1"/>
    <n v="77"/>
    <n v="3640.4"/>
  </r>
  <r>
    <x v="43"/>
    <s v="009/2024"/>
    <x v="0"/>
    <x v="1"/>
    <n v="9"/>
    <n v="10682.96"/>
  </r>
  <r>
    <x v="85"/>
    <s v="077/2024"/>
    <x v="0"/>
    <x v="1"/>
    <n v="77"/>
    <n v="23796.55"/>
  </r>
  <r>
    <x v="85"/>
    <s v="077/2024"/>
    <x v="0"/>
    <x v="1"/>
    <n v="77"/>
    <n v="2851.9"/>
  </r>
  <r>
    <x v="38"/>
    <s v="028/2024"/>
    <x v="0"/>
    <x v="1"/>
    <n v="28"/>
    <n v="20420.2"/>
  </r>
  <r>
    <x v="90"/>
    <s v="080/2024"/>
    <x v="0"/>
    <x v="1"/>
    <n v="80"/>
    <n v="833.49"/>
  </r>
  <r>
    <x v="38"/>
    <s v="028/2024"/>
    <x v="0"/>
    <x v="1"/>
    <n v="28"/>
    <n v="2694"/>
  </r>
  <r>
    <x v="37"/>
    <s v="029/2024"/>
    <x v="0"/>
    <x v="1"/>
    <n v="29"/>
    <n v="3153.76"/>
  </r>
  <r>
    <x v="85"/>
    <s v="077/2024"/>
    <x v="0"/>
    <x v="1"/>
    <n v="77"/>
    <n v="3968.91"/>
  </r>
  <r>
    <x v="38"/>
    <s v="028/2024"/>
    <x v="0"/>
    <x v="1"/>
    <n v="28"/>
    <n v="4304.7700000000004"/>
  </r>
  <r>
    <x v="38"/>
    <s v="028/2024"/>
    <x v="0"/>
    <x v="1"/>
    <n v="28"/>
    <n v="13834.75"/>
  </r>
  <r>
    <x v="82"/>
    <s v="071/2024"/>
    <x v="0"/>
    <x v="1"/>
    <n v="71"/>
    <n v="1716"/>
  </r>
  <r>
    <x v="38"/>
    <s v="028/2024"/>
    <x v="0"/>
    <x v="1"/>
    <n v="28"/>
    <n v="2633.65"/>
  </r>
  <r>
    <x v="80"/>
    <s v="064/2024"/>
    <x v="0"/>
    <x v="1"/>
    <n v="64"/>
    <n v="45107.6"/>
  </r>
  <r>
    <x v="38"/>
    <s v="028/2024"/>
    <x v="0"/>
    <x v="1"/>
    <n v="28"/>
    <n v="0"/>
  </r>
  <r>
    <x v="38"/>
    <s v="028/2024"/>
    <x v="0"/>
    <x v="1"/>
    <n v="28"/>
    <n v="30349.919999999998"/>
  </r>
  <r>
    <x v="38"/>
    <s v="028/2024"/>
    <x v="0"/>
    <x v="1"/>
    <n v="28"/>
    <n v="5937.57"/>
  </r>
  <r>
    <x v="0"/>
    <s v="031/2023"/>
    <x v="0"/>
    <x v="0"/>
    <n v="31"/>
    <n v="1603.68"/>
  </r>
  <r>
    <x v="37"/>
    <s v="029/2024"/>
    <x v="0"/>
    <x v="1"/>
    <n v="29"/>
    <n v="29620.54"/>
  </r>
  <r>
    <x v="38"/>
    <s v="028/2024"/>
    <x v="0"/>
    <x v="1"/>
    <n v="28"/>
    <n v="0"/>
  </r>
  <r>
    <x v="38"/>
    <s v="028/2024"/>
    <x v="0"/>
    <x v="1"/>
    <n v="28"/>
    <n v="5708.68"/>
  </r>
  <r>
    <x v="37"/>
    <s v="029/2024"/>
    <x v="0"/>
    <x v="1"/>
    <n v="29"/>
    <n v="0"/>
  </r>
  <r>
    <x v="38"/>
    <s v="028/2024"/>
    <x v="0"/>
    <x v="1"/>
    <n v="28"/>
    <n v="34998.79"/>
  </r>
  <r>
    <x v="38"/>
    <s v="028/2024"/>
    <x v="0"/>
    <x v="1"/>
    <n v="28"/>
    <n v="26400.47"/>
  </r>
  <r>
    <x v="37"/>
    <s v="029/2024"/>
    <x v="0"/>
    <x v="1"/>
    <n v="29"/>
    <n v="0"/>
  </r>
  <r>
    <x v="37"/>
    <s v="029/2024"/>
    <x v="0"/>
    <x v="1"/>
    <n v="29"/>
    <n v="3565.93"/>
  </r>
  <r>
    <x v="38"/>
    <s v="028/2024"/>
    <x v="0"/>
    <x v="1"/>
    <n v="28"/>
    <n v="4276.93"/>
  </r>
  <r>
    <x v="38"/>
    <s v="028/2024"/>
    <x v="0"/>
    <x v="1"/>
    <n v="28"/>
    <n v="9641.16"/>
  </r>
  <r>
    <x v="38"/>
    <s v="028/2024"/>
    <x v="0"/>
    <x v="1"/>
    <n v="28"/>
    <n v="0"/>
  </r>
  <r>
    <x v="37"/>
    <s v="029/2024"/>
    <x v="0"/>
    <x v="1"/>
    <n v="29"/>
    <n v="4708.3999999999996"/>
  </r>
  <r>
    <x v="38"/>
    <s v="028/2024"/>
    <x v="0"/>
    <x v="1"/>
    <n v="28"/>
    <n v="4025.6"/>
  </r>
  <r>
    <x v="37"/>
    <s v="029/2024"/>
    <x v="0"/>
    <x v="1"/>
    <n v="29"/>
    <n v="14229.45"/>
  </r>
  <r>
    <x v="37"/>
    <s v="029/2024"/>
    <x v="0"/>
    <x v="1"/>
    <n v="29"/>
    <n v="2738.5"/>
  </r>
  <r>
    <x v="38"/>
    <s v="028/2024"/>
    <x v="0"/>
    <x v="1"/>
    <n v="28"/>
    <n v="2317.1799999999998"/>
  </r>
  <r>
    <x v="38"/>
    <s v="028/2024"/>
    <x v="0"/>
    <x v="1"/>
    <n v="28"/>
    <n v="5952.43"/>
  </r>
  <r>
    <x v="37"/>
    <s v="029/2024"/>
    <x v="0"/>
    <x v="1"/>
    <n v="29"/>
    <n v="0"/>
  </r>
  <r>
    <x v="38"/>
    <s v="028/2024"/>
    <x v="0"/>
    <x v="1"/>
    <n v="28"/>
    <n v="2789.8"/>
  </r>
  <r>
    <x v="38"/>
    <s v="028/2024"/>
    <x v="0"/>
    <x v="1"/>
    <n v="28"/>
    <n v="16481.669999999998"/>
  </r>
  <r>
    <x v="37"/>
    <s v="029/2024"/>
    <x v="0"/>
    <x v="1"/>
    <n v="29"/>
    <n v="6063.55"/>
  </r>
  <r>
    <x v="38"/>
    <s v="028/2024"/>
    <x v="0"/>
    <x v="1"/>
    <n v="28"/>
    <n v="13712.82"/>
  </r>
  <r>
    <x v="43"/>
    <s v="009/2024"/>
    <x v="0"/>
    <x v="1"/>
    <n v="9"/>
    <n v="20823.13"/>
  </r>
  <r>
    <x v="91"/>
    <s v="082/2024"/>
    <x v="0"/>
    <x v="1"/>
    <n v="82"/>
    <n v="5927.68"/>
  </r>
  <r>
    <x v="91"/>
    <s v="082/2024"/>
    <x v="0"/>
    <x v="1"/>
    <n v="82"/>
    <n v="310"/>
  </r>
  <r>
    <x v="43"/>
    <s v="009/2024"/>
    <x v="0"/>
    <x v="1"/>
    <n v="9"/>
    <n v="3964.06"/>
  </r>
  <r>
    <x v="43"/>
    <s v="009/2024"/>
    <x v="0"/>
    <x v="1"/>
    <n v="9"/>
    <n v="7129.62"/>
  </r>
  <r>
    <x v="36"/>
    <s v="023/2024"/>
    <x v="1"/>
    <x v="1"/>
    <n v="23"/>
    <n v="1198"/>
  </r>
  <r>
    <x v="92"/>
    <s v="041/2024"/>
    <x v="1"/>
    <x v="1"/>
    <n v="41"/>
    <n v="720"/>
  </r>
  <r>
    <x v="92"/>
    <s v="041/2024"/>
    <x v="1"/>
    <x v="1"/>
    <n v="41"/>
    <n v="240"/>
  </r>
  <r>
    <x v="92"/>
    <s v="041/2024"/>
    <x v="1"/>
    <x v="1"/>
    <n v="41"/>
    <n v="3840"/>
  </r>
  <r>
    <x v="22"/>
    <s v="018/2024"/>
    <x v="1"/>
    <x v="1"/>
    <n v="18"/>
    <n v="9810"/>
  </r>
  <r>
    <x v="22"/>
    <s v="018/2024"/>
    <x v="1"/>
    <x v="1"/>
    <n v="18"/>
    <n v="30670"/>
  </r>
  <r>
    <x v="22"/>
    <s v="018/2024"/>
    <x v="1"/>
    <x v="1"/>
    <n v="18"/>
    <n v="163180"/>
  </r>
  <r>
    <x v="37"/>
    <s v="029/2024"/>
    <x v="1"/>
    <x v="1"/>
    <n v="29"/>
    <n v="21192.27"/>
  </r>
  <r>
    <x v="93"/>
    <s v="009/2025"/>
    <x v="1"/>
    <x v="2"/>
    <n v="9"/>
    <n v="1176"/>
  </r>
  <r>
    <x v="93"/>
    <s v="009/2025"/>
    <x v="1"/>
    <x v="2"/>
    <n v="9"/>
    <n v="324"/>
  </r>
  <r>
    <x v="93"/>
    <s v="009/2025"/>
    <x v="1"/>
    <x v="2"/>
    <n v="9"/>
    <n v="300"/>
  </r>
  <r>
    <x v="94"/>
    <s v="002/2025"/>
    <x v="1"/>
    <x v="2"/>
    <n v="2"/>
    <n v="787.2"/>
  </r>
  <r>
    <x v="94"/>
    <s v="002/2025"/>
    <x v="1"/>
    <x v="2"/>
    <n v="2"/>
    <n v="3034"/>
  </r>
  <r>
    <x v="94"/>
    <s v="002/2025"/>
    <x v="1"/>
    <x v="2"/>
    <n v="2"/>
    <n v="838.8"/>
  </r>
  <r>
    <x v="95"/>
    <s v="004/2025"/>
    <x v="1"/>
    <x v="2"/>
    <n v="4"/>
    <n v="1693.05"/>
  </r>
  <r>
    <x v="95"/>
    <s v="004/2025"/>
    <x v="1"/>
    <x v="2"/>
    <n v="4"/>
    <n v="1823.14"/>
  </r>
  <r>
    <x v="95"/>
    <s v="004/2025"/>
    <x v="1"/>
    <x v="2"/>
    <n v="4"/>
    <n v="6610.11"/>
  </r>
  <r>
    <x v="23"/>
    <s v="019/2024"/>
    <x v="1"/>
    <x v="1"/>
    <n v="19"/>
    <n v="36720"/>
  </r>
  <r>
    <x v="23"/>
    <s v="019/2024"/>
    <x v="1"/>
    <x v="1"/>
    <n v="19"/>
    <n v="7180"/>
  </r>
  <r>
    <x v="23"/>
    <s v="019/2024"/>
    <x v="1"/>
    <x v="1"/>
    <n v="19"/>
    <n v="2000"/>
  </r>
  <r>
    <x v="96"/>
    <s v="003/2025"/>
    <x v="1"/>
    <x v="2"/>
    <n v="3"/>
    <n v="10440.4"/>
  </r>
  <r>
    <x v="96"/>
    <s v="003/2025"/>
    <x v="1"/>
    <x v="2"/>
    <n v="3"/>
    <n v="101.32"/>
  </r>
  <r>
    <x v="96"/>
    <s v="003/2025"/>
    <x v="1"/>
    <x v="2"/>
    <n v="3"/>
    <n v="2888.28"/>
  </r>
  <r>
    <x v="96"/>
    <s v="003/2025"/>
    <x v="1"/>
    <x v="2"/>
    <n v="3"/>
    <n v="2616"/>
  </r>
  <r>
    <x v="37"/>
    <s v="029/2024"/>
    <x v="1"/>
    <x v="1"/>
    <n v="29"/>
    <n v="254892.54"/>
  </r>
  <r>
    <x v="43"/>
    <s v="009/2024"/>
    <x v="1"/>
    <x v="1"/>
    <n v="9"/>
    <n v="31590.81"/>
  </r>
  <r>
    <x v="43"/>
    <s v="009/2024"/>
    <x v="1"/>
    <x v="1"/>
    <n v="9"/>
    <n v="24615.66"/>
  </r>
  <r>
    <x v="37"/>
    <s v="029/2024"/>
    <x v="1"/>
    <x v="1"/>
    <n v="29"/>
    <n v="0"/>
  </r>
  <r>
    <x v="37"/>
    <s v="029/2024"/>
    <x v="1"/>
    <x v="1"/>
    <n v="29"/>
    <n v="0"/>
  </r>
  <r>
    <x v="37"/>
    <s v="029/2024"/>
    <x v="1"/>
    <x v="1"/>
    <n v="29"/>
    <n v="4477.6499999999996"/>
  </r>
  <r>
    <x v="91"/>
    <s v="082/2024"/>
    <x v="1"/>
    <x v="1"/>
    <n v="82"/>
    <n v="3559.6"/>
  </r>
  <r>
    <x v="43"/>
    <s v="009/2024"/>
    <x v="1"/>
    <x v="1"/>
    <n v="9"/>
    <n v="3295.19"/>
  </r>
  <r>
    <x v="91"/>
    <s v="082/2024"/>
    <x v="1"/>
    <x v="1"/>
    <n v="82"/>
    <n v="0"/>
  </r>
  <r>
    <x v="91"/>
    <s v="082/2024"/>
    <x v="1"/>
    <x v="1"/>
    <n v="82"/>
    <n v="0"/>
  </r>
  <r>
    <x v="37"/>
    <s v="029/2024"/>
    <x v="1"/>
    <x v="1"/>
    <n v="29"/>
    <n v="3249.33"/>
  </r>
  <r>
    <x v="38"/>
    <s v="028/2024"/>
    <x v="1"/>
    <x v="1"/>
    <n v="28"/>
    <n v="25263.35"/>
  </r>
  <r>
    <x v="38"/>
    <s v="028/2024"/>
    <x v="1"/>
    <x v="1"/>
    <n v="28"/>
    <n v="3163.17"/>
  </r>
  <r>
    <x v="38"/>
    <s v="028/2024"/>
    <x v="1"/>
    <x v="1"/>
    <n v="28"/>
    <n v="4458.24"/>
  </r>
  <r>
    <x v="38"/>
    <s v="028/2024"/>
    <x v="1"/>
    <x v="1"/>
    <n v="28"/>
    <n v="5201.28"/>
  </r>
  <r>
    <x v="37"/>
    <s v="029/2024"/>
    <x v="1"/>
    <x v="1"/>
    <n v="29"/>
    <n v="19798.45"/>
  </r>
  <r>
    <x v="59"/>
    <s v="048/2024"/>
    <x v="1"/>
    <x v="1"/>
    <n v="48"/>
    <n v="1448.84"/>
  </r>
  <r>
    <x v="59"/>
    <s v="048/2024"/>
    <x v="1"/>
    <x v="1"/>
    <n v="48"/>
    <n v="5070.9399999999996"/>
  </r>
  <r>
    <x v="59"/>
    <s v="048/2024"/>
    <x v="1"/>
    <x v="1"/>
    <n v="48"/>
    <n v="724.42"/>
  </r>
  <r>
    <x v="38"/>
    <s v="028/2024"/>
    <x v="1"/>
    <x v="1"/>
    <n v="28"/>
    <n v="3715.2"/>
  </r>
  <r>
    <x v="91"/>
    <s v="082/2024"/>
    <x v="1"/>
    <x v="1"/>
    <n v="82"/>
    <n v="489.8"/>
  </r>
  <r>
    <x v="37"/>
    <s v="029/2024"/>
    <x v="1"/>
    <x v="1"/>
    <n v="29"/>
    <n v="22537.67"/>
  </r>
  <r>
    <x v="37"/>
    <s v="029/2024"/>
    <x v="1"/>
    <x v="1"/>
    <n v="29"/>
    <n v="29715.25"/>
  </r>
  <r>
    <x v="38"/>
    <s v="028/2024"/>
    <x v="1"/>
    <x v="1"/>
    <n v="28"/>
    <n v="17089.91"/>
  </r>
  <r>
    <x v="38"/>
    <s v="028/2024"/>
    <x v="1"/>
    <x v="1"/>
    <n v="28"/>
    <n v="5910.56"/>
  </r>
  <r>
    <x v="97"/>
    <s v="007/2025"/>
    <x v="1"/>
    <x v="2"/>
    <n v="7"/>
    <n v="70200"/>
  </r>
  <r>
    <x v="97"/>
    <s v="007/2025"/>
    <x v="1"/>
    <x v="2"/>
    <n v="7"/>
    <n v="66300"/>
  </r>
  <r>
    <x v="97"/>
    <s v="007/2025"/>
    <x v="1"/>
    <x v="2"/>
    <n v="7"/>
    <n v="253500"/>
  </r>
  <r>
    <x v="34"/>
    <s v="024/2024"/>
    <x v="1"/>
    <x v="1"/>
    <n v="24"/>
    <n v="2420.7600000000002"/>
  </r>
  <r>
    <x v="34"/>
    <s v="024/2024"/>
    <x v="1"/>
    <x v="1"/>
    <n v="24"/>
    <n v="15734.94"/>
  </r>
  <r>
    <x v="30"/>
    <s v="025/2024"/>
    <x v="1"/>
    <x v="1"/>
    <n v="25"/>
    <n v="8069.65"/>
  </r>
  <r>
    <x v="30"/>
    <s v="025/2024"/>
    <x v="1"/>
    <x v="1"/>
    <n v="25"/>
    <n v="2733.15"/>
  </r>
  <r>
    <x v="33"/>
    <s v="026/2024"/>
    <x v="1"/>
    <x v="1"/>
    <n v="26"/>
    <n v="33727.199999999997"/>
  </r>
  <r>
    <x v="33"/>
    <s v="026/2024"/>
    <x v="1"/>
    <x v="1"/>
    <n v="26"/>
    <n v="8858.4"/>
  </r>
  <r>
    <x v="38"/>
    <s v="028/2024"/>
    <x v="1"/>
    <x v="1"/>
    <n v="28"/>
    <n v="30946.21"/>
  </r>
  <r>
    <x v="64"/>
    <s v="055/2024"/>
    <x v="1"/>
    <x v="1"/>
    <n v="55"/>
    <n v="24311"/>
  </r>
  <r>
    <x v="64"/>
    <s v="055/2024"/>
    <x v="1"/>
    <x v="1"/>
    <n v="55"/>
    <n v="2114"/>
  </r>
  <r>
    <x v="43"/>
    <s v="009/2024"/>
    <x v="1"/>
    <x v="1"/>
    <n v="9"/>
    <n v="3090.48"/>
  </r>
  <r>
    <x v="64"/>
    <s v="055/2024"/>
    <x v="1"/>
    <x v="1"/>
    <n v="55"/>
    <n v="5285"/>
  </r>
  <r>
    <x v="54"/>
    <s v="051/2024"/>
    <x v="1"/>
    <x v="1"/>
    <n v="51"/>
    <n v="2472"/>
  </r>
  <r>
    <x v="54"/>
    <s v="051/2024"/>
    <x v="1"/>
    <x v="1"/>
    <n v="51"/>
    <n v="6798"/>
  </r>
  <r>
    <x v="54"/>
    <s v="051/2024"/>
    <x v="1"/>
    <x v="1"/>
    <n v="51"/>
    <n v="33990"/>
  </r>
  <r>
    <x v="66"/>
    <s v="042/2024"/>
    <x v="1"/>
    <x v="1"/>
    <n v="42"/>
    <n v="4800"/>
  </r>
  <r>
    <x v="66"/>
    <s v="042/2024"/>
    <x v="1"/>
    <x v="1"/>
    <n v="42"/>
    <n v="2400"/>
  </r>
  <r>
    <x v="66"/>
    <s v="042/2024"/>
    <x v="1"/>
    <x v="1"/>
    <n v="42"/>
    <n v="16800"/>
  </r>
  <r>
    <x v="58"/>
    <s v="044/2024"/>
    <x v="1"/>
    <x v="1"/>
    <n v="44"/>
    <n v="4273.08"/>
  </r>
  <r>
    <x v="58"/>
    <s v="044/2024"/>
    <x v="1"/>
    <x v="1"/>
    <n v="44"/>
    <n v="813.92"/>
  </r>
  <r>
    <x v="58"/>
    <s v="044/2024"/>
    <x v="1"/>
    <x v="1"/>
    <n v="44"/>
    <n v="254.35"/>
  </r>
  <r>
    <x v="43"/>
    <s v="009/2024"/>
    <x v="1"/>
    <x v="1"/>
    <n v="9"/>
    <n v="31161.19"/>
  </r>
  <r>
    <x v="65"/>
    <s v="056/2024"/>
    <x v="1"/>
    <x v="1"/>
    <n v="56"/>
    <n v="5022.05"/>
  </r>
  <r>
    <x v="65"/>
    <s v="056/2024"/>
    <x v="1"/>
    <x v="1"/>
    <n v="56"/>
    <n v="436.7"/>
  </r>
  <r>
    <x v="65"/>
    <s v="056/2024"/>
    <x v="1"/>
    <x v="1"/>
    <n v="56"/>
    <n v="1091.75"/>
  </r>
  <r>
    <x v="98"/>
    <s v="005/2025"/>
    <x v="1"/>
    <x v="2"/>
    <n v="5"/>
    <n v="870"/>
  </r>
  <r>
    <x v="98"/>
    <s v="005/2025"/>
    <x v="1"/>
    <x v="2"/>
    <n v="5"/>
    <n v="963.75"/>
  </r>
  <r>
    <x v="98"/>
    <s v="005/2025"/>
    <x v="1"/>
    <x v="2"/>
    <n v="5"/>
    <n v="3453.75"/>
  </r>
  <r>
    <x v="99"/>
    <s v="083/2024"/>
    <x v="1"/>
    <x v="1"/>
    <n v="83"/>
    <n v="30450.400000000001"/>
  </r>
  <r>
    <x v="99"/>
    <s v="083/2024"/>
    <x v="1"/>
    <x v="1"/>
    <n v="83"/>
    <n v="32241.599999999999"/>
  </r>
  <r>
    <x v="99"/>
    <s v="083/2024"/>
    <x v="1"/>
    <x v="1"/>
    <n v="83"/>
    <n v="116428"/>
  </r>
  <r>
    <x v="43"/>
    <s v="009/2024"/>
    <x v="1"/>
    <x v="1"/>
    <n v="9"/>
    <n v="40934"/>
  </r>
  <r>
    <x v="100"/>
    <s v="001/2025"/>
    <x v="1"/>
    <x v="2"/>
    <n v="1"/>
    <n v="4738.8999999999996"/>
  </r>
  <r>
    <x v="100"/>
    <s v="001/2025"/>
    <x v="1"/>
    <x v="2"/>
    <n v="1"/>
    <n v="4454.05"/>
  </r>
  <r>
    <x v="100"/>
    <s v="001/2025"/>
    <x v="1"/>
    <x v="2"/>
    <n v="1"/>
    <n v="17111.55"/>
  </r>
  <r>
    <x v="85"/>
    <s v="077/2024"/>
    <x v="1"/>
    <x v="1"/>
    <n v="77"/>
    <n v="20230.25"/>
  </r>
  <r>
    <x v="85"/>
    <s v="077/2024"/>
    <x v="1"/>
    <x v="1"/>
    <n v="77"/>
    <n v="1572.25"/>
  </r>
  <r>
    <x v="91"/>
    <s v="082/2024"/>
    <x v="1"/>
    <x v="1"/>
    <n v="82"/>
    <n v="1447.2"/>
  </r>
  <r>
    <x v="91"/>
    <s v="082/2024"/>
    <x v="1"/>
    <x v="1"/>
    <n v="82"/>
    <n v="2385.71"/>
  </r>
  <r>
    <x v="38"/>
    <s v="028/2024"/>
    <x v="1"/>
    <x v="1"/>
    <n v="28"/>
    <n v="3366.25"/>
  </r>
  <r>
    <x v="82"/>
    <s v="071/2024"/>
    <x v="1"/>
    <x v="1"/>
    <n v="71"/>
    <n v="2919"/>
  </r>
  <r>
    <x v="37"/>
    <s v="029/2024"/>
    <x v="1"/>
    <x v="1"/>
    <n v="29"/>
    <n v="1124.3800000000001"/>
  </r>
  <r>
    <x v="37"/>
    <s v="029/2024"/>
    <x v="1"/>
    <x v="1"/>
    <n v="29"/>
    <n v="895.69"/>
  </r>
  <r>
    <x v="37"/>
    <s v="029/2024"/>
    <x v="1"/>
    <x v="1"/>
    <n v="29"/>
    <n v="16557.900000000001"/>
  </r>
  <r>
    <x v="37"/>
    <s v="029/2024"/>
    <x v="1"/>
    <x v="1"/>
    <n v="29"/>
    <n v="1103.73"/>
  </r>
  <r>
    <x v="37"/>
    <s v="029/2024"/>
    <x v="1"/>
    <x v="1"/>
    <n v="29"/>
    <n v="1427.42"/>
  </r>
  <r>
    <x v="37"/>
    <s v="029/2024"/>
    <x v="1"/>
    <x v="1"/>
    <n v="29"/>
    <n v="2739.01"/>
  </r>
  <r>
    <x v="37"/>
    <s v="029/2024"/>
    <x v="1"/>
    <x v="1"/>
    <n v="29"/>
    <n v="3482.84"/>
  </r>
  <r>
    <x v="37"/>
    <s v="029/2024"/>
    <x v="1"/>
    <x v="1"/>
    <n v="29"/>
    <n v="4122.72"/>
  </r>
  <r>
    <x v="82"/>
    <s v="071/2024"/>
    <x v="1"/>
    <x v="1"/>
    <n v="71"/>
    <n v="572"/>
  </r>
  <r>
    <x v="37"/>
    <s v="029/2024"/>
    <x v="1"/>
    <x v="1"/>
    <n v="29"/>
    <n v="4676.93"/>
  </r>
  <r>
    <x v="101"/>
    <s v="027/2025"/>
    <x v="1"/>
    <x v="2"/>
    <n v="27"/>
    <n v="7633.86"/>
  </r>
  <r>
    <x v="102"/>
    <s v="026/2025"/>
    <x v="1"/>
    <x v="2"/>
    <n v="26"/>
    <n v="125418.48"/>
  </r>
  <r>
    <x v="103"/>
    <s v="025/2025"/>
    <x v="1"/>
    <x v="2"/>
    <n v="25"/>
    <n v="15721.08"/>
  </r>
  <r>
    <x v="37"/>
    <s v="029/2024"/>
    <x v="1"/>
    <x v="1"/>
    <n v="29"/>
    <n v="31621.74"/>
  </r>
  <r>
    <x v="104"/>
    <s v="024/2025"/>
    <x v="1"/>
    <x v="2"/>
    <n v="24"/>
    <n v="7461.29"/>
  </r>
  <r>
    <x v="105"/>
    <s v="022/2025"/>
    <x v="1"/>
    <x v="2"/>
    <n v="22"/>
    <n v="43808.14"/>
  </r>
  <r>
    <x v="38"/>
    <s v="028/2024"/>
    <x v="1"/>
    <x v="1"/>
    <n v="28"/>
    <n v="9385.7000000000007"/>
  </r>
  <r>
    <x v="106"/>
    <s v="028/2025"/>
    <x v="1"/>
    <x v="2"/>
    <n v="28"/>
    <n v="11490"/>
  </r>
  <r>
    <x v="106"/>
    <s v="028/2025"/>
    <x v="1"/>
    <x v="2"/>
    <n v="28"/>
    <n v="36415"/>
  </r>
  <r>
    <x v="106"/>
    <s v="028/2025"/>
    <x v="1"/>
    <x v="2"/>
    <n v="28"/>
    <n v="191620"/>
  </r>
  <r>
    <x v="31"/>
    <s v="022/2024"/>
    <x v="1"/>
    <x v="1"/>
    <n v="22"/>
    <n v="17600"/>
  </r>
  <r>
    <x v="37"/>
    <s v="029/2024"/>
    <x v="1"/>
    <x v="1"/>
    <n v="29"/>
    <n v="3897.44"/>
  </r>
  <r>
    <x v="37"/>
    <s v="029/2024"/>
    <x v="1"/>
    <x v="1"/>
    <n v="29"/>
    <n v="925.12"/>
  </r>
  <r>
    <x v="37"/>
    <s v="029/2024"/>
    <x v="1"/>
    <x v="1"/>
    <n v="29"/>
    <n v="2110.2399999999998"/>
  </r>
  <r>
    <x v="37"/>
    <s v="029/2024"/>
    <x v="1"/>
    <x v="1"/>
    <n v="29"/>
    <n v="779.49"/>
  </r>
  <r>
    <x v="104"/>
    <s v="024/2025"/>
    <x v="1"/>
    <x v="2"/>
    <n v="24"/>
    <n v="17565.95"/>
  </r>
  <r>
    <x v="104"/>
    <s v="024/2025"/>
    <x v="1"/>
    <x v="2"/>
    <n v="24"/>
    <n v="100108.96"/>
  </r>
  <r>
    <x v="103"/>
    <s v="025/2025"/>
    <x v="1"/>
    <x v="2"/>
    <n v="25"/>
    <n v="7860.54"/>
  </r>
  <r>
    <x v="91"/>
    <s v="082/2024"/>
    <x v="1"/>
    <x v="1"/>
    <n v="82"/>
    <n v="155"/>
  </r>
  <r>
    <x v="91"/>
    <s v="082/2024"/>
    <x v="1"/>
    <x v="1"/>
    <n v="82"/>
    <n v="678"/>
  </r>
  <r>
    <x v="37"/>
    <s v="029/2024"/>
    <x v="1"/>
    <x v="1"/>
    <n v="29"/>
    <n v="1306.73"/>
  </r>
  <r>
    <x v="37"/>
    <s v="029/2024"/>
    <x v="1"/>
    <x v="1"/>
    <n v="29"/>
    <n v="12937.76"/>
  </r>
  <r>
    <x v="91"/>
    <s v="082/2024"/>
    <x v="1"/>
    <x v="1"/>
    <n v="82"/>
    <n v="2622"/>
  </r>
  <r>
    <x v="38"/>
    <s v="028/2024"/>
    <x v="1"/>
    <x v="1"/>
    <n v="28"/>
    <n v="3261.91"/>
  </r>
  <r>
    <x v="38"/>
    <s v="028/2024"/>
    <x v="1"/>
    <x v="1"/>
    <n v="28"/>
    <n v="44609.04"/>
  </r>
  <r>
    <x v="91"/>
    <s v="082/2024"/>
    <x v="1"/>
    <x v="1"/>
    <n v="82"/>
    <n v="2575.1999999999998"/>
  </r>
  <r>
    <x v="37"/>
    <s v="029/2024"/>
    <x v="1"/>
    <x v="1"/>
    <n v="29"/>
    <n v="25470.74"/>
  </r>
  <r>
    <x v="38"/>
    <s v="028/2024"/>
    <x v="1"/>
    <x v="1"/>
    <n v="28"/>
    <n v="4458.24"/>
  </r>
  <r>
    <x v="38"/>
    <s v="028/2024"/>
    <x v="1"/>
    <x v="1"/>
    <n v="28"/>
    <n v="4852.18"/>
  </r>
  <r>
    <x v="38"/>
    <s v="028/2024"/>
    <x v="1"/>
    <x v="1"/>
    <n v="28"/>
    <n v="7063.32"/>
  </r>
  <r>
    <x v="38"/>
    <s v="028/2024"/>
    <x v="1"/>
    <x v="1"/>
    <n v="28"/>
    <n v="3910.67"/>
  </r>
  <r>
    <x v="38"/>
    <s v="028/2024"/>
    <x v="1"/>
    <x v="1"/>
    <n v="28"/>
    <n v="3707.35"/>
  </r>
  <r>
    <x v="37"/>
    <s v="029/2024"/>
    <x v="1"/>
    <x v="1"/>
    <n v="29"/>
    <n v="1226.4100000000001"/>
  </r>
  <r>
    <x v="22"/>
    <s v="018/2024"/>
    <x v="1"/>
    <x v="1"/>
    <n v="18"/>
    <n v="150140"/>
  </r>
  <r>
    <x v="22"/>
    <s v="018/2024"/>
    <x v="1"/>
    <x v="1"/>
    <n v="18"/>
    <n v="10510"/>
  </r>
  <r>
    <x v="22"/>
    <s v="018/2024"/>
    <x v="1"/>
    <x v="1"/>
    <n v="18"/>
    <n v="29250"/>
  </r>
  <r>
    <x v="91"/>
    <s v="082/2024"/>
    <x v="1"/>
    <x v="1"/>
    <n v="82"/>
    <n v="344.8"/>
  </r>
  <r>
    <x v="91"/>
    <s v="082/2024"/>
    <x v="1"/>
    <x v="1"/>
    <n v="82"/>
    <n v="391.5"/>
  </r>
  <r>
    <x v="91"/>
    <s v="082/2024"/>
    <x v="1"/>
    <x v="1"/>
    <n v="82"/>
    <n v="18.5"/>
  </r>
  <r>
    <x v="91"/>
    <s v="082/2024"/>
    <x v="1"/>
    <x v="1"/>
    <n v="82"/>
    <n v="78.8"/>
  </r>
  <r>
    <x v="103"/>
    <s v="025/2025"/>
    <x v="1"/>
    <x v="2"/>
    <n v="25"/>
    <n v="94326.48"/>
  </r>
  <r>
    <x v="101"/>
    <s v="027/2025"/>
    <x v="1"/>
    <x v="2"/>
    <n v="27"/>
    <n v="163725.54"/>
  </r>
  <r>
    <x v="101"/>
    <s v="027/2025"/>
    <x v="1"/>
    <x v="2"/>
    <n v="27"/>
    <n v="27287.59"/>
  </r>
  <r>
    <x v="38"/>
    <s v="028/2024"/>
    <x v="1"/>
    <x v="1"/>
    <n v="28"/>
    <n v="3715.2"/>
  </r>
  <r>
    <x v="31"/>
    <s v="022/2024"/>
    <x v="1"/>
    <x v="1"/>
    <n v="22"/>
    <n v="10315"/>
  </r>
  <r>
    <x v="37"/>
    <s v="029/2024"/>
    <x v="1"/>
    <x v="1"/>
    <n v="29"/>
    <n v="5010.91"/>
  </r>
  <r>
    <x v="102"/>
    <s v="026/2025"/>
    <x v="1"/>
    <x v="2"/>
    <n v="26"/>
    <n v="20903.080000000002"/>
  </r>
  <r>
    <x v="102"/>
    <s v="026/2025"/>
    <x v="1"/>
    <x v="2"/>
    <n v="26"/>
    <n v="10451.540000000001"/>
  </r>
  <r>
    <x v="105"/>
    <s v="022/2025"/>
    <x v="1"/>
    <x v="2"/>
    <n v="22"/>
    <n v="579212.39"/>
  </r>
  <r>
    <x v="105"/>
    <s v="022/2025"/>
    <x v="1"/>
    <x v="2"/>
    <n v="22"/>
    <n v="117861.42"/>
  </r>
  <r>
    <x v="107"/>
    <s v="023/2025"/>
    <x v="1"/>
    <x v="2"/>
    <n v="23"/>
    <n v="120126.72"/>
  </r>
  <r>
    <x v="107"/>
    <s v="023/2025"/>
    <x v="1"/>
    <x v="2"/>
    <n v="23"/>
    <n v="10010.56"/>
  </r>
  <r>
    <x v="107"/>
    <s v="023/2025"/>
    <x v="1"/>
    <x v="2"/>
    <n v="23"/>
    <n v="20021.12"/>
  </r>
  <r>
    <x v="38"/>
    <s v="028/2024"/>
    <x v="1"/>
    <x v="1"/>
    <n v="28"/>
    <n v="50838.31"/>
  </r>
  <r>
    <x v="75"/>
    <s v="065/2024"/>
    <x v="1"/>
    <x v="1"/>
    <n v="65"/>
    <n v="596476.88"/>
  </r>
  <r>
    <x v="75"/>
    <s v="065/2024"/>
    <x v="1"/>
    <x v="1"/>
    <n v="65"/>
    <n v="206604"/>
  </r>
  <r>
    <x v="75"/>
    <s v="065/2024"/>
    <x v="1"/>
    <x v="1"/>
    <n v="65"/>
    <n v="1405800.47"/>
  </r>
  <r>
    <x v="38"/>
    <s v="028/2024"/>
    <x v="1"/>
    <x v="1"/>
    <n v="28"/>
    <n v="0"/>
  </r>
  <r>
    <x v="38"/>
    <s v="028/2024"/>
    <x v="1"/>
    <x v="1"/>
    <n v="28"/>
    <n v="14455.73"/>
  </r>
  <r>
    <x v="37"/>
    <s v="029/2024"/>
    <x v="1"/>
    <x v="1"/>
    <n v="29"/>
    <n v="47202.07"/>
  </r>
  <r>
    <x v="38"/>
    <s v="028/2024"/>
    <x v="1"/>
    <x v="1"/>
    <n v="28"/>
    <n v="1643.11"/>
  </r>
  <r>
    <x v="37"/>
    <s v="029/2024"/>
    <x v="1"/>
    <x v="1"/>
    <n v="29"/>
    <n v="0"/>
  </r>
  <r>
    <x v="38"/>
    <s v="028/2024"/>
    <x v="1"/>
    <x v="1"/>
    <n v="28"/>
    <n v="21518.49"/>
  </r>
  <r>
    <x v="85"/>
    <s v="077/2024"/>
    <x v="1"/>
    <x v="1"/>
    <n v="77"/>
    <n v="7362.5"/>
  </r>
  <r>
    <x v="85"/>
    <s v="077/2024"/>
    <x v="1"/>
    <x v="1"/>
    <n v="77"/>
    <n v="1192.25"/>
  </r>
  <r>
    <x v="38"/>
    <s v="028/2024"/>
    <x v="1"/>
    <x v="1"/>
    <n v="28"/>
    <n v="2643.78"/>
  </r>
  <r>
    <x v="38"/>
    <s v="028/2024"/>
    <x v="1"/>
    <x v="1"/>
    <n v="28"/>
    <n v="3470.4"/>
  </r>
  <r>
    <x v="37"/>
    <s v="029/2024"/>
    <x v="1"/>
    <x v="1"/>
    <n v="29"/>
    <n v="0"/>
  </r>
  <r>
    <x v="38"/>
    <s v="028/2024"/>
    <x v="1"/>
    <x v="1"/>
    <n v="28"/>
    <n v="13374.72"/>
  </r>
  <r>
    <x v="78"/>
    <s v="070/2024"/>
    <x v="1"/>
    <x v="1"/>
    <n v="70"/>
    <n v="77374"/>
  </r>
  <r>
    <x v="88"/>
    <s v="074/2024"/>
    <x v="1"/>
    <x v="1"/>
    <n v="74"/>
    <n v="107060"/>
  </r>
  <r>
    <x v="38"/>
    <s v="028/2024"/>
    <x v="1"/>
    <x v="1"/>
    <n v="28"/>
    <n v="4126.67"/>
  </r>
  <r>
    <x v="37"/>
    <s v="029/2024"/>
    <x v="1"/>
    <x v="1"/>
    <n v="29"/>
    <n v="6235.9"/>
  </r>
  <r>
    <x v="90"/>
    <s v="080/2024"/>
    <x v="1"/>
    <x v="1"/>
    <n v="80"/>
    <n v="14049"/>
  </r>
  <r>
    <x v="90"/>
    <s v="080/2024"/>
    <x v="1"/>
    <x v="1"/>
    <n v="80"/>
    <n v="0"/>
  </r>
  <r>
    <x v="37"/>
    <s v="029/2024"/>
    <x v="1"/>
    <x v="1"/>
    <n v="29"/>
    <n v="1288.77"/>
  </r>
  <r>
    <x v="37"/>
    <s v="029/2024"/>
    <x v="1"/>
    <x v="1"/>
    <n v="29"/>
    <n v="0"/>
  </r>
  <r>
    <x v="38"/>
    <s v="028/2024"/>
    <x v="1"/>
    <x v="1"/>
    <n v="28"/>
    <n v="6661.45"/>
  </r>
  <r>
    <x v="38"/>
    <s v="028/2024"/>
    <x v="1"/>
    <x v="1"/>
    <n v="28"/>
    <n v="4869.59"/>
  </r>
  <r>
    <x v="45"/>
    <s v="034/2024"/>
    <x v="1"/>
    <x v="1"/>
    <n v="34"/>
    <n v="9307"/>
  </r>
  <r>
    <x v="37"/>
    <s v="029/2024"/>
    <x v="1"/>
    <x v="1"/>
    <n v="29"/>
    <n v="1844.61"/>
  </r>
  <r>
    <x v="37"/>
    <s v="029/2024"/>
    <x v="1"/>
    <x v="1"/>
    <n v="29"/>
    <n v="2735.63"/>
  </r>
  <r>
    <x v="37"/>
    <s v="029/2024"/>
    <x v="1"/>
    <x v="1"/>
    <n v="29"/>
    <n v="1107.51"/>
  </r>
  <r>
    <x v="38"/>
    <s v="028/2024"/>
    <x v="1"/>
    <x v="1"/>
    <n v="28"/>
    <n v="59162.5"/>
  </r>
  <r>
    <x v="37"/>
    <s v="029/2024"/>
    <x v="1"/>
    <x v="1"/>
    <n v="29"/>
    <n v="10129.030000000001"/>
  </r>
  <r>
    <x v="38"/>
    <s v="028/2024"/>
    <x v="1"/>
    <x v="1"/>
    <n v="28"/>
    <n v="20995.17"/>
  </r>
  <r>
    <x v="37"/>
    <s v="029/2024"/>
    <x v="1"/>
    <x v="1"/>
    <n v="29"/>
    <n v="0"/>
  </r>
  <r>
    <x v="38"/>
    <s v="028/2024"/>
    <x v="1"/>
    <x v="1"/>
    <n v="28"/>
    <n v="10553.54"/>
  </r>
  <r>
    <x v="91"/>
    <s v="082/2024"/>
    <x v="1"/>
    <x v="1"/>
    <n v="82"/>
    <n v="1035.1500000000001"/>
  </r>
  <r>
    <x v="38"/>
    <s v="028/2024"/>
    <x v="1"/>
    <x v="1"/>
    <n v="28"/>
    <n v="29214.27"/>
  </r>
  <r>
    <x v="38"/>
    <s v="028/2024"/>
    <x v="1"/>
    <x v="1"/>
    <n v="28"/>
    <n v="5281.13"/>
  </r>
  <r>
    <x v="37"/>
    <s v="029/2024"/>
    <x v="1"/>
    <x v="1"/>
    <n v="29"/>
    <n v="4428.6000000000004"/>
  </r>
  <r>
    <x v="37"/>
    <s v="029/2024"/>
    <x v="1"/>
    <x v="1"/>
    <n v="29"/>
    <n v="3117.95"/>
  </r>
  <r>
    <x v="37"/>
    <s v="029/2024"/>
    <x v="1"/>
    <x v="1"/>
    <n v="29"/>
    <n v="19889.66"/>
  </r>
  <r>
    <x v="38"/>
    <s v="028/2024"/>
    <x v="1"/>
    <x v="1"/>
    <n v="28"/>
    <n v="5135.45"/>
  </r>
  <r>
    <x v="37"/>
    <s v="029/2024"/>
    <x v="1"/>
    <x v="1"/>
    <n v="29"/>
    <n v="21849.33"/>
  </r>
  <r>
    <x v="38"/>
    <s v="028/2024"/>
    <x v="1"/>
    <x v="1"/>
    <n v="28"/>
    <n v="3278.87"/>
  </r>
  <r>
    <x v="38"/>
    <s v="028/2024"/>
    <x v="1"/>
    <x v="1"/>
    <n v="28"/>
    <n v="10000.36"/>
  </r>
  <r>
    <x v="89"/>
    <s v="073/2024"/>
    <x v="1"/>
    <x v="1"/>
    <n v="73"/>
    <n v="0"/>
  </r>
  <r>
    <x v="38"/>
    <s v="028/2024"/>
    <x v="1"/>
    <x v="1"/>
    <n v="28"/>
    <n v="6531.8"/>
  </r>
  <r>
    <x v="38"/>
    <s v="028/2024"/>
    <x v="1"/>
    <x v="1"/>
    <n v="28"/>
    <n v="6217.16"/>
  </r>
  <r>
    <x v="76"/>
    <s v="067/2024"/>
    <x v="1"/>
    <x v="1"/>
    <n v="67"/>
    <n v="4760"/>
  </r>
  <r>
    <x v="76"/>
    <s v="067/2024"/>
    <x v="1"/>
    <x v="1"/>
    <n v="67"/>
    <n v="2040"/>
  </r>
  <r>
    <x v="38"/>
    <s v="028/2024"/>
    <x v="1"/>
    <x v="1"/>
    <n v="28"/>
    <n v="9929.5"/>
  </r>
  <r>
    <x v="57"/>
    <s v="043/2024"/>
    <x v="1"/>
    <x v="1"/>
    <n v="43"/>
    <n v="7980"/>
  </r>
  <r>
    <x v="85"/>
    <s v="077/2024"/>
    <x v="1"/>
    <x v="1"/>
    <n v="77"/>
    <n v="6412.5"/>
  </r>
  <r>
    <x v="85"/>
    <s v="077/2024"/>
    <x v="1"/>
    <x v="1"/>
    <n v="77"/>
    <n v="994.65"/>
  </r>
  <r>
    <x v="38"/>
    <s v="028/2024"/>
    <x v="1"/>
    <x v="1"/>
    <n v="28"/>
    <n v="6407.7"/>
  </r>
  <r>
    <x v="37"/>
    <s v="029/2024"/>
    <x v="1"/>
    <x v="1"/>
    <n v="29"/>
    <n v="1333.75"/>
  </r>
  <r>
    <x v="38"/>
    <s v="028/2024"/>
    <x v="1"/>
    <x v="1"/>
    <n v="28"/>
    <n v="5952.26"/>
  </r>
  <r>
    <x v="38"/>
    <s v="028/2024"/>
    <x v="1"/>
    <x v="1"/>
    <n v="28"/>
    <n v="122.07"/>
  </r>
  <r>
    <x v="37"/>
    <s v="029/2024"/>
    <x v="1"/>
    <x v="1"/>
    <n v="29"/>
    <n v="34082.68"/>
  </r>
  <r>
    <x v="91"/>
    <s v="082/2024"/>
    <x v="1"/>
    <x v="1"/>
    <n v="82"/>
    <n v="473.1"/>
  </r>
  <r>
    <x v="38"/>
    <s v="028/2024"/>
    <x v="1"/>
    <x v="1"/>
    <n v="28"/>
    <n v="44309.71"/>
  </r>
  <r>
    <x v="37"/>
    <s v="029/2024"/>
    <x v="1"/>
    <x v="1"/>
    <n v="29"/>
    <n v="0"/>
  </r>
  <r>
    <x v="91"/>
    <s v="082/2024"/>
    <x v="1"/>
    <x v="1"/>
    <n v="82"/>
    <n v="1718.2"/>
  </r>
  <r>
    <x v="87"/>
    <s v="078/2024"/>
    <x v="1"/>
    <x v="1"/>
    <n v="78"/>
    <n v="2129.4"/>
  </r>
  <r>
    <x v="87"/>
    <s v="078/2024"/>
    <x v="1"/>
    <x v="1"/>
    <n v="78"/>
    <n v="1250"/>
  </r>
  <r>
    <x v="87"/>
    <s v="078/2024"/>
    <x v="1"/>
    <x v="1"/>
    <n v="78"/>
    <n v="327.9"/>
  </r>
  <r>
    <x v="37"/>
    <s v="029/2024"/>
    <x v="1"/>
    <x v="1"/>
    <n v="29"/>
    <n v="14030.78"/>
  </r>
  <r>
    <x v="85"/>
    <s v="077/2024"/>
    <x v="1"/>
    <x v="1"/>
    <n v="77"/>
    <n v="11958.03"/>
  </r>
  <r>
    <x v="38"/>
    <s v="028/2024"/>
    <x v="1"/>
    <x v="1"/>
    <n v="28"/>
    <n v="14682.25"/>
  </r>
  <r>
    <x v="48"/>
    <s v="030/2024"/>
    <x v="1"/>
    <x v="1"/>
    <n v="30"/>
    <n v="3200"/>
  </r>
  <r>
    <x v="108"/>
    <s v="029/2025"/>
    <x v="1"/>
    <x v="2"/>
    <n v="29"/>
    <n v="7500.4"/>
  </r>
  <r>
    <x v="85"/>
    <s v="077/2024"/>
    <x v="1"/>
    <x v="1"/>
    <n v="77"/>
    <n v="3324.05"/>
  </r>
  <r>
    <x v="85"/>
    <s v="077/2024"/>
    <x v="1"/>
    <x v="1"/>
    <n v="77"/>
    <n v="20383.2"/>
  </r>
  <r>
    <x v="91"/>
    <s v="082/2024"/>
    <x v="1"/>
    <x v="1"/>
    <n v="82"/>
    <n v="3608.7"/>
  </r>
  <r>
    <x v="37"/>
    <s v="029/2024"/>
    <x v="1"/>
    <x v="1"/>
    <n v="29"/>
    <n v="0"/>
  </r>
  <r>
    <x v="38"/>
    <s v="028/2024"/>
    <x v="1"/>
    <x v="1"/>
    <n v="28"/>
    <n v="14232.37"/>
  </r>
  <r>
    <x v="85"/>
    <s v="077/2024"/>
    <x v="1"/>
    <x v="1"/>
    <n v="77"/>
    <n v="5067.3"/>
  </r>
  <r>
    <x v="38"/>
    <s v="028/2024"/>
    <x v="1"/>
    <x v="1"/>
    <n v="28"/>
    <n v="21475.71"/>
  </r>
  <r>
    <x v="37"/>
    <s v="029/2024"/>
    <x v="1"/>
    <x v="1"/>
    <n v="29"/>
    <n v="7090.36"/>
  </r>
  <r>
    <x v="37"/>
    <s v="029/2024"/>
    <x v="1"/>
    <x v="1"/>
    <n v="29"/>
    <n v="1587"/>
  </r>
  <r>
    <x v="82"/>
    <s v="071/2024"/>
    <x v="1"/>
    <x v="1"/>
    <n v="71"/>
    <n v="1750"/>
  </r>
  <r>
    <x v="38"/>
    <s v="028/2024"/>
    <x v="1"/>
    <x v="1"/>
    <n v="28"/>
    <n v="119386.97"/>
  </r>
  <r>
    <x v="82"/>
    <s v="071/2024"/>
    <x v="1"/>
    <x v="1"/>
    <n v="71"/>
    <n v="2302"/>
  </r>
  <r>
    <x v="76"/>
    <s v="067/2024"/>
    <x v="1"/>
    <x v="1"/>
    <n v="67"/>
    <n v="13200"/>
  </r>
  <r>
    <x v="82"/>
    <s v="071/2024"/>
    <x v="1"/>
    <x v="1"/>
    <n v="71"/>
    <n v="3960"/>
  </r>
  <r>
    <x v="79"/>
    <s v="069/2024"/>
    <x v="1"/>
    <x v="1"/>
    <n v="69"/>
    <n v="50400"/>
  </r>
  <r>
    <x v="90"/>
    <s v="080/2024"/>
    <x v="1"/>
    <x v="1"/>
    <n v="80"/>
    <n v="3949.14"/>
  </r>
  <r>
    <x v="90"/>
    <s v="080/2024"/>
    <x v="1"/>
    <x v="1"/>
    <n v="80"/>
    <n v="0"/>
  </r>
  <r>
    <x v="37"/>
    <s v="029/2024"/>
    <x v="1"/>
    <x v="1"/>
    <n v="29"/>
    <n v="4217.2"/>
  </r>
  <r>
    <x v="38"/>
    <s v="028/2024"/>
    <x v="1"/>
    <x v="1"/>
    <n v="28"/>
    <n v="46244.160000000003"/>
  </r>
  <r>
    <x v="38"/>
    <s v="028/2024"/>
    <x v="1"/>
    <x v="1"/>
    <n v="28"/>
    <n v="32693.75"/>
  </r>
  <r>
    <x v="38"/>
    <s v="028/2024"/>
    <x v="1"/>
    <x v="1"/>
    <n v="28"/>
    <n v="90197.88"/>
  </r>
  <r>
    <x v="38"/>
    <s v="028/2024"/>
    <x v="1"/>
    <x v="1"/>
    <n v="28"/>
    <n v="28019.19"/>
  </r>
  <r>
    <x v="38"/>
    <s v="028/2024"/>
    <x v="1"/>
    <x v="1"/>
    <n v="28"/>
    <n v="56746.43"/>
  </r>
  <r>
    <x v="38"/>
    <s v="028/2024"/>
    <x v="1"/>
    <x v="1"/>
    <n v="28"/>
    <n v="5420.32"/>
  </r>
  <r>
    <x v="38"/>
    <s v="028/2024"/>
    <x v="1"/>
    <x v="1"/>
    <n v="28"/>
    <n v="268980.38"/>
  </r>
  <r>
    <x v="38"/>
    <s v="028/2024"/>
    <x v="1"/>
    <x v="1"/>
    <n v="28"/>
    <n v="47554.54"/>
  </r>
  <r>
    <x v="38"/>
    <s v="028/2024"/>
    <x v="1"/>
    <x v="1"/>
    <n v="28"/>
    <n v="46068.46"/>
  </r>
  <r>
    <x v="38"/>
    <s v="028/2024"/>
    <x v="1"/>
    <x v="1"/>
    <n v="28"/>
    <n v="8173.44"/>
  </r>
  <r>
    <x v="37"/>
    <s v="029/2024"/>
    <x v="1"/>
    <x v="1"/>
    <n v="29"/>
    <n v="8331.16"/>
  </r>
  <r>
    <x v="38"/>
    <s v="028/2024"/>
    <x v="1"/>
    <x v="1"/>
    <n v="28"/>
    <n v="37627.949999999997"/>
  </r>
  <r>
    <x v="38"/>
    <s v="028/2024"/>
    <x v="1"/>
    <x v="1"/>
    <n v="28"/>
    <n v="20421.73"/>
  </r>
  <r>
    <x v="37"/>
    <s v="029/2024"/>
    <x v="1"/>
    <x v="1"/>
    <n v="29"/>
    <n v="11212.12"/>
  </r>
  <r>
    <x v="44"/>
    <s v="038/2024"/>
    <x v="1"/>
    <x v="1"/>
    <n v="38"/>
    <n v="473703.96"/>
  </r>
  <r>
    <x v="44"/>
    <s v="038/2024"/>
    <x v="1"/>
    <x v="1"/>
    <n v="38"/>
    <n v="157881.04999999999"/>
  </r>
  <r>
    <x v="44"/>
    <s v="038/2024"/>
    <x v="1"/>
    <x v="1"/>
    <n v="38"/>
    <n v="285949.12"/>
  </r>
  <r>
    <x v="44"/>
    <s v="038/2024"/>
    <x v="1"/>
    <x v="1"/>
    <n v="38"/>
    <n v="495222.72"/>
  </r>
  <r>
    <x v="109"/>
    <s v="010/2025"/>
    <x v="1"/>
    <x v="2"/>
    <n v="10"/>
    <n v="101650"/>
  </r>
  <r>
    <x v="110"/>
    <s v="015/2025"/>
    <x v="1"/>
    <x v="2"/>
    <n v="15"/>
    <n v="164708.38"/>
  </r>
  <r>
    <x v="111"/>
    <s v="014/2025"/>
    <x v="1"/>
    <x v="2"/>
    <n v="14"/>
    <n v="7861.6"/>
  </r>
  <r>
    <x v="112"/>
    <s v="013/2025"/>
    <x v="1"/>
    <x v="2"/>
    <n v="13"/>
    <n v="5919"/>
  </r>
  <r>
    <x v="113"/>
    <s v="020/2025"/>
    <x v="1"/>
    <x v="2"/>
    <n v="20"/>
    <n v="11056"/>
  </r>
  <r>
    <x v="114"/>
    <s v="021/2025"/>
    <x v="1"/>
    <x v="2"/>
    <n v="21"/>
    <n v="3228.81"/>
  </r>
  <r>
    <x v="115"/>
    <s v="019/2025"/>
    <x v="1"/>
    <x v="2"/>
    <n v="19"/>
    <n v="28979.99"/>
  </r>
  <r>
    <x v="116"/>
    <s v="012/2025"/>
    <x v="1"/>
    <x v="2"/>
    <n v="12"/>
    <n v="4911.78"/>
  </r>
  <r>
    <x v="117"/>
    <s v="016/2025"/>
    <x v="1"/>
    <x v="2"/>
    <n v="16"/>
    <n v="22649"/>
  </r>
  <r>
    <x v="118"/>
    <s v="017/2025"/>
    <x v="1"/>
    <x v="2"/>
    <n v="17"/>
    <n v="14955.3"/>
  </r>
  <r>
    <x v="119"/>
    <s v="018/2025"/>
    <x v="1"/>
    <x v="2"/>
    <n v="18"/>
    <n v="2125.9899999999998"/>
  </r>
  <r>
    <x v="120"/>
    <s v="011/2025"/>
    <x v="1"/>
    <x v="2"/>
    <n v="11"/>
    <n v="31305.35"/>
  </r>
  <r>
    <x v="120"/>
    <s v="011/2025"/>
    <x v="1"/>
    <x v="2"/>
    <n v="11"/>
    <n v="74570"/>
  </r>
  <r>
    <x v="120"/>
    <s v="011/2025"/>
    <x v="1"/>
    <x v="2"/>
    <n v="11"/>
    <n v="47941.45"/>
  </r>
  <r>
    <x v="120"/>
    <s v="011/2025"/>
    <x v="1"/>
    <x v="2"/>
    <n v="11"/>
    <n v="4862"/>
  </r>
  <r>
    <x v="120"/>
    <s v="011/2025"/>
    <x v="1"/>
    <x v="2"/>
    <n v="11"/>
    <n v="4770"/>
  </r>
  <r>
    <x v="120"/>
    <s v="011/2025"/>
    <x v="1"/>
    <x v="2"/>
    <n v="11"/>
    <n v="99104.15"/>
  </r>
  <r>
    <x v="91"/>
    <s v="082/2024"/>
    <x v="1"/>
    <x v="1"/>
    <n v="82"/>
    <n v="8801"/>
  </r>
  <r>
    <x v="91"/>
    <s v="082/2024"/>
    <x v="1"/>
    <x v="1"/>
    <n v="82"/>
    <n v="479"/>
  </r>
  <r>
    <x v="37"/>
    <s v="029/2024"/>
    <x v="1"/>
    <x v="1"/>
    <n v="29"/>
    <n v="5884.95"/>
  </r>
  <r>
    <x v="37"/>
    <s v="029/2024"/>
    <x v="1"/>
    <x v="1"/>
    <n v="29"/>
    <n v="19303.36"/>
  </r>
  <r>
    <x v="37"/>
    <s v="029/2024"/>
    <x v="1"/>
    <x v="1"/>
    <n v="29"/>
    <n v="6378.19"/>
  </r>
  <r>
    <x v="37"/>
    <s v="029/2024"/>
    <x v="1"/>
    <x v="1"/>
    <n v="29"/>
    <n v="0"/>
  </r>
  <r>
    <x v="91"/>
    <s v="082/2024"/>
    <x v="1"/>
    <x v="1"/>
    <n v="82"/>
    <n v="8999.5"/>
  </r>
  <r>
    <x v="91"/>
    <s v="082/2024"/>
    <x v="1"/>
    <x v="1"/>
    <n v="82"/>
    <n v="479"/>
  </r>
  <r>
    <x v="37"/>
    <s v="029/2024"/>
    <x v="1"/>
    <x v="1"/>
    <n v="29"/>
    <n v="68760.570000000007"/>
  </r>
  <r>
    <x v="38"/>
    <s v="028/2024"/>
    <x v="1"/>
    <x v="1"/>
    <n v="28"/>
    <n v="4048.65"/>
  </r>
  <r>
    <x v="91"/>
    <s v="082/2024"/>
    <x v="1"/>
    <x v="1"/>
    <n v="82"/>
    <n v="8404"/>
  </r>
  <r>
    <x v="91"/>
    <s v="082/2024"/>
    <x v="1"/>
    <x v="1"/>
    <n v="82"/>
    <n v="479"/>
  </r>
  <r>
    <x v="91"/>
    <s v="082/2024"/>
    <x v="1"/>
    <x v="1"/>
    <n v="82"/>
    <n v="659.3"/>
  </r>
  <r>
    <x v="38"/>
    <s v="028/2024"/>
    <x v="1"/>
    <x v="1"/>
    <n v="28"/>
    <n v="7430.4"/>
  </r>
  <r>
    <x v="76"/>
    <s v="067/2024"/>
    <x v="1"/>
    <x v="1"/>
    <n v="67"/>
    <n v="0"/>
  </r>
  <r>
    <x v="91"/>
    <s v="082/2024"/>
    <x v="1"/>
    <x v="1"/>
    <n v="82"/>
    <n v="8801"/>
  </r>
  <r>
    <x v="91"/>
    <s v="082/2024"/>
    <x v="1"/>
    <x v="1"/>
    <n v="82"/>
    <n v="599.6"/>
  </r>
  <r>
    <x v="37"/>
    <s v="029/2024"/>
    <x v="1"/>
    <x v="1"/>
    <n v="29"/>
    <n v="20266.68"/>
  </r>
  <r>
    <x v="37"/>
    <s v="029/2024"/>
    <x v="1"/>
    <x v="1"/>
    <n v="29"/>
    <n v="0"/>
  </r>
  <r>
    <x v="37"/>
    <s v="029/2024"/>
    <x v="1"/>
    <x v="1"/>
    <n v="29"/>
    <n v="13199.63"/>
  </r>
  <r>
    <x v="91"/>
    <s v="082/2024"/>
    <x v="1"/>
    <x v="1"/>
    <n v="82"/>
    <n v="340.6"/>
  </r>
  <r>
    <x v="82"/>
    <s v="071/2024"/>
    <x v="1"/>
    <x v="1"/>
    <n v="71"/>
    <n v="315"/>
  </r>
  <r>
    <x v="60"/>
    <s v="059/2024"/>
    <x v="1"/>
    <x v="1"/>
    <n v="59"/>
    <n v="2940"/>
  </r>
  <r>
    <x v="37"/>
    <s v="029/2024"/>
    <x v="1"/>
    <x v="1"/>
    <n v="29"/>
    <n v="1194.93"/>
  </r>
  <r>
    <x v="38"/>
    <s v="028/2024"/>
    <x v="1"/>
    <x v="1"/>
    <n v="28"/>
    <n v="742.95"/>
  </r>
  <r>
    <x v="38"/>
    <s v="028/2024"/>
    <x v="1"/>
    <x v="1"/>
    <n v="28"/>
    <n v="3945.7"/>
  </r>
  <r>
    <x v="108"/>
    <s v="029/2025"/>
    <x v="1"/>
    <x v="2"/>
    <n v="29"/>
    <n v="1875.1"/>
  </r>
  <r>
    <x v="82"/>
    <s v="071/2024"/>
    <x v="1"/>
    <x v="1"/>
    <n v="71"/>
    <n v="2275"/>
  </r>
  <r>
    <x v="91"/>
    <s v="082/2024"/>
    <x v="1"/>
    <x v="1"/>
    <n v="82"/>
    <n v="595.5"/>
  </r>
  <r>
    <x v="91"/>
    <s v="082/2024"/>
    <x v="1"/>
    <x v="1"/>
    <n v="82"/>
    <n v="489.8"/>
  </r>
  <r>
    <x v="91"/>
    <s v="082/2024"/>
    <x v="1"/>
    <x v="1"/>
    <n v="82"/>
    <n v="239.5"/>
  </r>
  <r>
    <x v="91"/>
    <s v="082/2024"/>
    <x v="1"/>
    <x v="1"/>
    <n v="82"/>
    <n v="272.5"/>
  </r>
  <r>
    <x v="121"/>
    <s v="030/2025"/>
    <x v="1"/>
    <x v="2"/>
    <n v="30"/>
    <n v="217988.58"/>
  </r>
  <r>
    <x v="121"/>
    <s v="030/2025"/>
    <x v="1"/>
    <x v="2"/>
    <n v="30"/>
    <n v="219701.32"/>
  </r>
  <r>
    <x v="60"/>
    <s v="059/2024"/>
    <x v="1"/>
    <x v="1"/>
    <n v="59"/>
    <n v="840"/>
  </r>
  <r>
    <x v="60"/>
    <s v="059/2024"/>
    <x v="1"/>
    <x v="1"/>
    <n v="59"/>
    <n v="420"/>
  </r>
  <r>
    <x v="38"/>
    <s v="028/2024"/>
    <x v="1"/>
    <x v="1"/>
    <n v="28"/>
    <n v="43839.34"/>
  </r>
  <r>
    <x v="45"/>
    <s v="034/2024"/>
    <x v="1"/>
    <x v="1"/>
    <n v="34"/>
    <n v="2991.04"/>
  </r>
  <r>
    <x v="46"/>
    <s v="037/2024"/>
    <x v="1"/>
    <x v="1"/>
    <n v="37"/>
    <n v="60061.38"/>
  </r>
  <r>
    <x v="37"/>
    <s v="029/2024"/>
    <x v="1"/>
    <x v="1"/>
    <n v="29"/>
    <n v="1489.26"/>
  </r>
  <r>
    <x v="122"/>
    <s v="031/2024"/>
    <x v="1"/>
    <x v="1"/>
    <n v="31"/>
    <n v="747.75"/>
  </r>
  <r>
    <x v="38"/>
    <s v="028/2024"/>
    <x v="1"/>
    <x v="1"/>
    <n v="28"/>
    <n v="0"/>
  </r>
  <r>
    <x v="37"/>
    <s v="029/2024"/>
    <x v="1"/>
    <x v="1"/>
    <n v="29"/>
    <n v="7059.18"/>
  </r>
  <r>
    <x v="37"/>
    <s v="029/2024"/>
    <x v="1"/>
    <x v="1"/>
    <n v="29"/>
    <n v="0"/>
  </r>
  <r>
    <x v="37"/>
    <s v="029/2024"/>
    <x v="1"/>
    <x v="1"/>
    <n v="29"/>
    <n v="897.89"/>
  </r>
  <r>
    <x v="37"/>
    <s v="029/2024"/>
    <x v="1"/>
    <x v="1"/>
    <n v="29"/>
    <n v="60020.57"/>
  </r>
  <r>
    <x v="37"/>
    <s v="029/2024"/>
    <x v="1"/>
    <x v="1"/>
    <n v="29"/>
    <n v="2115.9299999999998"/>
  </r>
  <r>
    <x v="37"/>
    <s v="029/2024"/>
    <x v="1"/>
    <x v="1"/>
    <n v="29"/>
    <n v="9166.26"/>
  </r>
  <r>
    <x v="37"/>
    <s v="029/2024"/>
    <x v="1"/>
    <x v="1"/>
    <n v="29"/>
    <n v="21906.400000000001"/>
  </r>
  <r>
    <x v="37"/>
    <s v="029/2024"/>
    <x v="1"/>
    <x v="1"/>
    <n v="29"/>
    <n v="3203.08"/>
  </r>
  <r>
    <x v="37"/>
    <s v="029/2024"/>
    <x v="1"/>
    <x v="1"/>
    <n v="29"/>
    <n v="20985.23"/>
  </r>
  <r>
    <x v="38"/>
    <s v="028/2024"/>
    <x v="1"/>
    <x v="1"/>
    <n v="28"/>
    <n v="4483.3900000000003"/>
  </r>
  <r>
    <x v="37"/>
    <s v="029/2024"/>
    <x v="1"/>
    <x v="1"/>
    <n v="29"/>
    <n v="0"/>
  </r>
  <r>
    <x v="38"/>
    <s v="028/2024"/>
    <x v="1"/>
    <x v="1"/>
    <n v="28"/>
    <n v="6484.23"/>
  </r>
  <r>
    <x v="38"/>
    <s v="028/2024"/>
    <x v="1"/>
    <x v="1"/>
    <n v="28"/>
    <n v="17398.79"/>
  </r>
  <r>
    <x v="37"/>
    <s v="029/2024"/>
    <x v="1"/>
    <x v="1"/>
    <n v="29"/>
    <n v="9010.7199999999993"/>
  </r>
  <r>
    <x v="37"/>
    <s v="029/2024"/>
    <x v="1"/>
    <x v="1"/>
    <n v="29"/>
    <n v="7700.91"/>
  </r>
  <r>
    <x v="37"/>
    <s v="029/2024"/>
    <x v="1"/>
    <x v="1"/>
    <n v="29"/>
    <n v="3137.05"/>
  </r>
  <r>
    <x v="37"/>
    <s v="029/2024"/>
    <x v="1"/>
    <x v="1"/>
    <n v="29"/>
    <n v="31959"/>
  </r>
  <r>
    <x v="90"/>
    <s v="080/2024"/>
    <x v="1"/>
    <x v="1"/>
    <n v="80"/>
    <n v="2644.5"/>
  </r>
  <r>
    <x v="37"/>
    <s v="029/2024"/>
    <x v="1"/>
    <x v="1"/>
    <n v="29"/>
    <n v="1855.9"/>
  </r>
  <r>
    <x v="37"/>
    <s v="029/2024"/>
    <x v="1"/>
    <x v="1"/>
    <n v="29"/>
    <n v="18196.849999999999"/>
  </r>
  <r>
    <x v="38"/>
    <s v="028/2024"/>
    <x v="1"/>
    <x v="1"/>
    <n v="28"/>
    <n v="2732.79"/>
  </r>
  <r>
    <x v="37"/>
    <s v="029/2024"/>
    <x v="1"/>
    <x v="1"/>
    <n v="29"/>
    <n v="3165.25"/>
  </r>
  <r>
    <x v="82"/>
    <s v="071/2024"/>
    <x v="1"/>
    <x v="1"/>
    <n v="71"/>
    <n v="12800"/>
  </r>
  <r>
    <x v="37"/>
    <s v="029/2024"/>
    <x v="1"/>
    <x v="1"/>
    <n v="29"/>
    <n v="0"/>
  </r>
  <r>
    <x v="82"/>
    <s v="071/2024"/>
    <x v="1"/>
    <x v="1"/>
    <n v="71"/>
    <n v="1529"/>
  </r>
  <r>
    <x v="37"/>
    <s v="029/2024"/>
    <x v="1"/>
    <x v="1"/>
    <n v="29"/>
    <n v="1648.97"/>
  </r>
  <r>
    <x v="37"/>
    <s v="029/2024"/>
    <x v="1"/>
    <x v="1"/>
    <n v="29"/>
    <n v="2418.42"/>
  </r>
  <r>
    <x v="37"/>
    <s v="029/2024"/>
    <x v="1"/>
    <x v="1"/>
    <n v="29"/>
    <n v="2042.85"/>
  </r>
  <r>
    <x v="37"/>
    <s v="029/2024"/>
    <x v="1"/>
    <x v="1"/>
    <n v="29"/>
    <n v="0"/>
  </r>
  <r>
    <x v="38"/>
    <s v="028/2024"/>
    <x v="1"/>
    <x v="1"/>
    <n v="28"/>
    <n v="105835"/>
  </r>
  <r>
    <x v="82"/>
    <s v="071/2024"/>
    <x v="1"/>
    <x v="1"/>
    <n v="71"/>
    <n v="1573"/>
  </r>
  <r>
    <x v="88"/>
    <s v="074/2024"/>
    <x v="1"/>
    <x v="1"/>
    <n v="74"/>
    <n v="66241.3"/>
  </r>
  <r>
    <x v="38"/>
    <s v="028/2024"/>
    <x v="1"/>
    <x v="1"/>
    <n v="28"/>
    <n v="0"/>
  </r>
  <r>
    <x v="38"/>
    <s v="028/2024"/>
    <x v="1"/>
    <x v="1"/>
    <n v="28"/>
    <n v="41141.67"/>
  </r>
  <r>
    <x v="37"/>
    <s v="029/2024"/>
    <x v="1"/>
    <x v="1"/>
    <n v="29"/>
    <n v="2696.96"/>
  </r>
  <r>
    <x v="37"/>
    <s v="029/2024"/>
    <x v="1"/>
    <x v="1"/>
    <n v="29"/>
    <n v="1496.78"/>
  </r>
  <r>
    <x v="37"/>
    <s v="029/2024"/>
    <x v="1"/>
    <x v="1"/>
    <n v="29"/>
    <n v="29045.51"/>
  </r>
  <r>
    <x v="37"/>
    <s v="029/2024"/>
    <x v="1"/>
    <x v="1"/>
    <n v="29"/>
    <n v="19212.400000000001"/>
  </r>
  <r>
    <x v="37"/>
    <s v="029/2024"/>
    <x v="1"/>
    <x v="1"/>
    <n v="29"/>
    <n v="6756.53"/>
  </r>
  <r>
    <x v="37"/>
    <s v="029/2024"/>
    <x v="1"/>
    <x v="1"/>
    <n v="29"/>
    <n v="20266.68"/>
  </r>
  <r>
    <x v="37"/>
    <s v="029/2024"/>
    <x v="1"/>
    <x v="1"/>
    <n v="29"/>
    <n v="12314.08"/>
  </r>
  <r>
    <x v="85"/>
    <s v="077/2024"/>
    <x v="1"/>
    <x v="1"/>
    <n v="77"/>
    <n v="2524.15"/>
  </r>
  <r>
    <x v="37"/>
    <s v="029/2024"/>
    <x v="1"/>
    <x v="1"/>
    <n v="29"/>
    <n v="101908.44"/>
  </r>
  <r>
    <x v="78"/>
    <s v="070/2024"/>
    <x v="1"/>
    <x v="1"/>
    <n v="70"/>
    <n v="12763"/>
  </r>
  <r>
    <x v="37"/>
    <s v="029/2024"/>
    <x v="1"/>
    <x v="1"/>
    <n v="29"/>
    <n v="4109.6899999999996"/>
  </r>
  <r>
    <x v="37"/>
    <s v="029/2024"/>
    <x v="1"/>
    <x v="1"/>
    <n v="29"/>
    <n v="3271.85"/>
  </r>
  <r>
    <x v="37"/>
    <s v="029/2024"/>
    <x v="1"/>
    <x v="1"/>
    <n v="29"/>
    <n v="2336.7600000000002"/>
  </r>
  <r>
    <x v="37"/>
    <s v="029/2024"/>
    <x v="1"/>
    <x v="1"/>
    <n v="29"/>
    <n v="7887.76"/>
  </r>
  <r>
    <x v="37"/>
    <s v="029/2024"/>
    <x v="1"/>
    <x v="1"/>
    <n v="29"/>
    <n v="18389.900000000001"/>
  </r>
  <r>
    <x v="38"/>
    <s v="028/2024"/>
    <x v="1"/>
    <x v="1"/>
    <n v="28"/>
    <n v="0"/>
  </r>
  <r>
    <x v="37"/>
    <s v="029/2024"/>
    <x v="1"/>
    <x v="1"/>
    <n v="29"/>
    <n v="4703.53"/>
  </r>
  <r>
    <x v="38"/>
    <s v="028/2024"/>
    <x v="1"/>
    <x v="1"/>
    <n v="28"/>
    <n v="4368.4799999999996"/>
  </r>
  <r>
    <x v="38"/>
    <s v="028/2024"/>
    <x v="1"/>
    <x v="1"/>
    <n v="28"/>
    <n v="5201.28"/>
  </r>
  <r>
    <x v="38"/>
    <s v="028/2024"/>
    <x v="1"/>
    <x v="1"/>
    <n v="28"/>
    <n v="13583.49"/>
  </r>
  <r>
    <x v="37"/>
    <s v="029/2024"/>
    <x v="1"/>
    <x v="1"/>
    <n v="29"/>
    <n v="4432.7700000000004"/>
  </r>
  <r>
    <x v="91"/>
    <s v="082/2024"/>
    <x v="1"/>
    <x v="1"/>
    <n v="82"/>
    <n v="2726.5"/>
  </r>
  <r>
    <x v="38"/>
    <s v="028/2024"/>
    <x v="1"/>
    <x v="1"/>
    <n v="28"/>
    <n v="8150.09"/>
  </r>
  <r>
    <x v="37"/>
    <s v="029/2024"/>
    <x v="1"/>
    <x v="1"/>
    <n v="29"/>
    <n v="49107.74"/>
  </r>
  <r>
    <x v="37"/>
    <s v="029/2024"/>
    <x v="1"/>
    <x v="1"/>
    <n v="29"/>
    <n v="6481.86"/>
  </r>
  <r>
    <x v="37"/>
    <s v="029/2024"/>
    <x v="1"/>
    <x v="1"/>
    <n v="29"/>
    <n v="0"/>
  </r>
  <r>
    <x v="85"/>
    <s v="077/2024"/>
    <x v="1"/>
    <x v="1"/>
    <n v="77"/>
    <n v="11172.02"/>
  </r>
  <r>
    <x v="37"/>
    <s v="029/2024"/>
    <x v="1"/>
    <x v="1"/>
    <n v="29"/>
    <n v="9353.85"/>
  </r>
  <r>
    <x v="38"/>
    <s v="028/2024"/>
    <x v="1"/>
    <x v="1"/>
    <n v="28"/>
    <n v="12631.68"/>
  </r>
  <r>
    <x v="38"/>
    <s v="028/2024"/>
    <x v="1"/>
    <x v="1"/>
    <n v="28"/>
    <n v="0"/>
  </r>
  <r>
    <x v="37"/>
    <s v="029/2024"/>
    <x v="1"/>
    <x v="1"/>
    <n v="29"/>
    <n v="0"/>
  </r>
  <r>
    <x v="38"/>
    <s v="028/2024"/>
    <x v="1"/>
    <x v="1"/>
    <n v="28"/>
    <n v="55794.71"/>
  </r>
  <r>
    <x v="38"/>
    <s v="028/2024"/>
    <x v="1"/>
    <x v="1"/>
    <n v="28"/>
    <n v="0"/>
  </r>
  <r>
    <x v="69"/>
    <s v="047/2024"/>
    <x v="1"/>
    <x v="1"/>
    <n v="47"/>
    <n v="81.96"/>
  </r>
  <r>
    <x v="69"/>
    <s v="047/2024"/>
    <x v="1"/>
    <x v="1"/>
    <n v="47"/>
    <n v="3688.2"/>
  </r>
  <r>
    <x v="69"/>
    <s v="047/2024"/>
    <x v="1"/>
    <x v="1"/>
    <n v="47"/>
    <n v="1762.14"/>
  </r>
  <r>
    <x v="37"/>
    <s v="029/2024"/>
    <x v="1"/>
    <x v="1"/>
    <n v="29"/>
    <n v="10558.4"/>
  </r>
  <r>
    <x v="37"/>
    <s v="029/2024"/>
    <x v="1"/>
    <x v="1"/>
    <n v="29"/>
    <n v="16374.62"/>
  </r>
  <r>
    <x v="70"/>
    <s v="053/2024"/>
    <x v="1"/>
    <x v="1"/>
    <n v="53"/>
    <n v="1100"/>
  </r>
  <r>
    <x v="70"/>
    <s v="053/2024"/>
    <x v="1"/>
    <x v="1"/>
    <n v="53"/>
    <n v="220"/>
  </r>
  <r>
    <x v="37"/>
    <s v="029/2024"/>
    <x v="1"/>
    <x v="1"/>
    <n v="29"/>
    <n v="3779.49"/>
  </r>
  <r>
    <x v="37"/>
    <s v="029/2024"/>
    <x v="1"/>
    <x v="1"/>
    <n v="29"/>
    <n v="45606.39"/>
  </r>
  <r>
    <x v="38"/>
    <s v="028/2024"/>
    <x v="1"/>
    <x v="1"/>
    <n v="28"/>
    <n v="50388.18"/>
  </r>
  <r>
    <x v="37"/>
    <s v="029/2024"/>
    <x v="1"/>
    <x v="1"/>
    <n v="29"/>
    <n v="0"/>
  </r>
  <r>
    <x v="91"/>
    <s v="082/2024"/>
    <x v="1"/>
    <x v="1"/>
    <n v="82"/>
    <n v="1806.32"/>
  </r>
  <r>
    <x v="38"/>
    <s v="028/2024"/>
    <x v="1"/>
    <x v="1"/>
    <n v="28"/>
    <n v="97413.28"/>
  </r>
  <r>
    <x v="37"/>
    <s v="029/2024"/>
    <x v="1"/>
    <x v="1"/>
    <n v="29"/>
    <n v="0"/>
  </r>
  <r>
    <x v="37"/>
    <s v="029/2024"/>
    <x v="1"/>
    <x v="1"/>
    <n v="29"/>
    <n v="25573.94"/>
  </r>
  <r>
    <x v="37"/>
    <s v="029/2024"/>
    <x v="1"/>
    <x v="1"/>
    <n v="29"/>
    <n v="0"/>
  </r>
  <r>
    <x v="38"/>
    <s v="028/2024"/>
    <x v="1"/>
    <x v="1"/>
    <n v="28"/>
    <n v="201840.01"/>
  </r>
  <r>
    <x v="37"/>
    <s v="029/2024"/>
    <x v="1"/>
    <x v="1"/>
    <n v="29"/>
    <n v="147323.21"/>
  </r>
  <r>
    <x v="37"/>
    <s v="029/2024"/>
    <x v="1"/>
    <x v="1"/>
    <n v="29"/>
    <n v="12825.36"/>
  </r>
  <r>
    <x v="38"/>
    <s v="028/2024"/>
    <x v="1"/>
    <x v="1"/>
    <n v="28"/>
    <n v="10799.46"/>
  </r>
  <r>
    <x v="38"/>
    <s v="028/2024"/>
    <x v="1"/>
    <x v="1"/>
    <n v="28"/>
    <n v="0"/>
  </r>
  <r>
    <x v="37"/>
    <s v="029/2024"/>
    <x v="1"/>
    <x v="1"/>
    <n v="29"/>
    <n v="38974.39"/>
  </r>
  <r>
    <x v="38"/>
    <s v="028/2024"/>
    <x v="1"/>
    <x v="1"/>
    <n v="28"/>
    <n v="20057.57"/>
  </r>
  <r>
    <x v="37"/>
    <s v="029/2024"/>
    <x v="1"/>
    <x v="1"/>
    <n v="29"/>
    <n v="57682.1"/>
  </r>
  <r>
    <x v="37"/>
    <s v="029/2024"/>
    <x v="1"/>
    <x v="1"/>
    <n v="29"/>
    <n v="20210.52"/>
  </r>
  <r>
    <x v="38"/>
    <s v="028/2024"/>
    <x v="1"/>
    <x v="1"/>
    <n v="28"/>
    <n v="3392.07"/>
  </r>
  <r>
    <x v="37"/>
    <s v="029/2024"/>
    <x v="1"/>
    <x v="1"/>
    <n v="29"/>
    <n v="1558.97"/>
  </r>
  <r>
    <x v="38"/>
    <s v="028/2024"/>
    <x v="1"/>
    <x v="1"/>
    <n v="28"/>
    <n v="10746.98"/>
  </r>
  <r>
    <x v="37"/>
    <s v="029/2024"/>
    <x v="1"/>
    <x v="1"/>
    <n v="29"/>
    <n v="11103.86"/>
  </r>
  <r>
    <x v="37"/>
    <s v="029/2024"/>
    <x v="1"/>
    <x v="1"/>
    <n v="29"/>
    <n v="32842.81"/>
  </r>
  <r>
    <x v="37"/>
    <s v="029/2024"/>
    <x v="1"/>
    <x v="1"/>
    <n v="29"/>
    <n v="61215.1"/>
  </r>
  <r>
    <x v="37"/>
    <s v="029/2024"/>
    <x v="1"/>
    <x v="1"/>
    <n v="29"/>
    <n v="0"/>
  </r>
  <r>
    <x v="37"/>
    <s v="029/2024"/>
    <x v="1"/>
    <x v="1"/>
    <n v="29"/>
    <n v="24774.45"/>
  </r>
  <r>
    <x v="37"/>
    <s v="029/2024"/>
    <x v="1"/>
    <x v="1"/>
    <n v="29"/>
    <n v="40110.99"/>
  </r>
  <r>
    <x v="37"/>
    <s v="029/2024"/>
    <x v="1"/>
    <x v="1"/>
    <n v="29"/>
    <n v="15380.69"/>
  </r>
  <r>
    <x v="38"/>
    <s v="028/2024"/>
    <x v="1"/>
    <x v="1"/>
    <n v="28"/>
    <n v="212327.57"/>
  </r>
  <r>
    <x v="37"/>
    <s v="029/2024"/>
    <x v="1"/>
    <x v="1"/>
    <n v="29"/>
    <n v="126540.5"/>
  </r>
  <r>
    <x v="37"/>
    <s v="029/2024"/>
    <x v="1"/>
    <x v="1"/>
    <n v="29"/>
    <n v="0"/>
  </r>
  <r>
    <x v="38"/>
    <s v="028/2024"/>
    <x v="1"/>
    <x v="1"/>
    <n v="28"/>
    <n v="17317.7"/>
  </r>
  <r>
    <x v="82"/>
    <s v="071/2024"/>
    <x v="1"/>
    <x v="1"/>
    <n v="71"/>
    <n v="3328"/>
  </r>
  <r>
    <x v="38"/>
    <s v="028/2024"/>
    <x v="1"/>
    <x v="1"/>
    <n v="28"/>
    <n v="56067.05"/>
  </r>
  <r>
    <x v="38"/>
    <s v="028/2024"/>
    <x v="1"/>
    <x v="1"/>
    <n v="28"/>
    <n v="0"/>
  </r>
  <r>
    <x v="38"/>
    <s v="028/2024"/>
    <x v="1"/>
    <x v="1"/>
    <n v="28"/>
    <n v="85970.69"/>
  </r>
  <r>
    <x v="37"/>
    <s v="029/2024"/>
    <x v="1"/>
    <x v="1"/>
    <n v="29"/>
    <n v="169625.02"/>
  </r>
  <r>
    <x v="38"/>
    <s v="028/2024"/>
    <x v="1"/>
    <x v="1"/>
    <n v="28"/>
    <n v="17017.849999999999"/>
  </r>
  <r>
    <x v="38"/>
    <s v="028/2024"/>
    <x v="1"/>
    <x v="1"/>
    <n v="28"/>
    <n v="9659.52"/>
  </r>
  <r>
    <x v="38"/>
    <s v="028/2024"/>
    <x v="1"/>
    <x v="1"/>
    <n v="28"/>
    <n v="17894.599999999999"/>
  </r>
  <r>
    <x v="38"/>
    <s v="028/2024"/>
    <x v="1"/>
    <x v="1"/>
    <n v="28"/>
    <n v="6125.41"/>
  </r>
  <r>
    <x v="38"/>
    <s v="028/2024"/>
    <x v="1"/>
    <x v="1"/>
    <n v="28"/>
    <n v="45257.45"/>
  </r>
  <r>
    <x v="38"/>
    <s v="028/2024"/>
    <x v="1"/>
    <x v="1"/>
    <n v="28"/>
    <n v="0"/>
  </r>
  <r>
    <x v="38"/>
    <s v="028/2024"/>
    <x v="1"/>
    <x v="1"/>
    <n v="28"/>
    <n v="60114.86"/>
  </r>
  <r>
    <x v="38"/>
    <s v="028/2024"/>
    <x v="1"/>
    <x v="1"/>
    <n v="28"/>
    <n v="4710.5"/>
  </r>
  <r>
    <x v="38"/>
    <s v="028/2024"/>
    <x v="1"/>
    <x v="1"/>
    <n v="28"/>
    <n v="24529.13"/>
  </r>
  <r>
    <x v="38"/>
    <s v="028/2024"/>
    <x v="1"/>
    <x v="1"/>
    <n v="28"/>
    <n v="8623.2800000000007"/>
  </r>
  <r>
    <x v="38"/>
    <s v="028/2024"/>
    <x v="1"/>
    <x v="1"/>
    <n v="28"/>
    <n v="24771.02"/>
  </r>
  <r>
    <x v="38"/>
    <s v="028/2024"/>
    <x v="1"/>
    <x v="1"/>
    <n v="28"/>
    <n v="27863.200000000001"/>
  </r>
  <r>
    <x v="38"/>
    <s v="028/2024"/>
    <x v="1"/>
    <x v="1"/>
    <n v="28"/>
    <n v="36675.74"/>
  </r>
  <r>
    <x v="38"/>
    <s v="028/2024"/>
    <x v="1"/>
    <x v="1"/>
    <n v="28"/>
    <n v="3920.15"/>
  </r>
  <r>
    <x v="38"/>
    <s v="028/2024"/>
    <x v="1"/>
    <x v="1"/>
    <n v="28"/>
    <n v="0"/>
  </r>
  <r>
    <x v="38"/>
    <s v="028/2024"/>
    <x v="1"/>
    <x v="1"/>
    <n v="28"/>
    <n v="40517.1"/>
  </r>
  <r>
    <x v="38"/>
    <s v="028/2024"/>
    <x v="1"/>
    <x v="1"/>
    <n v="28"/>
    <n v="39725.29"/>
  </r>
  <r>
    <x v="38"/>
    <s v="028/2024"/>
    <x v="1"/>
    <x v="1"/>
    <n v="28"/>
    <n v="9239.4"/>
  </r>
  <r>
    <x v="38"/>
    <s v="028/2024"/>
    <x v="1"/>
    <x v="1"/>
    <n v="28"/>
    <n v="5057.71"/>
  </r>
  <r>
    <x v="37"/>
    <s v="029/2024"/>
    <x v="1"/>
    <x v="1"/>
    <n v="29"/>
    <n v="11173.85"/>
  </r>
  <r>
    <x v="38"/>
    <s v="028/2024"/>
    <x v="1"/>
    <x v="1"/>
    <n v="28"/>
    <n v="3506.4"/>
  </r>
  <r>
    <x v="38"/>
    <s v="028/2024"/>
    <x v="1"/>
    <x v="1"/>
    <n v="28"/>
    <n v="19342.66"/>
  </r>
  <r>
    <x v="38"/>
    <s v="028/2024"/>
    <x v="1"/>
    <x v="1"/>
    <n v="28"/>
    <n v="14772.23"/>
  </r>
  <r>
    <x v="38"/>
    <s v="028/2024"/>
    <x v="1"/>
    <x v="1"/>
    <n v="28"/>
    <n v="18128.349999999999"/>
  </r>
  <r>
    <x v="38"/>
    <s v="028/2024"/>
    <x v="1"/>
    <x v="1"/>
    <n v="28"/>
    <n v="7707.1"/>
  </r>
  <r>
    <x v="38"/>
    <s v="028/2024"/>
    <x v="1"/>
    <x v="1"/>
    <n v="28"/>
    <n v="13605.94"/>
  </r>
  <r>
    <x v="38"/>
    <s v="028/2024"/>
    <x v="1"/>
    <x v="1"/>
    <n v="28"/>
    <n v="22512.03"/>
  </r>
  <r>
    <x v="38"/>
    <s v="028/2024"/>
    <x v="1"/>
    <x v="1"/>
    <n v="28"/>
    <n v="13309.63"/>
  </r>
  <r>
    <x v="38"/>
    <s v="028/2024"/>
    <x v="1"/>
    <x v="1"/>
    <n v="28"/>
    <n v="16375.69"/>
  </r>
  <r>
    <x v="38"/>
    <s v="028/2024"/>
    <x v="1"/>
    <x v="1"/>
    <n v="28"/>
    <n v="3235.84"/>
  </r>
  <r>
    <x v="38"/>
    <s v="028/2024"/>
    <x v="1"/>
    <x v="1"/>
    <n v="28"/>
    <n v="6846.73"/>
  </r>
  <r>
    <x v="38"/>
    <s v="028/2024"/>
    <x v="1"/>
    <x v="1"/>
    <n v="28"/>
    <n v="3908.06"/>
  </r>
  <r>
    <x v="38"/>
    <s v="028/2024"/>
    <x v="1"/>
    <x v="1"/>
    <n v="28"/>
    <n v="3681.09"/>
  </r>
  <r>
    <x v="38"/>
    <s v="028/2024"/>
    <x v="1"/>
    <x v="1"/>
    <n v="28"/>
    <n v="17667.18"/>
  </r>
  <r>
    <x v="38"/>
    <s v="028/2024"/>
    <x v="1"/>
    <x v="1"/>
    <n v="28"/>
    <n v="6751.8"/>
  </r>
  <r>
    <x v="73"/>
    <s v="062/2024"/>
    <x v="1"/>
    <x v="1"/>
    <n v="62"/>
    <n v="75978.5"/>
  </r>
  <r>
    <x v="73"/>
    <s v="062/2024"/>
    <x v="1"/>
    <x v="1"/>
    <n v="62"/>
    <n v="30391.4"/>
  </r>
  <r>
    <x v="73"/>
    <s v="062/2024"/>
    <x v="1"/>
    <x v="1"/>
    <n v="62"/>
    <n v="10520.1"/>
  </r>
  <r>
    <x v="52"/>
    <s v="063/2024"/>
    <x v="1"/>
    <x v="1"/>
    <n v="63"/>
    <n v="1750.61"/>
  </r>
  <r>
    <x v="52"/>
    <s v="063/2024"/>
    <x v="1"/>
    <x v="1"/>
    <n v="63"/>
    <n v="700.24"/>
  </r>
  <r>
    <x v="52"/>
    <s v="063/2024"/>
    <x v="1"/>
    <x v="1"/>
    <n v="63"/>
    <n v="242.39"/>
  </r>
  <r>
    <x v="37"/>
    <s v="029/2024"/>
    <x v="1"/>
    <x v="1"/>
    <n v="29"/>
    <n v="3357.12"/>
  </r>
  <r>
    <x v="82"/>
    <s v="071/2024"/>
    <x v="1"/>
    <x v="1"/>
    <n v="71"/>
    <n v="2560.5"/>
  </r>
  <r>
    <x v="85"/>
    <s v="077/2024"/>
    <x v="1"/>
    <x v="1"/>
    <n v="77"/>
    <n v="41914"/>
  </r>
  <r>
    <x v="85"/>
    <s v="077/2024"/>
    <x v="1"/>
    <x v="1"/>
    <n v="77"/>
    <n v="5425.45"/>
  </r>
  <r>
    <x v="85"/>
    <s v="077/2024"/>
    <x v="1"/>
    <x v="1"/>
    <n v="77"/>
    <n v="7505"/>
  </r>
  <r>
    <x v="85"/>
    <s v="077/2024"/>
    <x v="1"/>
    <x v="1"/>
    <n v="77"/>
    <n v="988.95"/>
  </r>
  <r>
    <x v="82"/>
    <s v="071/2024"/>
    <x v="1"/>
    <x v="1"/>
    <n v="71"/>
    <n v="700"/>
  </r>
  <r>
    <x v="62"/>
    <s v="058/2024"/>
    <x v="1"/>
    <x v="1"/>
    <n v="58"/>
    <n v="2757.02"/>
  </r>
  <r>
    <x v="62"/>
    <s v="058/2024"/>
    <x v="1"/>
    <x v="1"/>
    <n v="58"/>
    <n v="9649.57"/>
  </r>
  <r>
    <x v="62"/>
    <s v="058/2024"/>
    <x v="1"/>
    <x v="1"/>
    <n v="58"/>
    <n v="1378.51"/>
  </r>
  <r>
    <x v="90"/>
    <s v="080/2024"/>
    <x v="1"/>
    <x v="1"/>
    <n v="80"/>
    <n v="2116.2199999999998"/>
  </r>
  <r>
    <x v="44"/>
    <s v="038/2024"/>
    <x v="1"/>
    <x v="1"/>
    <n v="38"/>
    <n v="18438.75"/>
  </r>
  <r>
    <x v="44"/>
    <s v="038/2024"/>
    <x v="1"/>
    <x v="1"/>
    <n v="38"/>
    <n v="6705"/>
  </r>
  <r>
    <x v="100"/>
    <s v="001/2025"/>
    <x v="1"/>
    <x v="2"/>
    <n v="1"/>
    <n v="15052.76"/>
  </r>
  <r>
    <x v="100"/>
    <s v="001/2025"/>
    <x v="1"/>
    <x v="2"/>
    <n v="1"/>
    <n v="4025.26"/>
  </r>
  <r>
    <x v="100"/>
    <s v="001/2025"/>
    <x v="1"/>
    <x v="2"/>
    <n v="1"/>
    <n v="4985.99"/>
  </r>
  <r>
    <x v="94"/>
    <s v="002/2025"/>
    <x v="1"/>
    <x v="2"/>
    <n v="2"/>
    <n v="1752.4"/>
  </r>
  <r>
    <x v="94"/>
    <s v="002/2025"/>
    <x v="1"/>
    <x v="2"/>
    <n v="2"/>
    <n v="458.32"/>
  </r>
  <r>
    <x v="94"/>
    <s v="002/2025"/>
    <x v="1"/>
    <x v="2"/>
    <n v="2"/>
    <n v="485.28"/>
  </r>
  <r>
    <x v="98"/>
    <s v="005/2025"/>
    <x v="1"/>
    <x v="2"/>
    <n v="5"/>
    <n v="292.5"/>
  </r>
  <r>
    <x v="98"/>
    <s v="005/2025"/>
    <x v="1"/>
    <x v="2"/>
    <n v="5"/>
    <n v="292.5"/>
  </r>
  <r>
    <x v="98"/>
    <s v="005/2025"/>
    <x v="1"/>
    <x v="2"/>
    <n v="5"/>
    <n v="1102.5"/>
  </r>
  <r>
    <x v="96"/>
    <s v="003/2025"/>
    <x v="1"/>
    <x v="2"/>
    <n v="3"/>
    <n v="1866.8"/>
  </r>
  <r>
    <x v="96"/>
    <s v="003/2025"/>
    <x v="1"/>
    <x v="2"/>
    <n v="3"/>
    <n v="496.64"/>
  </r>
  <r>
    <x v="96"/>
    <s v="003/2025"/>
    <x v="1"/>
    <x v="2"/>
    <n v="3"/>
    <n v="508.56"/>
  </r>
  <r>
    <x v="97"/>
    <s v="007/2025"/>
    <x v="1"/>
    <x v="2"/>
    <n v="7"/>
    <n v="15860"/>
  </r>
  <r>
    <x v="97"/>
    <s v="007/2025"/>
    <x v="1"/>
    <x v="2"/>
    <n v="7"/>
    <n v="4148"/>
  </r>
  <r>
    <x v="97"/>
    <s v="007/2025"/>
    <x v="1"/>
    <x v="2"/>
    <n v="7"/>
    <n v="4392"/>
  </r>
  <r>
    <x v="91"/>
    <s v="082/2024"/>
    <x v="1"/>
    <x v="1"/>
    <n v="82"/>
    <n v="2124.6"/>
  </r>
  <r>
    <x v="91"/>
    <s v="082/2024"/>
    <x v="1"/>
    <x v="1"/>
    <n v="82"/>
    <n v="0"/>
  </r>
  <r>
    <x v="91"/>
    <s v="082/2024"/>
    <x v="1"/>
    <x v="1"/>
    <n v="82"/>
    <n v="3579.6"/>
  </r>
  <r>
    <x v="91"/>
    <s v="082/2024"/>
    <x v="1"/>
    <x v="1"/>
    <n v="82"/>
    <n v="479.68"/>
  </r>
  <r>
    <x v="85"/>
    <s v="077/2024"/>
    <x v="1"/>
    <x v="1"/>
    <n v="77"/>
    <n v="2246.79"/>
  </r>
  <r>
    <x v="85"/>
    <s v="077/2024"/>
    <x v="1"/>
    <x v="1"/>
    <n v="77"/>
    <n v="509.2"/>
  </r>
  <r>
    <x v="51"/>
    <s v="039/2024"/>
    <x v="1"/>
    <x v="1"/>
    <n v="39"/>
    <n v="0"/>
  </r>
  <r>
    <x v="51"/>
    <s v="039/2024"/>
    <x v="1"/>
    <x v="1"/>
    <n v="39"/>
    <n v="39780"/>
  </r>
  <r>
    <x v="91"/>
    <s v="082/2024"/>
    <x v="1"/>
    <x v="1"/>
    <n v="82"/>
    <n v="1355.04"/>
  </r>
  <r>
    <x v="85"/>
    <s v="077/2024"/>
    <x v="1"/>
    <x v="1"/>
    <n v="77"/>
    <n v="11702.1"/>
  </r>
  <r>
    <x v="61"/>
    <s v="045/2024"/>
    <x v="1"/>
    <x v="1"/>
    <n v="45"/>
    <n v="260.26"/>
  </r>
  <r>
    <x v="61"/>
    <s v="045/2024"/>
    <x v="1"/>
    <x v="1"/>
    <n v="45"/>
    <n v="1041.04"/>
  </r>
  <r>
    <x v="78"/>
    <s v="070/2024"/>
    <x v="1"/>
    <x v="1"/>
    <n v="70"/>
    <n v="32522"/>
  </r>
  <r>
    <x v="67"/>
    <s v="046/2024"/>
    <x v="1"/>
    <x v="1"/>
    <n v="46"/>
    <n v="1376"/>
  </r>
  <r>
    <x v="67"/>
    <s v="046/2024"/>
    <x v="1"/>
    <x v="1"/>
    <n v="46"/>
    <n v="344"/>
  </r>
  <r>
    <x v="91"/>
    <s v="082/2024"/>
    <x v="1"/>
    <x v="1"/>
    <n v="82"/>
    <n v="2935.6"/>
  </r>
  <r>
    <x v="85"/>
    <s v="077/2024"/>
    <x v="1"/>
    <x v="1"/>
    <n v="77"/>
    <n v="15236.1"/>
  </r>
  <r>
    <x v="85"/>
    <s v="077/2024"/>
    <x v="1"/>
    <x v="1"/>
    <n v="77"/>
    <n v="254.6"/>
  </r>
  <r>
    <x v="108"/>
    <s v="029/2025"/>
    <x v="1"/>
    <x v="2"/>
    <n v="29"/>
    <n v="8062.93"/>
  </r>
  <r>
    <x v="108"/>
    <s v="029/2025"/>
    <x v="1"/>
    <x v="2"/>
    <n v="29"/>
    <n v="2437.63"/>
  </r>
  <r>
    <x v="108"/>
    <s v="029/2025"/>
    <x v="1"/>
    <x v="2"/>
    <n v="29"/>
    <n v="937.55"/>
  </r>
  <r>
    <x v="123"/>
    <s v="052/2024"/>
    <x v="1"/>
    <x v="1"/>
    <n v="52"/>
    <n v="0"/>
  </r>
  <r>
    <x v="123"/>
    <s v="052/2024"/>
    <x v="1"/>
    <x v="1"/>
    <n v="52"/>
    <n v="0"/>
  </r>
  <r>
    <x v="82"/>
    <s v="071/2024"/>
    <x v="1"/>
    <x v="1"/>
    <n v="71"/>
    <n v="1050"/>
  </r>
  <r>
    <x v="124"/>
    <s v="006/2025"/>
    <x v="1"/>
    <x v="2"/>
    <n v="6"/>
    <n v="1010"/>
  </r>
  <r>
    <x v="85"/>
    <s v="077/2024"/>
    <x v="1"/>
    <x v="1"/>
    <n v="77"/>
    <n v="42796.08"/>
  </r>
  <r>
    <x v="88"/>
    <s v="074/2024"/>
    <x v="1"/>
    <x v="1"/>
    <n v="74"/>
    <n v="14267"/>
  </r>
  <r>
    <x v="85"/>
    <s v="077/2024"/>
    <x v="1"/>
    <x v="1"/>
    <n v="77"/>
    <n v="1018.4"/>
  </r>
  <r>
    <x v="85"/>
    <s v="077/2024"/>
    <x v="1"/>
    <x v="1"/>
    <n v="77"/>
    <n v="299.25"/>
  </r>
  <r>
    <x v="124"/>
    <s v="006/2025"/>
    <x v="1"/>
    <x v="2"/>
    <n v="6"/>
    <n v="1087"/>
  </r>
  <r>
    <x v="124"/>
    <s v="006/2025"/>
    <x v="1"/>
    <x v="2"/>
    <n v="6"/>
    <n v="3963"/>
  </r>
  <r>
    <x v="50"/>
    <s v="040/2024"/>
    <x v="1"/>
    <x v="1"/>
    <n v="40"/>
    <n v="7358"/>
  </r>
  <r>
    <x v="50"/>
    <s v="040/2024"/>
    <x v="1"/>
    <x v="1"/>
    <n v="40"/>
    <n v="18395"/>
  </r>
  <r>
    <x v="83"/>
    <s v="068/2024"/>
    <x v="1"/>
    <x v="1"/>
    <n v="68"/>
    <n v="4530"/>
  </r>
  <r>
    <x v="95"/>
    <s v="004/2025"/>
    <x v="1"/>
    <x v="2"/>
    <n v="4"/>
    <n v="2607.4"/>
  </r>
  <r>
    <x v="95"/>
    <s v="004/2025"/>
    <x v="1"/>
    <x v="2"/>
    <n v="4"/>
    <n v="698.02"/>
  </r>
  <r>
    <x v="95"/>
    <s v="004/2025"/>
    <x v="1"/>
    <x v="2"/>
    <n v="4"/>
    <n v="725.58"/>
  </r>
  <r>
    <x v="85"/>
    <s v="077/2024"/>
    <x v="1"/>
    <x v="1"/>
    <n v="77"/>
    <n v="46295.4"/>
  </r>
  <r>
    <x v="85"/>
    <s v="077/2024"/>
    <x v="1"/>
    <x v="1"/>
    <n v="77"/>
    <n v="6110.4"/>
  </r>
  <r>
    <x v="85"/>
    <s v="077/2024"/>
    <x v="1"/>
    <x v="1"/>
    <n v="77"/>
    <n v="665"/>
  </r>
  <r>
    <x v="58"/>
    <s v="044/2024"/>
    <x v="1"/>
    <x v="1"/>
    <n v="44"/>
    <n v="1968.03"/>
  </r>
  <r>
    <x v="58"/>
    <s v="044/2024"/>
    <x v="1"/>
    <x v="1"/>
    <n v="44"/>
    <n v="6010.47"/>
  </r>
  <r>
    <x v="76"/>
    <s v="067/2024"/>
    <x v="1"/>
    <x v="1"/>
    <n v="67"/>
    <n v="5440"/>
  </r>
  <r>
    <x v="125"/>
    <s v="031/2025"/>
    <x v="1"/>
    <x v="2"/>
    <n v="31"/>
    <n v="34999.64"/>
  </r>
  <r>
    <x v="85"/>
    <s v="077/2024"/>
    <x v="1"/>
    <x v="1"/>
    <n v="77"/>
    <n v="18525"/>
  </r>
  <r>
    <x v="85"/>
    <s v="077/2024"/>
    <x v="1"/>
    <x v="1"/>
    <n v="77"/>
    <n v="3401"/>
  </r>
  <r>
    <x v="76"/>
    <s v="067/2024"/>
    <x v="1"/>
    <x v="1"/>
    <n v="67"/>
    <n v="1185"/>
  </r>
  <r>
    <x v="83"/>
    <s v="068/2024"/>
    <x v="1"/>
    <x v="1"/>
    <n v="68"/>
    <n v="21070"/>
  </r>
  <r>
    <x v="100"/>
    <s v="001/2025"/>
    <x v="1"/>
    <x v="2"/>
    <n v="1"/>
    <n v="7580.57"/>
  </r>
  <r>
    <x v="100"/>
    <s v="001/2025"/>
    <x v="1"/>
    <x v="2"/>
    <n v="1"/>
    <n v="2041.66"/>
  </r>
  <r>
    <x v="100"/>
    <s v="001/2025"/>
    <x v="1"/>
    <x v="2"/>
    <n v="1"/>
    <n v="2037.53"/>
  </r>
  <r>
    <x v="85"/>
    <s v="077/2024"/>
    <x v="1"/>
    <x v="1"/>
    <n v="77"/>
    <n v="15382.4"/>
  </r>
  <r>
    <x v="85"/>
    <s v="077/2024"/>
    <x v="1"/>
    <x v="1"/>
    <n v="77"/>
    <n v="1018.4"/>
  </r>
  <r>
    <x v="82"/>
    <s v="071/2024"/>
    <x v="1"/>
    <x v="1"/>
    <n v="71"/>
    <n v="7000"/>
  </r>
  <r>
    <x v="92"/>
    <s v="041/2024"/>
    <x v="1"/>
    <x v="1"/>
    <n v="41"/>
    <n v="3600"/>
  </r>
  <r>
    <x v="92"/>
    <s v="041/2024"/>
    <x v="1"/>
    <x v="1"/>
    <n v="41"/>
    <n v="1200"/>
  </r>
  <r>
    <x v="82"/>
    <s v="071/2024"/>
    <x v="1"/>
    <x v="1"/>
    <n v="71"/>
    <n v="1430"/>
  </r>
  <r>
    <x v="121"/>
    <s v="030/2025"/>
    <x v="1"/>
    <x v="2"/>
    <n v="30"/>
    <n v="279680.61"/>
  </r>
  <r>
    <x v="91"/>
    <s v="082/2024"/>
    <x v="1"/>
    <x v="1"/>
    <n v="82"/>
    <n v="3748.6"/>
  </r>
  <r>
    <x v="91"/>
    <s v="082/2024"/>
    <x v="1"/>
    <x v="1"/>
    <n v="82"/>
    <n v="3563.1"/>
  </r>
  <r>
    <x v="85"/>
    <s v="077/2024"/>
    <x v="1"/>
    <x v="1"/>
    <n v="77"/>
    <n v="18321.89"/>
  </r>
  <r>
    <x v="85"/>
    <s v="077/2024"/>
    <x v="1"/>
    <x v="1"/>
    <n v="77"/>
    <n v="32.299999999999997"/>
  </r>
  <r>
    <x v="90"/>
    <s v="080/2024"/>
    <x v="1"/>
    <x v="1"/>
    <n v="80"/>
    <n v="4520.6899999999996"/>
  </r>
  <r>
    <x v="53"/>
    <s v="060/2024"/>
    <x v="1"/>
    <x v="1"/>
    <n v="60"/>
    <n v="85707.65"/>
  </r>
  <r>
    <x v="53"/>
    <s v="060/2024"/>
    <x v="1"/>
    <x v="1"/>
    <n v="60"/>
    <n v="24487.9"/>
  </r>
  <r>
    <x v="53"/>
    <s v="060/2024"/>
    <x v="1"/>
    <x v="1"/>
    <n v="60"/>
    <n v="12243.95"/>
  </r>
  <r>
    <x v="82"/>
    <s v="071/2024"/>
    <x v="1"/>
    <x v="1"/>
    <n v="71"/>
    <n v="1400"/>
  </r>
  <r>
    <x v="82"/>
    <s v="071/2024"/>
    <x v="1"/>
    <x v="1"/>
    <n v="71"/>
    <n v="1573"/>
  </r>
  <r>
    <x v="55"/>
    <s v="061/2024"/>
    <x v="1"/>
    <x v="1"/>
    <n v="61"/>
    <n v="33148.61"/>
  </r>
  <r>
    <x v="55"/>
    <s v="061/2024"/>
    <x v="1"/>
    <x v="1"/>
    <n v="61"/>
    <n v="9471.02"/>
  </r>
  <r>
    <x v="55"/>
    <s v="061/2024"/>
    <x v="1"/>
    <x v="1"/>
    <n v="61"/>
    <n v="4735.5"/>
  </r>
  <r>
    <x v="79"/>
    <s v="069/2024"/>
    <x v="1"/>
    <x v="1"/>
    <n v="69"/>
    <n v="44800"/>
  </r>
  <r>
    <x v="88"/>
    <s v="074/2024"/>
    <x v="1"/>
    <x v="1"/>
    <n v="74"/>
    <n v="21645"/>
  </r>
  <r>
    <x v="87"/>
    <s v="078/2024"/>
    <x v="1"/>
    <x v="1"/>
    <n v="78"/>
    <n v="16949.2"/>
  </r>
  <r>
    <x v="87"/>
    <s v="078/2024"/>
    <x v="1"/>
    <x v="1"/>
    <n v="78"/>
    <n v="4503"/>
  </r>
  <r>
    <x v="87"/>
    <s v="078/2024"/>
    <x v="1"/>
    <x v="1"/>
    <n v="78"/>
    <n v="3902.2"/>
  </r>
  <r>
    <x v="87"/>
    <s v="078/2024"/>
    <x v="1"/>
    <x v="1"/>
    <n v="78"/>
    <n v="1035.5"/>
  </r>
  <r>
    <x v="91"/>
    <s v="082/2024"/>
    <x v="1"/>
    <x v="1"/>
    <n v="82"/>
    <n v="1128.8"/>
  </r>
  <r>
    <x v="78"/>
    <s v="070/2024"/>
    <x v="1"/>
    <x v="1"/>
    <n v="70"/>
    <n v="49140"/>
  </r>
  <r>
    <x v="98"/>
    <s v="005/2025"/>
    <x v="1"/>
    <x v="2"/>
    <n v="5"/>
    <n v="41.25"/>
  </r>
  <r>
    <x v="98"/>
    <s v="005/2025"/>
    <x v="1"/>
    <x v="2"/>
    <n v="5"/>
    <n v="146.25"/>
  </r>
  <r>
    <x v="98"/>
    <s v="005/2025"/>
    <x v="1"/>
    <x v="2"/>
    <n v="5"/>
    <n v="37.5"/>
  </r>
  <r>
    <x v="85"/>
    <s v="077/2024"/>
    <x v="1"/>
    <x v="1"/>
    <n v="77"/>
    <n v="1314.8"/>
  </r>
  <r>
    <x v="85"/>
    <s v="077/2024"/>
    <x v="1"/>
    <x v="1"/>
    <n v="77"/>
    <n v="7305.5"/>
  </r>
  <r>
    <x v="85"/>
    <s v="077/2024"/>
    <x v="1"/>
    <x v="1"/>
    <n v="77"/>
    <n v="3292.7"/>
  </r>
  <r>
    <x v="85"/>
    <s v="077/2024"/>
    <x v="1"/>
    <x v="1"/>
    <n v="77"/>
    <n v="220.4"/>
  </r>
  <r>
    <x v="82"/>
    <s v="071/2024"/>
    <x v="1"/>
    <x v="1"/>
    <n v="71"/>
    <n v="2860"/>
  </r>
  <r>
    <x v="76"/>
    <s v="067/2024"/>
    <x v="1"/>
    <x v="1"/>
    <n v="67"/>
    <n v="550"/>
  </r>
  <r>
    <x v="95"/>
    <s v="004/2025"/>
    <x v="1"/>
    <x v="2"/>
    <n v="4"/>
    <n v="2791.5"/>
  </r>
  <r>
    <x v="95"/>
    <s v="004/2025"/>
    <x v="1"/>
    <x v="2"/>
    <n v="4"/>
    <n v="714"/>
  </r>
  <r>
    <x v="95"/>
    <s v="004/2025"/>
    <x v="1"/>
    <x v="2"/>
    <n v="4"/>
    <n v="769.5"/>
  </r>
  <r>
    <x v="91"/>
    <s v="082/2024"/>
    <x v="1"/>
    <x v="1"/>
    <n v="82"/>
    <n v="13150.6"/>
  </r>
  <r>
    <x v="82"/>
    <s v="071/2024"/>
    <x v="1"/>
    <x v="1"/>
    <n v="71"/>
    <n v="1612"/>
  </r>
  <r>
    <x v="91"/>
    <s v="082/2024"/>
    <x v="1"/>
    <x v="1"/>
    <n v="82"/>
    <n v="897.5"/>
  </r>
  <r>
    <x v="82"/>
    <s v="071/2024"/>
    <x v="1"/>
    <x v="1"/>
    <n v="71"/>
    <n v="5282"/>
  </r>
  <r>
    <x v="126"/>
    <s v="032/2025"/>
    <x v="1"/>
    <x v="2"/>
    <n v="32"/>
    <n v="39000"/>
  </r>
  <r>
    <x v="68"/>
    <s v="054/2024"/>
    <x v="1"/>
    <x v="1"/>
    <n v="54"/>
    <n v="935"/>
  </r>
  <r>
    <x v="68"/>
    <s v="054/2024"/>
    <x v="1"/>
    <x v="1"/>
    <n v="54"/>
    <n v="7480"/>
  </r>
  <r>
    <x v="68"/>
    <s v="054/2024"/>
    <x v="1"/>
    <x v="1"/>
    <n v="54"/>
    <n v="935"/>
  </r>
  <r>
    <x v="69"/>
    <s v="047/2024"/>
    <x v="1"/>
    <x v="1"/>
    <n v="47"/>
    <n v="3474.8"/>
  </r>
  <r>
    <x v="69"/>
    <s v="047/2024"/>
    <x v="1"/>
    <x v="1"/>
    <n v="47"/>
    <n v="260.61"/>
  </r>
  <r>
    <x v="69"/>
    <s v="047/2024"/>
    <x v="1"/>
    <x v="1"/>
    <n v="47"/>
    <n v="608.09"/>
  </r>
  <r>
    <x v="82"/>
    <s v="071/2024"/>
    <x v="1"/>
    <x v="1"/>
    <n v="71"/>
    <n v="7700"/>
  </r>
  <r>
    <x v="90"/>
    <s v="080/2024"/>
    <x v="1"/>
    <x v="1"/>
    <n v="80"/>
    <n v="12135.67"/>
  </r>
  <r>
    <x v="90"/>
    <s v="080/2024"/>
    <x v="1"/>
    <x v="1"/>
    <n v="80"/>
    <n v="1437.3"/>
  </r>
  <r>
    <x v="86"/>
    <s v="072/2024"/>
    <x v="1"/>
    <x v="1"/>
    <n v="72"/>
    <n v="18500"/>
  </r>
  <r>
    <x v="76"/>
    <s v="067/2024"/>
    <x v="1"/>
    <x v="1"/>
    <n v="67"/>
    <n v="5440"/>
  </r>
  <r>
    <x v="76"/>
    <s v="067/2024"/>
    <x v="1"/>
    <x v="1"/>
    <n v="67"/>
    <n v="10880"/>
  </r>
  <r>
    <x v="76"/>
    <s v="067/2024"/>
    <x v="1"/>
    <x v="1"/>
    <n v="67"/>
    <n v="11560"/>
  </r>
  <r>
    <x v="76"/>
    <s v="067/2024"/>
    <x v="1"/>
    <x v="1"/>
    <n v="67"/>
    <n v="6120"/>
  </r>
  <r>
    <x v="76"/>
    <s v="067/2024"/>
    <x v="1"/>
    <x v="1"/>
    <n v="67"/>
    <n v="2720"/>
  </r>
  <r>
    <x v="76"/>
    <s v="067/2024"/>
    <x v="1"/>
    <x v="1"/>
    <n v="67"/>
    <n v="3920"/>
  </r>
  <r>
    <x v="76"/>
    <s v="067/2024"/>
    <x v="1"/>
    <x v="1"/>
    <n v="67"/>
    <n v="1360"/>
  </r>
  <r>
    <x v="76"/>
    <s v="067/2024"/>
    <x v="1"/>
    <x v="1"/>
    <n v="67"/>
    <n v="1360"/>
  </r>
  <r>
    <x v="76"/>
    <s v="067/2024"/>
    <x v="1"/>
    <x v="1"/>
    <n v="67"/>
    <n v="3400"/>
  </r>
  <r>
    <x v="82"/>
    <s v="071/2024"/>
    <x v="1"/>
    <x v="1"/>
    <n v="71"/>
    <n v="3500"/>
  </r>
  <r>
    <x v="44"/>
    <s v="038/2024"/>
    <x v="1"/>
    <x v="1"/>
    <n v="38"/>
    <n v="247428"/>
  </r>
  <r>
    <x v="44"/>
    <s v="038/2024"/>
    <x v="1"/>
    <x v="1"/>
    <n v="38"/>
    <n v="32990.400000000001"/>
  </r>
  <r>
    <x v="44"/>
    <s v="038/2024"/>
    <x v="1"/>
    <x v="1"/>
    <n v="38"/>
    <n v="32990.400000000001"/>
  </r>
  <r>
    <x v="91"/>
    <s v="082/2024"/>
    <x v="1"/>
    <x v="1"/>
    <n v="82"/>
    <n v="4638.3999999999996"/>
  </r>
  <r>
    <x v="105"/>
    <s v="022/2025"/>
    <x v="1"/>
    <x v="2"/>
    <n v="22"/>
    <n v="129274.8"/>
  </r>
  <r>
    <x v="105"/>
    <s v="022/2025"/>
    <x v="1"/>
    <x v="2"/>
    <n v="22"/>
    <n v="13756.5"/>
  </r>
  <r>
    <x v="102"/>
    <s v="026/2025"/>
    <x v="1"/>
    <x v="2"/>
    <n v="26"/>
    <n v="41806.160000000003"/>
  </r>
  <r>
    <x v="102"/>
    <s v="026/2025"/>
    <x v="1"/>
    <x v="2"/>
    <n v="26"/>
    <n v="10451.540000000001"/>
  </r>
  <r>
    <x v="107"/>
    <s v="023/2025"/>
    <x v="1"/>
    <x v="2"/>
    <n v="23"/>
    <n v="10010.56"/>
  </r>
  <r>
    <x v="107"/>
    <s v="023/2025"/>
    <x v="1"/>
    <x v="2"/>
    <n v="23"/>
    <n v="80084.479999999996"/>
  </r>
  <r>
    <x v="107"/>
    <s v="023/2025"/>
    <x v="1"/>
    <x v="2"/>
    <n v="23"/>
    <n v="10010.56"/>
  </r>
  <r>
    <x v="101"/>
    <s v="027/2025"/>
    <x v="1"/>
    <x v="2"/>
    <n v="27"/>
    <n v="24039.74"/>
  </r>
  <r>
    <x v="127"/>
    <s v="033/2025"/>
    <x v="1"/>
    <x v="2"/>
    <n v="33"/>
    <n v="4720"/>
  </r>
  <r>
    <x v="127"/>
    <s v="033/2025"/>
    <x v="1"/>
    <x v="2"/>
    <n v="33"/>
    <n v="4596"/>
  </r>
  <r>
    <x v="127"/>
    <s v="033/2025"/>
    <x v="1"/>
    <x v="2"/>
    <n v="33"/>
    <n v="69117"/>
  </r>
  <r>
    <x v="127"/>
    <s v="033/2025"/>
    <x v="1"/>
    <x v="2"/>
    <n v="33"/>
    <n v="453.7"/>
  </r>
  <r>
    <x v="127"/>
    <s v="033/2025"/>
    <x v="1"/>
    <x v="2"/>
    <n v="33"/>
    <n v="2022"/>
  </r>
  <r>
    <x v="44"/>
    <s v="038/2024"/>
    <x v="1"/>
    <x v="1"/>
    <n v="38"/>
    <n v="12638.48"/>
  </r>
  <r>
    <x v="44"/>
    <s v="038/2024"/>
    <x v="1"/>
    <x v="1"/>
    <n v="38"/>
    <n v="219277.96"/>
  </r>
  <r>
    <x v="44"/>
    <s v="038/2024"/>
    <x v="1"/>
    <x v="1"/>
    <n v="38"/>
    <n v="42181.01"/>
  </r>
  <r>
    <x v="128"/>
    <s v="034/2025"/>
    <x v="1"/>
    <x v="2"/>
    <n v="34"/>
    <n v="59883.48"/>
  </r>
  <r>
    <x v="128"/>
    <s v="034/2025"/>
    <x v="1"/>
    <x v="2"/>
    <n v="34"/>
    <n v="7645"/>
  </r>
  <r>
    <x v="128"/>
    <s v="034/2025"/>
    <x v="1"/>
    <x v="2"/>
    <n v="34"/>
    <n v="12715.34"/>
  </r>
  <r>
    <x v="128"/>
    <s v="034/2025"/>
    <x v="1"/>
    <x v="2"/>
    <n v="34"/>
    <n v="90.78"/>
  </r>
  <r>
    <x v="128"/>
    <s v="034/2025"/>
    <x v="1"/>
    <x v="2"/>
    <n v="34"/>
    <n v="579.20000000000005"/>
  </r>
  <r>
    <x v="128"/>
    <s v="034/2025"/>
    <x v="1"/>
    <x v="2"/>
    <n v="34"/>
    <n v="749.2"/>
  </r>
  <r>
    <x v="128"/>
    <s v="034/2025"/>
    <x v="1"/>
    <x v="2"/>
    <n v="34"/>
    <n v="2316.8000000000002"/>
  </r>
  <r>
    <x v="128"/>
    <s v="034/2025"/>
    <x v="1"/>
    <x v="2"/>
    <n v="34"/>
    <n v="144.80000000000001"/>
  </r>
  <r>
    <x v="85"/>
    <s v="077/2024"/>
    <x v="1"/>
    <x v="1"/>
    <n v="77"/>
    <n v="1881"/>
  </r>
  <r>
    <x v="100"/>
    <s v="001/2025"/>
    <x v="1"/>
    <x v="2"/>
    <n v="1"/>
    <n v="268.49"/>
  </r>
  <r>
    <x v="100"/>
    <s v="001/2025"/>
    <x v="1"/>
    <x v="2"/>
    <n v="1"/>
    <n v="468.8"/>
  </r>
  <r>
    <x v="97"/>
    <s v="007/2025"/>
    <x v="1"/>
    <x v="2"/>
    <n v="7"/>
    <n v="3660"/>
  </r>
  <r>
    <x v="97"/>
    <s v="007/2025"/>
    <x v="1"/>
    <x v="2"/>
    <n v="7"/>
    <n v="14640"/>
  </r>
  <r>
    <x v="75"/>
    <s v="065/2024"/>
    <x v="1"/>
    <x v="1"/>
    <n v="65"/>
    <n v="26782"/>
  </r>
  <r>
    <x v="75"/>
    <s v="065/2024"/>
    <x v="1"/>
    <x v="1"/>
    <n v="65"/>
    <n v="423200.24"/>
  </r>
  <r>
    <x v="75"/>
    <s v="065/2024"/>
    <x v="1"/>
    <x v="1"/>
    <n v="65"/>
    <n v="78433"/>
  </r>
  <r>
    <x v="82"/>
    <s v="071/2024"/>
    <x v="1"/>
    <x v="1"/>
    <n v="71"/>
    <n v="1400"/>
  </r>
  <r>
    <x v="129"/>
    <s v="008/2025"/>
    <x v="1"/>
    <x v="2"/>
    <n v="8"/>
    <n v="1014"/>
  </r>
  <r>
    <x v="129"/>
    <s v="008/2025"/>
    <x v="1"/>
    <x v="2"/>
    <n v="8"/>
    <n v="507"/>
  </r>
  <r>
    <x v="129"/>
    <s v="008/2025"/>
    <x v="1"/>
    <x v="2"/>
    <n v="8"/>
    <n v="3549"/>
  </r>
  <r>
    <x v="78"/>
    <s v="070/2024"/>
    <x v="1"/>
    <x v="1"/>
    <n v="70"/>
    <n v="150890"/>
  </r>
  <r>
    <x v="95"/>
    <s v="004/2025"/>
    <x v="1"/>
    <x v="2"/>
    <n v="4"/>
    <n v="1716.8"/>
  </r>
  <r>
    <x v="95"/>
    <s v="004/2025"/>
    <x v="1"/>
    <x v="2"/>
    <n v="4"/>
    <n v="429.2"/>
  </r>
  <r>
    <x v="126"/>
    <s v="032/2025"/>
    <x v="1"/>
    <x v="2"/>
    <n v="32"/>
    <n v="25492.5"/>
  </r>
  <r>
    <x v="85"/>
    <s v="077/2024"/>
    <x v="1"/>
    <x v="1"/>
    <n v="77"/>
    <n v="2435.8000000000002"/>
  </r>
  <r>
    <x v="85"/>
    <s v="077/2024"/>
    <x v="1"/>
    <x v="1"/>
    <n v="77"/>
    <n v="22919.45"/>
  </r>
  <r>
    <x v="85"/>
    <s v="077/2024"/>
    <x v="1"/>
    <x v="1"/>
    <n v="77"/>
    <n v="20468.509999999998"/>
  </r>
  <r>
    <x v="99"/>
    <s v="083/2024"/>
    <x v="1"/>
    <x v="1"/>
    <n v="83"/>
    <n v="110606.6"/>
  </r>
  <r>
    <x v="99"/>
    <s v="083/2024"/>
    <x v="1"/>
    <x v="1"/>
    <n v="83"/>
    <n v="28927.88"/>
  </r>
  <r>
    <x v="99"/>
    <s v="083/2024"/>
    <x v="1"/>
    <x v="1"/>
    <n v="83"/>
    <n v="30629.52"/>
  </r>
  <r>
    <x v="90"/>
    <s v="080/2024"/>
    <x v="1"/>
    <x v="1"/>
    <n v="80"/>
    <n v="4436.3900000000003"/>
  </r>
  <r>
    <x v="90"/>
    <s v="080/2024"/>
    <x v="1"/>
    <x v="1"/>
    <n v="80"/>
    <n v="539.37"/>
  </r>
  <r>
    <x v="76"/>
    <s v="067/2024"/>
    <x v="1"/>
    <x v="1"/>
    <n v="67"/>
    <n v="2200"/>
  </r>
  <r>
    <x v="54"/>
    <s v="051/2024"/>
    <x v="1"/>
    <x v="1"/>
    <n v="51"/>
    <n v="25970.400000000001"/>
  </r>
  <r>
    <x v="54"/>
    <s v="051/2024"/>
    <x v="1"/>
    <x v="1"/>
    <n v="51"/>
    <n v="1947.78"/>
  </r>
  <r>
    <x v="54"/>
    <s v="051/2024"/>
    <x v="1"/>
    <x v="1"/>
    <n v="51"/>
    <n v="4544.82"/>
  </r>
  <r>
    <x v="126"/>
    <s v="032/2025"/>
    <x v="1"/>
    <x v="2"/>
    <n v="32"/>
    <n v="12420"/>
  </r>
  <r>
    <x v="82"/>
    <s v="071/2024"/>
    <x v="1"/>
    <x v="1"/>
    <n v="71"/>
    <n v="1733"/>
  </r>
  <r>
    <x v="82"/>
    <s v="071/2024"/>
    <x v="1"/>
    <x v="1"/>
    <n v="71"/>
    <n v="1152"/>
  </r>
  <r>
    <x v="79"/>
    <s v="069/2024"/>
    <x v="1"/>
    <x v="1"/>
    <n v="69"/>
    <n v="130220"/>
  </r>
  <r>
    <x v="91"/>
    <s v="082/2024"/>
    <x v="1"/>
    <x v="1"/>
    <n v="82"/>
    <n v="3559.6"/>
  </r>
  <r>
    <x v="88"/>
    <s v="074/2024"/>
    <x v="1"/>
    <x v="1"/>
    <n v="74"/>
    <n v="62095.8"/>
  </r>
  <r>
    <x v="82"/>
    <s v="071/2024"/>
    <x v="1"/>
    <x v="1"/>
    <n v="71"/>
    <n v="1750"/>
  </r>
  <r>
    <x v="82"/>
    <s v="071/2024"/>
    <x v="1"/>
    <x v="1"/>
    <n v="71"/>
    <n v="1419"/>
  </r>
  <r>
    <x v="103"/>
    <s v="025/2025"/>
    <x v="1"/>
    <x v="2"/>
    <n v="25"/>
    <n v="15721.08"/>
  </r>
  <r>
    <x v="103"/>
    <s v="025/2025"/>
    <x v="1"/>
    <x v="2"/>
    <n v="25"/>
    <n v="94326.48"/>
  </r>
  <r>
    <x v="103"/>
    <s v="025/2025"/>
    <x v="1"/>
    <x v="2"/>
    <n v="25"/>
    <n v="7860.54"/>
  </r>
  <r>
    <x v="76"/>
    <s v="067/2024"/>
    <x v="1"/>
    <x v="1"/>
    <n v="67"/>
    <n v="6120"/>
  </r>
  <r>
    <x v="76"/>
    <s v="067/2024"/>
    <x v="1"/>
    <x v="1"/>
    <n v="67"/>
    <n v="6800"/>
  </r>
  <r>
    <x v="76"/>
    <s v="067/2024"/>
    <x v="1"/>
    <x v="1"/>
    <n v="67"/>
    <n v="6120"/>
  </r>
  <r>
    <x v="76"/>
    <s v="067/2024"/>
    <x v="1"/>
    <x v="1"/>
    <n v="67"/>
    <n v="1360"/>
  </r>
  <r>
    <x v="76"/>
    <s v="067/2024"/>
    <x v="1"/>
    <x v="1"/>
    <n v="67"/>
    <n v="3300"/>
  </r>
  <r>
    <x v="76"/>
    <s v="067/2024"/>
    <x v="1"/>
    <x v="1"/>
    <n v="67"/>
    <n v="3555"/>
  </r>
  <r>
    <x v="126"/>
    <s v="032/2025"/>
    <x v="1"/>
    <x v="2"/>
    <n v="32"/>
    <n v="32317.5"/>
  </r>
  <r>
    <x v="126"/>
    <s v="032/2025"/>
    <x v="1"/>
    <x v="2"/>
    <n v="32"/>
    <n v="412.5"/>
  </r>
  <r>
    <x v="83"/>
    <s v="068/2024"/>
    <x v="1"/>
    <x v="1"/>
    <n v="68"/>
    <n v="61910"/>
  </r>
  <r>
    <x v="83"/>
    <s v="068/2024"/>
    <x v="1"/>
    <x v="1"/>
    <n v="68"/>
    <n v="0"/>
  </r>
  <r>
    <x v="82"/>
    <s v="071/2024"/>
    <x v="1"/>
    <x v="1"/>
    <n v="71"/>
    <n v="268"/>
  </r>
  <r>
    <x v="130"/>
    <s v="035/2025"/>
    <x v="1"/>
    <x v="2"/>
    <n v="35"/>
    <n v="10450.5"/>
  </r>
  <r>
    <x v="82"/>
    <s v="071/2024"/>
    <x v="1"/>
    <x v="1"/>
    <n v="71"/>
    <n v="1225"/>
  </r>
  <r>
    <x v="105"/>
    <s v="022/2025"/>
    <x v="1"/>
    <x v="2"/>
    <n v="22"/>
    <n v="34724.879999999997"/>
  </r>
  <r>
    <x v="105"/>
    <s v="022/2025"/>
    <x v="1"/>
    <x v="2"/>
    <n v="22"/>
    <n v="5787.48"/>
  </r>
  <r>
    <x v="105"/>
    <s v="022/2025"/>
    <x v="1"/>
    <x v="2"/>
    <n v="22"/>
    <n v="2893.74"/>
  </r>
  <r>
    <x v="126"/>
    <s v="032/2025"/>
    <x v="1"/>
    <x v="2"/>
    <n v="32"/>
    <n v="51313.3"/>
  </r>
  <r>
    <x v="91"/>
    <s v="082/2024"/>
    <x v="1"/>
    <x v="1"/>
    <n v="82"/>
    <n v="10077.799999999999"/>
  </r>
  <r>
    <x v="91"/>
    <s v="082/2024"/>
    <x v="1"/>
    <x v="1"/>
    <n v="82"/>
    <n v="1893"/>
  </r>
  <r>
    <x v="85"/>
    <s v="077/2024"/>
    <x v="1"/>
    <x v="1"/>
    <n v="77"/>
    <n v="1018.4"/>
  </r>
  <r>
    <x v="85"/>
    <s v="077/2024"/>
    <x v="1"/>
    <x v="1"/>
    <n v="77"/>
    <n v="40090"/>
  </r>
  <r>
    <x v="126"/>
    <s v="032/2025"/>
    <x v="1"/>
    <x v="2"/>
    <n v="32"/>
    <n v="1200"/>
  </r>
  <r>
    <x v="80"/>
    <s v="064/2024"/>
    <x v="1"/>
    <x v="1"/>
    <n v="64"/>
    <n v="130215.42"/>
  </r>
  <r>
    <x v="85"/>
    <s v="077/2024"/>
    <x v="1"/>
    <x v="1"/>
    <n v="77"/>
    <n v="23883.95"/>
  </r>
  <r>
    <x v="85"/>
    <s v="077/2024"/>
    <x v="1"/>
    <x v="1"/>
    <n v="77"/>
    <n v="1527.6"/>
  </r>
  <r>
    <x v="82"/>
    <s v="071/2024"/>
    <x v="1"/>
    <x v="1"/>
    <n v="71"/>
    <n v="1400"/>
  </r>
  <r>
    <x v="77"/>
    <s v="066/2024"/>
    <x v="1"/>
    <x v="1"/>
    <n v="66"/>
    <n v="33250"/>
  </r>
  <r>
    <x v="79"/>
    <s v="069/2024"/>
    <x v="1"/>
    <x v="1"/>
    <n v="69"/>
    <n v="164180"/>
  </r>
  <r>
    <x v="78"/>
    <s v="070/2024"/>
    <x v="1"/>
    <x v="1"/>
    <n v="70"/>
    <n v="150982"/>
  </r>
  <r>
    <x v="76"/>
    <s v="067/2024"/>
    <x v="1"/>
    <x v="1"/>
    <n v="67"/>
    <n v="3300"/>
  </r>
  <r>
    <x v="76"/>
    <s v="067/2024"/>
    <x v="1"/>
    <x v="1"/>
    <n v="67"/>
    <n v="10880"/>
  </r>
  <r>
    <x v="76"/>
    <s v="067/2024"/>
    <x v="1"/>
    <x v="1"/>
    <n v="67"/>
    <n v="6600"/>
  </r>
  <r>
    <x v="76"/>
    <s v="067/2024"/>
    <x v="1"/>
    <x v="1"/>
    <n v="67"/>
    <n v="7480"/>
  </r>
  <r>
    <x v="76"/>
    <s v="067/2024"/>
    <x v="1"/>
    <x v="1"/>
    <n v="67"/>
    <n v="2940"/>
  </r>
  <r>
    <x v="76"/>
    <s v="067/2024"/>
    <x v="1"/>
    <x v="1"/>
    <n v="67"/>
    <n v="2940"/>
  </r>
  <r>
    <x v="126"/>
    <s v="032/2025"/>
    <x v="1"/>
    <x v="2"/>
    <n v="32"/>
    <n v="775"/>
  </r>
  <r>
    <x v="126"/>
    <s v="032/2025"/>
    <x v="1"/>
    <x v="2"/>
    <n v="32"/>
    <n v="31394.6"/>
  </r>
  <r>
    <x v="121"/>
    <s v="030/2025"/>
    <x v="1"/>
    <x v="2"/>
    <n v="30"/>
    <n v="197178.72"/>
  </r>
  <r>
    <x v="46"/>
    <s v="037/2024"/>
    <x v="1"/>
    <x v="1"/>
    <n v="37"/>
    <n v="10246.86"/>
  </r>
  <r>
    <x v="126"/>
    <s v="032/2025"/>
    <x v="1"/>
    <x v="2"/>
    <n v="32"/>
    <n v="1275"/>
  </r>
  <r>
    <x v="106"/>
    <s v="028/2025"/>
    <x v="1"/>
    <x v="2"/>
    <n v="28"/>
    <n v="5700"/>
  </r>
  <r>
    <x v="106"/>
    <s v="028/2025"/>
    <x v="1"/>
    <x v="2"/>
    <n v="28"/>
    <n v="1900"/>
  </r>
  <r>
    <x v="106"/>
    <s v="028/2025"/>
    <x v="1"/>
    <x v="2"/>
    <n v="28"/>
    <n v="30400"/>
  </r>
  <r>
    <x v="101"/>
    <s v="027/2025"/>
    <x v="1"/>
    <x v="2"/>
    <n v="27"/>
    <n v="48079.48"/>
  </r>
  <r>
    <x v="101"/>
    <s v="027/2025"/>
    <x v="1"/>
    <x v="2"/>
    <n v="27"/>
    <n v="12019.87"/>
  </r>
  <r>
    <x v="101"/>
    <s v="027/2025"/>
    <x v="1"/>
    <x v="2"/>
    <n v="27"/>
    <n v="12019.87"/>
  </r>
  <r>
    <x v="82"/>
    <s v="071/2024"/>
    <x v="1"/>
    <x v="1"/>
    <n v="71"/>
    <n v="5852"/>
  </r>
  <r>
    <x v="44"/>
    <s v="038/2024"/>
    <x v="1"/>
    <x v="1"/>
    <n v="38"/>
    <n v="20599.25"/>
  </r>
  <r>
    <x v="102"/>
    <s v="026/2025"/>
    <x v="1"/>
    <x v="2"/>
    <n v="26"/>
    <n v="20903.080000000002"/>
  </r>
  <r>
    <x v="102"/>
    <s v="026/2025"/>
    <x v="1"/>
    <x v="2"/>
    <n v="26"/>
    <n v="10451.540000000001"/>
  </r>
  <r>
    <x v="102"/>
    <s v="026/2025"/>
    <x v="1"/>
    <x v="2"/>
    <n v="26"/>
    <n v="73160.78"/>
  </r>
  <r>
    <x v="44"/>
    <s v="038/2024"/>
    <x v="1"/>
    <x v="1"/>
    <n v="38"/>
    <n v="7415.73"/>
  </r>
  <r>
    <x v="44"/>
    <s v="038/2024"/>
    <x v="1"/>
    <x v="1"/>
    <n v="38"/>
    <n v="112059.92"/>
  </r>
  <r>
    <x v="85"/>
    <s v="077/2024"/>
    <x v="1"/>
    <x v="1"/>
    <n v="77"/>
    <n v="46124.21"/>
  </r>
  <r>
    <x v="85"/>
    <s v="077/2024"/>
    <x v="1"/>
    <x v="1"/>
    <n v="77"/>
    <n v="1529.5"/>
  </r>
  <r>
    <x v="90"/>
    <s v="080/2024"/>
    <x v="1"/>
    <x v="1"/>
    <n v="80"/>
    <n v="1216.53"/>
  </r>
  <r>
    <x v="90"/>
    <s v="080/2024"/>
    <x v="1"/>
    <x v="1"/>
    <n v="80"/>
    <n v="173.79"/>
  </r>
  <r>
    <x v="46"/>
    <s v="037/2024"/>
    <x v="1"/>
    <x v="1"/>
    <n v="37"/>
    <n v="16461.82"/>
  </r>
  <r>
    <x v="97"/>
    <s v="007/2025"/>
    <x v="1"/>
    <x v="2"/>
    <n v="7"/>
    <n v="19825"/>
  </r>
  <r>
    <x v="97"/>
    <s v="007/2025"/>
    <x v="1"/>
    <x v="2"/>
    <n v="7"/>
    <n v="5185"/>
  </r>
  <r>
    <x v="97"/>
    <s v="007/2025"/>
    <x v="1"/>
    <x v="2"/>
    <n v="7"/>
    <n v="5490"/>
  </r>
  <r>
    <x v="85"/>
    <s v="077/2024"/>
    <x v="1"/>
    <x v="1"/>
    <n v="77"/>
    <n v="1527.6"/>
  </r>
  <r>
    <x v="85"/>
    <s v="077/2024"/>
    <x v="1"/>
    <x v="1"/>
    <n v="77"/>
    <n v="27347.65"/>
  </r>
  <r>
    <x v="85"/>
    <s v="077/2024"/>
    <x v="1"/>
    <x v="1"/>
    <n v="77"/>
    <n v="22109.35"/>
  </r>
  <r>
    <x v="85"/>
    <s v="077/2024"/>
    <x v="1"/>
    <x v="1"/>
    <n v="77"/>
    <n v="2532.6999999999998"/>
  </r>
  <r>
    <x v="45"/>
    <s v="034/2024"/>
    <x v="1"/>
    <x v="1"/>
    <n v="34"/>
    <n v="1274.3499999999999"/>
  </r>
  <r>
    <x v="96"/>
    <s v="003/2025"/>
    <x v="1"/>
    <x v="2"/>
    <n v="3"/>
    <n v="1192"/>
  </r>
  <r>
    <x v="100"/>
    <s v="001/2025"/>
    <x v="1"/>
    <x v="2"/>
    <n v="1"/>
    <n v="1953.36"/>
  </r>
  <r>
    <x v="131"/>
    <s v="040/2025"/>
    <x v="1"/>
    <x v="2"/>
    <n v="40"/>
    <n v="276150"/>
  </r>
  <r>
    <x v="76"/>
    <s v="067/2024"/>
    <x v="1"/>
    <x v="1"/>
    <n v="67"/>
    <n v="9480"/>
  </r>
  <r>
    <x v="76"/>
    <s v="067/2024"/>
    <x v="1"/>
    <x v="1"/>
    <n v="67"/>
    <n v="5440"/>
  </r>
  <r>
    <x v="76"/>
    <s v="067/2024"/>
    <x v="1"/>
    <x v="1"/>
    <n v="67"/>
    <n v="4080"/>
  </r>
  <r>
    <x v="95"/>
    <s v="004/2025"/>
    <x v="1"/>
    <x v="2"/>
    <n v="4"/>
    <n v="3364.5"/>
  </r>
  <r>
    <x v="45"/>
    <s v="034/2024"/>
    <x v="1"/>
    <x v="1"/>
    <n v="34"/>
    <n v="19462.77"/>
  </r>
  <r>
    <x v="78"/>
    <s v="070/2024"/>
    <x v="1"/>
    <x v="1"/>
    <n v="70"/>
    <n v="151750"/>
  </r>
  <r>
    <x v="80"/>
    <s v="064/2024"/>
    <x v="1"/>
    <x v="1"/>
    <n v="64"/>
    <n v="148139"/>
  </r>
  <r>
    <x v="82"/>
    <s v="071/2024"/>
    <x v="1"/>
    <x v="1"/>
    <n v="71"/>
    <n v="1120"/>
  </r>
  <r>
    <x v="95"/>
    <s v="004/2025"/>
    <x v="1"/>
    <x v="2"/>
    <n v="4"/>
    <n v="931.5"/>
  </r>
  <r>
    <x v="95"/>
    <s v="004/2025"/>
    <x v="1"/>
    <x v="2"/>
    <n v="4"/>
    <n v="879"/>
  </r>
  <r>
    <x v="121"/>
    <s v="030/2025"/>
    <x v="1"/>
    <x v="2"/>
    <n v="30"/>
    <n v="98589.36"/>
  </r>
  <r>
    <x v="126"/>
    <s v="032/2025"/>
    <x v="1"/>
    <x v="2"/>
    <n v="32"/>
    <n v="19502"/>
  </r>
  <r>
    <x v="76"/>
    <s v="067/2024"/>
    <x v="1"/>
    <x v="1"/>
    <n v="67"/>
    <n v="3555"/>
  </r>
  <r>
    <x v="90"/>
    <s v="080/2024"/>
    <x v="1"/>
    <x v="1"/>
    <n v="80"/>
    <n v="9963"/>
  </r>
  <r>
    <x v="97"/>
    <s v="007/2025"/>
    <x v="1"/>
    <x v="2"/>
    <n v="7"/>
    <n v="50700"/>
  </r>
  <r>
    <x v="97"/>
    <s v="007/2025"/>
    <x v="1"/>
    <x v="2"/>
    <n v="7"/>
    <n v="13260"/>
  </r>
  <r>
    <x v="97"/>
    <s v="007/2025"/>
    <x v="1"/>
    <x v="2"/>
    <n v="7"/>
    <n v="14040"/>
  </r>
  <r>
    <x v="95"/>
    <s v="004/2025"/>
    <x v="1"/>
    <x v="2"/>
    <n v="4"/>
    <n v="121.8"/>
  </r>
  <r>
    <x v="95"/>
    <s v="004/2025"/>
    <x v="1"/>
    <x v="2"/>
    <n v="4"/>
    <n v="142.1"/>
  </r>
  <r>
    <x v="95"/>
    <s v="004/2025"/>
    <x v="1"/>
    <x v="2"/>
    <n v="4"/>
    <n v="527.79999999999995"/>
  </r>
  <r>
    <x v="90"/>
    <s v="080/2024"/>
    <x v="1"/>
    <x v="1"/>
    <n v="80"/>
    <n v="9865.39"/>
  </r>
  <r>
    <x v="90"/>
    <s v="080/2024"/>
    <x v="1"/>
    <x v="1"/>
    <n v="80"/>
    <n v="0"/>
  </r>
  <r>
    <x v="85"/>
    <s v="077/2024"/>
    <x v="1"/>
    <x v="1"/>
    <n v="77"/>
    <n v="33054.300000000003"/>
  </r>
  <r>
    <x v="85"/>
    <s v="077/2024"/>
    <x v="1"/>
    <x v="1"/>
    <n v="77"/>
    <n v="4928.6000000000004"/>
  </r>
  <r>
    <x v="105"/>
    <s v="022/2025"/>
    <x v="1"/>
    <x v="2"/>
    <n v="22"/>
    <n v="22927.5"/>
  </r>
  <r>
    <x v="91"/>
    <s v="082/2024"/>
    <x v="1"/>
    <x v="1"/>
    <n v="82"/>
    <n v="1799.8"/>
  </r>
  <r>
    <x v="91"/>
    <s v="082/2024"/>
    <x v="1"/>
    <x v="1"/>
    <n v="82"/>
    <n v="3543.74"/>
  </r>
  <r>
    <x v="101"/>
    <s v="027/2025"/>
    <x v="1"/>
    <x v="2"/>
    <n v="27"/>
    <n v="83972.46"/>
  </r>
  <r>
    <x v="106"/>
    <s v="028/2025"/>
    <x v="1"/>
    <x v="2"/>
    <n v="28"/>
    <n v="3890"/>
  </r>
  <r>
    <x v="106"/>
    <s v="028/2025"/>
    <x v="1"/>
    <x v="2"/>
    <n v="28"/>
    <n v="25285"/>
  </r>
  <r>
    <x v="101"/>
    <s v="027/2025"/>
    <x v="1"/>
    <x v="2"/>
    <n v="27"/>
    <n v="30535.439999999999"/>
  </r>
  <r>
    <x v="126"/>
    <s v="032/2025"/>
    <x v="1"/>
    <x v="2"/>
    <n v="32"/>
    <n v="7157.08"/>
  </r>
  <r>
    <x v="85"/>
    <s v="077/2024"/>
    <x v="1"/>
    <x v="1"/>
    <n v="77"/>
    <n v="17100"/>
  </r>
  <r>
    <x v="132"/>
    <s v="041/2025"/>
    <x v="1"/>
    <x v="2"/>
    <n v="41"/>
    <n v="1558"/>
  </r>
  <r>
    <x v="132"/>
    <s v="041/2025"/>
    <x v="1"/>
    <x v="2"/>
    <n v="41"/>
    <n v="1990"/>
  </r>
  <r>
    <x v="85"/>
    <s v="077/2024"/>
    <x v="1"/>
    <x v="1"/>
    <n v="77"/>
    <n v="14683.88"/>
  </r>
  <r>
    <x v="85"/>
    <s v="077/2024"/>
    <x v="1"/>
    <x v="1"/>
    <n v="77"/>
    <n v="1632.1"/>
  </r>
  <r>
    <x v="91"/>
    <s v="082/2024"/>
    <x v="1"/>
    <x v="1"/>
    <n v="82"/>
    <n v="14237"/>
  </r>
  <r>
    <x v="91"/>
    <s v="082/2024"/>
    <x v="1"/>
    <x v="1"/>
    <n v="82"/>
    <n v="1199.2"/>
  </r>
  <r>
    <x v="90"/>
    <s v="080/2024"/>
    <x v="1"/>
    <x v="1"/>
    <n v="80"/>
    <n v="6150"/>
  </r>
  <r>
    <x v="90"/>
    <s v="080/2024"/>
    <x v="1"/>
    <x v="1"/>
    <n v="80"/>
    <n v="900"/>
  </r>
  <r>
    <x v="132"/>
    <s v="041/2025"/>
    <x v="1"/>
    <x v="2"/>
    <n v="41"/>
    <n v="1990"/>
  </r>
  <r>
    <x v="132"/>
    <s v="041/2025"/>
    <x v="1"/>
    <x v="2"/>
    <n v="41"/>
    <n v="199"/>
  </r>
  <r>
    <x v="133"/>
    <s v="081/2024"/>
    <x v="1"/>
    <x v="1"/>
    <n v="81"/>
    <n v="145987.17000000001"/>
  </r>
  <r>
    <x v="85"/>
    <s v="077/2024"/>
    <x v="1"/>
    <x v="1"/>
    <n v="77"/>
    <n v="64.599999999999994"/>
  </r>
  <r>
    <x v="133"/>
    <s v="081/2024"/>
    <x v="1"/>
    <x v="1"/>
    <n v="81"/>
    <n v="85013.1"/>
  </r>
  <r>
    <x v="133"/>
    <s v="081/2024"/>
    <x v="1"/>
    <x v="1"/>
    <n v="81"/>
    <n v="184448.14"/>
  </r>
  <r>
    <x v="133"/>
    <s v="081/2024"/>
    <x v="1"/>
    <x v="1"/>
    <n v="81"/>
    <n v="154225.62"/>
  </r>
  <r>
    <x v="133"/>
    <s v="081/2024"/>
    <x v="1"/>
    <x v="1"/>
    <n v="81"/>
    <n v="146725.28"/>
  </r>
  <r>
    <x v="134"/>
    <s v="045/2025"/>
    <x v="1"/>
    <x v="2"/>
    <n v="45"/>
    <n v="7800"/>
  </r>
  <r>
    <x v="132"/>
    <s v="041/2025"/>
    <x v="1"/>
    <x v="2"/>
    <n v="41"/>
    <n v="1470"/>
  </r>
  <r>
    <x v="132"/>
    <s v="041/2025"/>
    <x v="1"/>
    <x v="2"/>
    <n v="41"/>
    <n v="1990"/>
  </r>
  <r>
    <x v="135"/>
    <s v="048/2025"/>
    <x v="1"/>
    <x v="2"/>
    <n v="48"/>
    <n v="6776"/>
  </r>
  <r>
    <x v="76"/>
    <s v="067/2024"/>
    <x v="1"/>
    <x v="1"/>
    <n v="67"/>
    <n v="7110"/>
  </r>
  <r>
    <x v="132"/>
    <s v="041/2025"/>
    <x v="1"/>
    <x v="2"/>
    <n v="41"/>
    <n v="1710"/>
  </r>
  <r>
    <x v="136"/>
    <s v="051/2025"/>
    <x v="1"/>
    <x v="2"/>
    <n v="51"/>
    <n v="117417.54"/>
  </r>
  <r>
    <x v="137"/>
    <s v="055/2025"/>
    <x v="1"/>
    <x v="2"/>
    <n v="55"/>
    <n v="18690"/>
  </r>
  <r>
    <x v="126"/>
    <s v="032/2025"/>
    <x v="1"/>
    <x v="2"/>
    <n v="32"/>
    <n v="18350"/>
  </r>
  <r>
    <x v="138"/>
    <s v="046/2025"/>
    <x v="1"/>
    <x v="2"/>
    <n v="46"/>
    <n v="4050"/>
  </r>
  <r>
    <x v="139"/>
    <s v="049/2025"/>
    <x v="1"/>
    <x v="2"/>
    <n v="49"/>
    <n v="8620"/>
  </r>
  <r>
    <x v="140"/>
    <s v="054/2025"/>
    <x v="1"/>
    <x v="2"/>
    <n v="54"/>
    <n v="27650.560000000001"/>
  </r>
  <r>
    <x v="141"/>
    <s v="050/2025"/>
    <x v="1"/>
    <x v="2"/>
    <n v="50"/>
    <n v="10200"/>
  </r>
  <r>
    <x v="142"/>
    <s v="052/2025"/>
    <x v="1"/>
    <x v="2"/>
    <n v="52"/>
    <n v="2827.8"/>
  </r>
  <r>
    <x v="143"/>
    <s v="053/2025"/>
    <x v="1"/>
    <x v="2"/>
    <n v="53"/>
    <n v="2576"/>
  </r>
  <r>
    <x v="91"/>
    <s v="082/2024"/>
    <x v="1"/>
    <x v="1"/>
    <n v="82"/>
    <n v="7768.98"/>
  </r>
  <r>
    <x v="91"/>
    <s v="082/2024"/>
    <x v="1"/>
    <x v="1"/>
    <n v="82"/>
    <n v="2097.8000000000002"/>
  </r>
  <r>
    <x v="82"/>
    <s v="071/2024"/>
    <x v="1"/>
    <x v="1"/>
    <n v="71"/>
    <n v="1474.8"/>
  </r>
  <r>
    <x v="85"/>
    <s v="077/2024"/>
    <x v="1"/>
    <x v="1"/>
    <n v="77"/>
    <n v="2394"/>
  </r>
  <r>
    <x v="82"/>
    <s v="071/2024"/>
    <x v="1"/>
    <x v="1"/>
    <n v="71"/>
    <n v="2410.4"/>
  </r>
  <r>
    <x v="78"/>
    <s v="070/2024"/>
    <x v="1"/>
    <x v="1"/>
    <n v="70"/>
    <n v="200030"/>
  </r>
  <r>
    <x v="125"/>
    <s v="031/2025"/>
    <x v="1"/>
    <x v="2"/>
    <n v="31"/>
    <n v="0"/>
  </r>
  <r>
    <x v="130"/>
    <s v="035/2025"/>
    <x v="1"/>
    <x v="2"/>
    <n v="35"/>
    <n v="6967"/>
  </r>
  <r>
    <x v="130"/>
    <s v="035/2025"/>
    <x v="1"/>
    <x v="2"/>
    <n v="35"/>
    <n v="11974.87"/>
  </r>
  <r>
    <x v="76"/>
    <s v="067/2024"/>
    <x v="1"/>
    <x v="1"/>
    <n v="67"/>
    <n v="1100"/>
  </r>
  <r>
    <x v="76"/>
    <s v="067/2024"/>
    <x v="1"/>
    <x v="1"/>
    <n v="67"/>
    <n v="1100"/>
  </r>
  <r>
    <x v="91"/>
    <s v="082/2024"/>
    <x v="1"/>
    <x v="1"/>
    <n v="82"/>
    <n v="9856.5"/>
  </r>
  <r>
    <x v="91"/>
    <s v="082/2024"/>
    <x v="1"/>
    <x v="1"/>
    <n v="82"/>
    <n v="599.6"/>
  </r>
  <r>
    <x v="91"/>
    <s v="082/2024"/>
    <x v="1"/>
    <x v="1"/>
    <n v="82"/>
    <n v="1709.1"/>
  </r>
  <r>
    <x v="91"/>
    <s v="082/2024"/>
    <x v="1"/>
    <x v="1"/>
    <n v="82"/>
    <n v="446"/>
  </r>
  <r>
    <x v="91"/>
    <s v="082/2024"/>
    <x v="1"/>
    <x v="1"/>
    <n v="82"/>
    <n v="55.5"/>
  </r>
  <r>
    <x v="91"/>
    <s v="082/2024"/>
    <x v="1"/>
    <x v="1"/>
    <n v="82"/>
    <n v="78.8"/>
  </r>
  <r>
    <x v="91"/>
    <s v="082/2024"/>
    <x v="1"/>
    <x v="1"/>
    <n v="82"/>
    <n v="1679.8"/>
  </r>
  <r>
    <x v="76"/>
    <s v="067/2024"/>
    <x v="1"/>
    <x v="1"/>
    <n v="67"/>
    <n v="13760"/>
  </r>
  <r>
    <x v="91"/>
    <s v="082/2024"/>
    <x v="1"/>
    <x v="1"/>
    <n v="82"/>
    <n v="2013.8"/>
  </r>
  <r>
    <x v="144"/>
    <s v="044/2025"/>
    <x v="1"/>
    <x v="2"/>
    <n v="44"/>
    <n v="14335.2"/>
  </r>
  <r>
    <x v="144"/>
    <s v="044/2025"/>
    <x v="1"/>
    <x v="2"/>
    <n v="44"/>
    <n v="46245"/>
  </r>
  <r>
    <x v="145"/>
    <s v="042/2025"/>
    <x v="1"/>
    <x v="2"/>
    <n v="42"/>
    <n v="1826880"/>
  </r>
  <r>
    <x v="145"/>
    <s v="042/2025"/>
    <x v="1"/>
    <x v="2"/>
    <n v="42"/>
    <n v="34600"/>
  </r>
  <r>
    <x v="145"/>
    <s v="042/2025"/>
    <x v="1"/>
    <x v="2"/>
    <n v="42"/>
    <n v="1259440"/>
  </r>
  <r>
    <x v="145"/>
    <s v="042/2025"/>
    <x v="1"/>
    <x v="2"/>
    <n v="42"/>
    <n v="339080"/>
  </r>
  <r>
    <x v="88"/>
    <s v="074/2024"/>
    <x v="1"/>
    <x v="1"/>
    <n v="74"/>
    <n v="59186.01"/>
  </r>
  <r>
    <x v="44"/>
    <s v="038/2024"/>
    <x v="1"/>
    <x v="1"/>
    <n v="38"/>
    <n v="75805.240000000005"/>
  </r>
  <r>
    <x v="44"/>
    <s v="038/2024"/>
    <x v="1"/>
    <x v="1"/>
    <n v="38"/>
    <n v="60973.78"/>
  </r>
  <r>
    <x v="44"/>
    <s v="038/2024"/>
    <x v="1"/>
    <x v="1"/>
    <n v="38"/>
    <n v="3295.88"/>
  </r>
  <r>
    <x v="91"/>
    <s v="082/2024"/>
    <x v="1"/>
    <x v="1"/>
    <n v="82"/>
    <n v="33782.400000000001"/>
  </r>
  <r>
    <x v="91"/>
    <s v="082/2024"/>
    <x v="1"/>
    <x v="1"/>
    <n v="82"/>
    <n v="775"/>
  </r>
  <r>
    <x v="86"/>
    <s v="072/2024"/>
    <x v="1"/>
    <x v="1"/>
    <n v="72"/>
    <n v="39406.9"/>
  </r>
  <r>
    <x v="82"/>
    <s v="071/2024"/>
    <x v="1"/>
    <x v="1"/>
    <n v="71"/>
    <n v="602.6"/>
  </r>
  <r>
    <x v="146"/>
    <s v="058/2025"/>
    <x v="1"/>
    <x v="2"/>
    <n v="58"/>
    <n v="0"/>
  </r>
  <r>
    <x v="91"/>
    <s v="082/2024"/>
    <x v="1"/>
    <x v="1"/>
    <n v="82"/>
    <n v="5039.3999999999996"/>
  </r>
  <r>
    <x v="91"/>
    <s v="082/2024"/>
    <x v="1"/>
    <x v="1"/>
    <n v="82"/>
    <n v="1679.8"/>
  </r>
  <r>
    <x v="91"/>
    <s v="082/2024"/>
    <x v="1"/>
    <x v="1"/>
    <n v="82"/>
    <n v="239.5"/>
  </r>
  <r>
    <x v="85"/>
    <s v="077/2024"/>
    <x v="1"/>
    <x v="1"/>
    <n v="77"/>
    <n v="24022.68"/>
  </r>
  <r>
    <x v="85"/>
    <s v="077/2024"/>
    <x v="1"/>
    <x v="1"/>
    <n v="77"/>
    <n v="2592.5500000000002"/>
  </r>
  <r>
    <x v="85"/>
    <s v="077/2024"/>
    <x v="1"/>
    <x v="1"/>
    <n v="77"/>
    <n v="306.77"/>
  </r>
  <r>
    <x v="106"/>
    <s v="028/2025"/>
    <x v="1"/>
    <x v="2"/>
    <n v="28"/>
    <n v="29175"/>
  </r>
  <r>
    <x v="135"/>
    <s v="048/2025"/>
    <x v="1"/>
    <x v="2"/>
    <n v="48"/>
    <n v="5596"/>
  </r>
  <r>
    <x v="127"/>
    <s v="033/2025"/>
    <x v="1"/>
    <x v="2"/>
    <n v="33"/>
    <n v="33807.699999999997"/>
  </r>
  <r>
    <x v="141"/>
    <s v="050/2025"/>
    <x v="1"/>
    <x v="2"/>
    <n v="50"/>
    <n v="10200"/>
  </r>
  <r>
    <x v="140"/>
    <s v="054/2025"/>
    <x v="1"/>
    <x v="2"/>
    <n v="54"/>
    <n v="19750.400000000001"/>
  </r>
  <r>
    <x v="104"/>
    <s v="024/2025"/>
    <x v="1"/>
    <x v="2"/>
    <n v="24"/>
    <n v="74213.88"/>
  </r>
  <r>
    <x v="142"/>
    <s v="052/2025"/>
    <x v="1"/>
    <x v="2"/>
    <n v="52"/>
    <n v="2827.8"/>
  </r>
  <r>
    <x v="147"/>
    <s v="036/2025"/>
    <x v="1"/>
    <x v="2"/>
    <n v="36"/>
    <n v="62706"/>
  </r>
  <r>
    <x v="147"/>
    <s v="036/2025"/>
    <x v="1"/>
    <x v="2"/>
    <n v="36"/>
    <n v="465816"/>
  </r>
  <r>
    <x v="147"/>
    <s v="036/2025"/>
    <x v="1"/>
    <x v="2"/>
    <n v="36"/>
    <n v="188118"/>
  </r>
  <r>
    <x v="148"/>
    <s v="038/2025"/>
    <x v="1"/>
    <x v="2"/>
    <n v="38"/>
    <n v="680"/>
  </r>
  <r>
    <x v="148"/>
    <s v="038/2025"/>
    <x v="1"/>
    <x v="2"/>
    <n v="38"/>
    <n v="46920"/>
  </r>
  <r>
    <x v="149"/>
    <s v="039/2025"/>
    <x v="1"/>
    <x v="2"/>
    <n v="39"/>
    <n v="153600"/>
  </r>
  <r>
    <x v="149"/>
    <s v="039/2025"/>
    <x v="1"/>
    <x v="2"/>
    <n v="39"/>
    <n v="1164800"/>
  </r>
  <r>
    <x v="149"/>
    <s v="039/2025"/>
    <x v="1"/>
    <x v="2"/>
    <n v="39"/>
    <n v="473600"/>
  </r>
  <r>
    <x v="150"/>
    <s v="037/2025"/>
    <x v="1"/>
    <x v="2"/>
    <n v="37"/>
    <n v="177600"/>
  </r>
  <r>
    <x v="150"/>
    <s v="037/2025"/>
    <x v="1"/>
    <x v="2"/>
    <n v="37"/>
    <n v="23680"/>
  </r>
  <r>
    <x v="149"/>
    <s v="039/2025"/>
    <x v="1"/>
    <x v="2"/>
    <n v="39"/>
    <n v="358400"/>
  </r>
  <r>
    <x v="149"/>
    <s v="039/2025"/>
    <x v="1"/>
    <x v="2"/>
    <n v="39"/>
    <n v="704000"/>
  </r>
  <r>
    <x v="150"/>
    <s v="037/2025"/>
    <x v="1"/>
    <x v="2"/>
    <n v="37"/>
    <n v="32999"/>
  </r>
  <r>
    <x v="150"/>
    <s v="037/2025"/>
    <x v="1"/>
    <x v="2"/>
    <n v="37"/>
    <n v="105520"/>
  </r>
  <r>
    <x v="150"/>
    <s v="037/2025"/>
    <x v="1"/>
    <x v="2"/>
    <n v="37"/>
    <n v="253851"/>
  </r>
  <r>
    <x v="148"/>
    <s v="038/2025"/>
    <x v="1"/>
    <x v="2"/>
    <n v="38"/>
    <n v="18360"/>
  </r>
  <r>
    <x v="148"/>
    <s v="038/2025"/>
    <x v="1"/>
    <x v="2"/>
    <n v="38"/>
    <n v="6120"/>
  </r>
  <r>
    <x v="148"/>
    <s v="038/2025"/>
    <x v="1"/>
    <x v="2"/>
    <n v="38"/>
    <n v="44880"/>
  </r>
  <r>
    <x v="88"/>
    <s v="074/2024"/>
    <x v="1"/>
    <x v="1"/>
    <n v="74"/>
    <n v="31094.09"/>
  </r>
  <r>
    <x v="85"/>
    <s v="077/2024"/>
    <x v="1"/>
    <x v="1"/>
    <n v="77"/>
    <n v="9274.43"/>
  </r>
  <r>
    <x v="85"/>
    <s v="077/2024"/>
    <x v="1"/>
    <x v="1"/>
    <n v="77"/>
    <n v="1818.59"/>
  </r>
  <r>
    <x v="145"/>
    <s v="042/2025"/>
    <x v="1"/>
    <x v="2"/>
    <n v="42"/>
    <n v="1487800"/>
  </r>
  <r>
    <x v="145"/>
    <s v="042/2025"/>
    <x v="1"/>
    <x v="2"/>
    <n v="42"/>
    <n v="193760"/>
  </r>
  <r>
    <x v="145"/>
    <s v="042/2025"/>
    <x v="1"/>
    <x v="2"/>
    <n v="42"/>
    <n v="567440"/>
  </r>
  <r>
    <x v="85"/>
    <s v="077/2024"/>
    <x v="1"/>
    <x v="1"/>
    <n v="77"/>
    <n v="83091.28"/>
  </r>
  <r>
    <x v="151"/>
    <s v="060/2025"/>
    <x v="1"/>
    <x v="2"/>
    <n v="60"/>
    <n v="1307637.98"/>
  </r>
  <r>
    <x v="151"/>
    <s v="060/2025"/>
    <x v="1"/>
    <x v="2"/>
    <n v="60"/>
    <n v="8602165.5199999996"/>
  </r>
  <r>
    <x v="151"/>
    <s v="060/2025"/>
    <x v="1"/>
    <x v="2"/>
    <n v="60"/>
    <n v="4375582.0999999996"/>
  </r>
  <r>
    <x v="85"/>
    <s v="077/2024"/>
    <x v="1"/>
    <x v="1"/>
    <n v="77"/>
    <n v="63159.54"/>
  </r>
  <r>
    <x v="85"/>
    <s v="077/2024"/>
    <x v="1"/>
    <x v="1"/>
    <n v="77"/>
    <n v="10205.77"/>
  </r>
  <r>
    <x v="85"/>
    <s v="077/2024"/>
    <x v="1"/>
    <x v="1"/>
    <n v="77"/>
    <n v="15407.92"/>
  </r>
  <r>
    <x v="91"/>
    <s v="082/2024"/>
    <x v="1"/>
    <x v="1"/>
    <n v="82"/>
    <n v="559.29999999999995"/>
  </r>
  <r>
    <x v="91"/>
    <s v="082/2024"/>
    <x v="1"/>
    <x v="1"/>
    <n v="82"/>
    <n v="726.26"/>
  </r>
  <r>
    <x v="133"/>
    <s v="081/2024"/>
    <x v="1"/>
    <x v="1"/>
    <n v="81"/>
    <n v="7088.76"/>
  </r>
  <r>
    <x v="133"/>
    <s v="081/2024"/>
    <x v="1"/>
    <x v="1"/>
    <n v="81"/>
    <n v="8911.3700000000008"/>
  </r>
  <r>
    <x v="133"/>
    <s v="081/2024"/>
    <x v="1"/>
    <x v="1"/>
    <n v="81"/>
    <n v="0"/>
  </r>
  <r>
    <x v="133"/>
    <s v="081/2024"/>
    <x v="1"/>
    <x v="1"/>
    <n v="81"/>
    <n v="7053.08"/>
  </r>
  <r>
    <x v="133"/>
    <s v="081/2024"/>
    <x v="1"/>
    <x v="1"/>
    <n v="81"/>
    <n v="7451.21"/>
  </r>
  <r>
    <x v="131"/>
    <s v="040/2025"/>
    <x v="2"/>
    <x v="2"/>
    <n v="40"/>
    <n v="0"/>
  </r>
  <r>
    <x v="144"/>
    <s v="044/2025"/>
    <x v="2"/>
    <x v="2"/>
    <n v="44"/>
    <n v="0"/>
  </r>
  <r>
    <x v="144"/>
    <s v="044/2025"/>
    <x v="2"/>
    <x v="2"/>
    <n v="44"/>
    <n v="0"/>
  </r>
  <r>
    <x v="88"/>
    <s v="074/2024"/>
    <x v="2"/>
    <x v="1"/>
    <n v="74"/>
    <n v="103646.67"/>
  </r>
  <r>
    <x v="82"/>
    <s v="071/2024"/>
    <x v="2"/>
    <x v="1"/>
    <n v="71"/>
    <n v="0"/>
  </r>
  <r>
    <x v="82"/>
    <s v="071/2024"/>
    <x v="2"/>
    <x v="1"/>
    <n v="71"/>
    <n v="4424.3999999999996"/>
  </r>
  <r>
    <x v="46"/>
    <s v="037/2024"/>
    <x v="2"/>
    <x v="1"/>
    <n v="37"/>
    <n v="0"/>
  </r>
  <r>
    <x v="45"/>
    <s v="034/2024"/>
    <x v="2"/>
    <x v="1"/>
    <n v="34"/>
    <n v="0"/>
  </r>
  <r>
    <x v="82"/>
    <s v="071/2024"/>
    <x v="2"/>
    <x v="1"/>
    <n v="71"/>
    <n v="0"/>
  </r>
  <r>
    <x v="82"/>
    <s v="071/2024"/>
    <x v="2"/>
    <x v="1"/>
    <n v="71"/>
    <n v="0"/>
  </r>
  <r>
    <x v="82"/>
    <s v="071/2024"/>
    <x v="2"/>
    <x v="1"/>
    <n v="71"/>
    <n v="0"/>
  </r>
  <r>
    <x v="82"/>
    <s v="071/2024"/>
    <x v="2"/>
    <x v="1"/>
    <n v="71"/>
    <n v="0"/>
  </r>
  <r>
    <x v="152"/>
    <s v="043/2025"/>
    <x v="2"/>
    <x v="2"/>
    <n v="43"/>
    <n v="29112.48"/>
  </r>
  <r>
    <x v="152"/>
    <s v="043/2025"/>
    <x v="2"/>
    <x v="2"/>
    <n v="43"/>
    <n v="14444.7"/>
  </r>
  <r>
    <x v="153"/>
    <s v="047/2025"/>
    <x v="1"/>
    <x v="3"/>
    <n v="47"/>
    <n v="0"/>
  </r>
  <r>
    <x v="154"/>
    <s v="059/2025"/>
    <x v="1"/>
    <x v="3"/>
    <n v="59"/>
    <n v="0"/>
  </r>
  <r>
    <x v="155"/>
    <s v="057/2025"/>
    <x v="1"/>
    <x v="3"/>
    <n v="57"/>
    <n v="0"/>
  </r>
  <r>
    <x v="156"/>
    <s v="056/2025"/>
    <x v="1"/>
    <x v="3"/>
    <n v="56"/>
    <n v="0"/>
  </r>
  <r>
    <x v="157"/>
    <s v="001/2026"/>
    <x v="3"/>
    <x v="4"/>
    <n v="1"/>
    <n v="0"/>
  </r>
  <r>
    <x v="158"/>
    <s v="002/2026"/>
    <x v="3"/>
    <x v="4"/>
    <n v="2"/>
    <n v="0"/>
  </r>
  <r>
    <x v="159"/>
    <s v="003/2026"/>
    <x v="3"/>
    <x v="4"/>
    <n v="3"/>
    <n v="0"/>
  </r>
  <r>
    <x v="160"/>
    <s v="004/2026"/>
    <x v="3"/>
    <x v="4"/>
    <n v="4"/>
    <n v="0"/>
  </r>
  <r>
    <x v="161"/>
    <s v="005/2026"/>
    <x v="3"/>
    <x v="4"/>
    <n v="5"/>
    <n v="0"/>
  </r>
  <r>
    <x v="162"/>
    <s v="006/2026"/>
    <x v="3"/>
    <x v="4"/>
    <n v="6"/>
    <n v="0"/>
  </r>
  <r>
    <x v="163"/>
    <s v="007/2026"/>
    <x v="3"/>
    <x v="4"/>
    <n v="7"/>
    <n v="0"/>
  </r>
  <r>
    <x v="164"/>
    <s v="008/2026"/>
    <x v="3"/>
    <x v="4"/>
    <n v="8"/>
    <n v="0"/>
  </r>
  <r>
    <x v="165"/>
    <s v="009/2026"/>
    <x v="3"/>
    <x v="4"/>
    <n v="9"/>
    <n v="0"/>
  </r>
  <r>
    <x v="166"/>
    <s v="010/2026"/>
    <x v="3"/>
    <x v="4"/>
    <n v="10"/>
    <n v="0"/>
  </r>
  <r>
    <x v="167"/>
    <s v="011/2026"/>
    <x v="3"/>
    <x v="4"/>
    <n v="11"/>
    <n v="0"/>
  </r>
  <r>
    <x v="168"/>
    <s v="012/2026"/>
    <x v="3"/>
    <x v="4"/>
    <n v="12"/>
    <n v="0"/>
  </r>
  <r>
    <x v="169"/>
    <m/>
    <x v="4"/>
    <x v="5"/>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6F7E9FA-097F-4BFC-8052-0D0DC6335EF2}" name="DinamicaARP" cacheId="19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1:H173" firstHeaderRow="1" firstDataRow="2" firstDataCol="2"/>
  <pivotFields count="6">
    <pivotField axis="axisRow" outline="0" showAll="0" sortType="ascending">
      <items count="171">
        <item x="35"/>
        <item x="100"/>
        <item x="157"/>
        <item x="20"/>
        <item x="94"/>
        <item x="158"/>
        <item x="19"/>
        <item x="96"/>
        <item x="159"/>
        <item x="24"/>
        <item x="95"/>
        <item x="160"/>
        <item x="13"/>
        <item x="21"/>
        <item x="98"/>
        <item x="161"/>
        <item x="32"/>
        <item x="26"/>
        <item x="124"/>
        <item x="162"/>
        <item x="39"/>
        <item x="17"/>
        <item x="97"/>
        <item x="163"/>
        <item x="25"/>
        <item x="29"/>
        <item x="129"/>
        <item x="164"/>
        <item x="4"/>
        <item x="43"/>
        <item x="93"/>
        <item x="165"/>
        <item x="49"/>
        <item x="109"/>
        <item x="166"/>
        <item x="1"/>
        <item x="72"/>
        <item x="120"/>
        <item x="167"/>
        <item x="11"/>
        <item x="12"/>
        <item x="116"/>
        <item x="168"/>
        <item x="15"/>
        <item x="112"/>
        <item x="3"/>
        <item x="27"/>
        <item x="111"/>
        <item x="5"/>
        <item x="18"/>
        <item x="110"/>
        <item x="14"/>
        <item x="117"/>
        <item x="9"/>
        <item x="118"/>
        <item x="6"/>
        <item x="22"/>
        <item x="119"/>
        <item x="74"/>
        <item x="23"/>
        <item x="115"/>
        <item x="7"/>
        <item x="28"/>
        <item x="113"/>
        <item x="10"/>
        <item x="42"/>
        <item x="114"/>
        <item x="31"/>
        <item x="105"/>
        <item x="36"/>
        <item x="107"/>
        <item x="8"/>
        <item x="34"/>
        <item x="104"/>
        <item x="40"/>
        <item x="30"/>
        <item x="103"/>
        <item x="16"/>
        <item x="33"/>
        <item x="102"/>
        <item x="41"/>
        <item x="101"/>
        <item x="38"/>
        <item x="106"/>
        <item x="37"/>
        <item x="108"/>
        <item x="2"/>
        <item x="48"/>
        <item x="121"/>
        <item x="0"/>
        <item x="122"/>
        <item x="125"/>
        <item x="126"/>
        <item x="71"/>
        <item x="127"/>
        <item x="45"/>
        <item x="128"/>
        <item x="47"/>
        <item x="130"/>
        <item x="147"/>
        <item x="46"/>
        <item x="150"/>
        <item x="44"/>
        <item x="148"/>
        <item x="51"/>
        <item x="149"/>
        <item x="50"/>
        <item x="131"/>
        <item x="92"/>
        <item x="132"/>
        <item x="66"/>
        <item x="145"/>
        <item x="57"/>
        <item x="152"/>
        <item x="58"/>
        <item x="144"/>
        <item x="61"/>
        <item x="134"/>
        <item x="67"/>
        <item x="138"/>
        <item x="69"/>
        <item x="153"/>
        <item x="59"/>
        <item x="135"/>
        <item x="63"/>
        <item x="139"/>
        <item x="56"/>
        <item x="141"/>
        <item x="54"/>
        <item x="136"/>
        <item x="123"/>
        <item x="142"/>
        <item x="70"/>
        <item x="143"/>
        <item x="68"/>
        <item x="140"/>
        <item x="64"/>
        <item x="137"/>
        <item x="65"/>
        <item x="156"/>
        <item x="155"/>
        <item x="62"/>
        <item x="146"/>
        <item x="60"/>
        <item x="154"/>
        <item x="53"/>
        <item x="151"/>
        <item x="55"/>
        <item x="73"/>
        <item x="52"/>
        <item x="80"/>
        <item x="75"/>
        <item x="77"/>
        <item x="76"/>
        <item x="83"/>
        <item x="79"/>
        <item x="78"/>
        <item x="82"/>
        <item x="86"/>
        <item x="89"/>
        <item x="88"/>
        <item x="84"/>
        <item x="81"/>
        <item x="85"/>
        <item x="87"/>
        <item x="90"/>
        <item x="133"/>
        <item x="91"/>
        <item x="99"/>
        <item x="169"/>
        <item t="default"/>
      </items>
    </pivotField>
    <pivotField showAll="0"/>
    <pivotField axis="axisCol" showAll="0">
      <items count="6">
        <item x="0"/>
        <item x="1"/>
        <item x="2"/>
        <item x="4"/>
        <item x="3"/>
        <item t="default"/>
      </items>
    </pivotField>
    <pivotField axis="axisRow" outline="0" showAll="0" defaultSubtotal="0">
      <items count="6">
        <item x="0"/>
        <item x="1"/>
        <item x="2"/>
        <item x="5"/>
        <item x="3"/>
        <item x="4"/>
      </items>
      <extLst>
        <ext xmlns:x14="http://schemas.microsoft.com/office/spreadsheetml/2009/9/main" uri="{2946ED86-A175-432a-8AC1-64E0C546D7DE}">
          <x14:pivotField fillDownLabels="1"/>
        </ext>
      </extLst>
    </pivotField>
    <pivotField showAll="0"/>
    <pivotField dataField="1" showAll="0"/>
  </pivotFields>
  <rowFields count="2">
    <field x="3"/>
    <field x="0"/>
  </rowFields>
  <rowItems count="171">
    <i>
      <x/>
      <x v="12"/>
    </i>
    <i r="1">
      <x v="16"/>
    </i>
    <i r="1">
      <x v="20"/>
    </i>
    <i r="1">
      <x v="24"/>
    </i>
    <i r="1">
      <x v="28"/>
    </i>
    <i r="1">
      <x v="35"/>
    </i>
    <i r="1">
      <x v="39"/>
    </i>
    <i r="1">
      <x v="43"/>
    </i>
    <i r="1">
      <x v="45"/>
    </i>
    <i r="1">
      <x v="48"/>
    </i>
    <i r="1">
      <x v="51"/>
    </i>
    <i r="1">
      <x v="53"/>
    </i>
    <i r="1">
      <x v="55"/>
    </i>
    <i r="1">
      <x v="58"/>
    </i>
    <i r="1">
      <x v="61"/>
    </i>
    <i r="1">
      <x v="64"/>
    </i>
    <i r="1">
      <x v="71"/>
    </i>
    <i r="1">
      <x v="74"/>
    </i>
    <i r="1">
      <x v="77"/>
    </i>
    <i r="1">
      <x v="86"/>
    </i>
    <i r="1">
      <x v="89"/>
    </i>
    <i>
      <x v="1"/>
      <x/>
    </i>
    <i r="1">
      <x v="3"/>
    </i>
    <i r="1">
      <x v="6"/>
    </i>
    <i r="1">
      <x v="9"/>
    </i>
    <i r="1">
      <x v="13"/>
    </i>
    <i r="1">
      <x v="17"/>
    </i>
    <i r="1">
      <x v="21"/>
    </i>
    <i r="1">
      <x v="25"/>
    </i>
    <i r="1">
      <x v="29"/>
    </i>
    <i r="1">
      <x v="32"/>
    </i>
    <i r="1">
      <x v="36"/>
    </i>
    <i r="1">
      <x v="40"/>
    </i>
    <i r="1">
      <x v="46"/>
    </i>
    <i r="1">
      <x v="49"/>
    </i>
    <i r="1">
      <x v="56"/>
    </i>
    <i r="1">
      <x v="59"/>
    </i>
    <i r="1">
      <x v="62"/>
    </i>
    <i r="1">
      <x v="65"/>
    </i>
    <i r="1">
      <x v="67"/>
    </i>
    <i r="1">
      <x v="69"/>
    </i>
    <i r="1">
      <x v="72"/>
    </i>
    <i r="1">
      <x v="75"/>
    </i>
    <i r="1">
      <x v="78"/>
    </i>
    <i r="1">
      <x v="80"/>
    </i>
    <i r="1">
      <x v="82"/>
    </i>
    <i r="1">
      <x v="84"/>
    </i>
    <i r="1">
      <x v="87"/>
    </i>
    <i r="1">
      <x v="90"/>
    </i>
    <i r="1">
      <x v="93"/>
    </i>
    <i r="1">
      <x v="95"/>
    </i>
    <i r="1">
      <x v="97"/>
    </i>
    <i r="1">
      <x v="100"/>
    </i>
    <i r="1">
      <x v="102"/>
    </i>
    <i r="1">
      <x v="104"/>
    </i>
    <i r="1">
      <x v="106"/>
    </i>
    <i r="1">
      <x v="108"/>
    </i>
    <i r="1">
      <x v="110"/>
    </i>
    <i r="1">
      <x v="112"/>
    </i>
    <i r="1">
      <x v="114"/>
    </i>
    <i r="1">
      <x v="116"/>
    </i>
    <i r="1">
      <x v="118"/>
    </i>
    <i r="1">
      <x v="120"/>
    </i>
    <i r="1">
      <x v="122"/>
    </i>
    <i r="1">
      <x v="124"/>
    </i>
    <i r="1">
      <x v="126"/>
    </i>
    <i r="1">
      <x v="128"/>
    </i>
    <i r="1">
      <x v="130"/>
    </i>
    <i r="1">
      <x v="132"/>
    </i>
    <i r="1">
      <x v="134"/>
    </i>
    <i r="1">
      <x v="136"/>
    </i>
    <i r="1">
      <x v="138"/>
    </i>
    <i r="1">
      <x v="141"/>
    </i>
    <i r="1">
      <x v="143"/>
    </i>
    <i r="1">
      <x v="145"/>
    </i>
    <i r="1">
      <x v="147"/>
    </i>
    <i r="1">
      <x v="148"/>
    </i>
    <i r="1">
      <x v="149"/>
    </i>
    <i r="1">
      <x v="150"/>
    </i>
    <i r="1">
      <x v="151"/>
    </i>
    <i r="1">
      <x v="152"/>
    </i>
    <i r="1">
      <x v="153"/>
    </i>
    <i r="1">
      <x v="154"/>
    </i>
    <i r="1">
      <x v="155"/>
    </i>
    <i r="1">
      <x v="156"/>
    </i>
    <i r="1">
      <x v="157"/>
    </i>
    <i r="1">
      <x v="158"/>
    </i>
    <i r="1">
      <x v="159"/>
    </i>
    <i r="1">
      <x v="160"/>
    </i>
    <i r="1">
      <x v="161"/>
    </i>
    <i r="1">
      <x v="162"/>
    </i>
    <i r="1">
      <x v="163"/>
    </i>
    <i r="1">
      <x v="164"/>
    </i>
    <i r="1">
      <x v="165"/>
    </i>
    <i r="1">
      <x v="166"/>
    </i>
    <i r="1">
      <x v="167"/>
    </i>
    <i r="1">
      <x v="168"/>
    </i>
    <i>
      <x v="2"/>
      <x v="1"/>
    </i>
    <i r="1">
      <x v="4"/>
    </i>
    <i r="1">
      <x v="7"/>
    </i>
    <i r="1">
      <x v="10"/>
    </i>
    <i r="1">
      <x v="14"/>
    </i>
    <i r="1">
      <x v="18"/>
    </i>
    <i r="1">
      <x v="22"/>
    </i>
    <i r="1">
      <x v="26"/>
    </i>
    <i r="1">
      <x v="30"/>
    </i>
    <i r="1">
      <x v="33"/>
    </i>
    <i r="1">
      <x v="37"/>
    </i>
    <i r="1">
      <x v="41"/>
    </i>
    <i r="1">
      <x v="44"/>
    </i>
    <i r="1">
      <x v="47"/>
    </i>
    <i r="1">
      <x v="50"/>
    </i>
    <i r="1">
      <x v="52"/>
    </i>
    <i r="1">
      <x v="54"/>
    </i>
    <i r="1">
      <x v="57"/>
    </i>
    <i r="1">
      <x v="60"/>
    </i>
    <i r="1">
      <x v="63"/>
    </i>
    <i r="1">
      <x v="66"/>
    </i>
    <i r="1">
      <x v="68"/>
    </i>
    <i r="1">
      <x v="70"/>
    </i>
    <i r="1">
      <x v="73"/>
    </i>
    <i r="1">
      <x v="76"/>
    </i>
    <i r="1">
      <x v="79"/>
    </i>
    <i r="1">
      <x v="81"/>
    </i>
    <i r="1">
      <x v="83"/>
    </i>
    <i r="1">
      <x v="85"/>
    </i>
    <i r="1">
      <x v="88"/>
    </i>
    <i r="1">
      <x v="91"/>
    </i>
    <i r="1">
      <x v="92"/>
    </i>
    <i r="1">
      <x v="94"/>
    </i>
    <i r="1">
      <x v="96"/>
    </i>
    <i r="1">
      <x v="98"/>
    </i>
    <i r="1">
      <x v="99"/>
    </i>
    <i r="1">
      <x v="101"/>
    </i>
    <i r="1">
      <x v="103"/>
    </i>
    <i r="1">
      <x v="105"/>
    </i>
    <i r="1">
      <x v="107"/>
    </i>
    <i r="1">
      <x v="109"/>
    </i>
    <i r="1">
      <x v="111"/>
    </i>
    <i r="1">
      <x v="113"/>
    </i>
    <i r="1">
      <x v="115"/>
    </i>
    <i r="1">
      <x v="117"/>
    </i>
    <i r="1">
      <x v="119"/>
    </i>
    <i r="1">
      <x v="123"/>
    </i>
    <i r="1">
      <x v="125"/>
    </i>
    <i r="1">
      <x v="127"/>
    </i>
    <i r="1">
      <x v="129"/>
    </i>
    <i r="1">
      <x v="131"/>
    </i>
    <i r="1">
      <x v="133"/>
    </i>
    <i r="1">
      <x v="135"/>
    </i>
    <i r="1">
      <x v="137"/>
    </i>
    <i r="1">
      <x v="142"/>
    </i>
    <i r="1">
      <x v="146"/>
    </i>
    <i>
      <x v="3"/>
      <x v="169"/>
    </i>
    <i>
      <x v="4"/>
      <x v="121"/>
    </i>
    <i r="1">
      <x v="139"/>
    </i>
    <i r="1">
      <x v="140"/>
    </i>
    <i r="1">
      <x v="144"/>
    </i>
    <i>
      <x v="5"/>
      <x v="2"/>
    </i>
    <i r="1">
      <x v="5"/>
    </i>
    <i r="1">
      <x v="8"/>
    </i>
    <i r="1">
      <x v="11"/>
    </i>
    <i r="1">
      <x v="15"/>
    </i>
    <i r="1">
      <x v="19"/>
    </i>
    <i r="1">
      <x v="23"/>
    </i>
    <i r="1">
      <x v="27"/>
    </i>
    <i r="1">
      <x v="31"/>
    </i>
    <i r="1">
      <x v="34"/>
    </i>
    <i r="1">
      <x v="38"/>
    </i>
    <i r="1">
      <x v="42"/>
    </i>
    <i t="grand">
      <x/>
    </i>
  </rowItems>
  <colFields count="1">
    <field x="2"/>
  </colFields>
  <colItems count="6">
    <i>
      <x/>
    </i>
    <i>
      <x v="1"/>
    </i>
    <i>
      <x v="2"/>
    </i>
    <i>
      <x v="3"/>
    </i>
    <i>
      <x v="4"/>
    </i>
    <i t="grand">
      <x/>
    </i>
  </colItems>
  <dataFields count="1">
    <dataField name="Soma de Valor Executado Ano" fld="5" baseField="0" baseItem="0"/>
  </dataFields>
  <formats count="1">
    <format dxfId="3652">
      <pivotArea dataOnly="0" labelOnly="1" fieldPosition="0">
        <references count="1">
          <reference field="2"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B8ADE42-2E1F-4A8E-B4F5-06D0D5708177}" name="Tabela dinâmica7" cacheId="196"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3">
  <location ref="V1:AN7" firstHeaderRow="1" firstDataRow="2" firstDataCol="1"/>
  <pivotFields count="51">
    <pivotField compact="0" outline="0" showAll="0"/>
    <pivotField compact="0" outline="0" showAll="0"/>
    <pivotField axis="axisCol" compact="0" outline="0" showAll="0">
      <items count="18">
        <item x="5"/>
        <item x="3"/>
        <item x="4"/>
        <item x="2"/>
        <item x="14"/>
        <item x="15"/>
        <item x="8"/>
        <item x="12"/>
        <item x="10"/>
        <item x="13"/>
        <item x="6"/>
        <item x="7"/>
        <item x="11"/>
        <item x="9"/>
        <item x="1"/>
        <item x="0"/>
        <item x="1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7">
        <item x="0"/>
        <item x="3"/>
        <item x="2"/>
        <item x="1"/>
        <item m="1" x="4"/>
        <item m="1" x="5"/>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3"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8"/>
  </rowFields>
  <rowItems count="5">
    <i>
      <x/>
    </i>
    <i>
      <x v="1"/>
    </i>
    <i>
      <x v="2"/>
    </i>
    <i>
      <x v="3"/>
    </i>
    <i t="grand">
      <x/>
    </i>
  </rowItems>
  <colFields count="1">
    <field x="2"/>
  </colFields>
  <colItems count="18">
    <i>
      <x/>
    </i>
    <i>
      <x v="1"/>
    </i>
    <i>
      <x v="2"/>
    </i>
    <i>
      <x v="3"/>
    </i>
    <i>
      <x v="4"/>
    </i>
    <i>
      <x v="5"/>
    </i>
    <i>
      <x v="6"/>
    </i>
    <i>
      <x v="7"/>
    </i>
    <i>
      <x v="8"/>
    </i>
    <i>
      <x v="9"/>
    </i>
    <i>
      <x v="10"/>
    </i>
    <i>
      <x v="11"/>
    </i>
    <i>
      <x v="12"/>
    </i>
    <i>
      <x v="13"/>
    </i>
    <i>
      <x v="14"/>
    </i>
    <i>
      <x v="15"/>
    </i>
    <i>
      <x v="16"/>
    </i>
    <i t="grand">
      <x/>
    </i>
  </colItems>
  <dataFields count="1">
    <dataField name="Soma de VALOR GLOBAL ATUALIZADO" fld="23" baseField="0" baseItem="0"/>
  </dataFields>
  <formats count="11">
    <format dxfId="3641">
      <pivotArea grandCol="1" outline="0" collapsedLevelsAreSubtotals="1" fieldPosition="0"/>
    </format>
    <format dxfId="3642">
      <pivotArea dataOnly="0" labelOnly="1" grandCol="1" outline="0" fieldPosition="0"/>
    </format>
    <format dxfId="3643">
      <pivotArea outline="0" fieldPosition="0">
        <references count="2">
          <reference field="4294967294" count="1" selected="0">
            <x v="0"/>
          </reference>
          <reference field="2" count="1" selected="0">
            <x v="2"/>
          </reference>
        </references>
      </pivotArea>
    </format>
    <format dxfId="3644">
      <pivotArea outline="0" fieldPosition="0">
        <references count="2">
          <reference field="4294967294" count="1" selected="0">
            <x v="0"/>
          </reference>
          <reference field="2" count="1" selected="0">
            <x v="3"/>
          </reference>
        </references>
      </pivotArea>
    </format>
    <format dxfId="3645">
      <pivotArea field="-2" type="button" dataOnly="0" labelOnly="1" outline="0" axis="axisValues" fieldPosition="0"/>
    </format>
    <format dxfId="3646">
      <pivotArea field="2" type="button" dataOnly="0" labelOnly="1" outline="0" axis="axisCol" fieldPosition="0"/>
    </format>
    <format dxfId="3647">
      <pivotArea dataOnly="0" labelOnly="1" outline="0" fieldPosition="0">
        <references count="1">
          <reference field="4294967294" count="1">
            <x v="0"/>
          </reference>
        </references>
      </pivotArea>
    </format>
    <format dxfId="3648">
      <pivotArea field="2" dataOnly="0" labelOnly="1" grandCol="1" outline="0" axis="axisCol" fieldPosition="0">
        <references count="1">
          <reference field="4294967294" count="1" selected="0">
            <x v="0"/>
          </reference>
        </references>
      </pivotArea>
    </format>
    <format dxfId="3649">
      <pivotArea dataOnly="0" labelOnly="1" outline="0" fieldPosition="0">
        <references count="2">
          <reference field="4294967294" count="1" selected="0">
            <x v="0"/>
          </reference>
          <reference field="2" count="2">
            <x v="2"/>
            <x v="3"/>
          </reference>
        </references>
      </pivotArea>
    </format>
    <format dxfId="3650">
      <pivotArea type="topRight" dataOnly="0" labelOnly="1" outline="0" fieldPosition="0"/>
    </format>
    <format dxfId="3651">
      <pivotArea dataOnly="0" labelOnly="1" outline="0" fieldPosition="0">
        <references count="2">
          <reference field="4294967294" count="1" selected="0">
            <x v="0"/>
          </reference>
          <reference field="2" count="2">
            <x v="2"/>
            <x v="3"/>
          </reference>
        </references>
      </pivotArea>
    </format>
  </formats>
  <chartFormats count="42">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3"/>
          </reference>
        </references>
      </pivotArea>
    </chartFormat>
    <chartFormat chart="0" format="4" series="1">
      <pivotArea type="data" outline="0" fieldPosition="0">
        <references count="2">
          <reference field="4294967294" count="1" selected="0">
            <x v="0"/>
          </reference>
          <reference field="2" count="1" selected="0">
            <x v="4"/>
          </reference>
        </references>
      </pivotArea>
    </chartFormat>
    <chartFormat chart="0" format="5" series="1">
      <pivotArea type="data" outline="0" fieldPosition="0">
        <references count="2">
          <reference field="4294967294" count="1" selected="0">
            <x v="0"/>
          </reference>
          <reference field="2" count="1" selected="0">
            <x v="5"/>
          </reference>
        </references>
      </pivotArea>
    </chartFormat>
    <chartFormat chart="0" format="6" series="1">
      <pivotArea type="data" outline="0" fieldPosition="0">
        <references count="2">
          <reference field="4294967294" count="1" selected="0">
            <x v="0"/>
          </reference>
          <reference field="2" count="1" selected="0">
            <x v="6"/>
          </reference>
        </references>
      </pivotArea>
    </chartFormat>
    <chartFormat chart="0" format="7" series="1">
      <pivotArea type="data" outline="0" fieldPosition="0">
        <references count="2">
          <reference field="4294967294" count="1" selected="0">
            <x v="0"/>
          </reference>
          <reference field="2" count="1" selected="0">
            <x v="7"/>
          </reference>
        </references>
      </pivotArea>
    </chartFormat>
    <chartFormat chart="0" format="8" series="1">
      <pivotArea type="data" outline="0" fieldPosition="0">
        <references count="2">
          <reference field="4294967294" count="1" selected="0">
            <x v="0"/>
          </reference>
          <reference field="2" count="1" selected="0">
            <x v="8"/>
          </reference>
        </references>
      </pivotArea>
    </chartFormat>
    <chartFormat chart="0" format="9" series="1">
      <pivotArea type="data" outline="0" fieldPosition="0">
        <references count="2">
          <reference field="4294967294" count="1" selected="0">
            <x v="0"/>
          </reference>
          <reference field="2" count="1" selected="0">
            <x v="9"/>
          </reference>
        </references>
      </pivotArea>
    </chartFormat>
    <chartFormat chart="0" format="10" series="1">
      <pivotArea type="data" outline="0" fieldPosition="0">
        <references count="2">
          <reference field="4294967294" count="1" selected="0">
            <x v="0"/>
          </reference>
          <reference field="2" count="1" selected="0">
            <x v="10"/>
          </reference>
        </references>
      </pivotArea>
    </chartFormat>
    <chartFormat chart="0" format="11" series="1">
      <pivotArea type="data" outline="0" fieldPosition="0">
        <references count="2">
          <reference field="4294967294" count="1" selected="0">
            <x v="0"/>
          </reference>
          <reference field="2" count="1" selected="0">
            <x v="11"/>
          </reference>
        </references>
      </pivotArea>
    </chartFormat>
    <chartFormat chart="0" format="12" series="1">
      <pivotArea type="data" outline="0" fieldPosition="0">
        <references count="2">
          <reference field="4294967294" count="1" selected="0">
            <x v="0"/>
          </reference>
          <reference field="2" count="1" selected="0">
            <x v="12"/>
          </reference>
        </references>
      </pivotArea>
    </chartFormat>
    <chartFormat chart="0" format="13" series="1">
      <pivotArea type="data" outline="0" fieldPosition="0">
        <references count="2">
          <reference field="4294967294" count="1" selected="0">
            <x v="0"/>
          </reference>
          <reference field="2" count="1" selected="0">
            <x v="13"/>
          </reference>
        </references>
      </pivotArea>
    </chartFormat>
    <chartFormat chart="1" format="0" series="1">
      <pivotArea type="data" outline="0" fieldPosition="0">
        <references count="2">
          <reference field="4294967294" count="1" selected="0">
            <x v="0"/>
          </reference>
          <reference field="2" count="1" selected="0">
            <x v="0"/>
          </reference>
        </references>
      </pivotArea>
    </chartFormat>
    <chartFormat chart="1" format="1" series="1">
      <pivotArea type="data" outline="0" fieldPosition="0">
        <references count="2">
          <reference field="4294967294" count="1" selected="0">
            <x v="0"/>
          </reference>
          <reference field="2" count="1" selected="0">
            <x v="1"/>
          </reference>
        </references>
      </pivotArea>
    </chartFormat>
    <chartFormat chart="1" format="2" series="1">
      <pivotArea type="data" outline="0" fieldPosition="0">
        <references count="2">
          <reference field="4294967294" count="1" selected="0">
            <x v="0"/>
          </reference>
          <reference field="2" count="1" selected="0">
            <x v="2"/>
          </reference>
        </references>
      </pivotArea>
    </chartFormat>
    <chartFormat chart="1" format="3" series="1">
      <pivotArea type="data" outline="0" fieldPosition="0">
        <references count="2">
          <reference field="4294967294" count="1" selected="0">
            <x v="0"/>
          </reference>
          <reference field="2" count="1" selected="0">
            <x v="3"/>
          </reference>
        </references>
      </pivotArea>
    </chartFormat>
    <chartFormat chart="1" format="4" series="1">
      <pivotArea type="data" outline="0" fieldPosition="0">
        <references count="2">
          <reference field="4294967294" count="1" selected="0">
            <x v="0"/>
          </reference>
          <reference field="2" count="1" selected="0">
            <x v="4"/>
          </reference>
        </references>
      </pivotArea>
    </chartFormat>
    <chartFormat chart="1" format="5" series="1">
      <pivotArea type="data" outline="0" fieldPosition="0">
        <references count="2">
          <reference field="4294967294" count="1" selected="0">
            <x v="0"/>
          </reference>
          <reference field="2" count="1" selected="0">
            <x v="5"/>
          </reference>
        </references>
      </pivotArea>
    </chartFormat>
    <chartFormat chart="1" format="6" series="1">
      <pivotArea type="data" outline="0" fieldPosition="0">
        <references count="2">
          <reference field="4294967294" count="1" selected="0">
            <x v="0"/>
          </reference>
          <reference field="2" count="1" selected="0">
            <x v="6"/>
          </reference>
        </references>
      </pivotArea>
    </chartFormat>
    <chartFormat chart="1" format="7" series="1">
      <pivotArea type="data" outline="0" fieldPosition="0">
        <references count="2">
          <reference field="4294967294" count="1" selected="0">
            <x v="0"/>
          </reference>
          <reference field="2" count="1" selected="0">
            <x v="7"/>
          </reference>
        </references>
      </pivotArea>
    </chartFormat>
    <chartFormat chart="1" format="8" series="1">
      <pivotArea type="data" outline="0" fieldPosition="0">
        <references count="2">
          <reference field="4294967294" count="1" selected="0">
            <x v="0"/>
          </reference>
          <reference field="2" count="1" selected="0">
            <x v="8"/>
          </reference>
        </references>
      </pivotArea>
    </chartFormat>
    <chartFormat chart="1" format="9" series="1">
      <pivotArea type="data" outline="0" fieldPosition="0">
        <references count="2">
          <reference field="4294967294" count="1" selected="0">
            <x v="0"/>
          </reference>
          <reference field="2" count="1" selected="0">
            <x v="9"/>
          </reference>
        </references>
      </pivotArea>
    </chartFormat>
    <chartFormat chart="1" format="10" series="1">
      <pivotArea type="data" outline="0" fieldPosition="0">
        <references count="2">
          <reference field="4294967294" count="1" selected="0">
            <x v="0"/>
          </reference>
          <reference field="2" count="1" selected="0">
            <x v="10"/>
          </reference>
        </references>
      </pivotArea>
    </chartFormat>
    <chartFormat chart="1" format="11" series="1">
      <pivotArea type="data" outline="0" fieldPosition="0">
        <references count="2">
          <reference field="4294967294" count="1" selected="0">
            <x v="0"/>
          </reference>
          <reference field="2" count="1" selected="0">
            <x v="11"/>
          </reference>
        </references>
      </pivotArea>
    </chartFormat>
    <chartFormat chart="1" format="12" series="1">
      <pivotArea type="data" outline="0" fieldPosition="0">
        <references count="2">
          <reference field="4294967294" count="1" selected="0">
            <x v="0"/>
          </reference>
          <reference field="2" count="1" selected="0">
            <x v="12"/>
          </reference>
        </references>
      </pivotArea>
    </chartFormat>
    <chartFormat chart="1" format="13" series="1">
      <pivotArea type="data" outline="0" fieldPosition="0">
        <references count="2">
          <reference field="4294967294" count="1" selected="0">
            <x v="0"/>
          </reference>
          <reference field="2" count="1" selected="0">
            <x v="13"/>
          </reference>
        </references>
      </pivotArea>
    </chartFormat>
    <chartFormat chart="2" format="0" series="1">
      <pivotArea type="data" outline="0" fieldPosition="0">
        <references count="2">
          <reference field="4294967294" count="1" selected="0">
            <x v="0"/>
          </reference>
          <reference field="2" count="1" selected="0">
            <x v="0"/>
          </reference>
        </references>
      </pivotArea>
    </chartFormat>
    <chartFormat chart="2" format="1" series="1">
      <pivotArea type="data" outline="0" fieldPosition="0">
        <references count="2">
          <reference field="4294967294" count="1" selected="0">
            <x v="0"/>
          </reference>
          <reference field="2" count="1" selected="0">
            <x v="1"/>
          </reference>
        </references>
      </pivotArea>
    </chartFormat>
    <chartFormat chart="2" format="2" series="1">
      <pivotArea type="data" outline="0" fieldPosition="0">
        <references count="2">
          <reference field="4294967294" count="1" selected="0">
            <x v="0"/>
          </reference>
          <reference field="2" count="1" selected="0">
            <x v="2"/>
          </reference>
        </references>
      </pivotArea>
    </chartFormat>
    <chartFormat chart="2" format="3" series="1">
      <pivotArea type="data" outline="0" fieldPosition="0">
        <references count="2">
          <reference field="4294967294" count="1" selected="0">
            <x v="0"/>
          </reference>
          <reference field="2" count="1" selected="0">
            <x v="3"/>
          </reference>
        </references>
      </pivotArea>
    </chartFormat>
    <chartFormat chart="2" format="4" series="1">
      <pivotArea type="data" outline="0" fieldPosition="0">
        <references count="2">
          <reference field="4294967294" count="1" selected="0">
            <x v="0"/>
          </reference>
          <reference field="2" count="1" selected="0">
            <x v="4"/>
          </reference>
        </references>
      </pivotArea>
    </chartFormat>
    <chartFormat chart="2" format="5" series="1">
      <pivotArea type="data" outline="0" fieldPosition="0">
        <references count="2">
          <reference field="4294967294" count="1" selected="0">
            <x v="0"/>
          </reference>
          <reference field="2" count="1" selected="0">
            <x v="5"/>
          </reference>
        </references>
      </pivotArea>
    </chartFormat>
    <chartFormat chart="2" format="6" series="1">
      <pivotArea type="data" outline="0" fieldPosition="0">
        <references count="2">
          <reference field="4294967294" count="1" selected="0">
            <x v="0"/>
          </reference>
          <reference field="2" count="1" selected="0">
            <x v="6"/>
          </reference>
        </references>
      </pivotArea>
    </chartFormat>
    <chartFormat chart="2" format="7" series="1">
      <pivotArea type="data" outline="0" fieldPosition="0">
        <references count="2">
          <reference field="4294967294" count="1" selected="0">
            <x v="0"/>
          </reference>
          <reference field="2" count="1" selected="0">
            <x v="7"/>
          </reference>
        </references>
      </pivotArea>
    </chartFormat>
    <chartFormat chart="2" format="8" series="1">
      <pivotArea type="data" outline="0" fieldPosition="0">
        <references count="2">
          <reference field="4294967294" count="1" selected="0">
            <x v="0"/>
          </reference>
          <reference field="2" count="1" selected="0">
            <x v="8"/>
          </reference>
        </references>
      </pivotArea>
    </chartFormat>
    <chartFormat chart="2" format="9" series="1">
      <pivotArea type="data" outline="0" fieldPosition="0">
        <references count="2">
          <reference field="4294967294" count="1" selected="0">
            <x v="0"/>
          </reference>
          <reference field="2" count="1" selected="0">
            <x v="9"/>
          </reference>
        </references>
      </pivotArea>
    </chartFormat>
    <chartFormat chart="2" format="10" series="1">
      <pivotArea type="data" outline="0" fieldPosition="0">
        <references count="2">
          <reference field="4294967294" count="1" selected="0">
            <x v="0"/>
          </reference>
          <reference field="2" count="1" selected="0">
            <x v="10"/>
          </reference>
        </references>
      </pivotArea>
    </chartFormat>
    <chartFormat chart="2" format="11" series="1">
      <pivotArea type="data" outline="0" fieldPosition="0">
        <references count="2">
          <reference field="4294967294" count="1" selected="0">
            <x v="0"/>
          </reference>
          <reference field="2" count="1" selected="0">
            <x v="11"/>
          </reference>
        </references>
      </pivotArea>
    </chartFormat>
    <chartFormat chart="2" format="12" series="1">
      <pivotArea type="data" outline="0" fieldPosition="0">
        <references count="2">
          <reference field="4294967294" count="1" selected="0">
            <x v="0"/>
          </reference>
          <reference field="2" count="1" selected="0">
            <x v="12"/>
          </reference>
        </references>
      </pivotArea>
    </chartFormat>
    <chartFormat chart="2" format="13" series="1">
      <pivotArea type="data" outline="0" fieldPosition="0">
        <references count="2">
          <reference field="4294967294" count="1" selected="0">
            <x v="0"/>
          </reference>
          <reference field="2"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75FA117-F68F-4188-B113-25DF4C557425}" name="Tabela Dinâmica3" cacheId="196"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6:D46" firstHeaderRow="1" firstDataRow="2" firstDataCol="1" rowPageCount="1" colPageCount="1"/>
  <pivotFields count="51">
    <pivotField compact="0" outline="0" showAll="0"/>
    <pivotField compact="0" outline="0" showAll="0"/>
    <pivotField axis="axisPage" compact="0" outline="0" showAll="0">
      <items count="18">
        <item h="1" x="5"/>
        <item h="1" x="3"/>
        <item h="1" x="4"/>
        <item h="1" x="2"/>
        <item x="1"/>
        <item h="1" x="0"/>
        <item h="1" x="14"/>
        <item h="1" x="15"/>
        <item h="1" x="8"/>
        <item h="1" x="12"/>
        <item h="1" x="10"/>
        <item h="1" x="13"/>
        <item h="1" x="6"/>
        <item h="1" x="7"/>
        <item h="1" x="11"/>
        <item h="1" x="9"/>
        <item h="1" x="16"/>
        <item t="default"/>
      </items>
    </pivotField>
    <pivotField compact="0" outline="0" showAll="0"/>
    <pivotField compact="0" outline="0" showAll="0"/>
    <pivotField compact="0" outline="0" showAll="0"/>
    <pivotField compact="0" outline="0" showAll="0"/>
    <pivotField axis="axisRow" compact="0" outline="0" showAll="0">
      <items count="25">
        <item m="1" x="21"/>
        <item m="1" x="16"/>
        <item m="1" x="18"/>
        <item m="1" x="12"/>
        <item m="1" x="13"/>
        <item m="1" x="23"/>
        <item m="1" x="19"/>
        <item m="1" x="22"/>
        <item x="6"/>
        <item x="1"/>
        <item m="1" x="20"/>
        <item x="11"/>
        <item x="10"/>
        <item x="2"/>
        <item m="1" x="17"/>
        <item x="3"/>
        <item x="5"/>
        <item x="0"/>
        <item x="7"/>
        <item m="1" x="15"/>
        <item x="8"/>
        <item x="4"/>
        <item m="1" x="14"/>
        <item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4">
        <item x="0"/>
        <item x="1"/>
        <item m="1" x="2"/>
        <item t="default"/>
      </items>
    </pivotField>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3"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9">
    <i>
      <x v="8"/>
    </i>
    <i>
      <x v="9"/>
    </i>
    <i>
      <x v="13"/>
    </i>
    <i>
      <x v="15"/>
    </i>
    <i>
      <x v="17"/>
    </i>
    <i>
      <x v="18"/>
    </i>
    <i>
      <x v="20"/>
    </i>
    <i>
      <x v="21"/>
    </i>
    <i t="grand">
      <x/>
    </i>
  </rowItems>
  <colFields count="1">
    <field x="16"/>
  </colFields>
  <colItems count="3">
    <i>
      <x/>
    </i>
    <i>
      <x v="1"/>
    </i>
    <i t="grand">
      <x/>
    </i>
  </colItems>
  <pageFields count="1">
    <pageField fld="2" item="4" hier="-1"/>
  </pageFields>
  <dataFields count="1">
    <dataField name="Soma de VALOR GLOBAL INICIAL" fld="17" baseField="0" baseItem="0"/>
  </dataFields>
  <formats count="7">
    <format dxfId="3634">
      <pivotArea outline="0" fieldPosition="0">
        <references count="1">
          <reference field="7" count="6" selected="0">
            <x v="9"/>
            <x v="13"/>
            <x v="15"/>
            <x v="16"/>
            <x v="17"/>
            <x v="23"/>
          </reference>
        </references>
      </pivotArea>
    </format>
    <format dxfId="3635">
      <pivotArea field="16" grandRow="1" outline="0" axis="axisCol" fieldPosition="0">
        <references count="1">
          <reference field="16" count="1" selected="0">
            <x v="1"/>
          </reference>
        </references>
      </pivotArea>
    </format>
    <format dxfId="3636">
      <pivotArea grandRow="1" grandCol="1" outline="0" collapsedLevelsAreSubtotals="1" fieldPosition="0"/>
    </format>
    <format dxfId="3637">
      <pivotArea outline="0" fieldPosition="0">
        <references count="2">
          <reference field="7" count="1" selected="0">
            <x v="8"/>
          </reference>
          <reference field="16" count="1" selected="0">
            <x v="0"/>
          </reference>
        </references>
      </pivotArea>
    </format>
    <format dxfId="3638">
      <pivotArea outline="0" fieldPosition="0">
        <references count="1">
          <reference field="7" count="5" selected="0">
            <x v="15"/>
            <x v="17"/>
            <x v="18"/>
            <x v="20"/>
            <x v="21"/>
          </reference>
        </references>
      </pivotArea>
    </format>
    <format dxfId="3639">
      <pivotArea field="7" grandCol="1" outline="0" axis="axisRow" fieldPosition="0">
        <references count="1">
          <reference field="7" count="1" selected="0">
            <x v="8"/>
          </reference>
        </references>
      </pivotArea>
    </format>
    <format dxfId="3640">
      <pivotArea field="16" grandRow="1" outline="0" axis="axisCol" fieldPosition="0">
        <references count="1">
          <reference field="16"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B330D2E-2BAC-44EF-B5F1-A63355A2019A}" name="Tabela Dinâmica5" cacheId="196"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51:O58" firstHeaderRow="1" firstDataRow="4" firstDataCol="1"/>
  <pivotFields count="51">
    <pivotField compact="0" outline="0" showAll="0"/>
    <pivotField compact="0" outline="0" showAll="0"/>
    <pivotField axis="axisCol" dataField="1" compact="0" outline="0" multipleItemSelectionAllowed="1" showAll="0">
      <items count="18">
        <item h="1" x="5"/>
        <item h="1" x="3"/>
        <item h="1" x="4"/>
        <item x="2"/>
        <item x="1"/>
        <item h="1" x="14"/>
        <item h="1" x="15"/>
        <item h="1" x="8"/>
        <item h="1" x="12"/>
        <item h="1" x="10"/>
        <item h="1" x="13"/>
        <item h="1" x="6"/>
        <item h="1" x="7"/>
        <item h="1" x="11"/>
        <item h="1" x="9"/>
        <item h="1" x="0"/>
        <item h="1" x="1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4">
        <item x="0"/>
        <item x="1"/>
        <item m="1" x="2"/>
        <item t="default"/>
      </items>
    </pivotField>
    <pivotField compact="0" outline="0" showAll="0"/>
    <pivotField axis="axisRow" compact="0" outline="0" showAll="0">
      <items count="7">
        <item x="0"/>
        <item x="3"/>
        <item x="2"/>
        <item x="1"/>
        <item m="1" x="4"/>
        <item m="1" x="5"/>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3"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8"/>
  </rowFields>
  <rowItems count="4">
    <i>
      <x/>
    </i>
    <i>
      <x v="1"/>
    </i>
    <i>
      <x v="3"/>
    </i>
    <i t="grand">
      <x/>
    </i>
  </rowItems>
  <colFields count="3">
    <field x="16"/>
    <field x="2"/>
    <field x="-2"/>
  </colFields>
  <colItems count="14">
    <i>
      <x/>
      <x v="3"/>
      <x/>
    </i>
    <i r="2" i="1">
      <x v="1"/>
    </i>
    <i r="1">
      <x v="4"/>
      <x/>
    </i>
    <i r="2" i="1">
      <x v="1"/>
    </i>
    <i t="default">
      <x/>
    </i>
    <i t="default" i="1">
      <x/>
    </i>
    <i>
      <x v="1"/>
      <x v="3"/>
      <x/>
    </i>
    <i r="2" i="1">
      <x v="1"/>
    </i>
    <i r="1">
      <x v="4"/>
      <x/>
    </i>
    <i r="2" i="1">
      <x v="1"/>
    </i>
    <i t="default">
      <x v="1"/>
    </i>
    <i t="default" i="1">
      <x v="1"/>
    </i>
    <i t="grand">
      <x/>
    </i>
    <i t="grand" i="1">
      <x/>
    </i>
  </colItems>
  <dataFields count="2">
    <dataField name="Valor" fld="23" baseField="0" baseItem="0"/>
    <dataField name="Contratos formalizados" fld="2" subtotal="count" baseField="0" baseItem="0"/>
  </dataFields>
  <formats count="19">
    <format dxfId="3615">
      <pivotArea grandCol="1" outline="0" collapsedLevelsAreSubtotals="1" fieldPosition="0"/>
    </format>
    <format dxfId="3616">
      <pivotArea dataOnly="0" labelOnly="1" grandCol="1" outline="0" fieldPosition="0"/>
    </format>
    <format dxfId="3617">
      <pivotArea outline="0" fieldPosition="0">
        <references count="2">
          <reference field="16" count="0" selected="0"/>
          <reference field="18" count="0" selected="0"/>
        </references>
      </pivotArea>
    </format>
    <format dxfId="3618">
      <pivotArea field="16" grandRow="1" outline="0" axis="axisCol" fieldPosition="0">
        <references count="1">
          <reference field="16" count="0" selected="0"/>
        </references>
      </pivotArea>
    </format>
    <format dxfId="3619">
      <pivotArea outline="0" fieldPosition="0">
        <references count="4">
          <reference field="4294967294" count="1" selected="0">
            <x v="1"/>
          </reference>
          <reference field="2" count="1" selected="0">
            <x v="3"/>
          </reference>
          <reference field="16" count="1" selected="0">
            <x v="0"/>
          </reference>
          <reference field="18" count="0" selected="0"/>
        </references>
      </pivotArea>
    </format>
    <format dxfId="3620">
      <pivotArea field="16" grandRow="1" outline="0" axis="axisCol" fieldPosition="0">
        <references count="3">
          <reference field="4294967294" count="1" selected="0">
            <x v="1"/>
          </reference>
          <reference field="2" count="1" selected="0">
            <x v="3"/>
          </reference>
          <reference field="16" count="1" selected="0">
            <x v="0"/>
          </reference>
        </references>
      </pivotArea>
    </format>
    <format dxfId="3621">
      <pivotArea outline="0" fieldPosition="0">
        <references count="3">
          <reference field="4294967294" count="1" selected="0">
            <x v="1"/>
          </reference>
          <reference field="2" count="1" selected="0">
            <x v="4"/>
          </reference>
          <reference field="16" count="1" selected="0">
            <x v="0"/>
          </reference>
        </references>
      </pivotArea>
    </format>
    <format dxfId="3622">
      <pivotArea dataOnly="0" labelOnly="1" outline="0" fieldPosition="0">
        <references count="2">
          <reference field="2" count="1">
            <x v="3"/>
          </reference>
          <reference field="16" count="1" selected="0">
            <x v="0"/>
          </reference>
        </references>
      </pivotArea>
    </format>
    <format dxfId="3623">
      <pivotArea dataOnly="0" labelOnly="1" outline="0" fieldPosition="0">
        <references count="2">
          <reference field="2" count="1">
            <x v="4"/>
          </reference>
          <reference field="16" count="1" selected="0">
            <x v="0"/>
          </reference>
        </references>
      </pivotArea>
    </format>
    <format dxfId="3624">
      <pivotArea dataOnly="0" labelOnly="1" outline="0" fieldPosition="0">
        <references count="3">
          <reference field="4294967294" count="1">
            <x v="1"/>
          </reference>
          <reference field="2" count="1" selected="0">
            <x v="3"/>
          </reference>
          <reference field="16" count="1" selected="0">
            <x v="0"/>
          </reference>
        </references>
      </pivotArea>
    </format>
    <format dxfId="3625">
      <pivotArea dataOnly="0" labelOnly="1" outline="0" fieldPosition="0">
        <references count="3">
          <reference field="4294967294" count="1">
            <x v="1"/>
          </reference>
          <reference field="2" count="1" selected="0">
            <x v="4"/>
          </reference>
          <reference field="16" count="1" selected="0">
            <x v="0"/>
          </reference>
        </references>
      </pivotArea>
    </format>
    <format dxfId="3626">
      <pivotArea outline="0" fieldPosition="0">
        <references count="3">
          <reference field="4294967294" count="1" selected="0">
            <x v="1"/>
          </reference>
          <reference field="2" count="1" selected="0">
            <x v="3"/>
          </reference>
          <reference field="16" count="1" selected="0">
            <x v="0"/>
          </reference>
        </references>
      </pivotArea>
    </format>
    <format dxfId="3627">
      <pivotArea outline="0" fieldPosition="0">
        <references count="3">
          <reference field="4294967294" count="1" selected="0">
            <x v="1"/>
          </reference>
          <reference field="2" count="1" selected="0">
            <x v="4"/>
          </reference>
          <reference field="16" count="1" selected="0">
            <x v="0"/>
          </reference>
        </references>
      </pivotArea>
    </format>
    <format dxfId="3628">
      <pivotArea outline="0" fieldPosition="0">
        <references count="4">
          <reference field="4294967294" count="1" selected="0">
            <x v="1"/>
          </reference>
          <reference field="2" count="1" selected="0">
            <x v="4"/>
          </reference>
          <reference field="16" count="1" selected="0">
            <x v="0"/>
          </reference>
          <reference field="18" count="0" selected="0"/>
        </references>
      </pivotArea>
    </format>
    <format dxfId="3629">
      <pivotArea field="16" dataOnly="0" labelOnly="1" grandCol="1" outline="0" axis="axisCol" fieldPosition="0">
        <references count="1">
          <reference field="4294967294" count="1" selected="0">
            <x v="0"/>
          </reference>
        </references>
      </pivotArea>
    </format>
    <format dxfId="3630">
      <pivotArea field="16" dataOnly="0" labelOnly="1" grandCol="1" outline="0" axis="axisCol" fieldPosition="0">
        <references count="1">
          <reference field="4294967294" count="1" selected="0">
            <x v="1"/>
          </reference>
        </references>
      </pivotArea>
    </format>
    <format dxfId="3631">
      <pivotArea field="18" grandCol="1" outline="0" axis="axisRow" fieldPosition="0">
        <references count="2">
          <reference field="4294967294" count="1" selected="0">
            <x v="1"/>
          </reference>
          <reference field="18" count="0" selected="0"/>
        </references>
      </pivotArea>
    </format>
    <format dxfId="3632">
      <pivotArea dataOnly="0" outline="0" fieldPosition="0">
        <references count="1">
          <reference field="4294967294" count="2">
            <x v="0"/>
            <x v="1"/>
          </reference>
        </references>
      </pivotArea>
    </format>
    <format dxfId="3633">
      <pivotArea dataOnly="0"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C7CF7F7-F045-4F7B-B69A-144198C0EC01}" name="Tabela dinâmica4" cacheId="196"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P10:S29" firstHeaderRow="1" firstDataRow="2" firstDataCol="1"/>
  <pivotFields count="51">
    <pivotField compact="0" outline="0" showAll="0"/>
    <pivotField compact="0" outline="0" showAll="0"/>
    <pivotField axis="axisRow" compact="0" outline="0" showAll="0">
      <items count="18">
        <item x="5"/>
        <item x="3"/>
        <item x="4"/>
        <item sd="0" x="2"/>
        <item x="14"/>
        <item x="15"/>
        <item x="8"/>
        <item x="12"/>
        <item x="10"/>
        <item x="13"/>
        <item x="6"/>
        <item x="7"/>
        <item x="11"/>
        <item x="9"/>
        <item x="1"/>
        <item x="0"/>
        <item x="1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sortType="descending">
      <items count="4">
        <item x="0"/>
        <item x="1"/>
        <item m="1" x="2"/>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3"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18">
    <i>
      <x/>
    </i>
    <i>
      <x v="1"/>
    </i>
    <i>
      <x v="2"/>
    </i>
    <i>
      <x v="3"/>
    </i>
    <i>
      <x v="4"/>
    </i>
    <i>
      <x v="5"/>
    </i>
    <i>
      <x v="6"/>
    </i>
    <i>
      <x v="7"/>
    </i>
    <i>
      <x v="8"/>
    </i>
    <i>
      <x v="9"/>
    </i>
    <i>
      <x v="10"/>
    </i>
    <i>
      <x v="11"/>
    </i>
    <i>
      <x v="12"/>
    </i>
    <i>
      <x v="13"/>
    </i>
    <i>
      <x v="14"/>
    </i>
    <i>
      <x v="15"/>
    </i>
    <i>
      <x v="16"/>
    </i>
    <i t="grand">
      <x/>
    </i>
  </rowItems>
  <colFields count="1">
    <field x="16"/>
  </colFields>
  <colItems count="3">
    <i>
      <x v="1"/>
    </i>
    <i>
      <x/>
    </i>
    <i t="grand">
      <x/>
    </i>
  </colItems>
  <dataFields count="1">
    <dataField name="Soma de VALOR GLOBAL ATUALIZADO" fld="23" baseField="0" baseItem="0" numFmtId="44"/>
  </dataFields>
  <formats count="1">
    <format dxfId="3614">
      <pivotArea dataOnly="0" labelOnly="1" outline="0" fieldPosition="0">
        <references count="1">
          <reference field="2"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E8944D9-4FCC-4D0C-A7B9-53301746956C}" name="Tabela dinâmica8" cacheId="195"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0">
  <location ref="A66:B69" firstHeaderRow="1" firstDataRow="1" firstDataCol="1" rowPageCount="1" colPageCount="1"/>
  <pivotFields count="41">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axis="axisRow" dataField="1" showAll="0">
      <items count="6">
        <item x="3"/>
        <item x="1"/>
        <item h="1" x="0"/>
        <item m="1" x="4"/>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1">
    <field x="28"/>
  </rowFields>
  <rowItems count="3">
    <i>
      <x/>
    </i>
    <i>
      <x v="1"/>
    </i>
    <i t="grand">
      <x/>
    </i>
  </rowItems>
  <colItems count="1">
    <i/>
  </colItems>
  <pageFields count="1">
    <pageField fld="16" item="1" hier="-1"/>
  </pageFields>
  <dataFields count="1">
    <dataField name="Contagem de Contratos Estratégicos" fld="28" subtotal="count" baseField="0" baseItem="0"/>
  </dataFields>
  <chartFormats count="9">
    <chartFormat chart="0" format="4" series="1">
      <pivotArea type="data" outline="0" fieldPosition="0">
        <references count="1">
          <reference field="4294967294" count="1" selected="0">
            <x v="0"/>
          </reference>
        </references>
      </pivotArea>
    </chartFormat>
    <chartFormat chart="0" format="5">
      <pivotArea type="data" outline="0" fieldPosition="0">
        <references count="2">
          <reference field="4294967294" count="1" selected="0">
            <x v="0"/>
          </reference>
          <reference field="28" count="1" selected="0">
            <x v="0"/>
          </reference>
        </references>
      </pivotArea>
    </chartFormat>
    <chartFormat chart="0" format="6">
      <pivotArea type="data" outline="0" fieldPosition="0">
        <references count="2">
          <reference field="4294967294" count="1" selected="0">
            <x v="0"/>
          </reference>
          <reference field="28" count="1" selected="0">
            <x v="1"/>
          </reference>
        </references>
      </pivotArea>
    </chartFormat>
    <chartFormat chart="8" format="7" series="1">
      <pivotArea type="data" outline="0" fieldPosition="0">
        <references count="1">
          <reference field="4294967294" count="1" selected="0">
            <x v="0"/>
          </reference>
        </references>
      </pivotArea>
    </chartFormat>
    <chartFormat chart="8" format="8">
      <pivotArea type="data" outline="0" fieldPosition="0">
        <references count="2">
          <reference field="4294967294" count="1" selected="0">
            <x v="0"/>
          </reference>
          <reference field="28" count="1" selected="0">
            <x v="0"/>
          </reference>
        </references>
      </pivotArea>
    </chartFormat>
    <chartFormat chart="8" format="9">
      <pivotArea type="data" outline="0" fieldPosition="0">
        <references count="2">
          <reference field="4294967294" count="1" selected="0">
            <x v="0"/>
          </reference>
          <reference field="28" count="1" selected="0">
            <x v="1"/>
          </reference>
        </references>
      </pivotArea>
    </chartFormat>
    <chartFormat chart="9" format="10" series="1">
      <pivotArea type="data" outline="0" fieldPosition="0">
        <references count="1">
          <reference field="4294967294" count="1" selected="0">
            <x v="0"/>
          </reference>
        </references>
      </pivotArea>
    </chartFormat>
    <chartFormat chart="9" format="11">
      <pivotArea type="data" outline="0" fieldPosition="0">
        <references count="2">
          <reference field="4294967294" count="1" selected="0">
            <x v="0"/>
          </reference>
          <reference field="28" count="1" selected="0">
            <x v="0"/>
          </reference>
        </references>
      </pivotArea>
    </chartFormat>
    <chartFormat chart="9" format="12">
      <pivotArea type="data" outline="0" fieldPosition="0">
        <references count="2">
          <reference field="4294967294" count="1" selected="0">
            <x v="0"/>
          </reference>
          <reference field="2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DBE02D0-2317-41FF-8DE1-57307E833D01}" name="Tabela dinâmica12" cacheId="19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2">
  <location ref="A102:E108" firstHeaderRow="1" firstDataRow="2" firstDataCol="1" rowPageCount="1" colPageCount="1"/>
  <pivotFields count="4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44">
        <item h="1" x="22"/>
        <item h="1" x="41"/>
        <item h="1" x="38"/>
        <item h="1" x="40"/>
        <item h="1" x="35"/>
        <item h="1" x="30"/>
        <item h="1" x="36"/>
        <item h="1" x="39"/>
        <item h="1" x="34"/>
        <item h="1" x="37"/>
        <item h="1" x="33"/>
        <item h="1" x="32"/>
        <item h="1" x="28"/>
        <item h="1" x="31"/>
        <item h="1" x="27"/>
        <item h="1" x="29"/>
        <item h="1" x="26"/>
        <item h="1" x="25"/>
        <item h="1" x="24"/>
        <item h="1" x="23"/>
        <item x="0"/>
        <item x="1"/>
        <item x="3"/>
        <item x="4"/>
        <item h="1" x="2"/>
        <item h="1" x="5"/>
        <item h="1" x="6"/>
        <item h="1" x="7"/>
        <item h="1" x="8"/>
        <item h="1" x="9"/>
        <item h="1" x="10"/>
        <item h="1" x="11"/>
        <item h="1" x="13"/>
        <item h="1" x="15"/>
        <item h="1" x="16"/>
        <item h="1" x="17"/>
        <item h="1" x="18"/>
        <item h="1" x="19"/>
        <item h="1" x="20"/>
        <item h="1" x="21"/>
        <item h="1" x="42"/>
        <item h="1" x="12"/>
        <item h="1" x="14"/>
        <item t="default"/>
      </items>
    </pivotField>
    <pivotField showAll="0"/>
    <pivotField showAll="0"/>
    <pivotField axis="axisCol" showAll="0">
      <items count="6">
        <item x="4"/>
        <item x="0"/>
        <item x="2"/>
        <item x="1"/>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0"/>
  </rowFields>
  <rowItems count="5">
    <i>
      <x v="20"/>
    </i>
    <i>
      <x v="21"/>
    </i>
    <i>
      <x v="22"/>
    </i>
    <i>
      <x v="23"/>
    </i>
    <i t="grand">
      <x/>
    </i>
  </rowItems>
  <colFields count="1">
    <field x="33"/>
  </colFields>
  <colItems count="4">
    <i>
      <x v="1"/>
    </i>
    <i>
      <x v="2"/>
    </i>
    <i>
      <x v="3"/>
    </i>
    <i t="grand">
      <x/>
    </i>
  </colItems>
  <pageFields count="1">
    <pageField fld="16" item="1" hier="-1"/>
  </pageFields>
  <dataFields count="1">
    <dataField name="Contagem de VIGÊNCIA TRIMESTRAL" fld="3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2B9A33C-2296-401E-B58B-41B8F820892B}" name="Tabela dinâmica11" cacheId="19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rowHeaderCaption="Doação">
  <location ref="A91:C96" firstHeaderRow="0" firstDataRow="1" firstDataCol="1"/>
  <pivotFields count="47">
    <pivotField showAll="0"/>
    <pivotField showAll="0"/>
    <pivotField axis="axisRow" dataField="1" showAll="0">
      <items count="19">
        <item h="1" x="5"/>
        <item h="1" x="3"/>
        <item h="1" x="4"/>
        <item x="2"/>
        <item x="1"/>
        <item h="1" x="14"/>
        <item h="1" x="15"/>
        <item h="1" x="8"/>
        <item h="1" x="12"/>
        <item h="1" x="10"/>
        <item h="1" x="13"/>
        <item h="1" x="6"/>
        <item h="1" x="7"/>
        <item h="1" x="11"/>
        <item h="1" x="9"/>
        <item h="1" x="17"/>
        <item x="0"/>
        <item h="1" x="1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Row" showAll="0">
      <items count="7">
        <item h="1" x="0"/>
        <item x="3"/>
        <item h="1" x="2"/>
        <item h="1" x="1"/>
        <item h="1" x="4"/>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18"/>
    <field x="2"/>
  </rowFields>
  <rowItems count="5">
    <i>
      <x v="1"/>
    </i>
    <i r="1">
      <x v="3"/>
    </i>
    <i r="1">
      <x v="4"/>
    </i>
    <i r="1">
      <x v="16"/>
    </i>
    <i t="grand">
      <x/>
    </i>
  </rowItems>
  <colFields count="1">
    <field x="-2"/>
  </colFields>
  <colItems count="2">
    <i>
      <x/>
    </i>
    <i i="1">
      <x v="1"/>
    </i>
  </colItems>
  <dataFields count="2">
    <dataField name="Contagem de Ano" fld="2" subtotal="count" baseField="0" baseItem="0"/>
    <dataField name="Soma de VALOR GLOBAL INICIAL" fld="17" baseField="0" baseItem="0"/>
  </dataFields>
  <formats count="7">
    <format dxfId="3607">
      <pivotArea outline="0" collapsedLevelsAreSubtotals="1" fieldPosition="0">
        <references count="2">
          <reference field="4294967294" count="1" selected="0">
            <x v="1"/>
          </reference>
          <reference field="2" count="1" selected="0">
            <x v="3"/>
          </reference>
        </references>
      </pivotArea>
    </format>
    <format dxfId="3608">
      <pivotArea outline="0" collapsedLevelsAreSubtotals="1" fieldPosition="0">
        <references count="2">
          <reference field="4294967294" count="1" selected="0">
            <x v="1"/>
          </reference>
          <reference field="2" count="1" selected="0">
            <x v="4"/>
          </reference>
        </references>
      </pivotArea>
    </format>
    <format dxfId="3609">
      <pivotArea field="2" grandRow="1" outline="0" collapsedLevelsAreSubtotals="1" axis="axisRow" fieldPosition="1">
        <references count="1">
          <reference field="4294967294" count="1" selected="0">
            <x v="1"/>
          </reference>
        </references>
      </pivotArea>
    </format>
    <format dxfId="3610">
      <pivotArea collapsedLevelsAreSubtotals="1" fieldPosition="0">
        <references count="2">
          <reference field="4294967294" count="1" selected="0">
            <x v="1"/>
          </reference>
          <reference field="18" count="0"/>
        </references>
      </pivotArea>
    </format>
    <format dxfId="3611">
      <pivotArea collapsedLevelsAreSubtotals="1" fieldPosition="0">
        <references count="3">
          <reference field="4294967294" count="1" selected="0">
            <x v="0"/>
          </reference>
          <reference field="2" count="0"/>
          <reference field="18" count="0" selected="0"/>
        </references>
      </pivotArea>
    </format>
    <format dxfId="3612">
      <pivotArea field="18" grandRow="1" outline="0" collapsedLevelsAreSubtotals="1" axis="axisRow" fieldPosition="0">
        <references count="1">
          <reference field="4294967294" count="1" selected="0">
            <x v="0"/>
          </reference>
        </references>
      </pivotArea>
    </format>
    <format dxfId="3613">
      <pivotArea collapsedLevelsAreSubtotals="1" fieldPosition="0">
        <references count="3">
          <reference field="4294967294" count="1" selected="0">
            <x v="1"/>
          </reference>
          <reference field="2" count="0"/>
          <reference field="18"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FADE9EB-2118-4D00-8B58-44D94ADCF878}" name="Tabela dinâmica9" cacheId="195"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V16:AO34" firstHeaderRow="1" firstDataRow="2" firstDataCol="1"/>
  <pivotFields count="41">
    <pivotField showAll="0"/>
    <pivotField showAll="0"/>
    <pivotField axis="axisCol" showAll="0">
      <items count="19">
        <item x="5"/>
        <item x="3"/>
        <item x="4"/>
        <item x="2"/>
        <item x="14"/>
        <item x="15"/>
        <item x="8"/>
        <item x="12"/>
        <item x="10"/>
        <item x="13"/>
        <item x="6"/>
        <item x="7"/>
        <item x="11"/>
        <item x="9"/>
        <item x="17"/>
        <item x="1"/>
        <item x="0"/>
        <item x="16"/>
        <item t="default"/>
      </items>
    </pivotField>
    <pivotField showAll="0"/>
    <pivotField showAll="0"/>
    <pivotField showAll="0"/>
    <pivotField axis="axisRow" dataField="1" showAll="0">
      <items count="17">
        <item x="12"/>
        <item x="10"/>
        <item x="4"/>
        <item x="14"/>
        <item x="7"/>
        <item x="9"/>
        <item x="3"/>
        <item x="6"/>
        <item x="1"/>
        <item x="8"/>
        <item x="0"/>
        <item x="5"/>
        <item x="15"/>
        <item x="13"/>
        <item x="1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17">
    <i>
      <x/>
    </i>
    <i>
      <x v="1"/>
    </i>
    <i>
      <x v="2"/>
    </i>
    <i>
      <x v="3"/>
    </i>
    <i>
      <x v="4"/>
    </i>
    <i>
      <x v="5"/>
    </i>
    <i>
      <x v="6"/>
    </i>
    <i>
      <x v="7"/>
    </i>
    <i>
      <x v="8"/>
    </i>
    <i>
      <x v="9"/>
    </i>
    <i>
      <x v="10"/>
    </i>
    <i>
      <x v="11"/>
    </i>
    <i>
      <x v="12"/>
    </i>
    <i>
      <x v="13"/>
    </i>
    <i>
      <x v="14"/>
    </i>
    <i>
      <x v="15"/>
    </i>
    <i t="grand">
      <x/>
    </i>
  </rowItems>
  <colFields count="1">
    <field x="2"/>
  </colFields>
  <colItems count="19">
    <i>
      <x/>
    </i>
    <i>
      <x v="1"/>
    </i>
    <i>
      <x v="2"/>
    </i>
    <i>
      <x v="3"/>
    </i>
    <i>
      <x v="4"/>
    </i>
    <i>
      <x v="5"/>
    </i>
    <i>
      <x v="6"/>
    </i>
    <i>
      <x v="7"/>
    </i>
    <i>
      <x v="8"/>
    </i>
    <i>
      <x v="9"/>
    </i>
    <i>
      <x v="10"/>
    </i>
    <i>
      <x v="11"/>
    </i>
    <i>
      <x v="12"/>
    </i>
    <i>
      <x v="13"/>
    </i>
    <i>
      <x v="14"/>
    </i>
    <i>
      <x v="15"/>
    </i>
    <i>
      <x v="16"/>
    </i>
    <i>
      <x v="17"/>
    </i>
    <i t="grand">
      <x/>
    </i>
  </colItems>
  <dataFields count="1">
    <dataField name="Contagem de NATUREZA DA CONTRATAÇÃO"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C8433A6-D472-4985-9E76-75A1837A7355}" name="Tabela Dinâmica6" cacheId="196"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I2:L21" firstHeaderRow="1" firstDataRow="2" firstDataCol="1"/>
  <pivotFields count="51">
    <pivotField compact="0" outline="0" showAll="0"/>
    <pivotField compact="0" outline="0" showAll="0"/>
    <pivotField axis="axisRow" dataField="1" compact="0" outline="0" showAll="0" sortType="descending">
      <items count="18">
        <item x="9"/>
        <item x="11"/>
        <item x="7"/>
        <item x="6"/>
        <item x="13"/>
        <item x="10"/>
        <item x="12"/>
        <item x="8"/>
        <item x="15"/>
        <item x="14"/>
        <item x="16"/>
        <item x="0"/>
        <item x="1"/>
        <item x="2"/>
        <item x="4"/>
        <item x="3"/>
        <item x="5"/>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4">
        <item x="0"/>
        <item x="1"/>
        <item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3"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18">
    <i>
      <x/>
    </i>
    <i>
      <x v="1"/>
    </i>
    <i>
      <x v="2"/>
    </i>
    <i>
      <x v="3"/>
    </i>
    <i>
      <x v="4"/>
    </i>
    <i>
      <x v="5"/>
    </i>
    <i>
      <x v="6"/>
    </i>
    <i>
      <x v="7"/>
    </i>
    <i>
      <x v="8"/>
    </i>
    <i>
      <x v="9"/>
    </i>
    <i>
      <x v="10"/>
    </i>
    <i>
      <x v="11"/>
    </i>
    <i>
      <x v="12"/>
    </i>
    <i>
      <x v="13"/>
    </i>
    <i>
      <x v="14"/>
    </i>
    <i>
      <x v="15"/>
    </i>
    <i>
      <x v="16"/>
    </i>
    <i t="grand">
      <x/>
    </i>
  </rowItems>
  <colFields count="1">
    <field x="16"/>
  </colFields>
  <colItems count="3">
    <i>
      <x/>
    </i>
    <i>
      <x v="1"/>
    </i>
    <i t="grand">
      <x/>
    </i>
  </colItems>
  <dataFields count="1">
    <dataField name="Contagem de Ano" fld="2" subtotal="count" baseField="0" baseItem="0"/>
  </dataFields>
  <formats count="3">
    <format dxfId="3604">
      <pivotArea dataOnly="0" labelOnly="1" outline="0" fieldPosition="0">
        <references count="1">
          <reference field="2" count="4">
            <x v="13"/>
            <x v="14"/>
            <x v="15"/>
            <x v="16"/>
          </reference>
        </references>
      </pivotArea>
    </format>
    <format dxfId="3605">
      <pivotArea dataOnly="0" labelOnly="1" outline="0" fieldPosition="0">
        <references count="1">
          <reference field="2" count="11">
            <x v="0"/>
            <x v="1"/>
            <x v="2"/>
            <x v="3"/>
            <x v="4"/>
            <x v="5"/>
            <x v="6"/>
            <x v="7"/>
            <x v="8"/>
            <x v="9"/>
            <x v="12"/>
          </reference>
        </references>
      </pivotArea>
    </format>
    <format dxfId="3606">
      <pivotArea dataOnly="0" labelOnly="1" outline="0" fieldPosition="0">
        <references count="1">
          <reference field="2"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9CD3D1B-D3A3-4A0F-875A-C41C81A21363}" name="Tabela dinâmica10" cacheId="19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115:B118" firstHeaderRow="1" firstDataRow="1" firstDataCol="1" rowPageCount="1" colPageCount="1"/>
  <pivotFields count="47">
    <pivotField axis="axisRow" showAll="0">
      <items count="5">
        <item x="0"/>
        <item x="1"/>
        <item x="2"/>
        <item m="1" x="3"/>
        <item t="default"/>
      </items>
    </pivotField>
    <pivotField showAll="0"/>
    <pivotField axis="axisPage" showAll="0">
      <items count="19">
        <item h="1" x="5"/>
        <item h="1" x="3"/>
        <item h="1" x="4"/>
        <item h="1" x="2"/>
        <item h="1" x="1"/>
        <item x="0"/>
        <item h="1" x="14"/>
        <item h="1" x="15"/>
        <item h="1" x="8"/>
        <item h="1" x="12"/>
        <item h="1" x="10"/>
        <item h="1" x="13"/>
        <item h="1" x="6"/>
        <item h="1" x="7"/>
        <item h="1" x="11"/>
        <item h="1" x="9"/>
        <item h="1" x="17"/>
        <item h="1" x="1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3">
    <i>
      <x/>
    </i>
    <i>
      <x v="1"/>
    </i>
    <i t="grand">
      <x/>
    </i>
  </rowItems>
  <colItems count="1">
    <i/>
  </colItems>
  <pageFields count="1">
    <pageField fld="2" item="5" hier="-1"/>
  </pageFields>
  <dataFields count="1">
    <dataField name="Soma de VALOR GLOBAL ATUALIZADO" fld="23" baseField="0" baseItem="0" numFmtId="168"/>
  </dataFields>
  <formats count="1">
    <format dxfId="360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C63FFA5-72B7-4912-9200-C59C80D6617E}" name="Tabela Dinâmica2" cacheId="196"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19:D21" firstHeaderRow="1" firstDataRow="2" firstDataCol="1"/>
  <pivotFields count="51">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sortType="descending">
      <items count="4">
        <item x="0"/>
        <item x="1"/>
        <item m="1" x="2"/>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3"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Items count="1">
    <i/>
  </rowItems>
  <colFields count="1">
    <field x="16"/>
  </colFields>
  <colItems count="3">
    <i>
      <x v="1"/>
    </i>
    <i>
      <x/>
    </i>
    <i t="grand">
      <x/>
    </i>
  </colItems>
  <dataFields count="1">
    <dataField name="Soma de VALOR GLOBAL ATUALIZADO" fld="23" baseField="0" baseItem="0" numFmtId="4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48A7776-BD03-4AA5-A363-30B77FD39445}" name="Tabela Dinâmica1" cacheId="196"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2:D15" firstHeaderRow="1" firstDataRow="2" firstDataCol="1"/>
  <pivotFields count="51">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sortType="descending">
      <items count="4">
        <item x="0"/>
        <item x="1"/>
        <item m="1" x="2"/>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axis="axisRow" compact="0" outline="0" showAll="0" sortType="descending">
      <items count="24">
        <item x="0"/>
        <item m="1" x="15"/>
        <item m="1" x="16"/>
        <item m="1" x="19"/>
        <item m="1" x="12"/>
        <item m="1" x="11"/>
        <item m="1" x="22"/>
        <item m="1" x="21"/>
        <item m="1" x="14"/>
        <item m="1" x="13"/>
        <item m="1" x="17"/>
        <item m="1" x="20"/>
        <item m="1" x="18"/>
        <item x="4"/>
        <item x="3"/>
        <item x="1"/>
        <item x="2"/>
        <item x="5"/>
        <item x="6"/>
        <item x="7"/>
        <item x="8"/>
        <item x="9"/>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3"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0"/>
  </rowFields>
  <rowItems count="12">
    <i>
      <x v="13"/>
    </i>
    <i>
      <x v="16"/>
    </i>
    <i>
      <x v="15"/>
    </i>
    <i>
      <x v="18"/>
    </i>
    <i>
      <x v="14"/>
    </i>
    <i>
      <x/>
    </i>
    <i>
      <x v="17"/>
    </i>
    <i>
      <x v="19"/>
    </i>
    <i>
      <x v="21"/>
    </i>
    <i>
      <x v="20"/>
    </i>
    <i>
      <x v="22"/>
    </i>
    <i t="grand">
      <x/>
    </i>
  </rowItems>
  <colFields count="1">
    <field x="16"/>
  </colFields>
  <colItems count="3">
    <i>
      <x v="1"/>
    </i>
    <i>
      <x/>
    </i>
    <i t="grand">
      <x/>
    </i>
  </colItems>
  <dataFields count="1">
    <dataField name="Soma de VALOR GLOBAL ATUALIZADO" fld="23" baseField="0" baseItem="0" numFmtId="4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CONTRATOS" displayName="CONTRATOS" ref="A1:AZ892" totalsRowShown="0" headerRowDxfId="555" dataDxfId="554">
  <autoFilter ref="A1:AZ892" xr:uid="{00000000-000C-0000-FFFF-FFFF00000000}"/>
  <sortState xmlns:xlrd2="http://schemas.microsoft.com/office/spreadsheetml/2017/richdata2" ref="A2:AZ888">
    <sortCondition ref="O1:O888"/>
  </sortState>
  <tableColumns count="52">
    <tableColumn id="47" xr3:uid="{D9A6C7D4-8292-4CAB-9E5D-173799E0D70D}" name="ARP ou CONTRATO" dataDxfId="552" totalsRowDxfId="553"/>
    <tableColumn id="1" xr3:uid="{00000000-0010-0000-0000-000001000000}" name="Nº" dataDxfId="550" totalsRowDxfId="551"/>
    <tableColumn id="2" xr3:uid="{00000000-0010-0000-0000-000002000000}" name="Ano" dataDxfId="548" totalsRowDxfId="549"/>
    <tableColumn id="3" xr3:uid="{00000000-0010-0000-0000-000003000000}" name="NOME_CREDOR" dataDxfId="546" totalsRowDxfId="547"/>
    <tableColumn id="28" xr3:uid="{0D7C73F0-25F2-405C-98C8-A8F0006B5782}" name="CNPJ/CPF" dataDxfId="544" totalsRowDxfId="545"/>
    <tableColumn id="4" xr3:uid="{00000000-0010-0000-0000-000004000000}" name="OBJETO" dataDxfId="542" totalsRowDxfId="543"/>
    <tableColumn id="29" xr3:uid="{09F102C1-2D85-480D-846C-518F6192A647}" name="NATUREZA DA CONTRATAÇÃO" dataDxfId="540" totalsRowDxfId="541"/>
    <tableColumn id="5" xr3:uid="{00000000-0010-0000-0000-000005000000}" name="FORMA DE CONTRATAÇÃO" dataDxfId="538" totalsRowDxfId="539"/>
    <tableColumn id="30" xr3:uid="{DF92F5EE-EC8B-4B8D-8677-6BF866633122}" name="N° LICITAÇÃO/DISPENSA/INEXIGIBILIDADE" dataDxfId="536" totalsRowDxfId="537"/>
    <tableColumn id="7" xr3:uid="{00000000-0010-0000-0000-000007000000}" name="INÍCIO" dataDxfId="534" totalsRowDxfId="535"/>
    <tableColumn id="19" xr3:uid="{00000000-0010-0000-0000-000013000000}" name="INICIO2" dataDxfId="532" totalsRowDxfId="533">
      <calculatedColumnFormula>TEXT(J2,"DD/MM/AA")</calculatedColumnFormula>
    </tableColumn>
    <tableColumn id="8" xr3:uid="{00000000-0010-0000-0000-000008000000}" name="TÉRMINO" dataDxfId="530" totalsRowDxfId="531"/>
    <tableColumn id="20" xr3:uid="{00000000-0010-0000-0000-000014000000}" name="TERMINO2" dataDxfId="528" totalsRowDxfId="529">
      <calculatedColumnFormula>TEXT(L2,"DD/MM/AA")</calculatedColumnFormula>
    </tableColumn>
    <tableColumn id="22" xr3:uid="{BDF213D2-0197-4D1A-8CBD-452C36343199}" name="DIAS_CONTRATO" dataDxfId="526" totalsRowDxfId="527">
      <calculatedColumnFormula>_xlfn.DAYS(CONTRATOS[[#This Row],[TÉRMINO]],CONTRATOS[[#This Row],[INÍCIO]])</calculatedColumnFormula>
    </tableColumn>
    <tableColumn id="16" xr3:uid="{00000000-0010-0000-0000-000010000000}" name="RESTANTE" dataDxfId="524" totalsRowDxfId="525">
      <calculatedColumnFormula>IF(ISBLANK(CONTRATOS[[#This Row],[TÉRMINO]]),"-",IF(ISNUMBER(CONTRATOS[[#This Row],[TÉRMINO]]),IF(CONTRATOS[[#This Row],[TÉRMINO]]&lt;TODAY(),"EXPIRADO",CONTRATOS[[#This Row],[TÉRMINO]]-TODAY()),"INDETERMINADO"))</calculatedColumnFormula>
    </tableColumn>
    <tableColumn id="21" xr3:uid="{00000000-0010-0000-0000-000015000000}" name="PRAZO" dataDxfId="522" totalsRowDxfId="523">
      <calculatedColumnFormula>IF(O2="EXPIRADO","EXPIRADO",(IF(O2&lt;=30,"INFERIOR A 30 DIAS",(IF(O2&lt;=60,"INFERIOR A 60 DIAS",(IF(O2&lt;=90,"INFERIOR A 90 DIAS",(IF(O2&lt;=120,"INFERIOR A 120 DIAS",(IF(O2&lt;150,"INFERIOR A 150 DIAS",(IF(O2=150,"150 DIAS","SUPERIOR A 150 DIAS")))))))))))))</calculatedColumnFormula>
    </tableColumn>
    <tableColumn id="31" xr3:uid="{B132D32B-FC96-45D9-84DE-35236F0A21B2}" name="SITUAÇÃO" dataDxfId="520" totalsRowDxfId="521">
      <calculatedColumnFormula>IF(CONTRATOS[[#This Row],[TÉRMINO]]="","VIGENTE",IF(CONTRATOS[[#This Row],[TÉRMINO]]&gt;=TODAY(),"VIGENTE","EXPIRADO"))</calculatedColumnFormula>
    </tableColumn>
    <tableColumn id="9" xr3:uid="{00000000-0010-0000-0000-000009000000}" name="VALOR GLOBAL INICIAL" dataDxfId="518" totalsRowDxfId="519" dataCellStyle="Moeda" totalsRowCellStyle="Moeda"/>
    <tableColumn id="33" xr3:uid="{912E1CBE-A7E2-491A-B2A4-55A9F6A5A6A8}" name="TIPO DE CONTRATO" dataDxfId="516" totalsRowDxfId="517" dataCellStyle="Moeda" totalsRowCellStyle="Moeda"/>
    <tableColumn id="34" xr3:uid="{DD20D4BD-CADE-463F-8328-B3E33A286E67}" name="QTD DE ADITIVOS" dataDxfId="514" totalsRowDxfId="515" dataCellStyle="Moeda" totalsRowCellStyle="Moeda">
      <calculatedColumnFormula>IF(LEFT(AY2,3)="ARP",
    0,
    IFERROR(VLOOKUP(AY2,'M.11 Contratos execução'!A:V,17,FALSE),0)
)</calculatedColumnFormula>
    </tableColumn>
    <tableColumn id="13" xr3:uid="{00000000-0010-0000-0000-00000D000000}" name="SETOR DEMANDANTE" dataDxfId="512" totalsRowDxfId="513"/>
    <tableColumn id="14" xr3:uid="{00000000-0010-0000-0000-00000E000000}" name="PROTOCOLO " dataDxfId="510" totalsRowDxfId="511"/>
    <tableColumn id="32" xr3:uid="{F3A0C1E2-2CB8-4875-A67D-C102D8A9F704}" name="VALOR EXECUTADO" dataDxfId="508" totalsRowDxfId="509" dataCellStyle="Moeda" totalsRowCellStyle="Moeda">
      <calculatedColumnFormula array="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calculatedColumnFormula>
    </tableColumn>
    <tableColumn id="12" xr3:uid="{00000000-0010-0000-0000-00000C000000}" name="VALOR GLOBAL ATUALIZADO" dataDxfId="506" totalsRowDxfId="507" dataCellStyle="Moeda" totalsRowCellStyle="Moeda">
      <calculatedColumnFormula array="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calculatedColumnFormula>
    </tableColumn>
    <tableColumn id="15" xr3:uid="{00000000-0010-0000-0000-00000F000000}" name="ACOMPANHAMENTO" dataDxfId="504" totalsRowDxfId="505"/>
    <tableColumn id="41" xr3:uid="{ECC5248C-46DE-4D3A-8A5C-0B35E7425FB7}" name="DATA RECEBIMENTO DO EXPEDIENTE" dataDxfId="502" totalsRowDxfId="503"/>
    <tableColumn id="6" xr3:uid="{40C4E985-48BD-4AE5-9CDC-03B550DB0A19}" name="BASE LEGAL" dataDxfId="500" totalsRowDxfId="501"/>
    <tableColumn id="18" xr3:uid="{7B3F17F5-5F13-4F1B-84C3-8EF8AA9AE222}" name="Data do orçamento estimado" dataDxfId="498" totalsRowDxfId="499"/>
    <tableColumn id="35" xr3:uid="{AA3C2DA6-1E4B-45E0-A119-28A2BC5F8B06}" name="Contratos Estratégicos" dataDxfId="496" totalsRowDxfId="497"/>
    <tableColumn id="24" xr3:uid="{6AACFDBE-C4E1-4FD2-8493-D9A27EA57ACF}" name="CONTROLE PRAZO PRORROGAÇÃO LEGAL" dataDxfId="494" totalsRowDxfId="495" totalsRowCellStyle="Moeda">
      <calculatedColumnFormula>IF(CONTRATOS[[#This Row],[DIAS_CONTRATO]]&lt;=1800,"PRAZO LEGAL",IF(CONTRATOS[[#This Row],[DIAS_CONTRATO]]&lt;=2130,"EXCEPCIONAL","EMERGENCIAL"))</calculatedColumnFormula>
    </tableColumn>
    <tableColumn id="43" xr3:uid="{060D4355-5279-4444-80B6-CDFA1D819030}" name="VIGÊNCIA TRIMESTRAL" dataDxfId="492" totalsRowDxfId="493">
      <calculatedColumnFormula>YEAR(L2) &amp; " - " &amp; IF(MONTH(L2)&lt;=3, "1º Trimestre", IF(MONTH(L2)&lt;=6, "2º Trimestre", IF(MONTH(L2)&lt;=9, "3º Trimestre", IF(MONTH(L2)&lt;=12, "4º Trimestre"))))</calculatedColumnFormula>
    </tableColumn>
    <tableColumn id="42" xr3:uid="{2C01D885-AAD9-47E2-8AAF-1AF319981F5E}" name="PREVISÃO DE RECEBIMENTO DA PRORROGAÇÃO" dataDxfId="490" totalsRowDxfId="491">
      <calculatedColumnFormula>CONTRATOS[[#This Row],[TÉRMINO]]-60</calculatedColumnFormula>
    </tableColumn>
    <tableColumn id="40" xr3:uid="{8D95B97E-5388-46A8-A521-0207DA6C3067}" name="PRORROGAÇÃO APRESENTADA NO PRAZO" dataDxfId="488" totalsRowDxfId="489">
      <calculatedColumnFormula>IF(Z2="","Sem informação", IF(Z2&lt;=AF2, "Dentro do prazo", "Fora do prazo"))</calculatedColumnFormula>
    </tableColumn>
    <tableColumn id="10" xr3:uid="{00000000-0010-0000-0000-00000A000000}" name="PRORROGAÇÃO" dataDxfId="486" totalsRowDxfId="487"/>
    <tableColumn id="39" xr3:uid="{E3152701-EA04-4E9B-A771-2AFADDD26E93}" name="OBSERVAÇÃO" dataDxfId="484" totalsRowDxfId="485"/>
    <tableColumn id="11" xr3:uid="{E3C421B4-0FF7-4F6F-B23C-8A97441CCEE7}" name="GESTOR DO CONTRATO" dataDxfId="482" totalsRowDxfId="483"/>
    <tableColumn id="17" xr3:uid="{218C17BD-03C6-4A51-B130-CFEA5718E2D7}" name="FISCAL DEMANDANTE" dataDxfId="480" totalsRowDxfId="481"/>
    <tableColumn id="23" xr3:uid="{9DB1DE46-8265-44E9-9E04-6BC8B3D973F0}" name="FISCAL TECNICO" dataDxfId="478" totalsRowDxfId="479"/>
    <tableColumn id="25" xr3:uid="{F4FAC100-7FD2-4068-B07D-C6712B0AE313}" name="GESTOR SUBSTITUTO" dataDxfId="476" totalsRowDxfId="477"/>
    <tableColumn id="26" xr3:uid="{CC11E747-810E-4CFD-830B-EFE21730AAE9}" name="FISCAL SUBSTITUTO" dataDxfId="474" totalsRowDxfId="475"/>
    <tableColumn id="27" xr3:uid="{BA2567F5-88E6-4CA4-B4CF-B76C70610840}" name="Email Equipe de Gestão e Fiscalização" dataDxfId="472" totalsRowDxfId="473"/>
    <tableColumn id="36" xr3:uid="{D603D54D-1E79-4F0C-82B9-A8882C0C58E8}" name="EXPIRA EM (DIAS)" dataDxfId="470" totalsRowDxfId="471">
      <calculatedColumnFormula>CONTRATOS[[#This Row],[TÉRMINO]]-TODAY()</calculatedColumnFormula>
    </tableColumn>
    <tableColumn id="37" xr3:uid="{64473656-2B68-4D73-96DE-BB50F798AECD}" name="TRI2024" dataDxfId="468" totalsRowDxfId="469">
      <calculatedColumnFormula>IF(YEAR(CONTRATOS[[#This Row],[TÉRMINO]])=2024,INT((MONTH(CONTRATOS[[#This Row],[TÉRMINO]])+2)/3),"")</calculatedColumnFormula>
    </tableColumn>
    <tableColumn id="38" xr3:uid="{FBC4C117-43D8-4943-8216-A7811462D7CF}" name="FISCAL ADMINISTRATIVO" dataDxfId="466" totalsRowDxfId="467"/>
    <tableColumn id="44" xr3:uid="{9E92B8FA-2F39-4B66-B052-ADC4B39B59B8}" name="PRAZO ORÇAMENTO ESTIMADO" dataDxfId="464" totalsRowDxfId="465">
      <calculatedColumnFormula>IF(TODAY()-AB2&gt;365,"Iniciar Processo de Reajuste","Aguardar anualidade")</calculatedColumnFormula>
    </tableColumn>
    <tableColumn id="45" xr3:uid="{D8B994FA-D4C9-4D7B-8B63-2AD48E6AB014}" name="N°ANO" dataDxfId="462" totalsRowDxfId="463">
      <calculatedColumnFormula>_xlfn.CONCAT(TEXT(B2,"000"),"/",C2)</calculatedColumnFormula>
    </tableColumn>
    <tableColumn id="46" xr3:uid="{6FB6D192-98AC-4A9B-A1AC-C267FCD71607}" name="Column42" dataDxfId="460" totalsRowDxfId="461"/>
    <tableColumn id="48" xr3:uid="{A24E5FF3-5720-4915-AA1B-5963C5FDCCF3}" name="FISCAL" dataDxfId="458" totalsRowDxfId="459">
      <calculatedColumnFormula array="1">IF(CONTRATOS[[#This Row],[NOME DO FISCAL ]]="Sem indicação",
   CONTRATOS[[#This Row],[NOME DO FISCAL ]],
   _xlfn.LET(
      _xlpm.s, " "&amp;TRIM(CONTRATOS[[#This Row],[NOME DO FISCAL ]]),
      _xlpm.n, LEN(_xlpm.s)-1,
      _xlpm.idx, _xlfn.SEQUENCE(1,_xlpm.n),
      _xlpm.letras, IF(MID(_xlpm.s,_xlpm.idx,1)=" ", MID(_xlpm.s,_xlpm.idx+1,1), ""),
      _xlfn.TEXTJOIN("",TRUE,_xlpm.letras)
   )
)</calculatedColumnFormula>
    </tableColumn>
    <tableColumn id="50" xr3:uid="{32093324-B22B-4AA5-8074-A1AD73BE12B7}" name="NOME DO FISCAL " dataDxfId="456" totalsRowDxfId="457">
      <calculatedColumnFormula>IF(CONTRATOS[[#This Row],[FISCAL DEMANDANTE]]="sem indicação",CONTRATOS[[#This Row],[FISCAL TECNICO]],CONTRATOS[[#This Row],[FISCAL DEMANDANTE]])</calculatedColumnFormula>
    </tableColumn>
    <tableColumn id="49" xr3:uid="{8891D33A-430B-498D-842C-2EE2652C1C92}" name=" VALOR ACUMULADO EXECUTADO " dataDxfId="454" totalsRowDxfId="455">
      <calculatedColumnFormula array="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calculatedColumnFormula>
    </tableColumn>
    <tableColumn id="51" xr3:uid="{BFC1FA4B-49DB-4328-9411-6E10E44D9D36}" name="concatenado" dataDxfId="452" totalsRowDxfId="453">
      <calculatedColumnFormula>_xlfn.CONCAT(CONTRATOS[[#This Row],[ARP ou CONTRATO]],CONTRATOS[[#This Row],[N°ANO]])</calculatedColumnFormula>
    </tableColumn>
    <tableColumn id="52" xr3:uid="{AE3DD817-A104-4CDB-B31D-22CDE8E9A3C4}" name="TEXTO NOTIFICAÇÃO" dataDxfId="451">
      <calculatedColumnFormula>IF(ISNUMBER(FIND("8.666",AA2)),
"Nos termos da Portaria n° 3.615/2021-GP, a prorrogação de contratos administrativos deverá ser instaurada com antecedência mínima de 60 (sessenta) dias do término da vigência, mediante envio do respectivo expediente à SEADM, via SEI.",
IF(ISNUMBER(FIND("14.133",AA2)),
"Nos termos da Portaria n° 234/2025-GP, a prorrogação de contratos administrativos deverá ser instaurada com antecedência mínima de 60 (sessenta) dias do término da vigência, mediante envio do respectivo expediente à SEADM, via SEI.",
""
))</calculatedColumnFormula>
    </tableColumn>
  </tableColumns>
  <tableStyleInfo name="TableStyleMedium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F491451-A038-4A41-A570-8C7E67463B75}" name="Tabela6" displayName="Tabela6" ref="A1:F2136" totalsRowShown="0" dataDxfId="450">
  <autoFilter ref="A1:F2136" xr:uid="{CF491451-A038-4A41-A570-8C7E67463B75}"/>
  <tableColumns count="6">
    <tableColumn id="1" xr3:uid="{BB672109-ADA0-4EBC-9CAF-BDA2D5603850}" name="Concatenado" dataDxfId="449">
      <calculatedColumnFormula>_xlfn.CONCAT("ARP",B2)</calculatedColumnFormula>
    </tableColumn>
    <tableColumn id="2" xr3:uid="{E72B36A2-ED90-4D68-85AD-B9A8865ACB52}" name="ATA" dataDxfId="448">
      <calculatedColumnFormula>_xlfn.CONCAT(TEXT(E2,"000"),"/",D2)</calculatedColumnFormula>
    </tableColumn>
    <tableColumn id="3" xr3:uid="{FF59E147-4D6E-4D29-BDA5-F56C80D71F4F}" name="exercicio fiananceiro" dataDxfId="447"/>
    <tableColumn id="4" xr3:uid="{9F50F7AE-B76C-4146-BDD1-ACBB96CDBE42}" name="exercicioAta" dataDxfId="446"/>
    <tableColumn id="5" xr3:uid="{DCD29315-1C47-447A-A9AF-852505C20905}" name="numeroAta" dataDxfId="445"/>
    <tableColumn id="6" xr3:uid="{D134525D-62DB-4270-A7B2-9C480AD5CF3F}" name="Valor Executado Ano" dataDxfId="444" dataCellStyle="Moed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32D3AE2-3679-45CA-BF30-D9C1F945D15F}" name="Tabela7" displayName="Tabela7" ref="A1:N155" totalsRowShown="0" headerRowDxfId="402" dataDxfId="401">
  <autoFilter ref="A1:N155" xr:uid="{032D3AE2-3679-45CA-BF30-D9C1F945D15F}"/>
  <tableColumns count="14">
    <tableColumn id="1" xr3:uid="{93048557-23E2-4049-A9E0-F067DB9B17D2}" name="Concatenado" dataDxfId="400">
      <calculatedColumnFormula>_xlfn.CONCAT("ARP",B2)</calculatedColumnFormula>
    </tableColumn>
    <tableColumn id="2" xr3:uid="{844B4281-8249-47CB-B5E9-1F4C3D325F90}" name="ajustado" dataDxfId="399">
      <calculatedColumnFormula>_xlfn.CONCAT(TEXT(D2,"000"),"/",C2)</calculatedColumnFormula>
    </tableColumn>
    <tableColumn id="3" xr3:uid="{9975CBB2-590A-4ACA-90DD-D28855D08769}" name="ano" dataDxfId="398">
      <calculatedColumnFormula>LEFT(E2,5)</calculatedColumnFormula>
    </tableColumn>
    <tableColumn id="4" xr3:uid="{277C82A0-8B8B-4C1E-9637-7CB5085DB4FB}" name="numero" dataDxfId="397">
      <calculatedColumnFormula>TEXT(RIGHT(E2,LEN(E2)-5),"000")</calculatedColumnFormula>
    </tableColumn>
    <tableColumn id="5" xr3:uid="{C1C366A0-4203-42F9-B96C-F89B8A80A8C7}" name="Ata" dataDxfId="396"/>
    <tableColumn id="6" xr3:uid="{7591D45D-59E4-46EB-8F7E-E4F26D0C7B9F}" name="Nº PE" dataDxfId="395"/>
    <tableColumn id="7" xr3:uid="{2B61DD99-1BFA-42AA-B2AD-35AC89567EB5}" name="Objeto" dataDxfId="394"/>
    <tableColumn id="8" xr3:uid="{84FB4FBF-840F-4258-83E1-A829E2E5CF10}" name="Empresa" dataDxfId="393"/>
    <tableColumn id="9" xr3:uid="{3AB4EA19-BFB9-446A-82C8-7F578B39BDF3}" name="Vigência" dataDxfId="392"/>
    <tableColumn id="10" xr3:uid="{360AB384-691A-40B8-8BFE-3A96EAEA4F79}" name="Coluna1" dataDxfId="391"/>
    <tableColumn id="11" xr3:uid="{61E7BCB8-3D7C-496A-B266-409A82524B5C}" name="Setor" dataDxfId="390"/>
    <tableColumn id="12" xr3:uid="{3686E51E-1558-496C-B9B4-1FD61387B6A6}" name="Processo" dataDxfId="389"/>
    <tableColumn id="13" xr3:uid="{F278DB81-DDE9-4947-82CE-4B3E4BA56928}" name="Valor por Fornecedor" dataDxfId="388" dataCellStyle="Moeda"/>
    <tableColumn id="14" xr3:uid="{379367C8-9180-4A98-89AF-9B79BE43FF0E}" name="Valor Total da Ata" dataDxfId="38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2950C11-5DA5-44FF-9ACB-13031275AFBB}" name="tabelaM11" displayName="tabelaM11" ref="A1:V361" totalsRowShown="0">
  <autoFilter ref="A1:V361" xr:uid="{32950C11-5DA5-44FF-9ACB-13031275AFBB}"/>
  <tableColumns count="22">
    <tableColumn id="1" xr3:uid="{9D3AB757-6D6B-4A82-B529-D1866FBAD7EC}" name="Concatenado" dataDxfId="344">
      <calculatedColumnFormula>_xlfn.CONCAT("Contrato",B2)</calculatedColumnFormula>
    </tableColumn>
    <tableColumn id="2" xr3:uid="{0561184C-2E39-4FDE-9AEA-3861A9440F17}" name="ajustado" dataDxfId="343">
      <calculatedColumnFormula>_xlfn.CONCAT(TEXT(D2,"000"),"/",C2)</calculatedColumnFormula>
    </tableColumn>
    <tableColumn id="3" xr3:uid="{285C0C95-AEDD-44C2-8C31-0EABA099F967}" name="ano" dataDxfId="342">
      <calculatedColumnFormula>LEFT(E2,5)</calculatedColumnFormula>
    </tableColumn>
    <tableColumn id="4" xr3:uid="{9029743D-7F73-4E83-8216-FBA30E358531}" name="numero" dataDxfId="341">
      <calculatedColumnFormula>TEXT(RIGHT(E2,LEN(E2)-5),"000")</calculatedColumnFormula>
    </tableColumn>
    <tableColumn id="5" xr3:uid="{2A39824A-FF34-4B35-AD77-6AFF7FCFB99A}" name="Contrato" dataDxfId="340"/>
    <tableColumn id="6" xr3:uid="{7415CFAE-B25C-413D-84F2-3F06FB1822FB}" name="Credor" dataDxfId="339"/>
    <tableColumn id="7" xr3:uid="{F4363AA3-D249-4F8E-B69E-A5306A59BA21}" name="CNPJ" dataDxfId="338"/>
    <tableColumn id="8" xr3:uid="{C05D3C06-30B7-4A26-B31D-D7AD357549BA}" name="Objeto" dataDxfId="337"/>
    <tableColumn id="9" xr3:uid="{82C59138-CFCF-4A24-8E04-262AF1890D1A}" name="Tipo" dataDxfId="336"/>
    <tableColumn id="10" xr3:uid="{02901394-8926-42D6-8D48-FF12CC3568E7}" name="QC" dataDxfId="335"/>
    <tableColumn id="11" xr3:uid="{FE0BDC21-26B5-40B7-B09D-5C2B5C944C96}" name="Número " dataDxfId="334"/>
    <tableColumn id="12" xr3:uid="{01E6B60F-1B44-4B9B-AF0F-E6DDE30874EA}" name="Especificação" dataDxfId="333"/>
    <tableColumn id="13" xr3:uid="{C62BA7A6-8421-4459-90F5-7D5E2B9D0DA2}" name="Dt. inicial"/>
    <tableColumn id="14" xr3:uid="{5AC4AD3B-1394-4C0B-91EE-45396F610143}" name="Dt. final" dataDxfId="332"/>
    <tableColumn id="15" xr3:uid="{FD102AF2-C1B3-4A59-9966-C5F19ED9744C}" name="Inicial" dataDxfId="331"/>
    <tableColumn id="16" xr3:uid="{E8DADFF0-4F17-4E22-A133-E4DE98B7CB9A}" name="Atual" dataDxfId="330"/>
    <tableColumn id="17" xr3:uid="{1E4AF05B-8C18-4C10-9203-611F68030C6B}" name="Aditivo" dataDxfId="329"/>
    <tableColumn id="18" xr3:uid="{BE0A427F-587B-45FC-A7C5-EBFC91EE800E}" name="Qtd. Aptl." dataDxfId="328"/>
    <tableColumn id="19" xr3:uid="{49AABDB1-B64C-48CB-97BB-BF441F0D978F}" name="No Exercício 2026" dataDxfId="327"/>
    <tableColumn id="20" xr3:uid="{501DBD50-5A84-4FF2-B059-0A2B43AD5D0A}" name="Acumulado 2025" dataDxfId="326"/>
    <tableColumn id="21" xr3:uid="{019C13C7-E49D-4BB9-9798-60D3D7F5846C}" name="Observação"/>
    <tableColumn id="22" xr3:uid="{CB77B6A9-AE70-4D49-BCAC-4C74A3F3CEB0}" name="Acumulado Total" dataDxfId="325">
      <calculatedColumnFormula>T2+S2</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88F8A0-6265-4ADE-8D29-543BAB8043D3}" name="Integrantes" displayName="Integrantes" ref="A2:G278" totalsRowShown="0" headerRowDxfId="187" dataDxfId="186" totalsRowDxfId="185" headerRowBorderDxfId="183" tableBorderDxfId="184">
  <autoFilter ref="A2:G278" xr:uid="{8088F8A0-6265-4ADE-8D29-543BAB8043D3}"/>
  <sortState xmlns:xlrd2="http://schemas.microsoft.com/office/spreadsheetml/2017/richdata2" ref="A3:G261">
    <sortCondition ref="A2:A261"/>
  </sortState>
  <tableColumns count="7">
    <tableColumn id="1" xr3:uid="{8A1FAFEA-8D68-4454-BE9E-EA4D1E2633EA}" name="SERVIDOR" dataDxfId="181" totalsRowDxfId="182"/>
    <tableColumn id="6" xr3:uid="{CA9AB8D2-121D-4377-AB1A-16486632C077}" name="UNIDADE" dataDxfId="179" totalsRowDxfId="180"/>
    <tableColumn id="2" xr3:uid="{62D42E4C-2645-49C2-8181-4C1CDAFAD617}" name="GESTOR DO CONTRATO" dataDxfId="177" totalsRowDxfId="178"/>
    <tableColumn id="3" xr3:uid="{B735DA5F-F913-4707-961F-C5292F124BE6}" name="FISCAL DEMANDANTE" dataDxfId="175" totalsRowDxfId="176"/>
    <tableColumn id="4" xr3:uid="{9A91A364-6B0E-473D-8B6F-0998F4E8453B}" name="FISCAL TÉCNICO" dataDxfId="173" totalsRowDxfId="174"/>
    <tableColumn id="5" xr3:uid="{ED07E91E-7878-4046-97B6-69B6C2A15178}" name="CARGA TOTAL" dataDxfId="171" totalsRowDxfId="172">
      <calculatedColumnFormula>C3+D3+E3</calculatedColumnFormula>
    </tableColumn>
    <tableColumn id="7" xr3:uid="{12203B38-3D5E-434C-89C5-FE6589914728}" name="E-MAIL" dataDxfId="169" totalsRowDxfId="170"/>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658B332-A3F4-47D2-A0CE-2CE15326BA47}" name="Tabela5" displayName="Tabela5" ref="A1:I266" totalsRowShown="0" headerRowDxfId="159" dataDxfId="158">
  <autoFilter ref="A1:I266" xr:uid="{FED1116B-5DB5-471E-933E-29F7373BBFE5}">
    <filterColumn colId="0">
      <filters>
        <filter val="Adil Bahia da Silva Rezende"/>
        <filter val="Adriana Coelho Lisboa"/>
        <filter val="Afonso Teixeira Noura Neto"/>
        <filter val="Airton Edson Paulo Pereira do Nascimento"/>
        <filter val="Albinesio da Silva Duarte"/>
        <filter val="Alex Mota de Souza"/>
        <filter val="Alexander Richard Vinso"/>
        <filter val="Alexandro Teixeira de Arruda Furtado"/>
        <filter val="Alvaro Quaresma de Araujo Neto"/>
        <filter val="Alvaro Rogers Cardoso Alvao"/>
        <filter val="Amanda Maciel Machado Barros"/>
        <filter val="Ana Cássia de Souza Reis"/>
        <filter val="Ana Cristina Nunes do Nascimento"/>
        <filter val="Ana Lucia Monteiro de Sousa"/>
        <filter val="Anailton Paulo de Alencar"/>
        <filter val="Anderson Clay Batista Pereira"/>
        <filter val="Andreza de Lourdes Oliveira Cassiano"/>
        <filter val="Antonio Carlos Sampaio Martins de Barros Junior"/>
        <filter val="Antonio Fernandes dos Santos Sousa"/>
        <filter val="Antonio Marcos Nunes de Carvalho"/>
        <filter val="Antonio Maximiano de Sousa Martins Jr."/>
        <filter val="Antonio Paulo Costa de Castro"/>
        <filter val="Antonio Wilson Eutropio Azevedo de Souza"/>
        <filter val="Arilson Galdino da Silva"/>
        <filter val="Arlene Cristina Silva Siqueira"/>
        <filter val="Arthur Conrado de Melo Neto"/>
        <filter val="Arthur Wadrin da Costa"/>
        <filter val="Augusto de Almeida Macola"/>
        <filter val="Augusto Lopes Matos"/>
        <filter val="Brunna Ferreira da Silva"/>
        <filter val="Bruno Botelho Cardoso"/>
        <filter val="Bruno Vieira dos Santos"/>
        <filter val="Camila Amado Soares"/>
        <filter val="Carlo Gustavo da Cunha Martins"/>
        <filter val="Carlos Alberto Magalhães Bremgartner"/>
        <filter val="Carlos Victor Coimbra da Conceição"/>
        <filter val="Charley Cardoso da Silva"/>
        <filter val="Claikson Mendonca Duarte"/>
        <filter val="Claudia Sadeck Burlamaqui"/>
        <filter val="Claudio Luis da Silva Cabral"/>
        <filter val="Claudio Ormindo Silva dos Santos"/>
        <filter val="Cristiano Neri da Silva"/>
        <filter val="Cristina Cardoso da Costa Serra"/>
        <filter val="Daniel Azevedo Ferreira"/>
        <filter val="Daniel Fontes Pereira"/>
        <filter val="Daniel Menezes Simas"/>
        <filter val="Daniele Gaia Cardoso de Freitas"/>
        <filter val="Danilo dos Santos Bayma Amorim"/>
        <filter val="Darlene dos Reis Gonçalves Souza"/>
        <filter val="Deivison Pereira Cavalcante"/>
        <filter val="Denison Leandro Serrao Soares"/>
        <filter val="Diego Baptista Leitão"/>
        <filter val="Diego Fonseca Silva"/>
        <filter val="Djalma Da Costa Martins"/>
        <filter val="Dr. Agenor Cassio Nascimento Correia Andrade"/>
        <filter val="Edson Goncalves Ferreira"/>
        <filter val="Edson Santos de Souza"/>
        <filter val="Elaine Cristina Fernandes Ribeiro"/>
        <filter val="Elias Caetano Amaral de Moraes"/>
        <filter val="Elna Shinobu Yamada"/>
        <filter val="Eloisa Cristina Alves Hasegawa"/>
        <filter val="Enio de Oliveira Reboucas"/>
        <filter val="Erick Johny Maciel Bol"/>
        <filter val="Erison Lima de Souza"/>
        <filter val="Fabio Cristino da Silva Pereira"/>
        <filter val="Fabio Venicius Ferreira dos Reis"/>
        <filter val="Fabiola Bestene de Oliveira"/>
        <filter val="Fabricio Jose Uchoa Correa"/>
        <filter val="Fabricio Nogueira Rodrigues"/>
        <filter val="Flavia Queiroz Monteiro"/>
        <filter val="Francinaldo Pereira da Silva Barbosa"/>
        <filter val="Francisco de Oliveira Campos Filho"/>
        <filter val="Frank Ferdinando Loureiro Da Silva"/>
        <filter val="Gabriel Henrique da Silva Ventura"/>
        <filter val="Gabriel Lamego Pereira"/>
        <filter val="Gisele de Cassia Sousa Furtado"/>
        <filter val="Glaucia Regina Centeno Cordeiro de Campos"/>
        <filter val="Glauco Tadeu Bastos Monteiro"/>
        <filter val="Helen Rose da Silva Saraiva Almeida"/>
        <filter val="Helio da Silva Pinheiro"/>
        <filter val="Hellen Geysa da Silva Miranda Brancalhão"/>
        <filter val="Helton Moura da Rocha"/>
        <filter val="Henrique Pacha Penna de Carvalho"/>
        <filter val="Igor Alcolumbre Pinto"/>
        <filter val="Jandiara Luzia Matos Pires"/>
        <filter val="Jean Karlo Quintela de Souza"/>
        <filter val="Jeferson Antonio Fernandes Bacelar"/>
        <filter val="Joao Marcelo de Sousa Siqueira"/>
        <filter val="Joao Victor Ferreira Almeida"/>
        <filter val="Jonas da Silva Soares"/>
        <filter val="Jonathas Serra de Miranda"/>
        <filter val="Jorge Luis Botelho Lobo"/>
        <filter val="Jose Luis Sarmento de Araujo"/>
        <filter val="Jose Nasareno de Macedo Silva"/>
        <filter val="Jose Nazareno Rufino de Mattos"/>
        <filter val="Josiane de Oliveira Neves"/>
        <filter val="Juliete Maria Rosa de Souza"/>
        <filter val="Kamilla de Mendonça Gondim Prince"/>
        <filter val="Karina Flávia Mendonça Reis Soares"/>
        <filter val="Kelle Katiúscia da Silva Auzier"/>
        <filter val="Klaus Rhossard Seabra Guimarães"/>
        <filter val="Laercio de Souza Gonçalves Júnior"/>
        <filter val="Lanalucia dos Santos Soares Figueiredo"/>
        <filter val="Leandro Soares Costa Borges"/>
        <filter val="Leila Maria Campos"/>
        <filter val="Leila Maria Lisboa da Silva"/>
        <filter val="Lenne Chaves Pinto da SilvaTorres"/>
        <filter val="Leonardo Junqueira da Silva Valente"/>
        <filter val="Leonardo Luidgi Segtowick da Silva Sovano"/>
        <filter val="Lorena Penin Bastos Botelho"/>
        <filter val="Luana de Paula Gonçalves Alamar"/>
        <filter val="Lucio Barreto Guerreiro"/>
        <filter val="Luis Carlos Bitencourt Ramos"/>
        <filter val="Luiz Antônico Cabral da Rocha"/>
        <filter val="Madalena Freitas de Oliveira"/>
        <filter val="Manasses de Souza Melo"/>
        <filter val="Manuel Bellarmino da Costa Neto"/>
        <filter val="Marcelo Farias das Chagas"/>
        <filter val="Marcelo Passos Calandrini Fernandes"/>
        <filter val="Marcia Valeria Amaral Lobato"/>
        <filter val="Marcos Ramalho Junior"/>
        <filter val="Marcus Sergio Ferreira Neves"/>
        <filter val="Marcus Vinicius Barbosa e Silva"/>
        <filter val="Maria Amelia Pessoa da Costa"/>
        <filter val="Marilene da Cunha Farias Gomes"/>
        <filter val="Marilia Paulo Teles"/>
        <filter val="Mario Tasso Ribeiro Serra Junior"/>
        <filter val="Marlon Silva Nascimento"/>
        <filter val="Mauricio Crispino Gomes"/>
        <filter val="Max Jorge Machado Santos"/>
        <filter val="Meirivaldo Caldas de Almeida"/>
        <filter val="Miguel Angelo Novo Simas"/>
        <filter val="Miguel Lucivaldo Alves Santos"/>
        <filter val="Moises Cristino de Oliveira"/>
        <filter val="Murilo de Melo Silva"/>
        <filter val="Nabia Cristina Melo Duailibe Barros"/>
        <filter val="Nadime Sassim Dahas"/>
        <filter val="Nerylena Barros de Assunção"/>
        <filter val="Newton Ricardo Lima de Oliveira"/>
        <filter val="Neyla Freitas dos Santos"/>
        <filter val="Orlando Cerdeira Bordallo Neto"/>
        <filter val="Pablo Costa de Almada Moura"/>
        <filter val="Paulo Alexandre Andrade de Oliveira"/>
        <filter val="Paulo Emilio Correia Lima Paes Barreto"/>
        <filter val="Paulo Gleidson Risuenho Peinado"/>
        <filter val="Paulo Marcelo de Araújo Hildebrando"/>
        <filter val="Paulo Roberto Lourinho dos Santos"/>
        <filter val="Rafaela Martins Prazeres"/>
        <filter val="Ramon Santos do Nascimento"/>
        <filter val="Randal Willams Ferreira de Castro"/>
        <filter val="Raquel de Souza Filgueira"/>
        <filter val="Regina Celia Oliveira da Silva"/>
        <filter val="Renato Moraes da Cunha"/>
        <filter val="Rennan Rodrigues Santos"/>
        <filter val="Rita de Cássia Araújo Oliveira Barata"/>
        <filter val="Roberto Sergio da Silva Castro"/>
        <filter val="Rodrigo Augusto do Amaral Alcantara"/>
        <filter val="Samanta Edrine do Rosário de Sousa"/>
        <filter val="Samantha Nahon Bittencourt"/>
        <filter val="Selma Lidia Azevedo Lobato"/>
        <filter val="Sergio Ricardo Pinto Moreira"/>
        <filter val="Sheyla Mayara Miranda Melo"/>
        <filter val="Simone de Sousa Britto"/>
        <filter val="Simonne Soares Batista"/>
        <filter val="Synthia Maria Guimarães Angelim"/>
        <filter val="Taiana Marina Souza Ladeira"/>
        <filter val="Tayna Conceição Martins de Pina Mello"/>
        <filter val="Terezinha de Jesus Monteiro Lobato"/>
        <filter val="Thiago da Silva Soares"/>
        <filter val="Valeria Matos Bezerra"/>
        <filter val="Vanessa Vieira Monteiro"/>
        <filter val="Walter Antonio Santos Duarte"/>
        <filter val="Wanderson Alcides Sena Marques"/>
        <filter val="Wanderson Benedito Souza da Costa"/>
        <filter val="Wellen de Paula Monteiro Amador"/>
        <filter val="Will Montenegro Teixeira"/>
        <filter val="Willian Rogerio Souza da Silva"/>
        <filter val="Yan Yuri Ferreira Lima"/>
      </filters>
    </filterColumn>
    <filterColumn colId="8">
      <filters>
        <filter val="1"/>
        <filter val="10"/>
        <filter val="11"/>
        <filter val="12"/>
        <filter val="13"/>
        <filter val="14"/>
        <filter val="15"/>
        <filter val="16"/>
        <filter val="17"/>
        <filter val="18"/>
        <filter val="2"/>
        <filter val="21"/>
        <filter val="26"/>
        <filter val="27"/>
        <filter val="3"/>
        <filter val="35"/>
        <filter val="4"/>
        <filter val="5"/>
        <filter val="51"/>
        <filter val="6"/>
        <filter val="7"/>
        <filter val="70"/>
        <filter val="8"/>
        <filter val="9"/>
      </filters>
    </filterColumn>
  </autoFilter>
  <sortState xmlns:xlrd2="http://schemas.microsoft.com/office/spreadsheetml/2017/richdata2" ref="A2:I256">
    <sortCondition ref="A1:A256"/>
  </sortState>
  <tableColumns count="9">
    <tableColumn id="1" xr3:uid="{A8ACEE2B-78F7-4269-8E46-972DB24E1ABD}" name="SERVIDOR" dataDxfId="157"/>
    <tableColumn id="2" xr3:uid="{3F6B0453-B986-43D6-900F-E7AD6599184A}" name="UNIDADE DEMANDANTE" dataDxfId="156"/>
    <tableColumn id="3" xr3:uid="{E618286B-D370-4660-9156-9FA0AB1B7A51}" name="GESTOR DO CONTRATO" dataDxfId="155">
      <calculatedColumnFormula>COUNTIFS('Contratos Vigentes'!AJ:AJ,'Gestão e fiscalização atual'!A2,'Contratos Vigentes'!$Q:$Q, "VIGENTE")</calculatedColumnFormula>
    </tableColumn>
    <tableColumn id="4" xr3:uid="{4D87EAFC-51FC-49A0-8C2C-4DFADBFD15EE}" name="FISCAL DEMANDANTE" dataDxfId="154">
      <calculatedColumnFormula>COUNTIFS('Contratos Vigentes'!AK:AK,'Gestão e fiscalização atual'!A2,'Contratos Vigentes'!$Q:$Q, "VIGENTE")</calculatedColumnFormula>
    </tableColumn>
    <tableColumn id="5" xr3:uid="{7AA7FA02-B90C-440A-93DB-BC56A851FEA0}" name="FISCAL TECNICO" dataDxfId="153">
      <calculatedColumnFormula>COUNTIFS('Contratos Vigentes'!AL:AL,'Gestão e fiscalização atual'!A2,'Contratos Vigentes'!$Q:$Q, "VIGENTE")</calculatedColumnFormula>
    </tableColumn>
    <tableColumn id="6" xr3:uid="{E3D621FC-F378-4B0B-9BA5-3104B8F668BE}" name="GESTOR SUBSTITUTO" dataDxfId="152">
      <calculatedColumnFormula>COUNTIFS('Contratos Vigentes'!AM:AM,'Gestão e fiscalização atual'!A2,'Contratos Vigentes'!$Q:$Q, "VIGENTE")</calculatedColumnFormula>
    </tableColumn>
    <tableColumn id="7" xr3:uid="{7F08B9CB-73FA-4E96-9CBD-EE668A2609EB}" name="FISCAL SUBSTITUTO" dataDxfId="151">
      <calculatedColumnFormula>COUNTIFS('Contratos Vigentes'!AN:AN,'Gestão e fiscalização atual'!A2,'Contratos Vigentes'!$Q:$Q, "VIGENTE")</calculatedColumnFormula>
    </tableColumn>
    <tableColumn id="8" xr3:uid="{883C908F-6676-435A-AE65-3C1BCE95E089}" name="FISCAL ADMINISTRATIVO" dataDxfId="150">
      <calculatedColumnFormula>COUNTIFS('Contratos Vigentes'!AR:AR,'Gestão e fiscalização atual'!A2,'Contratos Vigentes'!$Q:$Q, "VIGENTE")</calculatedColumnFormula>
    </tableColumn>
    <tableColumn id="9" xr3:uid="{523E2163-2CD9-4436-BA47-74276AC6E3FF}" name="TOTAL" dataDxfId="149">
      <calculatedColumnFormula>(SUM(C2:H2))</calculatedColumnFormula>
    </tableColumn>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FBB396-14F2-4047-B70B-5FA88168B951}" name="SETOREQ" displayName="SETOREQ" ref="A1:B11" totalsRowShown="0">
  <autoFilter ref="A1:B11" xr:uid="{5EFBB396-14F2-4047-B70B-5FA88168B951}"/>
  <tableColumns count="2">
    <tableColumn id="1" xr3:uid="{75702152-AA34-4EA7-829D-2C3D215DC0ED}" name="CODIGO"/>
    <tableColumn id="2" xr3:uid="{D47E555F-E53C-4FCF-883C-CA3A764352A2}" name="DESCRICAO"/>
  </tableColumns>
  <tableStyleInfo name="TableStyleLight9"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I1" dT="2023-05-29T14:27:07.20" personId="{39811F19-3196-4AA8-BA34-8A1253C8C18E}" id="{0D6D3424-6BD3-4E1C-B2FF-C53662191E7F}">
    <text>Conforme orientação da SEAUD, quando adesão/partícipe, informar o número da ARP</text>
  </threadedComment>
  <threadedComment ref="W1" dT="2026-02-19T13:47:45.17" personId="{39811F19-3196-4AA8-BA34-8A1253C8C18E}" id="{418F3AFA-6374-4CB0-A9B7-16C1AC4A7C89}">
    <text>Valor executado no exerício</text>
  </threadedComment>
  <threadedComment ref="AB1" dT="2024-06-20T12:52:02.43" personId="{39811F19-3196-4AA8-BA34-8A1253C8C18E}" id="{07BB3F16-CD05-4D1D-BF5D-5CE2EFFB46AB}">
    <text>Efeito financeiro</text>
  </threadedComment>
  <threadedComment ref="AB1" dT="2024-07-25T14:41:14.09" personId="{39811F19-3196-4AA8-BA34-8A1253C8C18E}" id="{968C33F0-D4A7-4108-B0E7-27D5E6888BE2}" parentId="{07BB3F16-CD05-4D1D-BF5D-5CE2EFFB46AB}">
    <text>data da proposta quando inexigibilidade</text>
  </threadedComment>
  <threadedComment ref="AK1" dT="2024-09-27T16:55:47.70" personId="{39811F19-3196-4AA8-BA34-8A1253C8C18E}" id="{340ECE73-9202-4EEC-A964-2FB2F005678D}">
    <text>Pela 14.133 fiscal requisitante</text>
  </threadedComment>
  <threadedComment ref="AB11" dT="2024-07-25T16:16:58.82" personId="{39811F19-3196-4AA8-BA34-8A1253C8C18E}" id="{B11D6E9D-0479-4688-AB3F-4CD61E316753}">
    <text>não tem data da proposta.  coloquei a data da validade da proposta</text>
  </threadedComment>
  <threadedComment ref="AB160" dT="2024-07-25T16:11:12.78" personId="{39811F19-3196-4AA8-BA34-8A1253C8C18E}" id="{D005807E-09F5-476A-9054-63EFF300AC52}">
    <text>não consta data na proposta. coloquei a data da validade da proposta</text>
  </threadedComment>
  <threadedComment ref="L250" dT="2023-08-09T17:57:54.88" personId="{39811F19-3196-4AA8-BA34-8A1253C8C18E}" id="{2BCDF413-CCAA-46BB-83A4-80C32FEC721E}">
    <text>indeterminado</text>
  </threadedComment>
  <threadedComment ref="L250" dT="2024-01-09T16:13:43.98" personId="{39811F19-3196-4AA8-BA34-8A1253C8C18E}" id="{C606AFBB-C36E-4164-AC33-22B401952071}" parentId="{2BCDF413-CCAA-46BB-83A4-80C32FEC721E}">
    <text>Data acrescentada para fins de BI</text>
  </threadedComment>
  <threadedComment ref="J253" dT="2026-01-02T13:00:30.73" personId="{39811F19-3196-4AA8-BA34-8A1253C8C18E}" id="{8A9C1ABE-7CBE-4482-AB91-3628E58F4461}">
    <text>60 meses a contar da data do recebimento definitivo</text>
  </threadedComment>
  <threadedComment ref="L887" dT="2023-08-09T17:57:54.88" personId="{39811F19-3196-4AA8-BA34-8A1253C8C18E}" id="{9AF78692-7CA0-429C-AC6E-5E6F3CDCAD46}">
    <text>indeterminado</text>
  </threadedComment>
  <threadedComment ref="L887" dT="2024-01-09T16:13:46.85" personId="{39811F19-3196-4AA8-BA34-8A1253C8C18E}" id="{C9578D34-D21E-46A9-AED2-A247F7B6AEB0}" parentId="{9AF78692-7CA0-429C-AC6E-5E6F3CDCAD46}">
    <text>Data acrescentada para fins de BI</text>
  </threadedComment>
</ThreadedComments>
</file>

<file path=xl/threadedComments/threadedComment2.xml><?xml version="1.0" encoding="utf-8"?>
<ThreadedComments xmlns="http://schemas.microsoft.com/office/spreadsheetml/2018/threadedcomments" xmlns:x="http://schemas.openxmlformats.org/spreadsheetml/2006/main">
  <threadedComment ref="T1" dT="2026-04-06T18:50:07.21" personId="{39811F19-3196-4AA8-BA34-8A1253C8C18E}" id="{25617687-BB4E-4DF1-BBB8-4D26381455E3}">
    <text>Não alterar essas informações</text>
  </threadedComment>
</ThreadedComments>
</file>

<file path=xl/worksheets/_rels/sheet1.xml.rels><?xml version="1.0" encoding="UTF-8" standalone="yes"?>
<Relationships xmlns="http://schemas.openxmlformats.org/package/2006/relationships"><Relationship Id="rId117" Type="http://schemas.openxmlformats.org/officeDocument/2006/relationships/hyperlink" Target="mailto:nasareno.silva@tjpa.jus.br;antonio.souza@tjpa.jus.br;;karina.reis@tjpa.jus.br;coordenadoria.contratos@tjpa.jus.br" TargetMode="External"/><Relationship Id="rId21" Type="http://schemas.openxmlformats.org/officeDocument/2006/relationships/hyperlink" Target="mailto:claikson.duarte@tjpa.jus.br;joaovfalmeida@tjpa.jus.br;paulo.alexandre@tjpa.jus.br;coordenadoria.contratos@tjpa.jus.br" TargetMode="External"/><Relationship Id="rId42" Type="http://schemas.openxmlformats.org/officeDocument/2006/relationships/hyperlink" Target="mailto:danison.soares@tjpa.jus.br;%20arilson.galdinho@tjpa.jus.br;%20fabio.reis@tjpa.jus.br" TargetMode="External"/><Relationship Id="rId63" Type="http://schemas.openxmlformats.org/officeDocument/2006/relationships/hyperlink" Target="mailto:claikson.duarte@tjpa.jus.br;%20thiago.soares@tjpa.jus.br" TargetMode="External"/><Relationship Id="rId84" Type="http://schemas.openxmlformats.org/officeDocument/2006/relationships/hyperlink" Target="mailto:felipe.freitas@tjpa.jus.br;%20marcus.neves@tjpa.jus.br" TargetMode="External"/><Relationship Id="rId138" Type="http://schemas.openxmlformats.org/officeDocument/2006/relationships/hyperlink" Target="mailto:joao.vfalmeida@tjpa.jus.br;antonio.castro@tjpa.jus.br;thiago.soares@tjpa.jus.br;leandro.borges@tjpa.jus.br" TargetMode="External"/><Relationship Id="rId159" Type="http://schemas.openxmlformats.org/officeDocument/2006/relationships/hyperlink" Target="mailto:nasareno.silva@tjpa.jus.br" TargetMode="External"/><Relationship Id="rId170" Type="http://schemas.openxmlformats.org/officeDocument/2006/relationships/hyperlink" Target="mailto:nasareno.silva@tjpa.jus.br" TargetMode="External"/><Relationship Id="rId107" Type="http://schemas.openxmlformats.org/officeDocument/2006/relationships/hyperlink" Target="mailto:elizabeth.raymundo@tjap.jus.br" TargetMode="External"/><Relationship Id="rId11" Type="http://schemas.openxmlformats.org/officeDocument/2006/relationships/hyperlink" Target="mailto:adriana.lisboa@tjpa.jus.br;%20claikson.duarte@tjpa.jus.br" TargetMode="External"/><Relationship Id="rId32" Type="http://schemas.openxmlformats.org/officeDocument/2006/relationships/hyperlink" Target="mailto:joao.vfalmeida@tjpa.jus.br;" TargetMode="External"/><Relationship Id="rId53" Type="http://schemas.openxmlformats.org/officeDocument/2006/relationships/hyperlink" Target="mailto:jose.araujo@tjpa.jus.br;%20gabriel.ventura@tjpa.jus.br;%20marcelo.fernandes@tjpa.jus.br" TargetMode="External"/><Relationship Id="rId74" Type="http://schemas.openxmlformats.org/officeDocument/2006/relationships/hyperlink" Target="mailto:enio.reboucas@tjpa.jus.br;%20joao.vfalmeida@tjpa.jus.br;%20marlon.nascimento@tjpa.jus.br" TargetMode="External"/><Relationship Id="rId128" Type="http://schemas.openxmlformats.org/officeDocument/2006/relationships/hyperlink" Target="mailto:camila.amado@tjpa.jus.br;miguel.simas@tjpa.jus.br;miguel.simas@tjpa.jus.br;paulo.cartagenes@tjpa.jus.br;coordenadoria.contratos@tjpa.jus.br" TargetMode="External"/><Relationship Id="rId149" Type="http://schemas.openxmlformats.org/officeDocument/2006/relationships/hyperlink" Target="mailto:nasereno.silva@tjpa.jus.br" TargetMode="External"/><Relationship Id="rId5" Type="http://schemas.openxmlformats.org/officeDocument/2006/relationships/hyperlink" Target="mailto:fontes.daniel@tjpa.jus.br;fontes.daniel@tjpa.jus.br;marcelo.chagas@tjpa.jus.br;ramon.nascimento@tjpa.jus.br;paulo.paes@tjpa.jus.br;coordenadoria.contratos@tjpa.jus.br" TargetMode="External"/><Relationship Id="rId95" Type="http://schemas.openxmlformats.org/officeDocument/2006/relationships/hyperlink" Target="mailto:enio.rebou&#231;as@tjpa.jus.br;%20joao.vfalmeida@tjpa.jus.br;%20marlon.nascimento@tjpa.jus.br" TargetMode="External"/><Relationship Id="rId160" Type="http://schemas.openxmlformats.org/officeDocument/2006/relationships/hyperlink" Target="mailto:nasareno.silva@tjpa.jus.br" TargetMode="External"/><Relationship Id="rId181" Type="http://schemas.openxmlformats.org/officeDocument/2006/relationships/hyperlink" Target="mailto:yan.lima@tjpa.jus.br;%20ramon.nascimento@tjpa.jus.br;%20coordenadoria.contratos@tjpa.jus.br" TargetMode="External"/><Relationship Id="rId22" Type="http://schemas.openxmlformats.org/officeDocument/2006/relationships/hyperlink" Target="mailto:claikson.duarte@tjpa.jus.br;joaovfalmeida@tjpa.jus.br;paulo.alexandre@tjpa.jus.br;coordenadoria.contratos@tjpa.jus.br" TargetMode="External"/><Relationship Id="rId43" Type="http://schemas.openxmlformats.org/officeDocument/2006/relationships/hyperlink" Target="mailto:arilson.galdinho@tjpa.jus.br;%20fabio.reis@tjpa.jus.br" TargetMode="External"/><Relationship Id="rId64" Type="http://schemas.openxmlformats.org/officeDocument/2006/relationships/hyperlink" Target="mailto:jose.araujo@tjpa.jus.br;%20gabriel.ventura@tjpa.jus.br" TargetMode="External"/><Relationship Id="rId118" Type="http://schemas.openxmlformats.org/officeDocument/2006/relationships/hyperlink" Target="mailto:nasareno.silva@tjpa.jus.br;antonio.souza@tjpa.jus.br;;sheyla.melo@tjpa.jus.br;coordenadoria.contratos@tjpa.jus.br" TargetMode="External"/><Relationship Id="rId139" Type="http://schemas.openxmlformats.org/officeDocument/2006/relationships/hyperlink" Target="mailto:nasareno.silva@tjpa.jus.br;kelle.auzier@tjpa.jus.br;antonio.souza@tjpa.jus.br;karina.reis@tjpa.jus.br" TargetMode="External"/><Relationship Id="rId85" Type="http://schemas.openxmlformats.org/officeDocument/2006/relationships/hyperlink" Target="mailto:felipe.freitas@tjpa.jus.br;%20marcus.neves@tjpa.jus.br" TargetMode="External"/><Relationship Id="rId150" Type="http://schemas.openxmlformats.org/officeDocument/2006/relationships/hyperlink" Target="mailto:nasereno.silva@tjpa.jus.br" TargetMode="External"/><Relationship Id="rId171" Type="http://schemas.openxmlformats.org/officeDocument/2006/relationships/hyperlink" Target="mailto:nasareno.silva@tjpa.jus.br" TargetMode="External"/><Relationship Id="rId12" Type="http://schemas.openxmlformats.org/officeDocument/2006/relationships/hyperlink" Target="mailto:adriana.lisboa@tjpa.jus.br;%20claikson.duarte@tjpa.jus.br" TargetMode="External"/><Relationship Id="rId33" Type="http://schemas.openxmlformats.org/officeDocument/2006/relationships/hyperlink" Target="mailto:joao.vfalmeida@tjpa.jus.br;" TargetMode="External"/><Relationship Id="rId108" Type="http://schemas.openxmlformats.org/officeDocument/2006/relationships/hyperlink" Target="mailto:edson.ferreira@tjpa.jus." TargetMode="External"/><Relationship Id="rId129" Type="http://schemas.openxmlformats.org/officeDocument/2006/relationships/hyperlink" Target="mailto:willian.silva@tjpa.jus.br;edson.souza@tjpa.jus.br;paulo.hildebrando@tjpa.jus.br" TargetMode="External"/><Relationship Id="rId54" Type="http://schemas.openxmlformats.org/officeDocument/2006/relationships/hyperlink" Target="mailto:felipe.freitas@tjpa.jus.br;%20marcus.neves@tjpa.jus.br" TargetMode="External"/><Relationship Id="rId75" Type="http://schemas.openxmlformats.org/officeDocument/2006/relationships/hyperlink" Target="mailto:edson.souza@tjpa.jus.br;%20william.silva@tjpa.jus.br;%20marlon.nascimento@tjpa.jus.br" TargetMode="External"/><Relationship Id="rId96" Type="http://schemas.openxmlformats.org/officeDocument/2006/relationships/hyperlink" Target="mailto:enio.rebou&#231;as@tjpa.jus.br;%20joao.vfalmeida@tjpa.jus.br;%20marlon.nascimento@tjpa.jus.br" TargetMode="External"/><Relationship Id="rId140" Type="http://schemas.openxmlformats.org/officeDocument/2006/relationships/hyperlink" Target="mailto:will.teixeira@tjpa.jus.br;klaus.guimaraes@tjpa.jus.br" TargetMode="External"/><Relationship Id="rId161" Type="http://schemas.openxmlformats.org/officeDocument/2006/relationships/hyperlink" Target="mailto:nasareno.silva@tjpa.jus.br" TargetMode="External"/><Relationship Id="rId182" Type="http://schemas.openxmlformats.org/officeDocument/2006/relationships/hyperlink" Target="mailto:fabio.reis@tjpa.jus.br%20arilson.silva@tjpa.jus.br;sandro.martins@tjpa.jus.br;%20marcus.silva@tjpa.jus.br;%20coordenadoria.contratos@tjpa.jus.br" TargetMode="External"/><Relationship Id="rId6" Type="http://schemas.openxmlformats.org/officeDocument/2006/relationships/hyperlink" Target="mailto:rennan.santos@tjpa.jus.br;afonso.teixeira@tjpa.jus.br;%20afonso.teixeira@tjpa.jus.br;%20coordenadoria.contratos@tjpa.jus.br" TargetMode="External"/><Relationship Id="rId23" Type="http://schemas.openxmlformats.org/officeDocument/2006/relationships/hyperlink" Target="mailto:claikson.duarte@tjpa.jus.br;joaovfalmeida@tjpa.jus.br;paulo.alexandre@tjpa.jus.br;coordenadoria.contratos@tjpa.jus.br" TargetMode="External"/><Relationship Id="rId119" Type="http://schemas.openxmlformats.org/officeDocument/2006/relationships/hyperlink" Target="mailto:alvaro.neto@tjpa.jus.br;luiz.cabral@tjpa.jus.br;;;coordenadoria.contratos@tjpa.jus.br" TargetMode="External"/><Relationship Id="rId44" Type="http://schemas.openxmlformats.org/officeDocument/2006/relationships/hyperlink" Target="mailto:arilson.galdinho@tjpa.jus.br;%20fabio.reis@tjpa.jus.br" TargetMode="External"/><Relationship Id="rId65" Type="http://schemas.openxmlformats.org/officeDocument/2006/relationships/hyperlink" Target="mailto:jose.araujo@tjpa.jus.br;%20gabriel.ventura@tjpa.jus.br;%20marcelo.fernandes@tjpa.jus.br" TargetMode="External"/><Relationship Id="rId86" Type="http://schemas.openxmlformats.org/officeDocument/2006/relationships/hyperlink" Target="mailto:felipe.freitas@tjpa.jus.br;%20marcus.neves@tjpa.jus.br" TargetMode="External"/><Relationship Id="rId130" Type="http://schemas.openxmlformats.org/officeDocument/2006/relationships/hyperlink" Target="mailto:willian.silva@tjpa.jus.br;edson.souza@tjpa.jus.br;paulo.hildebrando@tjpa.jus.br" TargetMode="External"/><Relationship Id="rId151" Type="http://schemas.openxmlformats.org/officeDocument/2006/relationships/hyperlink" Target="mailto:nasareno.silva@tjpa.jus.br" TargetMode="External"/><Relationship Id="rId172" Type="http://schemas.openxmlformats.org/officeDocument/2006/relationships/hyperlink" Target="mailto:nasareno.silva@tjpa.jus.br" TargetMode="External"/><Relationship Id="rId13" Type="http://schemas.openxmlformats.org/officeDocument/2006/relationships/hyperlink" Target="mailto:ramon.nascimento@tjpa.jus.br;fontes.daniel@tjpa.jus.br;coordenadoria.contratos@tjpa.jus.br" TargetMode="External"/><Relationship Id="rId18" Type="http://schemas.openxmlformats.org/officeDocument/2006/relationships/hyperlink" Target="mailto:paulo.hildebrando@tjpa.jus.br;%20daniel.simas@tjpa.jus.br;%20antonio.sousa2@tjpa.jus.br;%20coordenadoria.contratos@tjpa.jus.br" TargetMode="External"/><Relationship Id="rId39" Type="http://schemas.openxmlformats.org/officeDocument/2006/relationships/hyperlink" Target="mailto:nasareno.silva@tjpa.jus.br" TargetMode="External"/><Relationship Id="rId109" Type="http://schemas.openxmlformats.org/officeDocument/2006/relationships/hyperlink" Target="mailto:joao.siqueira@tjpa.jus.br" TargetMode="External"/><Relationship Id="rId34" Type="http://schemas.openxmlformats.org/officeDocument/2006/relationships/hyperlink" Target="mailto:nasareno.silva@tjpa.jus.br" TargetMode="External"/><Relationship Id="rId50" Type="http://schemas.openxmlformats.org/officeDocument/2006/relationships/hyperlink" Target="mailto:meiravaldo.almeida@tjpa.jus.br;%20madalena.oliveira@tjpa.jus.br" TargetMode="External"/><Relationship Id="rId55" Type="http://schemas.openxmlformats.org/officeDocument/2006/relationships/hyperlink" Target="mailto:arlene.siqueira@tjpa.jus.br;%20fontes.daniel@tjpa.jus.br" TargetMode="External"/><Relationship Id="rId76" Type="http://schemas.openxmlformats.org/officeDocument/2006/relationships/hyperlink" Target="mailto:paulo.hildebrando@tjpa.jus.br;%20william.silva@tjpa.jus.br;%20edson.souza@tjpa.jus.br" TargetMode="External"/><Relationship Id="rId97" Type="http://schemas.openxmlformats.org/officeDocument/2006/relationships/hyperlink" Target="mailto:miguel.simas@tjpa.jus.br;%20kamilla.prince@tjpa.jus.br" TargetMode="External"/><Relationship Id="rId104" Type="http://schemas.openxmlformats.org/officeDocument/2006/relationships/hyperlink" Target="mailto:helton.rocha@tjpa.jus.br" TargetMode="External"/><Relationship Id="rId120" Type="http://schemas.openxmlformats.org/officeDocument/2006/relationships/hyperlink" Target="mailto:antonio.aleixo@tjpa.jus.br;%20coordenadoria.contratos@tjpa.jus.br" TargetMode="External"/><Relationship Id="rId125" Type="http://schemas.openxmlformats.org/officeDocument/2006/relationships/hyperlink" Target="mailto:joao.vfalmeida@tjpa.jus.br;paulo.alexandre@tjpa.jus.br;coordenadoria.contratos@tjpa.jus.br" TargetMode="External"/><Relationship Id="rId141" Type="http://schemas.openxmlformats.org/officeDocument/2006/relationships/hyperlink" Target="mailto:jeferson.bacelar@tjpa.jus.br;lorena.silva@tjpa.jus.br;paulo.correa@tjpa.jus.br;luciana.assad@tjpa.jus.br" TargetMode="External"/><Relationship Id="rId146" Type="http://schemas.openxmlformats.org/officeDocument/2006/relationships/hyperlink" Target="mailto:nasereno.silva@tjpa.jus.br" TargetMode="External"/><Relationship Id="rId167" Type="http://schemas.openxmlformats.org/officeDocument/2006/relationships/hyperlink" Target="mailto:nasareno.silva@tjpa.jus.br" TargetMode="External"/><Relationship Id="rId188" Type="http://schemas.openxmlformats.org/officeDocument/2006/relationships/comments" Target="../comments1.xml"/><Relationship Id="rId7" Type="http://schemas.openxmlformats.org/officeDocument/2006/relationships/hyperlink" Target="mailto:william.silva@tjpa.jus.br;marcos.ramalho@tjpa.jus.br;david.nascimento@tjpa.jus.br;cmtj@tjpa.jus.br;coordenadoria.contratos@tjpa.jus.br" TargetMode="External"/><Relationship Id="rId71" Type="http://schemas.openxmlformats.org/officeDocument/2006/relationships/hyperlink" Target="mailto:jose.araujo@tjpa.jus.br;%20selma.lobato@tjpa.jus.br;%20marcelo.fernandes@tjpa.jus.br" TargetMode="External"/><Relationship Id="rId92" Type="http://schemas.openxmlformats.org/officeDocument/2006/relationships/hyperlink" Target="mailto:marilene.gomes@tjpa.jus.br;%20alcindo.junior@tjpa.jus.br" TargetMode="External"/><Relationship Id="rId162" Type="http://schemas.openxmlformats.org/officeDocument/2006/relationships/hyperlink" Target="mailto:nasareno.silva@tjpa.jus.br" TargetMode="External"/><Relationship Id="rId183" Type="http://schemas.openxmlformats.org/officeDocument/2006/relationships/hyperlink" Target="mailto:nasareno.silva@tjpa.jus.br;%20nasareno.silva@tjpa.jus.br;%20;%20;%20;%20sead@tjpa.jus.br;%20coordenadoria.contratos@tjpa.jus.br" TargetMode="External"/><Relationship Id="rId2" Type="http://schemas.openxmlformats.org/officeDocument/2006/relationships/hyperlink" Target="mailto:miguel.lasantos@tjpa.jus.br;joao.loureiro@tjpa.jus.br;marcio.goes@tjpa.jus.br;coordenadoria.contratos@tjpa.jus.br" TargetMode="External"/><Relationship Id="rId29" Type="http://schemas.openxmlformats.org/officeDocument/2006/relationships/hyperlink" Target="mailto:joao.vfalmeida@tjpa.jus.br;" TargetMode="External"/><Relationship Id="rId24" Type="http://schemas.openxmlformats.org/officeDocument/2006/relationships/hyperlink" Target="mailto:claikson.duarte@tjpa.jus.br;joaovfalmeida@tjpa.jus.br;paulo.alexandre@tjpa.jus.br;coordenadoria.contratos@tjpa.jus.br" TargetMode="External"/><Relationship Id="rId40" Type="http://schemas.openxmlformats.org/officeDocument/2006/relationships/hyperlink" Target="mailto:nasareno.silva@tjpa.jus.br" TargetMode="External"/><Relationship Id="rId45" Type="http://schemas.openxmlformats.org/officeDocument/2006/relationships/hyperlink" Target="mailto:jose.araujo@tjpa.jus.br;%20gabriel.ventura@tjpa.jus.br" TargetMode="External"/><Relationship Id="rId66" Type="http://schemas.openxmlformats.org/officeDocument/2006/relationships/hyperlink" Target="mailto:jose.araujo@tjpa.jus.br;%20gabriel.ventura@tjpa.jus.br" TargetMode="External"/><Relationship Id="rId87" Type="http://schemas.openxmlformats.org/officeDocument/2006/relationships/hyperlink" Target="mailto:felipe.freitas@tjpa.jus.br;%20marcus.neves@tjpa.jus.br" TargetMode="External"/><Relationship Id="rId110" Type="http://schemas.openxmlformats.org/officeDocument/2006/relationships/hyperlink" Target="mailto:jeferson.bacelar@tjpa.jus.br;lorena.silva@tjpa.jus.br;;;coordenadoria.contratos@tjpa.jus.br" TargetMode="External"/><Relationship Id="rId115" Type="http://schemas.openxmlformats.org/officeDocument/2006/relationships/hyperlink" Target="mailto:nasareno.silva@tjpa.jus.br;antonio.souza@tjpa.jus.br;;sheyla.melo@tjpa.jus.br;coordenadoria.contratos@tjpa.jus.br" TargetMode="External"/><Relationship Id="rId131" Type="http://schemas.openxmlformats.org/officeDocument/2006/relationships/hyperlink" Target="mailto:willian.silva@tjpa.jus.br;edson.souza@tjpa.jus.br;paulo.hildebrando@tjpa.jus.br" TargetMode="External"/><Relationship Id="rId136" Type="http://schemas.openxmlformats.org/officeDocument/2006/relationships/hyperlink" Target="mailto:joao.vfalmeida@tjpa.jus.br;claikson.duarte@tjpa.jus.br;barbara.barros@tjpa.jus.br" TargetMode="External"/><Relationship Id="rId157" Type="http://schemas.openxmlformats.org/officeDocument/2006/relationships/hyperlink" Target="mailto:nasareno.silva@tjpa.jus.br" TargetMode="External"/><Relationship Id="rId178" Type="http://schemas.openxmlformats.org/officeDocument/2006/relationships/hyperlink" Target="mailto:ramon.nascimento@tjpa.jus.br;fabio.reis@tjpa.jus.br;coordenadoria.contratos@tjpa.jus.br" TargetMode="External"/><Relationship Id="rId61" Type="http://schemas.openxmlformats.org/officeDocument/2006/relationships/hyperlink" Target="mailto:diego.leitao@tjpa.jus.br;%20felipe.freitas@tjpa.jus.br;%20marcus.neves@tjpa.jus.br" TargetMode="External"/><Relationship Id="rId82" Type="http://schemas.openxmlformats.org/officeDocument/2006/relationships/hyperlink" Target="mailto:felipe.freitas@tjpa.jus.br;%20marcus.neves@tjpa.jus.br" TargetMode="External"/><Relationship Id="rId152" Type="http://schemas.openxmlformats.org/officeDocument/2006/relationships/hyperlink" Target="mailto:nasareno.silva@tjpa.jus.br" TargetMode="External"/><Relationship Id="rId173" Type="http://schemas.openxmlformats.org/officeDocument/2006/relationships/hyperlink" Target="mailto:nasareno.silva@tjpa.jus.br" TargetMode="External"/><Relationship Id="rId19" Type="http://schemas.openxmlformats.org/officeDocument/2006/relationships/hyperlink" Target="mailto:nadime.dahas@tjpa.jus.br;klaus.guimaraes@tjpa.jus.br;gabriela.pessoa@tjpa.jus.br;coordenadoria.contratos@tjpa.jus.br" TargetMode="External"/><Relationship Id="rId14" Type="http://schemas.openxmlformats.org/officeDocument/2006/relationships/hyperlink" Target="mailto:fabio.reis@tjpa.jus.br;erick.bol@tjpa.jus.br;cristiano.neri@tjpa.jus.br;mauricio.braga@tjpa.jus.br;coordenadoria.contratos@tjpa.jus.br" TargetMode="External"/><Relationship Id="rId30" Type="http://schemas.openxmlformats.org/officeDocument/2006/relationships/hyperlink" Target="mailto:joao.vfalmeida@tjpa.jus.br;" TargetMode="External"/><Relationship Id="rId35" Type="http://schemas.openxmlformats.org/officeDocument/2006/relationships/hyperlink" Target="mailto:nasareno.silva@tjpa.jus.br" TargetMode="External"/><Relationship Id="rId56" Type="http://schemas.openxmlformats.org/officeDocument/2006/relationships/hyperlink" Target="mailto:felipe.freitas@tjpa.jus.br;%20marcus.neves@tjpa.jus.br" TargetMode="External"/><Relationship Id="rId77" Type="http://schemas.openxmlformats.org/officeDocument/2006/relationships/hyperlink" Target="mailto:daniel.ferreira@tjpa.jus.br;%20arilson.silva@tjpa.jus.br" TargetMode="External"/><Relationship Id="rId100" Type="http://schemas.openxmlformats.org/officeDocument/2006/relationships/hyperlink" Target="mailto:linomar.bahia@tjpa.jus.br" TargetMode="External"/><Relationship Id="rId105" Type="http://schemas.openxmlformats.org/officeDocument/2006/relationships/hyperlink" Target="mailto:armando.silva@tjpa.jus.br" TargetMode="External"/><Relationship Id="rId126" Type="http://schemas.openxmlformats.org/officeDocument/2006/relationships/hyperlink" Target="mailto:joao.vfalmeida@tjpa.jus.br;bruno.vieira@tjpa.jus.br;claikson.duarte@tjpa.jus.br;marcus.neves@tjpa.jus.br" TargetMode="External"/><Relationship Id="rId147" Type="http://schemas.openxmlformats.org/officeDocument/2006/relationships/hyperlink" Target="mailto:nasereno.silva@tjpa.jus.br" TargetMode="External"/><Relationship Id="rId168" Type="http://schemas.openxmlformats.org/officeDocument/2006/relationships/hyperlink" Target="mailto:nasareno.silva@tjpa.jus.br" TargetMode="External"/><Relationship Id="rId8" Type="http://schemas.openxmlformats.org/officeDocument/2006/relationships/hyperlink" Target="mailto:adil.bahia@tjpa.jus.br;vanessa.monteiro@tjpa.jus.br;regina.silva@tjpa.jus.br;coordenadoria.contratos@tjpa.jus.br;coordenadoria.imprensa@tjpa.jus.br" TargetMode="External"/><Relationship Id="rId51" Type="http://schemas.openxmlformats.org/officeDocument/2006/relationships/hyperlink" Target="mailto:jose.araujo@tjpa.jus.br;%20gabriel.ventura@tjpa.jus.br" TargetMode="External"/><Relationship Id="rId72" Type="http://schemas.openxmlformats.org/officeDocument/2006/relationships/hyperlink" Target="mailto:jose.araujo@tjpa.jus.br;%20gabriel.ventura@tjpa.jus.br" TargetMode="External"/><Relationship Id="rId93" Type="http://schemas.openxmlformats.org/officeDocument/2006/relationships/hyperlink" Target="mailto:antonio.martins@tjpa.jus.br;%20edson.ferreira@tjpa.jus.br" TargetMode="External"/><Relationship Id="rId98" Type="http://schemas.openxmlformats.org/officeDocument/2006/relationships/hyperlink" Target="mailto:adriana.lisboa@tjpa.jus.br" TargetMode="External"/><Relationship Id="rId121" Type="http://schemas.openxmlformats.org/officeDocument/2006/relationships/hyperlink" Target="mailto:luciana.mello@tjpa.jus.br;fabio.salame@tjpa.jus.br;fabio.azevedo@tjpa.jus.br;;erick.bol@tjpa.jus.br;coordenadoria.contratos@tjpa.jus.br" TargetMode="External"/><Relationship Id="rId142" Type="http://schemas.openxmlformats.org/officeDocument/2006/relationships/hyperlink" Target="mailto:joao.vfalmeida@tjpa.jus.br;claikson.duarte@tjpa.jus.br" TargetMode="External"/><Relationship Id="rId163" Type="http://schemas.openxmlformats.org/officeDocument/2006/relationships/hyperlink" Target="mailto:nasareno.silva@tjpa.jus.br" TargetMode="External"/><Relationship Id="rId184" Type="http://schemas.openxmlformats.org/officeDocument/2006/relationships/printerSettings" Target="../printerSettings/printerSettings1.bin"/><Relationship Id="rId189" Type="http://schemas.microsoft.com/office/2017/10/relationships/threadedComment" Target="../threadedComments/threadedComment1.xml"/><Relationship Id="rId3" Type="http://schemas.openxmlformats.org/officeDocument/2006/relationships/hyperlink" Target="mailto:antonio.sousa2@tjpa.jus.br;;francinaldo.barbosa@tjpa.jus.br;coordenadoria.contratos@tjpa.jus.br" TargetMode="External"/><Relationship Id="rId25" Type="http://schemas.openxmlformats.org/officeDocument/2006/relationships/hyperlink" Target="mailto:leila.silva@tjpa.jus.br;;;coordenadoria.contratos@tjpa.jus.br" TargetMode="External"/><Relationship Id="rId46" Type="http://schemas.openxmlformats.org/officeDocument/2006/relationships/hyperlink" Target="mailto:jose.araujo@tjpa.jus.br;%20gabriel.ventura@tjpa.jus.br;%20marcelo.fernandes@tjpa.jus.br" TargetMode="External"/><Relationship Id="rId67" Type="http://schemas.openxmlformats.org/officeDocument/2006/relationships/hyperlink" Target="mailto:jose.araujo@tjpa.jus.br;%20gabriel.ventura@tjpa.jus.br" TargetMode="External"/><Relationship Id="rId116" Type="http://schemas.openxmlformats.org/officeDocument/2006/relationships/hyperlink" Target="mailto:nasareno.silva@tjpa.jus.br;antonio.souza@tjpa.jus.br;;kelle.auzier@tjpa.jus.br;coordenadoria.contratos@tjpa.jus.br" TargetMode="External"/><Relationship Id="rId137" Type="http://schemas.openxmlformats.org/officeDocument/2006/relationships/hyperlink" Target="mailto:joao.vfalmeida@tjpa.jus.br;antonio.castro@tjpa.jus.br;thiago.soares@tjpa.jus.br;leandro.borges@tjpa.jus.br" TargetMode="External"/><Relationship Id="rId158" Type="http://schemas.openxmlformats.org/officeDocument/2006/relationships/hyperlink" Target="mailto:nasareno.silva@tjpa.jus.br" TargetMode="External"/><Relationship Id="rId20" Type="http://schemas.openxmlformats.org/officeDocument/2006/relationships/hyperlink" Target="mailto:nadime.dahas@tjpa.jus.br;klaus.guimaraes@tjpa.jus.br;gabriela.pessoa@tjpa.jus.br;coordenadoria.contratos@tjpa.jus.br" TargetMode="External"/><Relationship Id="rId41" Type="http://schemas.openxmlformats.org/officeDocument/2006/relationships/hyperlink" Target="mailto:adriana.guimaraes@tjpa.jus.br;%20helton.moura@tjpa.jus.br;%20jamille.menezes@tjpa.jus.br" TargetMode="External"/><Relationship Id="rId62" Type="http://schemas.openxmlformats.org/officeDocument/2006/relationships/hyperlink" Target="mailto:diego.leitao@tjpa.jus.br;%20felipe.freitas@tjpa.jus.br;%20marcus.neves@tjpa.jus.br" TargetMode="External"/><Relationship Id="rId83" Type="http://schemas.openxmlformats.org/officeDocument/2006/relationships/hyperlink" Target="mailto:felipe.freitas@tjpa.jus.br;%20marcus.neves@tjpa.jus.br" TargetMode="External"/><Relationship Id="rId88" Type="http://schemas.openxmlformats.org/officeDocument/2006/relationships/hyperlink" Target="mailto:thiago.castro@tjpa.jus.br;%20arilson.silva@tjpa.jus.br;%20daniel.ferreira@tjpa.jus.br" TargetMode="External"/><Relationship Id="rId111" Type="http://schemas.openxmlformats.org/officeDocument/2006/relationships/hyperlink" Target="mailto:simonne.batista@tjpa.jus.br;erick.bol@tjpa.jus.br;marcia.lobato@tjpa.jus.br;erick.bol@tjpa.jus.br;jose.goyana@tjpa.jus.br;coordenadoria.contratos@tjpa.jus.br" TargetMode="External"/><Relationship Id="rId132" Type="http://schemas.openxmlformats.org/officeDocument/2006/relationships/hyperlink" Target="mailto:luciana.mello@tjpa.jus.br;erick.bol@tjpa.jus.br;erick.bol@tjpa.jus.br;fabio.salame@tjpa.jus.br;fabio.azevedo@tjpa.jus.br;coordenadoria.contratos@tjpa.jus.br" TargetMode="External"/><Relationship Id="rId153" Type="http://schemas.openxmlformats.org/officeDocument/2006/relationships/hyperlink" Target="mailto:nasareno.silva@tjpa.jus.br" TargetMode="External"/><Relationship Id="rId174" Type="http://schemas.openxmlformats.org/officeDocument/2006/relationships/hyperlink" Target="mailto:nasareno.silva@tjpa.jus.br" TargetMode="External"/><Relationship Id="rId179" Type="http://schemas.openxmlformats.org/officeDocument/2006/relationships/hyperlink" Target="mailto:nasareno.silva@tjpa.jus.br" TargetMode="External"/><Relationship Id="rId15" Type="http://schemas.openxmlformats.org/officeDocument/2006/relationships/hyperlink" Target="mailto:jose.araujo@tjpa.jus.br;gabriel.ventura@tjpa.jus.br;jose.araujo@tjpa.jus.br;coordenadoria.contratos@tjpa.jus.br" TargetMode="External"/><Relationship Id="rId36" Type="http://schemas.openxmlformats.org/officeDocument/2006/relationships/hyperlink" Target="mailto:nasareno.silva@tjpa.jus.br" TargetMode="External"/><Relationship Id="rId57" Type="http://schemas.openxmlformats.org/officeDocument/2006/relationships/hyperlink" Target="mailto:luana.alamar@tjpa.jus.br;%20laila.campos@tjpa.jus.br;%20leiliane.raelo@tjpa.jus.br" TargetMode="External"/><Relationship Id="rId106" Type="http://schemas.openxmlformats.org/officeDocument/2006/relationships/hyperlink" Target="mailto:daniel.simas@tjpa.jus.br" TargetMode="External"/><Relationship Id="rId127" Type="http://schemas.openxmlformats.org/officeDocument/2006/relationships/hyperlink" Target="mailto:joao.vfalmeida@tjpa.jus.br;bruno.vieira@tjpa.jus.br;claikson.duarte@tjpa.jus.br;marcus.neves@tjpa.jus.br" TargetMode="External"/><Relationship Id="rId10" Type="http://schemas.openxmlformats.org/officeDocument/2006/relationships/hyperlink" Target="mailto:coordenadoria.contratos@tjpa.jus.br;william.silva@tjpa.jus.br;edson.souza@tjpa.jus.br;roberto.castro@tjpa.jus.br;cmtj@tjpa.jus.br" TargetMode="External"/><Relationship Id="rId31" Type="http://schemas.openxmlformats.org/officeDocument/2006/relationships/hyperlink" Target="mailto:joao.vfalmeida@tjpa.jus.br;" TargetMode="External"/><Relationship Id="rId52" Type="http://schemas.openxmlformats.org/officeDocument/2006/relationships/hyperlink" Target="mailto:elaine.ribeiro@tjpa.jus.br;%20lanalucia.soares@tjpa.jus.br" TargetMode="External"/><Relationship Id="rId73" Type="http://schemas.openxmlformats.org/officeDocument/2006/relationships/hyperlink" Target="mailto:antonio.martins@tjpa..jus.br;%20samantha.nahon@tjpa.ju.sbr" TargetMode="External"/><Relationship Id="rId78" Type="http://schemas.openxmlformats.org/officeDocument/2006/relationships/hyperlink" Target="mailto:daniel.ferreira@tjpa.jus.br;%20arilson.silva@tjpa.jus.br" TargetMode="External"/><Relationship Id="rId94" Type="http://schemas.openxmlformats.org/officeDocument/2006/relationships/hyperlink" Target="mailto:raquel.filgueira@tjpa.jus.br;%20anderson.clay@tjpa.jus.br" TargetMode="External"/><Relationship Id="rId99" Type="http://schemas.openxmlformats.org/officeDocument/2006/relationships/hyperlink" Target="mailto:maria.rendeiro@tjpa.jus.br" TargetMode="External"/><Relationship Id="rId101" Type="http://schemas.openxmlformats.org/officeDocument/2006/relationships/hyperlink" Target="mailto:paulo.hildebrando@tjpa.jus.br" TargetMode="External"/><Relationship Id="rId122" Type="http://schemas.openxmlformats.org/officeDocument/2006/relationships/hyperlink" Target="mailto:joao.vfalmeida@tjpa.jus.br;claikson.duarte@tjpa.jus.br;paulo.alexandre@tjpa.jus.br;coordenadoria.contratos@tjpa.jus.br" TargetMode="External"/><Relationship Id="rId143" Type="http://schemas.openxmlformats.org/officeDocument/2006/relationships/hyperlink" Target="mailto:joao.vfalmeida@tjpa.jus.br;claikson.duarte@tjpa.jus.br" TargetMode="External"/><Relationship Id="rId148" Type="http://schemas.openxmlformats.org/officeDocument/2006/relationships/hyperlink" Target="mailto:nasereno.silva@tjpa.jus.br" TargetMode="External"/><Relationship Id="rId164" Type="http://schemas.openxmlformats.org/officeDocument/2006/relationships/hyperlink" Target="mailto:nasareno.silva@tjpa.jus.br" TargetMode="External"/><Relationship Id="rId169" Type="http://schemas.openxmlformats.org/officeDocument/2006/relationships/hyperlink" Target="mailto:nasareno.silva@tjpa.jus.br" TargetMode="External"/><Relationship Id="rId185" Type="http://schemas.openxmlformats.org/officeDocument/2006/relationships/customProperty" Target="../customProperty1.bin"/><Relationship Id="rId4" Type="http://schemas.openxmlformats.org/officeDocument/2006/relationships/hyperlink" Target="mailto:marcus.silva@tjpa.jus.br;daniel.ferreira@tjpa.jus.br;daniel.ferreira@tjpa.jus.br;erick.bol@tjpa.jus.br;daniel.ferreira@tjpa.jus.br;coordenadoria.contratos@tjpa.jus.br" TargetMode="External"/><Relationship Id="rId9" Type="http://schemas.openxmlformats.org/officeDocument/2006/relationships/hyperlink" Target="mailto:linomar.bahia@tjpa.jus.br;joao.vital@tjpa.jus.br;coordenadoria.imprensa@tjpa.jus.br;coordenadoria.contratos@tjpa.jus.br" TargetMode="External"/><Relationship Id="rId180" Type="http://schemas.openxmlformats.org/officeDocument/2006/relationships/hyperlink" Target="mailto:yan.lima@tjpa.jus.br;%20ramon.nascimento@tjpa.jus.br;%20coordenadoria.contratos@tjpa.jus.br" TargetMode="External"/><Relationship Id="rId26" Type="http://schemas.openxmlformats.org/officeDocument/2006/relationships/hyperlink" Target="mailto:joao.vfalmeida@tjpa.jus.br;" TargetMode="External"/><Relationship Id="rId47" Type="http://schemas.openxmlformats.org/officeDocument/2006/relationships/hyperlink" Target="mailto:elaine.ribeiro@tjpa.jus.br;%20josiane.neves@tjpa.jus.br" TargetMode="External"/><Relationship Id="rId68" Type="http://schemas.openxmlformats.org/officeDocument/2006/relationships/hyperlink" Target="mailto:jose.araujo@tjpa.jus.br;%20gabriel.ventura@tjpa.jus.br;%20marcelo.fernandes@tjpa.jus.br" TargetMode="External"/><Relationship Id="rId89" Type="http://schemas.openxmlformats.org/officeDocument/2006/relationships/hyperlink" Target="mailto:thiago.castro@tjpa.jus.br;%20arilson.silva@tjpa.jus.br;%20daniel.ferreira@tjpa.jus.br" TargetMode="External"/><Relationship Id="rId112" Type="http://schemas.openxmlformats.org/officeDocument/2006/relationships/hyperlink" Target="mailto:nasareno.silva@tjpa.jus.br;antonio.souza@tjpa.jus.br;;kelle.auzier@tjpa.jus.br;coordenadoria.contratos@tjpa.jus.br" TargetMode="External"/><Relationship Id="rId133" Type="http://schemas.openxmlformats.org/officeDocument/2006/relationships/hyperlink" Target="mailto:jeferson.bacelar@tjpa.jus.br;jessica.marques@tjpa.jus.br" TargetMode="External"/><Relationship Id="rId154" Type="http://schemas.openxmlformats.org/officeDocument/2006/relationships/hyperlink" Target="mailto:nasareno.silva@tjpa.jus.br" TargetMode="External"/><Relationship Id="rId175" Type="http://schemas.openxmlformats.org/officeDocument/2006/relationships/hyperlink" Target="mailto:nasareno.silva@tjpa.jus.br" TargetMode="External"/><Relationship Id="rId16" Type="http://schemas.openxmlformats.org/officeDocument/2006/relationships/hyperlink" Target="mailto:danielle.lima@tjpa.jus.br;wanderson.marques@tjpa.jus.br;moises.oliveira@tjpa.jus.br;;;rodrigo.alcantara@tjpa.jus.br;coordenadoria.contratos@tjpa.jus.br" TargetMode="External"/><Relationship Id="rId37" Type="http://schemas.openxmlformats.org/officeDocument/2006/relationships/hyperlink" Target="mailto:nasareno.silva@tjpa.jus.br" TargetMode="External"/><Relationship Id="rId58" Type="http://schemas.openxmlformats.org/officeDocument/2006/relationships/hyperlink" Target="mailto:william.silva@tjpa.jus.br;%20marcos.ramalho@tjpa.jus.br" TargetMode="External"/><Relationship Id="rId79" Type="http://schemas.openxmlformats.org/officeDocument/2006/relationships/hyperlink" Target="mailto:felipe.freitas@tjpa.jus.br;%20bruno.santos@tjpa.jus.br" TargetMode="External"/><Relationship Id="rId102" Type="http://schemas.openxmlformats.org/officeDocument/2006/relationships/hyperlink" Target="mailto:daniel.simas@tjpa.jus.br" TargetMode="External"/><Relationship Id="rId123" Type="http://schemas.openxmlformats.org/officeDocument/2006/relationships/hyperlink" Target="mailto:joao.vfalmeida@tjpa.jus.br;claikson.duarte@tjpa.jus.br;paulo.alexandre@tjpa.jus.br;coordenadoria.contratos@tjpa.jus.br" TargetMode="External"/><Relationship Id="rId144" Type="http://schemas.openxmlformats.org/officeDocument/2006/relationships/hyperlink" Target="mailto:joao.vfalmeida@tjpa.jus.br;claikson.duarte@tjpa.jus.br" TargetMode="External"/><Relationship Id="rId90" Type="http://schemas.openxmlformats.org/officeDocument/2006/relationships/hyperlink" Target="mailto:claikson.duarte@tjpa.jus.br;%20brunna.silva@tjpa.jus.br" TargetMode="External"/><Relationship Id="rId165" Type="http://schemas.openxmlformats.org/officeDocument/2006/relationships/hyperlink" Target="mailto:nasareno.silva@tjpa.jus.br" TargetMode="External"/><Relationship Id="rId186" Type="http://schemas.openxmlformats.org/officeDocument/2006/relationships/vmlDrawing" Target="../drawings/vmlDrawing1.vml"/><Relationship Id="rId27" Type="http://schemas.openxmlformats.org/officeDocument/2006/relationships/hyperlink" Target="mailto:joao.vfalmeida@tjpa.jus.br;" TargetMode="External"/><Relationship Id="rId48" Type="http://schemas.openxmlformats.org/officeDocument/2006/relationships/hyperlink" Target="mailto:elaine.ribeiro@tjpa.jus.br;%20josiane.neves@tjpa.jus.br" TargetMode="External"/><Relationship Id="rId69" Type="http://schemas.openxmlformats.org/officeDocument/2006/relationships/hyperlink" Target="mailto:jose.araujo@tjpa.jus.br;%20gabriel.ventura@tjpa.jus.br;%20marcelo.fernandes@tjpa.jus.br" TargetMode="External"/><Relationship Id="rId113" Type="http://schemas.openxmlformats.org/officeDocument/2006/relationships/hyperlink" Target="mailto:nasareno.silva@tjpa.jus.br;antonio.souza@tjpa.jus.br;;karina.reis@tjpa.jus.br;coordenadoria.contratos@tjpa.jus.br" TargetMode="External"/><Relationship Id="rId134" Type="http://schemas.openxmlformats.org/officeDocument/2006/relationships/hyperlink" Target="mailto:jeferson.bacelar@tjpa.jus.br;%20jessica.marques@tjpa.jus.br;%20coordenadoria.contratos@tjpa.jus.br" TargetMode="External"/><Relationship Id="rId80" Type="http://schemas.openxmlformats.org/officeDocument/2006/relationships/hyperlink" Target="mailto:felipe.freitas@tjpa.jus.br;%20bruno.santos@tjpa.jus.br" TargetMode="External"/><Relationship Id="rId155" Type="http://schemas.openxmlformats.org/officeDocument/2006/relationships/hyperlink" Target="mailto:nasareno.silva@tjpa.jus.br" TargetMode="External"/><Relationship Id="rId176" Type="http://schemas.openxmlformats.org/officeDocument/2006/relationships/hyperlink" Target="mailto:nasareno.silva@tjpa.jus.br" TargetMode="External"/><Relationship Id="rId17" Type="http://schemas.openxmlformats.org/officeDocument/2006/relationships/hyperlink" Target="mailto:marcelo.fernandes@tjpa.jus.br;;selma.lobato@tjpa.jus.br;coordenadoria.contratos@tjpa.jus.br" TargetMode="External"/><Relationship Id="rId38" Type="http://schemas.openxmlformats.org/officeDocument/2006/relationships/hyperlink" Target="mailto:nasareno.silva@tjpa.jus.br" TargetMode="External"/><Relationship Id="rId59" Type="http://schemas.openxmlformats.org/officeDocument/2006/relationships/hyperlink" Target="mailto:arilson.silva@tjpa.jus.br;%20paulo.lourinho@tjpa.jus.br" TargetMode="External"/><Relationship Id="rId103" Type="http://schemas.openxmlformats.org/officeDocument/2006/relationships/hyperlink" Target="mailto:kamilla@prince@tjpa.jus.br" TargetMode="External"/><Relationship Id="rId124" Type="http://schemas.openxmlformats.org/officeDocument/2006/relationships/hyperlink" Target="mailto:joao.vfalmeida@tjpa.jus.br;paulo.alexandre@tjpa.jus.br;coordenadoria.contratos@tjpa.jus.br" TargetMode="External"/><Relationship Id="rId70" Type="http://schemas.openxmlformats.org/officeDocument/2006/relationships/hyperlink" Target="mailto:jose.araujo@tjpa.jus.br;%20gabriel.ventura@tjpa.jus.br;%20marcelo.fernandes@tjpa.jus.br" TargetMode="External"/><Relationship Id="rId91" Type="http://schemas.openxmlformats.org/officeDocument/2006/relationships/hyperlink" Target="mailto:diego.silva@tjpa.jus.br;%20arilson.silva@tjpa.jus.br;%20daniel.ferreira@tjpa.jus.br" TargetMode="External"/><Relationship Id="rId145" Type="http://schemas.openxmlformats.org/officeDocument/2006/relationships/hyperlink" Target="mailto:nasereno.silva@tjpa.jus.br" TargetMode="External"/><Relationship Id="rId166" Type="http://schemas.openxmlformats.org/officeDocument/2006/relationships/hyperlink" Target="mailto:nasareno.silva@tjpa.jus.br" TargetMode="External"/><Relationship Id="rId187" Type="http://schemas.openxmlformats.org/officeDocument/2006/relationships/table" Target="../tables/table1.xml"/><Relationship Id="rId1" Type="http://schemas.openxmlformats.org/officeDocument/2006/relationships/hyperlink" Target="mailto:raquel.filgueira@tjpa.jus.br;anderson.pereira@tjpa.jus.br;anderson.pereira@tjpa.jus.br;coordenadoria.contratos@tjpa.jus.br" TargetMode="External"/><Relationship Id="rId28" Type="http://schemas.openxmlformats.org/officeDocument/2006/relationships/hyperlink" Target="mailto:joao.vfalmeida@tjpa.jus.br;" TargetMode="External"/><Relationship Id="rId49" Type="http://schemas.openxmlformats.org/officeDocument/2006/relationships/hyperlink" Target="mailto:diego.leitao@tjpa.jus.br;%20felipe.freitas@tjpa.jus.br;%20marcus.neves@tjpa.jus.br" TargetMode="External"/><Relationship Id="rId114" Type="http://schemas.openxmlformats.org/officeDocument/2006/relationships/hyperlink" Target="mailto:nasareno.silva@tjpa.jus.br;antonio.souza@tjpa.jus.br;;karina.reis@tjpa.jus.br;coordenadoria.contratos@tjpa.jus.br" TargetMode="External"/><Relationship Id="rId60" Type="http://schemas.openxmlformats.org/officeDocument/2006/relationships/hyperlink" Target="mailto:diego.leitao@tjpa.jus.br;%20felipe.freitas@tjpa.jus.br;%20marcus.neves@tjpa.jus.br" TargetMode="External"/><Relationship Id="rId81" Type="http://schemas.openxmlformats.org/officeDocument/2006/relationships/hyperlink" Target="mailto:felipe.freitas@tjpa.jus.br;%20bruno.santos@tjpa.jus.br" TargetMode="External"/><Relationship Id="rId135" Type="http://schemas.openxmlformats.org/officeDocument/2006/relationships/hyperlink" Target="mailto:joao.vfalmeida@tjpa.jus.br;claikson.duarte@tjpa.jus.br;barbara.barros@tjpa.jus.br" TargetMode="External"/><Relationship Id="rId156" Type="http://schemas.openxmlformats.org/officeDocument/2006/relationships/hyperlink" Target="mailto:nasareno.silva@tjpa.jus.br" TargetMode="External"/><Relationship Id="rId177" Type="http://schemas.openxmlformats.org/officeDocument/2006/relationships/hyperlink" Target="mailto:nasareno.silva@tjpa.jus.br"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17" Type="http://schemas.openxmlformats.org/officeDocument/2006/relationships/hyperlink" Target="mailto:karina.reis@tjpa.jus.br" TargetMode="External"/><Relationship Id="rId21" Type="http://schemas.openxmlformats.org/officeDocument/2006/relationships/hyperlink" Target="mailto:comil@tjpa.jus.br" TargetMode="External"/><Relationship Id="rId63" Type="http://schemas.openxmlformats.org/officeDocument/2006/relationships/hyperlink" Target="mailto:barbara.barros@tjpa.jus.br" TargetMode="External"/><Relationship Id="rId159" Type="http://schemas.openxmlformats.org/officeDocument/2006/relationships/hyperlink" Target="mailto:conceicao.moreira@tjpa.jus.br" TargetMode="External"/><Relationship Id="rId170" Type="http://schemas.openxmlformats.org/officeDocument/2006/relationships/hyperlink" Target="mailto:michel.hansson@tjpa.jus.br" TargetMode="External"/><Relationship Id="rId226" Type="http://schemas.openxmlformats.org/officeDocument/2006/relationships/hyperlink" Target="mailto:amelia.costa@tjpa.jus.br" TargetMode="External"/><Relationship Id="rId107" Type="http://schemas.openxmlformats.org/officeDocument/2006/relationships/hyperlink" Target="mailto:glaucia.cordeiro@tjpa.jus.br" TargetMode="External"/><Relationship Id="rId11" Type="http://schemas.openxmlformats.org/officeDocument/2006/relationships/hyperlink" Target="mailto:leandro.borges@tjpa.jus.br" TargetMode="External"/><Relationship Id="rId32" Type="http://schemas.openxmlformats.org/officeDocument/2006/relationships/hyperlink" Target="mailto:anailton.alencar@tjpa.jus.br" TargetMode="External"/><Relationship Id="rId53" Type="http://schemas.openxmlformats.org/officeDocument/2006/relationships/hyperlink" Target="mailto:walter.duarte@tjpa.jus.br" TargetMode="External"/><Relationship Id="rId74" Type="http://schemas.openxmlformats.org/officeDocument/2006/relationships/hyperlink" Target="mailto:cristiano.neri@tjpa.jus.br" TargetMode="External"/><Relationship Id="rId128" Type="http://schemas.openxmlformats.org/officeDocument/2006/relationships/hyperlink" Target="mailto:jose.araujo@tjpa.jus.br" TargetMode="External"/><Relationship Id="rId149" Type="http://schemas.openxmlformats.org/officeDocument/2006/relationships/hyperlink" Target="mailto:marcelo.chagas@tjpa.jus.br" TargetMode="External"/><Relationship Id="rId5" Type="http://schemas.openxmlformats.org/officeDocument/2006/relationships/hyperlink" Target="mailto:afonso.teixeira@tjpa.jus.br" TargetMode="External"/><Relationship Id="rId95" Type="http://schemas.openxmlformats.org/officeDocument/2006/relationships/hyperlink" Target="mailto:fabio.salame@tjpa.jus.br" TargetMode="External"/><Relationship Id="rId160" Type="http://schemas.openxmlformats.org/officeDocument/2006/relationships/hyperlink" Target="mailto:nilce.ramoa@tjpa.jus.br" TargetMode="External"/><Relationship Id="rId181" Type="http://schemas.openxmlformats.org/officeDocument/2006/relationships/hyperlink" Target="mailto:paulo.peinado@tjpa.jus.br" TargetMode="External"/><Relationship Id="rId216" Type="http://schemas.openxmlformats.org/officeDocument/2006/relationships/hyperlink" Target="mailto:fontes.daniel@tjpa.jus.br;%20bruno.vieira@tjpa.jus.br;%20fernando.sena@tjpa.jus.br%20jonas.soares@tjpa.jus.br" TargetMode="External"/><Relationship Id="rId237" Type="http://schemas.openxmlformats.org/officeDocument/2006/relationships/hyperlink" Target="mailto:tayna.pina@tjpa.jus.br" TargetMode="External"/><Relationship Id="rId258" Type="http://schemas.openxmlformats.org/officeDocument/2006/relationships/hyperlink" Target="mailto:rodrigo.hmonteiro@tjpa.jus.br" TargetMode="External"/><Relationship Id="rId22" Type="http://schemas.openxmlformats.org/officeDocument/2006/relationships/hyperlink" Target="mailto:taquigrafia@tjpa.jus.br" TargetMode="External"/><Relationship Id="rId43" Type="http://schemas.openxmlformats.org/officeDocument/2006/relationships/hyperlink" Target="mailto:antonio.martins@tjpa.jus.br" TargetMode="External"/><Relationship Id="rId64" Type="http://schemas.openxmlformats.org/officeDocument/2006/relationships/hyperlink" Target="mailto:bruno.bcardoso@tjpa.jus.br" TargetMode="External"/><Relationship Id="rId118" Type="http://schemas.openxmlformats.org/officeDocument/2006/relationships/hyperlink" Target="mailto:kelle.auzier@tjpa.jus.br" TargetMode="External"/><Relationship Id="rId139" Type="http://schemas.openxmlformats.org/officeDocument/2006/relationships/hyperlink" Target="mailto:leonardo.valente@tjpa.jus.br" TargetMode="External"/><Relationship Id="rId85" Type="http://schemas.openxmlformats.org/officeDocument/2006/relationships/hyperlink" Target="mailto:diego.leitao@tjpa.jus.br" TargetMode="External"/><Relationship Id="rId150" Type="http://schemas.openxmlformats.org/officeDocument/2006/relationships/hyperlink" Target="mailto:marcelo.fernandes@tjpa.jus.br" TargetMode="External"/><Relationship Id="rId171" Type="http://schemas.openxmlformats.org/officeDocument/2006/relationships/hyperlink" Target="mailto:miguel.simas@tjpa.jus.br" TargetMode="External"/><Relationship Id="rId192" Type="http://schemas.openxmlformats.org/officeDocument/2006/relationships/hyperlink" Target="mailto:sergio.moreira@tjpa.jus.br" TargetMode="External"/><Relationship Id="rId206" Type="http://schemas.openxmlformats.org/officeDocument/2006/relationships/hyperlink" Target="mailto:enderson.silva@tjpa.jus.br" TargetMode="External"/><Relationship Id="rId227" Type="http://schemas.openxmlformats.org/officeDocument/2006/relationships/hyperlink" Target="mailto:patricia.rameiro@tjpa.jus.br" TargetMode="External"/><Relationship Id="rId248" Type="http://schemas.openxmlformats.org/officeDocument/2006/relationships/hyperlink" Target="mailto:iracema.alcantara@tjpa.jus.br" TargetMode="External"/><Relationship Id="rId12" Type="http://schemas.openxmlformats.org/officeDocument/2006/relationships/hyperlink" Target="mailto:edson.ferreira@tjpa.jus.br" TargetMode="External"/><Relationship Id="rId33" Type="http://schemas.openxmlformats.org/officeDocument/2006/relationships/hyperlink" Target="mailto:ana.reis@tjpa.jus.br" TargetMode="External"/><Relationship Id="rId108" Type="http://schemas.openxmlformats.org/officeDocument/2006/relationships/hyperlink" Target="mailto:helio.pinheiro@tjpa.jus.br" TargetMode="External"/><Relationship Id="rId129" Type="http://schemas.openxmlformats.org/officeDocument/2006/relationships/hyperlink" Target="mailto:jose.miguel@tjpa.jus.br" TargetMode="External"/><Relationship Id="rId54" Type="http://schemas.openxmlformats.org/officeDocument/2006/relationships/hyperlink" Target="mailto:randal.castro@tjpa.jus.br" TargetMode="External"/><Relationship Id="rId75" Type="http://schemas.openxmlformats.org/officeDocument/2006/relationships/hyperlink" Target="mailto:cristina.pimentel@tjpa.jus.br" TargetMode="External"/><Relationship Id="rId96" Type="http://schemas.openxmlformats.org/officeDocument/2006/relationships/hyperlink" Target="mailto:fabio.azevedo@tjpa.jus.br" TargetMode="External"/><Relationship Id="rId140" Type="http://schemas.openxmlformats.org/officeDocument/2006/relationships/hyperlink" Target="mailto:linomar.bahia@tjpa.jus.br" TargetMode="External"/><Relationship Id="rId161" Type="http://schemas.openxmlformats.org/officeDocument/2006/relationships/hyperlink" Target="mailto:marilene.farias@tjpa.jus.br" TargetMode="External"/><Relationship Id="rId182" Type="http://schemas.openxmlformats.org/officeDocument/2006/relationships/hyperlink" Target="mailto:paulo.hildebrando@tjpa.jus.br" TargetMode="External"/><Relationship Id="rId217" Type="http://schemas.openxmlformats.org/officeDocument/2006/relationships/hyperlink" Target="mailto:jorge.abdon@tjpa.jus.br" TargetMode="External"/><Relationship Id="rId6" Type="http://schemas.openxmlformats.org/officeDocument/2006/relationships/hyperlink" Target="mailto:alcindo.junior@tjpa.jus.br" TargetMode="External"/><Relationship Id="rId238" Type="http://schemas.openxmlformats.org/officeDocument/2006/relationships/hyperlink" Target="mailto:agenor.andrade@tjpa.jus.br" TargetMode="External"/><Relationship Id="rId259" Type="http://schemas.openxmlformats.org/officeDocument/2006/relationships/hyperlink" Target="mailto:debora.paiva@tjpa.jus.br" TargetMode="External"/><Relationship Id="rId23" Type="http://schemas.openxmlformats.org/officeDocument/2006/relationships/hyperlink" Target="mailto:engenharia@tjpa.jus.br" TargetMode="External"/><Relationship Id="rId119" Type="http://schemas.openxmlformats.org/officeDocument/2006/relationships/hyperlink" Target="mailto:leiliane.rabelo@tjpa.jus.br" TargetMode="External"/><Relationship Id="rId44" Type="http://schemas.openxmlformats.org/officeDocument/2006/relationships/hyperlink" Target="mailto:antonio.castro@tjpa.jus.br" TargetMode="External"/><Relationship Id="rId65" Type="http://schemas.openxmlformats.org/officeDocument/2006/relationships/hyperlink" Target="mailto:bruno.benchimol@tjpa.jus.br" TargetMode="External"/><Relationship Id="rId86" Type="http://schemas.openxmlformats.org/officeDocument/2006/relationships/hyperlink" Target="mailto:diego.fsilva@tjpa.jus.br" TargetMode="External"/><Relationship Id="rId130" Type="http://schemas.openxmlformats.org/officeDocument/2006/relationships/hyperlink" Target="mailto:jose.mattos@tjpa.jus.br" TargetMode="External"/><Relationship Id="rId151" Type="http://schemas.openxmlformats.org/officeDocument/2006/relationships/hyperlink" Target="mailto:marcia.lobato@tjpa.jus.br" TargetMode="External"/><Relationship Id="rId172" Type="http://schemas.openxmlformats.org/officeDocument/2006/relationships/hyperlink" Target="mailto:miguel.lasantos@tjpa.jus.br" TargetMode="External"/><Relationship Id="rId193" Type="http://schemas.openxmlformats.org/officeDocument/2006/relationships/hyperlink" Target="mailto:sheyla.melo@tjpa.jus.br" TargetMode="External"/><Relationship Id="rId207" Type="http://schemas.openxmlformats.org/officeDocument/2006/relationships/hyperlink" Target="mailto:hellen.miranda@tjpa.jus.br" TargetMode="External"/><Relationship Id="rId228" Type="http://schemas.openxmlformats.org/officeDocument/2006/relationships/hyperlink" Target="mailto:marilia.teles@tjpa.jus.br" TargetMode="External"/><Relationship Id="rId249" Type="http://schemas.openxmlformats.org/officeDocument/2006/relationships/hyperlink" Target="mailto:cilene.anchieta@tjpa.jus.br" TargetMode="External"/><Relationship Id="rId13" Type="http://schemas.openxmlformats.org/officeDocument/2006/relationships/hyperlink" Target="mailto:joao.vfalmeida@tjpa.jus.br" TargetMode="External"/><Relationship Id="rId109" Type="http://schemas.openxmlformats.org/officeDocument/2006/relationships/hyperlink" Target="mailto:helton.rocha@tjpa.jus.br" TargetMode="External"/><Relationship Id="rId260" Type="http://schemas.openxmlformats.org/officeDocument/2006/relationships/hyperlink" Target="mailto:romulo.albuquerque@tjpa.jus.br" TargetMode="External"/><Relationship Id="rId34" Type="http://schemas.openxmlformats.org/officeDocument/2006/relationships/hyperlink" Target="mailto:lucia.souza@tjpa.jus.br" TargetMode="External"/><Relationship Id="rId55" Type="http://schemas.openxmlformats.org/officeDocument/2006/relationships/hyperlink" Target="mailto:raquel.filgueira@tjpa.jus.br" TargetMode="External"/><Relationship Id="rId76" Type="http://schemas.openxmlformats.org/officeDocument/2006/relationships/hyperlink" Target="mailto:cristina.serra@tjpa.jus.br" TargetMode="External"/><Relationship Id="rId97" Type="http://schemas.openxmlformats.org/officeDocument/2006/relationships/hyperlink" Target="mailto:fabricio.uchoa@tjpa.jus.br" TargetMode="External"/><Relationship Id="rId120" Type="http://schemas.openxmlformats.org/officeDocument/2006/relationships/hyperlink" Target="mailto:luciana.assad@tjpa.jus.br" TargetMode="External"/><Relationship Id="rId141" Type="http://schemas.openxmlformats.org/officeDocument/2006/relationships/hyperlink" Target="mailto:lorena.silva@tjpa.jus.br" TargetMode="External"/><Relationship Id="rId7" Type="http://schemas.openxmlformats.org/officeDocument/2006/relationships/hyperlink" Target="mailto:alex.souza@tjpa.jus.br" TargetMode="External"/><Relationship Id="rId162" Type="http://schemas.openxmlformats.org/officeDocument/2006/relationships/hyperlink" Target="mailto:nazare.saleme@tjpa.jus.br" TargetMode="External"/><Relationship Id="rId183" Type="http://schemas.openxmlformats.org/officeDocument/2006/relationships/hyperlink" Target="mailto:paulo.lourinho@tjpa.jus.br" TargetMode="External"/><Relationship Id="rId218" Type="http://schemas.openxmlformats.org/officeDocument/2006/relationships/hyperlink" Target="mailto:amanda.barros@tjpa.jus.br" TargetMode="External"/><Relationship Id="rId239" Type="http://schemas.openxmlformats.org/officeDocument/2006/relationships/hyperlink" Target="mailto:luis.lima@tjpa.jus.br" TargetMode="External"/><Relationship Id="rId250" Type="http://schemas.openxmlformats.org/officeDocument/2006/relationships/hyperlink" Target="mailto:thaiana.bitencourt@tjpa.jus.br" TargetMode="External"/><Relationship Id="rId24" Type="http://schemas.openxmlformats.org/officeDocument/2006/relationships/hyperlink" Target="mailto:secjud@tjpa.jus.br" TargetMode="External"/><Relationship Id="rId45" Type="http://schemas.openxmlformats.org/officeDocument/2006/relationships/hyperlink" Target="mailto:antonio.rocha@tjpa.jus.br" TargetMode="External"/><Relationship Id="rId66" Type="http://schemas.openxmlformats.org/officeDocument/2006/relationships/hyperlink" Target="mailto:camila.amado@tjpa.jus.br" TargetMode="External"/><Relationship Id="rId87" Type="http://schemas.openxmlformats.org/officeDocument/2006/relationships/hyperlink" Target="mailto:djalma.martins@tjpa.jus.br" TargetMode="External"/><Relationship Id="rId110" Type="http://schemas.openxmlformats.org/officeDocument/2006/relationships/hyperlink" Target="mailto:henrique.carvalho@tjpa.jus.br" TargetMode="External"/><Relationship Id="rId131" Type="http://schemas.openxmlformats.org/officeDocument/2006/relationships/hyperlink" Target="mailto:josiane.neves@tjpa.jus.br" TargetMode="External"/><Relationship Id="rId152" Type="http://schemas.openxmlformats.org/officeDocument/2006/relationships/hyperlink" Target="mailto:marcio.alencar@tjpa.jus.br" TargetMode="External"/><Relationship Id="rId173" Type="http://schemas.openxmlformats.org/officeDocument/2006/relationships/hyperlink" Target="mailto:moises.oliveira@tjpa.jus.br" TargetMode="External"/><Relationship Id="rId194" Type="http://schemas.openxmlformats.org/officeDocument/2006/relationships/hyperlink" Target="mailto:simone.sbritto@tjpa.jus.br" TargetMode="External"/><Relationship Id="rId208" Type="http://schemas.openxmlformats.org/officeDocument/2006/relationships/hyperlink" Target="mailto:juliete.souza@tjpa.jus.br" TargetMode="External"/><Relationship Id="rId229" Type="http://schemas.openxmlformats.org/officeDocument/2006/relationships/hyperlink" Target="mailto:wellen.amador@tjpa.jus.br" TargetMode="External"/><Relationship Id="rId240" Type="http://schemas.openxmlformats.org/officeDocument/2006/relationships/hyperlink" Target="mailto:fabiola.oliveira@tjpa.jus.br" TargetMode="External"/><Relationship Id="rId261" Type="http://schemas.openxmlformats.org/officeDocument/2006/relationships/hyperlink" Target="mailto:wilton.nunes@tjpa.jus.br" TargetMode="External"/><Relationship Id="rId14" Type="http://schemas.openxmlformats.org/officeDocument/2006/relationships/hyperlink" Target="mailto:bruno.vieira@tjpa.jus.br" TargetMode="External"/><Relationship Id="rId35" Type="http://schemas.openxmlformats.org/officeDocument/2006/relationships/hyperlink" Target="mailto:ana.nascimento@tjpa.jus.br" TargetMode="External"/><Relationship Id="rId56" Type="http://schemas.openxmlformats.org/officeDocument/2006/relationships/hyperlink" Target="mailto:regina.silva@tjpa.jus.br" TargetMode="External"/><Relationship Id="rId77" Type="http://schemas.openxmlformats.org/officeDocument/2006/relationships/hyperlink" Target="mailto:daniele.cardoso@tjpa.jus.br" TargetMode="External"/><Relationship Id="rId100" Type="http://schemas.openxmlformats.org/officeDocument/2006/relationships/hyperlink" Target="mailto:flavia.monteiro@tjpa.jus.br" TargetMode="External"/><Relationship Id="rId8" Type="http://schemas.openxmlformats.org/officeDocument/2006/relationships/hyperlink" Target="mailto:alexander.vinson@tjpa.jus.br" TargetMode="External"/><Relationship Id="rId98" Type="http://schemas.openxmlformats.org/officeDocument/2006/relationships/hyperlink" Target="mailto:fabricio.rodrigues@tjpa.jus.br" TargetMode="External"/><Relationship Id="rId121" Type="http://schemas.openxmlformats.org/officeDocument/2006/relationships/hyperlink" Target="mailto:mauricio.crispino@tjpa.jus.br" TargetMode="External"/><Relationship Id="rId142" Type="http://schemas.openxmlformats.org/officeDocument/2006/relationships/hyperlink" Target="mailto:luana.alamar@tjpa.jus.br" TargetMode="External"/><Relationship Id="rId163" Type="http://schemas.openxmlformats.org/officeDocument/2006/relationships/hyperlink" Target="mailto:mario.pinto@tjpa.jus.br" TargetMode="External"/><Relationship Id="rId184" Type="http://schemas.openxmlformats.org/officeDocument/2006/relationships/hyperlink" Target="mailto:paulo.correa@tjpa.jus.br" TargetMode="External"/><Relationship Id="rId219" Type="http://schemas.openxmlformats.org/officeDocument/2006/relationships/hyperlink" Target="mailto:angelica.olegario@tjpa.jus.br" TargetMode="External"/><Relationship Id="rId230" Type="http://schemas.openxmlformats.org/officeDocument/2006/relationships/hyperlink" Target="mailto:elna.yamada@tjpa.jus.br" TargetMode="External"/><Relationship Id="rId251" Type="http://schemas.openxmlformats.org/officeDocument/2006/relationships/hyperlink" Target="mailto:muiracatiara.chagas@tjpa.jus.br" TargetMode="External"/><Relationship Id="rId25" Type="http://schemas.openxmlformats.org/officeDocument/2006/relationships/hyperlink" Target="mailto:sgp@tjpa.jus.br" TargetMode="External"/><Relationship Id="rId46" Type="http://schemas.openxmlformats.org/officeDocument/2006/relationships/hyperlink" Target="mailto:antonio.souza@tjpa.jus.br" TargetMode="External"/><Relationship Id="rId67" Type="http://schemas.openxmlformats.org/officeDocument/2006/relationships/hyperlink" Target="mailto:elizabeth.carneiro@tjpa.jus.br" TargetMode="External"/><Relationship Id="rId88" Type="http://schemas.openxmlformats.org/officeDocument/2006/relationships/hyperlink" Target="mailto:edson.souza@tjpa.jus.br" TargetMode="External"/><Relationship Id="rId111" Type="http://schemas.openxmlformats.org/officeDocument/2006/relationships/hyperlink" Target="mailto:igor.pinto@tjpa.jus.br" TargetMode="External"/><Relationship Id="rId132" Type="http://schemas.openxmlformats.org/officeDocument/2006/relationships/hyperlink" Target="mailto:julielton.fretias@tjpa.jus.br" TargetMode="External"/><Relationship Id="rId153" Type="http://schemas.openxmlformats.org/officeDocument/2006/relationships/hyperlink" Target="mailto:marcio.goes@tjpa.jus.br" TargetMode="External"/><Relationship Id="rId174" Type="http://schemas.openxmlformats.org/officeDocument/2006/relationships/hyperlink" Target="mailto:nabia.barros@tjpa.jus.br" TargetMode="External"/><Relationship Id="rId195" Type="http://schemas.openxmlformats.org/officeDocument/2006/relationships/hyperlink" Target="mailto:simonne.batista@tjpa.jus.br" TargetMode="External"/><Relationship Id="rId209" Type="http://schemas.openxmlformats.org/officeDocument/2006/relationships/hyperlink" Target="mailto:aline.oliveira@tjpa.jus.br" TargetMode="External"/><Relationship Id="rId220" Type="http://schemas.openxmlformats.org/officeDocument/2006/relationships/hyperlink" Target="mailto:loise.ferreira@tjpa.jus.br" TargetMode="External"/><Relationship Id="rId241" Type="http://schemas.openxmlformats.org/officeDocument/2006/relationships/hyperlink" Target="mailto:fabio.pereira@tjpa.jus.br" TargetMode="External"/><Relationship Id="rId15" Type="http://schemas.openxmlformats.org/officeDocument/2006/relationships/hyperlink" Target="mailto:claikson.duarte@tjpa.jus.br" TargetMode="External"/><Relationship Id="rId36" Type="http://schemas.openxmlformats.org/officeDocument/2006/relationships/hyperlink" Target="mailto:anderson.pereira@tjpa.jus.br" TargetMode="External"/><Relationship Id="rId57" Type="http://schemas.openxmlformats.org/officeDocument/2006/relationships/hyperlink" Target="mailto:renato.cunha@tjpa.jus.br" TargetMode="External"/><Relationship Id="rId262" Type="http://schemas.openxmlformats.org/officeDocument/2006/relationships/hyperlink" Target="mailto:antonio.bahia@tjpa.jus.br" TargetMode="External"/><Relationship Id="rId78" Type="http://schemas.openxmlformats.org/officeDocument/2006/relationships/hyperlink" Target="mailto:danilo.amorim@tjpa.jus.br" TargetMode="External"/><Relationship Id="rId99" Type="http://schemas.openxmlformats.org/officeDocument/2006/relationships/hyperlink" Target="mailto:felipe.freitas@tjpa.jus.br" TargetMode="External"/><Relationship Id="rId101" Type="http://schemas.openxmlformats.org/officeDocument/2006/relationships/hyperlink" Target="mailto:francinaldo.barbosa@tjpa.jus.br" TargetMode="External"/><Relationship Id="rId122" Type="http://schemas.openxmlformats.org/officeDocument/2006/relationships/hyperlink" Target="mailto:jamille.colares@tjpa.jus.br" TargetMode="External"/><Relationship Id="rId143" Type="http://schemas.openxmlformats.org/officeDocument/2006/relationships/hyperlink" Target="mailto:luciana.mello@tjpa.jus.br" TargetMode="External"/><Relationship Id="rId164" Type="http://schemas.openxmlformats.org/officeDocument/2006/relationships/hyperlink" Target="mailto:mario.serra@tjpa.jus.br" TargetMode="External"/><Relationship Id="rId185" Type="http://schemas.openxmlformats.org/officeDocument/2006/relationships/hyperlink" Target="mailto:pollyanna.pires@tjpa.jus.br" TargetMode="External"/><Relationship Id="rId9" Type="http://schemas.openxmlformats.org/officeDocument/2006/relationships/hyperlink" Target="mailto:joao.loureiro@tjpa.jus.br" TargetMode="External"/><Relationship Id="rId210" Type="http://schemas.openxmlformats.org/officeDocument/2006/relationships/hyperlink" Target="mailto:lucio.barreto@tjpa.jus.br" TargetMode="External"/><Relationship Id="rId26" Type="http://schemas.openxmlformats.org/officeDocument/2006/relationships/hyperlink" Target="mailto:wanderson.costa@tjpa.jus.br" TargetMode="External"/><Relationship Id="rId231" Type="http://schemas.openxmlformats.org/officeDocument/2006/relationships/hyperlink" Target="mailto:lorena.bastos@tjpa.jus.br" TargetMode="External"/><Relationship Id="rId252" Type="http://schemas.openxmlformats.org/officeDocument/2006/relationships/hyperlink" Target="mailto:vitor.moraes@tjpa.jus.br" TargetMode="External"/><Relationship Id="rId47" Type="http://schemas.openxmlformats.org/officeDocument/2006/relationships/hyperlink" Target="mailto:arilson.silva@tjpa.jus.br" TargetMode="External"/><Relationship Id="rId68" Type="http://schemas.openxmlformats.org/officeDocument/2006/relationships/hyperlink" Target="mailto:carlo.martins@tjpa.jus.br" TargetMode="External"/><Relationship Id="rId89" Type="http://schemas.openxmlformats.org/officeDocument/2006/relationships/hyperlink" Target="mailto:elaine.ribeiro@tjpa.jus.br" TargetMode="External"/><Relationship Id="rId112" Type="http://schemas.openxmlformats.org/officeDocument/2006/relationships/hyperlink" Target="mailto:jandiara.pires@tjpa.jus.br" TargetMode="External"/><Relationship Id="rId133" Type="http://schemas.openxmlformats.org/officeDocument/2006/relationships/hyperlink" Target="mailto:kamilla.gondim@tjpa.jus.br" TargetMode="External"/><Relationship Id="rId154" Type="http://schemas.openxmlformats.org/officeDocument/2006/relationships/hyperlink" Target="mailto:marcos.ramalho@tjpa.jus.br" TargetMode="External"/><Relationship Id="rId175" Type="http://schemas.openxmlformats.org/officeDocument/2006/relationships/hyperlink" Target="mailto:nadime.dahas@tjpa.jus.br" TargetMode="External"/><Relationship Id="rId196" Type="http://schemas.openxmlformats.org/officeDocument/2006/relationships/hyperlink" Target="mailto:thiago.rosario@tjpa.jus.br" TargetMode="External"/><Relationship Id="rId200" Type="http://schemas.openxmlformats.org/officeDocument/2006/relationships/hyperlink" Target="mailto:valeria.bezerra@tjpa.jus.br" TargetMode="External"/><Relationship Id="rId16" Type="http://schemas.openxmlformats.org/officeDocument/2006/relationships/hyperlink" Target="mailto:marcus.neves@tjpa.jus.br" TargetMode="External"/><Relationship Id="rId221" Type="http://schemas.openxmlformats.org/officeDocument/2006/relationships/hyperlink" Target="mailto:taiana.ladeira@tjpa.jus.br" TargetMode="External"/><Relationship Id="rId242" Type="http://schemas.openxmlformats.org/officeDocument/2006/relationships/hyperlink" Target="mailto:newton.oliveira@tjpa.jus.br" TargetMode="External"/><Relationship Id="rId263" Type="http://schemas.openxmlformats.org/officeDocument/2006/relationships/hyperlink" Target="mailto:ivaneide.ribeiro@tjpa.jus.br" TargetMode="External"/><Relationship Id="rId37" Type="http://schemas.openxmlformats.org/officeDocument/2006/relationships/hyperlink" Target="mailto:anderson.figueiredo@tjpa.jus.br" TargetMode="External"/><Relationship Id="rId58" Type="http://schemas.openxmlformats.org/officeDocument/2006/relationships/hyperlink" Target="mailto:rennan.santos@tjpa.jus.br" TargetMode="External"/><Relationship Id="rId79" Type="http://schemas.openxmlformats.org/officeDocument/2006/relationships/hyperlink" Target="mailto:daniel.ferreira@tjpa.jus.br" TargetMode="External"/><Relationship Id="rId102" Type="http://schemas.openxmlformats.org/officeDocument/2006/relationships/hyperlink" Target="mailto:frank.silva@tjpa.jus.br" TargetMode="External"/><Relationship Id="rId123" Type="http://schemas.openxmlformats.org/officeDocument/2006/relationships/hyperlink" Target="mailto:jessica.marques@tjpa.jus.br" TargetMode="External"/><Relationship Id="rId144" Type="http://schemas.openxmlformats.org/officeDocument/2006/relationships/hyperlink" Target="mailto:luciano.neves@tjpa.jus.br" TargetMode="External"/><Relationship Id="rId90" Type="http://schemas.openxmlformats.org/officeDocument/2006/relationships/hyperlink" Target="mailto:eloisa.hasegawa@tjpa.jus.br" TargetMode="External"/><Relationship Id="rId165" Type="http://schemas.openxmlformats.org/officeDocument/2006/relationships/hyperlink" Target="mailto:marlon.nascimento@tjpa.jus.br" TargetMode="External"/><Relationship Id="rId186" Type="http://schemas.openxmlformats.org/officeDocument/2006/relationships/hyperlink" Target="mailto:rodrigo.alcantara@tjpa.jus.br" TargetMode="External"/><Relationship Id="rId211" Type="http://schemas.openxmlformats.org/officeDocument/2006/relationships/hyperlink" Target="mailto:manuel.neto@tjpa.jus.br" TargetMode="External"/><Relationship Id="rId232" Type="http://schemas.openxmlformats.org/officeDocument/2006/relationships/hyperlink" Target="mailto:helen.rose@tjpa.jus.br" TargetMode="External"/><Relationship Id="rId253" Type="http://schemas.openxmlformats.org/officeDocument/2006/relationships/hyperlink" Target="mailto:alexandre.ramos@tjpa.jus.br" TargetMode="External"/><Relationship Id="rId27" Type="http://schemas.openxmlformats.org/officeDocument/2006/relationships/hyperlink" Target="mailto:wanderson.marques@tjpa.jus.br" TargetMode="External"/><Relationship Id="rId48" Type="http://schemas.openxmlformats.org/officeDocument/2006/relationships/hyperlink" Target="mailto:arlene.siqueira@tjpa.jus.br" TargetMode="External"/><Relationship Id="rId69" Type="http://schemas.openxmlformats.org/officeDocument/2006/relationships/hyperlink" Target="mailto:carlos.bremgartner@tjpa.jus.br" TargetMode="External"/><Relationship Id="rId113" Type="http://schemas.openxmlformats.org/officeDocument/2006/relationships/hyperlink" Target="mailto:jean.ssantos@tjpa.jus.br" TargetMode="External"/><Relationship Id="rId134" Type="http://schemas.openxmlformats.org/officeDocument/2006/relationships/hyperlink" Target="mailto:kleoson.correa@tjpa.jus.br" TargetMode="External"/><Relationship Id="rId80" Type="http://schemas.openxmlformats.org/officeDocument/2006/relationships/hyperlink" Target="mailto:fontes.daniel@tjpa.jus.br" TargetMode="External"/><Relationship Id="rId155" Type="http://schemas.openxmlformats.org/officeDocument/2006/relationships/hyperlink" Target="mailto:marcos.encarnacao@tjpa.jus.br" TargetMode="External"/><Relationship Id="rId176" Type="http://schemas.openxmlformats.org/officeDocument/2006/relationships/hyperlink" Target="mailto:nerylena.assuncao@tjpa.jus.br" TargetMode="External"/><Relationship Id="rId197" Type="http://schemas.openxmlformats.org/officeDocument/2006/relationships/hyperlink" Target="mailto:thiago.soares@tjpa.jus.br" TargetMode="External"/><Relationship Id="rId201" Type="http://schemas.openxmlformats.org/officeDocument/2006/relationships/hyperlink" Target="mailto:vanessa.monteiro@tjpa.jus.br" TargetMode="External"/><Relationship Id="rId222" Type="http://schemas.openxmlformats.org/officeDocument/2006/relationships/hyperlink" Target="mailto:rafaela.prazeres@tjpa.jus.br" TargetMode="External"/><Relationship Id="rId243" Type="http://schemas.openxmlformats.org/officeDocument/2006/relationships/hyperlink" Target="mailto:airton.nascimento@tjpa.jus.br" TargetMode="External"/><Relationship Id="rId264" Type="http://schemas.openxmlformats.org/officeDocument/2006/relationships/hyperlink" Target="mailto:laurenira.brasil@tjpa.jus.br" TargetMode="External"/><Relationship Id="rId17" Type="http://schemas.openxmlformats.org/officeDocument/2006/relationships/hyperlink" Target="mailto:sead@tjpa.jus.br" TargetMode="External"/><Relationship Id="rId38" Type="http://schemas.openxmlformats.org/officeDocument/2006/relationships/hyperlink" Target="mailto:andreza.cassiano@tjpa.jus.br" TargetMode="External"/><Relationship Id="rId59" Type="http://schemas.openxmlformats.org/officeDocument/2006/relationships/hyperlink" Target="mailto:rita.oliveira@tjpa.jus.br" TargetMode="External"/><Relationship Id="rId103" Type="http://schemas.openxmlformats.org/officeDocument/2006/relationships/hyperlink" Target="mailto:gabriel.ventura@tjpa.jus.br" TargetMode="External"/><Relationship Id="rId124" Type="http://schemas.openxmlformats.org/officeDocument/2006/relationships/hyperlink" Target="mailto:joao.barbosa@tjpa.jus.br" TargetMode="External"/><Relationship Id="rId70" Type="http://schemas.openxmlformats.org/officeDocument/2006/relationships/hyperlink" Target="mailto:carlos.coimbra@tjpa.jus.br" TargetMode="External"/><Relationship Id="rId91" Type="http://schemas.openxmlformats.org/officeDocument/2006/relationships/hyperlink" Target="mailto:emilio.brito@tjpa.jus.br" TargetMode="External"/><Relationship Id="rId145" Type="http://schemas.openxmlformats.org/officeDocument/2006/relationships/hyperlink" Target="mailto:luis.ramos@tjpa.jus.br" TargetMode="External"/><Relationship Id="rId166" Type="http://schemas.openxmlformats.org/officeDocument/2006/relationships/hyperlink" Target="mailto:mauricio.braga@tjpa.jus.br" TargetMode="External"/><Relationship Id="rId187" Type="http://schemas.openxmlformats.org/officeDocument/2006/relationships/hyperlink" Target="mailto:samanta.sousa@tjpa.jus.br" TargetMode="External"/><Relationship Id="rId1" Type="http://schemas.openxmlformats.org/officeDocument/2006/relationships/hyperlink" Target="mailto:adil.bahia@tjpa.jus.br" TargetMode="External"/><Relationship Id="rId212" Type="http://schemas.openxmlformats.org/officeDocument/2006/relationships/hyperlink" Target="mailto:augusto.macola@tjpa.jus.br" TargetMode="External"/><Relationship Id="rId233" Type="http://schemas.openxmlformats.org/officeDocument/2006/relationships/hyperlink" Target="mailto:albinesio.duarte@tjpa.jus.br" TargetMode="External"/><Relationship Id="rId254" Type="http://schemas.openxmlformats.org/officeDocument/2006/relationships/hyperlink" Target="mailto:massoud.filho@tjpa.jus.br" TargetMode="External"/><Relationship Id="rId28" Type="http://schemas.openxmlformats.org/officeDocument/2006/relationships/hyperlink" Target="mailto:will.teixeira@tjpa.jus.br" TargetMode="External"/><Relationship Id="rId49" Type="http://schemas.openxmlformats.org/officeDocument/2006/relationships/hyperlink" Target="mailto:armando.silva@tjpa.jus.br" TargetMode="External"/><Relationship Id="rId114" Type="http://schemas.openxmlformats.org/officeDocument/2006/relationships/hyperlink" Target="mailto:jeferson.bacelar@tjpa.jus.br" TargetMode="External"/><Relationship Id="rId60" Type="http://schemas.openxmlformats.org/officeDocument/2006/relationships/hyperlink" Target="mailto:roberto.castro@tjpa.jus.br" TargetMode="External"/><Relationship Id="rId81" Type="http://schemas.openxmlformats.org/officeDocument/2006/relationships/hyperlink" Target="mailto:daniel.simas@tjpa.jus.br" TargetMode="External"/><Relationship Id="rId135" Type="http://schemas.openxmlformats.org/officeDocument/2006/relationships/hyperlink" Target="mailto:laercio.junior@tjpa.jus.br" TargetMode="External"/><Relationship Id="rId156" Type="http://schemas.openxmlformats.org/officeDocument/2006/relationships/hyperlink" Target="mailto:marcus.silva@tjpa.jus.br" TargetMode="External"/><Relationship Id="rId177" Type="http://schemas.openxmlformats.org/officeDocument/2006/relationships/hyperlink" Target="mailto:pablo.moura@tjpa.jus.br" TargetMode="External"/><Relationship Id="rId198" Type="http://schemas.openxmlformats.org/officeDocument/2006/relationships/hyperlink" Target="mailto:valter.junior@tjpa.jus.br" TargetMode="External"/><Relationship Id="rId202" Type="http://schemas.openxmlformats.org/officeDocument/2006/relationships/hyperlink" Target="mailto:fabio.reis@tjpa.jus.br" TargetMode="External"/><Relationship Id="rId223" Type="http://schemas.openxmlformats.org/officeDocument/2006/relationships/hyperlink" Target="mailto:evelise.rodrigues@tjpa.jus.br" TargetMode="External"/><Relationship Id="rId244" Type="http://schemas.openxmlformats.org/officeDocument/2006/relationships/hyperlink" Target="mailto:claudia.burlamaqui@tjpa.jus.br" TargetMode="External"/><Relationship Id="rId18" Type="http://schemas.openxmlformats.org/officeDocument/2006/relationships/hyperlink" Target="mailto:cerimonial@tjpa.jus.br" TargetMode="External"/><Relationship Id="rId39" Type="http://schemas.openxmlformats.org/officeDocument/2006/relationships/hyperlink" Target="mailto:antonio.aleixo@tjpa.jus.br" TargetMode="External"/><Relationship Id="rId265" Type="http://schemas.openxmlformats.org/officeDocument/2006/relationships/hyperlink" Target="mailto:raul.marques@tjpa.jus.br,%20" TargetMode="External"/><Relationship Id="rId50" Type="http://schemas.openxmlformats.org/officeDocument/2006/relationships/hyperlink" Target="mailto:nasareno.silva@tjpa.jus.br" TargetMode="External"/><Relationship Id="rId104" Type="http://schemas.openxmlformats.org/officeDocument/2006/relationships/hyperlink" Target="mailto:gabriel.pereira@tjpa.jus.br" TargetMode="External"/><Relationship Id="rId125" Type="http://schemas.openxmlformats.org/officeDocument/2006/relationships/hyperlink" Target="mailto:joelson.almeida@tjpa.jus.br" TargetMode="External"/><Relationship Id="rId146" Type="http://schemas.openxmlformats.org/officeDocument/2006/relationships/hyperlink" Target="mailto:luiz.cabral@tjpa.jus.br" TargetMode="External"/><Relationship Id="rId167" Type="http://schemas.openxmlformats.org/officeDocument/2006/relationships/hyperlink" Target="mailto:max.machado@tjpa.jus.br" TargetMode="External"/><Relationship Id="rId188" Type="http://schemas.openxmlformats.org/officeDocument/2006/relationships/hyperlink" Target="mailto:samantha.nahon@tjpa.jus.br" TargetMode="External"/><Relationship Id="rId71" Type="http://schemas.openxmlformats.org/officeDocument/2006/relationships/hyperlink" Target="mailto:claudio.cabral@tjpa.jus.br" TargetMode="External"/><Relationship Id="rId92" Type="http://schemas.openxmlformats.org/officeDocument/2006/relationships/hyperlink" Target="mailto:emiliano.coutinho@tjpa.jus.br" TargetMode="External"/><Relationship Id="rId213" Type="http://schemas.openxmlformats.org/officeDocument/2006/relationships/hyperlink" Target="mailto:murilo.silva@tjpa.jus.br" TargetMode="External"/><Relationship Id="rId234" Type="http://schemas.openxmlformats.org/officeDocument/2006/relationships/hyperlink" Target="mailto:leonardo.sovano@tjpa.jus.br" TargetMode="External"/><Relationship Id="rId2" Type="http://schemas.openxmlformats.org/officeDocument/2006/relationships/hyperlink" Target="mailto:rodolfo.marques@tjpa.jus.br" TargetMode="External"/><Relationship Id="rId29" Type="http://schemas.openxmlformats.org/officeDocument/2006/relationships/hyperlink" Target="mailto:william.silva@tjpa.jus.br" TargetMode="External"/><Relationship Id="rId255" Type="http://schemas.openxmlformats.org/officeDocument/2006/relationships/hyperlink" Target="mailto:marcelo.fernandes@tjpa.jus.br;antonio.souza@tjpa.jus.br" TargetMode="External"/><Relationship Id="rId40" Type="http://schemas.openxmlformats.org/officeDocument/2006/relationships/hyperlink" Target="mailto:antonio.junior@tjpa.jus.br" TargetMode="External"/><Relationship Id="rId115" Type="http://schemas.openxmlformats.org/officeDocument/2006/relationships/hyperlink" Target="mailto:jonas.vieira@tjpa.jus.br" TargetMode="External"/><Relationship Id="rId136" Type="http://schemas.openxmlformats.org/officeDocument/2006/relationships/hyperlink" Target="mailto:lanalucia.soares@tjpa.jus.br" TargetMode="External"/><Relationship Id="rId157" Type="http://schemas.openxmlformats.org/officeDocument/2006/relationships/hyperlink" Target="mailto:francisco.campos@tjpa.jus.br" TargetMode="External"/><Relationship Id="rId178" Type="http://schemas.openxmlformats.org/officeDocument/2006/relationships/hyperlink" Target="mailto:patricia.portela@tjpa.jus.br" TargetMode="External"/><Relationship Id="rId61" Type="http://schemas.openxmlformats.org/officeDocument/2006/relationships/hyperlink" Target="mailto:klaus.guimaraes@tjpa.jus.br" TargetMode="External"/><Relationship Id="rId82" Type="http://schemas.openxmlformats.org/officeDocument/2006/relationships/hyperlink" Target="mailto:danielle.lima@tjpa.jus.br" TargetMode="External"/><Relationship Id="rId199" Type="http://schemas.openxmlformats.org/officeDocument/2006/relationships/hyperlink" Target="mailto:valeria.pinheiro@tjpa.jus.br" TargetMode="External"/><Relationship Id="rId203" Type="http://schemas.openxmlformats.org/officeDocument/2006/relationships/hyperlink" Target="mailto:augusto.matos@tjpa.jus.br" TargetMode="External"/><Relationship Id="rId19" Type="http://schemas.openxmlformats.org/officeDocument/2006/relationships/hyperlink" Target="mailto:ejpa@tjpa.jus.br" TargetMode="External"/><Relationship Id="rId224" Type="http://schemas.openxmlformats.org/officeDocument/2006/relationships/hyperlink" Target="mailto:terezinha.lobato@tjpa.jus.br" TargetMode="External"/><Relationship Id="rId245" Type="http://schemas.openxmlformats.org/officeDocument/2006/relationships/hyperlink" Target="mailto:glauco.monteiro@tjpa.jus.br" TargetMode="External"/><Relationship Id="rId266" Type="http://schemas.openxmlformats.org/officeDocument/2006/relationships/hyperlink" Target="mailto:marcello.peres@tjpa.jus.br" TargetMode="External"/><Relationship Id="rId30" Type="http://schemas.openxmlformats.org/officeDocument/2006/relationships/hyperlink" Target="mailto:alvaro.neto@tjpa.jus.br" TargetMode="External"/><Relationship Id="rId105" Type="http://schemas.openxmlformats.org/officeDocument/2006/relationships/hyperlink" Target="mailto:gabriela.monteiro@tjpa.jus.br" TargetMode="External"/><Relationship Id="rId126" Type="http://schemas.openxmlformats.org/officeDocument/2006/relationships/hyperlink" Target="mailto:jonas.soares@tjpa.jus.br" TargetMode="External"/><Relationship Id="rId147" Type="http://schemas.openxmlformats.org/officeDocument/2006/relationships/hyperlink" Target="mailto:madalena.oliveira@tjpa.jus.br" TargetMode="External"/><Relationship Id="rId168" Type="http://schemas.openxmlformats.org/officeDocument/2006/relationships/hyperlink" Target="mailto:brunna.silva@tjpa.jus.br" TargetMode="External"/><Relationship Id="rId51" Type="http://schemas.openxmlformats.org/officeDocument/2006/relationships/hyperlink" Target="mailto:yan.lima@tjpa.jus.br" TargetMode="External"/><Relationship Id="rId72" Type="http://schemas.openxmlformats.org/officeDocument/2006/relationships/hyperlink" Target="mailto:claudio.ormindo@tjpa.jus.br" TargetMode="External"/><Relationship Id="rId93" Type="http://schemas.openxmlformats.org/officeDocument/2006/relationships/hyperlink" Target="mailto:erick.bol@tjpa.jus.br" TargetMode="External"/><Relationship Id="rId189" Type="http://schemas.openxmlformats.org/officeDocument/2006/relationships/hyperlink" Target="mailto:sandro.martins@tjpa.jus.br" TargetMode="External"/><Relationship Id="rId3" Type="http://schemas.openxmlformats.org/officeDocument/2006/relationships/hyperlink" Target="mailto:enio.reboucas@tjpa.jus.br" TargetMode="External"/><Relationship Id="rId214" Type="http://schemas.openxmlformats.org/officeDocument/2006/relationships/hyperlink" Target="mailto:ronildo.matsuura@tjpa.jus.br" TargetMode="External"/><Relationship Id="rId235" Type="http://schemas.openxmlformats.org/officeDocument/2006/relationships/hyperlink" Target="mailto:neyla.santos@tjpa.jus.br" TargetMode="External"/><Relationship Id="rId256" Type="http://schemas.openxmlformats.org/officeDocument/2006/relationships/hyperlink" Target="mailto:selma.lobato@tjpa.jus.br;karina.reis@tjpa.jus.br" TargetMode="External"/><Relationship Id="rId116" Type="http://schemas.openxmlformats.org/officeDocument/2006/relationships/hyperlink" Target="mailto:joao.vital@tjpa.jus.br" TargetMode="External"/><Relationship Id="rId137" Type="http://schemas.openxmlformats.org/officeDocument/2006/relationships/hyperlink" Target="mailto:leila.campos@tjpa.jus.br" TargetMode="External"/><Relationship Id="rId158" Type="http://schemas.openxmlformats.org/officeDocument/2006/relationships/hyperlink" Target="mailto:andrey.albuquerque@tjpa.jus.br" TargetMode="External"/><Relationship Id="rId20" Type="http://schemas.openxmlformats.org/officeDocument/2006/relationships/hyperlink" Target="mailto:secinfo@tjpa.jus.br" TargetMode="External"/><Relationship Id="rId41" Type="http://schemas.openxmlformats.org/officeDocument/2006/relationships/hyperlink" Target="mailto:antonio.sousa2@tjpa.jus.br" TargetMode="External"/><Relationship Id="rId62" Type="http://schemas.openxmlformats.org/officeDocument/2006/relationships/hyperlink" Target="mailto:arthur.watrin@tjpa.jus.br" TargetMode="External"/><Relationship Id="rId83" Type="http://schemas.openxmlformats.org/officeDocument/2006/relationships/hyperlink" Target="mailto:davison.silva@tjpa.jus.br" TargetMode="External"/><Relationship Id="rId179" Type="http://schemas.openxmlformats.org/officeDocument/2006/relationships/hyperlink" Target="mailto:paulo.alexandre@tjpa.jus.br" TargetMode="External"/><Relationship Id="rId190" Type="http://schemas.openxmlformats.org/officeDocument/2006/relationships/hyperlink" Target="mailto:selma.lobato@tjpa.jus.br" TargetMode="External"/><Relationship Id="rId204" Type="http://schemas.openxmlformats.org/officeDocument/2006/relationships/hyperlink" Target="mailto:elias.moraes@tjpa.jus.br" TargetMode="External"/><Relationship Id="rId225" Type="http://schemas.openxmlformats.org/officeDocument/2006/relationships/hyperlink" Target="mailto:amelia.costa@tjpa.jus.br" TargetMode="External"/><Relationship Id="rId246" Type="http://schemas.openxmlformats.org/officeDocument/2006/relationships/hyperlink" Target="mailto:deivison.pereira@tjpa.jus.br" TargetMode="External"/><Relationship Id="rId267" Type="http://schemas.openxmlformats.org/officeDocument/2006/relationships/table" Target="../tables/table5.xml"/><Relationship Id="rId106" Type="http://schemas.openxmlformats.org/officeDocument/2006/relationships/hyperlink" Target="mailto:gisele.furtado@tjpa.jus.br" TargetMode="External"/><Relationship Id="rId127" Type="http://schemas.openxmlformats.org/officeDocument/2006/relationships/hyperlink" Target="mailto:jorge.lobo@tjpa.jus.br" TargetMode="External"/><Relationship Id="rId10" Type="http://schemas.openxmlformats.org/officeDocument/2006/relationships/hyperlink" Target="mailto:arthur.neto@tjpa.jus.br" TargetMode="External"/><Relationship Id="rId31" Type="http://schemas.openxmlformats.org/officeDocument/2006/relationships/hyperlink" Target="mailto:alvaro.alvao@tjpa.jus.br" TargetMode="External"/><Relationship Id="rId52" Type="http://schemas.openxmlformats.org/officeDocument/2006/relationships/hyperlink" Target="mailto:ramon.nascimento@tjpa.jus.br" TargetMode="External"/><Relationship Id="rId73" Type="http://schemas.openxmlformats.org/officeDocument/2006/relationships/hyperlink" Target="mailto:cleber.rocha@tjpa.jus.br" TargetMode="External"/><Relationship Id="rId94" Type="http://schemas.openxmlformats.org/officeDocument/2006/relationships/hyperlink" Target="mailto:erison.souza@tjpa.jus.br" TargetMode="External"/><Relationship Id="rId148" Type="http://schemas.openxmlformats.org/officeDocument/2006/relationships/hyperlink" Target="mailto:manasses.melo@tjpa.jus.br" TargetMode="External"/><Relationship Id="rId169" Type="http://schemas.openxmlformats.org/officeDocument/2006/relationships/hyperlink" Target="mailto:meirivaldo.almeida@tjpa.jus.br" TargetMode="External"/><Relationship Id="rId4" Type="http://schemas.openxmlformats.org/officeDocument/2006/relationships/hyperlink" Target="mailto:adriana.guimaraes@tjpa.jus.br" TargetMode="External"/><Relationship Id="rId180" Type="http://schemas.openxmlformats.org/officeDocument/2006/relationships/hyperlink" Target="mailto:paulo.paes@tjpa.jus.br" TargetMode="External"/><Relationship Id="rId215" Type="http://schemas.openxmlformats.org/officeDocument/2006/relationships/hyperlink" Target="mailto:jonathas.miranda@tjpa.jus.br" TargetMode="External"/><Relationship Id="rId236" Type="http://schemas.openxmlformats.org/officeDocument/2006/relationships/hyperlink" Target="mailto:orlando.bordallo@tjpa.jus.br" TargetMode="External"/><Relationship Id="rId257" Type="http://schemas.openxmlformats.org/officeDocument/2006/relationships/hyperlink" Target="mailto:erika.nunes@tjpa.jus.br" TargetMode="External"/><Relationship Id="rId42" Type="http://schemas.openxmlformats.org/officeDocument/2006/relationships/hyperlink" Target="mailto:antonio.carvalho@tjpa.jus.br" TargetMode="External"/><Relationship Id="rId84" Type="http://schemas.openxmlformats.org/officeDocument/2006/relationships/hyperlink" Target="mailto:denison.soares@tjpa.jus.br" TargetMode="External"/><Relationship Id="rId138" Type="http://schemas.openxmlformats.org/officeDocument/2006/relationships/hyperlink" Target="mailto:leila.silva@tjpa.jus.br" TargetMode="External"/><Relationship Id="rId191" Type="http://schemas.openxmlformats.org/officeDocument/2006/relationships/hyperlink" Target="mailto:synthia.angelim@tjpa.jus.br" TargetMode="External"/><Relationship Id="rId205" Type="http://schemas.openxmlformats.org/officeDocument/2006/relationships/hyperlink" Target="mailto:meirivaldo.almeida@tjpa.jus.br" TargetMode="External"/><Relationship Id="rId247" Type="http://schemas.openxmlformats.org/officeDocument/2006/relationships/hyperlink" Target="mailto:alexandro.furtado@tjpa.jus.br"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drawing" Target="../drawings/drawing1.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pivotTable" Target="../pivotTables/pivotTable13.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pageSetUpPr fitToPage="1"/>
  </sheetPr>
  <dimension ref="A1:BA892"/>
  <sheetViews>
    <sheetView showGridLines="0" tabSelected="1" zoomScale="85" zoomScaleNormal="85" workbookViewId="0">
      <pane ySplit="1" topLeftCell="H13" activePane="bottomLeft" state="frozen"/>
      <selection pane="bottomLeft" activeCell="V15" sqref="V15"/>
      <selection activeCell="F1" sqref="F1"/>
    </sheetView>
  </sheetViews>
  <sheetFormatPr defaultColWidth="9.140625" defaultRowHeight="15"/>
  <cols>
    <col min="1" max="1" width="14.42578125" style="264" customWidth="1"/>
    <col min="2" max="2" width="5.28515625" style="98" customWidth="1"/>
    <col min="3" max="3" width="7.5703125" style="146" customWidth="1"/>
    <col min="4" max="4" width="24.5703125" style="98" customWidth="1"/>
    <col min="5" max="5" width="20" style="116" customWidth="1"/>
    <col min="6" max="6" width="64.5703125" style="99" customWidth="1"/>
    <col min="7" max="7" width="14.140625" style="99" customWidth="1"/>
    <col min="8" max="8" width="17.5703125" style="116" customWidth="1"/>
    <col min="9" max="9" width="15.7109375" style="60" customWidth="1"/>
    <col min="10" max="10" width="14.140625" style="116" customWidth="1"/>
    <col min="11" max="11" width="23.5703125" style="148" hidden="1" customWidth="1"/>
    <col min="12" max="12" width="13.7109375" style="116" customWidth="1"/>
    <col min="13" max="13" width="20" style="148" hidden="1" customWidth="1"/>
    <col min="14" max="14" width="11.5703125" style="115" hidden="1" customWidth="1"/>
    <col min="15" max="15" width="12.28515625" style="131" customWidth="1"/>
    <col min="16" max="16" width="13.85546875" style="131" customWidth="1"/>
    <col min="17" max="17" width="12.7109375" style="131" customWidth="1"/>
    <col min="18" max="18" width="20.5703125" style="300" customWidth="1"/>
    <col min="19" max="19" width="12.140625" bestFit="1" customWidth="1"/>
    <col min="20" max="20" width="15.42578125" style="153" customWidth="1"/>
    <col min="21" max="21" width="14.28515625" style="154" customWidth="1"/>
    <col min="22" max="22" width="25.42578125" style="155" bestFit="1" customWidth="1"/>
    <col min="23" max="23" width="17.42578125" style="58" bestFit="1" customWidth="1"/>
    <col min="24" max="24" width="18.5703125" style="51" customWidth="1"/>
    <col min="25" max="25" width="22.140625" style="116" customWidth="1"/>
    <col min="26" max="26" width="20.7109375" style="157" customWidth="1"/>
    <col min="27" max="27" width="20.7109375" style="116" customWidth="1"/>
    <col min="28" max="29" width="14" style="116" customWidth="1"/>
    <col min="30" max="30" width="18.28515625" style="152" customWidth="1"/>
    <col min="31" max="31" width="17.28515625" style="116" customWidth="1"/>
    <col min="32" max="32" width="25.140625" style="116" bestFit="1" customWidth="1"/>
    <col min="33" max="33" width="16.5703125" customWidth="1"/>
    <col min="34" max="34" width="20.7109375" style="116" customWidth="1"/>
    <col min="35" max="35" width="20.7109375" style="74" customWidth="1"/>
    <col min="36" max="37" width="20.7109375" customWidth="1"/>
    <col min="38" max="40" width="20.7109375" style="116" customWidth="1"/>
    <col min="41" max="41" width="33.7109375" style="116" customWidth="1"/>
    <col min="42" max="42" width="15.7109375" style="178" customWidth="1"/>
    <col min="43" max="44" width="15.7109375" style="116" customWidth="1"/>
    <col min="45" max="45" width="13.28515625" style="116" customWidth="1"/>
    <col min="46" max="46" width="18.28515625" style="116" customWidth="1"/>
    <col min="47" max="47" width="0" style="116" hidden="1" customWidth="1"/>
    <col min="48" max="48" width="14.7109375" style="98" customWidth="1"/>
    <col min="49" max="49" width="20.85546875" style="98" customWidth="1"/>
    <col min="50" max="50" width="20.5703125" style="544" customWidth="1"/>
    <col min="51" max="51" width="21.28515625" style="116" customWidth="1"/>
    <col min="52" max="52" width="48.28515625" style="592" customWidth="1"/>
    <col min="53" max="53" width="36.85546875" style="116" customWidth="1"/>
    <col min="54" max="16384" width="9.140625" style="116"/>
  </cols>
  <sheetData>
    <row r="1" spans="1:53" ht="48">
      <c r="A1" s="277" t="s">
        <v>0</v>
      </c>
      <c r="B1" s="98" t="s">
        <v>1</v>
      </c>
      <c r="C1" s="146" t="s">
        <v>2</v>
      </c>
      <c r="D1" s="98" t="s">
        <v>3</v>
      </c>
      <c r="E1" s="116" t="s">
        <v>4</v>
      </c>
      <c r="F1" s="98" t="s">
        <v>5</v>
      </c>
      <c r="G1" s="56" t="s">
        <v>6</v>
      </c>
      <c r="H1" s="147" t="s">
        <v>7</v>
      </c>
      <c r="I1" s="56" t="s">
        <v>8</v>
      </c>
      <c r="J1" s="116" t="s">
        <v>9</v>
      </c>
      <c r="K1" s="148" t="s">
        <v>10</v>
      </c>
      <c r="L1" s="116" t="s">
        <v>11</v>
      </c>
      <c r="M1" s="148" t="s">
        <v>12</v>
      </c>
      <c r="N1" s="115" t="s">
        <v>13</v>
      </c>
      <c r="O1" s="131" t="s">
        <v>14</v>
      </c>
      <c r="P1" s="131" t="s">
        <v>15</v>
      </c>
      <c r="Q1" s="131" t="s">
        <v>16</v>
      </c>
      <c r="R1" s="300" t="s">
        <v>17</v>
      </c>
      <c r="S1" s="147" t="s">
        <v>18</v>
      </c>
      <c r="T1" s="149" t="s">
        <v>19</v>
      </c>
      <c r="U1" s="116" t="s">
        <v>20</v>
      </c>
      <c r="V1" s="116" t="s">
        <v>21</v>
      </c>
      <c r="W1" s="541" t="s">
        <v>22</v>
      </c>
      <c r="X1" s="275" t="s">
        <v>23</v>
      </c>
      <c r="Y1" s="132" t="s">
        <v>24</v>
      </c>
      <c r="Z1" s="157" t="s">
        <v>25</v>
      </c>
      <c r="AA1" s="116" t="s">
        <v>26</v>
      </c>
      <c r="AB1" s="116" t="s">
        <v>27</v>
      </c>
      <c r="AC1" s="116" t="s">
        <v>28</v>
      </c>
      <c r="AD1" s="116" t="s">
        <v>29</v>
      </c>
      <c r="AE1" s="116" t="s">
        <v>30</v>
      </c>
      <c r="AF1" s="116" t="s">
        <v>31</v>
      </c>
      <c r="AG1" s="116" t="s">
        <v>32</v>
      </c>
      <c r="AH1" s="116" t="s">
        <v>33</v>
      </c>
      <c r="AI1" s="74" t="s">
        <v>34</v>
      </c>
      <c r="AJ1" s="116" t="s">
        <v>35</v>
      </c>
      <c r="AK1" s="116" t="s">
        <v>36</v>
      </c>
      <c r="AL1" s="116" t="s">
        <v>37</v>
      </c>
      <c r="AM1" s="116" t="s">
        <v>38</v>
      </c>
      <c r="AN1" s="116" t="s">
        <v>39</v>
      </c>
      <c r="AO1" s="150" t="s">
        <v>40</v>
      </c>
      <c r="AP1" s="178" t="s">
        <v>41</v>
      </c>
      <c r="AQ1" s="116" t="s">
        <v>42</v>
      </c>
      <c r="AR1" s="116" t="s">
        <v>43</v>
      </c>
      <c r="AS1" s="116" t="s">
        <v>44</v>
      </c>
      <c r="AT1" s="277" t="s">
        <v>45</v>
      </c>
      <c r="AU1" s="116" t="s">
        <v>46</v>
      </c>
      <c r="AV1" s="98" t="s">
        <v>47</v>
      </c>
      <c r="AW1" s="116" t="s">
        <v>48</v>
      </c>
      <c r="AX1" s="545" t="s">
        <v>49</v>
      </c>
      <c r="AY1" s="467" t="s">
        <v>50</v>
      </c>
      <c r="AZ1" s="467" t="s">
        <v>51</v>
      </c>
    </row>
    <row r="2" spans="1:53" s="60" customFormat="1" ht="60">
      <c r="A2" s="58" t="s">
        <v>52</v>
      </c>
      <c r="B2" s="68" t="s">
        <v>53</v>
      </c>
      <c r="C2" s="69">
        <v>2021</v>
      </c>
      <c r="D2" s="116" t="s">
        <v>54</v>
      </c>
      <c r="E2" s="58" t="s">
        <v>55</v>
      </c>
      <c r="F2" s="59" t="s">
        <v>56</v>
      </c>
      <c r="G2" s="115" t="s">
        <v>57</v>
      </c>
      <c r="H2" s="58" t="s">
        <v>58</v>
      </c>
      <c r="I2" s="117" t="s">
        <v>59</v>
      </c>
      <c r="J2" s="61">
        <v>44342</v>
      </c>
      <c r="K2" s="62" t="str">
        <f>TEXT(J2,"DD/MM/AA")</f>
        <v>26/05/21</v>
      </c>
      <c r="L2" s="61">
        <v>46168</v>
      </c>
      <c r="M2" s="63" t="str">
        <f>TEXT(L2,"DD/MM/AA")</f>
        <v>26/05/26</v>
      </c>
      <c r="N2" s="62">
        <f>_xlfn.DAYS(CONTRATOS[[#This Row],[TÉRMINO]],CONTRATOS[[#This Row],[INÍCIO]])</f>
        <v>1826</v>
      </c>
      <c r="O2" s="64" t="str">
        <f ca="1">IF(ISBLANK(CONTRATOS[[#This Row],[TÉRMINO]]),"-",IF(ISNUMBER(CONTRATOS[[#This Row],[TÉRMINO]]),IF(CONTRATOS[[#This Row],[TÉRMINO]]&lt;TODAY(),"EXPIRADO",CONTRATOS[[#This Row],[TÉRMINO]]-TODAY()),"INDETERMINADO"))</f>
        <v>EXPIRADO</v>
      </c>
      <c r="P2" s="64" t="str">
        <f ca="1">IF(O2="EXPIRADO","EXPIRADO",(IF(O2&lt;=30,"INFERIOR A 30 DIAS",(IF(O2&lt;=60,"INFERIOR A 60 DIAS",(IF(O2&lt;=90,"INFERIOR A 90 DIAS",(IF(O2&lt;=120,"INFERIOR A 120 DIAS",(IF(O2&lt;150,"INFERIOR A 150 DIAS",(IF(O2=150,"150 DIAS","SUPERIOR A 150 DIAS")))))))))))))</f>
        <v>EXPIRADO</v>
      </c>
      <c r="Q2" s="64" t="str">
        <f ca="1">IF(CONTRATOS[[#This Row],[TÉRMINO]]="","VIGENTE",IF(CONTRATOS[[#This Row],[TÉRMINO]]&gt;=TODAY(),"VIGENTE","EXPIRADO"))</f>
        <v>EXPIRADO</v>
      </c>
      <c r="R2" s="72">
        <v>15191.92</v>
      </c>
      <c r="S2" s="65" t="s">
        <v>60</v>
      </c>
      <c r="T2" s="66">
        <f>IF(LEFT(AY2,3)="ARP",
    0,
    IFERROR(VLOOKUP(AY2,'M.11 Contratos execução'!A:V,17,FALSE),0)
)</f>
        <v>4</v>
      </c>
      <c r="U2" s="58" t="s">
        <v>61</v>
      </c>
      <c r="V2" s="58" t="s">
        <v>62</v>
      </c>
      <c r="W2" s="96" cm="1">
        <f t="array" ref="W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 s="96" cm="1">
        <f t="array" ref="X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18014.52</v>
      </c>
      <c r="Y2" s="67" t="s">
        <v>63</v>
      </c>
      <c r="Z2" s="158"/>
      <c r="AA2" s="58" t="s">
        <v>64</v>
      </c>
      <c r="AB2" s="58"/>
      <c r="AC2" s="58" t="s">
        <v>65</v>
      </c>
      <c r="AD2" s="58" t="str">
        <f>IF(CONTRATOS[[#This Row],[DIAS_CONTRATO]]&lt;=1800,"PRAZO LEGAL",IF(CONTRATOS[[#This Row],[DIAS_CONTRATO]]&lt;=2130,"EXCEPCIONAL","EMERGENCIAL"))</f>
        <v>EXCEPCIONAL</v>
      </c>
      <c r="AE2" s="58" t="str">
        <f>YEAR(L2) &amp; " - " &amp; IF(MONTH(L2)&lt;=3, "1º Trimestre", IF(MONTH(L2)&lt;=6, "2º Trimestre", IF(MONTH(L2)&lt;=9, "3º Trimestre", IF(MONTH(L2)&lt;=12, "4º Trimestre"))))</f>
        <v>2026 - 2º Trimestre</v>
      </c>
      <c r="AF2" s="61">
        <f>CONTRATOS[[#This Row],[TÉRMINO]]-60</f>
        <v>46108</v>
      </c>
      <c r="AG2" s="116" t="str">
        <f>IF(Z2="","Sem informação", IF(Z2&lt;=AF2, "Dentro do prazo", "Fora do prazo"))</f>
        <v>Sem informação</v>
      </c>
      <c r="AH2" s="58" t="s">
        <v>66</v>
      </c>
      <c r="AI2" s="74"/>
      <c r="AJ2" s="58" t="s">
        <v>67</v>
      </c>
      <c r="AK2" s="58" t="s">
        <v>68</v>
      </c>
      <c r="AL2" s="58" t="s">
        <v>68</v>
      </c>
      <c r="AM2" s="115" t="s">
        <v>69</v>
      </c>
      <c r="AN2" s="115" t="s">
        <v>70</v>
      </c>
      <c r="AO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valter.junior@tjpa.jus.br;edson.ferreira@tjpa.jus.br; edson.ferreira@tjpa.jus.br; ; daniel.simas@tjpa.jus.br;coordenadoria.contratos@tjpa.jus.br</v>
      </c>
      <c r="AP2" s="143">
        <f ca="1">CONTRATOS[[#This Row],[TÉRMINO]]-TODAY()</f>
        <v>-6</v>
      </c>
      <c r="AQ2" s="58" t="str">
        <f>IF(YEAR(CONTRATOS[[#This Row],[TÉRMINO]])=2024,INT((MONTH(CONTRATOS[[#This Row],[TÉRMINO]])+2)/3),"")</f>
        <v/>
      </c>
      <c r="AR2" s="58"/>
      <c r="AS2" s="58" t="str">
        <f ca="1">IF(TODAY()-AB2&gt;365,"Iniciar Processo de Reajuste","Aguardar anualidade")</f>
        <v>Iniciar Processo de Reajuste</v>
      </c>
      <c r="AT2" s="58" t="str">
        <f>_xlfn.CONCAT(TEXT(B2,"000"),"/",C2)</f>
        <v>018/2021</v>
      </c>
      <c r="AU2" s="58"/>
      <c r="AV2" s="58" t="str" cm="1">
        <f t="array" ref="AV2">IF(CONTRATOS[[#This Row],[NOME DO FISCAL ]]="Sem indicação",
   CONTRATOS[[#This Row],[NOME DO FISCAL ]],
   _xlfn.LET(
      _xlpm.s, " "&amp;TRIM(CONTRATOS[[#This Row],[NOME DO FISCAL ]]),
      _xlpm.n, LEN(_xlpm.s)-1,
      _xlpm.idx, _xlfn.SEQUENCE(1,_xlpm.n),
      _xlpm.letras, IF(MID(_xlpm.s,_xlpm.idx,1)=" ", MID(_xlpm.s,_xlpm.idx+1,1), ""),
      _xlfn.TEXTJOIN("",TRUE,_xlpm.letras)
   )
)</f>
        <v>EGF</v>
      </c>
      <c r="AW2" s="57" t="str">
        <f>IF(CONTRATOS[[#This Row],[FISCAL DEMANDANTE]]="sem indicação",CONTRATOS[[#This Row],[FISCAL TECNICO]],CONTRATOS[[#This Row],[FISCAL DEMANDANTE]])</f>
        <v>Edson Goncalves Ferreira</v>
      </c>
      <c r="AX2" s="540" cm="1">
        <f t="array" ref="AX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25157.99</v>
      </c>
      <c r="AY2" s="597" t="str">
        <f>_xlfn.CONCAT(CONTRATOS[[#This Row],[ARP ou CONTRATO]],CONTRATOS[[#This Row],[N°ANO]])</f>
        <v>CONTRATO018/2021</v>
      </c>
      <c r="AZ2" s="293" t="str">
        <f>IF(ISNUMBER(FIND("8.666",AA2)),
"Nos termos da Portaria n° 3.615/2021-GP, a prorrogação de contratos administrativos deverá ser instaurada com antecedência mínima de 60 (sessenta) dias do término da vigência, mediante envio do respectivo expediente à SEADM, via SEI.",
IF(ISNUMBER(FIND("14.133",AA2)),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 s="556"/>
    </row>
    <row r="3" spans="1:53" ht="72">
      <c r="A3" s="215" t="s">
        <v>71</v>
      </c>
      <c r="B3" s="216" t="s">
        <v>72</v>
      </c>
      <c r="C3" s="215">
        <v>2024</v>
      </c>
      <c r="D3" s="216" t="s">
        <v>73</v>
      </c>
      <c r="E3" s="215" t="s">
        <v>74</v>
      </c>
      <c r="F3" s="217" t="s">
        <v>75</v>
      </c>
      <c r="G3" s="216" t="s">
        <v>76</v>
      </c>
      <c r="H3" s="215" t="s">
        <v>58</v>
      </c>
      <c r="I3" s="215" t="s">
        <v>77</v>
      </c>
      <c r="J3" s="218">
        <v>45504</v>
      </c>
      <c r="K3" s="219" t="str">
        <f>TEXT(J3,"DD/MM/AA")</f>
        <v>31/07/24</v>
      </c>
      <c r="L3" s="218">
        <v>46168</v>
      </c>
      <c r="M3" s="220" t="str">
        <f>TEXT(L3,"DD/MM/AA")</f>
        <v>26/05/26</v>
      </c>
      <c r="N3" s="219">
        <f>_xlfn.DAYS(CONTRATOS[[#This Row],[TÉRMINO]],CONTRATOS[[#This Row],[INÍCIO]])</f>
        <v>664</v>
      </c>
      <c r="O3" s="221" t="str">
        <f ca="1">IF(ISBLANK(CONTRATOS[[#This Row],[TÉRMINO]]),"-",IF(ISNUMBER(CONTRATOS[[#This Row],[TÉRMINO]]),IF(CONTRATOS[[#This Row],[TÉRMINO]]&lt;TODAY(),"EXPIRADO",CONTRATOS[[#This Row],[TÉRMINO]]-TODAY()),"INDETERMINADO"))</f>
        <v>EXPIRADO</v>
      </c>
      <c r="P3" s="221" t="str">
        <f ca="1">IF(O3="EXPIRADO","EXPIRADO",(IF(O3&lt;=30,"INFERIOR A 30 DIAS",(IF(O3&lt;=60,"INFERIOR A 60 DIAS",(IF(O3&lt;=90,"INFERIOR A 90 DIAS",(IF(O3&lt;=120,"INFERIOR A 120 DIAS",(IF(O3&lt;150,"INFERIOR A 150 DIAS",(IF(O3=150,"150 DIAS","SUPERIOR A 150 DIAS")))))))))))))</f>
        <v>EXPIRADO</v>
      </c>
      <c r="Q3" s="219" t="str">
        <f ca="1">IF(CONTRATOS[[#This Row],[TÉRMINO]]="","VIGENTE",IF(CONTRATOS[[#This Row],[TÉRMINO]]&gt;=TODAY(),"VIGENTE","EXPIRADO"))</f>
        <v>EXPIRADO</v>
      </c>
      <c r="R3" s="305">
        <v>117100</v>
      </c>
      <c r="S3" s="405" t="s">
        <v>60</v>
      </c>
      <c r="T3" s="66">
        <f>IF(LEFT(AY3,3)="ARP",
    0,
    IFERROR(VLOOKUP(AY3,'M.11 Contratos execução'!A:V,17,FALSE),0)
)</f>
        <v>0</v>
      </c>
      <c r="U3" s="58" t="s">
        <v>78</v>
      </c>
      <c r="V3" s="222" t="s">
        <v>79</v>
      </c>
      <c r="W3" s="96" cm="1">
        <f t="array" ref="W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 s="96" cm="1">
        <f t="array" ref="X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244879.22</v>
      </c>
      <c r="Y3" s="223" t="s">
        <v>80</v>
      </c>
      <c r="Z3" s="224">
        <v>45758</v>
      </c>
      <c r="AA3" s="215" t="s">
        <v>81</v>
      </c>
      <c r="AB3" s="218">
        <v>45693</v>
      </c>
      <c r="AC3" s="215" t="s">
        <v>82</v>
      </c>
      <c r="AD3" s="282" t="str">
        <f>IF(CONTRATOS[[#This Row],[DIAS_CONTRATO]]&lt;=1800,"PRAZO LEGAL",IF(CONTRATOS[[#This Row],[DIAS_CONTRATO]]&lt;=2130,"EXCEPCIONAL","EMERGENCIAL"))</f>
        <v>PRAZO LEGAL</v>
      </c>
      <c r="AE3" s="215" t="str">
        <f>YEAR(L3) &amp; " - " &amp; IF(MONTH(L3)&lt;=3, "1º Trimestre", IF(MONTH(L3)&lt;=6, "2º Trimestre", IF(MONTH(L3)&lt;=9, "3º Trimestre", IF(MONTH(L3)&lt;=12, "4º Trimestre"))))</f>
        <v>2026 - 2º Trimestre</v>
      </c>
      <c r="AF3" s="218">
        <f>CONTRATOS[[#This Row],[TÉRMINO]]-60</f>
        <v>46108</v>
      </c>
      <c r="AG3" s="116" t="str">
        <f>IF(Z3="","Sem informação", IF(Z3&lt;=AF3, "Dentro do prazo", "Fora do prazo"))</f>
        <v>Dentro do prazo</v>
      </c>
      <c r="AH3" s="215" t="s">
        <v>66</v>
      </c>
      <c r="AI3" s="215" t="s">
        <v>83</v>
      </c>
      <c r="AJ3" s="215" t="s">
        <v>84</v>
      </c>
      <c r="AK3" s="215" t="s">
        <v>69</v>
      </c>
      <c r="AL3" s="215" t="s">
        <v>85</v>
      </c>
      <c r="AM3" s="215" t="s">
        <v>86</v>
      </c>
      <c r="AN3" s="215" t="s">
        <v>87</v>
      </c>
      <c r="AO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bruno.vieira@tjpa.jus.br; claikson.duarte@tjpa.jus.br; marcus.neves@tjpa.jus.br;coordenadoria.contratos@tjpa.jus.br</v>
      </c>
      <c r="AP3" s="227">
        <f ca="1">CONTRATOS[[#This Row],[TÉRMINO]]-TODAY()</f>
        <v>-6</v>
      </c>
      <c r="AQ3" s="215" t="str">
        <f>IF(YEAR(CONTRATOS[[#This Row],[TÉRMINO]])=2024,INT((MONTH(CONTRATOS[[#This Row],[TÉRMINO]])+2)/3),"")</f>
        <v/>
      </c>
      <c r="AR3" s="215"/>
      <c r="AS3" s="58" t="str">
        <f ca="1">IF(TODAY()-AB3&gt;365,"Iniciar Processo de Reajuste","Aguardar anualidade")</f>
        <v>Iniciar Processo de Reajuste</v>
      </c>
      <c r="AT3" s="215" t="str">
        <f>_xlfn.CONCAT(TEXT(B3,"000"),"/",C3)</f>
        <v>060/2024</v>
      </c>
      <c r="AU3" s="215"/>
      <c r="AV3" s="58" t="str" cm="1">
        <f t="array" ref="AV3">IF(CONTRATOS[[#This Row],[NOME DO FISCAL ]]="Sem indicação",
   CONTRATOS[[#This Row],[NOME DO FISCAL ]],
   _xlfn.LET(
      _xlpm.s, " "&amp;TRIM(CONTRATOS[[#This Row],[NOME DO FISCAL ]]),
      _xlpm.n, LEN(_xlpm.s)-1,
      _xlpm.idx, _xlfn.SEQUENCE(1,_xlpm.n),
      _xlpm.letras, IF(MID(_xlpm.s,_xlpm.idx,1)=" ", MID(_xlpm.s,_xlpm.idx+1,1), ""),
      _xlfn.TEXTJOIN("",TRUE,_xlpm.letras)
   )
)</f>
        <v>BVdS</v>
      </c>
      <c r="AW3" s="57" t="str">
        <f>IF(CONTRATOS[[#This Row],[FISCAL DEMANDANTE]]="sem indicação",CONTRATOS[[#This Row],[FISCAL TECNICO]],CONTRATOS[[#This Row],[FISCAL DEMANDANTE]])</f>
        <v>Bruno Vieira dos Santos</v>
      </c>
      <c r="AX3" s="540" cm="1">
        <f t="array" ref="AX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 s="58" t="str">
        <f>_xlfn.CONCAT(CONTRATOS[[#This Row],[ARP ou CONTRATO]],CONTRATOS[[#This Row],[N°ANO]])</f>
        <v>ARP060/2024</v>
      </c>
      <c r="AZ3" s="293" t="str">
        <f>IF(ISNUMBER(FIND("8.666",AA3)),
"Nos termos da Portaria n° 3.615/2021-GP, a prorrogação de contratos administrativos deverá ser instaurada com antecedência mínima de 60 (sessenta) dias do término da vigência, mediante envio do respectivo expediente à SEADM, via SEI.",
IF(ISNUMBER(FIND("14.133",AA3)),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 s="556"/>
    </row>
    <row r="4" spans="1:53" ht="72">
      <c r="A4" s="215" t="s">
        <v>71</v>
      </c>
      <c r="B4" s="216" t="s">
        <v>88</v>
      </c>
      <c r="C4" s="215">
        <v>2024</v>
      </c>
      <c r="D4" s="216" t="s">
        <v>89</v>
      </c>
      <c r="E4" s="215" t="s">
        <v>90</v>
      </c>
      <c r="F4" s="217" t="s">
        <v>75</v>
      </c>
      <c r="G4" s="216" t="s">
        <v>76</v>
      </c>
      <c r="H4" s="215" t="s">
        <v>58</v>
      </c>
      <c r="I4" s="215" t="s">
        <v>77</v>
      </c>
      <c r="J4" s="218">
        <v>45504</v>
      </c>
      <c r="K4" s="219" t="str">
        <f>TEXT(J4,"DD/MM/AA")</f>
        <v>31/07/24</v>
      </c>
      <c r="L4" s="218">
        <v>46169</v>
      </c>
      <c r="M4" s="220" t="str">
        <f>TEXT(L4,"DD/MM/AA")</f>
        <v>27/05/26</v>
      </c>
      <c r="N4" s="219">
        <f>_xlfn.DAYS(CONTRATOS[[#This Row],[TÉRMINO]],CONTRATOS[[#This Row],[INÍCIO]])</f>
        <v>665</v>
      </c>
      <c r="O4" s="221" t="str">
        <f ca="1">IF(ISBLANK(CONTRATOS[[#This Row],[TÉRMINO]]),"-",IF(ISNUMBER(CONTRATOS[[#This Row],[TÉRMINO]]),IF(CONTRATOS[[#This Row],[TÉRMINO]]&lt;TODAY(),"EXPIRADO",CONTRATOS[[#This Row],[TÉRMINO]]-TODAY()),"INDETERMINADO"))</f>
        <v>EXPIRADO</v>
      </c>
      <c r="P4" s="221" t="str">
        <f ca="1">IF(O4="EXPIRADO","EXPIRADO",(IF(O4&lt;=30,"INFERIOR A 30 DIAS",(IF(O4&lt;=60,"INFERIOR A 60 DIAS",(IF(O4&lt;=90,"INFERIOR A 90 DIAS",(IF(O4&lt;=120,"INFERIOR A 120 DIAS",(IF(O4&lt;150,"INFERIOR A 150 DIAS",(IF(O4=150,"150 DIAS","SUPERIOR A 150 DIAS")))))))))))))</f>
        <v>EXPIRADO</v>
      </c>
      <c r="Q4" s="219" t="str">
        <f ca="1">IF(CONTRATOS[[#This Row],[TÉRMINO]]="","VIGENTE",IF(CONTRATOS[[#This Row],[TÉRMINO]]&gt;=TODAY(),"VIGENTE","EXPIRADO"))</f>
        <v>EXPIRADO</v>
      </c>
      <c r="R4" s="305">
        <v>99645.56</v>
      </c>
      <c r="S4" s="268" t="s">
        <v>60</v>
      </c>
      <c r="T4" s="66">
        <f>IF(LEFT(AY4,3)="ARP",
    0,
    IFERROR(VLOOKUP(AY4,'M.11 Contratos execução'!A:V,17,FALSE),0)
)</f>
        <v>0</v>
      </c>
      <c r="U4" s="58" t="s">
        <v>78</v>
      </c>
      <c r="V4" s="222" t="s">
        <v>91</v>
      </c>
      <c r="W4" s="96" cm="1">
        <f t="array" ref="W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 s="96" cm="1">
        <f t="array" ref="X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199291.12</v>
      </c>
      <c r="Y4" s="223" t="s">
        <v>92</v>
      </c>
      <c r="Z4" s="224"/>
      <c r="AA4" s="215" t="s">
        <v>81</v>
      </c>
      <c r="AB4" s="218">
        <v>45327</v>
      </c>
      <c r="AC4" s="215" t="s">
        <v>82</v>
      </c>
      <c r="AD4" s="225" t="str">
        <f>IF(CONTRATOS[[#This Row],[DIAS_CONTRATO]]&lt;=1800,"PRAZO LEGAL",IF(CONTRATOS[[#This Row],[DIAS_CONTRATO]]&lt;=2130,"EXCEPCIONAL","EMERGENCIAL"))</f>
        <v>PRAZO LEGAL</v>
      </c>
      <c r="AE4" s="215" t="str">
        <f>YEAR(L4) &amp; " - " &amp; IF(MONTH(L4)&lt;=3, "1º Trimestre", IF(MONTH(L4)&lt;=6, "2º Trimestre", IF(MONTH(L4)&lt;=9, "3º Trimestre", IF(MONTH(L4)&lt;=12, "4º Trimestre"))))</f>
        <v>2026 - 2º Trimestre</v>
      </c>
      <c r="AF4" s="218">
        <f>CONTRATOS[[#This Row],[TÉRMINO]]-60</f>
        <v>46109</v>
      </c>
      <c r="AG4" s="116" t="str">
        <f>IF(Z4="","Sem informação", IF(Z4&lt;=AF4, "Dentro do prazo", "Fora do prazo"))</f>
        <v>Sem informação</v>
      </c>
      <c r="AH4" s="215" t="s">
        <v>66</v>
      </c>
      <c r="AI4" s="215" t="s">
        <v>83</v>
      </c>
      <c r="AJ4" s="215" t="s">
        <v>84</v>
      </c>
      <c r="AK4" s="215" t="s">
        <v>69</v>
      </c>
      <c r="AL4" s="215" t="s">
        <v>85</v>
      </c>
      <c r="AM4" s="215" t="s">
        <v>86</v>
      </c>
      <c r="AN4" s="215" t="s">
        <v>87</v>
      </c>
      <c r="AO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bruno.vieira@tjpa.jus.br; claikson.duarte@tjpa.jus.br; marcus.neves@tjpa.jus.br;coordenadoria.contratos@tjpa.jus.br</v>
      </c>
      <c r="AP4" s="227">
        <f ca="1">CONTRATOS[[#This Row],[TÉRMINO]]-TODAY()</f>
        <v>-5</v>
      </c>
      <c r="AQ4" s="215"/>
      <c r="AR4" s="215"/>
      <c r="AS4" s="58" t="str">
        <f ca="1">IF(TODAY()-AB4&gt;365,"Iniciar Processo de Reajuste","Aguardar anualidade")</f>
        <v>Iniciar Processo de Reajuste</v>
      </c>
      <c r="AT4" s="215" t="str">
        <f>_xlfn.CONCAT(TEXT(B4,"000"),"/",C4)</f>
        <v>061/2024</v>
      </c>
      <c r="AU4" s="215"/>
      <c r="AV4" s="58" t="str" cm="1">
        <f t="array" ref="AV4">IF(CONTRATOS[[#This Row],[NOME DO FISCAL ]]="Sem indicação",
   CONTRATOS[[#This Row],[NOME DO FISCAL ]],
   _xlfn.LET(
      _xlpm.s, " "&amp;TRIM(CONTRATOS[[#This Row],[NOME DO FISCAL ]]),
      _xlpm.n, LEN(_xlpm.s)-1,
      _xlpm.idx, _xlfn.SEQUENCE(1,_xlpm.n),
      _xlpm.letras, IF(MID(_xlpm.s,_xlpm.idx,1)=" ", MID(_xlpm.s,_xlpm.idx+1,1), ""),
      _xlfn.TEXTJOIN("",TRUE,_xlpm.letras)
   )
)</f>
        <v>BVdS</v>
      </c>
      <c r="AW4" s="57" t="str">
        <f>IF(CONTRATOS[[#This Row],[FISCAL DEMANDANTE]]="sem indicação",CONTRATOS[[#This Row],[FISCAL TECNICO]],CONTRATOS[[#This Row],[FISCAL DEMANDANTE]])</f>
        <v>Bruno Vieira dos Santos</v>
      </c>
      <c r="AX4" s="540" cm="1">
        <f t="array" ref="AX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 s="58" t="str">
        <f>_xlfn.CONCAT(CONTRATOS[[#This Row],[ARP ou CONTRATO]],CONTRATOS[[#This Row],[N°ANO]])</f>
        <v>ARP061/2024</v>
      </c>
      <c r="AZ4" s="293" t="str">
        <f>IF(ISNUMBER(FIND("8.666",AA4)),
"Nos termos da Portaria n° 3.615/2021-GP, a prorrogação de contratos administrativos deverá ser instaurada com antecedência mínima de 60 (sessenta) dias do término da vigência, mediante envio do respectivo expediente à SEADM, via SEI.",
IF(ISNUMBER(FIND("14.133",AA4)),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4" s="556"/>
    </row>
    <row r="5" spans="1:53" ht="107.25">
      <c r="A5" s="58" t="s">
        <v>52</v>
      </c>
      <c r="B5" s="57" t="s">
        <v>93</v>
      </c>
      <c r="C5" s="69">
        <v>2022</v>
      </c>
      <c r="D5" s="57" t="s">
        <v>94</v>
      </c>
      <c r="E5" s="58" t="s">
        <v>95</v>
      </c>
      <c r="F5" s="59" t="s">
        <v>96</v>
      </c>
      <c r="G5" s="115" t="s">
        <v>57</v>
      </c>
      <c r="H5" s="58" t="s">
        <v>58</v>
      </c>
      <c r="I5" s="60" t="s">
        <v>97</v>
      </c>
      <c r="J5" s="61">
        <v>44713</v>
      </c>
      <c r="K5" s="62" t="str">
        <f>TEXT(J5,"DD/MM/AA")</f>
        <v>01/06/22</v>
      </c>
      <c r="L5" s="61">
        <v>46539</v>
      </c>
      <c r="M5" s="63" t="str">
        <f>TEXT(L5,"DD/MM/AA")</f>
        <v>01/06/27</v>
      </c>
      <c r="N5" s="115">
        <f>_xlfn.DAYS(CONTRATOS[[#This Row],[TÉRMINO]],CONTRATOS[[#This Row],[INÍCIO]])</f>
        <v>1826</v>
      </c>
      <c r="O5" s="64">
        <f ca="1">IF(ISBLANK(CONTRATOS[[#This Row],[TÉRMINO]]),"-",IF(ISNUMBER(CONTRATOS[[#This Row],[TÉRMINO]]),IF(CONTRATOS[[#This Row],[TÉRMINO]]&lt;TODAY(),"EXPIRADO",CONTRATOS[[#This Row],[TÉRMINO]]-TODAY()),"INDETERMINADO"))</f>
        <v>365</v>
      </c>
      <c r="P5" s="64" t="str">
        <f ca="1">IF(O5="EXPIRADO","EXPIRADO",(IF(O5&lt;=30,"INFERIOR A 30 DIAS",(IF(O5&lt;=60,"INFERIOR A 60 DIAS",(IF(O5&lt;=90,"INFERIOR A 90 DIAS",(IF(O5&lt;=120,"INFERIOR A 120 DIAS",(IF(O5&lt;150,"INFERIOR A 150 DIAS",(IF(O5=150,"150 DIAS","SUPERIOR A 150 DIAS")))))))))))))</f>
        <v>SUPERIOR A 150 DIAS</v>
      </c>
      <c r="Q5" s="64" t="str">
        <f ca="1">IF(CONTRATOS[[#This Row],[TÉRMINO]]="","VIGENTE",IF(CONTRATOS[[#This Row],[TÉRMINO]]&gt;=TODAY(),"VIGENTE","EXPIRADO"))</f>
        <v>VIGENTE</v>
      </c>
      <c r="R5" s="293">
        <v>3729998.4</v>
      </c>
      <c r="S5" s="65" t="s">
        <v>60</v>
      </c>
      <c r="T5" s="66">
        <f>IF(LEFT(AY5,3)="ARP",
    0,
    IFERROR(VLOOKUP(AY5,'M.11 Contratos execução'!A:V,17,FALSE),0)
)</f>
        <v>0</v>
      </c>
      <c r="U5" s="58" t="s">
        <v>98</v>
      </c>
      <c r="V5" s="58" t="s">
        <v>99</v>
      </c>
      <c r="W5" s="96" cm="1">
        <f t="array" ref="W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5" s="96" cm="1">
        <f t="array" ref="X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3729998.4</v>
      </c>
      <c r="Y5" s="67" t="s">
        <v>100</v>
      </c>
      <c r="Z5" s="157">
        <v>46126</v>
      </c>
      <c r="AA5" s="58" t="s">
        <v>64</v>
      </c>
      <c r="AB5" s="58"/>
      <c r="AC5" s="58" t="s">
        <v>101</v>
      </c>
      <c r="AD5" s="116" t="str">
        <f>IF(CONTRATOS[[#This Row],[DIAS_CONTRATO]]&lt;=1800,"PRAZO LEGAL",IF(CONTRATOS[[#This Row],[DIAS_CONTRATO]]&lt;=2130,"EXCEPCIONAL","EMERGENCIAL"))</f>
        <v>EXCEPCIONAL</v>
      </c>
      <c r="AE5" s="58" t="str">
        <f>YEAR(L5) &amp; " - " &amp; IF(MONTH(L5)&lt;=3, "1º Trimestre", IF(MONTH(L5)&lt;=6, "2º Trimestre", IF(MONTH(L5)&lt;=9, "3º Trimestre", IF(MONTH(L5)&lt;=12, "4º Trimestre"))))</f>
        <v>2027 - 2º Trimestre</v>
      </c>
      <c r="AF5" s="130">
        <f>CONTRATOS[[#This Row],[TÉRMINO]]-60</f>
        <v>46479</v>
      </c>
      <c r="AG5" s="116" t="str">
        <f>IF(Z5="","Sem informação", IF(Z5&lt;=AF5, "Dentro do prazo", "Fora do prazo"))</f>
        <v>Dentro do prazo</v>
      </c>
      <c r="AH5" s="58" t="s">
        <v>82</v>
      </c>
      <c r="AJ5" s="58" t="s">
        <v>102</v>
      </c>
      <c r="AK5" s="58" t="s">
        <v>103</v>
      </c>
      <c r="AL5" s="58" t="s">
        <v>104</v>
      </c>
      <c r="AM5" s="115" t="s">
        <v>103</v>
      </c>
      <c r="AN5" s="115" t="s">
        <v>105</v>
      </c>
      <c r="AO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denison.soares@tjpa.jus.br;arilson.silva@tjpa.jus.br; claudio.cabral@tjpa.jus.br; arilson.silva@tjpa.jus.br; cristiano.neri@tjpa.jus.br;coordenadoria.contratos@tjpa.jus.br</v>
      </c>
      <c r="AP5" s="143">
        <f ca="1">CONTRATOS[[#This Row],[TÉRMINO]]-TODAY()</f>
        <v>365</v>
      </c>
      <c r="AQ5" s="58" t="str">
        <f>IF(YEAR(CONTRATOS[[#This Row],[TÉRMINO]])=2024,INT((MONTH(CONTRATOS[[#This Row],[TÉRMINO]])+2)/3),"")</f>
        <v/>
      </c>
      <c r="AR5" s="58"/>
      <c r="AS5" s="58" t="str">
        <f ca="1">IF(TODAY()-AB5&gt;365,"Iniciar Processo de Reajuste","Aguardar anualidade")</f>
        <v>Iniciar Processo de Reajuste</v>
      </c>
      <c r="AT5" s="58" t="str">
        <f>_xlfn.CONCAT(TEXT(B5,"000"),"/",C5)</f>
        <v>036/2022</v>
      </c>
      <c r="AU5" s="58"/>
      <c r="AV5" s="58" t="str" cm="1">
        <f t="array" ref="AV5">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5" s="57" t="str">
        <f>IF(CONTRATOS[[#This Row],[FISCAL DEMANDANTE]]="sem indicação",CONTRATOS[[#This Row],[FISCAL TECNICO]],CONTRATOS[[#This Row],[FISCAL DEMANDANTE]])</f>
        <v>Arilson Galdino da Silva</v>
      </c>
      <c r="AX5" s="540" cm="1">
        <f t="array" ref="AX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1858943.92</v>
      </c>
      <c r="AY5" s="58" t="str">
        <f>_xlfn.CONCAT(CONTRATOS[[#This Row],[ARP ou CONTRATO]],CONTRATOS[[#This Row],[N°ANO]])</f>
        <v>CONTRATO036/2022</v>
      </c>
      <c r="AZ5" s="293" t="str">
        <f>IF(ISNUMBER(FIND("8.666",AA5)),
"Nos termos da Portaria n° 3.615/2021-GP, a prorrogação de contratos administrativos deverá ser instaurada com antecedência mínima de 60 (sessenta) dias do término da vigência, mediante envio do respectivo expediente à SEADM, via SEI.",
IF(ISNUMBER(FIND("14.133",AA5)),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 s="556"/>
    </row>
    <row r="6" spans="1:53" ht="96">
      <c r="A6" s="58" t="s">
        <v>52</v>
      </c>
      <c r="B6" s="57" t="s">
        <v>106</v>
      </c>
      <c r="C6" s="58">
        <v>2025</v>
      </c>
      <c r="D6" s="57" t="s">
        <v>107</v>
      </c>
      <c r="E6" s="58" t="s">
        <v>108</v>
      </c>
      <c r="F6" s="59" t="s">
        <v>109</v>
      </c>
      <c r="G6" s="57" t="s">
        <v>110</v>
      </c>
      <c r="H6" s="58" t="s">
        <v>111</v>
      </c>
      <c r="I6" s="60" t="s">
        <v>112</v>
      </c>
      <c r="J6" s="61">
        <v>45995</v>
      </c>
      <c r="K6" s="62" t="str">
        <f>TEXT(J6,"DD/MM/AA")</f>
        <v>04/12/25</v>
      </c>
      <c r="L6" s="61">
        <v>46177</v>
      </c>
      <c r="M6" s="63" t="str">
        <f>TEXT(L6,"DD/MM/AA")</f>
        <v>04/06/26</v>
      </c>
      <c r="N6" s="115">
        <f>_xlfn.DAYS(CONTRATOS[[#This Row],[TÉRMINO]],CONTRATOS[[#This Row],[INÍCIO]])</f>
        <v>182</v>
      </c>
      <c r="O6" s="62">
        <f ca="1">IF(ISBLANK(CONTRATOS[[#This Row],[TÉRMINO]]),"-",IF(ISNUMBER(CONTRATOS[[#This Row],[TÉRMINO]]),IF(CONTRATOS[[#This Row],[TÉRMINO]]&lt;TODAY(),"EXPIRADO",CONTRATOS[[#This Row],[TÉRMINO]]-TODAY()),"INDETERMINADO"))</f>
        <v>3</v>
      </c>
      <c r="P6" s="64" t="str">
        <f ca="1">IF(O6="EXPIRADO","EXPIRADO",(IF(O6&lt;=30,"INFERIOR A 30 DIAS",(IF(O6&lt;=60,"INFERIOR A 60 DIAS",(IF(O6&lt;=90,"INFERIOR A 90 DIAS",(IF(O6&lt;=120,"INFERIOR A 120 DIAS",(IF(O6&lt;150,"INFERIOR A 150 DIAS",(IF(O6=150,"150 DIAS","SUPERIOR A 150 DIAS")))))))))))))</f>
        <v>INFERIOR A 30 DIAS</v>
      </c>
      <c r="Q6" s="62" t="str">
        <f ca="1">IF(CONTRATOS[[#This Row],[TÉRMINO]]="","VIGENTE",IF(CONTRATOS[[#This Row],[TÉRMINO]]&gt;=TODAY(),"VIGENTE","EXPIRADO"))</f>
        <v>VIGENTE</v>
      </c>
      <c r="R6" s="293">
        <v>279950</v>
      </c>
      <c r="S6" s="65" t="s">
        <v>60</v>
      </c>
      <c r="T6" s="66">
        <f>IF(LEFT(AY6,3)="ARP",
    0,
    IFERROR(VLOOKUP(AY6,'M.11 Contratos execução'!A:V,17,FALSE),0)
)</f>
        <v>0</v>
      </c>
      <c r="U6" s="58" t="s">
        <v>98</v>
      </c>
      <c r="V6" s="167" t="s">
        <v>113</v>
      </c>
      <c r="W6" s="96" cm="1">
        <f t="array" ref="W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6" s="96" cm="1">
        <f t="array" ref="X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279950</v>
      </c>
      <c r="Y6" s="67" t="s">
        <v>114</v>
      </c>
      <c r="Z6" s="158"/>
      <c r="AA6" s="58" t="s">
        <v>81</v>
      </c>
      <c r="AB6" s="61">
        <v>45988</v>
      </c>
      <c r="AC6" s="58"/>
      <c r="AD6" s="168" t="str">
        <f>IF(CONTRATOS[[#This Row],[DIAS_CONTRATO]]&lt;=1800,"PRAZO LEGAL",IF(CONTRATOS[[#This Row],[DIAS_CONTRATO]]&lt;=2130,"EXCEPCIONAL","EMERGENCIAL"))</f>
        <v>PRAZO LEGAL</v>
      </c>
      <c r="AE6" s="116" t="str">
        <f>YEAR(L6) &amp; " - " &amp; IF(MONTH(L6)&lt;=3, "1º Trimestre", IF(MONTH(L6)&lt;=6, "2º Trimestre", IF(MONTH(L6)&lt;=9, "3º Trimestre", IF(MONTH(L6)&lt;=12, "4º Trimestre"))))</f>
        <v>2026 - 2º Trimestre</v>
      </c>
      <c r="AF6" s="130">
        <f>CONTRATOS[[#This Row],[TÉRMINO]]-60</f>
        <v>46117</v>
      </c>
      <c r="AG6" s="116" t="str">
        <f>IF(Z6="","Sem informação", IF(Z6&lt;=AF6, "Dentro do prazo", "Fora do prazo"))</f>
        <v>Sem informação</v>
      </c>
      <c r="AH6" s="58" t="s">
        <v>115</v>
      </c>
      <c r="AI6" s="74" t="s">
        <v>116</v>
      </c>
      <c r="AJ6" s="58" t="s">
        <v>117</v>
      </c>
      <c r="AK6" s="58" t="s">
        <v>69</v>
      </c>
      <c r="AL6" s="58" t="s">
        <v>103</v>
      </c>
      <c r="AM6" s="58" t="s">
        <v>69</v>
      </c>
      <c r="AN6" s="58" t="s">
        <v>69</v>
      </c>
      <c r="AO6"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andrey.albuquerque@tjpa.jus.br;; arilson.silva@tjpa.jus.br; ; ;coordenadoria.contratos@tjpa.jus.br</v>
      </c>
      <c r="AP6" s="143">
        <f ca="1">CONTRATOS[[#This Row],[TÉRMINO]]-TODAY()</f>
        <v>3</v>
      </c>
      <c r="AQ6" s="58" t="str">
        <f>IF(YEAR(CONTRATOS[[#This Row],[TÉRMINO]])=2024,INT((MONTH(CONTRATOS[[#This Row],[TÉRMINO]])+2)/3),"")</f>
        <v/>
      </c>
      <c r="AR6" s="58"/>
      <c r="AS6" s="58" t="str">
        <f ca="1">IF(TODAY()-AB6&gt;365,"Iniciar Processo de Reajuste","Aguardar anualidade")</f>
        <v>Aguardar anualidade</v>
      </c>
      <c r="AT6" s="58" t="str">
        <f>_xlfn.CONCAT(TEXT(B6,"000"),"/",C6)</f>
        <v>122/2025</v>
      </c>
      <c r="AU6" s="58"/>
      <c r="AV6" s="57" t="str" cm="1">
        <f t="array" ref="AV6">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6" s="57" t="str">
        <f>IF(CONTRATOS[[#This Row],[FISCAL DEMANDANTE]]="sem indicação",CONTRATOS[[#This Row],[FISCAL TECNICO]],CONTRATOS[[#This Row],[FISCAL DEMANDANTE]])</f>
        <v>Arilson Galdino da Silva</v>
      </c>
      <c r="AX6" s="540" cm="1">
        <f t="array" ref="AX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279950</v>
      </c>
      <c r="AY6" s="58" t="str">
        <f>_xlfn.CONCAT(CONTRATOS[[#This Row],[ARP ou CONTRATO]],CONTRATOS[[#This Row],[N°ANO]])</f>
        <v>CONTRATO122/2025</v>
      </c>
      <c r="AZ6" s="293" t="str">
        <f>IF(ISNUMBER(FIND("8.666",AA6)),
"Nos termos da Portaria n° 3.615/2021-GP, a prorrogação de contratos administrativos deverá ser instaurada com antecedência mínima de 60 (sessenta) dias do término da vigência, mediante envio do respectivo expediente à SEADM, via SEI.",
IF(ISNUMBER(FIND("14.133",AA6)),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6" s="556"/>
    </row>
    <row r="7" spans="1:53" s="60" customFormat="1" ht="84">
      <c r="A7" s="58" t="s">
        <v>52</v>
      </c>
      <c r="B7" s="57" t="s">
        <v>118</v>
      </c>
      <c r="C7" s="58">
        <v>2023</v>
      </c>
      <c r="D7" s="57" t="s">
        <v>119</v>
      </c>
      <c r="E7" s="58" t="s">
        <v>120</v>
      </c>
      <c r="F7" s="134" t="s">
        <v>121</v>
      </c>
      <c r="G7" s="57" t="s">
        <v>122</v>
      </c>
      <c r="H7" s="58" t="s">
        <v>58</v>
      </c>
      <c r="I7" s="60" t="s">
        <v>123</v>
      </c>
      <c r="J7" s="61">
        <v>45204</v>
      </c>
      <c r="K7" s="62" t="str">
        <f>TEXT(J7,"DD/MM/AA")</f>
        <v>05/10/23</v>
      </c>
      <c r="L7" s="61">
        <v>46178</v>
      </c>
      <c r="M7" s="63" t="str">
        <f>TEXT(L7,"DD/MM/AA")</f>
        <v>05/06/26</v>
      </c>
      <c r="N7" s="115">
        <f>_xlfn.DAYS(CONTRATOS[[#This Row],[TÉRMINO]],CONTRATOS[[#This Row],[INÍCIO]])</f>
        <v>974</v>
      </c>
      <c r="O7" s="64">
        <f ca="1">IF(ISBLANK(CONTRATOS[[#This Row],[TÉRMINO]]),"-",IF(ISNUMBER(CONTRATOS[[#This Row],[TÉRMINO]]),IF(CONTRATOS[[#This Row],[TÉRMINO]]&lt;TODAY(),"EXPIRADO",CONTRATOS[[#This Row],[TÉRMINO]]-TODAY()),"INDETERMINADO"))</f>
        <v>4</v>
      </c>
      <c r="P7" s="64" t="str">
        <f ca="1">IF(O7="EXPIRADO","EXPIRADO",(IF(O7&lt;=30,"INFERIOR A 30 DIAS",(IF(O7&lt;=60,"INFERIOR A 60 DIAS",(IF(O7&lt;=90,"INFERIOR A 90 DIAS",(IF(O7&lt;=120,"INFERIOR A 120 DIAS",(IF(O7&lt;150,"INFERIOR A 150 DIAS",(IF(O7=150,"150 DIAS","SUPERIOR A 150 DIAS")))))))))))))</f>
        <v>INFERIOR A 30 DIAS</v>
      </c>
      <c r="Q7" s="64" t="str">
        <f ca="1">IF(CONTRATOS[[#This Row],[TÉRMINO]]="","VIGENTE",IF(CONTRATOS[[#This Row],[TÉRMINO]]&gt;=TODAY(),"VIGENTE","EXPIRADO"))</f>
        <v>VIGENTE</v>
      </c>
      <c r="R7" s="293">
        <v>488800</v>
      </c>
      <c r="S7" s="65" t="s">
        <v>60</v>
      </c>
      <c r="T7" s="66">
        <f>IF(LEFT(AY7,3)="ARP",
    0,
    IFERROR(VLOOKUP(AY7,'M.11 Contratos execução'!A:V,17,FALSE),0)
)</f>
        <v>1</v>
      </c>
      <c r="U7" s="455" t="s">
        <v>61</v>
      </c>
      <c r="V7" s="455" t="s">
        <v>124</v>
      </c>
      <c r="W7" s="96" cm="1">
        <f t="array" ref="W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 s="96" cm="1">
        <f t="array" ref="X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98522.46</v>
      </c>
      <c r="Y7" s="67" t="s">
        <v>125</v>
      </c>
      <c r="Z7" s="670">
        <v>45755</v>
      </c>
      <c r="AA7" s="58" t="s">
        <v>64</v>
      </c>
      <c r="AB7" s="58"/>
      <c r="AC7" s="58" t="s">
        <v>65</v>
      </c>
      <c r="AD7" s="672" t="str">
        <f>IF(CONTRATOS[[#This Row],[DIAS_CONTRATO]]&lt;=1800,"PRAZO LEGAL",IF(CONTRATOS[[#This Row],[DIAS_CONTRATO]]&lt;=2130,"EXCEPCIONAL","EMERGENCIAL"))</f>
        <v>PRAZO LEGAL</v>
      </c>
      <c r="AE7" s="58" t="str">
        <f>YEAR(L7) &amp; " - " &amp; IF(MONTH(L7)&lt;=3, "1º Trimestre", IF(MONTH(L7)&lt;=6, "2º Trimestre", IF(MONTH(L7)&lt;=9, "3º Trimestre", IF(MONTH(L7)&lt;=12, "4º Trimestre"))))</f>
        <v>2026 - 2º Trimestre</v>
      </c>
      <c r="AF7" s="673">
        <f>CONTRATOS[[#This Row],[TÉRMINO]]-60</f>
        <v>46118</v>
      </c>
      <c r="AG7" s="116" t="str">
        <f>IF(Z7="","Sem informação", IF(Z7&lt;=AF7, "Dentro do prazo", "Fora do prazo"))</f>
        <v>Dentro do prazo</v>
      </c>
      <c r="AH7" s="675" t="s">
        <v>66</v>
      </c>
      <c r="AI7" s="74"/>
      <c r="AJ7" s="58" t="s">
        <v>126</v>
      </c>
      <c r="AK7" s="58" t="s">
        <v>68</v>
      </c>
      <c r="AL7" s="58" t="s">
        <v>68</v>
      </c>
      <c r="AM7" s="115" t="s">
        <v>69</v>
      </c>
      <c r="AN7" s="115" t="s">
        <v>69</v>
      </c>
      <c r="AO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claudio.ormindo@tjpa.jus.br;edson.ferreira@tjpa.jus.br; edson.ferreira@tjpa.jus.br; ; ;coordenadoria.contratos@tjpa.jus.br</v>
      </c>
      <c r="AP7" s="143">
        <f ca="1">CONTRATOS[[#This Row],[TÉRMINO]]-TODAY()</f>
        <v>4</v>
      </c>
      <c r="AQ7" s="58" t="str">
        <f>IF(YEAR(CONTRATOS[[#This Row],[TÉRMINO]])=2024,INT((MONTH(CONTRATOS[[#This Row],[TÉRMINO]])+2)/3),"")</f>
        <v/>
      </c>
      <c r="AR7" s="58"/>
      <c r="AS7" s="58" t="str">
        <f ca="1">IF(TODAY()-AB7&gt;365,"Iniciar Processo de Reajuste","Aguardar anualidade")</f>
        <v>Iniciar Processo de Reajuste</v>
      </c>
      <c r="AT7" s="58" t="str">
        <f>_xlfn.CONCAT(TEXT(B7,"000"),"/",C7)</f>
        <v>088/2023</v>
      </c>
      <c r="AU7" s="58"/>
      <c r="AV7" s="58" t="str" cm="1">
        <f t="array" ref="AV7">IF(CONTRATOS[[#This Row],[NOME DO FISCAL ]]="Sem indicação",
   CONTRATOS[[#This Row],[NOME DO FISCAL ]],
   _xlfn.LET(
      _xlpm.s, " "&amp;TRIM(CONTRATOS[[#This Row],[NOME DO FISCAL ]]),
      _xlpm.n, LEN(_xlpm.s)-1,
      _xlpm.idx, _xlfn.SEQUENCE(1,_xlpm.n),
      _xlpm.letras, IF(MID(_xlpm.s,_xlpm.idx,1)=" ", MID(_xlpm.s,_xlpm.idx+1,1), ""),
      _xlfn.TEXTJOIN("",TRUE,_xlpm.letras)
   )
)</f>
        <v>EGF</v>
      </c>
      <c r="AW7" s="57" t="str">
        <f>IF(CONTRATOS[[#This Row],[FISCAL DEMANDANTE]]="sem indicação",CONTRATOS[[#This Row],[FISCAL TECNICO]],CONTRATOS[[#This Row],[FISCAL DEMANDANTE]])</f>
        <v>Edson Goncalves Ferreira</v>
      </c>
      <c r="AX7" s="540" cm="1">
        <f t="array" ref="AX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249030</v>
      </c>
      <c r="AY7" s="58" t="str">
        <f>_xlfn.CONCAT(CONTRATOS[[#This Row],[ARP ou CONTRATO]],CONTRATOS[[#This Row],[N°ANO]])</f>
        <v>CONTRATO088/2023</v>
      </c>
      <c r="AZ7" s="293" t="str">
        <f>IF(ISNUMBER(FIND("8.666",AA7)),
"Nos termos da Portaria n° 3.615/2021-GP, a prorrogação de contratos administrativos deverá ser instaurada com antecedência mínima de 60 (sessenta) dias do término da vigência, mediante envio do respectivo expediente à SEADM, via SEI.",
IF(ISNUMBER(FIND("14.133",AA7)),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 s="556"/>
    </row>
    <row r="8" spans="1:53" s="58" customFormat="1" ht="72">
      <c r="A8" s="58" t="s">
        <v>52</v>
      </c>
      <c r="B8" s="68" t="s">
        <v>127</v>
      </c>
      <c r="C8" s="69">
        <v>2021</v>
      </c>
      <c r="D8" s="57" t="s">
        <v>128</v>
      </c>
      <c r="E8" s="58" t="s">
        <v>129</v>
      </c>
      <c r="F8" s="59" t="s">
        <v>130</v>
      </c>
      <c r="G8" s="115" t="s">
        <v>131</v>
      </c>
      <c r="H8" s="58" t="s">
        <v>132</v>
      </c>
      <c r="I8" s="60" t="s">
        <v>133</v>
      </c>
      <c r="J8" s="61">
        <v>44362</v>
      </c>
      <c r="K8" s="62" t="str">
        <f>TEXT(J8,"DD/MM/AA")</f>
        <v>15/06/21</v>
      </c>
      <c r="L8" s="61">
        <v>46188</v>
      </c>
      <c r="M8" s="63" t="str">
        <f>TEXT(L8,"DD/MM/AA")</f>
        <v>15/06/26</v>
      </c>
      <c r="N8" s="62">
        <f>_xlfn.DAYS(CONTRATOS[[#This Row],[TÉRMINO]],CONTRATOS[[#This Row],[INÍCIO]])</f>
        <v>1826</v>
      </c>
      <c r="O8" s="64">
        <f ca="1">IF(ISBLANK(CONTRATOS[[#This Row],[TÉRMINO]]),"-",IF(ISNUMBER(CONTRATOS[[#This Row],[TÉRMINO]]),IF(CONTRATOS[[#This Row],[TÉRMINO]]&lt;TODAY(),"EXPIRADO",CONTRATOS[[#This Row],[TÉRMINO]]-TODAY()),"INDETERMINADO"))</f>
        <v>14</v>
      </c>
      <c r="P8" s="64" t="str">
        <f ca="1">IF(O8="EXPIRADO","EXPIRADO",(IF(O8&lt;=30,"INFERIOR A 30 DIAS",(IF(O8&lt;=60,"INFERIOR A 60 DIAS",(IF(O8&lt;=90,"INFERIOR A 90 DIAS",(IF(O8&lt;=120,"INFERIOR A 120 DIAS",(IF(O8&lt;150,"INFERIOR A 150 DIAS",(IF(O8=150,"150 DIAS","SUPERIOR A 150 DIAS")))))))))))))</f>
        <v>INFERIOR A 30 DIAS</v>
      </c>
      <c r="Q8" s="64" t="str">
        <f ca="1">IF(CONTRATOS[[#This Row],[TÉRMINO]]="","VIGENTE",IF(CONTRATOS[[#This Row],[TÉRMINO]]&gt;=TODAY(),"VIGENTE","EXPIRADO"))</f>
        <v>VIGENTE</v>
      </c>
      <c r="R8" s="293">
        <v>49587</v>
      </c>
      <c r="S8" s="65" t="s">
        <v>134</v>
      </c>
      <c r="T8" s="66">
        <f>IF(LEFT(AY8,3)="ARP",
    0,
    IFERROR(VLOOKUP(AY8,'M.11 Contratos execução'!A:V,17,FALSE),0)
)</f>
        <v>0</v>
      </c>
      <c r="U8" s="58" t="s">
        <v>78</v>
      </c>
      <c r="V8" s="58" t="s">
        <v>135</v>
      </c>
      <c r="W8" s="96" cm="1">
        <f t="array" ref="W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 s="96" cm="1">
        <f t="array" ref="X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49587</v>
      </c>
      <c r="Y8" s="67" t="s">
        <v>136</v>
      </c>
      <c r="Z8" s="158"/>
      <c r="AA8" s="58" t="s">
        <v>64</v>
      </c>
      <c r="AC8" s="58" t="s">
        <v>65</v>
      </c>
      <c r="AD8" s="58" t="str">
        <f>IF(CONTRATOS[[#This Row],[DIAS_CONTRATO]]&lt;=1800,"PRAZO LEGAL",IF(CONTRATOS[[#This Row],[DIAS_CONTRATO]]&lt;=2130,"EXCEPCIONAL","EMERGENCIAL"))</f>
        <v>EXCEPCIONAL</v>
      </c>
      <c r="AE8" s="58" t="str">
        <f>YEAR(L8) &amp; " - " &amp; IF(MONTH(L8)&lt;=3, "1º Trimestre", IF(MONTH(L8)&lt;=6, "2º Trimestre", IF(MONTH(L8)&lt;=9, "3º Trimestre", IF(MONTH(L8)&lt;=12, "4º Trimestre"))))</f>
        <v>2026 - 2º Trimestre</v>
      </c>
      <c r="AF8" s="61">
        <f>CONTRATOS[[#This Row],[TÉRMINO]]-60</f>
        <v>46128</v>
      </c>
      <c r="AG8" s="116" t="str">
        <f>IF(Z8="","Sem informação", IF(Z8&lt;=AF8, "Dentro do prazo", "Fora do prazo"))</f>
        <v>Sem informação</v>
      </c>
      <c r="AH8" s="58" t="s">
        <v>115</v>
      </c>
      <c r="AI8" s="74"/>
      <c r="AJ8" s="58" t="s">
        <v>137</v>
      </c>
      <c r="AK8" s="58" t="s">
        <v>138</v>
      </c>
      <c r="AL8" s="58" t="s">
        <v>139</v>
      </c>
      <c r="AM8" s="115" t="s">
        <v>69</v>
      </c>
      <c r="AN8" s="115" t="s">
        <v>140</v>
      </c>
      <c r="AO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adriana.guimaraes@tjpa.jus.br;nasareno.silva@tjpa.jus.br; antonio.souza@tjpa.jus.br; ; kelle.auzier@tjpa.jus.br;coordenadoria.contratos@tjpa.jus.br</v>
      </c>
      <c r="AP8" s="143">
        <f ca="1">CONTRATOS[[#This Row],[TÉRMINO]]-TODAY()</f>
        <v>14</v>
      </c>
      <c r="AQ8" s="58" t="str">
        <f>IF(YEAR(CONTRATOS[[#This Row],[TÉRMINO]])=2024,INT((MONTH(CONTRATOS[[#This Row],[TÉRMINO]])+2)/3),"")</f>
        <v/>
      </c>
      <c r="AS8" s="58" t="str">
        <f ca="1">IF(TODAY()-AB8&gt;365,"Iniciar Processo de Reajuste","Aguardar anualidade")</f>
        <v>Iniciar Processo de Reajuste</v>
      </c>
      <c r="AT8" s="58" t="str">
        <f>_xlfn.CONCAT(TEXT(B8,"000"),"/",C8)</f>
        <v>020/2021</v>
      </c>
      <c r="AV8" s="58" t="str" cm="1">
        <f t="array" ref="AV8">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 s="57" t="str">
        <f>IF(CONTRATOS[[#This Row],[FISCAL DEMANDANTE]]="sem indicação",CONTRATOS[[#This Row],[FISCAL TECNICO]],CONTRATOS[[#This Row],[FISCAL DEMANDANTE]])</f>
        <v>Jose Nasareno de Macedo Silva</v>
      </c>
      <c r="AX8" s="540" cm="1">
        <f t="array" ref="AX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 s="58" t="str">
        <f>_xlfn.CONCAT(CONTRATOS[[#This Row],[ARP ou CONTRATO]],CONTRATOS[[#This Row],[N°ANO]])</f>
        <v>CONTRATO020/2021</v>
      </c>
      <c r="AZ8" s="293" t="str">
        <f>IF(ISNUMBER(FIND("8.666",AA8)),
"Nos termos da Portaria n° 3.615/2021-GP, a prorrogação de contratos administrativos deverá ser instaurada com antecedência mínima de 60 (sessenta) dias do término da vigência, mediante envio do respectivo expediente à SEADM, via SEI.",
IF(ISNUMBER(FIND("14.133",AA8)),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8" s="556"/>
    </row>
    <row r="9" spans="1:53" ht="166.5">
      <c r="A9" s="58" t="s">
        <v>52</v>
      </c>
      <c r="B9" s="97" t="s">
        <v>72</v>
      </c>
      <c r="C9" s="60">
        <v>2024</v>
      </c>
      <c r="D9" s="97" t="s">
        <v>141</v>
      </c>
      <c r="E9" s="60" t="s">
        <v>142</v>
      </c>
      <c r="F9" s="100" t="s">
        <v>143</v>
      </c>
      <c r="G9" s="97" t="s">
        <v>144</v>
      </c>
      <c r="H9" s="60" t="s">
        <v>145</v>
      </c>
      <c r="I9" s="60" t="s">
        <v>146</v>
      </c>
      <c r="J9" s="101">
        <v>45459</v>
      </c>
      <c r="K9" s="102" t="str">
        <f>TEXT(J9,"DD/MM/AA")</f>
        <v>16/06/24</v>
      </c>
      <c r="L9" s="101">
        <v>46189</v>
      </c>
      <c r="M9" s="103" t="str">
        <f>TEXT(L9,"DD/MM/AA")</f>
        <v>16/06/26</v>
      </c>
      <c r="N9" s="102">
        <f>_xlfn.DAYS(CONTRATOS[[#This Row],[TÉRMINO]],CONTRATOS[[#This Row],[INÍCIO]])</f>
        <v>730</v>
      </c>
      <c r="O9" s="104">
        <f ca="1">IF(ISBLANK(CONTRATOS[[#This Row],[TÉRMINO]]),"-",IF(ISNUMBER(CONTRATOS[[#This Row],[TÉRMINO]]),IF(CONTRATOS[[#This Row],[TÉRMINO]]&lt;TODAY(),"EXPIRADO",CONTRATOS[[#This Row],[TÉRMINO]]-TODAY()),"INDETERMINADO"))</f>
        <v>15</v>
      </c>
      <c r="P9" s="104" t="str">
        <f ca="1">IF(O9="EXPIRADO","EXPIRADO",(IF(O9&lt;=30,"INFERIOR A 30 DIAS",(IF(O9&lt;=60,"INFERIOR A 60 DIAS",(IF(O9&lt;=90,"INFERIOR A 90 DIAS",(IF(O9&lt;=120,"INFERIOR A 120 DIAS",(IF(O9&lt;150,"INFERIOR A 150 DIAS",(IF(O9=150,"150 DIAS","SUPERIOR A 150 DIAS")))))))))))))</f>
        <v>INFERIOR A 30 DIAS</v>
      </c>
      <c r="Q9" s="102" t="str">
        <f ca="1">IF(CONTRATOS[[#This Row],[TÉRMINO]]="","VIGENTE",IF(CONTRATOS[[#This Row],[TÉRMINO]]&gt;=TODAY(),"VIGENTE","EXPIRADO"))</f>
        <v>VIGENTE</v>
      </c>
      <c r="R9" s="311">
        <v>5098540</v>
      </c>
      <c r="S9" s="105" t="s">
        <v>60</v>
      </c>
      <c r="T9" s="66">
        <f>IF(LEFT(AY9,3)="ARP",
    0,
    IFERROR(VLOOKUP(AY9,'M.11 Contratos execução'!A:V,17,FALSE),0)
)</f>
        <v>0</v>
      </c>
      <c r="U9" s="455" t="s">
        <v>78</v>
      </c>
      <c r="V9" s="185" t="s">
        <v>147</v>
      </c>
      <c r="W9" s="96" cm="1">
        <f t="array" ref="W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9" s="96" cm="1">
        <f t="array" ref="X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5098540</v>
      </c>
      <c r="Y9" s="106" t="s">
        <v>148</v>
      </c>
      <c r="Z9" s="160">
        <v>46127</v>
      </c>
      <c r="AA9" s="60" t="s">
        <v>149</v>
      </c>
      <c r="AB9" s="343">
        <v>45811</v>
      </c>
      <c r="AC9" s="60" t="s">
        <v>82</v>
      </c>
      <c r="AD9" s="463" t="str">
        <f>IF(CONTRATOS[[#This Row],[DIAS_CONTRATO]]&lt;=1800,"PRAZO LEGAL",IF(CONTRATOS[[#This Row],[DIAS_CONTRATO]]&lt;=2130,"EXCEPCIONAL","EMERGENCIAL"))</f>
        <v>PRAZO LEGAL</v>
      </c>
      <c r="AE9" s="60" t="str">
        <f>YEAR(L9) &amp; " - " &amp; IF(MONTH(L9)&lt;=3, "1º Trimestre", IF(MONTH(L9)&lt;=6, "2º Trimestre", IF(MONTH(L9)&lt;=9, "3º Trimestre", IF(MONTH(L9)&lt;=12, "4º Trimestre"))))</f>
        <v>2026 - 2º Trimestre</v>
      </c>
      <c r="AF9" s="101">
        <f>CONTRATOS[[#This Row],[TÉRMINO]]-60</f>
        <v>46129</v>
      </c>
      <c r="AG9" s="116" t="str">
        <f>IF(Z9="","Sem informação", IF(Z9&lt;=AF9, "Dentro do prazo", "Fora do prazo"))</f>
        <v>Dentro do prazo</v>
      </c>
      <c r="AH9" s="60" t="s">
        <v>115</v>
      </c>
      <c r="AI9" s="60" t="s">
        <v>150</v>
      </c>
      <c r="AJ9" s="60" t="s">
        <v>151</v>
      </c>
      <c r="AK9" s="60" t="s">
        <v>152</v>
      </c>
      <c r="AL9" s="60" t="s">
        <v>153</v>
      </c>
      <c r="AM9" s="60" t="s">
        <v>69</v>
      </c>
      <c r="AN9" s="60" t="s">
        <v>154</v>
      </c>
      <c r="AO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hellen.miranda@tjpa.jus.br;juliete.souza@tjpa.jus.br; arthur.watrin@tjpa.jus.br; ; nerylena.assuncao@tjpa.jus.br;coordenadoria.contratos@tjpa.jus.br</v>
      </c>
      <c r="AP9" s="187">
        <f ca="1">CONTRATOS[[#This Row],[TÉRMINO]]-TODAY()</f>
        <v>15</v>
      </c>
      <c r="AQ9" s="60" t="str">
        <f>IF(YEAR(CONTRATOS[[#This Row],[TÉRMINO]])=2024,INT((MONTH(CONTRATOS[[#This Row],[TÉRMINO]])+2)/3),"")</f>
        <v/>
      </c>
      <c r="AR9" s="60" t="s">
        <v>155</v>
      </c>
      <c r="AS9" s="58" t="str">
        <f ca="1">IF(TODAY()-AB9&gt;365,"Iniciar Processo de Reajuste","Aguardar anualidade")</f>
        <v>Aguardar anualidade</v>
      </c>
      <c r="AT9" s="60" t="str">
        <f>_xlfn.CONCAT(TEXT(B9,"000"),"/",C9)</f>
        <v>060/2024</v>
      </c>
      <c r="AU9" s="60"/>
      <c r="AV9" s="58" t="str" cm="1">
        <f t="array" ref="AV9">IF(CONTRATOS[[#This Row],[NOME DO FISCAL ]]="Sem indicação",
   CONTRATOS[[#This Row],[NOME DO FISCAL ]],
   _xlfn.LET(
      _xlpm.s, " "&amp;TRIM(CONTRATOS[[#This Row],[NOME DO FISCAL ]]),
      _xlpm.n, LEN(_xlpm.s)-1,
      _xlpm.idx, _xlfn.SEQUENCE(1,_xlpm.n),
      _xlpm.letras, IF(MID(_xlpm.s,_xlpm.idx,1)=" ", MID(_xlpm.s,_xlpm.idx+1,1), ""),
      _xlfn.TEXTJOIN("",TRUE,_xlpm.letras)
   )
)</f>
        <v>JMRdS</v>
      </c>
      <c r="AW9" s="57" t="str">
        <f>IF(CONTRATOS[[#This Row],[FISCAL DEMANDANTE]]="sem indicação",CONTRATOS[[#This Row],[FISCAL TECNICO]],CONTRATOS[[#This Row],[FISCAL DEMANDANTE]])</f>
        <v>Juliete Maria Rosa de Souza</v>
      </c>
      <c r="AX9" s="540" cm="1">
        <f t="array" ref="AX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2241580.75</v>
      </c>
      <c r="AY9" s="58" t="str">
        <f>_xlfn.CONCAT(CONTRATOS[[#This Row],[ARP ou CONTRATO]],CONTRATOS[[#This Row],[N°ANO]])</f>
        <v>CONTRATO060/2024</v>
      </c>
      <c r="AZ9" s="293" t="str">
        <f>IF(ISNUMBER(FIND("8.666",AA9)),
"Nos termos da Portaria n° 3.615/2021-GP, a prorrogação de contratos administrativos deverá ser instaurada com antecedência mínima de 60 (sessenta) dias do término da vigência, mediante envio do respectivo expediente à SEADM, via SEI.",
IF(ISNUMBER(FIND("14.133",AA9)),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9" s="556"/>
    </row>
    <row r="10" spans="1:53" ht="72">
      <c r="A10" s="58" t="s">
        <v>52</v>
      </c>
      <c r="B10" s="57" t="s">
        <v>156</v>
      </c>
      <c r="C10" s="58">
        <v>2024</v>
      </c>
      <c r="D10" s="57" t="s">
        <v>157</v>
      </c>
      <c r="E10" s="58" t="s">
        <v>158</v>
      </c>
      <c r="F10" s="59" t="s">
        <v>159</v>
      </c>
      <c r="G10" s="57" t="s">
        <v>160</v>
      </c>
      <c r="H10" s="58" t="s">
        <v>58</v>
      </c>
      <c r="I10" s="60" t="s">
        <v>161</v>
      </c>
      <c r="J10" s="61">
        <v>45460</v>
      </c>
      <c r="K10" s="62" t="str">
        <f>TEXT(J10,"DD/MM/AA")</f>
        <v>17/06/24</v>
      </c>
      <c r="L10" s="61">
        <v>46921</v>
      </c>
      <c r="M10" s="63" t="str">
        <f>TEXT(L10,"DD/MM/AA")</f>
        <v>17/06/28</v>
      </c>
      <c r="N10" s="115">
        <f>_xlfn.DAYS(CONTRATOS[[#This Row],[TÉRMINO]],CONTRATOS[[#This Row],[INÍCIO]])</f>
        <v>1461</v>
      </c>
      <c r="O10" s="64">
        <f ca="1">IF(ISBLANK(CONTRATOS[[#This Row],[TÉRMINO]]),"-",IF(ISNUMBER(CONTRATOS[[#This Row],[TÉRMINO]]),IF(CONTRATOS[[#This Row],[TÉRMINO]]&lt;TODAY(),"EXPIRADO",CONTRATOS[[#This Row],[TÉRMINO]]-TODAY()),"INDETERMINADO"))</f>
        <v>747</v>
      </c>
      <c r="P10" s="64" t="str">
        <f ca="1">IF(O10="EXPIRADO","EXPIRADO",(IF(O10&lt;=30,"INFERIOR A 30 DIAS",(IF(O10&lt;=60,"INFERIOR A 60 DIAS",(IF(O10&lt;=90,"INFERIOR A 90 DIAS",(IF(O10&lt;=120,"INFERIOR A 120 DIAS",(IF(O10&lt;150,"INFERIOR A 150 DIAS",(IF(O10=150,"150 DIAS","SUPERIOR A 150 DIAS")))))))))))))</f>
        <v>SUPERIOR A 150 DIAS</v>
      </c>
      <c r="Q10" s="62" t="str">
        <f ca="1">IF(CONTRATOS[[#This Row],[TÉRMINO]]="","VIGENTE",IF(CONTRATOS[[#This Row],[TÉRMINO]]&gt;=TODAY(),"VIGENTE","EXPIRADO"))</f>
        <v>VIGENTE</v>
      </c>
      <c r="R10" s="293">
        <v>38792925.43</v>
      </c>
      <c r="S10" s="65" t="s">
        <v>60</v>
      </c>
      <c r="T10" s="66">
        <f>IF(LEFT(AY10,3)="ARP",
    0,
    IFERROR(VLOOKUP(AY10,'M.11 Contratos execução'!A:V,17,FALSE),0)
)</f>
        <v>8</v>
      </c>
      <c r="U10" s="58" t="s">
        <v>78</v>
      </c>
      <c r="V10" s="669" t="s">
        <v>162</v>
      </c>
      <c r="W10" s="96" cm="1">
        <f t="array" ref="W1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0" s="96" cm="1">
        <f t="array" ref="X1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48887787.759999998</v>
      </c>
      <c r="Y10" s="78" t="s">
        <v>163</v>
      </c>
      <c r="Z10" s="441">
        <v>46092</v>
      </c>
      <c r="AA10" s="58" t="s">
        <v>64</v>
      </c>
      <c r="AB10" s="58"/>
      <c r="AC10" s="58" t="s">
        <v>82</v>
      </c>
      <c r="AD10" s="623" t="str">
        <f>IF(CONTRATOS[[#This Row],[DIAS_CONTRATO]]&lt;=1800,"PRAZO LEGAL",IF(CONTRATOS[[#This Row],[DIAS_CONTRATO]]&lt;=2130,"EXCEPCIONAL","EMERGENCIAL"))</f>
        <v>PRAZO LEGAL</v>
      </c>
      <c r="AE10" s="116" t="str">
        <f>YEAR(L10) &amp; " - " &amp; IF(MONTH(L10)&lt;=3, "1º Trimestre", IF(MONTH(L10)&lt;=6, "2º Trimestre", IF(MONTH(L10)&lt;=9, "3º Trimestre", IF(MONTH(L10)&lt;=12, "4º Trimestre"))))</f>
        <v>2028 - 2º Trimestre</v>
      </c>
      <c r="AF10" s="336">
        <f>CONTRATOS[[#This Row],[TÉRMINO]]-60</f>
        <v>46861</v>
      </c>
      <c r="AG10" s="116" t="str">
        <f>IF(Z10="","Sem informação", IF(Z10&lt;=AF10, "Dentro do prazo", "Fora do prazo"))</f>
        <v>Dentro do prazo</v>
      </c>
      <c r="AH10" s="79" t="s">
        <v>82</v>
      </c>
      <c r="AJ10" s="58" t="s">
        <v>164</v>
      </c>
      <c r="AK10" s="58" t="s">
        <v>165</v>
      </c>
      <c r="AL10" s="58" t="s">
        <v>166</v>
      </c>
      <c r="AM10" s="58" t="s">
        <v>69</v>
      </c>
      <c r="AN10" s="58" t="s">
        <v>167</v>
      </c>
      <c r="AO1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enio.reboucas@tjpa.jus.br;helton.rocha@tjpa.jus.br; jandiara.pires@tjpa.jus.br; ; augusto.matos@tjpa.jus.br;coordenadoria.contratos@tjpa.jus.br</v>
      </c>
      <c r="AP10" s="143">
        <f ca="1">CONTRATOS[[#This Row],[TÉRMINO]]-TODAY()</f>
        <v>747</v>
      </c>
      <c r="AQ10" s="58" t="str">
        <f>IF(YEAR(CONTRATOS[[#This Row],[TÉRMINO]])=2024,INT((MONTH(CONTRATOS[[#This Row],[TÉRMINO]])+2)/3),"")</f>
        <v/>
      </c>
      <c r="AR10" s="58"/>
      <c r="AS10" s="58" t="str">
        <f ca="1">IF(TODAY()-AB10&gt;365,"Iniciar Processo de Reajuste","Aguardar anualidade")</f>
        <v>Iniciar Processo de Reajuste</v>
      </c>
      <c r="AT10" s="58" t="str">
        <f>_xlfn.CONCAT(TEXT(B10,"000"),"/",C10)</f>
        <v>050/2024</v>
      </c>
      <c r="AU10" s="58"/>
      <c r="AV10" s="58" t="str" cm="1">
        <f t="array" ref="AV10">IF(CONTRATOS[[#This Row],[NOME DO FISCAL ]]="Sem indicação",
   CONTRATOS[[#This Row],[NOME DO FISCAL ]],
   _xlfn.LET(
      _xlpm.s, " "&amp;TRIM(CONTRATOS[[#This Row],[NOME DO FISCAL ]]),
      _xlpm.n, LEN(_xlpm.s)-1,
      _xlpm.idx, _xlfn.SEQUENCE(1,_xlpm.n),
      _xlpm.letras, IF(MID(_xlpm.s,_xlpm.idx,1)=" ", MID(_xlpm.s,_xlpm.idx+1,1), ""),
      _xlfn.TEXTJOIN("",TRUE,_xlpm.letras)
   )
)</f>
        <v>HMdR</v>
      </c>
      <c r="AW10" s="57" t="str">
        <f>IF(CONTRATOS[[#This Row],[FISCAL DEMANDANTE]]="sem indicação",CONTRATOS[[#This Row],[FISCAL TECNICO]],CONTRATOS[[#This Row],[FISCAL DEMANDANTE]])</f>
        <v>Helton Moura da Rocha</v>
      </c>
      <c r="AX10" s="540" cm="1">
        <f t="array" ref="AX1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34246639.049999997</v>
      </c>
      <c r="AY10" s="58" t="str">
        <f>_xlfn.CONCAT(CONTRATOS[[#This Row],[ARP ou CONTRATO]],CONTRATOS[[#This Row],[N°ANO]])</f>
        <v>CONTRATO050/2024</v>
      </c>
      <c r="AZ10" s="293" t="str">
        <f>IF(ISNUMBER(FIND("8.666",AA10)),
"Nos termos da Portaria n° 3.615/2021-GP, a prorrogação de contratos administrativos deverá ser instaurada com antecedência mínima de 60 (sessenta) dias do término da vigência, mediante envio do respectivo expediente à SEADM, via SEI.",
IF(ISNUMBER(FIND("14.133",AA10)),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0" s="556"/>
    </row>
    <row r="11" spans="1:53" ht="178.5">
      <c r="A11" s="116" t="s">
        <v>52</v>
      </c>
      <c r="B11" s="98" t="s">
        <v>88</v>
      </c>
      <c r="C11" s="116">
        <v>2024</v>
      </c>
      <c r="D11" s="98" t="s">
        <v>168</v>
      </c>
      <c r="E11" s="116" t="s">
        <v>169</v>
      </c>
      <c r="F11" s="99" t="s">
        <v>170</v>
      </c>
      <c r="G11" s="98" t="s">
        <v>57</v>
      </c>
      <c r="H11" s="116" t="s">
        <v>145</v>
      </c>
      <c r="I11" s="116" t="s">
        <v>171</v>
      </c>
      <c r="J11" s="130">
        <v>45461</v>
      </c>
      <c r="K11" s="115" t="str">
        <f>TEXT(J11,"DD/MM/AA")</f>
        <v>18/06/24</v>
      </c>
      <c r="L11" s="130">
        <v>46192</v>
      </c>
      <c r="M11" s="148" t="str">
        <f>TEXT(L11,"DD/MM/AA")</f>
        <v>19/06/26</v>
      </c>
      <c r="N11" s="115">
        <f>_xlfn.DAYS(CONTRATOS[[#This Row],[TÉRMINO]],CONTRATOS[[#This Row],[INÍCIO]])</f>
        <v>731</v>
      </c>
      <c r="O11" s="131">
        <f ca="1">IF(ISBLANK(CONTRATOS[[#This Row],[TÉRMINO]]),"-",IF(ISNUMBER(CONTRATOS[[#This Row],[TÉRMINO]]),IF(CONTRATOS[[#This Row],[TÉRMINO]]&lt;TODAY(),"EXPIRADO",CONTRATOS[[#This Row],[TÉRMINO]]-TODAY()),"INDETERMINADO"))</f>
        <v>18</v>
      </c>
      <c r="P11" s="131" t="str">
        <f ca="1">IF(O11="EXPIRADO","EXPIRADO",(IF(O11&lt;=30,"INFERIOR A 30 DIAS",(IF(O11&lt;=60,"INFERIOR A 60 DIAS",(IF(O11&lt;=90,"INFERIOR A 90 DIAS",(IF(O11&lt;=120,"INFERIOR A 120 DIAS",(IF(O11&lt;150,"INFERIOR A 150 DIAS",(IF(O11=150,"150 DIAS","SUPERIOR A 150 DIAS")))))))))))))</f>
        <v>INFERIOR A 30 DIAS</v>
      </c>
      <c r="Q11" s="115" t="str">
        <f ca="1">IF(CONTRATOS[[#This Row],[TÉRMINO]]="","VIGENTE",IF(CONTRATOS[[#This Row],[TÉRMINO]]&gt;=TODAY(),"VIGENTE","EXPIRADO"))</f>
        <v>VIGENTE</v>
      </c>
      <c r="R11" s="312">
        <v>212250</v>
      </c>
      <c r="S11" s="298" t="s">
        <v>60</v>
      </c>
      <c r="T11" s="66">
        <f>IF(LEFT(AY11,3)="ARP",
    0,
    IFERROR(VLOOKUP(AY11,'M.11 Contratos execução'!A:V,17,FALSE),0)
)</f>
        <v>1</v>
      </c>
      <c r="U11" s="116" t="s">
        <v>98</v>
      </c>
      <c r="V11" s="363" t="s">
        <v>172</v>
      </c>
      <c r="W11" s="96" cm="1">
        <f t="array" ref="W1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1" s="96" cm="1">
        <f t="array" ref="X1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212250</v>
      </c>
      <c r="Y11" s="132" t="s">
        <v>173</v>
      </c>
      <c r="AA11" s="116" t="s">
        <v>174</v>
      </c>
      <c r="AB11" s="130">
        <v>45766</v>
      </c>
      <c r="AC11" s="116" t="s">
        <v>82</v>
      </c>
      <c r="AD11" s="289" t="str">
        <f>IF(CONTRATOS[[#This Row],[DIAS_CONTRATO]]&lt;=1800,"PRAZO LEGAL",IF(CONTRATOS[[#This Row],[DIAS_CONTRATO]]&lt;=2130,"EXCEPCIONAL","EMERGENCIAL"))</f>
        <v>PRAZO LEGAL</v>
      </c>
      <c r="AE11" s="116" t="str">
        <f>YEAR(L11) &amp; " - " &amp; IF(MONTH(L11)&lt;=3, "1º Trimestre", IF(MONTH(L11)&lt;=6, "2º Trimestre", IF(MONTH(L11)&lt;=9, "3º Trimestre", IF(MONTH(L11)&lt;=12, "4º Trimestre"))))</f>
        <v>2026 - 2º Trimestre</v>
      </c>
      <c r="AF11" s="130">
        <f>CONTRATOS[[#This Row],[TÉRMINO]]-60</f>
        <v>46132</v>
      </c>
      <c r="AG11" s="116" t="str">
        <f>IF(Z11="","Sem informação", IF(Z11&lt;=AF11, "Dentro do prazo", "Fora do prazo"))</f>
        <v>Sem informação</v>
      </c>
      <c r="AH11" s="116" t="s">
        <v>115</v>
      </c>
      <c r="AI11" s="116"/>
      <c r="AJ11" s="116" t="s">
        <v>175</v>
      </c>
      <c r="AK11" s="116" t="s">
        <v>69</v>
      </c>
      <c r="AL11" s="116" t="s">
        <v>153</v>
      </c>
      <c r="AM11" s="116" t="s">
        <v>176</v>
      </c>
      <c r="AN11" s="116" t="s">
        <v>177</v>
      </c>
      <c r="AO1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alvaro.alvao@tjpa.jus.br;; arthur.watrin@tjpa.jus.br; sergio.moreira@tjpa.jus.br; eloisa.hasegawa@tjpa.jus.br;coordenadoria.contratos@tjpa.jus.br</v>
      </c>
      <c r="AP11" s="178">
        <f ca="1">CONTRATOS[[#This Row],[TÉRMINO]]-TODAY()</f>
        <v>18</v>
      </c>
      <c r="AQ11" s="116" t="str">
        <f>IF(YEAR(CONTRATOS[[#This Row],[TÉRMINO]])=2024,INT((MONTH(CONTRATOS[[#This Row],[TÉRMINO]])+2)/3),"")</f>
        <v/>
      </c>
      <c r="AS11" s="58" t="str">
        <f ca="1">IF(TODAY()-AB11&gt;365,"Iniciar Processo de Reajuste","Aguardar anualidade")</f>
        <v>Iniciar Processo de Reajuste</v>
      </c>
      <c r="AT11" s="116" t="str">
        <f>_xlfn.CONCAT(TEXT(B11,"000"),"/",C11)</f>
        <v>061/2024</v>
      </c>
      <c r="AV11" s="58" t="str" cm="1">
        <f t="array" ref="AV11">IF(CONTRATOS[[#This Row],[NOME DO FISCAL ]]="Sem indicação",
   CONTRATOS[[#This Row],[NOME DO FISCAL ]],
   _xlfn.LET(
      _xlpm.s, " "&amp;TRIM(CONTRATOS[[#This Row],[NOME DO FISCAL ]]),
      _xlpm.n, LEN(_xlpm.s)-1,
      _xlpm.idx, _xlfn.SEQUENCE(1,_xlpm.n),
      _xlpm.letras, IF(MID(_xlpm.s,_xlpm.idx,1)=" ", MID(_xlpm.s,_xlpm.idx+1,1), ""),
      _xlfn.TEXTJOIN("",TRUE,_xlpm.letras)
   )
)</f>
        <v>AWdC</v>
      </c>
      <c r="AW11" s="57" t="str">
        <f>IF(CONTRATOS[[#This Row],[FISCAL DEMANDANTE]]="sem indicação",CONTRATOS[[#This Row],[FISCAL TECNICO]],CONTRATOS[[#This Row],[FISCAL DEMANDANTE]])</f>
        <v>Arthur Wadrin da Costa</v>
      </c>
      <c r="AX11" s="540" cm="1">
        <f t="array" ref="AX1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318375</v>
      </c>
      <c r="AY11" s="58" t="str">
        <f>_xlfn.CONCAT(CONTRATOS[[#This Row],[ARP ou CONTRATO]],CONTRATOS[[#This Row],[N°ANO]])</f>
        <v>CONTRATO061/2024</v>
      </c>
      <c r="AZ11" s="293" t="str">
        <f>IF(ISNUMBER(FIND("8.666",AA11)),
"Nos termos da Portaria n° 3.615/2021-GP, a prorrogação de contratos administrativos deverá ser instaurada com antecedência mínima de 60 (sessenta) dias do término da vigência, mediante envio do respectivo expediente à SEADM, via SEI.",
IF(ISNUMBER(FIND("14.133",AA11)),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1" s="556"/>
    </row>
    <row r="12" spans="1:53" ht="202.5">
      <c r="A12" s="58" t="s">
        <v>52</v>
      </c>
      <c r="B12" s="57" t="s">
        <v>178</v>
      </c>
      <c r="C12" s="58">
        <v>2025</v>
      </c>
      <c r="D12" s="57" t="s">
        <v>179</v>
      </c>
      <c r="E12" s="58" t="s">
        <v>180</v>
      </c>
      <c r="F12" s="59" t="s">
        <v>181</v>
      </c>
      <c r="G12" s="57" t="s">
        <v>182</v>
      </c>
      <c r="H12" s="58" t="s">
        <v>58</v>
      </c>
      <c r="I12" s="60" t="s">
        <v>183</v>
      </c>
      <c r="J12" s="61">
        <v>45835</v>
      </c>
      <c r="K12" s="62">
        <v>46200</v>
      </c>
      <c r="L12" s="61">
        <v>46200</v>
      </c>
      <c r="M12" s="63" t="s">
        <v>184</v>
      </c>
      <c r="N12" s="115" t="s">
        <v>185</v>
      </c>
      <c r="O12" s="62">
        <f ca="1">IF(ISBLANK(L12),"-",IF(ISNUMBER(L12),IF(L12&lt;TODAY(),"EXPIRADO",L12-TODAY()),"INDETERMINADO"))</f>
        <v>26</v>
      </c>
      <c r="P12" s="64" t="str">
        <f ca="1">IF(O12="EXPIRADO","EXPIRADO",(IF(O12&lt;=30,"INFERIOR A 30 DIAS",(IF(O12&lt;=60,"INFERIOR A 60 DIAS",(IF(O12&lt;=90,"INFERIOR A 90 DIAS",(IF(O12&lt;=120,"INFERIOR A 120 DIAS",(IF(O12&lt;150,"INFERIOR A 150 DIAS",(IF(O12=150,"150 DIAS","SUPERIOR A 150 DIAS")))))))))))))</f>
        <v>INFERIOR A 30 DIAS</v>
      </c>
      <c r="Q12" s="62" t="str">
        <f ca="1">IF(L12="","VIGENTE",IF(L12&gt;=TODAY(),"VIGENTE","EXPIRADO"))</f>
        <v>VIGENTE</v>
      </c>
      <c r="R12" s="72">
        <v>8392125</v>
      </c>
      <c r="S12" s="80" t="s">
        <v>60</v>
      </c>
      <c r="T12" s="66">
        <f>IF(LEFT(AY12,3)="ARP",
    0,
    IFERROR(VLOOKUP(AY12,'M.11 Contratos execução'!A:V,17,FALSE),0)
)</f>
        <v>0</v>
      </c>
      <c r="U12" s="77" t="s">
        <v>61</v>
      </c>
      <c r="V12" s="77" t="s">
        <v>186</v>
      </c>
      <c r="W12" s="96" cm="1">
        <f t="array" ref="W1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2" s="96" cm="1">
        <f t="array" ref="X1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8392125</v>
      </c>
      <c r="Y12" s="78" t="s">
        <v>187</v>
      </c>
      <c r="Z12" s="441"/>
      <c r="AA12" s="58" t="s">
        <v>81</v>
      </c>
      <c r="AB12" s="61">
        <v>45992</v>
      </c>
      <c r="AC12" s="407" t="s">
        <v>66</v>
      </c>
      <c r="AD12" s="335" t="s">
        <v>188</v>
      </c>
      <c r="AE12" s="116" t="s">
        <v>189</v>
      </c>
      <c r="AF12" s="336">
        <v>46140</v>
      </c>
      <c r="AG12" s="116" t="str">
        <f>IF(Z12="","Sem informação", IF(Z12&lt;=AF12, "Dentro do prazo", "Fora do prazo"))</f>
        <v>Sem informação</v>
      </c>
      <c r="AH12" s="79" t="s">
        <v>66</v>
      </c>
      <c r="AJ12" s="58" t="s">
        <v>126</v>
      </c>
      <c r="AK12" s="58" t="s">
        <v>69</v>
      </c>
      <c r="AL12" s="58" t="s">
        <v>190</v>
      </c>
      <c r="AM12" s="58" t="s">
        <v>191</v>
      </c>
      <c r="AN12" s="58" t="s">
        <v>192</v>
      </c>
      <c r="AO12" s="226" t="s">
        <v>193</v>
      </c>
      <c r="AP12" s="143">
        <v>326</v>
      </c>
      <c r="AQ12" s="58"/>
      <c r="AR12" s="58"/>
      <c r="AS12" s="58" t="str">
        <f ca="1">IF(TODAY()-AB12&gt;365,"Iniciar Processo de Reajuste","Aguardar anualidade")</f>
        <v>Aguardar anualidade</v>
      </c>
      <c r="AT12" s="58" t="s">
        <v>194</v>
      </c>
      <c r="AU12" s="58"/>
      <c r="AV12" s="411" t="s">
        <v>195</v>
      </c>
      <c r="AW12" s="57" t="str">
        <f>IF(CONTRATOS[[#This Row],[FISCAL DEMANDANTE]]="sem indicação",CONTRATOS[[#This Row],[FISCAL TECNICO]],CONTRATOS[[#This Row],[FISCAL DEMANDANTE]])</f>
        <v xml:space="preserve">Mariana Tripac Mileo Camara, Jose Ribeiro da Costa Filho, Antônio Silvaney Teixeira Duarte Junior, Arlen Gonçalves Martins, Valter Mendes Junior, Igor Alcolumbre Pinto, Max Jorge Machado Santos,  Paulo Marcelo de Araújo Hildebrando, Daniel Menezes Simas, Eliana Cristina dos Santos Farah, Augusto Almeida Macola e Armando Augusto Sá </v>
      </c>
      <c r="AX12" s="540" cm="1">
        <f t="array" ref="AX1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6188271.4400000004</v>
      </c>
      <c r="AY12" s="58" t="str">
        <f>_xlfn.CONCAT(CONTRATOS[[#This Row],[ARP ou CONTRATO]],CONTRATOS[[#This Row],[N°ANO]])</f>
        <v>CONTRATO067/2025</v>
      </c>
      <c r="AZ12" s="293" t="str">
        <f>IF(ISNUMBER(FIND("8.666",AA12)),
"Nos termos da Portaria n° 3.615/2021-GP, a prorrogação de contratos administrativos deverá ser instaurada com antecedência mínima de 60 (sessenta) dias do término da vigência, mediante envio do respectivo expediente à SEADM, via SEI.",
IF(ISNUMBER(FIND("14.133",AA12)),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2" s="556"/>
    </row>
    <row r="13" spans="1:53" ht="72">
      <c r="A13" s="116" t="s">
        <v>52</v>
      </c>
      <c r="B13" s="57" t="s">
        <v>156</v>
      </c>
      <c r="C13" s="58">
        <v>2022</v>
      </c>
      <c r="D13" s="57" t="s">
        <v>196</v>
      </c>
      <c r="E13" s="58" t="s">
        <v>197</v>
      </c>
      <c r="F13" s="59" t="s">
        <v>198</v>
      </c>
      <c r="G13" s="115" t="s">
        <v>57</v>
      </c>
      <c r="H13" s="58" t="s">
        <v>58</v>
      </c>
      <c r="I13" s="60" t="s">
        <v>199</v>
      </c>
      <c r="J13" s="61">
        <v>44742</v>
      </c>
      <c r="K13" s="62" t="str">
        <f>TEXT(J13,"DD/MM/AA")</f>
        <v>30/06/22</v>
      </c>
      <c r="L13" s="61">
        <v>46203</v>
      </c>
      <c r="M13" s="63" t="str">
        <f>TEXT(L13,"DD/MM/AA")</f>
        <v>30/06/26</v>
      </c>
      <c r="N13" s="115">
        <f>_xlfn.DAYS(CONTRATOS[[#This Row],[TÉRMINO]],CONTRATOS[[#This Row],[INÍCIO]])</f>
        <v>1461</v>
      </c>
      <c r="O13" s="64">
        <f ca="1">IF(ISBLANK(CONTRATOS[[#This Row],[TÉRMINO]]),"-",IF(ISNUMBER(CONTRATOS[[#This Row],[TÉRMINO]]),IF(CONTRATOS[[#This Row],[TÉRMINO]]&lt;TODAY(),"EXPIRADO",CONTRATOS[[#This Row],[TÉRMINO]]-TODAY()),"INDETERMINADO"))</f>
        <v>29</v>
      </c>
      <c r="P13" s="64" t="str">
        <f ca="1">IF(O13="EXPIRADO","EXPIRADO",(IF(O13&lt;=30,"INFERIOR A 30 DIAS",(IF(O13&lt;=60,"INFERIOR A 60 DIAS",(IF(O13&lt;=90,"INFERIOR A 90 DIAS",(IF(O13&lt;=120,"INFERIOR A 120 DIAS",(IF(O13&lt;150,"INFERIOR A 150 DIAS",(IF(O13=150,"150 DIAS","SUPERIOR A 150 DIAS")))))))))))))</f>
        <v>INFERIOR A 30 DIAS</v>
      </c>
      <c r="Q13" s="64" t="str">
        <f ca="1">IF(CONTRATOS[[#This Row],[TÉRMINO]]="","VIGENTE",IF(CONTRATOS[[#This Row],[TÉRMINO]]&gt;=TODAY(),"VIGENTE","EXPIRADO"))</f>
        <v>VIGENTE</v>
      </c>
      <c r="R13" s="72">
        <v>36999.919999999998</v>
      </c>
      <c r="S13" s="80" t="s">
        <v>60</v>
      </c>
      <c r="T13" s="66">
        <f>IF(LEFT(AY13,3)="ARP",
    0,
    IFERROR(VLOOKUP(AY13,'M.11 Contratos execução'!A:V,17,FALSE),0)
)</f>
        <v>3</v>
      </c>
      <c r="U13" s="58" t="s">
        <v>61</v>
      </c>
      <c r="V13" s="77" t="s">
        <v>200</v>
      </c>
      <c r="W13" s="96" cm="1">
        <f t="array" ref="W1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3" s="96" cm="1">
        <f t="array" ref="X1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41174.57</v>
      </c>
      <c r="Y13" s="78" t="s">
        <v>201</v>
      </c>
      <c r="AA13" s="58" t="s">
        <v>64</v>
      </c>
      <c r="AB13" s="58"/>
      <c r="AC13" s="58" t="s">
        <v>65</v>
      </c>
      <c r="AD13" s="116" t="str">
        <f>IF(CONTRATOS[[#This Row],[DIAS_CONTRATO]]&lt;=1800,"PRAZO LEGAL",IF(CONTRATOS[[#This Row],[DIAS_CONTRATO]]&lt;=2130,"EXCEPCIONAL","EMERGENCIAL"))</f>
        <v>PRAZO LEGAL</v>
      </c>
      <c r="AE13" s="58" t="str">
        <f>YEAR(L13) &amp; " - " &amp; IF(MONTH(L13)&lt;=3, "1º Trimestre", IF(MONTH(L13)&lt;=6, "2º Trimestre", IF(MONTH(L13)&lt;=9, "3º Trimestre", IF(MONTH(L13)&lt;=12, "4º Trimestre"))))</f>
        <v>2026 - 2º Trimestre</v>
      </c>
      <c r="AF13" s="130">
        <f>CONTRATOS[[#This Row],[TÉRMINO]]-60</f>
        <v>46143</v>
      </c>
      <c r="AG13" s="116" t="str">
        <f>IF(Z13="","Sem informação", IF(Z13&lt;=AF13, "Dentro do prazo", "Fora do prazo"))</f>
        <v>Sem informação</v>
      </c>
      <c r="AH13" s="79" t="s">
        <v>66</v>
      </c>
      <c r="AJ13" s="58" t="s">
        <v>67</v>
      </c>
      <c r="AK13" s="58" t="s">
        <v>68</v>
      </c>
      <c r="AL13" s="58" t="s">
        <v>68</v>
      </c>
      <c r="AM13" s="115" t="s">
        <v>69</v>
      </c>
      <c r="AN13" s="115" t="s">
        <v>69</v>
      </c>
      <c r="AO1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valter.junior@tjpa.jus.br;edson.ferreira@tjpa.jus.br; edson.ferreira@tjpa.jus.br; ; ;coordenadoria.contratos@tjpa.jus.br</v>
      </c>
      <c r="AP13" s="143">
        <f ca="1">CONTRATOS[[#This Row],[TÉRMINO]]-TODAY()</f>
        <v>29</v>
      </c>
      <c r="AQ13" s="58" t="str">
        <f>IF(YEAR(CONTRATOS[[#This Row],[TÉRMINO]])=2024,INT((MONTH(CONTRATOS[[#This Row],[TÉRMINO]])+2)/3),"")</f>
        <v/>
      </c>
      <c r="AR13" s="58"/>
      <c r="AS13" s="58" t="str">
        <f ca="1">IF(TODAY()-AB13&gt;365,"Iniciar Processo de Reajuste","Aguardar anualidade")</f>
        <v>Iniciar Processo de Reajuste</v>
      </c>
      <c r="AT13" s="58" t="str">
        <f>_xlfn.CONCAT(TEXT(B13,"000"),"/",C13)</f>
        <v>050/2022</v>
      </c>
      <c r="AU13" s="58"/>
      <c r="AV13" s="58" t="str" cm="1">
        <f t="array" ref="AV13">IF(CONTRATOS[[#This Row],[NOME DO FISCAL ]]="Sem indicação",
   CONTRATOS[[#This Row],[NOME DO FISCAL ]],
   _xlfn.LET(
      _xlpm.s, " "&amp;TRIM(CONTRATOS[[#This Row],[NOME DO FISCAL ]]),
      _xlpm.n, LEN(_xlpm.s)-1,
      _xlpm.idx, _xlfn.SEQUENCE(1,_xlpm.n),
      _xlpm.letras, IF(MID(_xlpm.s,_xlpm.idx,1)=" ", MID(_xlpm.s,_xlpm.idx+1,1), ""),
      _xlfn.TEXTJOIN("",TRUE,_xlpm.letras)
   )
)</f>
        <v>EGF</v>
      </c>
      <c r="AW13" s="57" t="str">
        <f>IF(CONTRATOS[[#This Row],[FISCAL DEMANDANTE]]="sem indicação",CONTRATOS[[#This Row],[FISCAL TECNICO]],CONTRATOS[[#This Row],[FISCAL DEMANDANTE]])</f>
        <v>Edson Goncalves Ferreira</v>
      </c>
      <c r="AX13" s="540" cm="1">
        <f t="array" ref="AX1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85652.43</v>
      </c>
      <c r="AY13" s="58" t="str">
        <f>_xlfn.CONCAT(CONTRATOS[[#This Row],[ARP ou CONTRATO]],CONTRATOS[[#This Row],[N°ANO]])</f>
        <v>CONTRATO050/2022</v>
      </c>
      <c r="AZ13" s="293" t="str">
        <f>IF(ISNUMBER(FIND("8.666",AA13)),
"Nos termos da Portaria n° 3.615/2021-GP, a prorrogação de contratos administrativos deverá ser instaurada com antecedência mínima de 60 (sessenta) dias do término da vigência, mediante envio do respectivo expediente à SEADM, via SEI.",
IF(ISNUMBER(FIND("14.133",AA13)),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3" s="556"/>
    </row>
    <row r="14" spans="1:53" ht="118.5">
      <c r="A14" s="58" t="s">
        <v>52</v>
      </c>
      <c r="B14" s="57" t="s">
        <v>202</v>
      </c>
      <c r="C14" s="58">
        <v>2025</v>
      </c>
      <c r="D14" s="57" t="s">
        <v>203</v>
      </c>
      <c r="E14" s="58" t="s">
        <v>204</v>
      </c>
      <c r="F14" s="59" t="s">
        <v>205</v>
      </c>
      <c r="G14" s="57" t="s">
        <v>57</v>
      </c>
      <c r="H14" s="58" t="s">
        <v>58</v>
      </c>
      <c r="I14" s="60" t="s">
        <v>206</v>
      </c>
      <c r="J14" s="61">
        <v>45798</v>
      </c>
      <c r="K14" s="62" t="str">
        <f>TEXT(J14,"DD/MM/AA")</f>
        <v>21/05/25</v>
      </c>
      <c r="L14" s="61">
        <v>46569</v>
      </c>
      <c r="M14" s="63" t="str">
        <f>TEXT(L14,"DD/MM/AA")</f>
        <v>01/07/27</v>
      </c>
      <c r="N14" s="115">
        <f>_xlfn.DAYS(CONTRATOS[[#This Row],[TÉRMINO]],CONTRATOS[[#This Row],[INÍCIO]])</f>
        <v>771</v>
      </c>
      <c r="O14" s="62">
        <f ca="1">IF(ISBLANK(CONTRATOS[[#This Row],[TÉRMINO]]),"-",IF(ISNUMBER(CONTRATOS[[#This Row],[TÉRMINO]]),IF(CONTRATOS[[#This Row],[TÉRMINO]]&lt;TODAY(),"EXPIRADO",CONTRATOS[[#This Row],[TÉRMINO]]-TODAY()),"INDETERMINADO"))</f>
        <v>395</v>
      </c>
      <c r="P14" s="64" t="str">
        <f ca="1">IF(O14="EXPIRADO","EXPIRADO",(IF(O14&lt;=30,"INFERIOR A 30 DIAS",(IF(O14&lt;=60,"INFERIOR A 60 DIAS",(IF(O14&lt;=90,"INFERIOR A 90 DIAS",(IF(O14&lt;=120,"INFERIOR A 120 DIAS",(IF(O14&lt;150,"INFERIOR A 150 DIAS",(IF(O14=150,"150 DIAS","SUPERIOR A 150 DIAS")))))))))))))</f>
        <v>SUPERIOR A 150 DIAS</v>
      </c>
      <c r="Q14" s="62" t="str">
        <f ca="1">IF(CONTRATOS[[#This Row],[TÉRMINO]]="","VIGENTE",IF(CONTRATOS[[#This Row],[TÉRMINO]]&gt;=TODAY(),"VIGENTE","EXPIRADO"))</f>
        <v>VIGENTE</v>
      </c>
      <c r="R14" s="293">
        <v>72230.8</v>
      </c>
      <c r="S14" s="80" t="s">
        <v>60</v>
      </c>
      <c r="T14" s="66">
        <f>IF(LEFT(AY14,3)="ARP",
    0,
    IFERROR(VLOOKUP(AY14,'M.11 Contratos execução'!A:V,17,FALSE),0)
)</f>
        <v>0</v>
      </c>
      <c r="U14" s="58" t="s">
        <v>207</v>
      </c>
      <c r="V14" s="167" t="s">
        <v>208</v>
      </c>
      <c r="W14" s="96" cm="1">
        <f t="array" ref="W1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3935</v>
      </c>
      <c r="X14" s="96" cm="1">
        <f t="array" ref="X1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72230.8</v>
      </c>
      <c r="Y14" s="78" t="s">
        <v>209</v>
      </c>
      <c r="Z14" s="158"/>
      <c r="AA14" s="58" t="s">
        <v>81</v>
      </c>
      <c r="AB14" s="61">
        <v>46049</v>
      </c>
      <c r="AC14" s="58" t="s">
        <v>66</v>
      </c>
      <c r="AD14" s="289" t="str">
        <f>IF(CONTRATOS[[#This Row],[DIAS_CONTRATO]]&lt;=1800,"PRAZO LEGAL",IF(CONTRATOS[[#This Row],[DIAS_CONTRATO]]&lt;=2130,"EXCEPCIONAL","EMERGENCIAL"))</f>
        <v>PRAZO LEGAL</v>
      </c>
      <c r="AE14" s="116" t="str">
        <f>YEAR(L14) &amp; " - " &amp; IF(MONTH(L14)&lt;=3, "1º Trimestre", IF(MONTH(L14)&lt;=6, "2º Trimestre", IF(MONTH(L14)&lt;=9, "3º Trimestre", IF(MONTH(L14)&lt;=12, "4º Trimestre"))))</f>
        <v>2027 - 3º Trimestre</v>
      </c>
      <c r="AF14" s="130">
        <f>CONTRATOS[[#This Row],[TÉRMINO]]-60</f>
        <v>46509</v>
      </c>
      <c r="AG14" s="116" t="str">
        <f>IF(Z14="","Sem informação", IF(Z14&lt;=AF14, "Dentro do prazo", "Fora do prazo"))</f>
        <v>Sem informação</v>
      </c>
      <c r="AH14" s="79" t="s">
        <v>115</v>
      </c>
      <c r="AJ14" s="58" t="s">
        <v>210</v>
      </c>
      <c r="AK14" s="58" t="s">
        <v>211</v>
      </c>
      <c r="AL14" s="58" t="s">
        <v>212</v>
      </c>
      <c r="AM14" s="58" t="s">
        <v>213</v>
      </c>
      <c r="AN14" s="58" t="s">
        <v>214</v>
      </c>
      <c r="AO1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valeria.bezerra@tjpa.jus.br;amanda.barros@tjpa.jus.br; alexandro.furtado@tjpa.jus.br; daniele.cardoso@tjpa.jus.br; ana.reis@tjpa.jus.br;coordenadoria.contratos@tjpa.jus.br</v>
      </c>
      <c r="AP14" s="143">
        <f ca="1">CONTRATOS[[#This Row],[TÉRMINO]]-TODAY()</f>
        <v>395</v>
      </c>
      <c r="AQ14" s="58" t="str">
        <f>IF(YEAR(CONTRATOS[[#This Row],[TÉRMINO]])=2024,INT((MONTH(CONTRATOS[[#This Row],[TÉRMINO]])+2)/3),"")</f>
        <v/>
      </c>
      <c r="AR14" s="58" t="s">
        <v>215</v>
      </c>
      <c r="AS14" s="58" t="str">
        <f ca="1">IF(TODAY()-AB14&gt;365,"Iniciar Processo de Reajuste","Aguardar anualidade")</f>
        <v>Aguardar anualidade</v>
      </c>
      <c r="AT14" s="58" t="str">
        <f>_xlfn.CONCAT(TEXT(B14,"000"),"/",C14)</f>
        <v>054/2025</v>
      </c>
      <c r="AU14" s="58"/>
      <c r="AV14" s="58" t="str" cm="1">
        <f t="array" ref="AV14">IF(CONTRATOS[[#This Row],[NOME DO FISCAL ]]="Sem indicação",
   CONTRATOS[[#This Row],[NOME DO FISCAL ]],
   _xlfn.LET(
      _xlpm.s, " "&amp;TRIM(CONTRATOS[[#This Row],[NOME DO FISCAL ]]),
      _xlpm.n, LEN(_xlpm.s)-1,
      _xlpm.idx, _xlfn.SEQUENCE(1,_xlpm.n),
      _xlpm.letras, IF(MID(_xlpm.s,_xlpm.idx,1)=" ", MID(_xlpm.s,_xlpm.idx+1,1), ""),
      _xlfn.TEXTJOIN("",TRUE,_xlpm.letras)
   )
)</f>
        <v>AMMB</v>
      </c>
      <c r="AW14" s="57" t="str">
        <f>IF(CONTRATOS[[#This Row],[FISCAL DEMANDANTE]]="sem indicação",CONTRATOS[[#This Row],[FISCAL TECNICO]],CONTRATOS[[#This Row],[FISCAL DEMANDANTE]])</f>
        <v>Amanda Maciel Machado Barros</v>
      </c>
      <c r="AX14" s="540" cm="1">
        <f t="array" ref="AX1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23614.5</v>
      </c>
      <c r="AY14" s="58" t="str">
        <f>_xlfn.CONCAT(CONTRATOS[[#This Row],[ARP ou CONTRATO]],CONTRATOS[[#This Row],[N°ANO]])</f>
        <v>CONTRATO054/2025</v>
      </c>
      <c r="AZ14" s="293" t="str">
        <f>IF(ISNUMBER(FIND("8.666",AA14)),
"Nos termos da Portaria n° 3.615/2021-GP, a prorrogação de contratos administrativos deverá ser instaurada com antecedência mínima de 60 (sessenta) dias do término da vigência, mediante envio do respectivo expediente à SEADM, via SEI.",
IF(ISNUMBER(FIND("14.133",AA14)),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4" s="556"/>
    </row>
    <row r="15" spans="1:53" ht="262.5">
      <c r="A15" s="116" t="s">
        <v>52</v>
      </c>
      <c r="B15" s="57" t="s">
        <v>216</v>
      </c>
      <c r="C15" s="58">
        <v>2022</v>
      </c>
      <c r="D15" s="57" t="s">
        <v>217</v>
      </c>
      <c r="E15" s="58" t="s">
        <v>218</v>
      </c>
      <c r="F15" s="59" t="s">
        <v>219</v>
      </c>
      <c r="G15" s="115" t="s">
        <v>57</v>
      </c>
      <c r="H15" s="58" t="s">
        <v>58</v>
      </c>
      <c r="I15" s="60" t="s">
        <v>220</v>
      </c>
      <c r="J15" s="61">
        <v>44749</v>
      </c>
      <c r="K15" s="62" t="str">
        <f>TEXT(J15,"DD/MM/AA")</f>
        <v>07/07/22</v>
      </c>
      <c r="L15" s="61">
        <v>46210</v>
      </c>
      <c r="M15" s="63" t="str">
        <f>TEXT(L15,"DD/MM/AA")</f>
        <v>07/07/26</v>
      </c>
      <c r="N15" s="115">
        <f>_xlfn.DAYS(CONTRATOS[[#This Row],[TÉRMINO]],CONTRATOS[[#This Row],[INÍCIO]])</f>
        <v>1461</v>
      </c>
      <c r="O15" s="64">
        <f ca="1">IF(ISBLANK(CONTRATOS[[#This Row],[TÉRMINO]]),"-",IF(ISNUMBER(CONTRATOS[[#This Row],[TÉRMINO]]),IF(CONTRATOS[[#This Row],[TÉRMINO]]&lt;TODAY(),"EXPIRADO",CONTRATOS[[#This Row],[TÉRMINO]]-TODAY()),"INDETERMINADO"))</f>
        <v>36</v>
      </c>
      <c r="P15" s="64" t="str">
        <f ca="1">IF(O15="EXPIRADO","EXPIRADO",(IF(O15&lt;=30,"INFERIOR A 30 DIAS",(IF(O15&lt;=60,"INFERIOR A 60 DIAS",(IF(O15&lt;=90,"INFERIOR A 90 DIAS",(IF(O15&lt;=120,"INFERIOR A 120 DIAS",(IF(O15&lt;150,"INFERIOR A 150 DIAS",(IF(O15=150,"150 DIAS","SUPERIOR A 150 DIAS")))))))))))))</f>
        <v>INFERIOR A 60 DIAS</v>
      </c>
      <c r="Q15" s="64" t="str">
        <f ca="1">IF(CONTRATOS[[#This Row],[TÉRMINO]]="","VIGENTE",IF(CONTRATOS[[#This Row],[TÉRMINO]]&gt;=TODAY(),"VIGENTE","EXPIRADO"))</f>
        <v>VIGENTE</v>
      </c>
      <c r="R15" s="72">
        <v>11000</v>
      </c>
      <c r="S15" s="80" t="s">
        <v>60</v>
      </c>
      <c r="T15" s="66">
        <f>IF(LEFT(AY15,3)="ARP",
    0,
    IFERROR(VLOOKUP(AY15,'M.11 Contratos execução'!A:V,17,FALSE),0)
)</f>
        <v>3</v>
      </c>
      <c r="U15" s="58" t="s">
        <v>207</v>
      </c>
      <c r="V15" s="77" t="s">
        <v>221</v>
      </c>
      <c r="W15" s="96" cm="1">
        <f t="array" ref="W1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5" s="96" cm="1">
        <f t="array" ref="X1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11959.36</v>
      </c>
      <c r="Y15" s="78" t="s">
        <v>222</v>
      </c>
      <c r="Z15" s="157">
        <v>46128</v>
      </c>
      <c r="AA15" s="58" t="s">
        <v>64</v>
      </c>
      <c r="AB15" s="58"/>
      <c r="AC15" s="58" t="s">
        <v>65</v>
      </c>
      <c r="AD15" s="116" t="str">
        <f>IF(CONTRATOS[[#This Row],[DIAS_CONTRATO]]&lt;=1800,"PRAZO LEGAL",IF(CONTRATOS[[#This Row],[DIAS_CONTRATO]]&lt;=2130,"EXCEPCIONAL","EMERGENCIAL"))</f>
        <v>PRAZO LEGAL</v>
      </c>
      <c r="AE15" s="58" t="str">
        <f>YEAR(L15) &amp; " - " &amp; IF(MONTH(L15)&lt;=3, "1º Trimestre", IF(MONTH(L15)&lt;=6, "2º Trimestre", IF(MONTH(L15)&lt;=9, "3º Trimestre", IF(MONTH(L15)&lt;=12, "4º Trimestre"))))</f>
        <v>2026 - 3º Trimestre</v>
      </c>
      <c r="AF15" s="130">
        <f>CONTRATOS[[#This Row],[TÉRMINO]]-60</f>
        <v>46150</v>
      </c>
      <c r="AG15" s="116" t="str">
        <f>IF(Z15="","Sem informação", IF(Z15&lt;=AF15, "Dentro do prazo", "Fora do prazo"))</f>
        <v>Dentro do prazo</v>
      </c>
      <c r="AH15" s="79" t="s">
        <v>82</v>
      </c>
      <c r="AJ15" s="58" t="s">
        <v>223</v>
      </c>
      <c r="AK15" s="58" t="s">
        <v>224</v>
      </c>
      <c r="AL15" s="58" t="s">
        <v>225</v>
      </c>
      <c r="AM15" s="115" t="s">
        <v>69</v>
      </c>
      <c r="AN15" s="115" t="s">
        <v>226</v>
      </c>
      <c r="AO1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miguel.simas@tjpa.jus.br;madalena.oliveira@tjpa.jus.br; igor.pinto@tjpa.jus.br; ; kamilla.gondim@tjpa.jus.br;coordenadoria.contratos@tjpa.jus.br</v>
      </c>
      <c r="AP15" s="143">
        <f ca="1">CONTRATOS[[#This Row],[TÉRMINO]]-TODAY()</f>
        <v>36</v>
      </c>
      <c r="AQ15" s="58" t="str">
        <f>IF(YEAR(CONTRATOS[[#This Row],[TÉRMINO]])=2024,INT((MONTH(CONTRATOS[[#This Row],[TÉRMINO]])+2)/3),"")</f>
        <v/>
      </c>
      <c r="AR15" s="58"/>
      <c r="AS15" s="58" t="str">
        <f ca="1">IF(TODAY()-AB15&gt;365,"Iniciar Processo de Reajuste","Aguardar anualidade")</f>
        <v>Iniciar Processo de Reajuste</v>
      </c>
      <c r="AT15" s="58" t="str">
        <f>_xlfn.CONCAT(TEXT(B15,"000"),"/",C15)</f>
        <v>055/2022</v>
      </c>
      <c r="AU15" s="58"/>
      <c r="AV15" s="58" t="str" cm="1">
        <f t="array" ref="AV15">IF(CONTRATOS[[#This Row],[NOME DO FISCAL ]]="Sem indicação",
   CONTRATOS[[#This Row],[NOME DO FISCAL ]],
   _xlfn.LET(
      _xlpm.s, " "&amp;TRIM(CONTRATOS[[#This Row],[NOME DO FISCAL ]]),
      _xlpm.n, LEN(_xlpm.s)-1,
      _xlpm.idx, _xlfn.SEQUENCE(1,_xlpm.n),
      _xlpm.letras, IF(MID(_xlpm.s,_xlpm.idx,1)=" ", MID(_xlpm.s,_xlpm.idx+1,1), ""),
      _xlfn.TEXTJOIN("",TRUE,_xlpm.letras)
   )
)</f>
        <v>MFdO</v>
      </c>
      <c r="AW15" s="57" t="str">
        <f>IF(CONTRATOS[[#This Row],[FISCAL DEMANDANTE]]="sem indicação",CONTRATOS[[#This Row],[FISCAL TECNICO]],CONTRATOS[[#This Row],[FISCAL DEMANDANTE]])</f>
        <v>Madalena Freitas de Oliveira</v>
      </c>
      <c r="AX15" s="540" cm="1">
        <f t="array" ref="AX1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37582.78</v>
      </c>
      <c r="AY15" s="58" t="str">
        <f>_xlfn.CONCAT(CONTRATOS[[#This Row],[ARP ou CONTRATO]],CONTRATOS[[#This Row],[N°ANO]])</f>
        <v>CONTRATO055/2022</v>
      </c>
      <c r="AZ15" s="293" t="str">
        <f>IF(ISNUMBER(FIND("8.666",AA15)),
"Nos termos da Portaria n° 3.615/2021-GP, a prorrogação de contratos administrativos deverá ser instaurada com antecedência mínima de 60 (sessenta) dias do término da vigência, mediante envio do respectivo expediente à SEADM, via SEI.",
IF(ISNUMBER(FIND("14.133",AA15)),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5" s="556"/>
    </row>
    <row r="16" spans="1:53" ht="60">
      <c r="A16" s="58" t="s">
        <v>52</v>
      </c>
      <c r="B16" s="57" t="s">
        <v>227</v>
      </c>
      <c r="C16" s="58">
        <v>2024</v>
      </c>
      <c r="D16" s="57" t="s">
        <v>228</v>
      </c>
      <c r="E16" s="58" t="s">
        <v>229</v>
      </c>
      <c r="F16" s="59" t="s">
        <v>230</v>
      </c>
      <c r="G16" s="57" t="s">
        <v>57</v>
      </c>
      <c r="H16" s="58" t="s">
        <v>145</v>
      </c>
      <c r="I16" s="60" t="s">
        <v>231</v>
      </c>
      <c r="J16" s="61">
        <v>45484</v>
      </c>
      <c r="K16" s="62" t="str">
        <f>TEXT(J16,"DD/MM/AA")</f>
        <v>11/07/24</v>
      </c>
      <c r="L16" s="61">
        <v>46214</v>
      </c>
      <c r="M16" s="63" t="str">
        <f>TEXT(L16,"DD/MM/AA")</f>
        <v>11/07/26</v>
      </c>
      <c r="N16" s="115">
        <f>_xlfn.DAYS(CONTRATOS[[#This Row],[TÉRMINO]],CONTRATOS[[#This Row],[INÍCIO]])</f>
        <v>730</v>
      </c>
      <c r="O16" s="64">
        <f ca="1">IF(ISBLANK(CONTRATOS[[#This Row],[TÉRMINO]]),"-",IF(ISNUMBER(CONTRATOS[[#This Row],[TÉRMINO]]),IF(CONTRATOS[[#This Row],[TÉRMINO]]&lt;TODAY(),"EXPIRADO",CONTRATOS[[#This Row],[TÉRMINO]]-TODAY()),"INDETERMINADO"))</f>
        <v>40</v>
      </c>
      <c r="P16" s="64" t="str">
        <f ca="1">IF(O16="EXPIRADO","EXPIRADO",(IF(O16&lt;=30,"INFERIOR A 30 DIAS",(IF(O16&lt;=60,"INFERIOR A 60 DIAS",(IF(O16&lt;=90,"INFERIOR A 90 DIAS",(IF(O16&lt;=120,"INFERIOR A 120 DIAS",(IF(O16&lt;150,"INFERIOR A 150 DIAS",(IF(O16=150,"150 DIAS","SUPERIOR A 150 DIAS")))))))))))))</f>
        <v>INFERIOR A 60 DIAS</v>
      </c>
      <c r="Q16" s="62" t="str">
        <f ca="1">IF(CONTRATOS[[#This Row],[TÉRMINO]]="","VIGENTE",IF(CONTRATOS[[#This Row],[TÉRMINO]]&gt;=TODAY(),"VIGENTE","EXPIRADO"))</f>
        <v>VIGENTE</v>
      </c>
      <c r="R16" s="293">
        <v>864000</v>
      </c>
      <c r="S16" s="80" t="s">
        <v>60</v>
      </c>
      <c r="T16" s="66">
        <f>IF(LEFT(AY16,3)="ARP",
    0,
    IFERROR(VLOOKUP(AY16,'M.11 Contratos execução'!A:V,17,FALSE),0)
)</f>
        <v>0</v>
      </c>
      <c r="U16" s="58" t="s">
        <v>232</v>
      </c>
      <c r="V16" s="440" t="s">
        <v>233</v>
      </c>
      <c r="W16" s="96" cm="1">
        <f t="array" ref="W1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48000</v>
      </c>
      <c r="X16" s="96" cm="1">
        <f t="array" ref="X1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864000</v>
      </c>
      <c r="Y16" s="67" t="s">
        <v>234</v>
      </c>
      <c r="Z16" s="441"/>
      <c r="AA16" s="58" t="s">
        <v>81</v>
      </c>
      <c r="AB16" s="61">
        <v>45806</v>
      </c>
      <c r="AC16" s="58" t="s">
        <v>82</v>
      </c>
      <c r="AD16" s="623" t="str">
        <f>IF(CONTRATOS[[#This Row],[DIAS_CONTRATO]]&lt;=1800,"PRAZO LEGAL",IF(CONTRATOS[[#This Row],[DIAS_CONTRATO]]&lt;=2130,"EXCEPCIONAL","EMERGENCIAL"))</f>
        <v>PRAZO LEGAL</v>
      </c>
      <c r="AE16" s="116" t="str">
        <f>YEAR(L16) &amp; " - " &amp; IF(MONTH(L16)&lt;=3, "1º Trimestre", IF(MONTH(L16)&lt;=6, "2º Trimestre", IF(MONTH(L16)&lt;=9, "3º Trimestre", IF(MONTH(L16)&lt;=12, "4º Trimestre"))))</f>
        <v>2026 - 3º Trimestre</v>
      </c>
      <c r="AF16" s="336">
        <f>CONTRATOS[[#This Row],[TÉRMINO]]-60</f>
        <v>46154</v>
      </c>
      <c r="AG16" s="116" t="str">
        <f>IF(Z16="","Sem informação", IF(Z16&lt;=AF16, "Dentro do prazo", "Fora do prazo"))</f>
        <v>Sem informação</v>
      </c>
      <c r="AH16" s="79" t="s">
        <v>66</v>
      </c>
      <c r="AJ16" s="58" t="s">
        <v>235</v>
      </c>
      <c r="AK16" s="58" t="s">
        <v>235</v>
      </c>
      <c r="AL16" s="58" t="s">
        <v>236</v>
      </c>
      <c r="AM16" s="58" t="s">
        <v>237</v>
      </c>
      <c r="AN16" s="58" t="s">
        <v>69</v>
      </c>
      <c r="AO1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jeferson.bacelar@tjpa.jus.br;jeferson.bacelar@tjpa.jus.br; adil.bahia@tjpa.jus.br; synthia.angelim@tjpa.jus.br; ;coordenadoria.contratos@tjpa.jus.br</v>
      </c>
      <c r="AP16" s="143">
        <f ca="1">CONTRATOS[[#This Row],[TÉRMINO]]-TODAY()</f>
        <v>40</v>
      </c>
      <c r="AQ16" s="58" t="str">
        <f>IF(YEAR(CONTRATOS[[#This Row],[TÉRMINO]])=2024,INT((MONTH(CONTRATOS[[#This Row],[TÉRMINO]])+2)/3),"")</f>
        <v/>
      </c>
      <c r="AR16" s="58"/>
      <c r="AS16" s="58" t="str">
        <f ca="1">IF(TODAY()-AB16&gt;365,"Iniciar Processo de Reajuste","Aguardar anualidade")</f>
        <v>Iniciar Processo de Reajuste</v>
      </c>
      <c r="AT16" s="58" t="str">
        <f>_xlfn.CONCAT(TEXT(B16,"000"),"/",C16)</f>
        <v>062/2024</v>
      </c>
      <c r="AU16" s="58"/>
      <c r="AV16" s="58" t="str" cm="1">
        <f t="array" ref="AV16">IF(CONTRATOS[[#This Row],[NOME DO FISCAL ]]="Sem indicação",
   CONTRATOS[[#This Row],[NOME DO FISCAL ]],
   _xlfn.LET(
      _xlpm.s, " "&amp;TRIM(CONTRATOS[[#This Row],[NOME DO FISCAL ]]),
      _xlpm.n, LEN(_xlpm.s)-1,
      _xlpm.idx, _xlfn.SEQUENCE(1,_xlpm.n),
      _xlpm.letras, IF(MID(_xlpm.s,_xlpm.idx,1)=" ", MID(_xlpm.s,_xlpm.idx+1,1), ""),
      _xlfn.TEXTJOIN("",TRUE,_xlpm.letras)
   )
)</f>
        <v>JAFB</v>
      </c>
      <c r="AW16" s="57" t="str">
        <f>IF(CONTRATOS[[#This Row],[FISCAL DEMANDANTE]]="sem indicação",CONTRATOS[[#This Row],[FISCAL TECNICO]],CONTRATOS[[#This Row],[FISCAL DEMANDANTE]])</f>
        <v>Jeferson Antonio Fernandes Bacelar</v>
      </c>
      <c r="AX16" s="540" cm="1">
        <f t="array" ref="AX1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768000</v>
      </c>
      <c r="AY16" s="58" t="str">
        <f>_xlfn.CONCAT(CONTRATOS[[#This Row],[ARP ou CONTRATO]],CONTRATOS[[#This Row],[N°ANO]])</f>
        <v>CONTRATO062/2024</v>
      </c>
      <c r="AZ16" s="293" t="str">
        <f>IF(ISNUMBER(FIND("8.666",AA16)),
"Nos termos da Portaria n° 3.615/2021-GP, a prorrogação de contratos administrativos deverá ser instaurada com antecedência mínima de 60 (sessenta) dias do término da vigência, mediante envio do respectivo expediente à SEADM, via SEI.",
IF(ISNUMBER(FIND("14.133",AA16)),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6" s="556"/>
    </row>
    <row r="17" spans="1:53" ht="142.5">
      <c r="A17" s="116" t="s">
        <v>52</v>
      </c>
      <c r="B17" s="57" t="s">
        <v>238</v>
      </c>
      <c r="C17" s="58">
        <v>2022</v>
      </c>
      <c r="D17" s="57" t="s">
        <v>239</v>
      </c>
      <c r="E17" s="58" t="s">
        <v>240</v>
      </c>
      <c r="F17" s="59" t="s">
        <v>241</v>
      </c>
      <c r="G17" s="115" t="s">
        <v>160</v>
      </c>
      <c r="H17" s="58" t="s">
        <v>58</v>
      </c>
      <c r="I17" s="60" t="s">
        <v>242</v>
      </c>
      <c r="J17" s="61">
        <v>44755</v>
      </c>
      <c r="K17" s="62" t="str">
        <f>TEXT(J17,"DD/MM/AA")</f>
        <v>13/07/22</v>
      </c>
      <c r="L17" s="61">
        <v>46581</v>
      </c>
      <c r="M17" s="63" t="str">
        <f>TEXT(L17,"DD/MM/AA")</f>
        <v>13/07/27</v>
      </c>
      <c r="N17" s="115">
        <f>_xlfn.DAYS(CONTRATOS[[#This Row],[TÉRMINO]],CONTRATOS[[#This Row],[INÍCIO]])</f>
        <v>1826</v>
      </c>
      <c r="O17" s="64">
        <f ca="1">IF(ISBLANK(CONTRATOS[[#This Row],[TÉRMINO]]),"-",IF(ISNUMBER(CONTRATOS[[#This Row],[TÉRMINO]]),IF(CONTRATOS[[#This Row],[TÉRMINO]]&lt;TODAY(),"EXPIRADO",CONTRATOS[[#This Row],[TÉRMINO]]-TODAY()),"INDETERMINADO"))</f>
        <v>407</v>
      </c>
      <c r="P17" s="64" t="str">
        <f ca="1">IF(O17="EXPIRADO","EXPIRADO",(IF(O17&lt;=30,"INFERIOR A 30 DIAS",(IF(O17&lt;=60,"INFERIOR A 60 DIAS",(IF(O17&lt;=90,"INFERIOR A 90 DIAS",(IF(O17&lt;=120,"INFERIOR A 120 DIAS",(IF(O17&lt;150,"INFERIOR A 150 DIAS",(IF(O17=150,"150 DIAS","SUPERIOR A 150 DIAS")))))))))))))</f>
        <v>SUPERIOR A 150 DIAS</v>
      </c>
      <c r="Q17" s="64" t="str">
        <f ca="1">IF(CONTRATOS[[#This Row],[TÉRMINO]]="","VIGENTE",IF(CONTRATOS[[#This Row],[TÉRMINO]]&gt;=TODAY(),"VIGENTE","EXPIRADO"))</f>
        <v>VIGENTE</v>
      </c>
      <c r="R17" s="72">
        <v>8223420.3600000003</v>
      </c>
      <c r="S17" s="80" t="s">
        <v>60</v>
      </c>
      <c r="T17" s="66">
        <f>IF(LEFT(AY17,3)="ARP",
    0,
    IFERROR(VLOOKUP(AY17,'M.11 Contratos execução'!A:V,17,FALSE),0)
)</f>
        <v>12</v>
      </c>
      <c r="U17" s="58" t="s">
        <v>243</v>
      </c>
      <c r="V17" s="77" t="s">
        <v>244</v>
      </c>
      <c r="W17" s="96" cm="1">
        <f t="array" ref="W1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7" s="96" cm="1">
        <f t="array" ref="X1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7972632.7199999997</v>
      </c>
      <c r="Y17" s="78" t="s">
        <v>245</v>
      </c>
      <c r="Z17" s="456"/>
      <c r="AA17" s="58" t="s">
        <v>64</v>
      </c>
      <c r="AB17" s="58"/>
      <c r="AC17" s="58" t="s">
        <v>101</v>
      </c>
      <c r="AD17" s="335" t="str">
        <f>IF(CONTRATOS[[#This Row],[DIAS_CONTRATO]]&lt;=1800,"PRAZO LEGAL",IF(CONTRATOS[[#This Row],[DIAS_CONTRATO]]&lt;=2130,"EXCEPCIONAL","EMERGENCIAL"))</f>
        <v>EXCEPCIONAL</v>
      </c>
      <c r="AE17" s="58" t="str">
        <f>YEAR(L17) &amp; " - " &amp; IF(MONTH(L17)&lt;=3, "1º Trimestre", IF(MONTH(L17)&lt;=6, "2º Trimestre", IF(MONTH(L17)&lt;=9, "3º Trimestre", IF(MONTH(L17)&lt;=12, "4º Trimestre"))))</f>
        <v>2027 - 3º Trimestre</v>
      </c>
      <c r="AF17" s="336">
        <f>CONTRATOS[[#This Row],[TÉRMINO]]-60</f>
        <v>46521</v>
      </c>
      <c r="AG17" s="116" t="str">
        <f>IF(Z17="","Sem informação", IF(Z17&lt;=AF17, "Dentro do prazo", "Fora do prazo"))</f>
        <v>Sem informação</v>
      </c>
      <c r="AH17" s="79" t="s">
        <v>115</v>
      </c>
      <c r="AJ17" s="58" t="s">
        <v>246</v>
      </c>
      <c r="AK17" s="58" t="s">
        <v>247</v>
      </c>
      <c r="AL17" s="58" t="s">
        <v>248</v>
      </c>
      <c r="AM17" s="115" t="s">
        <v>69</v>
      </c>
      <c r="AN17" s="115" t="s">
        <v>69</v>
      </c>
      <c r="AO1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william.silva@tjpa.jus.br;roberto.castro@tjpa.jus.br; marlon.nascimento@tjpa.jus.br; ; ;coordenadoria.contratos@tjpa.jus.br</v>
      </c>
      <c r="AP17" s="143">
        <f ca="1">CONTRATOS[[#This Row],[TÉRMINO]]-TODAY()</f>
        <v>407</v>
      </c>
      <c r="AQ17" s="58" t="str">
        <f>IF(YEAR(CONTRATOS[[#This Row],[TÉRMINO]])=2024,INT((MONTH(CONTRATOS[[#This Row],[TÉRMINO]])+2)/3),"")</f>
        <v/>
      </c>
      <c r="AR17" s="58"/>
      <c r="AS17" s="58" t="str">
        <f ca="1">IF(TODAY()-AB17&gt;365,"Iniciar Processo de Reajuste","Aguardar anualidade")</f>
        <v>Iniciar Processo de Reajuste</v>
      </c>
      <c r="AT17" s="58" t="str">
        <f>_xlfn.CONCAT(TEXT(B17,"000"),"/",C17)</f>
        <v>057/2022</v>
      </c>
      <c r="AU17" s="58"/>
      <c r="AV17" s="58" t="str" cm="1">
        <f t="array" ref="AV17">IF(CONTRATOS[[#This Row],[NOME DO FISCAL ]]="Sem indicação",
   CONTRATOS[[#This Row],[NOME DO FISCAL ]],
   _xlfn.LET(
      _xlpm.s, " "&amp;TRIM(CONTRATOS[[#This Row],[NOME DO FISCAL ]]),
      _xlpm.n, LEN(_xlpm.s)-1,
      _xlpm.idx, _xlfn.SEQUENCE(1,_xlpm.n),
      _xlpm.letras, IF(MID(_xlpm.s,_xlpm.idx,1)=" ", MID(_xlpm.s,_xlpm.idx+1,1), ""),
      _xlfn.TEXTJOIN("",TRUE,_xlpm.letras)
   )
)</f>
        <v>RSdSC</v>
      </c>
      <c r="AW17" s="57" t="str">
        <f>IF(CONTRATOS[[#This Row],[FISCAL DEMANDANTE]]="sem indicação",CONTRATOS[[#This Row],[FISCAL TECNICO]],CONTRATOS[[#This Row],[FISCAL DEMANDANTE]])</f>
        <v>Roberto Sergio da Silva Castro</v>
      </c>
      <c r="AX17" s="540" cm="1">
        <f t="array" ref="AX1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30760406.98</v>
      </c>
      <c r="AY17" s="58" t="str">
        <f>_xlfn.CONCAT(CONTRATOS[[#This Row],[ARP ou CONTRATO]],CONTRATOS[[#This Row],[N°ANO]])</f>
        <v>CONTRATO057/2022</v>
      </c>
      <c r="AZ17" s="293" t="str">
        <f>IF(ISNUMBER(FIND("8.666",AA17)),
"Nos termos da Portaria n° 3.615/2021-GP, a prorrogação de contratos administrativos deverá ser instaurada com antecedência mínima de 60 (sessenta) dias do término da vigência, mediante envio do respectivo expediente à SEADM, via SEI.",
IF(ISNUMBER(FIND("14.133",AA17)),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7" s="556"/>
    </row>
    <row r="18" spans="1:53" ht="60" customHeight="1">
      <c r="A18" s="58" t="s">
        <v>52</v>
      </c>
      <c r="B18" s="57" t="s">
        <v>249</v>
      </c>
      <c r="C18" s="58">
        <v>2025</v>
      </c>
      <c r="D18" s="57" t="s">
        <v>250</v>
      </c>
      <c r="E18" s="58" t="s">
        <v>251</v>
      </c>
      <c r="F18" s="59" t="s">
        <v>252</v>
      </c>
      <c r="G18" s="57" t="s">
        <v>182</v>
      </c>
      <c r="H18" s="58" t="s">
        <v>58</v>
      </c>
      <c r="I18" s="60" t="s">
        <v>253</v>
      </c>
      <c r="J18" s="61">
        <v>45852</v>
      </c>
      <c r="K18" s="62">
        <v>46217</v>
      </c>
      <c r="L18" s="61">
        <v>46217</v>
      </c>
      <c r="M18" s="63" t="s">
        <v>184</v>
      </c>
      <c r="N18" s="115" t="s">
        <v>185</v>
      </c>
      <c r="O18" s="62">
        <f ca="1">IF(ISBLANK(L18),"-",IF(ISNUMBER(L18),IF(L18&lt;TODAY(),"EXPIRADO",L18-TODAY()),"INDETERMINADO"))</f>
        <v>43</v>
      </c>
      <c r="P18" s="64" t="str">
        <f ca="1">IF(O18="EXPIRADO","EXPIRADO",(IF(O18&lt;=30,"INFERIOR A 30 DIAS",(IF(O18&lt;=60,"INFERIOR A 60 DIAS",(IF(O18&lt;=90,"INFERIOR A 90 DIAS",(IF(O18&lt;=120,"INFERIOR A 120 DIAS",(IF(O18&lt;150,"INFERIOR A 150 DIAS",(IF(O18=150,"150 DIAS","SUPERIOR A 150 DIAS")))))))))))))</f>
        <v>INFERIOR A 60 DIAS</v>
      </c>
      <c r="Q18" s="62" t="str">
        <f ca="1">IF(L18="","VIGENTE",IF(L18&gt;=TODAY(),"VIGENTE","EXPIRADO"))</f>
        <v>VIGENTE</v>
      </c>
      <c r="R18" s="72">
        <v>559595</v>
      </c>
      <c r="S18" s="80" t="s">
        <v>60</v>
      </c>
      <c r="T18" s="66">
        <f>IF(LEFT(AY18,3)="ARP",
    0,
    IFERROR(VLOOKUP(AY18,'M.11 Contratos execução'!A:V,17,FALSE),0)
)</f>
        <v>0</v>
      </c>
      <c r="U18" s="58" t="s">
        <v>254</v>
      </c>
      <c r="V18" s="58" t="s">
        <v>255</v>
      </c>
      <c r="W18" s="96" cm="1">
        <f t="array" ref="W1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8" s="96" cm="1">
        <f t="array" ref="X1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559595</v>
      </c>
      <c r="Y18" s="78" t="s">
        <v>256</v>
      </c>
      <c r="Z18" s="158">
        <v>46160</v>
      </c>
      <c r="AA18" s="58" t="s">
        <v>81</v>
      </c>
      <c r="AB18" s="61">
        <v>45817</v>
      </c>
      <c r="AC18" s="407" t="s">
        <v>82</v>
      </c>
      <c r="AD18" s="116" t="s">
        <v>188</v>
      </c>
      <c r="AE18" s="116" t="s">
        <v>257</v>
      </c>
      <c r="AF18" s="130">
        <v>46157</v>
      </c>
      <c r="AG18" s="116" t="str">
        <f>IF(Z18="","Sem informação", IF(Z18&lt;=AF18, "Dentro do prazo", "Fora do prazo"))</f>
        <v>Fora do prazo</v>
      </c>
      <c r="AH18" s="79" t="s">
        <v>115</v>
      </c>
      <c r="AJ18" s="58" t="s">
        <v>258</v>
      </c>
      <c r="AK18" s="58" t="s">
        <v>69</v>
      </c>
      <c r="AL18" s="58" t="s">
        <v>259</v>
      </c>
      <c r="AM18" s="58" t="s">
        <v>260</v>
      </c>
      <c r="AN18" s="58" t="s">
        <v>261</v>
      </c>
      <c r="AO1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amelia.costa@tjpa.jus.br;; leila.silva@tjpa.jus.br; amelia.costa@tjpa.jus.br; patricia.rameiro@tjpa.jus.br;coordenadoria.contratos@tjpa.jus.br</v>
      </c>
      <c r="AP18" s="143">
        <v>343</v>
      </c>
      <c r="AQ18" s="58" t="str">
        <f>IF(YEAR(CONTRATOS[[#This Row],[TÉRMINO]])=2024,INT((MONTH(CONTRATOS[[#This Row],[TÉRMINO]])+2)/3),"")</f>
        <v/>
      </c>
      <c r="AR18" s="58"/>
      <c r="AS18" s="58" t="str">
        <f ca="1">IF(TODAY()-AB18&gt;365,"Iniciar Processo de Reajuste","Aguardar anualidade")</f>
        <v>Aguardar anualidade</v>
      </c>
      <c r="AT18" s="58" t="s">
        <v>262</v>
      </c>
      <c r="AU18" s="58"/>
      <c r="AV18" s="58" t="str" cm="1">
        <f t="array" ref="AV18">IF(CONTRATOS[[#This Row],[NOME DO FISCAL ]]="Sem indicação",
   CONTRATOS[[#This Row],[NOME DO FISCAL ]],
   _xlfn.LET(
      _xlpm.s, " "&amp;TRIM(CONTRATOS[[#This Row],[NOME DO FISCAL ]]),
      _xlpm.n, LEN(_xlpm.s)-1,
      _xlpm.idx, _xlfn.SEQUENCE(1,_xlpm.n),
      _xlpm.letras, IF(MID(_xlpm.s,_xlpm.idx,1)=" ", MID(_xlpm.s,_xlpm.idx+1,1), ""),
      _xlfn.TEXTJOIN("",TRUE,_xlpm.letras)
   )
)</f>
        <v>LMLdS</v>
      </c>
      <c r="AW18" s="57" t="str">
        <f>IF(CONTRATOS[[#This Row],[FISCAL DEMANDANTE]]="sem indicação",CONTRATOS[[#This Row],[FISCAL TECNICO]],CONTRATOS[[#This Row],[FISCAL DEMANDANTE]])</f>
        <v>Leila Maria Lisboa da Silva</v>
      </c>
      <c r="AX18" s="540" cm="1">
        <f t="array" ref="AX1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32436</v>
      </c>
      <c r="AY18" s="58" t="str">
        <f>_xlfn.CONCAT(CONTRATOS[[#This Row],[ARP ou CONTRATO]],CONTRATOS[[#This Row],[N°ANO]])</f>
        <v>CONTRATO080/2025</v>
      </c>
      <c r="AZ18" s="293" t="str">
        <f>IF(ISNUMBER(FIND("8.666",AA18)),
"Nos termos da Portaria n° 3.615/2021-GP, a prorrogação de contratos administrativos deverá ser instaurada com antecedência mínima de 60 (sessenta) dias do término da vigência, mediante envio do respectivo expediente à SEADM, via SEI.",
IF(ISNUMBER(FIND("14.133",AA18)),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8" s="556"/>
    </row>
    <row r="19" spans="1:53" ht="60">
      <c r="A19" s="215" t="s">
        <v>71</v>
      </c>
      <c r="B19" s="216" t="s">
        <v>263</v>
      </c>
      <c r="C19" s="215">
        <v>2025</v>
      </c>
      <c r="D19" s="216" t="s">
        <v>264</v>
      </c>
      <c r="E19" s="215" t="s">
        <v>265</v>
      </c>
      <c r="F19" s="217" t="s">
        <v>266</v>
      </c>
      <c r="G19" s="216" t="s">
        <v>110</v>
      </c>
      <c r="H19" s="215" t="s">
        <v>58</v>
      </c>
      <c r="I19" s="215" t="s">
        <v>267</v>
      </c>
      <c r="J19" s="218">
        <v>45853</v>
      </c>
      <c r="K19" s="62">
        <v>46218</v>
      </c>
      <c r="L19" s="218">
        <v>46218</v>
      </c>
      <c r="M19" s="63" t="s">
        <v>184</v>
      </c>
      <c r="N19" s="115" t="s">
        <v>185</v>
      </c>
      <c r="O19" s="219">
        <f ca="1">IF(ISBLANK(L19),"-",IF(ISNUMBER(L19),IF(L19&lt;TODAY(),"EXPIRADO",L19-TODAY()),"INDETERMINADO"))</f>
        <v>44</v>
      </c>
      <c r="P19" s="221" t="str">
        <f ca="1">IF(O19="EXPIRADO","EXPIRADO",(IF(O19&lt;=30,"INFERIOR A 30 DIAS",(IF(O19&lt;=60,"INFERIOR A 60 DIAS",(IF(O19&lt;=90,"INFERIOR A 90 DIAS",(IF(O19&lt;=120,"INFERIOR A 120 DIAS",(IF(O19&lt;150,"INFERIOR A 150 DIAS",(IF(O19=150,"150 DIAS","SUPERIOR A 150 DIAS")))))))))))))</f>
        <v>INFERIOR A 60 DIAS</v>
      </c>
      <c r="Q19" s="219" t="str">
        <f ca="1">IF(L19="","VIGENTE",IF(L19&gt;=TODAY(),"VIGENTE","EXPIRADO"))</f>
        <v>VIGENTE</v>
      </c>
      <c r="R19" s="309">
        <v>443479.5</v>
      </c>
      <c r="S19" s="259" t="s">
        <v>60</v>
      </c>
      <c r="T19" s="66">
        <f>IF(LEFT(AY19,3)="ARP",
    0,
    IFERROR(VLOOKUP(AY19,'M.11 Contratos execução'!A:V,17,FALSE),0)
)</f>
        <v>0</v>
      </c>
      <c r="U19" s="58" t="s">
        <v>78</v>
      </c>
      <c r="V19" s="215" t="s">
        <v>268</v>
      </c>
      <c r="W19" s="96" cm="1">
        <f t="array" ref="W1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9" s="96" cm="1">
        <f t="array" ref="X1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443479.5</v>
      </c>
      <c r="Y19" s="223" t="s">
        <v>269</v>
      </c>
      <c r="Z19" s="224"/>
      <c r="AA19" s="215" t="s">
        <v>81</v>
      </c>
      <c r="AB19" s="218">
        <v>45751</v>
      </c>
      <c r="AC19" s="417" t="s">
        <v>66</v>
      </c>
      <c r="AD19" s="215" t="s">
        <v>188</v>
      </c>
      <c r="AE19" s="215" t="s">
        <v>257</v>
      </c>
      <c r="AF19" s="218">
        <v>46158</v>
      </c>
      <c r="AG19" s="116" t="str">
        <f>IF(Z19="","Sem informação", IF(Z19&lt;=AF19, "Dentro do prazo", "Fora do prazo"))</f>
        <v>Sem informação</v>
      </c>
      <c r="AH19" s="263" t="s">
        <v>66</v>
      </c>
      <c r="AI19" s="215"/>
      <c r="AJ19" s="215" t="s">
        <v>84</v>
      </c>
      <c r="AK19" s="215" t="s">
        <v>69</v>
      </c>
      <c r="AL19" s="215" t="s">
        <v>270</v>
      </c>
      <c r="AM19" s="215" t="s">
        <v>271</v>
      </c>
      <c r="AN19" s="215" t="s">
        <v>84</v>
      </c>
      <c r="AO1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marcelo.chagas@tjpa.jus.br; thiago.soares@tjpa.jus.br; joao.vfalmeida@tjpa.jus.br;coordenadoria.contratos@tjpa.jus.br</v>
      </c>
      <c r="AP19" s="227">
        <v>344</v>
      </c>
      <c r="AQ19" s="215" t="str">
        <f>IF(YEAR(CONTRATOS[[#This Row],[TÉRMINO]])=2024,INT((MONTH(CONTRATOS[[#This Row],[TÉRMINO]])+2)/3),"")</f>
        <v/>
      </c>
      <c r="AR19" s="215"/>
      <c r="AS19" s="58" t="str">
        <f ca="1">IF(TODAY()-AB19&gt;365,"Iniciar Processo de Reajuste","Aguardar anualidade")</f>
        <v>Iniciar Processo de Reajuste</v>
      </c>
      <c r="AT19" s="215" t="s">
        <v>272</v>
      </c>
      <c r="AU19" s="58"/>
      <c r="AV19" s="215" t="str" cm="1">
        <f t="array" ref="AV19">IF(CONTRATOS[[#This Row],[NOME DO FISCAL ]]="Sem indicação",
   CONTRATOS[[#This Row],[NOME DO FISCAL ]],
   _xlfn.LET(
      _xlpm.s, " "&amp;TRIM(CONTRATOS[[#This Row],[NOME DO FISCAL ]]),
      _xlpm.n, LEN(_xlpm.s)-1,
      _xlpm.idx, _xlfn.SEQUENCE(1,_xlpm.n),
      _xlpm.letras, IF(MID(_xlpm.s,_xlpm.idx,1)=" ", MID(_xlpm.s,_xlpm.idx+1,1), ""),
      _xlfn.TEXTJOIN("",TRUE,_xlpm.letras)
   )
)</f>
        <v>MFdC</v>
      </c>
      <c r="AW19" s="216" t="str">
        <f>IF(CONTRATOS[[#This Row],[FISCAL DEMANDANTE]]="sem indicação",CONTRATOS[[#This Row],[FISCAL TECNICO]],CONTRATOS[[#This Row],[FISCAL DEMANDANTE]])</f>
        <v>Marcelo Farias das Chagas</v>
      </c>
      <c r="AX19" s="542" cm="1">
        <f t="array" ref="AX1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9" s="58" t="str">
        <f>_xlfn.CONCAT(CONTRATOS[[#This Row],[ARP ou CONTRATO]],CONTRATOS[[#This Row],[N°ANO]])</f>
        <v>ARP034/2025</v>
      </c>
      <c r="AZ19" s="293" t="str">
        <f>IF(ISNUMBER(FIND("8.666",AA19)),
"Nos termos da Portaria n° 3.615/2021-GP, a prorrogação de contratos administrativos deverá ser instaurada com antecedência mínima de 60 (sessenta) dias do término da vigência, mediante envio do respectivo expediente à SEADM, via SEI.",
IF(ISNUMBER(FIND("14.133",AA19)),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9" s="556"/>
    </row>
    <row r="20" spans="1:53" ht="96">
      <c r="A20" s="58" t="s">
        <v>52</v>
      </c>
      <c r="B20" s="57" t="s">
        <v>273</v>
      </c>
      <c r="C20" s="58">
        <v>2026</v>
      </c>
      <c r="D20" s="57" t="s">
        <v>274</v>
      </c>
      <c r="E20" s="58" t="s">
        <v>275</v>
      </c>
      <c r="F20" s="59" t="s">
        <v>276</v>
      </c>
      <c r="G20" s="57" t="s">
        <v>277</v>
      </c>
      <c r="H20" s="58" t="s">
        <v>278</v>
      </c>
      <c r="I20" s="60" t="s">
        <v>279</v>
      </c>
      <c r="J20" s="61">
        <v>46128</v>
      </c>
      <c r="K20" s="62" t="str">
        <f>TEXT(J20,"DD/MM/AA")</f>
        <v>16/04/26</v>
      </c>
      <c r="L20" s="61">
        <v>46219</v>
      </c>
      <c r="M20" s="63" t="str">
        <f>TEXT(L20,"DD/MM/AA")</f>
        <v>16/07/26</v>
      </c>
      <c r="N20" s="115">
        <f>_xlfn.DAYS(CONTRATOS[[#This Row],[TÉRMINO]],CONTRATOS[[#This Row],[INÍCIO]])</f>
        <v>91</v>
      </c>
      <c r="O20" s="62">
        <f ca="1">IF(ISBLANK(CONTRATOS[[#This Row],[TÉRMINO]]),"-",IF(ISNUMBER(CONTRATOS[[#This Row],[TÉRMINO]]),IF(CONTRATOS[[#This Row],[TÉRMINO]]&lt;TODAY(),"EXPIRADO",CONTRATOS[[#This Row],[TÉRMINO]]-TODAY()),"INDETERMINADO"))</f>
        <v>45</v>
      </c>
      <c r="P20" s="64" t="str">
        <f ca="1">IF(O20="EXPIRADO","EXPIRADO",(IF(O20&lt;=30,"INFERIOR A 30 DIAS",(IF(O20&lt;=60,"INFERIOR A 60 DIAS",(IF(O20&lt;=90,"INFERIOR A 90 DIAS",(IF(O20&lt;=120,"INFERIOR A 120 DIAS",(IF(O20&lt;150,"INFERIOR A 150 DIAS",(IF(O20=150,"150 DIAS","SUPERIOR A 150 DIAS")))))))))))))</f>
        <v>INFERIOR A 60 DIAS</v>
      </c>
      <c r="Q20" s="62" t="str">
        <f ca="1">IF(CONTRATOS[[#This Row],[TÉRMINO]]="","VIGENTE",IF(CONTRATOS[[#This Row],[TÉRMINO]]&gt;=TODAY(),"VIGENTE","EXPIRADO"))</f>
        <v>VIGENTE</v>
      </c>
      <c r="R20" s="293">
        <v>6762.19</v>
      </c>
      <c r="S20" s="80" t="s">
        <v>60</v>
      </c>
      <c r="T20" s="599">
        <f>IF(LEFT(AY20,3)="ARP",
    0,
    IFERROR(VLOOKUP(AY20,'M.11 Contratos execução'!A:V,17,FALSE),0)
)</f>
        <v>0</v>
      </c>
      <c r="U20" s="455" t="s">
        <v>61</v>
      </c>
      <c r="V20" s="440" t="s">
        <v>280</v>
      </c>
      <c r="W20" s="179" cm="1">
        <f t="array" ref="W2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0" s="179" cm="1">
        <f t="array" ref="X2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6762.19</v>
      </c>
      <c r="Y20" s="78" t="s">
        <v>281</v>
      </c>
      <c r="Z20" s="441"/>
      <c r="AA20" s="598" t="s">
        <v>81</v>
      </c>
      <c r="AB20" s="631">
        <v>45805</v>
      </c>
      <c r="AC20" s="58" t="s">
        <v>66</v>
      </c>
      <c r="AD20" s="623" t="str">
        <f>IF(CONTRATOS[[#This Row],[DIAS_CONTRATO]]&lt;=1800,"PRAZO LEGAL",IF(CONTRATOS[[#This Row],[DIAS_CONTRATO]]&lt;=2130,"EXCEPCIONAL","EMERGENCIAL"))</f>
        <v>PRAZO LEGAL</v>
      </c>
      <c r="AE20" s="116" t="str">
        <f>YEAR(L20) &amp; " - " &amp; IF(MONTH(L20)&lt;=3, "1º Trimestre", IF(MONTH(L20)&lt;=6, "2º Trimestre", IF(MONTH(L20)&lt;=9, "3º Trimestre", IF(MONTH(L20)&lt;=12, "4º Trimestre"))))</f>
        <v>2026 - 3º Trimestre</v>
      </c>
      <c r="AF20" s="336">
        <f>CONTRATOS[[#This Row],[TÉRMINO]]-60</f>
        <v>46159</v>
      </c>
      <c r="AG20" s="116" t="str">
        <f>IF(Z20="","Sem informação", IF(Z20&lt;=AF20, "Dentro do prazo", "Fora do prazo"))</f>
        <v>Sem informação</v>
      </c>
      <c r="AH20" s="79" t="s">
        <v>66</v>
      </c>
      <c r="AJ20" s="58" t="s">
        <v>126</v>
      </c>
      <c r="AK20" s="58" t="s">
        <v>69</v>
      </c>
      <c r="AL20" s="58" t="s">
        <v>282</v>
      </c>
      <c r="AM20" s="58" t="s">
        <v>283</v>
      </c>
      <c r="AN20" s="58" t="s">
        <v>69</v>
      </c>
      <c r="AO20" s="61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claudio.ormindo@tjpa.jus.br;; raul.marques@tjpa.jus.br, claudia.burlamaqui@tjpa.jus.br, renata.pina@tjpa.jus.br, joaquim.meira@tjpa.jus.br, marcos.fernandes@tjpa.jus.br; fabricio.rodrigues@tjpa.jus.br; ;coordenadoria.contratos@tjpa.jus.br</v>
      </c>
      <c r="AP20" s="143">
        <f ca="1">CONTRATOS[[#This Row],[TÉRMINO]]-TODAY()</f>
        <v>45</v>
      </c>
      <c r="AQ20" s="58" t="str">
        <f>IF(YEAR(CONTRATOS[[#This Row],[TÉRMINO]])=2024,INT((MONTH(CONTRATOS[[#This Row],[TÉRMINO]])+2)/3),"")</f>
        <v/>
      </c>
      <c r="AR20" s="58"/>
      <c r="AS20" s="58" t="str">
        <f ca="1">IF(TODAY()-AB20&gt;365,"Iniciar Processo de Reajuste","Aguardar anualidade")</f>
        <v>Iniciar Processo de Reajuste</v>
      </c>
      <c r="AT20" s="58" t="str">
        <f>_xlfn.CONCAT(TEXT(B20,"000"),"/",C20)</f>
        <v>015/2026</v>
      </c>
      <c r="AU20" s="58"/>
      <c r="AV20" s="57" t="str" cm="1">
        <f t="array" ref="AV20">IF(CONTRATOS[[#This Row],[NOME DO FISCAL ]]="Sem indicação",
   CONTRATOS[[#This Row],[NOME DO FISCAL ]],
   _xlfn.LET(
      _xlpm.s, " "&amp;TRIM(CONTRATOS[[#This Row],[NOME DO FISCAL ]]),
      _xlpm.n, LEN(_xlpm.s)-1,
      _xlpm.idx, _xlfn.SEQUENCE(1,_xlpm.n),
      _xlpm.letras, IF(MID(_xlpm.s,_xlpm.idx,1)=" ", MID(_xlpm.s,_xlpm.idx+1,1), ""),
      _xlfn.TEXTJOIN("",TRUE,_xlpm.letras)
   )
)</f>
        <v>RLMCSBRdSPJAGdSMeMAGF</v>
      </c>
      <c r="AW20" s="57" t="str">
        <f>IF(CONTRATOS[[#This Row],[FISCAL DEMANDANTE]]="sem indicação",CONTRATOS[[#This Row],[FISCAL TECNICO]],CONTRATOS[[#This Row],[FISCAL DEMANDANTE]])</f>
        <v>Raul Lopes Marques, Claudia Sadeck Burlamaqui, Renata dos Santos Pina, Joaquim Augusto Gomes de Souza Meira e Marcos Anderson Guedes Fernandes</v>
      </c>
      <c r="AX20" s="540" cm="1">
        <f t="array" ref="AX2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0" s="58" t="str">
        <f>_xlfn.CONCAT(CONTRATOS[[#This Row],[ARP ou CONTRATO]],CONTRATOS[[#This Row],[N°ANO]])</f>
        <v>CONTRATO015/2026</v>
      </c>
      <c r="AZ20" s="293" t="str">
        <f>IF(ISNUMBER(FIND("8.666",AA20)),
"Nos termos da Portaria n° 3.615/2021-GP, a prorrogação de contratos administrativos deverá ser instaurada com antecedência mínima de 60 (sessenta) dias do término da vigência, mediante envio do respectivo expediente à SEADM, via SEI.",
IF(ISNUMBER(FIND("14.133",AA20)),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0" s="556"/>
    </row>
    <row r="21" spans="1:53" s="85" customFormat="1" ht="84">
      <c r="A21" s="58" t="s">
        <v>52</v>
      </c>
      <c r="B21" s="57" t="s">
        <v>284</v>
      </c>
      <c r="C21" s="58">
        <v>2025</v>
      </c>
      <c r="D21" s="57" t="s">
        <v>285</v>
      </c>
      <c r="E21" s="58" t="s">
        <v>286</v>
      </c>
      <c r="F21" s="59" t="s">
        <v>287</v>
      </c>
      <c r="G21" s="57" t="s">
        <v>182</v>
      </c>
      <c r="H21" s="58" t="s">
        <v>145</v>
      </c>
      <c r="I21" s="60" t="s">
        <v>288</v>
      </c>
      <c r="J21" s="61">
        <v>45855</v>
      </c>
      <c r="K21" s="62">
        <v>46220</v>
      </c>
      <c r="L21" s="61">
        <v>46220</v>
      </c>
      <c r="M21" s="63" t="s">
        <v>184</v>
      </c>
      <c r="N21" s="115" t="s">
        <v>185</v>
      </c>
      <c r="O21" s="62">
        <f ca="1">IF(ISBLANK(L21),"-",IF(ISNUMBER(L21),IF(L21&lt;TODAY(),"EXPIRADO",L21-TODAY()),"INDETERMINADO"))</f>
        <v>46</v>
      </c>
      <c r="P21" s="64" t="str">
        <f ca="1">IF(O21="EXPIRADO","EXPIRADO",(IF(O21&lt;=30,"INFERIOR A 30 DIAS",(IF(O21&lt;=60,"INFERIOR A 60 DIAS",(IF(O21&lt;=90,"INFERIOR A 90 DIAS",(IF(O21&lt;=120,"INFERIOR A 120 DIAS",(IF(O21&lt;150,"INFERIOR A 150 DIAS",(IF(O21=150,"150 DIAS","SUPERIOR A 150 DIAS")))))))))))))</f>
        <v>INFERIOR A 60 DIAS</v>
      </c>
      <c r="Q21" s="62" t="str">
        <f ca="1">IF(L21="","VIGENTE",IF(L21&gt;=TODAY(),"VIGENTE","EXPIRADO"))</f>
        <v>VIGENTE</v>
      </c>
      <c r="R21" s="72">
        <v>94890</v>
      </c>
      <c r="S21" s="80" t="s">
        <v>60</v>
      </c>
      <c r="T21" s="66">
        <f>IF(LEFT(AY21,3)="ARP",
    0,
    IFERROR(VLOOKUP(AY21,'M.11 Contratos execução'!A:V,17,FALSE),0)
)</f>
        <v>0</v>
      </c>
      <c r="U21" s="455" t="s">
        <v>98</v>
      </c>
      <c r="V21" s="58" t="s">
        <v>289</v>
      </c>
      <c r="W21" s="96" cm="1">
        <f t="array" ref="W2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1" s="96" cm="1">
        <f t="array" ref="X2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94890</v>
      </c>
      <c r="Y21" s="67" t="s">
        <v>290</v>
      </c>
      <c r="Z21" s="158"/>
      <c r="AA21" s="58" t="s">
        <v>81</v>
      </c>
      <c r="AB21" s="61">
        <v>45801</v>
      </c>
      <c r="AC21" s="408" t="s">
        <v>66</v>
      </c>
      <c r="AD21" s="116" t="s">
        <v>188</v>
      </c>
      <c r="AE21" s="116" t="s">
        <v>257</v>
      </c>
      <c r="AF21" s="130">
        <v>46160</v>
      </c>
      <c r="AG21" s="116" t="str">
        <f>IF(Z21="","Sem informação", IF(Z21&lt;=AF21, "Dentro do prazo", "Fora do prazo"))</f>
        <v>Sem informação</v>
      </c>
      <c r="AH21" s="79" t="s">
        <v>115</v>
      </c>
      <c r="AI21" s="74"/>
      <c r="AJ21" s="58" t="s">
        <v>117</v>
      </c>
      <c r="AK21" s="58" t="s">
        <v>291</v>
      </c>
      <c r="AL21" s="58" t="s">
        <v>176</v>
      </c>
      <c r="AM21" s="58" t="s">
        <v>292</v>
      </c>
      <c r="AN21" s="58" t="s">
        <v>177</v>
      </c>
      <c r="AO2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andrey.albuquerque@tjpa.jus.br;; sergio.moreira@tjpa.jus.br; wellen.amador@tjpa.jus.br; eloisa.hasegawa@tjpa.jus.br;coordenadoria.contratos@tjpa.jus.br</v>
      </c>
      <c r="AP21" s="143">
        <v>346</v>
      </c>
      <c r="AQ21" s="58" t="str">
        <f>IF(YEAR(CONTRATOS[[#This Row],[TÉRMINO]])=2024,INT((MONTH(CONTRATOS[[#This Row],[TÉRMINO]])+2)/3),"")</f>
        <v/>
      </c>
      <c r="AR21" s="58"/>
      <c r="AS21" s="58" t="str">
        <f ca="1">IF(TODAY()-AB21&gt;365,"Iniciar Processo de Reajuste","Aguardar anualidade")</f>
        <v>Iniciar Processo de Reajuste</v>
      </c>
      <c r="AT21" s="58" t="s">
        <v>293</v>
      </c>
      <c r="AU21" s="58"/>
      <c r="AV21" s="58" t="str" cm="1">
        <f t="array" ref="AV21">IF(CONTRATOS[[#This Row],[NOME DO FISCAL ]]="Sem indicação",
   CONTRATOS[[#This Row],[NOME DO FISCAL ]],
   _xlfn.LET(
      _xlpm.s, " "&amp;TRIM(CONTRATOS[[#This Row],[NOME DO FISCAL ]]),
      _xlpm.n, LEN(_xlpm.s)-1,
      _xlpm.idx, _xlfn.SEQUENCE(1,_xlpm.n),
      _xlpm.letras, IF(MID(_xlpm.s,_xlpm.idx,1)=" ", MID(_xlpm.s,_xlpm.idx+1,1), ""),
      _xlfn.TEXTJOIN("",TRUE,_xlpm.letras)
   )
)</f>
        <v>SRPM</v>
      </c>
      <c r="AW21" s="57" t="str">
        <f>IF(CONTRATOS[[#This Row],[FISCAL DEMANDANTE]]="sem indicação",CONTRATOS[[#This Row],[FISCAL TECNICO]],CONTRATOS[[#This Row],[FISCAL DEMANDANTE]])</f>
        <v>Sergio Ricardo Pinto Moreira</v>
      </c>
      <c r="AX21" s="540" cm="1">
        <f t="array" ref="AX2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94890</v>
      </c>
      <c r="AY21" s="58" t="str">
        <f>_xlfn.CONCAT(CONTRATOS[[#This Row],[ARP ou CONTRATO]],CONTRATOS[[#This Row],[N°ANO]])</f>
        <v>CONTRATO083/2025</v>
      </c>
      <c r="AZ21" s="293" t="str">
        <f>IF(ISNUMBER(FIND("8.666",AA21)),
"Nos termos da Portaria n° 3.615/2021-GP, a prorrogação de contratos administrativos deverá ser instaurada com antecedência mínima de 60 (sessenta) dias do término da vigência, mediante envio do respectivo expediente à SEADM, via SEI.",
IF(ISNUMBER(FIND("14.133",AA21)),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1" s="556"/>
    </row>
    <row r="22" spans="1:53" ht="118.5">
      <c r="A22" s="116" t="s">
        <v>52</v>
      </c>
      <c r="B22" s="98" t="s">
        <v>294</v>
      </c>
      <c r="C22" s="116">
        <v>2023</v>
      </c>
      <c r="D22" s="98" t="s">
        <v>295</v>
      </c>
      <c r="E22" s="116" t="s">
        <v>296</v>
      </c>
      <c r="F22" s="99" t="s">
        <v>297</v>
      </c>
      <c r="G22" s="115" t="s">
        <v>57</v>
      </c>
      <c r="H22" s="116" t="s">
        <v>145</v>
      </c>
      <c r="I22" s="116" t="s">
        <v>298</v>
      </c>
      <c r="J22" s="130">
        <v>45124</v>
      </c>
      <c r="K22" s="115" t="str">
        <f>TEXT(J22,"DD/MM/AA")</f>
        <v>17/07/23</v>
      </c>
      <c r="L22" s="130">
        <v>46221</v>
      </c>
      <c r="M22" s="63" t="str">
        <f>TEXT(L22,"DD/MM/AA")</f>
        <v>18/07/26</v>
      </c>
      <c r="N22" s="115">
        <f>_xlfn.DAYS(CONTRATOS[[#This Row],[TÉRMINO]],CONTRATOS[[#This Row],[INÍCIO]])</f>
        <v>1097</v>
      </c>
      <c r="O22" s="131">
        <f ca="1">IF(ISBLANK(CONTRATOS[[#This Row],[TÉRMINO]]),"-",IF(ISNUMBER(CONTRATOS[[#This Row],[TÉRMINO]]),IF(CONTRATOS[[#This Row],[TÉRMINO]]&lt;TODAY(),"EXPIRADO",CONTRATOS[[#This Row],[TÉRMINO]]-TODAY()),"INDETERMINADO"))</f>
        <v>47</v>
      </c>
      <c r="P22" s="131" t="str">
        <f ca="1">IF(O22="EXPIRADO","EXPIRADO",(IF(O22&lt;=30,"INFERIOR A 30 DIAS",(IF(O22&lt;=60,"INFERIOR A 60 DIAS",(IF(O22&lt;=90,"INFERIOR A 90 DIAS",(IF(O22&lt;=120,"INFERIOR A 120 DIAS",(IF(O22&lt;150,"INFERIOR A 150 DIAS",(IF(O22=150,"150 DIAS","SUPERIOR A 150 DIAS")))))))))))))</f>
        <v>INFERIOR A 60 DIAS</v>
      </c>
      <c r="Q22" s="131" t="str">
        <f ca="1">IF(CONTRATOS[[#This Row],[TÉRMINO]]="","VIGENTE",IF(CONTRATOS[[#This Row],[TÉRMINO]]&gt;=TODAY(),"VIGENTE","EXPIRADO"))</f>
        <v>VIGENTE</v>
      </c>
      <c r="R22" s="312">
        <v>8504.23</v>
      </c>
      <c r="S22" s="342" t="s">
        <v>60</v>
      </c>
      <c r="T22" s="66">
        <f>IF(LEFT(AY22,3)="ARP",
    0,
    IFERROR(VLOOKUP(AY22,'M.11 Contratos execução'!A:V,17,FALSE),0)
)</f>
        <v>2</v>
      </c>
      <c r="U22" s="58" t="s">
        <v>78</v>
      </c>
      <c r="V22" s="116" t="s">
        <v>299</v>
      </c>
      <c r="W22" s="96" cm="1">
        <f t="array" ref="W2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2" s="96" cm="1">
        <f t="array" ref="X2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9305.4699999999993</v>
      </c>
      <c r="Y22" s="116" t="s">
        <v>300</v>
      </c>
      <c r="AA22" s="116" t="s">
        <v>149</v>
      </c>
      <c r="AB22" s="130">
        <v>45807</v>
      </c>
      <c r="AC22" s="130" t="s">
        <v>65</v>
      </c>
      <c r="AD22" s="116" t="str">
        <f>IF(CONTRATOS[[#This Row],[DIAS_CONTRATO]]&lt;=1800,"PRAZO LEGAL",IF(CONTRATOS[[#This Row],[DIAS_CONTRATO]]&lt;=2130,"EXCEPCIONAL","EMERGENCIAL"))</f>
        <v>PRAZO LEGAL</v>
      </c>
      <c r="AE22" s="116" t="str">
        <f>YEAR(L22) &amp; " - " &amp; IF(MONTH(L22)&lt;=3, "1º Trimestre", IF(MONTH(L22)&lt;=6, "2º Trimestre", IF(MONTH(L22)&lt;=9, "3º Trimestre", IF(MONTH(L22)&lt;=12, "4º Trimestre"))))</f>
        <v>2026 - 3º Trimestre</v>
      </c>
      <c r="AF22" s="130">
        <f>CONTRATOS[[#This Row],[TÉRMINO]]-60</f>
        <v>46161</v>
      </c>
      <c r="AG22" s="116" t="str">
        <f>IF(Z22="","Sem informação", IF(Z22&lt;=AF22, "Dentro do prazo", "Fora do prazo"))</f>
        <v>Sem informação</v>
      </c>
      <c r="AH22" s="79" t="s">
        <v>115</v>
      </c>
      <c r="AI22" s="335" t="s">
        <v>301</v>
      </c>
      <c r="AJ22" s="116" t="s">
        <v>302</v>
      </c>
      <c r="AK22" s="116" t="s">
        <v>302</v>
      </c>
      <c r="AL22" s="116" t="s">
        <v>303</v>
      </c>
      <c r="AM22" s="115" t="s">
        <v>69</v>
      </c>
      <c r="AN22" s="115" t="s">
        <v>69</v>
      </c>
      <c r="AO2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elaine.ribeiro@tjpa.jus.br;elaine.ribeiro@tjpa.jus.br; lanalucia.soares@tjpa.jus.br; ; ;coordenadoria.contratos@tjpa.jus.br</v>
      </c>
      <c r="AP22" s="178">
        <f ca="1">CONTRATOS[[#This Row],[TÉRMINO]]-TODAY()</f>
        <v>47</v>
      </c>
      <c r="AQ22" s="116" t="str">
        <f>IF(YEAR(CONTRATOS[[#This Row],[TÉRMINO]])=2024,INT((MONTH(CONTRATOS[[#This Row],[TÉRMINO]])+2)/3),"")</f>
        <v/>
      </c>
      <c r="AS22" s="58" t="str">
        <f ca="1">IF(TODAY()-AB22&gt;365,"Iniciar Processo de Reajuste","Aguardar anualidade")</f>
        <v>Iniciar Processo de Reajuste</v>
      </c>
      <c r="AT22" s="116" t="str">
        <f>_xlfn.CONCAT(TEXT(B22,"000"),"/",C22)</f>
        <v>039/2023</v>
      </c>
      <c r="AV22" s="58" t="str" cm="1">
        <f t="array" ref="AV22">IF(CONTRATOS[[#This Row],[NOME DO FISCAL ]]="Sem indicação",
   CONTRATOS[[#This Row],[NOME DO FISCAL ]],
   _xlfn.LET(
      _xlpm.s, " "&amp;TRIM(CONTRATOS[[#This Row],[NOME DO FISCAL ]]),
      _xlpm.n, LEN(_xlpm.s)-1,
      _xlpm.idx, _xlfn.SEQUENCE(1,_xlpm.n),
      _xlpm.letras, IF(MID(_xlpm.s,_xlpm.idx,1)=" ", MID(_xlpm.s,_xlpm.idx+1,1), ""),
      _xlfn.TEXTJOIN("",TRUE,_xlpm.letras)
   )
)</f>
        <v>ECFR</v>
      </c>
      <c r="AW22" s="57" t="str">
        <f>IF(CONTRATOS[[#This Row],[FISCAL DEMANDANTE]]="sem indicação",CONTRATOS[[#This Row],[FISCAL TECNICO]],CONTRATOS[[#This Row],[FISCAL DEMANDANTE]])</f>
        <v>Elaine Cristina Fernandes Ribeiro</v>
      </c>
      <c r="AX22" s="540" cm="1">
        <f t="array" ref="AX2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26627.56</v>
      </c>
      <c r="AY22" s="58" t="str">
        <f>_xlfn.CONCAT(CONTRATOS[[#This Row],[ARP ou CONTRATO]],CONTRATOS[[#This Row],[N°ANO]])</f>
        <v>CONTRATO039/2023</v>
      </c>
      <c r="AZ22" s="293" t="str">
        <f>IF(ISNUMBER(FIND("8.666",AA22)),
"Nos termos da Portaria n° 3.615/2021-GP, a prorrogação de contratos administrativos deverá ser instaurada com antecedência mínima de 60 (sessenta) dias do término da vigência, mediante envio do respectivo expediente à SEADM, via SEI.",
IF(ISNUMBER(FIND("14.133",AA22)),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2" s="556"/>
    </row>
    <row r="23" spans="1:53" ht="60">
      <c r="A23" s="116" t="s">
        <v>52</v>
      </c>
      <c r="B23" s="68" t="s">
        <v>304</v>
      </c>
      <c r="C23" s="69">
        <v>2021</v>
      </c>
      <c r="D23" s="57" t="s">
        <v>305</v>
      </c>
      <c r="E23" s="58" t="s">
        <v>306</v>
      </c>
      <c r="F23" s="59" t="s">
        <v>307</v>
      </c>
      <c r="G23" s="115" t="s">
        <v>144</v>
      </c>
      <c r="H23" s="58" t="s">
        <v>58</v>
      </c>
      <c r="I23" s="60" t="s">
        <v>308</v>
      </c>
      <c r="J23" s="61">
        <v>44399</v>
      </c>
      <c r="K23" s="62" t="str">
        <f>TEXT(J23,"DD/MM/AA")</f>
        <v>22/07/21</v>
      </c>
      <c r="L23" s="61">
        <v>46225</v>
      </c>
      <c r="M23" s="63" t="str">
        <f>TEXT(L23,"DD/MM/AA")</f>
        <v>22/07/26</v>
      </c>
      <c r="N23" s="62">
        <f>_xlfn.DAYS(CONTRATOS[[#This Row],[TÉRMINO]],CONTRATOS[[#This Row],[INÍCIO]])</f>
        <v>1826</v>
      </c>
      <c r="O23" s="64">
        <f ca="1">IF(ISBLANK(CONTRATOS[[#This Row],[TÉRMINO]]),"-",IF(ISNUMBER(CONTRATOS[[#This Row],[TÉRMINO]]),IF(CONTRATOS[[#This Row],[TÉRMINO]]&lt;TODAY(),"EXPIRADO",CONTRATOS[[#This Row],[TÉRMINO]]-TODAY()),"INDETERMINADO"))</f>
        <v>51</v>
      </c>
      <c r="P23" s="64" t="str">
        <f ca="1">IF(O23="EXPIRADO","EXPIRADO",(IF(O23&lt;=30,"INFERIOR A 30 DIAS",(IF(O23&lt;=60,"INFERIOR A 60 DIAS",(IF(O23&lt;=90,"INFERIOR A 90 DIAS",(IF(O23&lt;=120,"INFERIOR A 120 DIAS",(IF(O23&lt;150,"INFERIOR A 150 DIAS",(IF(O23=150,"150 DIAS","SUPERIOR A 150 DIAS")))))))))))))</f>
        <v>INFERIOR A 60 DIAS</v>
      </c>
      <c r="Q23" s="64" t="str">
        <f ca="1">IF(CONTRATOS[[#This Row],[TÉRMINO]]="","VIGENTE",IF(CONTRATOS[[#This Row],[TÉRMINO]]&gt;=TODAY(),"VIGENTE","EXPIRADO"))</f>
        <v>VIGENTE</v>
      </c>
      <c r="R23" s="293">
        <v>158202</v>
      </c>
      <c r="S23" s="80" t="s">
        <v>60</v>
      </c>
      <c r="T23" s="66">
        <f>IF(LEFT(AY23,3)="ARP",
    0,
    IFERROR(VLOOKUP(AY23,'M.11 Contratos execução'!A:V,17,FALSE),0)
)</f>
        <v>2</v>
      </c>
      <c r="U23" s="116" t="s">
        <v>98</v>
      </c>
      <c r="V23" s="58" t="s">
        <v>309</v>
      </c>
      <c r="W23" s="96" cm="1">
        <f t="array" ref="W2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3" s="96" cm="1">
        <f t="array" ref="X2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41015.760000000002</v>
      </c>
      <c r="Y23" s="67" t="s">
        <v>310</v>
      </c>
      <c r="Z23" s="671"/>
      <c r="AA23" s="58" t="s">
        <v>64</v>
      </c>
      <c r="AB23" s="58"/>
      <c r="AC23" s="58" t="s">
        <v>101</v>
      </c>
      <c r="AD23" s="77" t="str">
        <f>IF(CONTRATOS[[#This Row],[DIAS_CONTRATO]]&lt;=1800,"PRAZO LEGAL",IF(CONTRATOS[[#This Row],[DIAS_CONTRATO]]&lt;=2130,"EXCEPCIONAL","EMERGENCIAL"))</f>
        <v>EXCEPCIONAL</v>
      </c>
      <c r="AE23" s="58" t="str">
        <f>YEAR(L23) &amp; " - " &amp; IF(MONTH(L23)&lt;=3, "1º Trimestre", IF(MONTH(L23)&lt;=6, "2º Trimestre", IF(MONTH(L23)&lt;=9, "3º Trimestre", IF(MONTH(L23)&lt;=12, "4º Trimestre"))))</f>
        <v>2026 - 3º Trimestre</v>
      </c>
      <c r="AF23" s="674">
        <f>CONTRATOS[[#This Row],[TÉRMINO]]-60</f>
        <v>46165</v>
      </c>
      <c r="AG23" s="116" t="str">
        <f>IF(Z23="","Sem informação", IF(Z23&lt;=AF23, "Dentro do prazo", "Fora do prazo"))</f>
        <v>Sem informação</v>
      </c>
      <c r="AH23" s="79" t="s">
        <v>115</v>
      </c>
      <c r="AJ23" s="58" t="s">
        <v>102</v>
      </c>
      <c r="AK23" s="58" t="s">
        <v>103</v>
      </c>
      <c r="AL23" s="58" t="s">
        <v>105</v>
      </c>
      <c r="AM23" s="115" t="s">
        <v>103</v>
      </c>
      <c r="AN23" s="115" t="s">
        <v>311</v>
      </c>
      <c r="AO2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denison.soares@tjpa.jus.br;arilson.silva@tjpa.jus.br; cristiano.neri@tjpa.jus.br; arilson.silva@tjpa.jus.br; bruno.bcardoso@tjpa.jus.br;coordenadoria.contratos@tjpa.jus.br</v>
      </c>
      <c r="AP23" s="143">
        <f ca="1">CONTRATOS[[#This Row],[TÉRMINO]]-TODAY()</f>
        <v>51</v>
      </c>
      <c r="AQ23" s="58" t="str">
        <f>IF(YEAR(CONTRATOS[[#This Row],[TÉRMINO]])=2024,INT((MONTH(CONTRATOS[[#This Row],[TÉRMINO]])+2)/3),"")</f>
        <v/>
      </c>
      <c r="AR23" s="58"/>
      <c r="AS23" s="58" t="str">
        <f ca="1">IF(TODAY()-AB23&gt;365,"Iniciar Processo de Reajuste","Aguardar anualidade")</f>
        <v>Iniciar Processo de Reajuste</v>
      </c>
      <c r="AT23" s="58" t="str">
        <f>_xlfn.CONCAT(TEXT(B23,"000"),"/",C23)</f>
        <v>030/2021</v>
      </c>
      <c r="AU23" s="58"/>
      <c r="AV23" s="58" t="str" cm="1">
        <f t="array" ref="AV23">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23" s="57" t="str">
        <f>IF(CONTRATOS[[#This Row],[FISCAL DEMANDANTE]]="sem indicação",CONTRATOS[[#This Row],[FISCAL TECNICO]],CONTRATOS[[#This Row],[FISCAL DEMANDANTE]])</f>
        <v>Arilson Galdino da Silva</v>
      </c>
      <c r="AX23" s="540" cm="1">
        <f t="array" ref="AX2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175945.59</v>
      </c>
      <c r="AY23" s="58" t="str">
        <f>_xlfn.CONCAT(CONTRATOS[[#This Row],[ARP ou CONTRATO]],CONTRATOS[[#This Row],[N°ANO]])</f>
        <v>CONTRATO030/2021</v>
      </c>
      <c r="AZ23" s="293" t="str">
        <f>IF(ISNUMBER(FIND("8.666",AA23)),
"Nos termos da Portaria n° 3.615/2021-GP, a prorrogação de contratos administrativos deverá ser instaurada com antecedência mínima de 60 (sessenta) dias do término da vigência, mediante envio do respectivo expediente à SEADM, via SEI.",
IF(ISNUMBER(FIND("14.133",AA23)),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3" s="556"/>
    </row>
    <row r="24" spans="1:53" ht="72">
      <c r="A24" s="116" t="s">
        <v>52</v>
      </c>
      <c r="B24" s="68" t="s">
        <v>312</v>
      </c>
      <c r="C24" s="69">
        <v>2021</v>
      </c>
      <c r="D24" s="57" t="s">
        <v>313</v>
      </c>
      <c r="E24" s="58" t="s">
        <v>314</v>
      </c>
      <c r="F24" s="59" t="s">
        <v>307</v>
      </c>
      <c r="G24" s="115" t="s">
        <v>144</v>
      </c>
      <c r="H24" s="58" t="s">
        <v>58</v>
      </c>
      <c r="I24" s="60" t="s">
        <v>308</v>
      </c>
      <c r="J24" s="61">
        <v>44399</v>
      </c>
      <c r="K24" s="62" t="str">
        <f>TEXT(J24,"DD/MM/AA")</f>
        <v>22/07/21</v>
      </c>
      <c r="L24" s="61">
        <v>46225</v>
      </c>
      <c r="M24" s="63" t="str">
        <f>TEXT(L24,"DD/MM/AA")</f>
        <v>22/07/26</v>
      </c>
      <c r="N24" s="62">
        <f>_xlfn.DAYS(CONTRATOS[[#This Row],[TÉRMINO]],CONTRATOS[[#This Row],[INÍCIO]])</f>
        <v>1826</v>
      </c>
      <c r="O24" s="64">
        <f ca="1">IF(ISBLANK(CONTRATOS[[#This Row],[TÉRMINO]]),"-",IF(ISNUMBER(CONTRATOS[[#This Row],[TÉRMINO]]),IF(CONTRATOS[[#This Row],[TÉRMINO]]&lt;TODAY(),"EXPIRADO",CONTRATOS[[#This Row],[TÉRMINO]]-TODAY()),"INDETERMINADO"))</f>
        <v>51</v>
      </c>
      <c r="P24" s="64" t="str">
        <f ca="1">IF(O24="EXPIRADO","EXPIRADO",(IF(O24&lt;=30,"INFERIOR A 30 DIAS",(IF(O24&lt;=60,"INFERIOR A 60 DIAS",(IF(O24&lt;=90,"INFERIOR A 90 DIAS",(IF(O24&lt;=120,"INFERIOR A 120 DIAS",(IF(O24&lt;150,"INFERIOR A 150 DIAS",(IF(O24=150,"150 DIAS","SUPERIOR A 150 DIAS")))))))))))))</f>
        <v>INFERIOR A 60 DIAS</v>
      </c>
      <c r="Q24" s="64" t="str">
        <f ca="1">IF(CONTRATOS[[#This Row],[TÉRMINO]]="","VIGENTE",IF(CONTRATOS[[#This Row],[TÉRMINO]]&gt;=TODAY(),"VIGENTE","EXPIRADO"))</f>
        <v>VIGENTE</v>
      </c>
      <c r="R24" s="293">
        <v>289150</v>
      </c>
      <c r="S24" s="80" t="s">
        <v>60</v>
      </c>
      <c r="T24" s="66">
        <f>IF(LEFT(AY24,3)="ARP",
    0,
    IFERROR(VLOOKUP(AY24,'M.11 Contratos execução'!A:V,17,FALSE),0)
)</f>
        <v>1</v>
      </c>
      <c r="U24" s="116" t="s">
        <v>98</v>
      </c>
      <c r="V24" s="58" t="s">
        <v>315</v>
      </c>
      <c r="W24" s="96" cm="1">
        <f t="array" ref="W2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4" s="96" cm="1">
        <f t="array" ref="X2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75745.08</v>
      </c>
      <c r="Y24" s="67" t="s">
        <v>316</v>
      </c>
      <c r="Z24" s="158"/>
      <c r="AA24" s="58" t="s">
        <v>64</v>
      </c>
      <c r="AB24" s="58"/>
      <c r="AC24" s="58" t="s">
        <v>101</v>
      </c>
      <c r="AD24" s="58" t="str">
        <f>IF(CONTRATOS[[#This Row],[DIAS_CONTRATO]]&lt;=1800,"PRAZO LEGAL",IF(CONTRATOS[[#This Row],[DIAS_CONTRATO]]&lt;=2130,"EXCEPCIONAL","EMERGENCIAL"))</f>
        <v>EXCEPCIONAL</v>
      </c>
      <c r="AE24" s="58" t="str">
        <f>YEAR(L24) &amp; " - " &amp; IF(MONTH(L24)&lt;=3, "1º Trimestre", IF(MONTH(L24)&lt;=6, "2º Trimestre", IF(MONTH(L24)&lt;=9, "3º Trimestre", IF(MONTH(L24)&lt;=12, "4º Trimestre"))))</f>
        <v>2026 - 3º Trimestre</v>
      </c>
      <c r="AF24" s="61">
        <f>CONTRATOS[[#This Row],[TÉRMINO]]-60</f>
        <v>46165</v>
      </c>
      <c r="AG24" s="116" t="str">
        <f>IF(Z24="","Sem informação", IF(Z24&lt;=AF24, "Dentro do prazo", "Fora do prazo"))</f>
        <v>Sem informação</v>
      </c>
      <c r="AH24" s="79" t="s">
        <v>115</v>
      </c>
      <c r="AJ24" s="58" t="s">
        <v>102</v>
      </c>
      <c r="AK24" s="58" t="s">
        <v>103</v>
      </c>
      <c r="AL24" s="58" t="s">
        <v>311</v>
      </c>
      <c r="AM24" s="115" t="s">
        <v>103</v>
      </c>
      <c r="AN24" s="115" t="s">
        <v>105</v>
      </c>
      <c r="AO2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denison.soares@tjpa.jus.br;arilson.silva@tjpa.jus.br; bruno.bcardoso@tjpa.jus.br; arilson.silva@tjpa.jus.br; cristiano.neri@tjpa.jus.br;coordenadoria.contratos@tjpa.jus.br</v>
      </c>
      <c r="AP24" s="143">
        <f ca="1">CONTRATOS[[#This Row],[TÉRMINO]]-TODAY()</f>
        <v>51</v>
      </c>
      <c r="AQ24" s="58" t="str">
        <f>IF(YEAR(CONTRATOS[[#This Row],[TÉRMINO]])=2024,INT((MONTH(CONTRATOS[[#This Row],[TÉRMINO]])+2)/3),"")</f>
        <v/>
      </c>
      <c r="AR24" s="58"/>
      <c r="AS24" s="58" t="str">
        <f ca="1">IF(TODAY()-AB24&gt;365,"Iniciar Processo de Reajuste","Aguardar anualidade")</f>
        <v>Iniciar Processo de Reajuste</v>
      </c>
      <c r="AT24" s="58" t="str">
        <f>_xlfn.CONCAT(TEXT(B24,"000"),"/",C24)</f>
        <v>031/2021</v>
      </c>
      <c r="AU24" s="58"/>
      <c r="AV24" s="58" t="str" cm="1">
        <f t="array" ref="AV24">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24" s="57" t="str">
        <f>IF(CONTRATOS[[#This Row],[FISCAL DEMANDANTE]]="sem indicação",CONTRATOS[[#This Row],[FISCAL TECNICO]],CONTRATOS[[#This Row],[FISCAL DEMANDANTE]])</f>
        <v>Arilson Galdino da Silva</v>
      </c>
      <c r="AX24" s="540" cm="1">
        <f t="array" ref="AX2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264408.65000000002</v>
      </c>
      <c r="AY24" s="58" t="str">
        <f>_xlfn.CONCAT(CONTRATOS[[#This Row],[ARP ou CONTRATO]],CONTRATOS[[#This Row],[N°ANO]])</f>
        <v>CONTRATO031/2021</v>
      </c>
      <c r="AZ24" s="293" t="str">
        <f>IF(ISNUMBER(FIND("8.666",AA24)),
"Nos termos da Portaria n° 3.615/2021-GP, a prorrogação de contratos administrativos deverá ser instaurada com antecedência mínima de 60 (sessenta) dias do término da vigência, mediante envio do respectivo expediente à SEADM, via SEI.",
IF(ISNUMBER(FIND("14.133",AA24)),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4" s="556"/>
    </row>
    <row r="25" spans="1:53" ht="72">
      <c r="A25" s="116" t="s">
        <v>52</v>
      </c>
      <c r="B25" s="68" t="s">
        <v>317</v>
      </c>
      <c r="C25" s="69">
        <v>2021</v>
      </c>
      <c r="D25" s="57" t="s">
        <v>318</v>
      </c>
      <c r="E25" s="58" t="s">
        <v>319</v>
      </c>
      <c r="F25" s="59" t="s">
        <v>307</v>
      </c>
      <c r="G25" s="115" t="s">
        <v>144</v>
      </c>
      <c r="H25" s="58" t="s">
        <v>58</v>
      </c>
      <c r="I25" s="60" t="s">
        <v>308</v>
      </c>
      <c r="J25" s="61">
        <v>44399</v>
      </c>
      <c r="K25" s="135">
        <v>45860</v>
      </c>
      <c r="L25" s="61">
        <v>46225</v>
      </c>
      <c r="M25" s="63" t="str">
        <f>TEXT(L25,"DD/MM/AA")</f>
        <v>22/07/26</v>
      </c>
      <c r="N25" s="62">
        <f>_xlfn.DAYS(CONTRATOS[[#This Row],[TÉRMINO]],CONTRATOS[[#This Row],[INÍCIO]])</f>
        <v>1826</v>
      </c>
      <c r="O25" s="64">
        <f ca="1">IF(ISBLANK(CONTRATOS[[#This Row],[TÉRMINO]]),"-",IF(ISNUMBER(CONTRATOS[[#This Row],[TÉRMINO]]),IF(CONTRATOS[[#This Row],[TÉRMINO]]&lt;TODAY(),"EXPIRADO",CONTRATOS[[#This Row],[TÉRMINO]]-TODAY()),"INDETERMINADO"))</f>
        <v>51</v>
      </c>
      <c r="P25" s="64" t="str">
        <f ca="1">IF(O25="EXPIRADO","EXPIRADO",(IF(O25&lt;=30,"INFERIOR A 30 DIAS",(IF(O25&lt;=60,"INFERIOR A 60 DIAS",(IF(O25&lt;=90,"INFERIOR A 90 DIAS",(IF(O25&lt;=120,"INFERIOR A 120 DIAS",(IF(O25&lt;150,"INFERIOR A 150 DIAS",(IF(O25=150,"150 DIAS","SUPERIOR A 150 DIAS")))))))))))))</f>
        <v>INFERIOR A 60 DIAS</v>
      </c>
      <c r="Q25" s="64" t="str">
        <f ca="1">IF(CONTRATOS[[#This Row],[TÉRMINO]]="","VIGENTE",IF(CONTRATOS[[#This Row],[TÉRMINO]]&gt;=TODAY(),"VIGENTE","EXPIRADO"))</f>
        <v>VIGENTE</v>
      </c>
      <c r="R25" s="293">
        <v>137561</v>
      </c>
      <c r="S25" s="80" t="s">
        <v>60</v>
      </c>
      <c r="T25" s="66">
        <f>IF(LEFT(AY25,3)="ARP",
    0,
    IFERROR(VLOOKUP(AY25,'M.11 Contratos execução'!A:V,17,FALSE),0)
)</f>
        <v>1</v>
      </c>
      <c r="U25" s="116" t="s">
        <v>98</v>
      </c>
      <c r="V25" s="58" t="s">
        <v>320</v>
      </c>
      <c r="W25" s="96" cm="1">
        <f t="array" ref="W2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5" s="96" cm="1">
        <f t="array" ref="X2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33921</v>
      </c>
      <c r="Y25" s="67" t="s">
        <v>321</v>
      </c>
      <c r="Z25" s="158"/>
      <c r="AA25" s="58" t="s">
        <v>64</v>
      </c>
      <c r="AB25" s="58"/>
      <c r="AC25" s="58" t="s">
        <v>101</v>
      </c>
      <c r="AD25" s="58" t="str">
        <f>IF(CONTRATOS[[#This Row],[DIAS_CONTRATO]]&lt;=1800,"PRAZO LEGAL",IF(CONTRATOS[[#This Row],[DIAS_CONTRATO]]&lt;=2130,"EXCEPCIONAL","EMERGENCIAL"))</f>
        <v>EXCEPCIONAL</v>
      </c>
      <c r="AE25" s="58" t="str">
        <f>YEAR(L25) &amp; " - " &amp; IF(MONTH(L25)&lt;=3, "1º Trimestre", IF(MONTH(L25)&lt;=6, "2º Trimestre", IF(MONTH(L25)&lt;=9, "3º Trimestre", IF(MONTH(L25)&lt;=12, "4º Trimestre"))))</f>
        <v>2026 - 3º Trimestre</v>
      </c>
      <c r="AF25" s="61">
        <f>CONTRATOS[[#This Row],[TÉRMINO]]-60</f>
        <v>46165</v>
      </c>
      <c r="AG25" s="116" t="str">
        <f>IF(Z25="","Sem informação", IF(Z25&lt;=AF25, "Dentro do prazo", "Fora do prazo"))</f>
        <v>Sem informação</v>
      </c>
      <c r="AH25" s="79" t="s">
        <v>115</v>
      </c>
      <c r="AJ25" s="58" t="s">
        <v>102</v>
      </c>
      <c r="AK25" s="58" t="s">
        <v>103</v>
      </c>
      <c r="AL25" s="58" t="s">
        <v>311</v>
      </c>
      <c r="AM25" s="115" t="s">
        <v>322</v>
      </c>
      <c r="AN25" s="115" t="s">
        <v>105</v>
      </c>
      <c r="AO2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denison.soares@tjpa.jus.br;arilson.silva@tjpa.jus.br; bruno.bcardoso@tjpa.jus.br; erick.bol@tjpa.jus.br; cristiano.neri@tjpa.jus.br;coordenadoria.contratos@tjpa.jus.br</v>
      </c>
      <c r="AP25" s="143">
        <f ca="1">CONTRATOS[[#This Row],[TÉRMINO]]-TODAY()</f>
        <v>51</v>
      </c>
      <c r="AQ25" s="58" t="str">
        <f>IF(YEAR(CONTRATOS[[#This Row],[TÉRMINO]])=2024,INT((MONTH(CONTRATOS[[#This Row],[TÉRMINO]])+2)/3),"")</f>
        <v/>
      </c>
      <c r="AR25" s="58"/>
      <c r="AS25" s="58" t="str">
        <f ca="1">IF(TODAY()-AB25&gt;365,"Iniciar Processo de Reajuste","Aguardar anualidade")</f>
        <v>Iniciar Processo de Reajuste</v>
      </c>
      <c r="AT25" s="58" t="str">
        <f>_xlfn.CONCAT(TEXT(B25,"000"),"/",C25)</f>
        <v>032/2021</v>
      </c>
      <c r="AU25" s="58"/>
      <c r="AV25" s="58" t="str" cm="1">
        <f t="array" ref="AV25">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25" s="57" t="str">
        <f>IF(CONTRATOS[[#This Row],[FISCAL DEMANDANTE]]="sem indicação",CONTRATOS[[#This Row],[FISCAL TECNICO]],CONTRATOS[[#This Row],[FISCAL DEMANDANTE]])</f>
        <v>Arilson Galdino da Silva</v>
      </c>
      <c r="AX25" s="540" cm="1">
        <f t="array" ref="AX2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144305.81</v>
      </c>
      <c r="AY25" s="58" t="str">
        <f>_xlfn.CONCAT(CONTRATOS[[#This Row],[ARP ou CONTRATO]],CONTRATOS[[#This Row],[N°ANO]])</f>
        <v>CONTRATO032/2021</v>
      </c>
      <c r="AZ25" s="293" t="str">
        <f>IF(ISNUMBER(FIND("8.666",AA25)),
"Nos termos da Portaria n° 3.615/2021-GP, a prorrogação de contratos administrativos deverá ser instaurada com antecedência mínima de 60 (sessenta) dias do término da vigência, mediante envio do respectivo expediente à SEADM, via SEI.",
IF(ISNUMBER(FIND("14.133",AA25)),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5" s="556"/>
    </row>
    <row r="26" spans="1:53" ht="60">
      <c r="A26" s="116" t="s">
        <v>52</v>
      </c>
      <c r="B26" s="68" t="s">
        <v>323</v>
      </c>
      <c r="C26" s="69">
        <v>2021</v>
      </c>
      <c r="D26" s="57" t="s">
        <v>324</v>
      </c>
      <c r="E26" s="58" t="s">
        <v>325</v>
      </c>
      <c r="F26" s="59" t="s">
        <v>326</v>
      </c>
      <c r="G26" s="115" t="s">
        <v>144</v>
      </c>
      <c r="H26" s="58" t="s">
        <v>327</v>
      </c>
      <c r="I26" s="60" t="s">
        <v>308</v>
      </c>
      <c r="J26" s="61">
        <v>44399</v>
      </c>
      <c r="K26" s="62" t="str">
        <f>TEXT(J26,"DD/MM/AA")</f>
        <v>22/07/21</v>
      </c>
      <c r="L26" s="61">
        <v>46225</v>
      </c>
      <c r="M26" s="63" t="str">
        <f>TEXT(L26,"DD/MM/AA")</f>
        <v>22/07/26</v>
      </c>
      <c r="N26" s="62">
        <f>_xlfn.DAYS(CONTRATOS[[#This Row],[TÉRMINO]],CONTRATOS[[#This Row],[INÍCIO]])</f>
        <v>1826</v>
      </c>
      <c r="O26" s="64">
        <f ca="1">IF(ISBLANK(CONTRATOS[[#This Row],[TÉRMINO]]),"-",IF(ISNUMBER(CONTRATOS[[#This Row],[TÉRMINO]]),IF(CONTRATOS[[#This Row],[TÉRMINO]]&lt;TODAY(),"EXPIRADO",CONTRATOS[[#This Row],[TÉRMINO]]-TODAY()),"INDETERMINADO"))</f>
        <v>51</v>
      </c>
      <c r="P26" s="64" t="str">
        <f ca="1">IF(O26="EXPIRADO","EXPIRADO",(IF(O26&lt;=30,"INFERIOR A 30 DIAS",(IF(O26&lt;=60,"INFERIOR A 60 DIAS",(IF(O26&lt;=90,"INFERIOR A 90 DIAS",(IF(O26&lt;=120,"INFERIOR A 120 DIAS",(IF(O26&lt;150,"INFERIOR A 150 DIAS",(IF(O26=150,"150 DIAS","SUPERIOR A 150 DIAS")))))))))))))</f>
        <v>INFERIOR A 60 DIAS</v>
      </c>
      <c r="Q26" s="64" t="str">
        <f ca="1">IF(CONTRATOS[[#This Row],[TÉRMINO]]="","VIGENTE",IF(CONTRATOS[[#This Row],[TÉRMINO]]&gt;=TODAY(),"VIGENTE","EXPIRADO"))</f>
        <v>VIGENTE</v>
      </c>
      <c r="R26" s="293">
        <v>241614</v>
      </c>
      <c r="S26" s="80" t="s">
        <v>60</v>
      </c>
      <c r="T26" s="66">
        <f>IF(LEFT(AY26,3)="ARP",
    0,
    IFERROR(VLOOKUP(AY26,'M.11 Contratos execução'!A:V,17,FALSE),0)
)</f>
        <v>2</v>
      </c>
      <c r="U26" s="116" t="s">
        <v>98</v>
      </c>
      <c r="V26" s="58" t="s">
        <v>328</v>
      </c>
      <c r="W26" s="96" cm="1">
        <f t="array" ref="W2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6" s="96" cm="1">
        <f t="array" ref="X2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76414.080000000002</v>
      </c>
      <c r="Y26" s="67" t="s">
        <v>329</v>
      </c>
      <c r="Z26" s="158"/>
      <c r="AA26" s="58" t="s">
        <v>64</v>
      </c>
      <c r="AB26" s="58"/>
      <c r="AC26" s="58" t="s">
        <v>101</v>
      </c>
      <c r="AD26" s="58" t="str">
        <f>IF(CONTRATOS[[#This Row],[DIAS_CONTRATO]]&lt;=1800,"PRAZO LEGAL",IF(CONTRATOS[[#This Row],[DIAS_CONTRATO]]&lt;=2130,"EXCEPCIONAL","EMERGENCIAL"))</f>
        <v>EXCEPCIONAL</v>
      </c>
      <c r="AE26" s="58" t="str">
        <f>YEAR(L26) &amp; " - " &amp; IF(MONTH(L26)&lt;=3, "1º Trimestre", IF(MONTH(L26)&lt;=6, "2º Trimestre", IF(MONTH(L26)&lt;=9, "3º Trimestre", IF(MONTH(L26)&lt;=12, "4º Trimestre"))))</f>
        <v>2026 - 3º Trimestre</v>
      </c>
      <c r="AF26" s="61">
        <f>CONTRATOS[[#This Row],[TÉRMINO]]-60</f>
        <v>46165</v>
      </c>
      <c r="AG26" s="116" t="str">
        <f>IF(Z26="","Sem informação", IF(Z26&lt;=AF26, "Dentro do prazo", "Fora do prazo"))</f>
        <v>Sem informação</v>
      </c>
      <c r="AH26" s="79" t="s">
        <v>115</v>
      </c>
      <c r="AJ26" s="58" t="s">
        <v>102</v>
      </c>
      <c r="AK26" s="58" t="s">
        <v>103</v>
      </c>
      <c r="AL26" s="58" t="s">
        <v>104</v>
      </c>
      <c r="AM26" s="115" t="s">
        <v>322</v>
      </c>
      <c r="AN26" s="115" t="s">
        <v>311</v>
      </c>
      <c r="AO2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denison.soares@tjpa.jus.br;arilson.silva@tjpa.jus.br; claudio.cabral@tjpa.jus.br; erick.bol@tjpa.jus.br; bruno.bcardoso@tjpa.jus.br;coordenadoria.contratos@tjpa.jus.br</v>
      </c>
      <c r="AP26" s="143">
        <f ca="1">CONTRATOS[[#This Row],[TÉRMINO]]-TODAY()</f>
        <v>51</v>
      </c>
      <c r="AQ26" s="58" t="str">
        <f>IF(YEAR(CONTRATOS[[#This Row],[TÉRMINO]])=2024,INT((MONTH(CONTRATOS[[#This Row],[TÉRMINO]])+2)/3),"")</f>
        <v/>
      </c>
      <c r="AR26" s="58"/>
      <c r="AS26" s="58" t="str">
        <f ca="1">IF(TODAY()-AB26&gt;365,"Iniciar Processo de Reajuste","Aguardar anualidade")</f>
        <v>Iniciar Processo de Reajuste</v>
      </c>
      <c r="AT26" s="58" t="str">
        <f>_xlfn.CONCAT(TEXT(B26,"000"),"/",C26)</f>
        <v>033/2021</v>
      </c>
      <c r="AU26" s="58"/>
      <c r="AV26" s="58" t="str" cm="1">
        <f t="array" ref="AV26">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26" s="57" t="str">
        <f>IF(CONTRATOS[[#This Row],[FISCAL DEMANDANTE]]="sem indicação",CONTRATOS[[#This Row],[FISCAL TECNICO]],CONTRATOS[[#This Row],[FISCAL DEMANDANTE]])</f>
        <v>Arilson Galdino da Silva</v>
      </c>
      <c r="AX26" s="540" cm="1">
        <f t="array" ref="AX2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278882.7</v>
      </c>
      <c r="AY26" s="58" t="str">
        <f>_xlfn.CONCAT(CONTRATOS[[#This Row],[ARP ou CONTRATO]],CONTRATOS[[#This Row],[N°ANO]])</f>
        <v>CONTRATO033/2021</v>
      </c>
      <c r="AZ26" s="293" t="str">
        <f>IF(ISNUMBER(FIND("8.666",AA26)),
"Nos termos da Portaria n° 3.615/2021-GP, a prorrogação de contratos administrativos deverá ser instaurada com antecedência mínima de 60 (sessenta) dias do término da vigência, mediante envio do respectivo expediente à SEADM, via SEI.",
IF(ISNUMBER(FIND("14.133",AA26)),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6" s="556"/>
    </row>
    <row r="27" spans="1:53" ht="130.5">
      <c r="A27" s="116" t="s">
        <v>52</v>
      </c>
      <c r="B27" s="68" t="s">
        <v>93</v>
      </c>
      <c r="C27" s="69">
        <v>2021</v>
      </c>
      <c r="D27" s="57" t="s">
        <v>330</v>
      </c>
      <c r="E27" s="58" t="s">
        <v>331</v>
      </c>
      <c r="F27" s="59" t="s">
        <v>332</v>
      </c>
      <c r="G27" s="115" t="s">
        <v>144</v>
      </c>
      <c r="H27" s="58" t="s">
        <v>111</v>
      </c>
      <c r="I27" s="60" t="s">
        <v>333</v>
      </c>
      <c r="J27" s="61">
        <v>44399</v>
      </c>
      <c r="K27" s="62" t="str">
        <f>TEXT(J27,"DD/MM/AA")</f>
        <v>22/07/21</v>
      </c>
      <c r="L27" s="61">
        <v>46225</v>
      </c>
      <c r="M27" s="63" t="str">
        <f>TEXT(L27,"DD/MM/AA")</f>
        <v>22/07/26</v>
      </c>
      <c r="N27" s="62">
        <f>_xlfn.DAYS(CONTRATOS[[#This Row],[TÉRMINO]],CONTRATOS[[#This Row],[INÍCIO]])</f>
        <v>1826</v>
      </c>
      <c r="O27" s="64">
        <f ca="1">IF(ISBLANK(CONTRATOS[[#This Row],[TÉRMINO]]),"-",IF(ISNUMBER(CONTRATOS[[#This Row],[TÉRMINO]]),IF(CONTRATOS[[#This Row],[TÉRMINO]]&lt;TODAY(),"EXPIRADO",CONTRATOS[[#This Row],[TÉRMINO]]-TODAY()),"INDETERMINADO"))</f>
        <v>51</v>
      </c>
      <c r="P27" s="64" t="str">
        <f ca="1">IF(O27="EXPIRADO","EXPIRADO",(IF(O27&lt;=30,"INFERIOR A 30 DIAS",(IF(O27&lt;=60,"INFERIOR A 60 DIAS",(IF(O27&lt;=90,"INFERIOR A 90 DIAS",(IF(O27&lt;=120,"INFERIOR A 120 DIAS",(IF(O27&lt;150,"INFERIOR A 150 DIAS",(IF(O27=150,"150 DIAS","SUPERIOR A 150 DIAS")))))))))))))</f>
        <v>INFERIOR A 60 DIAS</v>
      </c>
      <c r="Q27" s="64" t="str">
        <f ca="1">IF(CONTRATOS[[#This Row],[TÉRMINO]]="","VIGENTE",IF(CONTRATOS[[#This Row],[TÉRMINO]]&gt;=TODAY(),"VIGENTE","EXPIRADO"))</f>
        <v>VIGENTE</v>
      </c>
      <c r="R27" s="72">
        <v>2574990</v>
      </c>
      <c r="S27" s="80" t="s">
        <v>60</v>
      </c>
      <c r="T27" s="66">
        <f>IF(LEFT(AY27,3)="ARP",
    0,
    IFERROR(VLOOKUP(AY27,'M.11 Contratos execução'!A:V,17,FALSE),0)
)</f>
        <v>3</v>
      </c>
      <c r="U27" s="625" t="s">
        <v>98</v>
      </c>
      <c r="V27" s="58" t="s">
        <v>334</v>
      </c>
      <c r="W27" s="96" cm="1">
        <f t="array" ref="W2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7" s="96" cm="1">
        <f t="array" ref="X2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1931497.61</v>
      </c>
      <c r="Y27" s="67" t="s">
        <v>335</v>
      </c>
      <c r="Z27" s="158">
        <v>45819</v>
      </c>
      <c r="AA27" s="58" t="s">
        <v>64</v>
      </c>
      <c r="AB27" s="58"/>
      <c r="AC27" s="58" t="s">
        <v>65</v>
      </c>
      <c r="AD27" s="58" t="str">
        <f>IF(CONTRATOS[[#This Row],[DIAS_CONTRATO]]&lt;=1800,"PRAZO LEGAL",IF(CONTRATOS[[#This Row],[DIAS_CONTRATO]]&lt;=2130,"EXCEPCIONAL","EMERGENCIAL"))</f>
        <v>EXCEPCIONAL</v>
      </c>
      <c r="AE27" s="58" t="str">
        <f>YEAR(L27) &amp; " - " &amp; IF(MONTH(L27)&lt;=3, "1º Trimestre", IF(MONTH(L27)&lt;=6, "2º Trimestre", IF(MONTH(L27)&lt;=9, "3º Trimestre", IF(MONTH(L27)&lt;=12, "4º Trimestre"))))</f>
        <v>2026 - 3º Trimestre</v>
      </c>
      <c r="AF27" s="61">
        <f>CONTRATOS[[#This Row],[TÉRMINO]]-60</f>
        <v>46165</v>
      </c>
      <c r="AG27" s="116" t="str">
        <f>IF(Z27="","Sem informação", IF(Z27&lt;=AF27, "Dentro do prazo", "Fora do prazo"))</f>
        <v>Dentro do prazo</v>
      </c>
      <c r="AH27" s="79" t="s">
        <v>115</v>
      </c>
      <c r="AJ27" s="58" t="s">
        <v>336</v>
      </c>
      <c r="AK27" s="58" t="s">
        <v>103</v>
      </c>
      <c r="AL27" s="58" t="s">
        <v>337</v>
      </c>
      <c r="AM27" s="58" t="s">
        <v>103</v>
      </c>
      <c r="AN27" s="115" t="s">
        <v>69</v>
      </c>
      <c r="AO2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ronildo.matsuura@tjpa.jus.br;arilson.silva@tjpa.jus.br; daniel.ferreira@tjpa.jus.br; arilson.silva@tjpa.jus.br; ;coordenadoria.contratos@tjpa.jus.br</v>
      </c>
      <c r="AP27" s="143">
        <f ca="1">CONTRATOS[[#This Row],[TÉRMINO]]-TODAY()</f>
        <v>51</v>
      </c>
      <c r="AQ27" s="58" t="str">
        <f>IF(YEAR(CONTRATOS[[#This Row],[TÉRMINO]])=2024,INT((MONTH(CONTRATOS[[#This Row],[TÉRMINO]])+2)/3),"")</f>
        <v/>
      </c>
      <c r="AR27" s="58"/>
      <c r="AS27" s="58" t="str">
        <f ca="1">IF(TODAY()-AB27&gt;365,"Iniciar Processo de Reajuste","Aguardar anualidade")</f>
        <v>Iniciar Processo de Reajuste</v>
      </c>
      <c r="AT27" s="58" t="str">
        <f>_xlfn.CONCAT(TEXT(B27,"000"),"/",C27)</f>
        <v>036/2021</v>
      </c>
      <c r="AU27" s="58"/>
      <c r="AV27" s="58" t="str" cm="1">
        <f t="array" ref="AV27">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27" s="57" t="str">
        <f>IF(CONTRATOS[[#This Row],[FISCAL DEMANDANTE]]="sem indicação",CONTRATOS[[#This Row],[FISCAL TECNICO]],CONTRATOS[[#This Row],[FISCAL DEMANDANTE]])</f>
        <v>Arilson Galdino da Silva</v>
      </c>
      <c r="AX27" s="540" cm="1">
        <f t="array" ref="AX2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7978711.1200000001</v>
      </c>
      <c r="AY27" s="58" t="str">
        <f>_xlfn.CONCAT(CONTRATOS[[#This Row],[ARP ou CONTRATO]],CONTRATOS[[#This Row],[N°ANO]])</f>
        <v>CONTRATO036/2021</v>
      </c>
      <c r="AZ27" s="293" t="str">
        <f>IF(ISNUMBER(FIND("8.666",AA27)),
"Nos termos da Portaria n° 3.615/2021-GP, a prorrogação de contratos administrativos deverá ser instaurada com antecedência mínima de 60 (sessenta) dias do término da vigência, mediante envio do respectivo expediente à SEADM, via SEI.",
IF(ISNUMBER(FIND("14.133",AA27)),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7" s="556"/>
    </row>
    <row r="28" spans="1:53" ht="96">
      <c r="A28" s="58" t="s">
        <v>52</v>
      </c>
      <c r="B28" s="57" t="s">
        <v>338</v>
      </c>
      <c r="C28" s="58">
        <v>2026</v>
      </c>
      <c r="D28" s="57" t="s">
        <v>339</v>
      </c>
      <c r="E28" s="58" t="s">
        <v>340</v>
      </c>
      <c r="F28" s="59" t="s">
        <v>341</v>
      </c>
      <c r="G28" s="57" t="s">
        <v>277</v>
      </c>
      <c r="H28" s="58" t="s">
        <v>278</v>
      </c>
      <c r="I28" s="60" t="s">
        <v>279</v>
      </c>
      <c r="J28" s="61">
        <v>46134</v>
      </c>
      <c r="K28" s="62" t="str">
        <f>TEXT(J28,"DD/MM/AA")</f>
        <v>22/04/26</v>
      </c>
      <c r="L28" s="61">
        <v>46225</v>
      </c>
      <c r="M28" s="63" t="str">
        <f>TEXT(L28,"DD/MM/AA")</f>
        <v>22/07/26</v>
      </c>
      <c r="N28" s="115">
        <f>_xlfn.DAYS(CONTRATOS[[#This Row],[TÉRMINO]],CONTRATOS[[#This Row],[INÍCIO]])</f>
        <v>91</v>
      </c>
      <c r="O28" s="62">
        <f ca="1">IF(ISBLANK(CONTRATOS[[#This Row],[TÉRMINO]]),"-",IF(ISNUMBER(CONTRATOS[[#This Row],[TÉRMINO]]),IF(CONTRATOS[[#This Row],[TÉRMINO]]&lt;TODAY(),"EXPIRADO",CONTRATOS[[#This Row],[TÉRMINO]]-TODAY()),"INDETERMINADO"))</f>
        <v>51</v>
      </c>
      <c r="P28" s="64" t="str">
        <f ca="1">IF(O28="EXPIRADO","EXPIRADO",(IF(O28&lt;=30,"INFERIOR A 30 DIAS",(IF(O28&lt;=60,"INFERIOR A 60 DIAS",(IF(O28&lt;=90,"INFERIOR A 90 DIAS",(IF(O28&lt;=120,"INFERIOR A 120 DIAS",(IF(O28&lt;150,"INFERIOR A 150 DIAS",(IF(O28=150,"150 DIAS","SUPERIOR A 150 DIAS")))))))))))))</f>
        <v>INFERIOR A 60 DIAS</v>
      </c>
      <c r="Q28" s="62" t="str">
        <f ca="1">IF(CONTRATOS[[#This Row],[TÉRMINO]]="","VIGENTE",IF(CONTRATOS[[#This Row],[TÉRMINO]]&gt;=TODAY(),"VIGENTE","EXPIRADO"))</f>
        <v>VIGENTE</v>
      </c>
      <c r="R28" s="293">
        <v>7615.18</v>
      </c>
      <c r="S28" s="80" t="s">
        <v>60</v>
      </c>
      <c r="T28" s="599">
        <f>IF(LEFT(AY28,3)="ARP",
    0,
    IFERROR(VLOOKUP(AY28,'M.11 Contratos execução'!A:V,17,FALSE),0)
)</f>
        <v>0</v>
      </c>
      <c r="U28" s="455" t="s">
        <v>61</v>
      </c>
      <c r="V28" s="167" t="s">
        <v>342</v>
      </c>
      <c r="W28" s="179" cm="1">
        <f t="array" ref="W2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8" s="179" cm="1">
        <f t="array" ref="X2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7615.18</v>
      </c>
      <c r="Y28" s="67"/>
      <c r="Z28" s="158"/>
      <c r="AA28" s="598" t="s">
        <v>81</v>
      </c>
      <c r="AB28" s="631">
        <v>45805</v>
      </c>
      <c r="AC28" s="58" t="s">
        <v>66</v>
      </c>
      <c r="AD28" s="168" t="str">
        <f>IF(CONTRATOS[[#This Row],[DIAS_CONTRATO]]&lt;=1800,"PRAZO LEGAL",IF(CONTRATOS[[#This Row],[DIAS_CONTRATO]]&lt;=2130,"EXCEPCIONAL","EMERGENCIAL"))</f>
        <v>PRAZO LEGAL</v>
      </c>
      <c r="AE28" s="116" t="str">
        <f>YEAR(L28) &amp; " - " &amp; IF(MONTH(L28)&lt;=3, "1º Trimestre", IF(MONTH(L28)&lt;=6, "2º Trimestre", IF(MONTH(L28)&lt;=9, "3º Trimestre", IF(MONTH(L28)&lt;=12, "4º Trimestre"))))</f>
        <v>2026 - 3º Trimestre</v>
      </c>
      <c r="AF28" s="130">
        <f>CONTRATOS[[#This Row],[TÉRMINO]]-60</f>
        <v>46165</v>
      </c>
      <c r="AG28" s="116" t="str">
        <f>IF(Z28="","Sem informação", IF(Z28&lt;=AF28, "Dentro do prazo", "Fora do prazo"))</f>
        <v>Sem informação</v>
      </c>
      <c r="AH28" s="79"/>
      <c r="AJ28" s="58" t="s">
        <v>126</v>
      </c>
      <c r="AK28" s="58" t="s">
        <v>69</v>
      </c>
      <c r="AL28" s="58" t="s">
        <v>282</v>
      </c>
      <c r="AM28" s="58" t="s">
        <v>283</v>
      </c>
      <c r="AN28" s="58" t="s">
        <v>69</v>
      </c>
      <c r="AO28" s="61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claudio.ormindo@tjpa.jus.br;; raul.marques@tjpa.jus.br, claudia.burlamaqui@tjpa.jus.br, renata.pina@tjpa.jus.br, joaquim.meira@tjpa.jus.br, marcos.fernandes@tjpa.jus.br; fabricio.rodrigues@tjpa.jus.br; ;coordenadoria.contratos@tjpa.jus.br</v>
      </c>
      <c r="AP28" s="143">
        <f ca="1">CONTRATOS[[#This Row],[TÉRMINO]]-TODAY()</f>
        <v>51</v>
      </c>
      <c r="AQ28" s="58" t="str">
        <f>IF(YEAR(CONTRATOS[[#This Row],[TÉRMINO]])=2024,INT((MONTH(CONTRATOS[[#This Row],[TÉRMINO]])+2)/3),"")</f>
        <v/>
      </c>
      <c r="AR28" s="58"/>
      <c r="AS28" s="58" t="str">
        <f ca="1">IF(TODAY()-AB28&gt;365,"Iniciar Processo de Reajuste","Aguardar anualidade")</f>
        <v>Iniciar Processo de Reajuste</v>
      </c>
      <c r="AT28" s="58" t="str">
        <f>_xlfn.CONCAT(TEXT(B28,"000"),"/",C28)</f>
        <v>021/2026</v>
      </c>
      <c r="AU28" s="58"/>
      <c r="AV28" s="57" t="str" cm="1">
        <f t="array" ref="AV28">IF(CONTRATOS[[#This Row],[NOME DO FISCAL ]]="Sem indicação",
   CONTRATOS[[#This Row],[NOME DO FISCAL ]],
   _xlfn.LET(
      _xlpm.s, " "&amp;TRIM(CONTRATOS[[#This Row],[NOME DO FISCAL ]]),
      _xlpm.n, LEN(_xlpm.s)-1,
      _xlpm.idx, _xlfn.SEQUENCE(1,_xlpm.n),
      _xlpm.letras, IF(MID(_xlpm.s,_xlpm.idx,1)=" ", MID(_xlpm.s,_xlpm.idx+1,1), ""),
      _xlfn.TEXTJOIN("",TRUE,_xlpm.letras)
   )
)</f>
        <v>RLMCSBRdSPJAGdSMeMAGF</v>
      </c>
      <c r="AW28" s="57" t="str">
        <f>IF(CONTRATOS[[#This Row],[FISCAL DEMANDANTE]]="sem indicação",CONTRATOS[[#This Row],[FISCAL TECNICO]],CONTRATOS[[#This Row],[FISCAL DEMANDANTE]])</f>
        <v>Raul Lopes Marques, Claudia Sadeck Burlamaqui, Renata dos Santos Pina, Joaquim Augusto Gomes de Souza Meira e Marcos Anderson Guedes Fernandes</v>
      </c>
      <c r="AX28" s="540" cm="1">
        <f t="array" ref="AX2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8" s="58" t="str">
        <f>_xlfn.CONCAT(CONTRATOS[[#This Row],[ARP ou CONTRATO]],CONTRATOS[[#This Row],[N°ANO]])</f>
        <v>CONTRATO021/2026</v>
      </c>
      <c r="AZ28" s="293" t="str">
        <f>IF(ISNUMBER(FIND("8.666",AA28)),
"Nos termos da Portaria n° 3.615/2021-GP, a prorrogação de contratos administrativos deverá ser instaurada com antecedência mínima de 60 (sessenta) dias do término da vigência, mediante envio do respectivo expediente à SEADM, via SEI.",
IF(ISNUMBER(FIND("14.133",AA28)),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8" s="556"/>
    </row>
    <row r="29" spans="1:53" ht="60">
      <c r="A29" s="58" t="s">
        <v>52</v>
      </c>
      <c r="B29" s="57" t="s">
        <v>284</v>
      </c>
      <c r="C29" s="58">
        <v>2024</v>
      </c>
      <c r="D29" s="57" t="s">
        <v>343</v>
      </c>
      <c r="E29" s="58" t="s">
        <v>344</v>
      </c>
      <c r="F29" s="138" t="s">
        <v>345</v>
      </c>
      <c r="G29" s="57" t="s">
        <v>144</v>
      </c>
      <c r="H29" s="58" t="s">
        <v>58</v>
      </c>
      <c r="I29" s="60" t="s">
        <v>346</v>
      </c>
      <c r="J29" s="61">
        <v>45506</v>
      </c>
      <c r="K29" s="62" t="str">
        <f>TEXT(J29,"DD/MM/AA")</f>
        <v>02/08/24</v>
      </c>
      <c r="L29" s="61">
        <v>46236</v>
      </c>
      <c r="M29" s="63" t="str">
        <f>TEXT(L29,"DD/MM/AA")</f>
        <v>02/08/26</v>
      </c>
      <c r="N29" s="115">
        <f>_xlfn.DAYS(CONTRATOS[[#This Row],[TÉRMINO]],CONTRATOS[[#This Row],[INÍCIO]])</f>
        <v>730</v>
      </c>
      <c r="O29" s="64">
        <f ca="1">IF(ISBLANK(CONTRATOS[[#This Row],[TÉRMINO]]),"-",IF(ISNUMBER(CONTRATOS[[#This Row],[TÉRMINO]]),IF(CONTRATOS[[#This Row],[TÉRMINO]]&lt;TODAY(),"EXPIRADO",CONTRATOS[[#This Row],[TÉRMINO]]-TODAY()),"INDETERMINADO"))</f>
        <v>62</v>
      </c>
      <c r="P29" s="64" t="str">
        <f ca="1">IF(O29="EXPIRADO","EXPIRADO",(IF(O29&lt;=30,"INFERIOR A 30 DIAS",(IF(O29&lt;=60,"INFERIOR A 60 DIAS",(IF(O29&lt;=90,"INFERIOR A 90 DIAS",(IF(O29&lt;=120,"INFERIOR A 120 DIAS",(IF(O29&lt;150,"INFERIOR A 150 DIAS",(IF(O29=150,"150 DIAS","SUPERIOR A 150 DIAS")))))))))))))</f>
        <v>INFERIOR A 90 DIAS</v>
      </c>
      <c r="Q29" s="62" t="str">
        <f ca="1">IF(CONTRATOS[[#This Row],[TÉRMINO]]="","VIGENTE",IF(CONTRATOS[[#This Row],[TÉRMINO]]&gt;=TODAY(),"VIGENTE","EXPIRADO"))</f>
        <v>VIGENTE</v>
      </c>
      <c r="R29" s="293">
        <v>8084656</v>
      </c>
      <c r="S29" s="80" t="s">
        <v>60</v>
      </c>
      <c r="T29" s="66">
        <f>IF(LEFT(AY29,3)="ARP",
    0,
    IFERROR(VLOOKUP(AY29,'M.11 Contratos execução'!A:V,17,FALSE),0)
)</f>
        <v>0</v>
      </c>
      <c r="U29" s="58" t="s">
        <v>98</v>
      </c>
      <c r="V29" s="167" t="s">
        <v>347</v>
      </c>
      <c r="W29" s="96" cm="1">
        <f t="array" ref="W2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9" s="96" cm="1">
        <f t="array" ref="X2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8084656</v>
      </c>
      <c r="Y29" s="67"/>
      <c r="Z29" s="158"/>
      <c r="AA29" s="58" t="s">
        <v>64</v>
      </c>
      <c r="AB29" s="58"/>
      <c r="AC29" s="58" t="s">
        <v>82</v>
      </c>
      <c r="AD29" s="168" t="str">
        <f>IF(CONTRATOS[[#This Row],[DIAS_CONTRATO]]&lt;=1800,"PRAZO LEGAL",IF(CONTRATOS[[#This Row],[DIAS_CONTRATO]]&lt;=2130,"EXCEPCIONAL","EMERGENCIAL"))</f>
        <v>PRAZO LEGAL</v>
      </c>
      <c r="AE29" s="116" t="str">
        <f>YEAR(L29) &amp; " - " &amp; IF(MONTH(L29)&lt;=3, "1º Trimestre", IF(MONTH(L29)&lt;=6, "2º Trimestre", IF(MONTH(L29)&lt;=9, "3º Trimestre", IF(MONTH(L29)&lt;=12, "4º Trimestre"))))</f>
        <v>2026 - 3º Trimestre</v>
      </c>
      <c r="AF29" s="130">
        <f>CONTRATOS[[#This Row],[TÉRMINO]]-60</f>
        <v>46176</v>
      </c>
      <c r="AG29" s="116" t="str">
        <f>IF(Z29="","Sem informação", IF(Z29&lt;=AF29, "Dentro do prazo", "Fora do prazo"))</f>
        <v>Sem informação</v>
      </c>
      <c r="AH29" s="79" t="s">
        <v>115</v>
      </c>
      <c r="AJ29" s="58" t="s">
        <v>348</v>
      </c>
      <c r="AK29" s="58" t="s">
        <v>349</v>
      </c>
      <c r="AL29" s="58" t="s">
        <v>350</v>
      </c>
      <c r="AM29" s="58" t="s">
        <v>103</v>
      </c>
      <c r="AN29" s="58" t="s">
        <v>351</v>
      </c>
      <c r="AO2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fabio.reis@tjpa.jus.br;arlene.siqueira@tjpa.jus.br; marcus.silva@tjpa.jus.br; arilson.silva@tjpa.jus.br; henrique.carvalho@tjpa.jus.br;coordenadoria.contratos@tjpa.jus.br</v>
      </c>
      <c r="AP29" s="143">
        <f ca="1">CONTRATOS[[#This Row],[TÉRMINO]]-TODAY()</f>
        <v>62</v>
      </c>
      <c r="AQ29" s="58" t="str">
        <f>IF(YEAR(CONTRATOS[[#This Row],[TÉRMINO]])=2024,INT((MONTH(CONTRATOS[[#This Row],[TÉRMINO]])+2)/3),"")</f>
        <v/>
      </c>
      <c r="AR29" s="58"/>
      <c r="AS29" s="58" t="str">
        <f ca="1">IF(TODAY()-AB29&gt;365,"Iniciar Processo de Reajuste","Aguardar anualidade")</f>
        <v>Iniciar Processo de Reajuste</v>
      </c>
      <c r="AT29" s="58" t="str">
        <f>_xlfn.CONCAT(TEXT(B29,"000"),"/",C29)</f>
        <v>083/2024</v>
      </c>
      <c r="AU29" s="58"/>
      <c r="AV29" s="58" t="str" cm="1">
        <f t="array" ref="AV29">IF(CONTRATOS[[#This Row],[NOME DO FISCAL ]]="Sem indicação",
   CONTRATOS[[#This Row],[NOME DO FISCAL ]],
   _xlfn.LET(
      _xlpm.s, " "&amp;TRIM(CONTRATOS[[#This Row],[NOME DO FISCAL ]]),
      _xlpm.n, LEN(_xlpm.s)-1,
      _xlpm.idx, _xlfn.SEQUENCE(1,_xlpm.n),
      _xlpm.letras, IF(MID(_xlpm.s,_xlpm.idx,1)=" ", MID(_xlpm.s,_xlpm.idx+1,1), ""),
      _xlfn.TEXTJOIN("",TRUE,_xlpm.letras)
   )
)</f>
        <v>ACSS</v>
      </c>
      <c r="AW29" s="57" t="str">
        <f>IF(CONTRATOS[[#This Row],[FISCAL DEMANDANTE]]="sem indicação",CONTRATOS[[#This Row],[FISCAL TECNICO]],CONTRATOS[[#This Row],[FISCAL DEMANDANTE]])</f>
        <v>Arlene Cristina Silva Siqueira</v>
      </c>
      <c r="AX29" s="540" cm="1">
        <f t="array" ref="AX2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8084656</v>
      </c>
      <c r="AY29" s="58" t="str">
        <f>_xlfn.CONCAT(CONTRATOS[[#This Row],[ARP ou CONTRATO]],CONTRATOS[[#This Row],[N°ANO]])</f>
        <v>CONTRATO083/2024</v>
      </c>
      <c r="AZ29" s="293" t="str">
        <f>IF(ISNUMBER(FIND("8.666",AA29)),
"Nos termos da Portaria n° 3.615/2021-GP, a prorrogação de contratos administrativos deverá ser instaurada com antecedência mínima de 60 (sessenta) dias do término da vigência, mediante envio do respectivo expediente à SEADM, via SEI.",
IF(ISNUMBER(FIND("14.133",AA29)),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9" s="556"/>
    </row>
    <row r="30" spans="1:53" ht="60">
      <c r="A30" s="215" t="s">
        <v>71</v>
      </c>
      <c r="B30" s="216" t="s">
        <v>352</v>
      </c>
      <c r="C30" s="215">
        <v>2024</v>
      </c>
      <c r="D30" s="216" t="s">
        <v>353</v>
      </c>
      <c r="E30" s="215" t="s">
        <v>354</v>
      </c>
      <c r="F30" s="217" t="s">
        <v>355</v>
      </c>
      <c r="G30" s="216" t="s">
        <v>57</v>
      </c>
      <c r="H30" s="215" t="s">
        <v>58</v>
      </c>
      <c r="I30" s="215" t="s">
        <v>356</v>
      </c>
      <c r="J30" s="218">
        <v>45509</v>
      </c>
      <c r="K30" s="219" t="str">
        <f>TEXT(J30,"DD/MM/AA")</f>
        <v>05/08/24</v>
      </c>
      <c r="L30" s="218">
        <v>46240</v>
      </c>
      <c r="M30" s="220" t="str">
        <f>TEXT(L30,"DD/MM/AA")</f>
        <v>06/08/26</v>
      </c>
      <c r="N30" s="219">
        <f>_xlfn.DAYS(CONTRATOS[[#This Row],[TÉRMINO]],CONTRATOS[[#This Row],[INÍCIO]])</f>
        <v>731</v>
      </c>
      <c r="O30" s="221">
        <f ca="1">IF(ISBLANK(CONTRATOS[[#This Row],[TÉRMINO]]),"-",IF(ISNUMBER(CONTRATOS[[#This Row],[TÉRMINO]]),IF(CONTRATOS[[#This Row],[TÉRMINO]]&lt;TODAY(),"EXPIRADO",CONTRATOS[[#This Row],[TÉRMINO]]-TODAY()),"INDETERMINADO"))</f>
        <v>66</v>
      </c>
      <c r="P30" s="221" t="str">
        <f ca="1">IF(O30="EXPIRADO","EXPIRADO",(IF(O30&lt;=30,"INFERIOR A 30 DIAS",(IF(O30&lt;=60,"INFERIOR A 60 DIAS",(IF(O30&lt;=90,"INFERIOR A 90 DIAS",(IF(O30&lt;=120,"INFERIOR A 120 DIAS",(IF(O30&lt;150,"INFERIOR A 150 DIAS",(IF(O30=150,"150 DIAS","SUPERIOR A 150 DIAS")))))))))))))</f>
        <v>INFERIOR A 90 DIAS</v>
      </c>
      <c r="Q30" s="219" t="str">
        <f ca="1">IF(CONTRATOS[[#This Row],[TÉRMINO]]="","VIGENTE",IF(CONTRATOS[[#This Row],[TÉRMINO]]&gt;=TODAY(),"VIGENTE","EXPIRADO"))</f>
        <v>VIGENTE</v>
      </c>
      <c r="R30" s="305">
        <v>573506</v>
      </c>
      <c r="S30" s="259" t="s">
        <v>60</v>
      </c>
      <c r="T30" s="66">
        <f>IF(LEFT(AY30,3)="ARP",
    0,
    IFERROR(VLOOKUP(AY30,'M.11 Contratos execução'!A:V,17,FALSE),0)
)</f>
        <v>0</v>
      </c>
      <c r="U30" s="593" t="s">
        <v>357</v>
      </c>
      <c r="V30" s="222" t="s">
        <v>358</v>
      </c>
      <c r="W30" s="96" cm="1">
        <f t="array" ref="W3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0" s="96" cm="1">
        <f t="array" ref="X3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1747012</v>
      </c>
      <c r="Y30" s="223" t="s">
        <v>359</v>
      </c>
      <c r="Z30" s="224">
        <v>45769</v>
      </c>
      <c r="AA30" s="215" t="s">
        <v>81</v>
      </c>
      <c r="AB30" s="218">
        <v>45475</v>
      </c>
      <c r="AC30" s="215" t="s">
        <v>66</v>
      </c>
      <c r="AD30" s="225" t="str">
        <f>IF(CONTRATOS[[#This Row],[DIAS_CONTRATO]]&lt;=1800,"PRAZO LEGAL",IF(CONTRATOS[[#This Row],[DIAS_CONTRATO]]&lt;=2130,"EXCEPCIONAL","EMERGENCIAL"))</f>
        <v>PRAZO LEGAL</v>
      </c>
      <c r="AE30" s="215" t="str">
        <f>YEAR(L30) &amp; " - " &amp; IF(MONTH(L30)&lt;=3, "1º Trimestre", IF(MONTH(L30)&lt;=6, "2º Trimestre", IF(MONTH(L30)&lt;=9, "3º Trimestre", IF(MONTH(L30)&lt;=12, "4º Trimestre"))))</f>
        <v>2026 - 3º Trimestre</v>
      </c>
      <c r="AF30" s="218">
        <f>CONTRATOS[[#This Row],[TÉRMINO]]-60</f>
        <v>46180</v>
      </c>
      <c r="AG30" s="116" t="str">
        <f>IF(Z30="","Sem informação", IF(Z30&lt;=AF30, "Dentro do prazo", "Fora do prazo"))</f>
        <v>Dentro do prazo</v>
      </c>
      <c r="AH30" s="79" t="s">
        <v>66</v>
      </c>
      <c r="AI30" s="215"/>
      <c r="AJ30" s="215" t="s">
        <v>360</v>
      </c>
      <c r="AK30" s="215" t="s">
        <v>69</v>
      </c>
      <c r="AL30" s="215" t="s">
        <v>361</v>
      </c>
      <c r="AM30" s="215" t="s">
        <v>362</v>
      </c>
      <c r="AN30" s="215" t="s">
        <v>363</v>
      </c>
      <c r="AO3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walter.duarte@tjpa.jus.br;; regina.silva@tjpa.jus.br; klaus.guimaraes@tjpa.jus.br; anderson.pereira@tjpa.jus.br;coordenadoria.contratos@tjpa.jus.br</v>
      </c>
      <c r="AP30" s="227">
        <f ca="1">CONTRATOS[[#This Row],[TÉRMINO]]-TODAY()</f>
        <v>66</v>
      </c>
      <c r="AQ30" s="215" t="str">
        <f>IF(YEAR(CONTRATOS[[#This Row],[TÉRMINO]])=2024,INT((MONTH(CONTRATOS[[#This Row],[TÉRMINO]])+2)/3),"")</f>
        <v/>
      </c>
      <c r="AR30" s="215"/>
      <c r="AS30" s="58" t="str">
        <f ca="1">IF(TODAY()-AB30&gt;365,"Iniciar Processo de Reajuste","Aguardar anualidade")</f>
        <v>Iniciar Processo de Reajuste</v>
      </c>
      <c r="AT30" s="215" t="str">
        <f>_xlfn.CONCAT(TEXT(B30,"000"),"/",C30)</f>
        <v>066/2024</v>
      </c>
      <c r="AU30" s="215"/>
      <c r="AV30" s="58" t="str" cm="1">
        <f t="array" ref="AV30">IF(CONTRATOS[[#This Row],[NOME DO FISCAL ]]="Sem indicação",
   CONTRATOS[[#This Row],[NOME DO FISCAL ]],
   _xlfn.LET(
      _xlpm.s, " "&amp;TRIM(CONTRATOS[[#This Row],[NOME DO FISCAL ]]),
      _xlpm.n, LEN(_xlpm.s)-1,
      _xlpm.idx, _xlfn.SEQUENCE(1,_xlpm.n),
      _xlpm.letras, IF(MID(_xlpm.s,_xlpm.idx,1)=" ", MID(_xlpm.s,_xlpm.idx+1,1), ""),
      _xlfn.TEXTJOIN("",TRUE,_xlpm.letras)
   )
)</f>
        <v>RCOdS</v>
      </c>
      <c r="AW30" s="57" t="str">
        <f>IF(CONTRATOS[[#This Row],[FISCAL DEMANDANTE]]="sem indicação",CONTRATOS[[#This Row],[FISCAL TECNICO]],CONTRATOS[[#This Row],[FISCAL DEMANDANTE]])</f>
        <v>Regina Celia Oliveira da Silva</v>
      </c>
      <c r="AX30" s="540" cm="1">
        <f t="array" ref="AX3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0" s="58" t="str">
        <f>_xlfn.CONCAT(CONTRATOS[[#This Row],[ARP ou CONTRATO]],CONTRATOS[[#This Row],[N°ANO]])</f>
        <v>ARP066/2024</v>
      </c>
      <c r="AZ30" s="293" t="str">
        <f>IF(ISNUMBER(FIND("8.666",AA30)),
"Nos termos da Portaria n° 3.615/2021-GP, a prorrogação de contratos administrativos deverá ser instaurada com antecedência mínima de 60 (sessenta) dias do término da vigência, mediante envio do respectivo expediente à SEADM, via SEI.",
IF(ISNUMBER(FIND("14.133",AA30)),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0" s="556"/>
    </row>
    <row r="31" spans="1:53" ht="96">
      <c r="A31" s="58" t="s">
        <v>52</v>
      </c>
      <c r="B31" s="57" t="s">
        <v>364</v>
      </c>
      <c r="C31" s="58">
        <v>2024</v>
      </c>
      <c r="D31" s="57" t="s">
        <v>365</v>
      </c>
      <c r="E31" s="58" t="s">
        <v>344</v>
      </c>
      <c r="F31" s="138" t="s">
        <v>345</v>
      </c>
      <c r="G31" s="57" t="s">
        <v>144</v>
      </c>
      <c r="H31" s="58" t="s">
        <v>58</v>
      </c>
      <c r="I31" s="60" t="s">
        <v>346</v>
      </c>
      <c r="J31" s="61">
        <v>45510</v>
      </c>
      <c r="K31" s="62" t="str">
        <f>TEXT(J31,"DD/MM/AA")</f>
        <v>06/08/24</v>
      </c>
      <c r="L31" s="61">
        <v>46240</v>
      </c>
      <c r="M31" s="63" t="str">
        <f>TEXT(L31,"DD/MM/AA")</f>
        <v>06/08/26</v>
      </c>
      <c r="N31" s="115">
        <f>_xlfn.DAYS(CONTRATOS[[#This Row],[TÉRMINO]],CONTRATOS[[#This Row],[INÍCIO]])</f>
        <v>730</v>
      </c>
      <c r="O31" s="64">
        <f ca="1">IF(ISBLANK(CONTRATOS[[#This Row],[TÉRMINO]]),"-",IF(ISNUMBER(CONTRATOS[[#This Row],[TÉRMINO]]),IF(CONTRATOS[[#This Row],[TÉRMINO]]&lt;TODAY(),"EXPIRADO",CONTRATOS[[#This Row],[TÉRMINO]]-TODAY()),"INDETERMINADO"))</f>
        <v>66</v>
      </c>
      <c r="P31" s="64" t="str" cm="1">
        <f t="array" aca="1" ref="P31" ca="1">_xlfn.IFS(
O32="EXPIRADO","EXPIRADO",
O32&lt;=30,"INFERIOR A 30 DIAS",
O32&lt;=60,"INFERIOR A 60 DIAS",
O32&lt;=90,"INFERIOR A 90 DIAS",
O32&lt;=120,"INFERIOR A 120 DIAS",
O32&lt;150,"INFERIOR A 150 DIAS",
O32=150,"INFERIOR A 150 DIAS",
O32&gt;150,"SUPERIOR A 150 DIAS"
)</f>
        <v>INFERIOR A 90 DIAS</v>
      </c>
      <c r="Q31" s="62" t="str">
        <f ca="1">IF(CONTRATOS[[#This Row],[TÉRMINO]]="","VIGENTE",IF(CONTRATOS[[#This Row],[TÉRMINO]]&gt;=TODAY(),"VIGENTE","EXPIRADO"))</f>
        <v>VIGENTE</v>
      </c>
      <c r="R31" s="72">
        <v>1441398</v>
      </c>
      <c r="S31" s="80" t="s">
        <v>60</v>
      </c>
      <c r="T31" s="66">
        <f>IF(LEFT(AY31,3)="ARP",
    0,
    IFERROR(VLOOKUP(AY31,'M.11 Contratos execução'!A:V,17,FALSE),0)
)</f>
        <v>1</v>
      </c>
      <c r="U31" s="58" t="s">
        <v>98</v>
      </c>
      <c r="V31" s="167" t="s">
        <v>366</v>
      </c>
      <c r="W31" s="96" cm="1">
        <f t="array" ref="W3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1" s="96" cm="1">
        <f t="array" ref="X3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1441398</v>
      </c>
      <c r="Y31" s="67" t="s">
        <v>367</v>
      </c>
      <c r="Z31" s="158"/>
      <c r="AA31" s="58" t="s">
        <v>64</v>
      </c>
      <c r="AB31" s="58"/>
      <c r="AC31" s="58" t="s">
        <v>82</v>
      </c>
      <c r="AD31" s="168" t="str">
        <f>IF(CONTRATOS[[#This Row],[DIAS_CONTRATO]]&lt;=1800,"PRAZO LEGAL",IF(CONTRATOS[[#This Row],[DIAS_CONTRATO]]&lt;=2130,"EXCEPCIONAL","EMERGENCIAL"))</f>
        <v>PRAZO LEGAL</v>
      </c>
      <c r="AE31" s="116" t="str">
        <f>YEAR(L31) &amp; " - " &amp; IF(MONTH(L31)&lt;=3, "1º Trimestre", IF(MONTH(L31)&lt;=6, "2º Trimestre", IF(MONTH(L31)&lt;=9, "3º Trimestre", IF(MONTH(L31)&lt;=12, "4º Trimestre"))))</f>
        <v>2026 - 3º Trimestre</v>
      </c>
      <c r="AF31" s="130">
        <f>CONTRATOS[[#This Row],[TÉRMINO]]-60</f>
        <v>46180</v>
      </c>
      <c r="AG31" s="116" t="str">
        <f>IF(Z31="","Sem informação", IF(Z31&lt;=AF31, "Dentro do prazo", "Fora do prazo"))</f>
        <v>Sem informação</v>
      </c>
      <c r="AH31" s="79" t="s">
        <v>115</v>
      </c>
      <c r="AJ31" s="58" t="s">
        <v>348</v>
      </c>
      <c r="AK31" s="58" t="s">
        <v>103</v>
      </c>
      <c r="AL31" s="58" t="s">
        <v>350</v>
      </c>
      <c r="AM31" s="58" t="s">
        <v>103</v>
      </c>
      <c r="AN31" s="58" t="s">
        <v>351</v>
      </c>
      <c r="AO3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fabio.reis@tjpa.jus.br;arilson.silva@tjpa.jus.br; marcus.silva@tjpa.jus.br; arilson.silva@tjpa.jus.br; henrique.carvalho@tjpa.jus.br;coordenadoria.contratos@tjpa.jus.br</v>
      </c>
      <c r="AP31" s="143">
        <f ca="1">CONTRATOS[[#This Row],[TÉRMINO]]-TODAY()</f>
        <v>66</v>
      </c>
      <c r="AQ31" s="58" t="str">
        <f>IF(YEAR(CONTRATOS[[#This Row],[TÉRMINO]])=2024,INT((MONTH(CONTRATOS[[#This Row],[TÉRMINO]])+2)/3),"")</f>
        <v/>
      </c>
      <c r="AR31" s="58"/>
      <c r="AS31" s="58" t="str">
        <f ca="1">IF(TODAY()-AB31&gt;365,"Iniciar Processo de Reajuste","Aguardar anualidade")</f>
        <v>Iniciar Processo de Reajuste</v>
      </c>
      <c r="AT31" s="58" t="str">
        <f>_xlfn.CONCAT(TEXT(B31,"000"),"/",C31)</f>
        <v>090/2024</v>
      </c>
      <c r="AU31" s="58"/>
      <c r="AV31" s="58" t="str" cm="1">
        <f t="array" ref="AV31">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31" s="57" t="str">
        <f>IF(CONTRATOS[[#This Row],[FISCAL DEMANDANTE]]="sem indicação",CONTRATOS[[#This Row],[FISCAL TECNICO]],CONTRATOS[[#This Row],[FISCAL DEMANDANTE]])</f>
        <v>Arilson Galdino da Silva</v>
      </c>
      <c r="AX31" s="540" cm="1">
        <f t="array" ref="AX3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775208</v>
      </c>
      <c r="AY31" s="58" t="str">
        <f>_xlfn.CONCAT(CONTRATOS[[#This Row],[ARP ou CONTRATO]],CONTRATOS[[#This Row],[N°ANO]])</f>
        <v>CONTRATO090/2024</v>
      </c>
      <c r="AZ31" s="293" t="str">
        <f>IF(ISNUMBER(FIND("8.666",AA31)),
"Nos termos da Portaria n° 3.615/2021-GP, a prorrogação de contratos administrativos deverá ser instaurada com antecedência mínima de 60 (sessenta) dias do término da vigência, mediante envio do respectivo expediente à SEADM, via SEI.",
IF(ISNUMBER(FIND("14.133",AA31)),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1" s="556"/>
    </row>
    <row r="32" spans="1:53" s="215" customFormat="1" ht="96">
      <c r="A32" s="58" t="s">
        <v>52</v>
      </c>
      <c r="B32" s="57" t="s">
        <v>118</v>
      </c>
      <c r="C32" s="58">
        <v>2025</v>
      </c>
      <c r="D32" s="57" t="s">
        <v>368</v>
      </c>
      <c r="E32" s="58"/>
      <c r="F32" s="59" t="s">
        <v>369</v>
      </c>
      <c r="G32" s="57" t="s">
        <v>57</v>
      </c>
      <c r="H32" s="58" t="s">
        <v>58</v>
      </c>
      <c r="I32" s="60" t="s">
        <v>370</v>
      </c>
      <c r="J32" s="61">
        <v>45876</v>
      </c>
      <c r="K32" s="62" t="str">
        <f>TEXT(J32,"DD/MM/AA")</f>
        <v>07/08/25</v>
      </c>
      <c r="L32" s="61">
        <v>46241</v>
      </c>
      <c r="M32" s="63" t="str">
        <f>TEXT(L32,"DD/MM/AA")</f>
        <v>07/08/26</v>
      </c>
      <c r="N32" s="115">
        <f>_xlfn.DAYS(CONTRATOS[[#This Row],[TÉRMINO]],CONTRATOS[[#This Row],[INÍCIO]])</f>
        <v>365</v>
      </c>
      <c r="O32" s="64">
        <f ca="1">IF(ISBLANK(CONTRATOS[[#This Row],[TÉRMINO]]),"-",IF(ISNUMBER(CONTRATOS[[#This Row],[TÉRMINO]]),IF(CONTRATOS[[#This Row],[TÉRMINO]]&lt;TODAY(),"EXPIRADO",CONTRATOS[[#This Row],[TÉRMINO]]-TODAY()),"INDETERMINADO"))</f>
        <v>67</v>
      </c>
      <c r="P32" s="64" t="str" cm="1">
        <f t="array" aca="1" ref="P32" ca="1">_xlfn.IFS(
O33="EXPIRADO","EXPIRADO",
O33&lt;=30,"INFERIOR A 30 DIAS",
O33&lt;=60,"INFERIOR A 60 DIAS",
O33&lt;=90,"INFERIOR A 90 DIAS",
O33&lt;=120,"INFERIOR A 120 DIAS",
O33&lt;150,"INFERIOR A 150 DIAS",
O33=150,"INFERIOR A 150 DIAS",
O33&gt;150,"SUPERIOR A 150 DIAS"
)</f>
        <v>INFERIOR A 90 DIAS</v>
      </c>
      <c r="Q32" s="62" t="str">
        <f ca="1">IF(CONTRATOS[[#This Row],[TÉRMINO]]="","VIGENTE",IF(CONTRATOS[[#This Row],[TÉRMINO]]&gt;=TODAY(),"VIGENTE","EXPIRADO"))</f>
        <v>VIGENTE</v>
      </c>
      <c r="R32" s="72">
        <v>135200</v>
      </c>
      <c r="S32" s="80" t="s">
        <v>60</v>
      </c>
      <c r="T32" s="66">
        <f>IF(LEFT(AY32,3)="ARP",
    0,
    IFERROR(VLOOKUP(AY32,'M.11 Contratos execução'!A:V,17,FALSE),0)
)</f>
        <v>0</v>
      </c>
      <c r="U32" s="58" t="s">
        <v>61</v>
      </c>
      <c r="V32" s="167" t="s">
        <v>371</v>
      </c>
      <c r="W32" s="96" cm="1">
        <f t="array" ref="W3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2" s="96" cm="1">
        <f t="array" ref="X3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135200</v>
      </c>
      <c r="Y32" s="67" t="s">
        <v>372</v>
      </c>
      <c r="Z32" s="158"/>
      <c r="AA32" s="58" t="s">
        <v>81</v>
      </c>
      <c r="AB32" s="61">
        <v>46126</v>
      </c>
      <c r="AC32" s="58"/>
      <c r="AD32" s="168" t="str">
        <f>IF(CONTRATOS[[#This Row],[DIAS_CONTRATO]]&lt;=1800,"PRAZO LEGAL",IF(CONTRATOS[[#This Row],[DIAS_CONTRATO]]&lt;=2130,"EXCEPCIONAL","EMERGENCIAL"))</f>
        <v>PRAZO LEGAL</v>
      </c>
      <c r="AE32" s="116" t="str">
        <f>YEAR(L32) &amp; " - " &amp; IF(MONTH(L32)&lt;=3, "1º Trimestre", IF(MONTH(L32)&lt;=6, "2º Trimestre", IF(MONTH(L32)&lt;=9, "3º Trimestre", IF(MONTH(L32)&lt;=12, "4º Trimestre"))))</f>
        <v>2026 - 3º Trimestre</v>
      </c>
      <c r="AF32" s="130">
        <f>CONTRATOS[[#This Row],[TÉRMINO]]-60</f>
        <v>46181</v>
      </c>
      <c r="AG32" s="116" t="str">
        <f>IF(Z32="","Sem informação", IF(Z32&lt;=AF32, "Dentro do prazo", "Fora do prazo"))</f>
        <v>Sem informação</v>
      </c>
      <c r="AH32" s="79" t="s">
        <v>115</v>
      </c>
      <c r="AI32" s="74"/>
      <c r="AJ32" s="58" t="s">
        <v>126</v>
      </c>
      <c r="AK32" s="58" t="s">
        <v>69</v>
      </c>
      <c r="AL32" s="58" t="s">
        <v>191</v>
      </c>
      <c r="AM32" s="58" t="s">
        <v>373</v>
      </c>
      <c r="AN32" s="58" t="s">
        <v>192</v>
      </c>
      <c r="AO3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claudio.ormindo@tjpa.jus.br;; samantha.nahon@tjpa.jus.br; francinaldo.barbosa@tjpa.jus.br; antonio.sousa2@tjpa.jus.br;coordenadoria.contratos@tjpa.jus.br</v>
      </c>
      <c r="AP32" s="143">
        <f ca="1">CONTRATOS[[#This Row],[TÉRMINO]]-TODAY()</f>
        <v>67</v>
      </c>
      <c r="AQ32" s="58" t="str">
        <f>IF(YEAR(CONTRATOS[[#This Row],[TÉRMINO]])=2024,INT((MONTH(CONTRATOS[[#This Row],[TÉRMINO]])+2)/3),"")</f>
        <v/>
      </c>
      <c r="AR32" s="58"/>
      <c r="AS32" s="58" t="str">
        <f ca="1">IF(TODAY()-AB32&gt;365,"Iniciar Processo de Reajuste","Aguardar anualidade")</f>
        <v>Aguardar anualidade</v>
      </c>
      <c r="AT32" s="58" t="str">
        <f>_xlfn.CONCAT(TEXT(B32,"000"),"/",C32)</f>
        <v>088/2025</v>
      </c>
      <c r="AU32" s="58"/>
      <c r="AV32" s="57" t="str" cm="1">
        <f t="array" ref="AV32">IF(CONTRATOS[[#This Row],[NOME DO FISCAL ]]="Sem indicação",
   CONTRATOS[[#This Row],[NOME DO FISCAL ]],
   _xlfn.LET(
      _xlpm.s, " "&amp;TRIM(CONTRATOS[[#This Row],[NOME DO FISCAL ]]),
      _xlpm.n, LEN(_xlpm.s)-1,
      _xlpm.idx, _xlfn.SEQUENCE(1,_xlpm.n),
      _xlpm.letras, IF(MID(_xlpm.s,_xlpm.idx,1)=" ", MID(_xlpm.s,_xlpm.idx+1,1), ""),
      _xlfn.TEXTJOIN("",TRUE,_xlpm.letras)
   )
)</f>
        <v>SNB</v>
      </c>
      <c r="AW32" s="57" t="str">
        <f>IF(CONTRATOS[[#This Row],[FISCAL DEMANDANTE]]="sem indicação",CONTRATOS[[#This Row],[FISCAL TECNICO]],CONTRATOS[[#This Row],[FISCAL DEMANDANTE]])</f>
        <v>Samantha Nahon Bittencourt</v>
      </c>
      <c r="AX32" s="540" cm="1">
        <f t="array" ref="AX3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48000</v>
      </c>
      <c r="AY32" s="58" t="str">
        <f>_xlfn.CONCAT(CONTRATOS[[#This Row],[ARP ou CONTRATO]],CONTRATOS[[#This Row],[N°ANO]])</f>
        <v>CONTRATO088/2025</v>
      </c>
      <c r="AZ32" s="293" t="str">
        <f>IF(ISNUMBER(FIND("8.666",AA32)),
"Nos termos da Portaria n° 3.615/2021-GP, a prorrogação de contratos administrativos deverá ser instaurada com antecedência mínima de 60 (sessenta) dias do término da vigência, mediante envio do respectivo expediente à SEADM, via SEI.",
IF(ISNUMBER(FIND("14.133",AA32)),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2" s="556"/>
    </row>
    <row r="33" spans="1:53" s="74" customFormat="1" ht="118.5">
      <c r="A33" s="58" t="s">
        <v>52</v>
      </c>
      <c r="B33" s="68" t="s">
        <v>294</v>
      </c>
      <c r="C33" s="69">
        <v>2021</v>
      </c>
      <c r="D33" s="57" t="s">
        <v>374</v>
      </c>
      <c r="E33" s="58" t="s">
        <v>375</v>
      </c>
      <c r="F33" s="59" t="s">
        <v>376</v>
      </c>
      <c r="G33" s="115" t="s">
        <v>144</v>
      </c>
      <c r="H33" s="58" t="s">
        <v>111</v>
      </c>
      <c r="I33" s="60" t="s">
        <v>377</v>
      </c>
      <c r="J33" s="61">
        <v>44419</v>
      </c>
      <c r="K33" s="62" t="str">
        <f>TEXT(J33,"DD/MM/AA")</f>
        <v>11/08/21</v>
      </c>
      <c r="L33" s="61">
        <v>46245</v>
      </c>
      <c r="M33" s="63" t="str">
        <f>TEXT(L33,"DD/MM/AA")</f>
        <v>11/08/26</v>
      </c>
      <c r="N33" s="62">
        <f>_xlfn.DAYS(CONTRATOS[[#This Row],[TÉRMINO]],CONTRATOS[[#This Row],[INÍCIO]])</f>
        <v>1826</v>
      </c>
      <c r="O33" s="64">
        <f ca="1">IF(ISBLANK(CONTRATOS[[#This Row],[TÉRMINO]]),"-",IF(ISNUMBER(CONTRATOS[[#This Row],[TÉRMINO]]),IF(CONTRATOS[[#This Row],[TÉRMINO]]&lt;TODAY(),"EXPIRADO",CONTRATOS[[#This Row],[TÉRMINO]]-TODAY()),"INDETERMINADO"))</f>
        <v>71</v>
      </c>
      <c r="P33" s="64" t="str">
        <f ca="1">IF(O33="EXPIRADO","EXPIRADO",(IF(O33&lt;=30,"INFERIOR A 30 DIAS",(IF(O33&lt;=60,"INFERIOR A 60 DIAS",(IF(O33&lt;=90,"INFERIOR A 90 DIAS",(IF(O33&lt;=120,"INFERIOR A 120 DIAS",(IF(O33&lt;150,"INFERIOR A 150 DIAS",(IF(O33=150,"150 DIAS","SUPERIOR A 150 DIAS")))))))))))))</f>
        <v>INFERIOR A 90 DIAS</v>
      </c>
      <c r="Q33" s="64" t="str">
        <f ca="1">IF(CONTRATOS[[#This Row],[TÉRMINO]]="","VIGENTE",IF(CONTRATOS[[#This Row],[TÉRMINO]]&gt;=TODAY(),"VIGENTE","EXPIRADO"))</f>
        <v>VIGENTE</v>
      </c>
      <c r="R33" s="72">
        <v>71899.199999999997</v>
      </c>
      <c r="S33" s="80" t="s">
        <v>60</v>
      </c>
      <c r="T33" s="66">
        <f>IF(LEFT(AY33,3)="ARP",
    0,
    IFERROR(VLOOKUP(AY33,'M.11 Contratos execução'!A:V,17,FALSE),0)
)</f>
        <v>3</v>
      </c>
      <c r="U33" s="58" t="s">
        <v>98</v>
      </c>
      <c r="V33" s="58" t="s">
        <v>378</v>
      </c>
      <c r="W33" s="96" cm="1">
        <f t="array" ref="W3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3" s="96" cm="1">
        <f t="array" ref="X3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93524.4</v>
      </c>
      <c r="Y33" s="67" t="s">
        <v>379</v>
      </c>
      <c r="Z33" s="158">
        <v>45502</v>
      </c>
      <c r="AA33" s="58" t="s">
        <v>64</v>
      </c>
      <c r="AB33" s="58"/>
      <c r="AC33" s="58" t="s">
        <v>101</v>
      </c>
      <c r="AD33" s="58" t="str">
        <f>IF(CONTRATOS[[#This Row],[DIAS_CONTRATO]]&lt;=1800,"PRAZO LEGAL",IF(CONTRATOS[[#This Row],[DIAS_CONTRATO]]&lt;=2130,"EXCEPCIONAL","EMERGENCIAL"))</f>
        <v>EXCEPCIONAL</v>
      </c>
      <c r="AE33" s="58" t="str">
        <f>YEAR(L33) &amp; " - " &amp; IF(MONTH(L33)&lt;=3, "1º Trimestre", IF(MONTH(L33)&lt;=6, "2º Trimestre", IF(MONTH(L33)&lt;=9, "3º Trimestre", IF(MONTH(L33)&lt;=12, "4º Trimestre"))))</f>
        <v>2026 - 3º Trimestre</v>
      </c>
      <c r="AF33" s="61">
        <f>CONTRATOS[[#This Row],[TÉRMINO]]-60</f>
        <v>46185</v>
      </c>
      <c r="AG33" s="116" t="str">
        <f>IF(Z33="","Sem informação", IF(Z33&lt;=AF33, "Dentro do prazo", "Fora do prazo"))</f>
        <v>Dentro do prazo</v>
      </c>
      <c r="AH33" s="79" t="s">
        <v>115</v>
      </c>
      <c r="AJ33" s="58" t="s">
        <v>380</v>
      </c>
      <c r="AK33" s="58" t="s">
        <v>380</v>
      </c>
      <c r="AL33" s="58" t="s">
        <v>381</v>
      </c>
      <c r="AM33" s="115" t="s">
        <v>382</v>
      </c>
      <c r="AN33" s="115" t="s">
        <v>381</v>
      </c>
      <c r="AO3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aline.oliveira@tjpa.jus.br;aline.oliveira@tjpa.jus.br; diego.fsilva@tjpa.jus.br; paulo.lourinho@tjpa.jus.br; diego.fsilva@tjpa.jus.br;coordenadoria.contratos@tjpa.jus.br</v>
      </c>
      <c r="AP33" s="143">
        <f ca="1">CONTRATOS[[#This Row],[TÉRMINO]]-TODAY()</f>
        <v>71</v>
      </c>
      <c r="AQ33" s="58" t="str">
        <f>IF(YEAR(CONTRATOS[[#This Row],[TÉRMINO]])=2024,INT((MONTH(CONTRATOS[[#This Row],[TÉRMINO]])+2)/3),"")</f>
        <v/>
      </c>
      <c r="AR33" s="58"/>
      <c r="AS33" s="58" t="str">
        <f ca="1">IF(TODAY()-AB33&gt;365,"Iniciar Processo de Reajuste","Aguardar anualidade")</f>
        <v>Iniciar Processo de Reajuste</v>
      </c>
      <c r="AT33" s="58" t="str">
        <f>_xlfn.CONCAT(TEXT(B33,"000"),"/",C33)</f>
        <v>039/2021</v>
      </c>
      <c r="AU33" s="58"/>
      <c r="AV33" s="58" t="str" cm="1">
        <f t="array" ref="AV33">IF(CONTRATOS[[#This Row],[NOME DO FISCAL ]]="Sem indicação",
   CONTRATOS[[#This Row],[NOME DO FISCAL ]],
   _xlfn.LET(
      _xlpm.s, " "&amp;TRIM(CONTRATOS[[#This Row],[NOME DO FISCAL ]]),
      _xlpm.n, LEN(_xlpm.s)-1,
      _xlpm.idx, _xlfn.SEQUENCE(1,_xlpm.n),
      _xlpm.letras, IF(MID(_xlpm.s,_xlpm.idx,1)=" ", MID(_xlpm.s,_xlpm.idx+1,1), ""),
      _xlfn.TEXTJOIN("",TRUE,_xlpm.letras)
   )
)</f>
        <v>ASO</v>
      </c>
      <c r="AW33" s="57" t="str">
        <f>IF(CONTRATOS[[#This Row],[FISCAL DEMANDANTE]]="sem indicação",CONTRATOS[[#This Row],[FISCAL TECNICO]],CONTRATOS[[#This Row],[FISCAL DEMANDANTE]])</f>
        <v>Aline Santos Oliveira</v>
      </c>
      <c r="AX33" s="540" cm="1">
        <f t="array" ref="AX3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183398.39999999999</v>
      </c>
      <c r="AY33" s="58" t="str">
        <f>_xlfn.CONCAT(CONTRATOS[[#This Row],[ARP ou CONTRATO]],CONTRATOS[[#This Row],[N°ANO]])</f>
        <v>CONTRATO039/2021</v>
      </c>
      <c r="AZ33" s="293" t="str">
        <f>IF(ISNUMBER(FIND("8.666",AA33)),
"Nos termos da Portaria n° 3.615/2021-GP, a prorrogação de contratos administrativos deverá ser instaurada com antecedência mínima de 60 (sessenta) dias do término da vigência, mediante envio do respectivo expediente à SEADM, via SEI.",
IF(ISNUMBER(FIND("14.133",AA33)),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3" s="556"/>
    </row>
    <row r="34" spans="1:53" ht="130.5">
      <c r="A34" s="58" t="s">
        <v>52</v>
      </c>
      <c r="B34" s="57" t="s">
        <v>383</v>
      </c>
      <c r="C34" s="58">
        <v>2024</v>
      </c>
      <c r="D34" s="57" t="s">
        <v>384</v>
      </c>
      <c r="E34" s="58" t="s">
        <v>385</v>
      </c>
      <c r="F34" s="59" t="s">
        <v>386</v>
      </c>
      <c r="G34" s="57" t="s">
        <v>387</v>
      </c>
      <c r="H34" s="58" t="s">
        <v>58</v>
      </c>
      <c r="I34" s="60" t="s">
        <v>388</v>
      </c>
      <c r="J34" s="61">
        <v>45516</v>
      </c>
      <c r="K34" s="62" t="str">
        <f>TEXT(J34,"DD/MM/AA")</f>
        <v>12/08/24</v>
      </c>
      <c r="L34" s="61">
        <v>46246</v>
      </c>
      <c r="M34" s="63" t="str">
        <f>TEXT(L34,"DD/MM/AA")</f>
        <v>12/08/26</v>
      </c>
      <c r="N34" s="115">
        <f>_xlfn.DAYS(CONTRATOS[[#This Row],[TÉRMINO]],CONTRATOS[[#This Row],[INÍCIO]])</f>
        <v>730</v>
      </c>
      <c r="O34" s="64">
        <f ca="1">IF(ISBLANK(CONTRATOS[[#This Row],[TÉRMINO]]),"-",IF(ISNUMBER(CONTRATOS[[#This Row],[TÉRMINO]]),IF(CONTRATOS[[#This Row],[TÉRMINO]]&lt;TODAY(),"EXPIRADO",CONTRATOS[[#This Row],[TÉRMINO]]-TODAY()),"INDETERMINADO"))</f>
        <v>72</v>
      </c>
      <c r="P34" s="64" t="str">
        <f ca="1">IF(O34="EXPIRADO","EXPIRADO",(IF(O34&lt;=30,"INFERIOR A 30 DIAS",(IF(O34&lt;=60,"INFERIOR A 60 DIAS",(IF(O34&lt;=90,"INFERIOR A 90 DIAS",(IF(O34&lt;=120,"INFERIOR A 120 DIAS",(IF(O34&lt;150,"INFERIOR A 150 DIAS",(IF(O34=150,"150 DIAS","SUPERIOR A 150 DIAS")))))))))))))</f>
        <v>INFERIOR A 90 DIAS</v>
      </c>
      <c r="Q34" s="62" t="str">
        <f ca="1">IF(CONTRATOS[[#This Row],[TÉRMINO]]="","VIGENTE",IF(CONTRATOS[[#This Row],[TÉRMINO]]&gt;=TODAY(),"VIGENTE","EXPIRADO"))</f>
        <v>VIGENTE</v>
      </c>
      <c r="R34" s="72">
        <v>59700</v>
      </c>
      <c r="S34" s="80" t="s">
        <v>60</v>
      </c>
      <c r="T34" s="66">
        <f>IF(LEFT(AY34,3)="ARP",
    0,
    IFERROR(VLOOKUP(AY34,'M.11 Contratos execução'!A:V,17,FALSE),0)
)</f>
        <v>1</v>
      </c>
      <c r="U34" s="455" t="s">
        <v>78</v>
      </c>
      <c r="V34" s="167" t="s">
        <v>389</v>
      </c>
      <c r="W34" s="96" cm="1">
        <f t="array" ref="W3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10434.219999999999</v>
      </c>
      <c r="X34" s="96" cm="1">
        <f t="array" ref="X3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62605.3</v>
      </c>
      <c r="Y34" s="67" t="s">
        <v>390</v>
      </c>
      <c r="Z34" s="158">
        <v>46154</v>
      </c>
      <c r="AA34" s="58" t="s">
        <v>81</v>
      </c>
      <c r="AB34" s="61">
        <v>46103</v>
      </c>
      <c r="AC34" s="58" t="s">
        <v>66</v>
      </c>
      <c r="AD34" s="168" t="str">
        <f>IF(CONTRATOS[[#This Row],[DIAS_CONTRATO]]&lt;=1800,"PRAZO LEGAL",IF(CONTRATOS[[#This Row],[DIAS_CONTRATO]]&lt;=2130,"EXCEPCIONAL","EMERGENCIAL"))</f>
        <v>PRAZO LEGAL</v>
      </c>
      <c r="AE34" s="116" t="str">
        <f>YEAR(L34) &amp; " - " &amp; IF(MONTH(L34)&lt;=3, "1º Trimestre", IF(MONTH(L34)&lt;=6, "2º Trimestre", IF(MONTH(L34)&lt;=9, "3º Trimestre", IF(MONTH(L34)&lt;=12, "4º Trimestre"))))</f>
        <v>2026 - 3º Trimestre</v>
      </c>
      <c r="AF34" s="130">
        <f>CONTRATOS[[#This Row],[TÉRMINO]]-60</f>
        <v>46186</v>
      </c>
      <c r="AG34" s="116" t="str">
        <f>IF(Z34="","Sem informação", IF(Z34&lt;=AF34, "Dentro do prazo", "Fora do prazo"))</f>
        <v>Dentro do prazo</v>
      </c>
      <c r="AH34" s="79" t="s">
        <v>82</v>
      </c>
      <c r="AJ34" s="58" t="s">
        <v>84</v>
      </c>
      <c r="AK34" s="58" t="s">
        <v>69</v>
      </c>
      <c r="AL34" s="58" t="s">
        <v>391</v>
      </c>
      <c r="AM34" s="58" t="s">
        <v>69</v>
      </c>
      <c r="AN34" s="58" t="s">
        <v>69</v>
      </c>
      <c r="AO3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mario.pinto@tjpa.jus.br; ; ;coordenadoria.contratos@tjpa.jus.br</v>
      </c>
      <c r="AP34" s="143">
        <f ca="1">CONTRATOS[[#This Row],[TÉRMINO]]-TODAY()</f>
        <v>72</v>
      </c>
      <c r="AQ34" s="58" t="str">
        <f>IF(YEAR(CONTRATOS[[#This Row],[TÉRMINO]])=2024,INT((MONTH(CONTRATOS[[#This Row],[TÉRMINO]])+2)/3),"")</f>
        <v/>
      </c>
      <c r="AR34" s="58"/>
      <c r="AS34" s="58" t="str">
        <f ca="1">IF(TODAY()-AB34&gt;365,"Iniciar Processo de Reajuste","Aguardar anualidade")</f>
        <v>Aguardar anualidade</v>
      </c>
      <c r="AT34" s="58" t="str">
        <f>_xlfn.CONCAT(TEXT(B34,"000"),"/",C34)</f>
        <v>086/2024</v>
      </c>
      <c r="AU34" s="58"/>
      <c r="AV34" s="58" t="str" cm="1">
        <f t="array" ref="AV34">IF(CONTRATOS[[#This Row],[NOME DO FISCAL ]]="Sem indicação",
   CONTRATOS[[#This Row],[NOME DO FISCAL ]],
   _xlfn.LET(
      _xlpm.s, " "&amp;TRIM(CONTRATOS[[#This Row],[NOME DO FISCAL ]]),
      _xlpm.n, LEN(_xlpm.s)-1,
      _xlpm.idx, _xlfn.SEQUENCE(1,_xlpm.n),
      _xlpm.letras, IF(MID(_xlpm.s,_xlpm.idx,1)=" ", MID(_xlpm.s,_xlpm.idx+1,1), ""),
      _xlfn.TEXTJOIN("",TRUE,_xlpm.letras)
   )
)</f>
        <v>MJMP</v>
      </c>
      <c r="AW34" s="57" t="str">
        <f>IF(CONTRATOS[[#This Row],[FISCAL DEMANDANTE]]="sem indicação",CONTRATOS[[#This Row],[FISCAL TECNICO]],CONTRATOS[[#This Row],[FISCAL DEMANDANTE]])</f>
        <v>Mario Jose Moreira Pinto</v>
      </c>
      <c r="AX34" s="540" cm="1">
        <f t="array" ref="AX3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89003.49</v>
      </c>
      <c r="AY34" s="58" t="str">
        <f>_xlfn.CONCAT(CONTRATOS[[#This Row],[ARP ou CONTRATO]],CONTRATOS[[#This Row],[N°ANO]])</f>
        <v>CONTRATO086/2024</v>
      </c>
      <c r="AZ34" s="293" t="str">
        <f>IF(ISNUMBER(FIND("8.666",AA34)),
"Nos termos da Portaria n° 3.615/2021-GP, a prorrogação de contratos administrativos deverá ser instaurada com antecedência mínima de 60 (sessenta) dias do término da vigência, mediante envio do respectivo expediente à SEADM, via SEI.",
IF(ISNUMBER(FIND("14.133",AA34)),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4" s="556"/>
    </row>
    <row r="35" spans="1:53" s="215" customFormat="1" ht="60">
      <c r="A35" s="58" t="s">
        <v>52</v>
      </c>
      <c r="B35" s="57" t="s">
        <v>392</v>
      </c>
      <c r="C35" s="58">
        <v>2024</v>
      </c>
      <c r="D35" s="57" t="s">
        <v>393</v>
      </c>
      <c r="E35" s="58" t="s">
        <v>394</v>
      </c>
      <c r="F35" s="59" t="s">
        <v>395</v>
      </c>
      <c r="G35" s="57" t="s">
        <v>76</v>
      </c>
      <c r="H35" s="58" t="s">
        <v>58</v>
      </c>
      <c r="I35" s="60" t="s">
        <v>396</v>
      </c>
      <c r="J35" s="61">
        <v>45517</v>
      </c>
      <c r="K35" s="62" t="str">
        <f>TEXT(J35,"DD/MM/AA")</f>
        <v>13/08/24</v>
      </c>
      <c r="L35" s="61">
        <v>46247</v>
      </c>
      <c r="M35" s="63" t="str">
        <f>TEXT(L35,"DD/MM/AA")</f>
        <v>13/08/26</v>
      </c>
      <c r="N35" s="115">
        <f>_xlfn.DAYS(CONTRATOS[[#This Row],[TÉRMINO]],CONTRATOS[[#This Row],[INÍCIO]])</f>
        <v>730</v>
      </c>
      <c r="O35" s="64">
        <f ca="1">IF(ISBLANK(CONTRATOS[[#This Row],[TÉRMINO]]),"-",IF(ISNUMBER(CONTRATOS[[#This Row],[TÉRMINO]]),IF(CONTRATOS[[#This Row],[TÉRMINO]]&lt;TODAY(),"EXPIRADO",CONTRATOS[[#This Row],[TÉRMINO]]-TODAY()),"INDETERMINADO"))</f>
        <v>73</v>
      </c>
      <c r="P35" s="64" t="str">
        <f ca="1">IF(O35="EXPIRADO","EXPIRADO",(IF(O35&lt;=30,"INFERIOR A 30 DIAS",(IF(O35&lt;=60,"INFERIOR A 60 DIAS",(IF(O35&lt;=90,"INFERIOR A 90 DIAS",(IF(O35&lt;=120,"INFERIOR A 120 DIAS",(IF(O35&lt;150,"INFERIOR A 150 DIAS",(IF(O35=150,"150 DIAS","SUPERIOR A 150 DIAS")))))))))))))</f>
        <v>INFERIOR A 90 DIAS</v>
      </c>
      <c r="Q35" s="62" t="str">
        <f ca="1">IF(CONTRATOS[[#This Row],[TÉRMINO]]="","VIGENTE",IF(CONTRATOS[[#This Row],[TÉRMINO]]&gt;=TODAY(),"VIGENTE","EXPIRADO"))</f>
        <v>VIGENTE</v>
      </c>
      <c r="R35" s="72">
        <v>23100</v>
      </c>
      <c r="S35" s="80" t="s">
        <v>60</v>
      </c>
      <c r="T35" s="66">
        <f>IF(LEFT(AY35,3)="ARP",
    0,
    IFERROR(VLOOKUP(AY35,'M.11 Contratos execução'!A:V,17,FALSE),0)
)</f>
        <v>1</v>
      </c>
      <c r="U35" s="58" t="s">
        <v>78</v>
      </c>
      <c r="V35" s="167" t="s">
        <v>397</v>
      </c>
      <c r="W35" s="96" cm="1">
        <f t="array" ref="W3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5" s="96" cm="1">
        <f t="array" ref="X3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24296.68</v>
      </c>
      <c r="Y35" s="67" t="s">
        <v>398</v>
      </c>
      <c r="Z35" s="158"/>
      <c r="AA35" s="58" t="s">
        <v>81</v>
      </c>
      <c r="AB35" s="61">
        <v>45846</v>
      </c>
      <c r="AC35" s="58" t="s">
        <v>66</v>
      </c>
      <c r="AD35" s="168" t="str">
        <f>IF(CONTRATOS[[#This Row],[DIAS_CONTRATO]]&lt;=1800,"PRAZO LEGAL",IF(CONTRATOS[[#This Row],[DIAS_CONTRATO]]&lt;=2130,"EXCEPCIONAL","EMERGENCIAL"))</f>
        <v>PRAZO LEGAL</v>
      </c>
      <c r="AE35" s="116" t="str">
        <f>YEAR(L35) &amp; " - " &amp; IF(MONTH(L35)&lt;=3, "1º Trimestre", IF(MONTH(L35)&lt;=6, "2º Trimestre", IF(MONTH(L35)&lt;=9, "3º Trimestre", IF(MONTH(L35)&lt;=12, "4º Trimestre"))))</f>
        <v>2026 - 3º Trimestre</v>
      </c>
      <c r="AF35" s="130">
        <f>CONTRATOS[[#This Row],[TÉRMINO]]-60</f>
        <v>46187</v>
      </c>
      <c r="AG35" s="116" t="str">
        <f>IF(Z35="","Sem informação", IF(Z35&lt;=AF35, "Dentro do prazo", "Fora do prazo"))</f>
        <v>Sem informação</v>
      </c>
      <c r="AH35" s="79" t="s">
        <v>115</v>
      </c>
      <c r="AI35" s="74"/>
      <c r="AJ35" s="58" t="s">
        <v>84</v>
      </c>
      <c r="AK35" s="58" t="s">
        <v>69</v>
      </c>
      <c r="AL35" s="58" t="s">
        <v>271</v>
      </c>
      <c r="AM35" s="58" t="s">
        <v>86</v>
      </c>
      <c r="AN35" s="58" t="s">
        <v>86</v>
      </c>
      <c r="AO3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thiago.soares@tjpa.jus.br; claikson.duarte@tjpa.jus.br; claikson.duarte@tjpa.jus.br;coordenadoria.contratos@tjpa.jus.br</v>
      </c>
      <c r="AP35" s="143">
        <f ca="1">CONTRATOS[[#This Row],[TÉRMINO]]-TODAY()</f>
        <v>73</v>
      </c>
      <c r="AQ35" s="58"/>
      <c r="AR35" s="58"/>
      <c r="AS35" s="58" t="str">
        <f ca="1">IF(TODAY()-AB35&gt;365,"Iniciar Processo de Reajuste","Aguardar anualidade")</f>
        <v>Aguardar anualidade</v>
      </c>
      <c r="AT35" s="58" t="str">
        <f>_xlfn.CONCAT(TEXT(B35,"000"),"/",C35)</f>
        <v>092/2024</v>
      </c>
      <c r="AU35" s="58"/>
      <c r="AV35" s="58" t="str" cm="1">
        <f t="array" ref="AV35">IF(CONTRATOS[[#This Row],[NOME DO FISCAL ]]="Sem indicação",
   CONTRATOS[[#This Row],[NOME DO FISCAL ]],
   _xlfn.LET(
      _xlpm.s, " "&amp;TRIM(CONTRATOS[[#This Row],[NOME DO FISCAL ]]),
      _xlpm.n, LEN(_xlpm.s)-1,
      _xlpm.idx, _xlfn.SEQUENCE(1,_xlpm.n),
      _xlpm.letras, IF(MID(_xlpm.s,_xlpm.idx,1)=" ", MID(_xlpm.s,_xlpm.idx+1,1), ""),
      _xlfn.TEXTJOIN("",TRUE,_xlpm.letras)
   )
)</f>
        <v>TdSS</v>
      </c>
      <c r="AW35" s="57" t="str">
        <f>IF(CONTRATOS[[#This Row],[FISCAL DEMANDANTE]]="sem indicação",CONTRATOS[[#This Row],[FISCAL TECNICO]],CONTRATOS[[#This Row],[FISCAL DEMANDANTE]])</f>
        <v>Thiago da Silva Soares</v>
      </c>
      <c r="AX35" s="540" cm="1">
        <f t="array" ref="AX3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30599.98</v>
      </c>
      <c r="AY35" s="58" t="str">
        <f>_xlfn.CONCAT(CONTRATOS[[#This Row],[ARP ou CONTRATO]],CONTRATOS[[#This Row],[N°ANO]])</f>
        <v>CONTRATO092/2024</v>
      </c>
      <c r="AZ35" s="293" t="str">
        <f>IF(ISNUMBER(FIND("8.666",AA35)),
"Nos termos da Portaria n° 3.615/2021-GP, a prorrogação de contratos administrativos deverá ser instaurada com antecedência mínima de 60 (sessenta) dias do término da vigência, mediante envio do respectivo expediente à SEADM, via SEI.",
IF(ISNUMBER(FIND("14.133",AA35)),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5" s="556"/>
    </row>
    <row r="36" spans="1:53" ht="60">
      <c r="A36" s="58" t="s">
        <v>52</v>
      </c>
      <c r="B36" s="57" t="s">
        <v>352</v>
      </c>
      <c r="C36" s="58">
        <v>2022</v>
      </c>
      <c r="D36" s="57" t="s">
        <v>399</v>
      </c>
      <c r="E36" s="58" t="s">
        <v>400</v>
      </c>
      <c r="F36" s="59" t="s">
        <v>401</v>
      </c>
      <c r="G36" s="115" t="s">
        <v>57</v>
      </c>
      <c r="H36" s="58" t="s">
        <v>58</v>
      </c>
      <c r="I36" s="60" t="s">
        <v>402</v>
      </c>
      <c r="J36" s="61">
        <v>44789</v>
      </c>
      <c r="K36" s="62" t="str">
        <f>TEXT(J36,"DD/MM/AA")</f>
        <v>16/08/22</v>
      </c>
      <c r="L36" s="61">
        <v>46250</v>
      </c>
      <c r="M36" s="63" t="str">
        <f>TEXT(L36,"DD/MM/AA")</f>
        <v>16/08/26</v>
      </c>
      <c r="N36" s="115">
        <f>_xlfn.DAYS(CONTRATOS[[#This Row],[TÉRMINO]],CONTRATOS[[#This Row],[INÍCIO]])</f>
        <v>1461</v>
      </c>
      <c r="O36" s="64">
        <f ca="1">IF(ISBLANK(CONTRATOS[[#This Row],[TÉRMINO]]),"-",IF(ISNUMBER(CONTRATOS[[#This Row],[TÉRMINO]]),IF(CONTRATOS[[#This Row],[TÉRMINO]]&lt;TODAY(),"EXPIRADO",CONTRATOS[[#This Row],[TÉRMINO]]-TODAY()),"INDETERMINADO"))</f>
        <v>76</v>
      </c>
      <c r="P36" s="64" t="str">
        <f ca="1">IF(O36="EXPIRADO","EXPIRADO",(IF(O36&lt;=30,"INFERIOR A 30 DIAS",(IF(O36&lt;=60,"INFERIOR A 60 DIAS",(IF(O36&lt;=90,"INFERIOR A 90 DIAS",(IF(O36&lt;=120,"INFERIOR A 120 DIAS",(IF(O36&lt;150,"INFERIOR A 150 DIAS",(IF(O36=150,"150 DIAS","SUPERIOR A 150 DIAS")))))))))))))</f>
        <v>INFERIOR A 90 DIAS</v>
      </c>
      <c r="Q36" s="64" t="str">
        <f ca="1">IF(CONTRATOS[[#This Row],[TÉRMINO]]="","VIGENTE",IF(CONTRATOS[[#This Row],[TÉRMINO]]&gt;=TODAY(),"VIGENTE","EXPIRADO"))</f>
        <v>VIGENTE</v>
      </c>
      <c r="R36" s="72">
        <v>7177229.7599999998</v>
      </c>
      <c r="S36" s="80" t="s">
        <v>60</v>
      </c>
      <c r="T36" s="66">
        <f>IF(LEFT(AY36,3)="ARP",
    0,
    IFERROR(VLOOKUP(AY36,'M.11 Contratos execução'!A:V,17,FALSE),0)
)</f>
        <v>2</v>
      </c>
      <c r="U36" s="58" t="s">
        <v>78</v>
      </c>
      <c r="V36" s="58" t="s">
        <v>403</v>
      </c>
      <c r="W36" s="96" cm="1">
        <f t="array" ref="W3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6" s="96" cm="1">
        <f t="array" ref="X3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9430085.4299999997</v>
      </c>
      <c r="Y36" s="67" t="s">
        <v>404</v>
      </c>
      <c r="AA36" s="58" t="s">
        <v>64</v>
      </c>
      <c r="AB36" s="58"/>
      <c r="AC36" s="58" t="s">
        <v>101</v>
      </c>
      <c r="AD36" s="116" t="str">
        <f>IF(CONTRATOS[[#This Row],[DIAS_CONTRATO]]&lt;=1800,"PRAZO LEGAL",IF(CONTRATOS[[#This Row],[DIAS_CONTRATO]]&lt;=2130,"EXCEPCIONAL","EMERGENCIAL"))</f>
        <v>PRAZO LEGAL</v>
      </c>
      <c r="AE36" s="58" t="str">
        <f>YEAR(L36) &amp; " - " &amp; IF(MONTH(L36)&lt;=3, "1º Trimestre", IF(MONTH(L36)&lt;=6, "2º Trimestre", IF(MONTH(L36)&lt;=9, "3º Trimestre", IF(MONTH(L36)&lt;=12, "4º Trimestre"))))</f>
        <v>2026 - 3º Trimestre</v>
      </c>
      <c r="AF36" s="130">
        <f>CONTRATOS[[#This Row],[TÉRMINO]]-60</f>
        <v>46190</v>
      </c>
      <c r="AG36" s="116" t="str">
        <f>IF(Z36="","Sem informação", IF(Z36&lt;=AF36, "Dentro do prazo", "Fora do prazo"))</f>
        <v>Sem informação</v>
      </c>
      <c r="AH36" s="79" t="s">
        <v>115</v>
      </c>
      <c r="AJ36" s="58" t="s">
        <v>405</v>
      </c>
      <c r="AK36" s="58" t="s">
        <v>406</v>
      </c>
      <c r="AL36" s="58" t="s">
        <v>406</v>
      </c>
      <c r="AM36" s="115" t="s">
        <v>69</v>
      </c>
      <c r="AN36" s="115" t="s">
        <v>407</v>
      </c>
      <c r="AO3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djalma.martins@tjpa.jus.br;rafaela.prazeres@tjpa.jus.br; rafaela.prazeres@tjpa.jus.br; ; moises.oliveira@tjpa.jus.br;coordenadoria.contratos@tjpa.jus.br</v>
      </c>
      <c r="AP36" s="143">
        <f ca="1">CONTRATOS[[#This Row],[TÉRMINO]]-TODAY()</f>
        <v>76</v>
      </c>
      <c r="AQ36" s="58" t="str">
        <f>IF(YEAR(CONTRATOS[[#This Row],[TÉRMINO]])=2024,INT((MONTH(CONTRATOS[[#This Row],[TÉRMINO]])+2)/3),"")</f>
        <v/>
      </c>
      <c r="AR36" s="58"/>
      <c r="AS36" s="58" t="str">
        <f ca="1">IF(TODAY()-AB36&gt;365,"Iniciar Processo de Reajuste","Aguardar anualidade")</f>
        <v>Iniciar Processo de Reajuste</v>
      </c>
      <c r="AT36" s="58" t="str">
        <f>_xlfn.CONCAT(TEXT(B36,"000"),"/",C36)</f>
        <v>066/2022</v>
      </c>
      <c r="AU36" s="58"/>
      <c r="AV36" s="58" t="str" cm="1">
        <f t="array" ref="AV36">IF(CONTRATOS[[#This Row],[NOME DO FISCAL ]]="Sem indicação",
   CONTRATOS[[#This Row],[NOME DO FISCAL ]],
   _xlfn.LET(
      _xlpm.s, " "&amp;TRIM(CONTRATOS[[#This Row],[NOME DO FISCAL ]]),
      _xlpm.n, LEN(_xlpm.s)-1,
      _xlpm.idx, _xlfn.SEQUENCE(1,_xlpm.n),
      _xlpm.letras, IF(MID(_xlpm.s,_xlpm.idx,1)=" ", MID(_xlpm.s,_xlpm.idx+1,1), ""),
      _xlfn.TEXTJOIN("",TRUE,_xlpm.letras)
   )
)</f>
        <v>RMP</v>
      </c>
      <c r="AW36" s="57" t="str">
        <f>IF(CONTRATOS[[#This Row],[FISCAL DEMANDANTE]]="sem indicação",CONTRATOS[[#This Row],[FISCAL TECNICO]],CONTRATOS[[#This Row],[FISCAL DEMANDANTE]])</f>
        <v>Rafaela Martins Prazeres</v>
      </c>
      <c r="AX36" s="540" cm="1">
        <f t="array" ref="AX3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14874234.140000001</v>
      </c>
      <c r="AY36" s="58" t="str">
        <f>_xlfn.CONCAT(CONTRATOS[[#This Row],[ARP ou CONTRATO]],CONTRATOS[[#This Row],[N°ANO]])</f>
        <v>CONTRATO066/2022</v>
      </c>
      <c r="AZ36" s="293" t="str">
        <f>IF(ISNUMBER(FIND("8.666",AA36)),
"Nos termos da Portaria n° 3.615/2021-GP, a prorrogação de contratos administrativos deverá ser instaurada com antecedência mínima de 60 (sessenta) dias do término da vigência, mediante envio do respectivo expediente à SEADM, via SEI.",
IF(ISNUMBER(FIND("14.133",AA36)),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6" s="556"/>
    </row>
    <row r="37" spans="1:53" ht="84">
      <c r="A37" s="240" t="s">
        <v>71</v>
      </c>
      <c r="B37" s="241" t="s">
        <v>408</v>
      </c>
      <c r="C37" s="240">
        <v>2024</v>
      </c>
      <c r="D37" s="241" t="s">
        <v>409</v>
      </c>
      <c r="E37" s="240" t="s">
        <v>410</v>
      </c>
      <c r="F37" s="242" t="s">
        <v>411</v>
      </c>
      <c r="G37" s="241" t="s">
        <v>412</v>
      </c>
      <c r="H37" s="240" t="s">
        <v>58</v>
      </c>
      <c r="I37" s="240" t="s">
        <v>413</v>
      </c>
      <c r="J37" s="243">
        <v>45530</v>
      </c>
      <c r="K37" s="244" t="str">
        <f>TEXT(J37,"DD/MM/AA")</f>
        <v>26/08/24</v>
      </c>
      <c r="L37" s="243">
        <v>46260</v>
      </c>
      <c r="M37" s="245" t="str">
        <f>TEXT(L37,"DD/MM/AA")</f>
        <v>26/08/26</v>
      </c>
      <c r="N37" s="244">
        <f>_xlfn.DAYS(CONTRATOS[[#This Row],[TÉRMINO]],CONTRATOS[[#This Row],[INÍCIO]])</f>
        <v>730</v>
      </c>
      <c r="O37" s="246">
        <f ca="1">IF(ISBLANK(CONTRATOS[[#This Row],[TÉRMINO]]),"-",IF(ISNUMBER(CONTRATOS[[#This Row],[TÉRMINO]]),IF(CONTRATOS[[#This Row],[TÉRMINO]]&lt;TODAY(),"EXPIRADO",CONTRATOS[[#This Row],[TÉRMINO]]-TODAY()),"INDETERMINADO"))</f>
        <v>86</v>
      </c>
      <c r="P37" s="246" t="str">
        <f ca="1">IF(O37="EXPIRADO","EXPIRADO",(IF(O37&lt;=30,"INFERIOR A 30 DIAS",(IF(O37&lt;=60,"INFERIOR A 60 DIAS",(IF(O37&lt;=90,"INFERIOR A 90 DIAS",(IF(O37&lt;=120,"INFERIOR A 120 DIAS",(IF(O37&lt;150,"INFERIOR A 150 DIAS",(IF(O37=150,"150 DIAS","SUPERIOR A 150 DIAS")))))))))))))</f>
        <v>INFERIOR A 90 DIAS</v>
      </c>
      <c r="Q37" s="244" t="str">
        <f ca="1">IF(CONTRATOS[[#This Row],[TÉRMINO]]="","VIGENTE",IF(CONTRATOS[[#This Row],[TÉRMINO]]&gt;=TODAY(),"VIGENTE","EXPIRADO"))</f>
        <v>VIGENTE</v>
      </c>
      <c r="R37" s="451">
        <v>10392400</v>
      </c>
      <c r="S37" s="453" t="s">
        <v>60</v>
      </c>
      <c r="T37" s="66">
        <f>IF(LEFT(AY37,3)="ARP",
    0,
    IFERROR(VLOOKUP(AY37,'M.11 Contratos execução'!A:V,17,FALSE),0)
)</f>
        <v>0</v>
      </c>
      <c r="U37" s="240" t="s">
        <v>98</v>
      </c>
      <c r="V37" s="247" t="s">
        <v>414</v>
      </c>
      <c r="W37" s="96" cm="1">
        <f t="array" ref="W3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7" s="96" cm="1">
        <f t="array" ref="X3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20784800</v>
      </c>
      <c r="Y37" s="249" t="s">
        <v>415</v>
      </c>
      <c r="Z37" s="250"/>
      <c r="AA37" s="240" t="s">
        <v>81</v>
      </c>
      <c r="AB37" s="243">
        <v>45440</v>
      </c>
      <c r="AC37" s="240" t="s">
        <v>82</v>
      </c>
      <c r="AD37" s="251" t="str">
        <f>IF(CONTRATOS[[#This Row],[DIAS_CONTRATO]]&lt;=1800,"PRAZO LEGAL",IF(CONTRATOS[[#This Row],[DIAS_CONTRATO]]&lt;=2130,"EXCEPCIONAL","EMERGENCIAL"))</f>
        <v>PRAZO LEGAL</v>
      </c>
      <c r="AE37" s="240" t="str">
        <f>YEAR(L37) &amp; " - " &amp; IF(MONTH(L37)&lt;=3, "1º Trimestre", IF(MONTH(L37)&lt;=6, "2º Trimestre", IF(MONTH(L37)&lt;=9, "3º Trimestre", IF(MONTH(L37)&lt;=12, "4º Trimestre"))))</f>
        <v>2026 - 3º Trimestre</v>
      </c>
      <c r="AF37" s="243">
        <f>CONTRATOS[[#This Row],[TÉRMINO]]-60</f>
        <v>46200</v>
      </c>
      <c r="AG37" s="116" t="str">
        <f>IF(Z37="","Sem informação", IF(Z37&lt;=AF37, "Dentro do prazo", "Fora do prazo"))</f>
        <v>Sem informação</v>
      </c>
      <c r="AH37" s="79" t="s">
        <v>66</v>
      </c>
      <c r="AI37" s="240"/>
      <c r="AJ37" s="240" t="s">
        <v>102</v>
      </c>
      <c r="AK37" s="240" t="s">
        <v>103</v>
      </c>
      <c r="AL37" s="240" t="s">
        <v>104</v>
      </c>
      <c r="AM37" s="240" t="s">
        <v>103</v>
      </c>
      <c r="AN37" s="240" t="s">
        <v>105</v>
      </c>
      <c r="AO3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denison.soares@tjpa.jus.br;arilson.silva@tjpa.jus.br; claudio.cabral@tjpa.jus.br; arilson.silva@tjpa.jus.br; cristiano.neri@tjpa.jus.br;coordenadoria.contratos@tjpa.jus.br</v>
      </c>
      <c r="AP37" s="253">
        <f ca="1">CONTRATOS[[#This Row],[TÉRMINO]]-TODAY()</f>
        <v>86</v>
      </c>
      <c r="AQ37" s="240" t="str">
        <f>IF(YEAR(CONTRATOS[[#This Row],[TÉRMINO]])=2024,INT((MONTH(CONTRATOS[[#This Row],[TÉRMINO]])+2)/3),"")</f>
        <v/>
      </c>
      <c r="AR37" s="240"/>
      <c r="AS37" s="58" t="str">
        <f ca="1">IF(TODAY()-AB37&gt;365,"Iniciar Processo de Reajuste","Aguardar anualidade")</f>
        <v>Iniciar Processo de Reajuste</v>
      </c>
      <c r="AT37" s="240" t="str">
        <f>_xlfn.CONCAT(TEXT(B37,"000"),"/",C37)</f>
        <v>065/2024</v>
      </c>
      <c r="AU37" s="240"/>
      <c r="AV37" s="58" t="str" cm="1">
        <f t="array" ref="AV37">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37" s="57" t="str">
        <f>IF(CONTRATOS[[#This Row],[FISCAL DEMANDANTE]]="sem indicação",CONTRATOS[[#This Row],[FISCAL TECNICO]],CONTRATOS[[#This Row],[FISCAL DEMANDANTE]])</f>
        <v>Arilson Galdino da Silva</v>
      </c>
      <c r="AX37" s="540" cm="1">
        <f t="array" ref="AX3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7" s="58" t="str">
        <f>_xlfn.CONCAT(CONTRATOS[[#This Row],[ARP ou CONTRATO]],CONTRATOS[[#This Row],[N°ANO]])</f>
        <v>ARP065/2024</v>
      </c>
      <c r="AZ37" s="293" t="str">
        <f>IF(ISNUMBER(FIND("8.666",AA37)),
"Nos termos da Portaria n° 3.615/2021-GP, a prorrogação de contratos administrativos deverá ser instaurada com antecedência mínima de 60 (sessenta) dias do término da vigência, mediante envio do respectivo expediente à SEADM, via SEI.",
IF(ISNUMBER(FIND("14.133",AA37)),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7" s="556"/>
    </row>
    <row r="38" spans="1:53" ht="84">
      <c r="A38" s="215" t="s">
        <v>71</v>
      </c>
      <c r="B38" s="216" t="s">
        <v>416</v>
      </c>
      <c r="C38" s="215">
        <v>2025</v>
      </c>
      <c r="D38" s="216" t="s">
        <v>417</v>
      </c>
      <c r="E38" s="215" t="s">
        <v>418</v>
      </c>
      <c r="F38" s="217" t="s">
        <v>419</v>
      </c>
      <c r="G38" s="216" t="s">
        <v>57</v>
      </c>
      <c r="H38" s="215" t="s">
        <v>132</v>
      </c>
      <c r="I38" s="215" t="s">
        <v>420</v>
      </c>
      <c r="J38" s="218">
        <v>45895</v>
      </c>
      <c r="K38" s="219" t="str">
        <f>TEXT(J38,"DD/MM/AA")</f>
        <v>26/08/25</v>
      </c>
      <c r="L38" s="218">
        <v>46260</v>
      </c>
      <c r="M38" s="220" t="str">
        <f>TEXT(L38,"DD/MM/AA")</f>
        <v>26/08/26</v>
      </c>
      <c r="N38" s="219">
        <f>_xlfn.DAYS(CONTRATOS[[#This Row],[TÉRMINO]],CONTRATOS[[#This Row],[INÍCIO]])</f>
        <v>365</v>
      </c>
      <c r="O38" s="219">
        <f ca="1">IF(ISBLANK(CONTRATOS[[#This Row],[TÉRMINO]]),"-",IF(ISNUMBER(CONTRATOS[[#This Row],[TÉRMINO]]),IF(CONTRATOS[[#This Row],[TÉRMINO]]&lt;TODAY(),"EXPIRADO",CONTRATOS[[#This Row],[TÉRMINO]]-TODAY()),"INDETERMINADO"))</f>
        <v>86</v>
      </c>
      <c r="P38" s="221" t="str">
        <f ca="1">IF(O38="EXPIRADO","EXPIRADO",(IF(O38&lt;=30,"INFERIOR A 30 DIAS",(IF(O38&lt;=60,"INFERIOR A 60 DIAS",(IF(O38&lt;=90,"INFERIOR A 90 DIAS",(IF(O38&lt;=120,"INFERIOR A 120 DIAS",(IF(O38&lt;150,"INFERIOR A 150 DIAS",(IF(O38=150,"150 DIAS","SUPERIOR A 150 DIAS")))))))))))))</f>
        <v>INFERIOR A 90 DIAS</v>
      </c>
      <c r="Q38" s="219" t="str">
        <f ca="1">IF(CONTRATOS[[#This Row],[TÉRMINO]]="","VIGENTE",IF(CONTRATOS[[#This Row],[TÉRMINO]]&gt;=TODAY(),"VIGENTE","EXPIRADO"))</f>
        <v>VIGENTE</v>
      </c>
      <c r="R38" s="305">
        <f>69670+50078.7</f>
        <v>119748.7</v>
      </c>
      <c r="S38" s="259" t="s">
        <v>60</v>
      </c>
      <c r="T38" s="66">
        <f>IF(LEFT(AY38,3)="ARP",
    0,
    IFERROR(VLOOKUP(AY38,'M.11 Contratos execução'!A:V,17,FALSE),0)
)</f>
        <v>0</v>
      </c>
      <c r="U38" s="215" t="s">
        <v>98</v>
      </c>
      <c r="V38" s="222" t="s">
        <v>421</v>
      </c>
      <c r="W38" s="96" cm="1">
        <f t="array" ref="W3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8" s="96" cm="1">
        <f t="array" ref="X3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119748.7</v>
      </c>
      <c r="Y38" s="223" t="s">
        <v>422</v>
      </c>
      <c r="Z38" s="224"/>
      <c r="AA38" s="215" t="s">
        <v>81</v>
      </c>
      <c r="AB38" s="218">
        <v>45889</v>
      </c>
      <c r="AC38" s="215"/>
      <c r="AD38" s="225" t="str">
        <f>IF(CONTRATOS[[#This Row],[DIAS_CONTRATO]]&lt;=1800,"PRAZO LEGAL",IF(CONTRATOS[[#This Row],[DIAS_CONTRATO]]&lt;=2130,"EXCEPCIONAL","EMERGENCIAL"))</f>
        <v>PRAZO LEGAL</v>
      </c>
      <c r="AE38" s="215" t="str">
        <f>YEAR(L38) &amp; " - " &amp; IF(MONTH(L38)&lt;=3, "1º Trimestre", IF(MONTH(L38)&lt;=6, "2º Trimestre", IF(MONTH(L38)&lt;=9, "3º Trimestre", IF(MONTH(L38)&lt;=12, "4º Trimestre"))))</f>
        <v>2026 - 3º Trimestre</v>
      </c>
      <c r="AF38" s="218">
        <f>CONTRATOS[[#This Row],[TÉRMINO]]-60</f>
        <v>46200</v>
      </c>
      <c r="AG38" s="116" t="str">
        <f>IF(Z38="","Sem informação", IF(Z38&lt;=AF38, "Dentro do prazo", "Fora do prazo"))</f>
        <v>Sem informação</v>
      </c>
      <c r="AH38" s="263" t="s">
        <v>115</v>
      </c>
      <c r="AI38" s="215"/>
      <c r="AJ38" s="215" t="s">
        <v>423</v>
      </c>
      <c r="AK38" s="215" t="s">
        <v>69</v>
      </c>
      <c r="AL38" s="215" t="s">
        <v>424</v>
      </c>
      <c r="AM38" s="215" t="s">
        <v>69</v>
      </c>
      <c r="AN38" s="215" t="s">
        <v>69</v>
      </c>
      <c r="AO38" s="419"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camila.amado@tjpa.jus.br;; samanta.sousa@tjpa.jus.br; ; ;coordenadoria.contratos@tjpa.jus.br</v>
      </c>
      <c r="AP38" s="227">
        <f ca="1">CONTRATOS[[#This Row],[TÉRMINO]]-TODAY()</f>
        <v>86</v>
      </c>
      <c r="AQ38" s="215" t="str">
        <f>IF(YEAR(CONTRATOS[[#This Row],[TÉRMINO]])=2024,INT((MONTH(CONTRATOS[[#This Row],[TÉRMINO]])+2)/3),"")</f>
        <v/>
      </c>
      <c r="AR38" s="215"/>
      <c r="AS38" s="58" t="str">
        <f ca="1">IF(TODAY()-AB38&gt;365,"Iniciar Processo de Reajuste","Aguardar anualidade")</f>
        <v>Aguardar anualidade</v>
      </c>
      <c r="AT38" s="215" t="str">
        <f>_xlfn.CONCAT(TEXT(B38,"000"),"/",C38)</f>
        <v>035/2025</v>
      </c>
      <c r="AU38" s="215"/>
      <c r="AV38" s="216" t="str" cm="1">
        <f t="array" ref="AV38">IF(CONTRATOS[[#This Row],[NOME DO FISCAL ]]="Sem indicação",
   CONTRATOS[[#This Row],[NOME DO FISCAL ]],
   _xlfn.LET(
      _xlpm.s, " "&amp;TRIM(CONTRATOS[[#This Row],[NOME DO FISCAL ]]),
      _xlpm.n, LEN(_xlpm.s)-1,
      _xlpm.idx, _xlfn.SEQUENCE(1,_xlpm.n),
      _xlpm.letras, IF(MID(_xlpm.s,_xlpm.idx,1)=" ", MID(_xlpm.s,_xlpm.idx+1,1), ""),
      _xlfn.TEXTJOIN("",TRUE,_xlpm.letras)
   )
)</f>
        <v>SEdRdS</v>
      </c>
      <c r="AW38" s="216" t="str">
        <f>IF(CONTRATOS[[#This Row],[FISCAL DEMANDANTE]]="sem indicação",CONTRATOS[[#This Row],[FISCAL TECNICO]],CONTRATOS[[#This Row],[FISCAL DEMANDANTE]])</f>
        <v xml:space="preserve">Samanta Edrine do Rosário de Sousa </v>
      </c>
      <c r="AX38" s="542" cm="1">
        <f t="array" ref="AX3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8" s="58" t="str">
        <f>_xlfn.CONCAT(CONTRATOS[[#This Row],[ARP ou CONTRATO]],CONTRATOS[[#This Row],[N°ANO]])</f>
        <v>ARP035/2025</v>
      </c>
      <c r="AZ38" s="293" t="str">
        <f>IF(ISNUMBER(FIND("8.666",AA38)),
"Nos termos da Portaria n° 3.615/2021-GP, a prorrogação de contratos administrativos deverá ser instaurada com antecedência mínima de 60 (sessenta) dias do término da vigência, mediante envio do respectivo expediente à SEADM, via SEI.",
IF(ISNUMBER(FIND("14.133",AA38)),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8" s="556"/>
    </row>
    <row r="39" spans="1:53" ht="89.25" customHeight="1">
      <c r="A39" s="58" t="s">
        <v>52</v>
      </c>
      <c r="B39" s="57" t="s">
        <v>425</v>
      </c>
      <c r="C39" s="58">
        <v>2023</v>
      </c>
      <c r="D39" s="57" t="s">
        <v>426</v>
      </c>
      <c r="E39" s="58" t="s">
        <v>427</v>
      </c>
      <c r="F39" s="59" t="s">
        <v>428</v>
      </c>
      <c r="G39" s="57" t="s">
        <v>144</v>
      </c>
      <c r="H39" s="58" t="s">
        <v>145</v>
      </c>
      <c r="I39" s="61" t="s">
        <v>429</v>
      </c>
      <c r="J39" s="61">
        <v>45165</v>
      </c>
      <c r="K39" s="110" t="str">
        <f>TEXT(J39,"DD/MM/AA")</f>
        <v>27/08/23</v>
      </c>
      <c r="L39" s="61">
        <v>46260</v>
      </c>
      <c r="M39" s="111" t="str">
        <f>TEXT(L39,"DD/MM/AA")</f>
        <v>26/08/26</v>
      </c>
      <c r="N39" s="110">
        <f>_xlfn.DAYS(CONTRATOS[[#This Row],[TÉRMINO]],CONTRATOS[[#This Row],[INÍCIO]])</f>
        <v>1095</v>
      </c>
      <c r="O39" s="64">
        <f ca="1">IF(ISBLANK(CONTRATOS[[#This Row],[TÉRMINO]]),"-",IF(ISNUMBER(CONTRATOS[[#This Row],[TÉRMINO]]),IF(CONTRATOS[[#This Row],[TÉRMINO]]&lt;TODAY(),"EXPIRADO",CONTRATOS[[#This Row],[TÉRMINO]]-TODAY()),"INDETERMINADO"))</f>
        <v>86</v>
      </c>
      <c r="P39" s="64" t="str">
        <f ca="1">IF(O39="EXPIRADO","EXPIRADO",(IF(O39&lt;=30,"INFERIOR A 30 DIAS",(IF(O39&lt;=60,"INFERIOR A 60 DIAS",(IF(O39&lt;=90,"INFERIOR A 90 DIAS",(IF(O39&lt;=120,"INFERIOR A 120 DIAS",(IF(O39&lt;150,"INFERIOR A 150 DIAS",(IF(O39=150,"150 DIAS","SUPERIOR A 150 DIAS")))))))))))))</f>
        <v>INFERIOR A 90 DIAS</v>
      </c>
      <c r="Q39" s="64" t="str">
        <f ca="1">IF(CONTRATOS[[#This Row],[TÉRMINO]]="","VIGENTE",IF(CONTRATOS[[#This Row],[TÉRMINO]]&gt;=TODAY(),"VIGENTE","EXPIRADO"))</f>
        <v>VIGENTE</v>
      </c>
      <c r="R39" s="293">
        <v>1554139.02</v>
      </c>
      <c r="S39" s="80" t="s">
        <v>60</v>
      </c>
      <c r="T39" s="66">
        <f>IF(LEFT(AY39,3)="ARP",
    0,
    IFERROR(VLOOKUP(AY39,'M.11 Contratos execução'!A:V,17,FALSE),0)
)</f>
        <v>2</v>
      </c>
      <c r="U39" s="58" t="s">
        <v>98</v>
      </c>
      <c r="V39" s="58" t="s">
        <v>430</v>
      </c>
      <c r="W39" s="96" cm="1">
        <f t="array" ref="W3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9" s="96" cm="1">
        <f t="array" ref="X3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1690522.51</v>
      </c>
      <c r="Y39" s="67" t="s">
        <v>431</v>
      </c>
      <c r="Z39" s="158"/>
      <c r="AA39" s="58" t="s">
        <v>149</v>
      </c>
      <c r="AB39" s="61">
        <v>45770</v>
      </c>
      <c r="AC39" s="58" t="s">
        <v>101</v>
      </c>
      <c r="AD39" s="58" t="str">
        <f>IF(CONTRATOS[[#This Row],[DIAS_CONTRATO]]&lt;=1800,"PRAZO LEGAL",IF(CONTRATOS[[#This Row],[DIAS_CONTRATO]]&lt;=2130,"EXCEPCIONAL","EMERGENCIAL"))</f>
        <v>PRAZO LEGAL</v>
      </c>
      <c r="AE39" s="58" t="str">
        <f>YEAR(L39) &amp; " - " &amp; IF(MONTH(L39)&lt;=3, "1º Trimestre", IF(MONTH(L39)&lt;=6, "2º Trimestre", IF(MONTH(L39)&lt;=9, "3º Trimestre", IF(MONTH(L39)&lt;=12, "4º Trimestre"))))</f>
        <v>2026 - 3º Trimestre</v>
      </c>
      <c r="AF39" s="61">
        <f>CONTRATOS[[#This Row],[TÉRMINO]]-60</f>
        <v>46200</v>
      </c>
      <c r="AG39" s="116" t="str">
        <f>IF(Z39="","Sem informação", IF(Z39&lt;=AF39, "Dentro do prazo", "Fora do prazo"))</f>
        <v>Sem informação</v>
      </c>
      <c r="AH39" s="79" t="s">
        <v>115</v>
      </c>
      <c r="AI39" s="58" t="s">
        <v>432</v>
      </c>
      <c r="AJ39" s="58" t="s">
        <v>348</v>
      </c>
      <c r="AK39" s="58" t="s">
        <v>433</v>
      </c>
      <c r="AL39" s="58" t="s">
        <v>434</v>
      </c>
      <c r="AM39" s="62" t="s">
        <v>433</v>
      </c>
      <c r="AN39" s="62" t="s">
        <v>435</v>
      </c>
      <c r="AO3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fabio.reis@tjpa.jus.br;murilo.silva@tjpa.jus.br; cristina.serra@tjpa.jus.br; murilo.silva@tjpa.jus.br; leonardo.valente@tjpa.jus.br;coordenadoria.contratos@tjpa.jus.br</v>
      </c>
      <c r="AP39" s="143">
        <f ca="1">CONTRATOS[[#This Row],[TÉRMINO]]-TODAY()</f>
        <v>86</v>
      </c>
      <c r="AQ39" s="58" t="str">
        <f>IF(YEAR(CONTRATOS[[#This Row],[TÉRMINO]])=2024,INT((MONTH(CONTRATOS[[#This Row],[TÉRMINO]])+2)/3),"")</f>
        <v/>
      </c>
      <c r="AR39" s="58"/>
      <c r="AS39" s="58" t="str">
        <f ca="1">IF(TODAY()-AB39&gt;365,"Iniciar Processo de Reajuste","Aguardar anualidade")</f>
        <v>Iniciar Processo de Reajuste</v>
      </c>
      <c r="AT39" s="58" t="str">
        <f>_xlfn.CONCAT(TEXT(B39,"000"),"/",C39)</f>
        <v>074/2023</v>
      </c>
      <c r="AU39" s="58"/>
      <c r="AV39" s="58" t="str" cm="1">
        <f t="array" ref="AV39">IF(CONTRATOS[[#This Row],[NOME DO FISCAL ]]="Sem indicação",
   CONTRATOS[[#This Row],[NOME DO FISCAL ]],
   _xlfn.LET(
      _xlpm.s, " "&amp;TRIM(CONTRATOS[[#This Row],[NOME DO FISCAL ]]),
      _xlpm.n, LEN(_xlpm.s)-1,
      _xlpm.idx, _xlfn.SEQUENCE(1,_xlpm.n),
      _xlpm.letras, IF(MID(_xlpm.s,_xlpm.idx,1)=" ", MID(_xlpm.s,_xlpm.idx+1,1), ""),
      _xlfn.TEXTJOIN("",TRUE,_xlpm.letras)
   )
)</f>
        <v>MdMS</v>
      </c>
      <c r="AW39" s="57" t="str">
        <f>IF(CONTRATOS[[#This Row],[FISCAL DEMANDANTE]]="sem indicação",CONTRATOS[[#This Row],[FISCAL TECNICO]],CONTRATOS[[#This Row],[FISCAL DEMANDANTE]])</f>
        <v>Murilo de Melo Silva</v>
      </c>
      <c r="AX39" s="540" cm="1">
        <f t="array" ref="AX3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3724585.01</v>
      </c>
      <c r="AY39" s="58" t="str">
        <f>_xlfn.CONCAT(CONTRATOS[[#This Row],[ARP ou CONTRATO]],CONTRATOS[[#This Row],[N°ANO]])</f>
        <v>CONTRATO074/2023</v>
      </c>
      <c r="AZ39" s="293" t="str">
        <f>IF(ISNUMBER(FIND("8.666",AA39)),
"Nos termos da Portaria n° 3.615/2021-GP, a prorrogação de contratos administrativos deverá ser instaurada com antecedência mínima de 60 (sessenta) dias do término da vigência, mediante envio do respectivo expediente à SEADM, via SEI.",
IF(ISNUMBER(FIND("14.133",AA39)),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9" s="556"/>
    </row>
    <row r="40" spans="1:53" s="215" customFormat="1" ht="86.45" customHeight="1">
      <c r="A40" s="58" t="s">
        <v>52</v>
      </c>
      <c r="B40" s="57" t="s">
        <v>436</v>
      </c>
      <c r="C40" s="93">
        <v>2023</v>
      </c>
      <c r="D40" s="57" t="s">
        <v>437</v>
      </c>
      <c r="E40" s="58" t="s">
        <v>438</v>
      </c>
      <c r="F40" s="59" t="s">
        <v>439</v>
      </c>
      <c r="G40" s="57" t="s">
        <v>57</v>
      </c>
      <c r="H40" s="58" t="s">
        <v>58</v>
      </c>
      <c r="I40" s="60" t="s">
        <v>440</v>
      </c>
      <c r="J40" s="61">
        <v>45171</v>
      </c>
      <c r="K40" s="62" t="str">
        <f>TEXT(J40,"DD/MM/AA")</f>
        <v>02/09/23</v>
      </c>
      <c r="L40" s="61">
        <v>46267</v>
      </c>
      <c r="M40" s="63" t="str">
        <f>TEXT(L40,"DD/MM/AA")</f>
        <v>02/09/26</v>
      </c>
      <c r="N40" s="115">
        <f>_xlfn.DAYS(CONTRATOS[[#This Row],[TÉRMINO]],CONTRATOS[[#This Row],[INÍCIO]])</f>
        <v>1096</v>
      </c>
      <c r="O40" s="64">
        <f ca="1">IF(ISBLANK(CONTRATOS[[#This Row],[TÉRMINO]]),"-",IF(ISNUMBER(CONTRATOS[[#This Row],[TÉRMINO]]),IF(CONTRATOS[[#This Row],[TÉRMINO]]&lt;TODAY(),"EXPIRADO",CONTRATOS[[#This Row],[TÉRMINO]]-TODAY()),"INDETERMINADO"))</f>
        <v>93</v>
      </c>
      <c r="P40" s="64" t="str">
        <f ca="1">IF(O40="EXPIRADO","EXPIRADO",(IF(O40&lt;=30,"INFERIOR A 30 DIAS",(IF(O40&lt;=60,"INFERIOR A 60 DIAS",(IF(O40&lt;=90,"INFERIOR A 90 DIAS",(IF(O40&lt;=120,"INFERIOR A 120 DIAS",(IF(O40&lt;150,"INFERIOR A 150 DIAS",(IF(O40=150,"150 DIAS","SUPERIOR A 150 DIAS")))))))))))))</f>
        <v>INFERIOR A 120 DIAS</v>
      </c>
      <c r="Q40" s="64" t="str">
        <f ca="1">IF(CONTRATOS[[#This Row],[TÉRMINO]]="","VIGENTE",IF(CONTRATOS[[#This Row],[TÉRMINO]]&gt;=TODAY(),"VIGENTE","EXPIRADO"))</f>
        <v>VIGENTE</v>
      </c>
      <c r="R40" s="72">
        <v>83673.850000000006</v>
      </c>
      <c r="S40" s="80" t="s">
        <v>60</v>
      </c>
      <c r="T40" s="66">
        <f>IF(LEFT(AY40,3)="ARP",
    0,
    IFERROR(VLOOKUP(AY40,'M.11 Contratos execução'!A:V,17,FALSE),0)
)</f>
        <v>2</v>
      </c>
      <c r="U40" s="455" t="s">
        <v>441</v>
      </c>
      <c r="V40" s="58" t="s">
        <v>442</v>
      </c>
      <c r="W40" s="96" cm="1">
        <f t="array" ref="W4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9356.75</v>
      </c>
      <c r="X40" s="96" cm="1">
        <f t="array" ref="X4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104589.89</v>
      </c>
      <c r="Y40" s="67" t="s">
        <v>443</v>
      </c>
      <c r="Z40" s="157">
        <v>45831</v>
      </c>
      <c r="AA40" s="143" t="s">
        <v>64</v>
      </c>
      <c r="AB40" s="58"/>
      <c r="AC40" s="58" t="s">
        <v>65</v>
      </c>
      <c r="AD40" s="116" t="str">
        <f>IF(CONTRATOS[[#This Row],[DIAS_CONTRATO]]&lt;=1800,"PRAZO LEGAL",IF(CONTRATOS[[#This Row],[DIAS_CONTRATO]]&lt;=2130,"EXCEPCIONAL","EMERGENCIAL"))</f>
        <v>PRAZO LEGAL</v>
      </c>
      <c r="AE40" s="58" t="str">
        <f>YEAR(L40) &amp; " - " &amp; IF(MONTH(L40)&lt;=3, "1º Trimestre", IF(MONTH(L40)&lt;=6, "2º Trimestre", IF(MONTH(L40)&lt;=9, "3º Trimestre", IF(MONTH(L40)&lt;=12, "4º Trimestre"))))</f>
        <v>2026 - 3º Trimestre</v>
      </c>
      <c r="AF40" s="130">
        <f>CONTRATOS[[#This Row],[TÉRMINO]]-60</f>
        <v>46207</v>
      </c>
      <c r="AG40" s="116" t="str">
        <f>IF(Z40="","Sem informação", IF(Z40&lt;=AF40, "Dentro do prazo", "Fora do prazo"))</f>
        <v>Dentro do prazo</v>
      </c>
      <c r="AH40" s="79" t="s">
        <v>115</v>
      </c>
      <c r="AI40" s="74"/>
      <c r="AJ40" s="58" t="s">
        <v>444</v>
      </c>
      <c r="AK40" s="58" t="s">
        <v>445</v>
      </c>
      <c r="AL40" s="58" t="s">
        <v>446</v>
      </c>
      <c r="AM40" s="115" t="s">
        <v>69</v>
      </c>
      <c r="AN40" s="115" t="s">
        <v>69</v>
      </c>
      <c r="AO4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arthur.neto@tjpa.jus.br;marilene.farias@tjpa.jus.br; nabia.barros@tjpa.jus.br; ; ;coordenadoria.contratos@tjpa.jus.br</v>
      </c>
      <c r="AP40" s="143">
        <f ca="1">CONTRATOS[[#This Row],[TÉRMINO]]-TODAY()</f>
        <v>93</v>
      </c>
      <c r="AQ40" s="58"/>
      <c r="AR40" s="58"/>
      <c r="AS40" s="58" t="str">
        <f ca="1">IF(TODAY()-AB40&gt;365,"Iniciar Processo de Reajuste","Aguardar anualidade")</f>
        <v>Iniciar Processo de Reajuste</v>
      </c>
      <c r="AT40" s="58" t="str">
        <f>_xlfn.CONCAT(TEXT(B40,"000"),"/",C40)</f>
        <v>070/2023</v>
      </c>
      <c r="AU40" s="58"/>
      <c r="AV40" s="58" t="str" cm="1">
        <f t="array" ref="AV40">IF(CONTRATOS[[#This Row],[NOME DO FISCAL ]]="Sem indicação",
   CONTRATOS[[#This Row],[NOME DO FISCAL ]],
   _xlfn.LET(
      _xlpm.s, " "&amp;TRIM(CONTRATOS[[#This Row],[NOME DO FISCAL ]]),
      _xlpm.n, LEN(_xlpm.s)-1,
      _xlpm.idx, _xlfn.SEQUENCE(1,_xlpm.n),
      _xlpm.letras, IF(MID(_xlpm.s,_xlpm.idx,1)=" ", MID(_xlpm.s,_xlpm.idx+1,1), ""),
      _xlfn.TEXTJOIN("",TRUE,_xlpm.letras)
   )
)</f>
        <v>MdCFG</v>
      </c>
      <c r="AW40" s="57" t="str">
        <f>IF(CONTRATOS[[#This Row],[FISCAL DEMANDANTE]]="sem indicação",CONTRATOS[[#This Row],[FISCAL TECNICO]],CONTRATOS[[#This Row],[FISCAL DEMANDANTE]])</f>
        <v>Marilene da Cunha Farias Gomes</v>
      </c>
      <c r="AX40" s="540" cm="1">
        <f t="array" ref="AX4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294146.98</v>
      </c>
      <c r="AY40" s="58" t="str">
        <f>_xlfn.CONCAT(CONTRATOS[[#This Row],[ARP ou CONTRATO]],CONTRATOS[[#This Row],[N°ANO]])</f>
        <v>CONTRATO070/2023</v>
      </c>
      <c r="AZ40" s="293" t="str">
        <f>IF(ISNUMBER(FIND("8.666",AA40)),
"Nos termos da Portaria n° 3.615/2021-GP, a prorrogação de contratos administrativos deverá ser instaurada com antecedência mínima de 60 (sessenta) dias do término da vigência, mediante envio do respectivo expediente à SEADM, via SEI.",
IF(ISNUMBER(FIND("14.133",AA40)),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0" s="556"/>
    </row>
    <row r="41" spans="1:53" s="215" customFormat="1" ht="60">
      <c r="A41" s="58" t="s">
        <v>52</v>
      </c>
      <c r="B41" s="57" t="s">
        <v>447</v>
      </c>
      <c r="C41" s="58">
        <v>2025</v>
      </c>
      <c r="D41" s="57" t="s">
        <v>448</v>
      </c>
      <c r="E41" s="58" t="s">
        <v>449</v>
      </c>
      <c r="F41" s="59" t="s">
        <v>450</v>
      </c>
      <c r="G41" s="57" t="s">
        <v>57</v>
      </c>
      <c r="H41" s="58" t="s">
        <v>145</v>
      </c>
      <c r="I41" s="60" t="s">
        <v>451</v>
      </c>
      <c r="J41" s="61">
        <v>45903</v>
      </c>
      <c r="K41" s="62" t="str">
        <f>TEXT(J41,"DD/MM/AA")</f>
        <v>03/09/25</v>
      </c>
      <c r="L41" s="61">
        <v>46268</v>
      </c>
      <c r="M41" s="63" t="str">
        <f>TEXT(L41,"DD/MM/AA")</f>
        <v>03/09/26</v>
      </c>
      <c r="N41" s="115">
        <f>_xlfn.DAYS(CONTRATOS[[#This Row],[TÉRMINO]],CONTRATOS[[#This Row],[INÍCIO]])</f>
        <v>365</v>
      </c>
      <c r="O41" s="62">
        <f ca="1">IF(ISBLANK(CONTRATOS[[#This Row],[TÉRMINO]]),"-",IF(ISNUMBER(CONTRATOS[[#This Row],[TÉRMINO]]),IF(CONTRATOS[[#This Row],[TÉRMINO]]&lt;TODAY(),"EXPIRADO",CONTRATOS[[#This Row],[TÉRMINO]]-TODAY()),"INDETERMINADO"))</f>
        <v>94</v>
      </c>
      <c r="P41" s="64" t="str">
        <f ca="1">IF(O41="EXPIRADO","EXPIRADO",(IF(O41&lt;=30,"INFERIOR A 30 DIAS",(IF(O41&lt;=60,"INFERIOR A 60 DIAS",(IF(O41&lt;=90,"INFERIOR A 90 DIAS",(IF(O41&lt;=120,"INFERIOR A 120 DIAS",(IF(O41&lt;150,"INFERIOR A 150 DIAS",(IF(O41=150,"150 DIAS","SUPERIOR A 150 DIAS")))))))))))))</f>
        <v>INFERIOR A 120 DIAS</v>
      </c>
      <c r="Q41" s="62" t="str">
        <f ca="1">IF(CONTRATOS[[#This Row],[TÉRMINO]]="","VIGENTE",IF(CONTRATOS[[#This Row],[TÉRMINO]]&gt;=TODAY(),"VIGENTE","EXPIRADO"))</f>
        <v>VIGENTE</v>
      </c>
      <c r="R41" s="293">
        <v>428104</v>
      </c>
      <c r="S41" s="80" t="s">
        <v>60</v>
      </c>
      <c r="T41" s="66">
        <f>IF(LEFT(AY41,3)="ARP",
    0,
    IFERROR(VLOOKUP(AY41,'M.11 Contratos execução'!A:V,17,FALSE),0)
)</f>
        <v>0</v>
      </c>
      <c r="U41" s="58" t="s">
        <v>78</v>
      </c>
      <c r="V41" s="167" t="s">
        <v>452</v>
      </c>
      <c r="W41" s="96" cm="1">
        <f t="array" ref="W4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1" s="96" cm="1">
        <f t="array" ref="X4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428140</v>
      </c>
      <c r="Y41" s="67"/>
      <c r="Z41" s="158"/>
      <c r="AA41" s="58" t="s">
        <v>81</v>
      </c>
      <c r="AB41" s="61">
        <v>45895</v>
      </c>
      <c r="AC41" s="58"/>
      <c r="AD41" s="168" t="str">
        <f>IF(CONTRATOS[[#This Row],[DIAS_CONTRATO]]&lt;=1800,"PRAZO LEGAL",IF(CONTRATOS[[#This Row],[DIAS_CONTRATO]]&lt;=2130,"EXCEPCIONAL","EMERGENCIAL"))</f>
        <v>PRAZO LEGAL</v>
      </c>
      <c r="AE41" s="116" t="str">
        <f>YEAR(L41) &amp; " - " &amp; IF(MONTH(L41)&lt;=3, "1º Trimestre", IF(MONTH(L41)&lt;=6, "2º Trimestre", IF(MONTH(L41)&lt;=9, "3º Trimestre", IF(MONTH(L41)&lt;=12, "4º Trimestre"))))</f>
        <v>2026 - 3º Trimestre</v>
      </c>
      <c r="AF41" s="130">
        <f>CONTRATOS[[#This Row],[TÉRMINO]]-60</f>
        <v>46208</v>
      </c>
      <c r="AG41" s="116" t="str">
        <f>IF(Z41="","Sem informação", IF(Z41&lt;=AF41, "Dentro do prazo", "Fora do prazo"))</f>
        <v>Sem informação</v>
      </c>
      <c r="AH41" s="79" t="s">
        <v>115</v>
      </c>
      <c r="AI41" s="74"/>
      <c r="AJ41" s="58" t="s">
        <v>453</v>
      </c>
      <c r="AK41" s="58" t="s">
        <v>69</v>
      </c>
      <c r="AL41" s="58" t="s">
        <v>454</v>
      </c>
      <c r="AM41" s="58" t="s">
        <v>455</v>
      </c>
      <c r="AN41" s="58" t="s">
        <v>456</v>
      </c>
      <c r="AO4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deivison.pereira@tjpa.jus.br;; lorena.bastos@tjpa.jus.br; rennan.santos@tjpa.jus.br; helen.rose@tjpa.jus.br;coordenadoria.contratos@tjpa.jus.br</v>
      </c>
      <c r="AP41" s="143">
        <f ca="1">CONTRATOS[[#This Row],[TÉRMINO]]-TODAY()</f>
        <v>94</v>
      </c>
      <c r="AQ41" s="58" t="str">
        <f>IF(YEAR(CONTRATOS[[#This Row],[TÉRMINO]])=2024,INT((MONTH(CONTRATOS[[#This Row],[TÉRMINO]])+2)/3),"")</f>
        <v/>
      </c>
      <c r="AR41" s="58"/>
      <c r="AS41" s="58" t="str">
        <f ca="1">IF(TODAY()-AB41&gt;365,"Iniciar Processo de Reajuste","Aguardar anualidade")</f>
        <v>Aguardar anualidade</v>
      </c>
      <c r="AT41" s="58" t="str">
        <f>_xlfn.CONCAT(TEXT(B41,"000"),"/",C41)</f>
        <v>094/2025</v>
      </c>
      <c r="AU41" s="58"/>
      <c r="AV41" s="57" t="str" cm="1">
        <f t="array" ref="AV41">IF(CONTRATOS[[#This Row],[NOME DO FISCAL ]]="Sem indicação",
   CONTRATOS[[#This Row],[NOME DO FISCAL ]],
   _xlfn.LET(
      _xlpm.s, " "&amp;TRIM(CONTRATOS[[#This Row],[NOME DO FISCAL ]]),
      _xlpm.n, LEN(_xlpm.s)-1,
      _xlpm.idx, _xlfn.SEQUENCE(1,_xlpm.n),
      _xlpm.letras, IF(MID(_xlpm.s,_xlpm.idx,1)=" ", MID(_xlpm.s,_xlpm.idx+1,1), ""),
      _xlfn.TEXTJOIN("",TRUE,_xlpm.letras)
   )
)</f>
        <v>LPBB</v>
      </c>
      <c r="AW41" s="57" t="str">
        <f>IF(CONTRATOS[[#This Row],[FISCAL DEMANDANTE]]="sem indicação",CONTRATOS[[#This Row],[FISCAL TECNICO]],CONTRATOS[[#This Row],[FISCAL DEMANDANTE]])</f>
        <v>Lorena Penin Bastos Botelho</v>
      </c>
      <c r="AX41" s="540" cm="1">
        <f t="array" ref="AX4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428104</v>
      </c>
      <c r="AY41" s="58" t="str">
        <f>_xlfn.CONCAT(CONTRATOS[[#This Row],[ARP ou CONTRATO]],CONTRATOS[[#This Row],[N°ANO]])</f>
        <v>CONTRATO094/2025</v>
      </c>
      <c r="AZ41" s="293" t="str">
        <f>IF(ISNUMBER(FIND("8.666",AA41)),
"Nos termos da Portaria n° 3.615/2021-GP, a prorrogação de contratos administrativos deverá ser instaurada com antecedência mínima de 60 (sessenta) dias do término da vigência, mediante envio do respectivo expediente à SEADM, via SEI.",
IF(ISNUMBER(FIND("14.133",AA41)),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41" s="556"/>
    </row>
    <row r="42" spans="1:53" s="215" customFormat="1" ht="84">
      <c r="A42" s="58" t="s">
        <v>52</v>
      </c>
      <c r="B42" s="57" t="s">
        <v>457</v>
      </c>
      <c r="C42" s="58">
        <v>2024</v>
      </c>
      <c r="D42" s="57" t="s">
        <v>458</v>
      </c>
      <c r="E42" s="58" t="s">
        <v>410</v>
      </c>
      <c r="F42" s="59" t="s">
        <v>459</v>
      </c>
      <c r="G42" s="57" t="s">
        <v>144</v>
      </c>
      <c r="H42" s="58" t="s">
        <v>58</v>
      </c>
      <c r="I42" s="60" t="s">
        <v>413</v>
      </c>
      <c r="J42" s="61">
        <v>45539</v>
      </c>
      <c r="K42" s="62" t="str">
        <f>TEXT(J42,"DD/MM/AA")</f>
        <v>04/09/24</v>
      </c>
      <c r="L42" s="61">
        <v>46269</v>
      </c>
      <c r="M42" s="63" t="str">
        <f>TEXT(L42,"DD/MM/AA")</f>
        <v>04/09/26</v>
      </c>
      <c r="N42" s="115">
        <f>_xlfn.DAYS(CONTRATOS[[#This Row],[TÉRMINO]],CONTRATOS[[#This Row],[INÍCIO]])</f>
        <v>730</v>
      </c>
      <c r="O42" s="64">
        <f ca="1">IF(ISBLANK(CONTRATOS[[#This Row],[TÉRMINO]]),"-",IF(ISNUMBER(CONTRATOS[[#This Row],[TÉRMINO]]),IF(CONTRATOS[[#This Row],[TÉRMINO]]&lt;TODAY(),"EXPIRADO",CONTRATOS[[#This Row],[TÉRMINO]]-TODAY()),"INDETERMINADO"))</f>
        <v>95</v>
      </c>
      <c r="P42" s="64" t="str">
        <f ca="1">IF(O42="EXPIRADO","EXPIRADO",(IF(O42&lt;=30,"INFERIOR A 30 DIAS",(IF(O42&lt;=60,"INFERIOR A 60 DIAS",(IF(O42&lt;=90,"INFERIOR A 90 DIAS",(IF(O42&lt;=120,"INFERIOR A 120 DIAS",(IF(O42&lt;150,"INFERIOR A 150 DIAS",(IF(O42=150,"150 DIAS","SUPERIOR A 150 DIAS")))))))))))))</f>
        <v>INFERIOR A 120 DIAS</v>
      </c>
      <c r="Q42" s="62" t="str">
        <f ca="1">IF(CONTRATOS[[#This Row],[TÉRMINO]]="","VIGENTE",IF(CONTRATOS[[#This Row],[TÉRMINO]]&gt;=TODAY(),"VIGENTE","EXPIRADO"))</f>
        <v>VIGENTE</v>
      </c>
      <c r="R42" s="293">
        <v>5196200</v>
      </c>
      <c r="S42" s="80" t="s">
        <v>60</v>
      </c>
      <c r="T42" s="66">
        <f>IF(LEFT(AY42,3)="ARP",
    0,
    IFERROR(VLOOKUP(AY42,'M.11 Contratos execução'!A:V,17,FALSE),0)
)</f>
        <v>0</v>
      </c>
      <c r="U42" s="455" t="s">
        <v>98</v>
      </c>
      <c r="V42" s="167" t="s">
        <v>460</v>
      </c>
      <c r="W42" s="96" cm="1">
        <f t="array" ref="W4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2" s="96" cm="1">
        <f t="array" ref="X4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5196200</v>
      </c>
      <c r="Y42" s="78" t="s">
        <v>461</v>
      </c>
      <c r="Z42" s="158"/>
      <c r="AA42" s="58" t="s">
        <v>81</v>
      </c>
      <c r="AB42" s="61">
        <v>45802</v>
      </c>
      <c r="AC42" s="58" t="s">
        <v>82</v>
      </c>
      <c r="AD42" s="168" t="str">
        <f>IF(CONTRATOS[[#This Row],[DIAS_CONTRATO]]&lt;=1800,"PRAZO LEGAL",IF(CONTRATOS[[#This Row],[DIAS_CONTRATO]]&lt;=2130,"EXCEPCIONAL","EMERGENCIAL"))</f>
        <v>PRAZO LEGAL</v>
      </c>
      <c r="AE42" s="116" t="str">
        <f>YEAR(L42) &amp; " - " &amp; IF(MONTH(L42)&lt;=3, "1º Trimestre", IF(MONTH(L42)&lt;=6, "2º Trimestre", IF(MONTH(L42)&lt;=9, "3º Trimestre", IF(MONTH(L42)&lt;=12, "4º Trimestre"))))</f>
        <v>2026 - 3º Trimestre</v>
      </c>
      <c r="AF42" s="130">
        <f>CONTRATOS[[#This Row],[TÉRMINO]]-60</f>
        <v>46209</v>
      </c>
      <c r="AG42" s="116" t="str">
        <f>IF(Z42="","Sem informação", IF(Z42&lt;=AF42, "Dentro do prazo", "Fora do prazo"))</f>
        <v>Sem informação</v>
      </c>
      <c r="AH42" s="79" t="s">
        <v>115</v>
      </c>
      <c r="AI42" s="74"/>
      <c r="AJ42" s="58" t="s">
        <v>102</v>
      </c>
      <c r="AK42" s="58" t="s">
        <v>103</v>
      </c>
      <c r="AL42" s="58" t="s">
        <v>104</v>
      </c>
      <c r="AM42" s="58" t="s">
        <v>103</v>
      </c>
      <c r="AN42" s="58" t="s">
        <v>105</v>
      </c>
      <c r="AO4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denison.soares@tjpa.jus.br;arilson.silva@tjpa.jus.br; claudio.cabral@tjpa.jus.br; arilson.silva@tjpa.jus.br; cristiano.neri@tjpa.jus.br;coordenadoria.contratos@tjpa.jus.br</v>
      </c>
      <c r="AP42" s="143">
        <f ca="1">CONTRATOS[[#This Row],[TÉRMINO]]-TODAY()</f>
        <v>95</v>
      </c>
      <c r="AQ42" s="58" t="str">
        <f>IF(YEAR(CONTRATOS[[#This Row],[TÉRMINO]])=2024,INT((MONTH(CONTRATOS[[#This Row],[TÉRMINO]])+2)/3),"")</f>
        <v/>
      </c>
      <c r="AR42" s="58"/>
      <c r="AS42" s="58" t="str">
        <f ca="1">IF(TODAY()-AB42&gt;365,"Iniciar Processo de Reajuste","Aguardar anualidade")</f>
        <v>Iniciar Processo de Reajuste</v>
      </c>
      <c r="AT42" s="58" t="str">
        <f>_xlfn.CONCAT(TEXT(B42,"000"),"/",C42)</f>
        <v>095/2024</v>
      </c>
      <c r="AU42" s="58"/>
      <c r="AV42" s="58" t="str" cm="1">
        <f t="array" ref="AV42">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42" s="57" t="str">
        <f>IF(CONTRATOS[[#This Row],[FISCAL DEMANDANTE]]="sem indicação",CONTRATOS[[#This Row],[FISCAL TECNICO]],CONTRATOS[[#This Row],[FISCAL DEMANDANTE]])</f>
        <v>Arilson Galdino da Silva</v>
      </c>
      <c r="AX42" s="540" cm="1">
        <f t="array" ref="AX4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3006395.13</v>
      </c>
      <c r="AY42" s="58" t="str">
        <f>_xlfn.CONCAT(CONTRATOS[[#This Row],[ARP ou CONTRATO]],CONTRATOS[[#This Row],[N°ANO]])</f>
        <v>CONTRATO095/2024</v>
      </c>
      <c r="AZ42" s="293" t="str">
        <f>IF(ISNUMBER(FIND("8.666",AA42)),
"Nos termos da Portaria n° 3.615/2021-GP, a prorrogação de contratos administrativos deverá ser instaurada com antecedência mínima de 60 (sessenta) dias do término da vigência, mediante envio do respectivo expediente à SEADM, via SEI.",
IF(ISNUMBER(FIND("14.133",AA42)),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42" s="556"/>
    </row>
    <row r="43" spans="1:53" s="215" customFormat="1" ht="86.25" customHeight="1">
      <c r="A43" s="58" t="s">
        <v>52</v>
      </c>
      <c r="B43" s="57" t="s">
        <v>457</v>
      </c>
      <c r="C43" s="58">
        <v>2025</v>
      </c>
      <c r="D43" s="57" t="s">
        <v>462</v>
      </c>
      <c r="E43" s="58" t="s">
        <v>463</v>
      </c>
      <c r="F43" s="59" t="s">
        <v>464</v>
      </c>
      <c r="G43" s="57" t="s">
        <v>76</v>
      </c>
      <c r="H43" s="58" t="s">
        <v>58</v>
      </c>
      <c r="I43" s="60" t="s">
        <v>465</v>
      </c>
      <c r="J43" s="61">
        <v>45908</v>
      </c>
      <c r="K43" s="62" t="str">
        <f>TEXT(J43,"DD/MM/AA")</f>
        <v>08/09/25</v>
      </c>
      <c r="L43" s="61">
        <v>46273</v>
      </c>
      <c r="M43" s="63" t="str">
        <f>TEXT(L43,"DD/MM/AA")</f>
        <v>08/09/26</v>
      </c>
      <c r="N43" s="115">
        <f>_xlfn.DAYS(CONTRATOS[[#This Row],[TÉRMINO]],CONTRATOS[[#This Row],[INÍCIO]])</f>
        <v>365</v>
      </c>
      <c r="O43" s="62">
        <f ca="1">IF(ISBLANK(CONTRATOS[[#This Row],[TÉRMINO]]),"-",IF(ISNUMBER(CONTRATOS[[#This Row],[TÉRMINO]]),IF(CONTRATOS[[#This Row],[TÉRMINO]]&lt;TODAY(),"EXPIRADO",CONTRATOS[[#This Row],[TÉRMINO]]-TODAY()),"INDETERMINADO"))</f>
        <v>99</v>
      </c>
      <c r="P43" s="64" t="str">
        <f ca="1">IF(O43="EXPIRADO","EXPIRADO",(IF(O43&lt;=30,"INFERIOR A 30 DIAS",(IF(O43&lt;=60,"INFERIOR A 60 DIAS",(IF(O43&lt;=90,"INFERIOR A 90 DIAS",(IF(O43&lt;=120,"INFERIOR A 120 DIAS",(IF(O43&lt;150,"INFERIOR A 150 DIAS",(IF(O43=150,"150 DIAS","SUPERIOR A 150 DIAS")))))))))))))</f>
        <v>INFERIOR A 120 DIAS</v>
      </c>
      <c r="Q43" s="62" t="str">
        <f ca="1">IF(CONTRATOS[[#This Row],[TÉRMINO]]="","VIGENTE",IF(CONTRATOS[[#This Row],[TÉRMINO]]&gt;=TODAY(),"VIGENTE","EXPIRADO"))</f>
        <v>VIGENTE</v>
      </c>
      <c r="R43" s="450">
        <v>103896.5</v>
      </c>
      <c r="S43" s="80" t="s">
        <v>60</v>
      </c>
      <c r="T43" s="66">
        <f>IF(LEFT(AY43,3)="ARP",
    0,
    IFERROR(VLOOKUP(AY43,'M.11 Contratos execução'!A:V,17,FALSE),0)
)</f>
        <v>0</v>
      </c>
      <c r="U43" s="58" t="s">
        <v>243</v>
      </c>
      <c r="V43" s="167" t="s">
        <v>466</v>
      </c>
      <c r="W43" s="96" cm="1">
        <f t="array" ref="W4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3" s="96" cm="1">
        <f t="array" ref="X4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103896.5</v>
      </c>
      <c r="Y43" s="67"/>
      <c r="Z43" s="158"/>
      <c r="AA43" s="58" t="s">
        <v>81</v>
      </c>
      <c r="AB43" s="61">
        <v>45800</v>
      </c>
      <c r="AC43" s="58"/>
      <c r="AD43" s="168" t="str">
        <f>IF(CONTRATOS[[#This Row],[DIAS_CONTRATO]]&lt;=1800,"PRAZO LEGAL",IF(CONTRATOS[[#This Row],[DIAS_CONTRATO]]&lt;=2130,"EXCEPCIONAL","EMERGENCIAL"))</f>
        <v>PRAZO LEGAL</v>
      </c>
      <c r="AE43" s="116" t="str">
        <f>YEAR(L43) &amp; " - " &amp; IF(MONTH(L43)&lt;=3, "1º Trimestre", IF(MONTH(L43)&lt;=6, "2º Trimestre", IF(MONTH(L43)&lt;=9, "3º Trimestre", IF(MONTH(L43)&lt;=12, "4º Trimestre"))))</f>
        <v>2026 - 3º Trimestre</v>
      </c>
      <c r="AF43" s="130">
        <f>CONTRATOS[[#This Row],[TÉRMINO]]-60</f>
        <v>46213</v>
      </c>
      <c r="AG43" s="116" t="str">
        <f>IF(Z43="","Sem informação", IF(Z43&lt;=AF43, "Dentro do prazo", "Fora do prazo"))</f>
        <v>Sem informação</v>
      </c>
      <c r="AH43" s="79" t="s">
        <v>115</v>
      </c>
      <c r="AI43" s="74"/>
      <c r="AJ43" s="58" t="s">
        <v>246</v>
      </c>
      <c r="AK43" s="58" t="s">
        <v>69</v>
      </c>
      <c r="AL43" s="58" t="s">
        <v>467</v>
      </c>
      <c r="AM43" s="58" t="s">
        <v>468</v>
      </c>
      <c r="AN43" s="58" t="s">
        <v>469</v>
      </c>
      <c r="AO43" s="252" t="str">
        <f>_xlfn.CONCAT((VLOOKUP(CONTRATOS[[#This Row],[GESTOR DO CONTRATO]],'Gestão&amp;Fiscalização'!A:G,7,FALSE)),"; ",(VLOOKUP(CONTRATOS[[#This Row],[FISCAL DEMANDANTE]],'Gestão&amp;Fiscalização'!A:G,7,FALSE)),"; ", (VLOOKUP(CONTRATOS[[#This Row],[FISCAL TECNICO]],'Gestão&amp;Fiscalização'!A:G,7,FALSE)), "; ", (VLOOKUP(CONTRATOS[[#This Row],[GESTOR SUBSTITUTO]],'Gestão&amp;Fiscalização'!A:G,7,FALSE)),"; ", (VLOOKUP(CONTRATOS[[#This Row],[FISCAL SUBSTITUTO]],'Gestão&amp;Fiscalização'!A:G,7,FALSE)),"; ", (VLOOKUP(CONTRATOS[[#This Row],[SETOR DEMANDANTE]],'Gestão&amp;Fiscalização'!A:G,7,FALSE)),"; coordenadoria.contratos@tjpa.jus.br")</f>
        <v>william.silva@tjpa.jus.br; ; neyla.santos@tjpa.jus.br; albinesio.duarte@tjpa.jus.br; leonardo.sovano@tjpa.jus.br; coord.militar@tjpa.jus.br; cmtj@tjpa.jus.br; coordenadoria.contratos@tjpa.jus.br</v>
      </c>
      <c r="AP43" s="143">
        <f ca="1">CONTRATOS[[#This Row],[TÉRMINO]]-TODAY()</f>
        <v>99</v>
      </c>
      <c r="AQ43" s="58" t="str">
        <f>IF(YEAR(CONTRATOS[[#This Row],[TÉRMINO]])=2024,INT((MONTH(CONTRATOS[[#This Row],[TÉRMINO]])+2)/3),"")</f>
        <v/>
      </c>
      <c r="AR43" s="58"/>
      <c r="AS43" s="58" t="str">
        <f ca="1">IF(TODAY()-AB43&gt;365,"Iniciar Processo de Reajuste","Aguardar anualidade")</f>
        <v>Iniciar Processo de Reajuste</v>
      </c>
      <c r="AT43" s="58" t="str">
        <f>_xlfn.CONCAT(TEXT(B43,"000"),"/",C43)</f>
        <v>095/2025</v>
      </c>
      <c r="AU43" s="58"/>
      <c r="AV43" s="57" t="str" cm="1">
        <f t="array" ref="AV43">IF(CONTRATOS[[#This Row],[NOME DO FISCAL ]]="Sem indicação",
   CONTRATOS[[#This Row],[NOME DO FISCAL ]],
   _xlfn.LET(
      _xlpm.s, " "&amp;TRIM(CONTRATOS[[#This Row],[NOME DO FISCAL ]]),
      _xlpm.n, LEN(_xlpm.s)-1,
      _xlpm.idx, _xlfn.SEQUENCE(1,_xlpm.n),
      _xlpm.letras, IF(MID(_xlpm.s,_xlpm.idx,1)=" ", MID(_xlpm.s,_xlpm.idx+1,1), ""),
      _xlfn.TEXTJOIN("",TRUE,_xlpm.letras)
   )
)</f>
        <v>NFdS</v>
      </c>
      <c r="AW43" s="57" t="str">
        <f>IF(CONTRATOS[[#This Row],[FISCAL DEMANDANTE]]="sem indicação",CONTRATOS[[#This Row],[FISCAL TECNICO]],CONTRATOS[[#This Row],[FISCAL DEMANDANTE]])</f>
        <v>Neyla Freitas dos Santos</v>
      </c>
      <c r="AX43" s="540" cm="1">
        <f t="array" ref="AX4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51855</v>
      </c>
      <c r="AY43" s="58" t="str">
        <f>_xlfn.CONCAT(CONTRATOS[[#This Row],[ARP ou CONTRATO]],CONTRATOS[[#This Row],[N°ANO]])</f>
        <v>CONTRATO095/2025</v>
      </c>
      <c r="AZ43" s="293" t="str">
        <f>IF(ISNUMBER(FIND("8.666",AA43)),
"Nos termos da Portaria n° 3.615/2021-GP, a prorrogação de contratos administrativos deverá ser instaurada com antecedência mínima de 60 (sessenta) dias do término da vigência, mediante envio do respectivo expediente à SEADM, via SEI.",
IF(ISNUMBER(FIND("14.133",AA43)),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43" s="556"/>
    </row>
    <row r="44" spans="1:53" ht="154.5">
      <c r="A44" s="58" t="s">
        <v>52</v>
      </c>
      <c r="B44" s="68" t="s">
        <v>470</v>
      </c>
      <c r="C44" s="69">
        <v>2021</v>
      </c>
      <c r="D44" s="57" t="s">
        <v>471</v>
      </c>
      <c r="E44" s="58" t="s">
        <v>472</v>
      </c>
      <c r="F44" s="59" t="s">
        <v>473</v>
      </c>
      <c r="G44" s="115" t="s">
        <v>144</v>
      </c>
      <c r="H44" s="58" t="s">
        <v>58</v>
      </c>
      <c r="I44" s="60" t="s">
        <v>474</v>
      </c>
      <c r="J44" s="61">
        <v>44267</v>
      </c>
      <c r="K44" s="62" t="str">
        <f>TEXT(J44,"DD/MM/AA")</f>
        <v>12/03/21</v>
      </c>
      <c r="L44" s="61">
        <v>46277</v>
      </c>
      <c r="M44" s="63" t="str">
        <f>TEXT(L44,"DD/MM/AA")</f>
        <v>12/09/26</v>
      </c>
      <c r="N44" s="62">
        <f>_xlfn.DAYS(CONTRATOS[[#This Row],[TÉRMINO]],CONTRATOS[[#This Row],[INÍCIO]])</f>
        <v>2010</v>
      </c>
      <c r="O44" s="64">
        <f ca="1">IF(ISBLANK(CONTRATOS[[#This Row],[TÉRMINO]]),"-",IF(ISNUMBER(CONTRATOS[[#This Row],[TÉRMINO]]),IF(CONTRATOS[[#This Row],[TÉRMINO]]&lt;TODAY(),"EXPIRADO",CONTRATOS[[#This Row],[TÉRMINO]]-TODAY()),"INDETERMINADO"))</f>
        <v>103</v>
      </c>
      <c r="P44" s="64" t="str">
        <f ca="1">IF(O44="EXPIRADO","EXPIRADO",(IF(O44&lt;=30,"INFERIOR A 30 DIAS",(IF(O44&lt;=60,"INFERIOR A 60 DIAS",(IF(O44&lt;=90,"INFERIOR A 90 DIAS",(IF(O44&lt;=120,"INFERIOR A 120 DIAS",(IF(O44&lt;150,"INFERIOR A 150 DIAS",(IF(O44=150,"150 DIAS","SUPERIOR A 150 DIAS")))))))))))))</f>
        <v>INFERIOR A 120 DIAS</v>
      </c>
      <c r="Q44" s="64" t="str">
        <f ca="1">IF(CONTRATOS[[#This Row],[TÉRMINO]]="","VIGENTE",IF(CONTRATOS[[#This Row],[TÉRMINO]]&gt;=TODAY(),"VIGENTE","EXPIRADO"))</f>
        <v>VIGENTE</v>
      </c>
      <c r="R44" s="450">
        <v>7760812.7999999998</v>
      </c>
      <c r="S44" s="80" t="s">
        <v>60</v>
      </c>
      <c r="T44" s="66">
        <f>IF(LEFT(AY44,3)="ARP",
    0,
    IFERROR(VLOOKUP(AY44,'M.11 Contratos execução'!A:V,17,FALSE),0)
)</f>
        <v>5</v>
      </c>
      <c r="U44" s="455" t="s">
        <v>98</v>
      </c>
      <c r="V44" s="58" t="s">
        <v>475</v>
      </c>
      <c r="W44" s="96" cm="1">
        <f t="array" ref="W4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4" s="96" cm="1">
        <f t="array" ref="X4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5641575.2699999996</v>
      </c>
      <c r="Y44" s="78" t="s">
        <v>476</v>
      </c>
      <c r="Z44" s="158"/>
      <c r="AA44" s="58" t="s">
        <v>64</v>
      </c>
      <c r="AB44" s="58"/>
      <c r="AC44" s="58" t="s">
        <v>101</v>
      </c>
      <c r="AD44" s="58" t="str">
        <f>IF(CONTRATOS[[#This Row],[DIAS_CONTRATO]]&lt;=1800,"PRAZO LEGAL",IF(CONTRATOS[[#This Row],[DIAS_CONTRATO]]&lt;=2130,"EXCEPCIONAL","EMERGENCIAL"))</f>
        <v>EXCEPCIONAL</v>
      </c>
      <c r="AE44" s="58" t="str">
        <f>YEAR(L44) &amp; " - " &amp; IF(MONTH(L44)&lt;=3, "1º Trimestre", IF(MONTH(L44)&lt;=6, "2º Trimestre", IF(MONTH(L44)&lt;=9, "3º Trimestre", IF(MONTH(L44)&lt;=12, "4º Trimestre"))))</f>
        <v>2026 - 3º Trimestre</v>
      </c>
      <c r="AF44" s="61">
        <f>CONTRATOS[[#This Row],[TÉRMINO]]-60</f>
        <v>46217</v>
      </c>
      <c r="AG44" s="116" t="str">
        <f>IF(Z44="","Sem informação", IF(Z44&lt;=AF44, "Dentro do prazo", "Fora do prazo"))</f>
        <v>Sem informação</v>
      </c>
      <c r="AH44" s="79" t="s">
        <v>115</v>
      </c>
      <c r="AJ44" s="58" t="s">
        <v>175</v>
      </c>
      <c r="AK44" s="58" t="s">
        <v>153</v>
      </c>
      <c r="AL44" s="58" t="s">
        <v>153</v>
      </c>
      <c r="AM44" s="115" t="s">
        <v>69</v>
      </c>
      <c r="AN44" s="115" t="s">
        <v>176</v>
      </c>
      <c r="AO4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alvaro.alvao@tjpa.jus.br;arthur.watrin@tjpa.jus.br; arthur.watrin@tjpa.jus.br; ; sergio.moreira@tjpa.jus.br;coordenadoria.contratos@tjpa.jus.br</v>
      </c>
      <c r="AP44" s="143">
        <f ca="1">CONTRATOS[[#This Row],[TÉRMINO]]-TODAY()</f>
        <v>103</v>
      </c>
      <c r="AQ44" s="58" t="str">
        <f>IF(YEAR(CONTRATOS[[#This Row],[TÉRMINO]])=2024,INT((MONTH(CONTRATOS[[#This Row],[TÉRMINO]])+2)/3),"")</f>
        <v/>
      </c>
      <c r="AR44" s="58" t="s">
        <v>271</v>
      </c>
      <c r="AS44" s="58" t="str">
        <f ca="1">IF(TODAY()-AB44&gt;365,"Iniciar Processo de Reajuste","Aguardar anualidade")</f>
        <v>Iniciar Processo de Reajuste</v>
      </c>
      <c r="AT44" s="58" t="str">
        <f>_xlfn.CONCAT(TEXT(B44,"000"),"/",C44)</f>
        <v>008/2021</v>
      </c>
      <c r="AU44" s="58"/>
      <c r="AV44" s="58" t="str" cm="1">
        <f t="array" ref="AV44">IF(CONTRATOS[[#This Row],[NOME DO FISCAL ]]="Sem indicação",
   CONTRATOS[[#This Row],[NOME DO FISCAL ]],
   _xlfn.LET(
      _xlpm.s, " "&amp;TRIM(CONTRATOS[[#This Row],[NOME DO FISCAL ]]),
      _xlpm.n, LEN(_xlpm.s)-1,
      _xlpm.idx, _xlfn.SEQUENCE(1,_xlpm.n),
      _xlpm.letras, IF(MID(_xlpm.s,_xlpm.idx,1)=" ", MID(_xlpm.s,_xlpm.idx+1,1), ""),
      _xlfn.TEXTJOIN("",TRUE,_xlpm.letras)
   )
)</f>
        <v>AWdC</v>
      </c>
      <c r="AW44" s="57" t="str">
        <f>IF(CONTRATOS[[#This Row],[FISCAL DEMANDANTE]]="sem indicação",CONTRATOS[[#This Row],[FISCAL TECNICO]],CONTRATOS[[#This Row],[FISCAL DEMANDANTE]])</f>
        <v>Arthur Wadrin da Costa</v>
      </c>
      <c r="AX44" s="540" cm="1">
        <f t="array" ref="AX4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15159071.51</v>
      </c>
      <c r="AY44" s="58" t="str">
        <f>_xlfn.CONCAT(CONTRATOS[[#This Row],[ARP ou CONTRATO]],CONTRATOS[[#This Row],[N°ANO]])</f>
        <v>CONTRATO008/2021</v>
      </c>
      <c r="AZ44" s="293" t="str">
        <f>IF(ISNUMBER(FIND("8.666",AA44)),
"Nos termos da Portaria n° 3.615/2021-GP, a prorrogação de contratos administrativos deverá ser instaurada com antecedência mínima de 60 (sessenta) dias do término da vigência, mediante envio do respectivo expediente à SEADM, via SEI.",
IF(ISNUMBER(FIND("14.133",AA44)),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4" s="556"/>
    </row>
    <row r="45" spans="1:53" ht="60">
      <c r="A45" s="58" t="s">
        <v>52</v>
      </c>
      <c r="B45" s="57" t="s">
        <v>477</v>
      </c>
      <c r="C45" s="58">
        <v>2024</v>
      </c>
      <c r="D45" s="57" t="s">
        <v>324</v>
      </c>
      <c r="E45" s="58" t="s">
        <v>325</v>
      </c>
      <c r="F45" s="59" t="s">
        <v>478</v>
      </c>
      <c r="G45" s="57" t="s">
        <v>144</v>
      </c>
      <c r="H45" s="58" t="s">
        <v>58</v>
      </c>
      <c r="I45" s="60" t="s">
        <v>479</v>
      </c>
      <c r="J45" s="61">
        <v>45547</v>
      </c>
      <c r="K45" s="62" t="str">
        <f>TEXT(J45,"DD/MM/AA")</f>
        <v>12/09/24</v>
      </c>
      <c r="L45" s="61">
        <v>46277</v>
      </c>
      <c r="M45" s="63" t="str">
        <f>TEXT(L45,"DD/MM/AA")</f>
        <v>12/09/26</v>
      </c>
      <c r="N45" s="115">
        <f>_xlfn.DAYS(CONTRATOS[[#This Row],[TÉRMINO]],CONTRATOS[[#This Row],[INÍCIO]])</f>
        <v>730</v>
      </c>
      <c r="O45" s="64">
        <f ca="1">IF(ISBLANK(CONTRATOS[[#This Row],[TÉRMINO]]),"-",IF(ISNUMBER(CONTRATOS[[#This Row],[TÉRMINO]]),IF(CONTRATOS[[#This Row],[TÉRMINO]]&lt;TODAY(),"EXPIRADO",CONTRATOS[[#This Row],[TÉRMINO]]-TODAY()),"INDETERMINADO"))</f>
        <v>103</v>
      </c>
      <c r="P45" s="64" t="str">
        <f ca="1">IF(O45="EXPIRADO","EXPIRADO",(IF(O45&lt;=30,"INFERIOR A 30 DIAS",(IF(O45&lt;=60,"INFERIOR A 60 DIAS",(IF(O45&lt;=90,"INFERIOR A 90 DIAS",(IF(O45&lt;=120,"INFERIOR A 120 DIAS",(IF(O45&lt;150,"INFERIOR A 150 DIAS",(IF(O45=150,"150 DIAS","SUPERIOR A 150 DIAS")))))))))))))</f>
        <v>INFERIOR A 120 DIAS</v>
      </c>
      <c r="Q45" s="62" t="str">
        <f ca="1">IF(CONTRATOS[[#This Row],[TÉRMINO]]="","VIGENTE",IF(CONTRATOS[[#This Row],[TÉRMINO]]&gt;=TODAY(),"VIGENTE","EXPIRADO"))</f>
        <v>VIGENTE</v>
      </c>
      <c r="R45" s="450">
        <v>573703.72</v>
      </c>
      <c r="S45" s="80" t="s">
        <v>60</v>
      </c>
      <c r="T45" s="66">
        <f>IF(LEFT(AY45,3)="ARP",
    0,
    IFERROR(VLOOKUP(AY45,'M.11 Contratos execução'!A:V,17,FALSE),0)
)</f>
        <v>0</v>
      </c>
      <c r="U45" s="455" t="s">
        <v>98</v>
      </c>
      <c r="V45" s="167" t="s">
        <v>480</v>
      </c>
      <c r="W45" s="96" cm="1">
        <f t="array" ref="W4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5" s="96" cm="1">
        <f t="array" ref="X4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573703.72</v>
      </c>
      <c r="Y45" s="78" t="s">
        <v>481</v>
      </c>
      <c r="Z45" s="158"/>
      <c r="AA45" s="58" t="s">
        <v>81</v>
      </c>
      <c r="AB45" s="61">
        <v>45819</v>
      </c>
      <c r="AC45" s="58" t="s">
        <v>82</v>
      </c>
      <c r="AD45" s="168" t="str">
        <f>IF(CONTRATOS[[#This Row],[DIAS_CONTRATO]]&lt;=1800,"PRAZO LEGAL",IF(CONTRATOS[[#This Row],[DIAS_CONTRATO]]&lt;=2130,"EXCEPCIONAL","EMERGENCIAL"))</f>
        <v>PRAZO LEGAL</v>
      </c>
      <c r="AE45" s="116" t="str">
        <f>YEAR(L45) &amp; " - " &amp; IF(MONTH(L45)&lt;=3, "1º Trimestre", IF(MONTH(L45)&lt;=6, "2º Trimestre", IF(MONTH(L45)&lt;=9, "3º Trimestre", IF(MONTH(L45)&lt;=12, "4º Trimestre"))))</f>
        <v>2026 - 3º Trimestre</v>
      </c>
      <c r="AF45" s="130">
        <f>CONTRATOS[[#This Row],[TÉRMINO]]-60</f>
        <v>46217</v>
      </c>
      <c r="AG45" s="116" t="str">
        <f>IF(Z45="","Sem informação", IF(Z45&lt;=AF45, "Dentro do prazo", "Fora do prazo"))</f>
        <v>Sem informação</v>
      </c>
      <c r="AH45" s="79" t="s">
        <v>115</v>
      </c>
      <c r="AJ45" s="58" t="s">
        <v>102</v>
      </c>
      <c r="AK45" s="58" t="s">
        <v>103</v>
      </c>
      <c r="AL45" s="58" t="s">
        <v>104</v>
      </c>
      <c r="AM45" s="58" t="s">
        <v>103</v>
      </c>
      <c r="AN45" s="58" t="s">
        <v>311</v>
      </c>
      <c r="AO4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denison.soares@tjpa.jus.br;arilson.silva@tjpa.jus.br; claudio.cabral@tjpa.jus.br; arilson.silva@tjpa.jus.br; bruno.bcardoso@tjpa.jus.br;coordenadoria.contratos@tjpa.jus.br</v>
      </c>
      <c r="AP45" s="143">
        <f ca="1">CONTRATOS[[#This Row],[TÉRMINO]]-TODAY()</f>
        <v>103</v>
      </c>
      <c r="AQ45" s="58" t="str">
        <f>IF(YEAR(CONTRATOS[[#This Row],[TÉRMINO]])=2024,INT((MONTH(CONTRATOS[[#This Row],[TÉRMINO]])+2)/3),"")</f>
        <v/>
      </c>
      <c r="AR45" s="58"/>
      <c r="AS45" s="58" t="str">
        <f ca="1">IF(TODAY()-AB45&gt;365,"Iniciar Processo de Reajuste","Aguardar anualidade")</f>
        <v>Aguardar anualidade</v>
      </c>
      <c r="AT45" s="58" t="str">
        <f>_xlfn.CONCAT(TEXT(B45,"000"),"/",C45)</f>
        <v>097/2024</v>
      </c>
      <c r="AU45" s="58"/>
      <c r="AV45" s="58" t="str" cm="1">
        <f t="array" ref="AV45">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45" s="57" t="str">
        <f>IF(CONTRATOS[[#This Row],[FISCAL DEMANDANTE]]="sem indicação",CONTRATOS[[#This Row],[FISCAL TECNICO]],CONTRATOS[[#This Row],[FISCAL DEMANDANTE]])</f>
        <v>Arilson Galdino da Silva</v>
      </c>
      <c r="AX45" s="540" cm="1">
        <f t="array" ref="AX4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321443.65999999997</v>
      </c>
      <c r="AY45" s="58" t="str">
        <f>_xlfn.CONCAT(CONTRATOS[[#This Row],[ARP ou CONTRATO]],CONTRATOS[[#This Row],[N°ANO]])</f>
        <v>CONTRATO097/2024</v>
      </c>
      <c r="AZ45" s="293" t="str">
        <f>IF(ISNUMBER(FIND("8.666",AA45)),
"Nos termos da Portaria n° 3.615/2021-GP, a prorrogação de contratos administrativos deverá ser instaurada com antecedência mínima de 60 (sessenta) dias do término da vigência, mediante envio do respectivo expediente à SEADM, via SEI.",
IF(ISNUMBER(FIND("14.133",AA45)),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45" s="556"/>
    </row>
    <row r="46" spans="1:53" ht="60.75">
      <c r="A46" s="215" t="s">
        <v>71</v>
      </c>
      <c r="B46" s="216" t="s">
        <v>93</v>
      </c>
      <c r="C46" s="215">
        <v>2025</v>
      </c>
      <c r="D46" s="216" t="s">
        <v>482</v>
      </c>
      <c r="E46" s="215" t="s">
        <v>483</v>
      </c>
      <c r="F46" s="217" t="s">
        <v>484</v>
      </c>
      <c r="G46" s="216" t="s">
        <v>110</v>
      </c>
      <c r="H46" s="215" t="s">
        <v>58</v>
      </c>
      <c r="I46" s="215" t="s">
        <v>485</v>
      </c>
      <c r="J46" s="218">
        <v>45912</v>
      </c>
      <c r="K46" s="219" t="str">
        <f>TEXT(J46,"DD/MM/AA")</f>
        <v>12/09/25</v>
      </c>
      <c r="L46" s="218">
        <v>46277</v>
      </c>
      <c r="M46" s="220" t="str">
        <f>TEXT(L46,"DD/MM/AA")</f>
        <v>12/09/26</v>
      </c>
      <c r="N46" s="219">
        <f>_xlfn.DAYS(CONTRATOS[[#This Row],[TÉRMINO]],CONTRATOS[[#This Row],[INÍCIO]])</f>
        <v>365</v>
      </c>
      <c r="O46" s="219">
        <f ca="1">IF(ISBLANK(CONTRATOS[[#This Row],[TÉRMINO]]),"-",IF(ISNUMBER(CONTRATOS[[#This Row],[TÉRMINO]]),IF(CONTRATOS[[#This Row],[TÉRMINO]]&lt;TODAY(),"EXPIRADO",CONTRATOS[[#This Row],[TÉRMINO]]-TODAY()),"INDETERMINADO"))</f>
        <v>103</v>
      </c>
      <c r="P46" s="221" t="str">
        <f ca="1">IF(O46="EXPIRADO","EXPIRADO",(IF(O46&lt;=30,"INFERIOR A 30 DIAS",(IF(O46&lt;=60,"INFERIOR A 60 DIAS",(IF(O46&lt;=90,"INFERIOR A 90 DIAS",(IF(O46&lt;=120,"INFERIOR A 120 DIAS",(IF(O46&lt;150,"INFERIOR A 150 DIAS",(IF(O46=150,"150 DIAS","SUPERIOR A 150 DIAS")))))))))))))</f>
        <v>INFERIOR A 120 DIAS</v>
      </c>
      <c r="Q46" s="219" t="str">
        <f ca="1">IF(CONTRATOS[[#This Row],[TÉRMINO]]="","VIGENTE",IF(CONTRATOS[[#This Row],[TÉRMINO]]&gt;=TODAY(),"VIGENTE","EXPIRADO"))</f>
        <v>VIGENTE</v>
      </c>
      <c r="R46" s="667">
        <v>2986000</v>
      </c>
      <c r="S46" s="259" t="s">
        <v>60</v>
      </c>
      <c r="T46" s="66">
        <f>IF(LEFT(AY46,3)="ARP",
    0,
    IFERROR(VLOOKUP(AY46,'M.11 Contratos execução'!A:V,17,FALSE),0)
)</f>
        <v>0</v>
      </c>
      <c r="U46" s="593" t="s">
        <v>98</v>
      </c>
      <c r="V46" s="222" t="s">
        <v>486</v>
      </c>
      <c r="W46" s="96" cm="1">
        <f t="array" ref="W4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6" s="96" cm="1">
        <f t="array" ref="X4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2986000</v>
      </c>
      <c r="Y46" s="339"/>
      <c r="Z46" s="224"/>
      <c r="AA46" s="215" t="s">
        <v>81</v>
      </c>
      <c r="AB46" s="215"/>
      <c r="AC46" s="215"/>
      <c r="AD46" s="225" t="str">
        <f>IF(CONTRATOS[[#This Row],[DIAS_CONTRATO]]&lt;=1800,"PRAZO LEGAL",IF(CONTRATOS[[#This Row],[DIAS_CONTRATO]]&lt;=2130,"EXCEPCIONAL","EMERGENCIAL"))</f>
        <v>PRAZO LEGAL</v>
      </c>
      <c r="AE46" s="215" t="str">
        <f>YEAR(L46) &amp; " - " &amp; IF(MONTH(L46)&lt;=3, "1º Trimestre", IF(MONTH(L46)&lt;=6, "2º Trimestre", IF(MONTH(L46)&lt;=9, "3º Trimestre", IF(MONTH(L46)&lt;=12, "4º Trimestre"))))</f>
        <v>2026 - 3º Trimestre</v>
      </c>
      <c r="AF46" s="218">
        <f>CONTRATOS[[#This Row],[TÉRMINO]]-60</f>
        <v>46217</v>
      </c>
      <c r="AG46" s="116" t="str">
        <f>IF(Z46="","Sem informação", IF(Z46&lt;=AF46, "Dentro do prazo", "Fora do prazo"))</f>
        <v>Sem informação</v>
      </c>
      <c r="AH46" s="263" t="s">
        <v>115</v>
      </c>
      <c r="AI46" s="215"/>
      <c r="AJ46" s="215" t="s">
        <v>380</v>
      </c>
      <c r="AK46" s="215" t="s">
        <v>487</v>
      </c>
      <c r="AL46" s="215" t="s">
        <v>488</v>
      </c>
      <c r="AM46" s="215" t="s">
        <v>69</v>
      </c>
      <c r="AN46" s="215" t="s">
        <v>69</v>
      </c>
      <c r="AO46" s="419"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aline.oliveira@tjpa.jus.br;fontes.daniel@tjpa.jus.br; fabricio.uchoa@tjpa.jus.br; ; ;coordenadoria.contratos@tjpa.jus.br</v>
      </c>
      <c r="AP46" s="227">
        <f ca="1">CONTRATOS[[#This Row],[TÉRMINO]]-TODAY()</f>
        <v>103</v>
      </c>
      <c r="AQ46" s="215" t="str">
        <f>IF(YEAR(CONTRATOS[[#This Row],[TÉRMINO]])=2024,INT((MONTH(CONTRATOS[[#This Row],[TÉRMINO]])+2)/3),"")</f>
        <v/>
      </c>
      <c r="AR46" s="215"/>
      <c r="AS46" s="58" t="str">
        <f ca="1">IF(TODAY()-AB46&gt;365,"Iniciar Processo de Reajuste","Aguardar anualidade")</f>
        <v>Iniciar Processo de Reajuste</v>
      </c>
      <c r="AT46" s="215" t="str">
        <f>_xlfn.CONCAT(TEXT(B46,"000"),"/",C46)</f>
        <v>036/2025</v>
      </c>
      <c r="AU46" s="215"/>
      <c r="AV46" s="216" t="str" cm="1">
        <f t="array" ref="AV46">IF(CONTRATOS[[#This Row],[NOME DO FISCAL ]]="Sem indicação",
   CONTRATOS[[#This Row],[NOME DO FISCAL ]],
   _xlfn.LET(
      _xlpm.s, " "&amp;TRIM(CONTRATOS[[#This Row],[NOME DO FISCAL ]]),
      _xlpm.n, LEN(_xlpm.s)-1,
      _xlpm.idx, _xlfn.SEQUENCE(1,_xlpm.n),
      _xlpm.letras, IF(MID(_xlpm.s,_xlpm.idx,1)=" ", MID(_xlpm.s,_xlpm.idx+1,1), ""),
      _xlfn.TEXTJOIN("",TRUE,_xlpm.letras)
   )
)</f>
        <v>DFP</v>
      </c>
      <c r="AW46" s="216" t="str">
        <f>IF(CONTRATOS[[#This Row],[FISCAL DEMANDANTE]]="sem indicação",CONTRATOS[[#This Row],[FISCAL TECNICO]],CONTRATOS[[#This Row],[FISCAL DEMANDANTE]])</f>
        <v>Daniel Fontes Pereira</v>
      </c>
      <c r="AX46" s="542" cm="1">
        <f t="array" ref="AX4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6" s="58" t="str">
        <f>_xlfn.CONCAT(CONTRATOS[[#This Row],[ARP ou CONTRATO]],CONTRATOS[[#This Row],[N°ANO]])</f>
        <v>ARP036/2025</v>
      </c>
      <c r="AZ46" s="293" t="str">
        <f>IF(ISNUMBER(FIND("8.666",AA46)),
"Nos termos da Portaria n° 3.615/2021-GP, a prorrogação de contratos administrativos deverá ser instaurada com antecedência mínima de 60 (sessenta) dias do término da vigência, mediante envio do respectivo expediente à SEADM, via SEI.",
IF(ISNUMBER(FIND("14.133",AA46)),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46" s="556"/>
    </row>
    <row r="47" spans="1:53" s="215" customFormat="1" ht="60.75">
      <c r="A47" s="215" t="s">
        <v>71</v>
      </c>
      <c r="B47" s="216" t="s">
        <v>489</v>
      </c>
      <c r="C47" s="215">
        <v>2025</v>
      </c>
      <c r="D47" s="216" t="s">
        <v>490</v>
      </c>
      <c r="E47" s="215" t="s">
        <v>491</v>
      </c>
      <c r="F47" s="217" t="s">
        <v>484</v>
      </c>
      <c r="G47" s="216" t="s">
        <v>110</v>
      </c>
      <c r="H47" s="215" t="s">
        <v>58</v>
      </c>
      <c r="I47" s="215" t="s">
        <v>485</v>
      </c>
      <c r="J47" s="218">
        <v>45912</v>
      </c>
      <c r="K47" s="219" t="str">
        <f>TEXT(J47,"DD/MM/AA")</f>
        <v>12/09/25</v>
      </c>
      <c r="L47" s="218">
        <v>46277</v>
      </c>
      <c r="M47" s="220" t="str">
        <f>TEXT(L47,"DD/MM/AA")</f>
        <v>12/09/26</v>
      </c>
      <c r="N47" s="219">
        <f>_xlfn.DAYS(CONTRATOS[[#This Row],[TÉRMINO]],CONTRATOS[[#This Row],[INÍCIO]])</f>
        <v>365</v>
      </c>
      <c r="O47" s="219">
        <f ca="1">IF(ISBLANK(CONTRATOS[[#This Row],[TÉRMINO]]),"-",IF(ISNUMBER(CONTRATOS[[#This Row],[TÉRMINO]]),IF(CONTRATOS[[#This Row],[TÉRMINO]]&lt;TODAY(),"EXPIRADO",CONTRATOS[[#This Row],[TÉRMINO]]-TODAY()),"INDETERMINADO"))</f>
        <v>103</v>
      </c>
      <c r="P47" s="221" t="str">
        <f ca="1">IF(O47="EXPIRADO","EXPIRADO",(IF(O47&lt;=30,"INFERIOR A 30 DIAS",(IF(O47&lt;=60,"INFERIOR A 60 DIAS",(IF(O47&lt;=90,"INFERIOR A 90 DIAS",(IF(O47&lt;=120,"INFERIOR A 120 DIAS",(IF(O47&lt;150,"INFERIOR A 150 DIAS",(IF(O47=150,"150 DIAS","SUPERIOR A 150 DIAS")))))))))))))</f>
        <v>INFERIOR A 120 DIAS</v>
      </c>
      <c r="Q47" s="219" t="str">
        <f ca="1">IF(CONTRATOS[[#This Row],[TÉRMINO]]="","VIGENTE",IF(CONTRATOS[[#This Row],[TÉRMINO]]&gt;=TODAY(),"VIGENTE","EXPIRADO"))</f>
        <v>VIGENTE</v>
      </c>
      <c r="R47" s="305">
        <v>132600</v>
      </c>
      <c r="S47" s="259" t="s">
        <v>60</v>
      </c>
      <c r="T47" s="66">
        <f>IF(LEFT(AY47,3)="ARP",
    0,
    IFERROR(VLOOKUP(AY47,'M.11 Contratos execução'!A:V,17,FALSE),0)
)</f>
        <v>0</v>
      </c>
      <c r="U47" s="593" t="s">
        <v>98</v>
      </c>
      <c r="V47" s="222" t="s">
        <v>492</v>
      </c>
      <c r="W47" s="96" cm="1">
        <f t="array" ref="W4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7" s="96" cm="1">
        <f t="array" ref="X4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132600</v>
      </c>
      <c r="Y47" s="339"/>
      <c r="Z47" s="224"/>
      <c r="AA47" s="215" t="s">
        <v>81</v>
      </c>
      <c r="AD47" s="225" t="str">
        <f>IF(CONTRATOS[[#This Row],[DIAS_CONTRATO]]&lt;=1800,"PRAZO LEGAL",IF(CONTRATOS[[#This Row],[DIAS_CONTRATO]]&lt;=2130,"EXCEPCIONAL","EMERGENCIAL"))</f>
        <v>PRAZO LEGAL</v>
      </c>
      <c r="AE47" s="215" t="str">
        <f>YEAR(L47) &amp; " - " &amp; IF(MONTH(L47)&lt;=3, "1º Trimestre", IF(MONTH(L47)&lt;=6, "2º Trimestre", IF(MONTH(L47)&lt;=9, "3º Trimestre", IF(MONTH(L47)&lt;=12, "4º Trimestre"))))</f>
        <v>2026 - 3º Trimestre</v>
      </c>
      <c r="AF47" s="218">
        <f>CONTRATOS[[#This Row],[TÉRMINO]]-60</f>
        <v>46217</v>
      </c>
      <c r="AG47" s="116" t="str">
        <f>IF(Z47="","Sem informação", IF(Z47&lt;=AF47, "Dentro do prazo", "Fora do prazo"))</f>
        <v>Sem informação</v>
      </c>
      <c r="AH47" s="263" t="s">
        <v>115</v>
      </c>
      <c r="AJ47" s="215" t="s">
        <v>380</v>
      </c>
      <c r="AK47" s="215" t="s">
        <v>487</v>
      </c>
      <c r="AL47" s="215" t="s">
        <v>488</v>
      </c>
      <c r="AM47" s="215" t="s">
        <v>69</v>
      </c>
      <c r="AN47" s="215" t="s">
        <v>69</v>
      </c>
      <c r="AO47" s="419"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aline.oliveira@tjpa.jus.br;fontes.daniel@tjpa.jus.br; fabricio.uchoa@tjpa.jus.br; ; ;coordenadoria.contratos@tjpa.jus.br</v>
      </c>
      <c r="AP47" s="227">
        <f ca="1">CONTRATOS[[#This Row],[TÉRMINO]]-TODAY()</f>
        <v>103</v>
      </c>
      <c r="AQ47" s="215" t="str">
        <f>IF(YEAR(CONTRATOS[[#This Row],[TÉRMINO]])=2024,INT((MONTH(CONTRATOS[[#This Row],[TÉRMINO]])+2)/3),"")</f>
        <v/>
      </c>
      <c r="AS47" s="58" t="str">
        <f ca="1">IF(TODAY()-AB47&gt;365,"Iniciar Processo de Reajuste","Aguardar anualidade")</f>
        <v>Iniciar Processo de Reajuste</v>
      </c>
      <c r="AT47" s="215" t="str">
        <f>_xlfn.CONCAT(TEXT(B47,"000"),"/",C47)</f>
        <v>038/2025</v>
      </c>
      <c r="AV47" s="216" t="str" cm="1">
        <f t="array" ref="AV47">IF(CONTRATOS[[#This Row],[NOME DO FISCAL ]]="Sem indicação",
   CONTRATOS[[#This Row],[NOME DO FISCAL ]],
   _xlfn.LET(
      _xlpm.s, " "&amp;TRIM(CONTRATOS[[#This Row],[NOME DO FISCAL ]]),
      _xlpm.n, LEN(_xlpm.s)-1,
      _xlpm.idx, _xlfn.SEQUENCE(1,_xlpm.n),
      _xlpm.letras, IF(MID(_xlpm.s,_xlpm.idx,1)=" ", MID(_xlpm.s,_xlpm.idx+1,1), ""),
      _xlfn.TEXTJOIN("",TRUE,_xlpm.letras)
   )
)</f>
        <v>DFP</v>
      </c>
      <c r="AW47" s="216" t="str">
        <f>IF(CONTRATOS[[#This Row],[FISCAL DEMANDANTE]]="sem indicação",CONTRATOS[[#This Row],[FISCAL TECNICO]],CONTRATOS[[#This Row],[FISCAL DEMANDANTE]])</f>
        <v>Daniel Fontes Pereira</v>
      </c>
      <c r="AX47" s="542" cm="1">
        <f t="array" ref="AX4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7" s="58" t="str">
        <f>_xlfn.CONCAT(CONTRATOS[[#This Row],[ARP ou CONTRATO]],CONTRATOS[[#This Row],[N°ANO]])</f>
        <v>ARP038/2025</v>
      </c>
      <c r="AZ47" s="293" t="str">
        <f>IF(ISNUMBER(FIND("8.666",AA47)),
"Nos termos da Portaria n° 3.615/2021-GP, a prorrogação de contratos administrativos deverá ser instaurada com antecedência mínima de 60 (sessenta) dias do término da vigência, mediante envio do respectivo expediente à SEADM, via SEI.",
IF(ISNUMBER(FIND("14.133",AA47)),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47" s="556"/>
    </row>
    <row r="48" spans="1:53" s="215" customFormat="1" ht="60.75">
      <c r="A48" s="215" t="s">
        <v>71</v>
      </c>
      <c r="B48" s="216" t="s">
        <v>294</v>
      </c>
      <c r="C48" s="215">
        <v>2025</v>
      </c>
      <c r="D48" s="216" t="s">
        <v>493</v>
      </c>
      <c r="E48" s="215" t="s">
        <v>494</v>
      </c>
      <c r="F48" s="217" t="s">
        <v>484</v>
      </c>
      <c r="G48" s="216" t="s">
        <v>110</v>
      </c>
      <c r="H48" s="215" t="s">
        <v>58</v>
      </c>
      <c r="I48" s="215" t="s">
        <v>485</v>
      </c>
      <c r="J48" s="218">
        <v>45912</v>
      </c>
      <c r="K48" s="219" t="str">
        <f>TEXT(J48,"DD/MM/AA")</f>
        <v>12/09/25</v>
      </c>
      <c r="L48" s="218">
        <v>46277</v>
      </c>
      <c r="M48" s="220" t="str">
        <f>TEXT(L48,"DD/MM/AA")</f>
        <v>12/09/26</v>
      </c>
      <c r="N48" s="219">
        <f>_xlfn.DAYS(CONTRATOS[[#This Row],[TÉRMINO]],CONTRATOS[[#This Row],[INÍCIO]])</f>
        <v>365</v>
      </c>
      <c r="O48" s="219">
        <f ca="1">IF(ISBLANK(CONTRATOS[[#This Row],[TÉRMINO]]),"-",IF(ISNUMBER(CONTRATOS[[#This Row],[TÉRMINO]]),IF(CONTRATOS[[#This Row],[TÉRMINO]]&lt;TODAY(),"EXPIRADO",CONTRATOS[[#This Row],[TÉRMINO]]-TODAY()),"INDETERMINADO"))</f>
        <v>103</v>
      </c>
      <c r="P48" s="221" t="str">
        <f ca="1">IF(O48="EXPIRADO","EXPIRADO",(IF(O48&lt;=30,"INFERIOR A 30 DIAS",(IF(O48&lt;=60,"INFERIOR A 60 DIAS",(IF(O48&lt;=90,"INFERIOR A 90 DIAS",(IF(O48&lt;=120,"INFERIOR A 120 DIAS",(IF(O48&lt;150,"INFERIOR A 150 DIAS",(IF(O48=150,"150 DIAS","SUPERIOR A 150 DIAS")))))))))))))</f>
        <v>INFERIOR A 120 DIAS</v>
      </c>
      <c r="Q48" s="219" t="str">
        <f ca="1">IF(CONTRATOS[[#This Row],[TÉRMINO]]="","VIGENTE",IF(CONTRATOS[[#This Row],[TÉRMINO]]&gt;=TODAY(),"VIGENTE","EXPIRADO"))</f>
        <v>VIGENTE</v>
      </c>
      <c r="R48" s="305">
        <v>6400000</v>
      </c>
      <c r="S48" s="259" t="s">
        <v>60</v>
      </c>
      <c r="T48" s="66">
        <f>IF(LEFT(AY48,3)="ARP",
    0,
    IFERROR(VLOOKUP(AY48,'M.11 Contratos execução'!A:V,17,FALSE),0)
)</f>
        <v>0</v>
      </c>
      <c r="U48" s="215" t="s">
        <v>98</v>
      </c>
      <c r="V48" s="222" t="s">
        <v>495</v>
      </c>
      <c r="W48" s="96" cm="1">
        <f t="array" ref="W4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8" s="96" cm="1">
        <f t="array" ref="X4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6400000</v>
      </c>
      <c r="Y48" s="339"/>
      <c r="Z48" s="224"/>
      <c r="AA48" s="215" t="s">
        <v>81</v>
      </c>
      <c r="AD48" s="225" t="str">
        <f>IF(CONTRATOS[[#This Row],[DIAS_CONTRATO]]&lt;=1800,"PRAZO LEGAL",IF(CONTRATOS[[#This Row],[DIAS_CONTRATO]]&lt;=2130,"EXCEPCIONAL","EMERGENCIAL"))</f>
        <v>PRAZO LEGAL</v>
      </c>
      <c r="AE48" s="215" t="str">
        <f>YEAR(L48) &amp; " - " &amp; IF(MONTH(L48)&lt;=3, "1º Trimestre", IF(MONTH(L48)&lt;=6, "2º Trimestre", IF(MONTH(L48)&lt;=9, "3º Trimestre", IF(MONTH(L48)&lt;=12, "4º Trimestre"))))</f>
        <v>2026 - 3º Trimestre</v>
      </c>
      <c r="AF48" s="218">
        <f>CONTRATOS[[#This Row],[TÉRMINO]]-60</f>
        <v>46217</v>
      </c>
      <c r="AG48" s="116" t="str">
        <f>IF(Z48="","Sem informação", IF(Z48&lt;=AF48, "Dentro do prazo", "Fora do prazo"))</f>
        <v>Sem informação</v>
      </c>
      <c r="AH48" s="263" t="s">
        <v>115</v>
      </c>
      <c r="AJ48" s="215" t="s">
        <v>380</v>
      </c>
      <c r="AK48" s="215" t="s">
        <v>487</v>
      </c>
      <c r="AL48" s="215" t="s">
        <v>488</v>
      </c>
      <c r="AM48" s="215" t="s">
        <v>69</v>
      </c>
      <c r="AN48" s="215" t="s">
        <v>69</v>
      </c>
      <c r="AO48"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aline.oliveira@tjpa.jus.br;fontes.daniel@tjpa.jus.br; fabricio.uchoa@tjpa.jus.br; ; ;coordenadoria.contratos@tjpa.jus.br</v>
      </c>
      <c r="AP48" s="227">
        <f ca="1">CONTRATOS[[#This Row],[TÉRMINO]]-TODAY()</f>
        <v>103</v>
      </c>
      <c r="AQ48" s="215" t="str">
        <f>IF(YEAR(CONTRATOS[[#This Row],[TÉRMINO]])=2024,INT((MONTH(CONTRATOS[[#This Row],[TÉRMINO]])+2)/3),"")</f>
        <v/>
      </c>
      <c r="AS48" s="58" t="str">
        <f ca="1">IF(TODAY()-AB48&gt;365,"Iniciar Processo de Reajuste","Aguardar anualidade")</f>
        <v>Iniciar Processo de Reajuste</v>
      </c>
      <c r="AT48" s="215" t="str">
        <f>_xlfn.CONCAT(TEXT(B48,"000"),"/",C48)</f>
        <v>039/2025</v>
      </c>
      <c r="AV48" s="216" t="str" cm="1">
        <f t="array" ref="AV48">IF(CONTRATOS[[#This Row],[NOME DO FISCAL ]]="Sem indicação",
   CONTRATOS[[#This Row],[NOME DO FISCAL ]],
   _xlfn.LET(
      _xlpm.s, " "&amp;TRIM(CONTRATOS[[#This Row],[NOME DO FISCAL ]]),
      _xlpm.n, LEN(_xlpm.s)-1,
      _xlpm.idx, _xlfn.SEQUENCE(1,_xlpm.n),
      _xlpm.letras, IF(MID(_xlpm.s,_xlpm.idx,1)=" ", MID(_xlpm.s,_xlpm.idx+1,1), ""),
      _xlfn.TEXTJOIN("",TRUE,_xlpm.letras)
   )
)</f>
        <v>DFP</v>
      </c>
      <c r="AW48" s="216" t="str">
        <f>IF(CONTRATOS[[#This Row],[FISCAL DEMANDANTE]]="sem indicação",CONTRATOS[[#This Row],[FISCAL TECNICO]],CONTRATOS[[#This Row],[FISCAL DEMANDANTE]])</f>
        <v>Daniel Fontes Pereira</v>
      </c>
      <c r="AX48" s="542" cm="1">
        <f t="array" ref="AX4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8" s="58" t="str">
        <f>_xlfn.CONCAT(CONTRATOS[[#This Row],[ARP ou CONTRATO]],CONTRATOS[[#This Row],[N°ANO]])</f>
        <v>ARP039/2025</v>
      </c>
      <c r="AZ48" s="293" t="str">
        <f>IF(ISNUMBER(FIND("8.666",AA48)),
"Nos termos da Portaria n° 3.615/2021-GP, a prorrogação de contratos administrativos deverá ser instaurada com antecedência mínima de 60 (sessenta) dias do término da vigência, mediante envio do respectivo expediente à SEADM, via SEI.",
IF(ISNUMBER(FIND("14.133",AA48)),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48" s="556"/>
    </row>
    <row r="49" spans="1:53" s="215" customFormat="1" ht="72">
      <c r="A49" s="58" t="s">
        <v>52</v>
      </c>
      <c r="B49" s="57" t="s">
        <v>496</v>
      </c>
      <c r="C49" s="58">
        <v>2024</v>
      </c>
      <c r="D49" s="57" t="s">
        <v>497</v>
      </c>
      <c r="E49" s="58" t="s">
        <v>498</v>
      </c>
      <c r="F49" s="59" t="s">
        <v>499</v>
      </c>
      <c r="G49" s="57" t="s">
        <v>144</v>
      </c>
      <c r="H49" s="58" t="s">
        <v>58</v>
      </c>
      <c r="I49" s="60" t="s">
        <v>479</v>
      </c>
      <c r="J49" s="61">
        <v>45547</v>
      </c>
      <c r="K49" s="62" t="str">
        <f>TEXT(J49,"DD/MM/AA")</f>
        <v>12/09/24</v>
      </c>
      <c r="L49" s="61">
        <v>46277</v>
      </c>
      <c r="M49" s="63" t="str">
        <f>TEXT(L49,"DD/MM/AA")</f>
        <v>12/09/26</v>
      </c>
      <c r="N49" s="115">
        <f>_xlfn.DAYS(CONTRATOS[[#This Row],[TÉRMINO]],CONTRATOS[[#This Row],[INÍCIO]])</f>
        <v>730</v>
      </c>
      <c r="O49" s="64">
        <f ca="1">IF(ISBLANK(CONTRATOS[[#This Row],[TÉRMINO]]),"-",IF(ISNUMBER(CONTRATOS[[#This Row],[TÉRMINO]]),IF(CONTRATOS[[#This Row],[TÉRMINO]]&lt;TODAY(),"EXPIRADO",CONTRATOS[[#This Row],[TÉRMINO]]-TODAY()),"INDETERMINADO"))</f>
        <v>103</v>
      </c>
      <c r="P49" s="64" t="str">
        <f ca="1">IF(O49="EXPIRADO","EXPIRADO",(IF(O49&lt;=30,"INFERIOR A 30 DIAS",(IF(O49&lt;=60,"INFERIOR A 60 DIAS",(IF(O49&lt;=90,"INFERIOR A 90 DIAS",(IF(O49&lt;=120,"INFERIOR A 120 DIAS",(IF(O49&lt;150,"INFERIOR A 150 DIAS",(IF(O49=150,"150 DIAS","SUPERIOR A 150 DIAS")))))))))))))</f>
        <v>INFERIOR A 120 DIAS</v>
      </c>
      <c r="Q49" s="62" t="str">
        <f ca="1">IF(CONTRATOS[[#This Row],[TÉRMINO]]="","VIGENTE",IF(CONTRATOS[[#This Row],[TÉRMINO]]&gt;=TODAY(),"VIGENTE","EXPIRADO"))</f>
        <v>VIGENTE</v>
      </c>
      <c r="R49" s="293">
        <v>90997.3</v>
      </c>
      <c r="S49" s="80" t="s">
        <v>60</v>
      </c>
      <c r="T49" s="66">
        <f>IF(LEFT(AY49,3)="ARP",
    0,
    IFERROR(VLOOKUP(AY49,'M.11 Contratos execução'!A:V,17,FALSE),0)
)</f>
        <v>0</v>
      </c>
      <c r="U49" s="455" t="s">
        <v>98</v>
      </c>
      <c r="V49" s="167" t="s">
        <v>500</v>
      </c>
      <c r="W49" s="96" cm="1">
        <f t="array" ref="W4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9" s="96" cm="1">
        <f t="array" ref="X4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90997.3</v>
      </c>
      <c r="Y49" s="67" t="s">
        <v>501</v>
      </c>
      <c r="Z49" s="158"/>
      <c r="AA49" s="58" t="s">
        <v>81</v>
      </c>
      <c r="AB49" s="61">
        <v>45819</v>
      </c>
      <c r="AC49" s="58" t="s">
        <v>82</v>
      </c>
      <c r="AD49" s="168" t="str">
        <f>IF(CONTRATOS[[#This Row],[DIAS_CONTRATO]]&lt;=1800,"PRAZO LEGAL",IF(CONTRATOS[[#This Row],[DIAS_CONTRATO]]&lt;=2130,"EXCEPCIONAL","EMERGENCIAL"))</f>
        <v>PRAZO LEGAL</v>
      </c>
      <c r="AE49" s="116" t="str">
        <f>YEAR(L49) &amp; " - " &amp; IF(MONTH(L49)&lt;=3, "1º Trimestre", IF(MONTH(L49)&lt;=6, "2º Trimestre", IF(MONTH(L49)&lt;=9, "3º Trimestre", IF(MONTH(L49)&lt;=12, "4º Trimestre"))))</f>
        <v>2026 - 3º Trimestre</v>
      </c>
      <c r="AF49" s="130">
        <f>CONTRATOS[[#This Row],[TÉRMINO]]-60</f>
        <v>46217</v>
      </c>
      <c r="AG49" s="116" t="str">
        <f>IF(Z49="","Sem informação", IF(Z49&lt;=AF49, "Dentro do prazo", "Fora do prazo"))</f>
        <v>Sem informação</v>
      </c>
      <c r="AH49" s="79" t="s">
        <v>115</v>
      </c>
      <c r="AI49" s="74"/>
      <c r="AJ49" s="58" t="s">
        <v>102</v>
      </c>
      <c r="AK49" s="58" t="s">
        <v>311</v>
      </c>
      <c r="AL49" s="58" t="s">
        <v>105</v>
      </c>
      <c r="AM49" s="58" t="s">
        <v>103</v>
      </c>
      <c r="AN49" s="58" t="s">
        <v>104</v>
      </c>
      <c r="AO4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denison.soares@tjpa.jus.br;bruno.bcardoso@tjpa.jus.br; cristiano.neri@tjpa.jus.br; arilson.silva@tjpa.jus.br; claudio.cabral@tjpa.jus.br;coordenadoria.contratos@tjpa.jus.br</v>
      </c>
      <c r="AP49" s="143">
        <f ca="1">CONTRATOS[[#This Row],[TÉRMINO]]-TODAY()</f>
        <v>103</v>
      </c>
      <c r="AQ49" s="58" t="str">
        <f>IF(YEAR(CONTRATOS[[#This Row],[TÉRMINO]])=2024,INT((MONTH(CONTRATOS[[#This Row],[TÉRMINO]])+2)/3),"")</f>
        <v/>
      </c>
      <c r="AR49" s="58"/>
      <c r="AS49" s="58" t="str">
        <f ca="1">IF(TODAY()-AB49&gt;365,"Iniciar Processo de Reajuste","Aguardar anualidade")</f>
        <v>Aguardar anualidade</v>
      </c>
      <c r="AT49" s="58" t="str">
        <f>_xlfn.CONCAT(TEXT(B49,"000"),"/",C49)</f>
        <v>098/2024</v>
      </c>
      <c r="AU49" s="58"/>
      <c r="AV49" s="58" t="str" cm="1">
        <f t="array" ref="AV49">IF(CONTRATOS[[#This Row],[NOME DO FISCAL ]]="Sem indicação",
   CONTRATOS[[#This Row],[NOME DO FISCAL ]],
   _xlfn.LET(
      _xlpm.s, " "&amp;TRIM(CONTRATOS[[#This Row],[NOME DO FISCAL ]]),
      _xlpm.n, LEN(_xlpm.s)-1,
      _xlpm.idx, _xlfn.SEQUENCE(1,_xlpm.n),
      _xlpm.letras, IF(MID(_xlpm.s,_xlpm.idx,1)=" ", MID(_xlpm.s,_xlpm.idx+1,1), ""),
      _xlfn.TEXTJOIN("",TRUE,_xlpm.letras)
   )
)</f>
        <v>BBC</v>
      </c>
      <c r="AW49" s="57" t="str">
        <f>IF(CONTRATOS[[#This Row],[FISCAL DEMANDANTE]]="sem indicação",CONTRATOS[[#This Row],[FISCAL TECNICO]],CONTRATOS[[#This Row],[FISCAL DEMANDANTE]])</f>
        <v>Bruno Botelho Cardoso</v>
      </c>
      <c r="AX49" s="540" cm="1">
        <f t="array" ref="AX4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51979.82</v>
      </c>
      <c r="AY49" s="58" t="str">
        <f>_xlfn.CONCAT(CONTRATOS[[#This Row],[ARP ou CONTRATO]],CONTRATOS[[#This Row],[N°ANO]])</f>
        <v>CONTRATO098/2024</v>
      </c>
      <c r="AZ49" s="293" t="str">
        <f>IF(ISNUMBER(FIND("8.666",AA49)),
"Nos termos da Portaria n° 3.615/2021-GP, a prorrogação de contratos administrativos deverá ser instaurada com antecedência mínima de 60 (sessenta) dias do término da vigência, mediante envio do respectivo expediente à SEADM, via SEI.",
IF(ISNUMBER(FIND("14.133",AA49)),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49" s="556"/>
    </row>
    <row r="50" spans="1:53" s="215" customFormat="1" ht="91.5">
      <c r="A50" s="58" t="s">
        <v>52</v>
      </c>
      <c r="B50" s="57" t="s">
        <v>502</v>
      </c>
      <c r="C50" s="58">
        <v>2024</v>
      </c>
      <c r="D50" s="57" t="s">
        <v>503</v>
      </c>
      <c r="E50" s="58" t="s">
        <v>504</v>
      </c>
      <c r="F50" s="59" t="s">
        <v>478</v>
      </c>
      <c r="G50" s="57" t="s">
        <v>144</v>
      </c>
      <c r="H50" s="58" t="s">
        <v>58</v>
      </c>
      <c r="I50" s="60" t="s">
        <v>479</v>
      </c>
      <c r="J50" s="61">
        <v>45547</v>
      </c>
      <c r="K50" s="62" t="str">
        <f>TEXT(J50,"DD/MM/AA")</f>
        <v>12/09/24</v>
      </c>
      <c r="L50" s="61">
        <v>46277</v>
      </c>
      <c r="M50" s="63" t="str">
        <f>TEXT(L50,"DD/MM/AA")</f>
        <v>12/09/26</v>
      </c>
      <c r="N50" s="115">
        <f>_xlfn.DAYS(CONTRATOS[[#This Row],[TÉRMINO]],CONTRATOS[[#This Row],[INÍCIO]])</f>
        <v>730</v>
      </c>
      <c r="O50" s="64">
        <f ca="1">IF(ISBLANK(CONTRATOS[[#This Row],[TÉRMINO]]),"-",IF(ISNUMBER(CONTRATOS[[#This Row],[TÉRMINO]]),IF(CONTRATOS[[#This Row],[TÉRMINO]]&lt;TODAY(),"EXPIRADO",CONTRATOS[[#This Row],[TÉRMINO]]-TODAY()),"INDETERMINADO"))</f>
        <v>103</v>
      </c>
      <c r="P50" s="64" t="str">
        <f ca="1">IF(O50="EXPIRADO","EXPIRADO",(IF(O50&lt;=30,"INFERIOR A 30 DIAS",(IF(O50&lt;=60,"INFERIOR A 60 DIAS",(IF(O50&lt;=90,"INFERIOR A 90 DIAS",(IF(O50&lt;=120,"INFERIOR A 120 DIAS",(IF(O50&lt;150,"INFERIOR A 150 DIAS",(IF(O50=150,"150 DIAS","SUPERIOR A 150 DIAS")))))))))))))</f>
        <v>INFERIOR A 120 DIAS</v>
      </c>
      <c r="Q50" s="62" t="str">
        <f ca="1">IF(CONTRATOS[[#This Row],[TÉRMINO]]="","VIGENTE",IF(CONTRATOS[[#This Row],[TÉRMINO]]&gt;=TODAY(),"VIGENTE","EXPIRADO"))</f>
        <v>VIGENTE</v>
      </c>
      <c r="R50" s="293">
        <v>46944.07</v>
      </c>
      <c r="S50" s="80" t="s">
        <v>60</v>
      </c>
      <c r="T50" s="66">
        <f>IF(LEFT(AY50,3)="ARP",
    0,
    IFERROR(VLOOKUP(AY50,'M.11 Contratos execução'!A:V,17,FALSE),0)
)</f>
        <v>0</v>
      </c>
      <c r="U50" s="455" t="s">
        <v>98</v>
      </c>
      <c r="V50" s="167" t="s">
        <v>505</v>
      </c>
      <c r="W50" s="96" cm="1">
        <f t="array" ref="W5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50" s="96" cm="1">
        <f t="array" ref="X5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46944.07</v>
      </c>
      <c r="Y50" s="67" t="s">
        <v>506</v>
      </c>
      <c r="Z50" s="158"/>
      <c r="AA50" s="58" t="s">
        <v>81</v>
      </c>
      <c r="AB50" s="61">
        <v>45819</v>
      </c>
      <c r="AC50" s="58" t="s">
        <v>82</v>
      </c>
      <c r="AD50" s="168" t="str">
        <f>IF(CONTRATOS[[#This Row],[DIAS_CONTRATO]]&lt;=1800,"PRAZO LEGAL",IF(CONTRATOS[[#This Row],[DIAS_CONTRATO]]&lt;=2130,"EXCEPCIONAL","EMERGENCIAL"))</f>
        <v>PRAZO LEGAL</v>
      </c>
      <c r="AE50" s="116" t="str">
        <f>YEAR(L50) &amp; " - " &amp; IF(MONTH(L50)&lt;=3, "1º Trimestre", IF(MONTH(L50)&lt;=6, "2º Trimestre", IF(MONTH(L50)&lt;=9, "3º Trimestre", IF(MONTH(L50)&lt;=12, "4º Trimestre"))))</f>
        <v>2026 - 3º Trimestre</v>
      </c>
      <c r="AF50" s="130">
        <f>CONTRATOS[[#This Row],[TÉRMINO]]-60</f>
        <v>46217</v>
      </c>
      <c r="AG50" s="116" t="str">
        <f>IF(Z50="","Sem informação", IF(Z50&lt;=AF50, "Dentro do prazo", "Fora do prazo"))</f>
        <v>Sem informação</v>
      </c>
      <c r="AH50" s="79" t="s">
        <v>115</v>
      </c>
      <c r="AI50" s="74"/>
      <c r="AJ50" s="58" t="s">
        <v>102</v>
      </c>
      <c r="AK50" s="58" t="s">
        <v>348</v>
      </c>
      <c r="AL50" s="58" t="s">
        <v>311</v>
      </c>
      <c r="AM50" s="58" t="s">
        <v>103</v>
      </c>
      <c r="AN50" s="58" t="s">
        <v>104</v>
      </c>
      <c r="AO50" s="212"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denison.soares@tjpa.jus.br;fabio.reis@tjpa.jus.br; bruno.bcardoso@tjpa.jus.br; arilson.silva@tjpa.jus.br; claudio.cabral@tjpa.jus.br;coordenadoria.contratos@tjpa.jus.br</v>
      </c>
      <c r="AP50" s="143">
        <f ca="1">CONTRATOS[[#This Row],[TÉRMINO]]-TODAY()</f>
        <v>103</v>
      </c>
      <c r="AQ50" s="58" t="str">
        <f>IF(YEAR(CONTRATOS[[#This Row],[TÉRMINO]])=2024,INT((MONTH(CONTRATOS[[#This Row],[TÉRMINO]])+2)/3),"")</f>
        <v/>
      </c>
      <c r="AR50" s="58"/>
      <c r="AS50" s="58" t="str">
        <f ca="1">IF(TODAY()-AB50&gt;365,"Iniciar Processo de Reajuste","Aguardar anualidade")</f>
        <v>Aguardar anualidade</v>
      </c>
      <c r="AT50" s="58" t="str">
        <f>_xlfn.CONCAT(TEXT(B50,"000"),"/",C50)</f>
        <v>100/2024</v>
      </c>
      <c r="AU50" s="58"/>
      <c r="AV50" s="58" t="str" cm="1">
        <f t="array" ref="AV50">IF(CONTRATOS[[#This Row],[NOME DO FISCAL ]]="Sem indicação",
   CONTRATOS[[#This Row],[NOME DO FISCAL ]],
   _xlfn.LET(
      _xlpm.s, " "&amp;TRIM(CONTRATOS[[#This Row],[NOME DO FISCAL ]]),
      _xlpm.n, LEN(_xlpm.s)-1,
      _xlpm.idx, _xlfn.SEQUENCE(1,_xlpm.n),
      _xlpm.letras, IF(MID(_xlpm.s,_xlpm.idx,1)=" ", MID(_xlpm.s,_xlpm.idx+1,1), ""),
      _xlfn.TEXTJOIN("",TRUE,_xlpm.letras)
   )
)</f>
        <v>FVFdR</v>
      </c>
      <c r="AW50" s="57" t="str">
        <f>IF(CONTRATOS[[#This Row],[FISCAL DEMANDANTE]]="sem indicação",CONTRATOS[[#This Row],[FISCAL TECNICO]],CONTRATOS[[#This Row],[FISCAL DEMANDANTE]])</f>
        <v>Fabio Venicius Ferreira dos Reis</v>
      </c>
      <c r="AX50" s="540" cm="1">
        <f t="array" ref="AX5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28303.91</v>
      </c>
      <c r="AY50" s="58" t="str">
        <f>_xlfn.CONCAT(CONTRATOS[[#This Row],[ARP ou CONTRATO]],CONTRATOS[[#This Row],[N°ANO]])</f>
        <v>CONTRATO100/2024</v>
      </c>
      <c r="AZ50" s="293" t="str">
        <f>IF(ISNUMBER(FIND("8.666",AA50)),
"Nos termos da Portaria n° 3.615/2021-GP, a prorrogação de contratos administrativos deverá ser instaurada com antecedência mínima de 60 (sessenta) dias do término da vigência, mediante envio do respectivo expediente à SEADM, via SEI.",
IF(ISNUMBER(FIND("14.133",AA50)),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50" s="556"/>
    </row>
    <row r="51" spans="1:53" s="74" customFormat="1" ht="60">
      <c r="A51" s="58" t="s">
        <v>52</v>
      </c>
      <c r="B51" s="57" t="s">
        <v>507</v>
      </c>
      <c r="C51" s="58">
        <v>2025</v>
      </c>
      <c r="D51" s="57" t="s">
        <v>508</v>
      </c>
      <c r="E51" s="58" t="s">
        <v>509</v>
      </c>
      <c r="F51" s="59" t="s">
        <v>510</v>
      </c>
      <c r="G51" s="57" t="s">
        <v>57</v>
      </c>
      <c r="H51" s="58" t="s">
        <v>132</v>
      </c>
      <c r="I51" s="60" t="s">
        <v>511</v>
      </c>
      <c r="J51" s="61">
        <v>45912</v>
      </c>
      <c r="K51" s="62" t="str">
        <f>TEXT(J51,"DD/MM/AA")</f>
        <v>12/09/25</v>
      </c>
      <c r="L51" s="61">
        <v>46277</v>
      </c>
      <c r="M51" s="63" t="str">
        <f>TEXT(L51,"DD/MM/AA")</f>
        <v>12/09/26</v>
      </c>
      <c r="N51" s="115">
        <f>_xlfn.DAYS(CONTRATOS[[#This Row],[TÉRMINO]],CONTRATOS[[#This Row],[INÍCIO]])</f>
        <v>365</v>
      </c>
      <c r="O51" s="62">
        <f ca="1">IF(ISBLANK(CONTRATOS[[#This Row],[TÉRMINO]]),"-",IF(ISNUMBER(CONTRATOS[[#This Row],[TÉRMINO]]),IF(CONTRATOS[[#This Row],[TÉRMINO]]&lt;TODAY(),"EXPIRADO",CONTRATOS[[#This Row],[TÉRMINO]]-TODAY()),"INDETERMINADO"))</f>
        <v>103</v>
      </c>
      <c r="P51" s="64" t="str">
        <f ca="1">IF(O51="EXPIRADO","EXPIRADO",(IF(O51&lt;=30,"INFERIOR A 30 DIAS",(IF(O51&lt;=60,"INFERIOR A 60 DIAS",(IF(O51&lt;=90,"INFERIOR A 90 DIAS",(IF(O51&lt;=120,"INFERIOR A 120 DIAS",(IF(O51&lt;150,"INFERIOR A 150 DIAS",(IF(O51=150,"150 DIAS","SUPERIOR A 150 DIAS")))))))))))))</f>
        <v>INFERIOR A 120 DIAS</v>
      </c>
      <c r="Q51" s="62" t="str">
        <f ca="1">IF(CONTRATOS[[#This Row],[TÉRMINO]]="","VIGENTE",IF(CONTRATOS[[#This Row],[TÉRMINO]]&gt;=TODAY(),"VIGENTE","EXPIRADO"))</f>
        <v>VIGENTE</v>
      </c>
      <c r="R51" s="293">
        <v>1266000</v>
      </c>
      <c r="S51" s="80" t="s">
        <v>60</v>
      </c>
      <c r="T51" s="66">
        <f>IF(LEFT(AY51,3)="ARP",
    0,
    IFERROR(VLOOKUP(AY51,'M.11 Contratos execução'!A:V,17,FALSE),0)
)</f>
        <v>1</v>
      </c>
      <c r="U51" s="455" t="s">
        <v>207</v>
      </c>
      <c r="V51" s="167" t="s">
        <v>512</v>
      </c>
      <c r="W51" s="96" cm="1">
        <f t="array" ref="W5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51" s="96" cm="1">
        <f t="array" ref="X5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1299618</v>
      </c>
      <c r="Y51" s="67" t="s">
        <v>513</v>
      </c>
      <c r="Z51" s="158"/>
      <c r="AA51" s="58" t="s">
        <v>81</v>
      </c>
      <c r="AB51" s="58"/>
      <c r="AC51" s="58"/>
      <c r="AD51" s="168" t="str">
        <f>IF(CONTRATOS[[#This Row],[DIAS_CONTRATO]]&lt;=1800,"PRAZO LEGAL",IF(CONTRATOS[[#This Row],[DIAS_CONTRATO]]&lt;=2130,"EXCEPCIONAL","EMERGENCIAL"))</f>
        <v>PRAZO LEGAL</v>
      </c>
      <c r="AE51" s="116" t="str">
        <f>YEAR(L51) &amp; " - " &amp; IF(MONTH(L51)&lt;=3, "1º Trimestre", IF(MONTH(L51)&lt;=6, "2º Trimestre", IF(MONTH(L51)&lt;=9, "3º Trimestre", IF(MONTH(L51)&lt;=12, "4º Trimestre"))))</f>
        <v>2026 - 3º Trimestre</v>
      </c>
      <c r="AF51" s="130">
        <f>CONTRATOS[[#This Row],[TÉRMINO]]-60</f>
        <v>46217</v>
      </c>
      <c r="AG51" s="116" t="str">
        <f>IF(Z51="","Sem informação", IF(Z51&lt;=AF51, "Dentro do prazo", "Fora do prazo"))</f>
        <v>Sem informação</v>
      </c>
      <c r="AH51" s="79" t="s">
        <v>115</v>
      </c>
      <c r="AJ51" s="58" t="s">
        <v>514</v>
      </c>
      <c r="AK51" s="58" t="s">
        <v>69</v>
      </c>
      <c r="AL51" s="58" t="s">
        <v>515</v>
      </c>
      <c r="AM51" s="58" t="s">
        <v>69</v>
      </c>
      <c r="AN51" s="58" t="s">
        <v>516</v>
      </c>
      <c r="AO5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agenor.andrade@tjpa.jus.br;; tayna.pina@tjpa.jus.br; ; orlando.bordallo@tjpa.jus.br;coordenadoria.contratos@tjpa.jus.br</v>
      </c>
      <c r="AP51" s="143">
        <f ca="1">CONTRATOS[[#This Row],[TÉRMINO]]-TODAY()</f>
        <v>103</v>
      </c>
      <c r="AQ51" s="58" t="str">
        <f>IF(YEAR(CONTRATOS[[#This Row],[TÉRMINO]])=2024,INT((MONTH(CONTRATOS[[#This Row],[TÉRMINO]])+2)/3),"")</f>
        <v/>
      </c>
      <c r="AR51" s="58"/>
      <c r="AS51" s="58" t="str">
        <f ca="1">IF(TODAY()-AB51&gt;365,"Iniciar Processo de Reajuste","Aguardar anualidade")</f>
        <v>Iniciar Processo de Reajuste</v>
      </c>
      <c r="AT51" s="58" t="str">
        <f>_xlfn.CONCAT(TEXT(B51,"000"),"/",C51)</f>
        <v>096/2025</v>
      </c>
      <c r="AU51" s="58"/>
      <c r="AV51" s="57" t="str" cm="1">
        <f t="array" ref="AV51">IF(CONTRATOS[[#This Row],[NOME DO FISCAL ]]="Sem indicação",
   CONTRATOS[[#This Row],[NOME DO FISCAL ]],
   _xlfn.LET(
      _xlpm.s, " "&amp;TRIM(CONTRATOS[[#This Row],[NOME DO FISCAL ]]),
      _xlpm.n, LEN(_xlpm.s)-1,
      _xlpm.idx, _xlfn.SEQUENCE(1,_xlpm.n),
      _xlpm.letras, IF(MID(_xlpm.s,_xlpm.idx,1)=" ", MID(_xlpm.s,_xlpm.idx+1,1), ""),
      _xlfn.TEXTJOIN("",TRUE,_xlpm.letras)
   )
)</f>
        <v>TCMdPM</v>
      </c>
      <c r="AW51" s="57" t="str">
        <f>IF(CONTRATOS[[#This Row],[FISCAL DEMANDANTE]]="sem indicação",CONTRATOS[[#This Row],[FISCAL TECNICO]],CONTRATOS[[#This Row],[FISCAL DEMANDANTE]])</f>
        <v>Tayna Conceição Martins de Pina Mello</v>
      </c>
      <c r="AX51" s="540" cm="1">
        <f t="array" ref="AX5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51" s="58" t="str">
        <f>_xlfn.CONCAT(CONTRATOS[[#This Row],[ARP ou CONTRATO]],CONTRATOS[[#This Row],[N°ANO]])</f>
        <v>CONTRATO096/2025</v>
      </c>
      <c r="AZ51" s="293" t="str">
        <f>IF(ISNUMBER(FIND("8.666",AA51)),
"Nos termos da Portaria n° 3.615/2021-GP, a prorrogação de contratos administrativos deverá ser instaurada com antecedência mínima de 60 (sessenta) dias do término da vigência, mediante envio do respectivo expediente à SEADM, via SEI.",
IF(ISNUMBER(FIND("14.133",AA51)),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51" s="556"/>
    </row>
    <row r="52" spans="1:53" s="215" customFormat="1" ht="67.5" customHeight="1">
      <c r="A52" s="215" t="s">
        <v>71</v>
      </c>
      <c r="B52" s="216" t="s">
        <v>517</v>
      </c>
      <c r="C52" s="215">
        <v>2025</v>
      </c>
      <c r="D52" s="216" t="s">
        <v>518</v>
      </c>
      <c r="E52" s="215" t="s">
        <v>519</v>
      </c>
      <c r="F52" s="217" t="s">
        <v>484</v>
      </c>
      <c r="G52" s="216" t="s">
        <v>110</v>
      </c>
      <c r="H52" s="215" t="s">
        <v>58</v>
      </c>
      <c r="I52" s="215" t="s">
        <v>485</v>
      </c>
      <c r="J52" s="218">
        <v>45915</v>
      </c>
      <c r="K52" s="219" t="str">
        <f>TEXT(J52,"DD/MM/AA")</f>
        <v>15/09/25</v>
      </c>
      <c r="L52" s="218">
        <v>46280</v>
      </c>
      <c r="M52" s="220" t="str">
        <f>TEXT(L52,"DD/MM/AA")</f>
        <v>15/09/26</v>
      </c>
      <c r="N52" s="219">
        <f>_xlfn.DAYS(CONTRATOS[[#This Row],[TÉRMINO]],CONTRATOS[[#This Row],[INÍCIO]])</f>
        <v>365</v>
      </c>
      <c r="O52" s="219">
        <f ca="1">IF(ISBLANK(CONTRATOS[[#This Row],[TÉRMINO]]),"-",IF(ISNUMBER(CONTRATOS[[#This Row],[TÉRMINO]]),IF(CONTRATOS[[#This Row],[TÉRMINO]]&lt;TODAY(),"EXPIRADO",CONTRATOS[[#This Row],[TÉRMINO]]-TODAY()),"INDETERMINADO"))</f>
        <v>106</v>
      </c>
      <c r="P52" s="221" t="str">
        <f ca="1">IF(O52="EXPIRADO","EXPIRADO",(IF(O52&lt;=30,"INFERIOR A 30 DIAS",(IF(O52&lt;=60,"INFERIOR A 60 DIAS",(IF(O52&lt;=90,"INFERIOR A 90 DIAS",(IF(O52&lt;=120,"INFERIOR A 120 DIAS",(IF(O52&lt;150,"INFERIOR A 150 DIAS",(IF(O52=150,"150 DIAS","SUPERIOR A 150 DIAS")))))))))))))</f>
        <v>INFERIOR A 120 DIAS</v>
      </c>
      <c r="Q52" s="219" t="str">
        <f ca="1">IF(CONTRATOS[[#This Row],[TÉRMINO]]="","VIGENTE",IF(CONTRATOS[[#This Row],[TÉRMINO]]&gt;=TODAY(),"VIGENTE","EXPIRADO"))</f>
        <v>VIGENTE</v>
      </c>
      <c r="R52" s="305">
        <v>697800</v>
      </c>
      <c r="S52" s="259" t="s">
        <v>60</v>
      </c>
      <c r="T52" s="66">
        <f>IF(LEFT(AY52,3)="ARP",
    0,
    IFERROR(VLOOKUP(AY52,'M.11 Contratos execução'!A:V,17,FALSE),0)
)</f>
        <v>0</v>
      </c>
      <c r="U52" s="261" t="s">
        <v>98</v>
      </c>
      <c r="V52" s="222" t="s">
        <v>520</v>
      </c>
      <c r="W52" s="96" cm="1">
        <f t="array" ref="W5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52" s="96" cm="1">
        <f t="array" ref="X5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697800</v>
      </c>
      <c r="Y52" s="223"/>
      <c r="Z52" s="224"/>
      <c r="AA52" s="215" t="s">
        <v>81</v>
      </c>
      <c r="AD52" s="225" t="str">
        <f>IF(CONTRATOS[[#This Row],[DIAS_CONTRATO]]&lt;=1800,"PRAZO LEGAL",IF(CONTRATOS[[#This Row],[DIAS_CONTRATO]]&lt;=2130,"EXCEPCIONAL","EMERGENCIAL"))</f>
        <v>PRAZO LEGAL</v>
      </c>
      <c r="AE52" s="215" t="str">
        <f>YEAR(L52) &amp; " - " &amp; IF(MONTH(L52)&lt;=3, "1º Trimestre", IF(MONTH(L52)&lt;=6, "2º Trimestre", IF(MONTH(L52)&lt;=9, "3º Trimestre", IF(MONTH(L52)&lt;=12, "4º Trimestre"))))</f>
        <v>2026 - 3º Trimestre</v>
      </c>
      <c r="AF52" s="218">
        <f>CONTRATOS[[#This Row],[TÉRMINO]]-60</f>
        <v>46220</v>
      </c>
      <c r="AG52" s="116" t="str">
        <f>IF(Z52="","Sem informação", IF(Z52&lt;=AF52, "Dentro do prazo", "Fora do prazo"))</f>
        <v>Sem informação</v>
      </c>
      <c r="AH52" s="263" t="s">
        <v>115</v>
      </c>
      <c r="AJ52" s="215" t="s">
        <v>380</v>
      </c>
      <c r="AK52" s="215" t="s">
        <v>487</v>
      </c>
      <c r="AL52" s="215" t="s">
        <v>488</v>
      </c>
      <c r="AM52" s="215" t="s">
        <v>69</v>
      </c>
      <c r="AN52" s="215" t="s">
        <v>69</v>
      </c>
      <c r="AO52" s="419"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aline.oliveira@tjpa.jus.br;fontes.daniel@tjpa.jus.br; fabricio.uchoa@tjpa.jus.br; ; ;coordenadoria.contratos@tjpa.jus.br</v>
      </c>
      <c r="AP52" s="227">
        <f ca="1">CONTRATOS[[#This Row],[TÉRMINO]]-TODAY()</f>
        <v>106</v>
      </c>
      <c r="AQ52" s="215" t="str">
        <f>IF(YEAR(CONTRATOS[[#This Row],[TÉRMINO]])=2024,INT((MONTH(CONTRATOS[[#This Row],[TÉRMINO]])+2)/3),"")</f>
        <v/>
      </c>
      <c r="AS52" s="58" t="str">
        <f ca="1">IF(TODAY()-AB52&gt;365,"Iniciar Processo de Reajuste","Aguardar anualidade")</f>
        <v>Iniciar Processo de Reajuste</v>
      </c>
      <c r="AT52" s="215" t="str">
        <f>_xlfn.CONCAT(TEXT(B52,"000"),"/",C52)</f>
        <v>037/2025</v>
      </c>
      <c r="AV52" s="216" t="str" cm="1">
        <f t="array" ref="AV52">IF(CONTRATOS[[#This Row],[NOME DO FISCAL ]]="Sem indicação",
   CONTRATOS[[#This Row],[NOME DO FISCAL ]],
   _xlfn.LET(
      _xlpm.s, " "&amp;TRIM(CONTRATOS[[#This Row],[NOME DO FISCAL ]]),
      _xlpm.n, LEN(_xlpm.s)-1,
      _xlpm.idx, _xlfn.SEQUENCE(1,_xlpm.n),
      _xlpm.letras, IF(MID(_xlpm.s,_xlpm.idx,1)=" ", MID(_xlpm.s,_xlpm.idx+1,1), ""),
      _xlfn.TEXTJOIN("",TRUE,_xlpm.letras)
   )
)</f>
        <v>DFP</v>
      </c>
      <c r="AW52" s="216" t="str">
        <f>IF(CONTRATOS[[#This Row],[FISCAL DEMANDANTE]]="sem indicação",CONTRATOS[[#This Row],[FISCAL TECNICO]],CONTRATOS[[#This Row],[FISCAL DEMANDANTE]])</f>
        <v>Daniel Fontes Pereira</v>
      </c>
      <c r="AX52" s="542" cm="1">
        <f t="array" ref="AX5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52" s="58" t="str">
        <f>_xlfn.CONCAT(CONTRATOS[[#This Row],[ARP ou CONTRATO]],CONTRATOS[[#This Row],[N°ANO]])</f>
        <v>ARP037/2025</v>
      </c>
      <c r="AZ52" s="293" t="str">
        <f>IF(ISNUMBER(FIND("8.666",AA52)),
"Nos termos da Portaria n° 3.615/2021-GP, a prorrogação de contratos administrativos deverá ser instaurada com antecedência mínima de 60 (sessenta) dias do término da vigência, mediante envio do respectivo expediente à SEADM, via SEI.",
IF(ISNUMBER(FIND("14.133",AA52)),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52" s="556"/>
    </row>
    <row r="53" spans="1:53" ht="107.25">
      <c r="A53" s="58" t="s">
        <v>52</v>
      </c>
      <c r="B53" s="68" t="s">
        <v>521</v>
      </c>
      <c r="C53" s="69">
        <v>2022</v>
      </c>
      <c r="D53" s="57" t="s">
        <v>522</v>
      </c>
      <c r="E53" s="58" t="s">
        <v>523</v>
      </c>
      <c r="F53" s="59" t="s">
        <v>524</v>
      </c>
      <c r="G53" s="115" t="s">
        <v>57</v>
      </c>
      <c r="H53" s="58" t="s">
        <v>58</v>
      </c>
      <c r="I53" s="60" t="s">
        <v>525</v>
      </c>
      <c r="J53" s="61">
        <v>44819</v>
      </c>
      <c r="K53" s="62" t="str">
        <f>TEXT(J53,"DD/MM/AA")</f>
        <v>15/09/22</v>
      </c>
      <c r="L53" s="61">
        <v>46280</v>
      </c>
      <c r="M53" s="63" t="str">
        <f>TEXT(L53,"DD/MM/AA")</f>
        <v>15/09/26</v>
      </c>
      <c r="N53" s="115">
        <f>_xlfn.DAYS(CONTRATOS[[#This Row],[TÉRMINO]],CONTRATOS[[#This Row],[INÍCIO]])</f>
        <v>1461</v>
      </c>
      <c r="O53" s="64">
        <f ca="1">IF(ISBLANK(CONTRATOS[[#This Row],[TÉRMINO]]),"-",IF(ISNUMBER(CONTRATOS[[#This Row],[TÉRMINO]]),IF(CONTRATOS[[#This Row],[TÉRMINO]]&lt;TODAY(),"EXPIRADO",CONTRATOS[[#This Row],[TÉRMINO]]-TODAY()),"INDETERMINADO"))</f>
        <v>106</v>
      </c>
      <c r="P53" s="64" t="str">
        <f ca="1">IF(O53="EXPIRADO","EXPIRADO",(IF(O53&lt;=30,"INFERIOR A 30 DIAS",(IF(O53&lt;=60,"INFERIOR A 60 DIAS",(IF(O53&lt;=90,"INFERIOR A 90 DIAS",(IF(O53&lt;=120,"INFERIOR A 120 DIAS",(IF(O53&lt;150,"INFERIOR A 150 DIAS",(IF(O53=150,"150 DIAS","SUPERIOR A 150 DIAS")))))))))))))</f>
        <v>INFERIOR A 120 DIAS</v>
      </c>
      <c r="Q53" s="64" t="str">
        <f ca="1">IF(CONTRATOS[[#This Row],[TÉRMINO]]="","VIGENTE",IF(CONTRATOS[[#This Row],[TÉRMINO]]&gt;=TODAY(),"VIGENTE","EXPIRADO"))</f>
        <v>VIGENTE</v>
      </c>
      <c r="R53" s="72">
        <v>91600</v>
      </c>
      <c r="S53" s="80" t="s">
        <v>60</v>
      </c>
      <c r="T53" s="66">
        <f>IF(LEFT(AY53,3)="ARP",
    0,
    IFERROR(VLOOKUP(AY53,'M.11 Contratos execução'!A:V,17,FALSE),0)
)</f>
        <v>4</v>
      </c>
      <c r="U53" s="77" t="s">
        <v>61</v>
      </c>
      <c r="V53" s="58" t="s">
        <v>526</v>
      </c>
      <c r="W53" s="96" cm="1">
        <f t="array" ref="W5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53" s="96" cm="1">
        <f t="array" ref="X5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130081.47</v>
      </c>
      <c r="Y53" s="67" t="s">
        <v>527</v>
      </c>
      <c r="AA53" s="58" t="s">
        <v>64</v>
      </c>
      <c r="AB53" s="58"/>
      <c r="AC53" s="58" t="s">
        <v>65</v>
      </c>
      <c r="AD53" s="116" t="str">
        <f>IF(CONTRATOS[[#This Row],[DIAS_CONTRATO]]&lt;=1800,"PRAZO LEGAL",IF(CONTRATOS[[#This Row],[DIAS_CONTRATO]]&lt;=2130,"EXCEPCIONAL","EMERGENCIAL"))</f>
        <v>PRAZO LEGAL</v>
      </c>
      <c r="AE53" s="58" t="str">
        <f>YEAR(L53) &amp; " - " &amp; IF(MONTH(L53)&lt;=3, "1º Trimestre", IF(MONTH(L53)&lt;=6, "2º Trimestre", IF(MONTH(L53)&lt;=9, "3º Trimestre", IF(MONTH(L53)&lt;=12, "4º Trimestre"))))</f>
        <v>2026 - 3º Trimestre</v>
      </c>
      <c r="AF53" s="130"/>
      <c r="AG53" s="116" t="str">
        <f>IF(Z53="","Sem informação", IF(Z53&lt;=AF53, "Dentro do prazo", "Fora do prazo"))</f>
        <v>Sem informação</v>
      </c>
      <c r="AH53" s="79" t="s">
        <v>115</v>
      </c>
      <c r="AJ53" s="58" t="s">
        <v>67</v>
      </c>
      <c r="AK53" s="58" t="s">
        <v>373</v>
      </c>
      <c r="AL53" s="58" t="s">
        <v>373</v>
      </c>
      <c r="AM53" s="115" t="s">
        <v>69</v>
      </c>
      <c r="AN53" s="115" t="s">
        <v>69</v>
      </c>
      <c r="AO5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valter.junior@tjpa.jus.br;francinaldo.barbosa@tjpa.jus.br; francinaldo.barbosa@tjpa.jus.br; ; ;coordenadoria.contratos@tjpa.jus.br</v>
      </c>
      <c r="AP53" s="143">
        <f ca="1">CONTRATOS[[#This Row],[TÉRMINO]]-TODAY()</f>
        <v>106</v>
      </c>
      <c r="AQ53" s="58"/>
      <c r="AR53" s="58"/>
      <c r="AS53" s="58" t="str">
        <f ca="1">IF(TODAY()-AB53&gt;365,"Iniciar Processo de Reajuste","Aguardar anualidade")</f>
        <v>Iniciar Processo de Reajuste</v>
      </c>
      <c r="AT53" s="58" t="str">
        <f>_xlfn.CONCAT(TEXT(B53,"000"),"/",C53)</f>
        <v>071/2022</v>
      </c>
      <c r="AU53" s="58"/>
      <c r="AV53" s="58" t="str" cm="1">
        <f t="array" ref="AV53">IF(CONTRATOS[[#This Row],[NOME DO FISCAL ]]="Sem indicação",
   CONTRATOS[[#This Row],[NOME DO FISCAL ]],
   _xlfn.LET(
      _xlpm.s, " "&amp;TRIM(CONTRATOS[[#This Row],[NOME DO FISCAL ]]),
      _xlpm.n, LEN(_xlpm.s)-1,
      _xlpm.idx, _xlfn.SEQUENCE(1,_xlpm.n),
      _xlpm.letras, IF(MID(_xlpm.s,_xlpm.idx,1)=" ", MID(_xlpm.s,_xlpm.idx+1,1), ""),
      _xlfn.TEXTJOIN("",TRUE,_xlpm.letras)
   )
)</f>
        <v>FPdSB</v>
      </c>
      <c r="AW53" s="57" t="str">
        <f>IF(CONTRATOS[[#This Row],[FISCAL DEMANDANTE]]="sem indicação",CONTRATOS[[#This Row],[FISCAL TECNICO]],CONTRATOS[[#This Row],[FISCAL DEMANDANTE]])</f>
        <v>Francinaldo Pereira da Silva Barbosa</v>
      </c>
      <c r="AX53" s="540" cm="1">
        <f t="array" ref="AX5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334062.65999999997</v>
      </c>
      <c r="AY53" s="58" t="str">
        <f>_xlfn.CONCAT(CONTRATOS[[#This Row],[ARP ou CONTRATO]],CONTRATOS[[#This Row],[N°ANO]])</f>
        <v>CONTRATO071/2022</v>
      </c>
      <c r="AZ53" s="293" t="str">
        <f>IF(ISNUMBER(FIND("8.666",AA53)),
"Nos termos da Portaria n° 3.615/2021-GP, a prorrogação de contratos administrativos deverá ser instaurada com antecedência mínima de 60 (sessenta) dias do término da vigência, mediante envio do respectivo expediente à SEADM, via SEI.",
IF(ISNUMBER(FIND("14.133",AA53)),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3" s="556"/>
    </row>
    <row r="54" spans="1:53" s="215" customFormat="1" ht="63.75" customHeight="1">
      <c r="A54" s="215" t="s">
        <v>71</v>
      </c>
      <c r="B54" s="216" t="s">
        <v>436</v>
      </c>
      <c r="C54" s="215">
        <v>2024</v>
      </c>
      <c r="D54" s="216" t="s">
        <v>528</v>
      </c>
      <c r="E54" s="215" t="s">
        <v>529</v>
      </c>
      <c r="F54" s="217" t="s">
        <v>530</v>
      </c>
      <c r="G54" s="216" t="s">
        <v>57</v>
      </c>
      <c r="H54" s="215" t="s">
        <v>58</v>
      </c>
      <c r="I54" s="215" t="s">
        <v>531</v>
      </c>
      <c r="J54" s="218">
        <v>45555</v>
      </c>
      <c r="K54" s="219" t="str">
        <f>TEXT(J54,"DD/MM/AA")</f>
        <v>20/09/24</v>
      </c>
      <c r="L54" s="218">
        <v>46285</v>
      </c>
      <c r="M54" s="220" t="str">
        <f>TEXT(L54,"DD/MM/AA")</f>
        <v>20/09/26</v>
      </c>
      <c r="N54" s="219">
        <f>_xlfn.DAYS(CONTRATOS[[#This Row],[TÉRMINO]],CONTRATOS[[#This Row],[INÍCIO]])</f>
        <v>730</v>
      </c>
      <c r="O54" s="221">
        <f ca="1">IF(ISBLANK(CONTRATOS[[#This Row],[TÉRMINO]]),"-",IF(ISNUMBER(CONTRATOS[[#This Row],[TÉRMINO]]),IF(CONTRATOS[[#This Row],[TÉRMINO]]&lt;TODAY(),"EXPIRADO",CONTRATOS[[#This Row],[TÉRMINO]]-TODAY()),"INDETERMINADO"))</f>
        <v>111</v>
      </c>
      <c r="P54" s="221" t="str">
        <f ca="1">IF(O54="EXPIRADO","EXPIRADO",(IF(O54&lt;=30,"INFERIOR A 30 DIAS",(IF(O54&lt;=60,"INFERIOR A 60 DIAS",(IF(O54&lt;=90,"INFERIOR A 90 DIAS",(IF(O54&lt;=120,"INFERIOR A 120 DIAS",(IF(O54&lt;150,"INFERIOR A 150 DIAS",(IF(O54=150,"150 DIAS","SUPERIOR A 150 DIAS")))))))))))))</f>
        <v>INFERIOR A 120 DIAS</v>
      </c>
      <c r="Q54" s="219" t="str">
        <f ca="1">IF(CONTRATOS[[#This Row],[TÉRMINO]]="","VIGENTE",IF(CONTRATOS[[#This Row],[TÉRMINO]]&gt;=TODAY(),"VIGENTE","EXPIRADO"))</f>
        <v>VIGENTE</v>
      </c>
      <c r="R54" s="305">
        <v>1784817</v>
      </c>
      <c r="S54" s="259" t="s">
        <v>60</v>
      </c>
      <c r="T54" s="66">
        <f>IF(LEFT(AY54,3)="ARP",
    0,
    IFERROR(VLOOKUP(AY54,'M.11 Contratos execução'!A:V,17,FALSE),0)
)</f>
        <v>0</v>
      </c>
      <c r="U54" s="593" t="s">
        <v>357</v>
      </c>
      <c r="V54" s="222" t="s">
        <v>532</v>
      </c>
      <c r="W54" s="96" cm="1">
        <f t="array" ref="W5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54" s="96" cm="1">
        <f t="array" ref="X5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3569634</v>
      </c>
      <c r="Y54" s="223" t="s">
        <v>533</v>
      </c>
      <c r="Z54" s="224"/>
      <c r="AA54" s="215" t="s">
        <v>81</v>
      </c>
      <c r="AB54" s="218">
        <v>45509</v>
      </c>
      <c r="AC54" s="215" t="s">
        <v>66</v>
      </c>
      <c r="AD54" s="225" t="str">
        <f>IF(CONTRATOS[[#This Row],[DIAS_CONTRATO]]&lt;=1800,"PRAZO LEGAL",IF(CONTRATOS[[#This Row],[DIAS_CONTRATO]]&lt;=2130,"EXCEPCIONAL","EMERGENCIAL"))</f>
        <v>PRAZO LEGAL</v>
      </c>
      <c r="AE54" s="215" t="str">
        <f>YEAR(L54) &amp; " - " &amp; IF(MONTH(L54)&lt;=3, "1º Trimestre", IF(MONTH(L54)&lt;=6, "2º Trimestre", IF(MONTH(L54)&lt;=9, "3º Trimestre", IF(MONTH(L54)&lt;=12, "4º Trimestre"))))</f>
        <v>2026 - 3º Trimestre</v>
      </c>
      <c r="AF54" s="218">
        <f>CONTRATOS[[#This Row],[TÉRMINO]]-60</f>
        <v>46225</v>
      </c>
      <c r="AG54" s="116" t="str">
        <f>IF(Z54="","Sem informação", IF(Z54&lt;=AF54, "Dentro do prazo", "Fora do prazo"))</f>
        <v>Sem informação</v>
      </c>
      <c r="AH54" s="79" t="s">
        <v>66</v>
      </c>
      <c r="AJ54" s="215" t="s">
        <v>360</v>
      </c>
      <c r="AK54" s="215" t="s">
        <v>362</v>
      </c>
      <c r="AL54" s="215" t="s">
        <v>361</v>
      </c>
      <c r="AM54" s="215" t="s">
        <v>69</v>
      </c>
      <c r="AN54" s="215" t="s">
        <v>363</v>
      </c>
      <c r="AO5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walter.duarte@tjpa.jus.br;klaus.guimaraes@tjpa.jus.br; regina.silva@tjpa.jus.br; ; anderson.pereira@tjpa.jus.br;coordenadoria.contratos@tjpa.jus.br</v>
      </c>
      <c r="AP54" s="227">
        <f ca="1">CONTRATOS[[#This Row],[TÉRMINO]]-TODAY()</f>
        <v>111</v>
      </c>
      <c r="AS54" s="58" t="str">
        <f ca="1">IF(TODAY()-AB54&gt;365,"Iniciar Processo de Reajuste","Aguardar anualidade")</f>
        <v>Iniciar Processo de Reajuste</v>
      </c>
      <c r="AT54" s="215" t="str">
        <f>_xlfn.CONCAT(TEXT(B54,"000"),"/",C54)</f>
        <v>070/2024</v>
      </c>
      <c r="AV54" s="58" t="str" cm="1">
        <f t="array" ref="AV54">IF(CONTRATOS[[#This Row],[NOME DO FISCAL ]]="Sem indicação",
   CONTRATOS[[#This Row],[NOME DO FISCAL ]],
   _xlfn.LET(
      _xlpm.s, " "&amp;TRIM(CONTRATOS[[#This Row],[NOME DO FISCAL ]]),
      _xlpm.n, LEN(_xlpm.s)-1,
      _xlpm.idx, _xlfn.SEQUENCE(1,_xlpm.n),
      _xlpm.letras, IF(MID(_xlpm.s,_xlpm.idx,1)=" ", MID(_xlpm.s,_xlpm.idx+1,1), ""),
      _xlfn.TEXTJOIN("",TRUE,_xlpm.letras)
   )
)</f>
        <v>KRSG</v>
      </c>
      <c r="AW54" s="57" t="str">
        <f>IF(CONTRATOS[[#This Row],[FISCAL DEMANDANTE]]="sem indicação",CONTRATOS[[#This Row],[FISCAL TECNICO]],CONTRATOS[[#This Row],[FISCAL DEMANDANTE]])</f>
        <v xml:space="preserve">Klaus Rhossard Seabra Guimarães </v>
      </c>
      <c r="AX54" s="540" cm="1">
        <f t="array" ref="AX5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54" s="58" t="str">
        <f>_xlfn.CONCAT(CONTRATOS[[#This Row],[ARP ou CONTRATO]],CONTRATOS[[#This Row],[N°ANO]])</f>
        <v>ARP070/2024</v>
      </c>
      <c r="AZ54" s="293" t="str">
        <f>IF(ISNUMBER(FIND("8.666",AA54)),
"Nos termos da Portaria n° 3.615/2021-GP, a prorrogação de contratos administrativos deverá ser instaurada com antecedência mínima de 60 (sessenta) dias do término da vigência, mediante envio do respectivo expediente à SEADM, via SEI.",
IF(ISNUMBER(FIND("14.133",AA54)),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54" s="556"/>
    </row>
    <row r="55" spans="1:53" s="215" customFormat="1" ht="60">
      <c r="A55" s="215" t="s">
        <v>71</v>
      </c>
      <c r="B55" s="216" t="s">
        <v>534</v>
      </c>
      <c r="C55" s="215">
        <v>2024</v>
      </c>
      <c r="D55" s="216" t="s">
        <v>535</v>
      </c>
      <c r="E55" s="215" t="s">
        <v>536</v>
      </c>
      <c r="F55" s="217" t="s">
        <v>530</v>
      </c>
      <c r="G55" s="216" t="s">
        <v>57</v>
      </c>
      <c r="H55" s="215" t="s">
        <v>58</v>
      </c>
      <c r="I55" s="215" t="s">
        <v>531</v>
      </c>
      <c r="J55" s="218">
        <v>45555</v>
      </c>
      <c r="K55" s="219" t="str">
        <f>TEXT(J55,"DD/MM/AA")</f>
        <v>20/09/24</v>
      </c>
      <c r="L55" s="218">
        <v>46285</v>
      </c>
      <c r="M55" s="220" t="str">
        <f>TEXT(L55,"DD/MM/AA")</f>
        <v>20/09/26</v>
      </c>
      <c r="N55" s="219">
        <f>_xlfn.DAYS(CONTRATOS[[#This Row],[TÉRMINO]],CONTRATOS[[#This Row],[INÍCIO]])</f>
        <v>730</v>
      </c>
      <c r="O55" s="221">
        <f ca="1">IF(ISBLANK(CONTRATOS[[#This Row],[TÉRMINO]]),"-",IF(ISNUMBER(CONTRATOS[[#This Row],[TÉRMINO]]),IF(CONTRATOS[[#This Row],[TÉRMINO]]&lt;TODAY(),"EXPIRADO",CONTRATOS[[#This Row],[TÉRMINO]]-TODAY()),"INDETERMINADO"))</f>
        <v>111</v>
      </c>
      <c r="P55" s="221" t="str">
        <f ca="1">IF(O55="EXPIRADO","EXPIRADO",(IF(O55&lt;=30,"INFERIOR A 30 DIAS",(IF(O55&lt;=60,"INFERIOR A 60 DIAS",(IF(O55&lt;=90,"INFERIOR A 90 DIAS",(IF(O55&lt;=120,"INFERIOR A 120 DIAS",(IF(O55&lt;150,"INFERIOR A 150 DIAS",(IF(O55=150,"150 DIAS","SUPERIOR A 150 DIAS")))))))))))))</f>
        <v>INFERIOR A 120 DIAS</v>
      </c>
      <c r="Q55" s="219" t="str">
        <f ca="1">IF(CONTRATOS[[#This Row],[TÉRMINO]]="","VIGENTE",IF(CONTRATOS[[#This Row],[TÉRMINO]]&gt;=TODAY(),"VIGENTE","EXPIRADO"))</f>
        <v>VIGENTE</v>
      </c>
      <c r="R55" s="305">
        <v>1609000</v>
      </c>
      <c r="S55" s="259" t="s">
        <v>60</v>
      </c>
      <c r="T55" s="66">
        <f>IF(LEFT(AY55,3)="ARP",
    0,
    IFERROR(VLOOKUP(AY55,'M.11 Contratos execução'!A:V,17,FALSE),0)
)</f>
        <v>0</v>
      </c>
      <c r="U55" s="215" t="s">
        <v>357</v>
      </c>
      <c r="V55" s="222" t="s">
        <v>537</v>
      </c>
      <c r="W55" s="96" cm="1">
        <f t="array" ref="W5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55" s="96" cm="1">
        <f t="array" ref="X5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3218000</v>
      </c>
      <c r="Y55" s="223" t="s">
        <v>538</v>
      </c>
      <c r="Z55" s="224"/>
      <c r="AA55" s="215" t="s">
        <v>81</v>
      </c>
      <c r="AB55" s="218">
        <v>45509</v>
      </c>
      <c r="AC55" s="215" t="s">
        <v>66</v>
      </c>
      <c r="AD55" s="282" t="str">
        <f>IF(CONTRATOS[[#This Row],[DIAS_CONTRATO]]&lt;=1800,"PRAZO LEGAL",IF(CONTRATOS[[#This Row],[DIAS_CONTRATO]]&lt;=2130,"EXCEPCIONAL","EMERGENCIAL"))</f>
        <v>PRAZO LEGAL</v>
      </c>
      <c r="AE55" s="215" t="str">
        <f>YEAR(L55) &amp; " - " &amp; IF(MONTH(L55)&lt;=3, "1º Trimestre", IF(MONTH(L55)&lt;=6, "2º Trimestre", IF(MONTH(L55)&lt;=9, "3º Trimestre", IF(MONTH(L55)&lt;=12, "4º Trimestre"))))</f>
        <v>2026 - 3º Trimestre</v>
      </c>
      <c r="AF55" s="218">
        <f>CONTRATOS[[#This Row],[TÉRMINO]]-60</f>
        <v>46225</v>
      </c>
      <c r="AG55" s="116" t="str">
        <f>IF(Z55="","Sem informação", IF(Z55&lt;=AF55, "Dentro do prazo", "Fora do prazo"))</f>
        <v>Sem informação</v>
      </c>
      <c r="AH55" s="79" t="s">
        <v>66</v>
      </c>
      <c r="AJ55" s="215" t="s">
        <v>360</v>
      </c>
      <c r="AK55" s="215" t="s">
        <v>362</v>
      </c>
      <c r="AL55" s="215" t="s">
        <v>361</v>
      </c>
      <c r="AM55" s="215" t="s">
        <v>69</v>
      </c>
      <c r="AN55" s="215" t="s">
        <v>363</v>
      </c>
      <c r="AO5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walter.duarte@tjpa.jus.br;klaus.guimaraes@tjpa.jus.br; regina.silva@tjpa.jus.br; ; anderson.pereira@tjpa.jus.br;coordenadoria.contratos@tjpa.jus.br</v>
      </c>
      <c r="AP55" s="227">
        <f ca="1">CONTRATOS[[#This Row],[TÉRMINO]]-TODAY()</f>
        <v>111</v>
      </c>
      <c r="AQ55" s="215" t="str">
        <f>IF(YEAR(CONTRATOS[[#This Row],[TÉRMINO]])=2024,INT((MONTH(CONTRATOS[[#This Row],[TÉRMINO]])+2)/3),"")</f>
        <v/>
      </c>
      <c r="AS55" s="58" t="str">
        <f ca="1">IF(TODAY()-AB55&gt;365,"Iniciar Processo de Reajuste","Aguardar anualidade")</f>
        <v>Iniciar Processo de Reajuste</v>
      </c>
      <c r="AT55" s="215" t="str">
        <f>_xlfn.CONCAT(TEXT(B55,"000"),"/",C55)</f>
        <v>069/2024</v>
      </c>
      <c r="AV55" s="58" t="str" cm="1">
        <f t="array" ref="AV55">IF(CONTRATOS[[#This Row],[NOME DO FISCAL ]]="Sem indicação",
   CONTRATOS[[#This Row],[NOME DO FISCAL ]],
   _xlfn.LET(
      _xlpm.s, " "&amp;TRIM(CONTRATOS[[#This Row],[NOME DO FISCAL ]]),
      _xlpm.n, LEN(_xlpm.s)-1,
      _xlpm.idx, _xlfn.SEQUENCE(1,_xlpm.n),
      _xlpm.letras, IF(MID(_xlpm.s,_xlpm.idx,1)=" ", MID(_xlpm.s,_xlpm.idx+1,1), ""),
      _xlfn.TEXTJOIN("",TRUE,_xlpm.letras)
   )
)</f>
        <v>KRSG</v>
      </c>
      <c r="AW55" s="57" t="str">
        <f>IF(CONTRATOS[[#This Row],[FISCAL DEMANDANTE]]="sem indicação",CONTRATOS[[#This Row],[FISCAL TECNICO]],CONTRATOS[[#This Row],[FISCAL DEMANDANTE]])</f>
        <v xml:space="preserve">Klaus Rhossard Seabra Guimarães </v>
      </c>
      <c r="AX55" s="540" cm="1">
        <f t="array" ref="AX5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55" s="58" t="str">
        <f>_xlfn.CONCAT(CONTRATOS[[#This Row],[ARP ou CONTRATO]],CONTRATOS[[#This Row],[N°ANO]])</f>
        <v>ARP069/2024</v>
      </c>
      <c r="AZ55" s="293" t="str">
        <f>IF(ISNUMBER(FIND("8.666",AA55)),
"Nos termos da Portaria n° 3.615/2021-GP, a prorrogação de contratos administrativos deverá ser instaurada com antecedência mínima de 60 (sessenta) dias do término da vigência, mediante envio do respectivo expediente à SEADM, via SEI.",
IF(ISNUMBER(FIND("14.133",AA55)),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55" s="556"/>
    </row>
    <row r="56" spans="1:53" s="215" customFormat="1" ht="84">
      <c r="A56" s="58" t="s">
        <v>52</v>
      </c>
      <c r="B56" s="57" t="s">
        <v>539</v>
      </c>
      <c r="C56" s="58">
        <v>2024</v>
      </c>
      <c r="D56" s="57" t="s">
        <v>540</v>
      </c>
      <c r="E56" s="58" t="s">
        <v>541</v>
      </c>
      <c r="F56" s="59" t="s">
        <v>542</v>
      </c>
      <c r="G56" s="57" t="s">
        <v>76</v>
      </c>
      <c r="H56" s="58" t="s">
        <v>543</v>
      </c>
      <c r="I56" s="60" t="s">
        <v>544</v>
      </c>
      <c r="J56" s="61">
        <v>45555</v>
      </c>
      <c r="K56" s="62" t="str">
        <f>TEXT(J56,"DD/MM/AA")</f>
        <v>20/09/24</v>
      </c>
      <c r="L56" s="61">
        <v>46285</v>
      </c>
      <c r="M56" s="63" t="str">
        <f>TEXT(L56,"DD/MM/AA")</f>
        <v>20/09/26</v>
      </c>
      <c r="N56" s="115">
        <f>_xlfn.DAYS(CONTRATOS[[#This Row],[TÉRMINO]],CONTRATOS[[#This Row],[INÍCIO]])</f>
        <v>730</v>
      </c>
      <c r="O56" s="64">
        <f ca="1">IF(ISBLANK(CONTRATOS[[#This Row],[TÉRMINO]]),"-",IF(ISNUMBER(CONTRATOS[[#This Row],[TÉRMINO]]),IF(CONTRATOS[[#This Row],[TÉRMINO]]&lt;TODAY(),"EXPIRADO",CONTRATOS[[#This Row],[TÉRMINO]]-TODAY()),"INDETERMINADO"))</f>
        <v>111</v>
      </c>
      <c r="P56" s="64" t="str">
        <f ca="1">IF(O56="EXPIRADO","EXPIRADO",(IF(O56&lt;=30,"INFERIOR A 30 DIAS",(IF(O56&lt;=60,"INFERIOR A 60 DIAS",(IF(O56&lt;=90,"INFERIOR A 90 DIAS",(IF(O56&lt;=120,"INFERIOR A 120 DIAS",(IF(O56&lt;150,"INFERIOR A 150 DIAS",(IF(O56=150,"150 DIAS","SUPERIOR A 150 DIAS")))))))))))))</f>
        <v>INFERIOR A 120 DIAS</v>
      </c>
      <c r="Q56" s="62" t="str">
        <f ca="1">IF(CONTRATOS[[#This Row],[TÉRMINO]]="","VIGENTE",IF(CONTRATOS[[#This Row],[TÉRMINO]]&gt;=TODAY(),"VIGENTE","EXPIRADO"))</f>
        <v>VIGENTE</v>
      </c>
      <c r="R56" s="293">
        <v>187458</v>
      </c>
      <c r="S56" s="80" t="s">
        <v>60</v>
      </c>
      <c r="T56" s="66">
        <f>IF(LEFT(AY56,3)="ARP",
    0,
    IFERROR(VLOOKUP(AY56,'M.11 Contratos execução'!A:V,17,FALSE),0)
)</f>
        <v>2</v>
      </c>
      <c r="U56" s="58" t="s">
        <v>78</v>
      </c>
      <c r="V56" s="167" t="s">
        <v>545</v>
      </c>
      <c r="W56" s="96" cm="1">
        <f t="array" ref="W5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120387.6</v>
      </c>
      <c r="X56" s="96" cm="1">
        <f t="array" ref="X5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361162.8</v>
      </c>
      <c r="Y56" s="67" t="s">
        <v>546</v>
      </c>
      <c r="Z56" s="158">
        <v>45832</v>
      </c>
      <c r="AA56" s="58" t="s">
        <v>81</v>
      </c>
      <c r="AB56" s="61">
        <v>45841</v>
      </c>
      <c r="AC56" s="58" t="s">
        <v>66</v>
      </c>
      <c r="AD56" s="168" t="str">
        <f>IF(CONTRATOS[[#This Row],[DIAS_CONTRATO]]&lt;=1800,"PRAZO LEGAL",IF(CONTRATOS[[#This Row],[DIAS_CONTRATO]]&lt;=2130,"EXCEPCIONAL","EMERGENCIAL"))</f>
        <v>PRAZO LEGAL</v>
      </c>
      <c r="AE56" s="116" t="str">
        <f>YEAR(L56) &amp; " - " &amp; IF(MONTH(L56)&lt;=3, "1º Trimestre", IF(MONTH(L56)&lt;=6, "2º Trimestre", IF(MONTH(L56)&lt;=9, "3º Trimestre", IF(MONTH(L56)&lt;=12, "4º Trimestre"))))</f>
        <v>2026 - 3º Trimestre</v>
      </c>
      <c r="AF56" s="130">
        <f>CONTRATOS[[#This Row],[TÉRMINO]]-60</f>
        <v>46225</v>
      </c>
      <c r="AG56" s="116" t="str">
        <f>IF(Z56="","Sem informação", IF(Z56&lt;=AF56, "Dentro do prazo", "Fora do prazo"))</f>
        <v>Dentro do prazo</v>
      </c>
      <c r="AH56" s="79" t="s">
        <v>115</v>
      </c>
      <c r="AI56" s="74"/>
      <c r="AJ56" s="58" t="s">
        <v>84</v>
      </c>
      <c r="AK56" s="58" t="s">
        <v>69</v>
      </c>
      <c r="AL56" s="58" t="s">
        <v>155</v>
      </c>
      <c r="AM56" s="58" t="s">
        <v>271</v>
      </c>
      <c r="AN56" s="58" t="s">
        <v>547</v>
      </c>
      <c r="AO56" s="212" t="s">
        <v>548</v>
      </c>
      <c r="AP56" s="143">
        <f ca="1">CONTRATOS[[#This Row],[TÉRMINO]]-TODAY()</f>
        <v>111</v>
      </c>
      <c r="AQ56" s="58" t="str">
        <f>IF(YEAR(CONTRATOS[[#This Row],[TÉRMINO]])=2024,INT((MONTH(CONTRATOS[[#This Row],[TÉRMINO]])+2)/3),"")</f>
        <v/>
      </c>
      <c r="AR56" s="58"/>
      <c r="AS56" s="58" t="str">
        <f ca="1">IF(TODAY()-AB56&gt;365,"Iniciar Processo de Reajuste","Aguardar anualidade")</f>
        <v>Aguardar anualidade</v>
      </c>
      <c r="AT56" s="58" t="str">
        <f>_xlfn.CONCAT(TEXT(B56,"000"),"/",C56)</f>
        <v>101/2024</v>
      </c>
      <c r="AU56" s="58"/>
      <c r="AV56" s="58" t="str" cm="1">
        <f t="array" ref="AV56">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56" s="57" t="str">
        <f>IF(CONTRATOS[[#This Row],[FISCAL DEMANDANTE]]="sem indicação",CONTRATOS[[#This Row],[FISCAL TECNICO]],CONTRATOS[[#This Row],[FISCAL DEMANDANTE]])</f>
        <v>Antonio Paulo Costa de Castro</v>
      </c>
      <c r="AX56" s="540" cm="1">
        <f t="array" ref="AX5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411842.4</v>
      </c>
      <c r="AY56" s="58" t="str">
        <f>_xlfn.CONCAT(CONTRATOS[[#This Row],[ARP ou CONTRATO]],CONTRATOS[[#This Row],[N°ANO]])</f>
        <v>CONTRATO101/2024</v>
      </c>
      <c r="AZ56" s="293" t="str">
        <f>IF(ISNUMBER(FIND("8.666",AA56)),
"Nos termos da Portaria n° 3.615/2021-GP, a prorrogação de contratos administrativos deverá ser instaurada com antecedência mínima de 60 (sessenta) dias do término da vigência, mediante envio do respectivo expediente à SEADM, via SEI.",
IF(ISNUMBER(FIND("14.133",AA56)),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56" s="556"/>
    </row>
    <row r="57" spans="1:53" s="215" customFormat="1" ht="72">
      <c r="A57" s="58" t="s">
        <v>52</v>
      </c>
      <c r="B57" s="57" t="s">
        <v>549</v>
      </c>
      <c r="C57" s="58">
        <v>2024</v>
      </c>
      <c r="D57" s="57" t="s">
        <v>550</v>
      </c>
      <c r="E57" s="58" t="s">
        <v>551</v>
      </c>
      <c r="F57" s="59" t="s">
        <v>552</v>
      </c>
      <c r="G57" s="57" t="s">
        <v>76</v>
      </c>
      <c r="H57" s="58" t="s">
        <v>58</v>
      </c>
      <c r="I57" s="60" t="s">
        <v>544</v>
      </c>
      <c r="J57" s="61">
        <v>45555</v>
      </c>
      <c r="K57" s="62" t="str">
        <f>TEXT(J57,"DD/MM/AA")</f>
        <v>20/09/24</v>
      </c>
      <c r="L57" s="61">
        <v>46285</v>
      </c>
      <c r="M57" s="63" t="str">
        <f>TEXT(L57,"DD/MM/AA")</f>
        <v>20/09/26</v>
      </c>
      <c r="N57" s="115">
        <f>_xlfn.DAYS(CONTRATOS[[#This Row],[TÉRMINO]],CONTRATOS[[#This Row],[INÍCIO]])</f>
        <v>730</v>
      </c>
      <c r="O57" s="64">
        <f ca="1">IF(ISBLANK(CONTRATOS[[#This Row],[TÉRMINO]]),"-",IF(ISNUMBER(CONTRATOS[[#This Row],[TÉRMINO]]),IF(CONTRATOS[[#This Row],[TÉRMINO]]&lt;TODAY(),"EXPIRADO",CONTRATOS[[#This Row],[TÉRMINO]]-TODAY()),"INDETERMINADO"))</f>
        <v>111</v>
      </c>
      <c r="P57" s="64" t="str">
        <f ca="1">IF(O57="EXPIRADO","EXPIRADO",(IF(O57&lt;=30,"INFERIOR A 30 DIAS",(IF(O57&lt;=60,"INFERIOR A 60 DIAS",(IF(O57&lt;=90,"INFERIOR A 90 DIAS",(IF(O57&lt;=120,"INFERIOR A 120 DIAS",(IF(O57&lt;150,"INFERIOR A 150 DIAS",(IF(O57=150,"150 DIAS","SUPERIOR A 150 DIAS")))))))))))))</f>
        <v>INFERIOR A 120 DIAS</v>
      </c>
      <c r="Q57" s="62" t="str">
        <f ca="1">IF(CONTRATOS[[#This Row],[TÉRMINO]]="","VIGENTE",IF(CONTRATOS[[#This Row],[TÉRMINO]]&gt;=TODAY(),"VIGENTE","EXPIRADO"))</f>
        <v>VIGENTE</v>
      </c>
      <c r="R57" s="293">
        <v>34300.800000000003</v>
      </c>
      <c r="S57" s="80" t="s">
        <v>60</v>
      </c>
      <c r="T57" s="66">
        <f>IF(LEFT(AY57,3)="ARP",
    0,
    IFERROR(VLOOKUP(AY57,'M.11 Contratos execução'!A:V,17,FALSE),0)
)</f>
        <v>2</v>
      </c>
      <c r="U57" s="58" t="s">
        <v>78</v>
      </c>
      <c r="V57" s="167" t="s">
        <v>553</v>
      </c>
      <c r="W57" s="96" cm="1">
        <f t="array" ref="W5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57" s="96" cm="1">
        <f t="array" ref="X5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41990.400000000001</v>
      </c>
      <c r="Y57" s="67" t="s">
        <v>554</v>
      </c>
      <c r="Z57" s="158"/>
      <c r="AA57" s="58" t="s">
        <v>81</v>
      </c>
      <c r="AB57" s="61">
        <v>45841</v>
      </c>
      <c r="AC57" s="58" t="s">
        <v>66</v>
      </c>
      <c r="AD57" s="289" t="str">
        <f>IF(CONTRATOS[[#This Row],[DIAS_CONTRATO]]&lt;=1800,"PRAZO LEGAL",IF(CONTRATOS[[#This Row],[DIAS_CONTRATO]]&lt;=2130,"EXCEPCIONAL","EMERGENCIAL"))</f>
        <v>PRAZO LEGAL</v>
      </c>
      <c r="AE57" s="116" t="str">
        <f>YEAR(L57) &amp; " - " &amp; IF(MONTH(L57)&lt;=3, "1º Trimestre", IF(MONTH(L57)&lt;=6, "2º Trimestre", IF(MONTH(L57)&lt;=9, "3º Trimestre", IF(MONTH(L57)&lt;=12, "4º Trimestre"))))</f>
        <v>2026 - 3º Trimestre</v>
      </c>
      <c r="AF57" s="130">
        <f>CONTRATOS[[#This Row],[TÉRMINO]]-60</f>
        <v>46225</v>
      </c>
      <c r="AG57" s="116" t="str">
        <f>IF(Z57="","Sem informação", IF(Z57&lt;=AF57, "Dentro do prazo", "Fora do prazo"))</f>
        <v>Sem informação</v>
      </c>
      <c r="AH57" s="79" t="s">
        <v>115</v>
      </c>
      <c r="AI57" s="74"/>
      <c r="AJ57" s="58" t="s">
        <v>84</v>
      </c>
      <c r="AK57" s="58" t="s">
        <v>69</v>
      </c>
      <c r="AL57" s="58" t="s">
        <v>155</v>
      </c>
      <c r="AM57" s="58" t="s">
        <v>271</v>
      </c>
      <c r="AN57" s="58" t="s">
        <v>547</v>
      </c>
      <c r="AO57" s="212" t="s">
        <v>548</v>
      </c>
      <c r="AP57" s="143">
        <f ca="1">CONTRATOS[[#This Row],[TÉRMINO]]-TODAY()</f>
        <v>111</v>
      </c>
      <c r="AQ57" s="58" t="str">
        <f>IF(YEAR(CONTRATOS[[#This Row],[TÉRMINO]])=2024,INT((MONTH(CONTRATOS[[#This Row],[TÉRMINO]])+2)/3),"")</f>
        <v/>
      </c>
      <c r="AR57" s="58"/>
      <c r="AS57" s="58" t="str">
        <f ca="1">IF(TODAY()-AB57&gt;365,"Iniciar Processo de Reajuste","Aguardar anualidade")</f>
        <v>Aguardar anualidade</v>
      </c>
      <c r="AT57" s="58" t="str">
        <f>_xlfn.CONCAT(TEXT(B57,"000"),"/",C57)</f>
        <v>102/2024</v>
      </c>
      <c r="AU57" s="58"/>
      <c r="AV57" s="58" t="str" cm="1">
        <f t="array" ref="AV57">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57" s="57" t="str">
        <f>IF(CONTRATOS[[#This Row],[FISCAL DEMANDANTE]]="sem indicação",CONTRATOS[[#This Row],[FISCAL TECNICO]],CONTRATOS[[#This Row],[FISCAL DEMANDANTE]])</f>
        <v>Antonio Paulo Costa de Castro</v>
      </c>
      <c r="AX57" s="540" cm="1">
        <f t="array" ref="AX5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38736</v>
      </c>
      <c r="AY57" s="58" t="str">
        <f>_xlfn.CONCAT(CONTRATOS[[#This Row],[ARP ou CONTRATO]],CONTRATOS[[#This Row],[N°ANO]])</f>
        <v>CONTRATO102/2024</v>
      </c>
      <c r="AZ57" s="293" t="str">
        <f>IF(ISNUMBER(FIND("8.666",AA57)),
"Nos termos da Portaria n° 3.615/2021-GP, a prorrogação de contratos administrativos deverá ser instaurada com antecedência mínima de 60 (sessenta) dias do término da vigência, mediante envio do respectivo expediente à SEADM, via SEI.",
IF(ISNUMBER(FIND("14.133",AA57)),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57" s="556"/>
    </row>
    <row r="58" spans="1:53" ht="76.5">
      <c r="A58" s="240" t="s">
        <v>71</v>
      </c>
      <c r="B58" s="241" t="s">
        <v>555</v>
      </c>
      <c r="C58" s="240">
        <v>2025</v>
      </c>
      <c r="D58" s="241" t="s">
        <v>556</v>
      </c>
      <c r="E58" s="240" t="s">
        <v>557</v>
      </c>
      <c r="F58" s="242" t="s">
        <v>558</v>
      </c>
      <c r="G58" s="241" t="s">
        <v>76</v>
      </c>
      <c r="H58" s="240" t="s">
        <v>58</v>
      </c>
      <c r="I58" s="240" t="s">
        <v>559</v>
      </c>
      <c r="J58" s="243">
        <v>45924</v>
      </c>
      <c r="K58" s="62" t="str">
        <f>TEXT(J58,"DD/MM/AA")</f>
        <v>24/09/25</v>
      </c>
      <c r="L58" s="243">
        <v>46289</v>
      </c>
      <c r="M58" s="63" t="str">
        <f>TEXT(L58,"DD/MM/AA")</f>
        <v>24/09/26</v>
      </c>
      <c r="N58" s="115">
        <f>_xlfn.DAYS(CONTRATOS[[#This Row],[TÉRMINO]],CONTRATOS[[#This Row],[INÍCIO]])</f>
        <v>365</v>
      </c>
      <c r="O58" s="244">
        <f ca="1">IF(ISBLANK(CONTRATOS[[#This Row],[TÉRMINO]]),"-",IF(ISNUMBER(CONTRATOS[[#This Row],[TÉRMINO]]),IF(CONTRATOS[[#This Row],[TÉRMINO]]&lt;TODAY(),"EXPIRADO",CONTRATOS[[#This Row],[TÉRMINO]]-TODAY()),"INDETERMINADO"))</f>
        <v>115</v>
      </c>
      <c r="P58" s="246" t="str">
        <f ca="1">IF(O58="EXPIRADO","EXPIRADO",(IF(O58&lt;=30,"INFERIOR A 30 DIAS",(IF(O58&lt;=60,"INFERIOR A 60 DIAS",(IF(O58&lt;=90,"INFERIOR A 90 DIAS",(IF(O58&lt;=120,"INFERIOR A 120 DIAS",(IF(O58&lt;150,"INFERIOR A 150 DIAS",(IF(O58=150,"150 DIAS","SUPERIOR A 150 DIAS")))))))))))))</f>
        <v>INFERIOR A 120 DIAS</v>
      </c>
      <c r="Q58" s="244" t="str">
        <f ca="1">IF(CONTRATOS[[#This Row],[TÉRMINO]]="","VIGENTE",IF(CONTRATOS[[#This Row],[TÉRMINO]]&gt;=TODAY(),"VIGENTE","EXPIRADO"))</f>
        <v>VIGENTE</v>
      </c>
      <c r="R58" s="299">
        <v>440610</v>
      </c>
      <c r="S58" s="453" t="s">
        <v>60</v>
      </c>
      <c r="T58" s="66">
        <f>IF(LEFT(AY58,3)="ARP",
    0,
    IFERROR(VLOOKUP(AY58,'M.11 Contratos execução'!A:V,17,FALSE),0)
)</f>
        <v>0</v>
      </c>
      <c r="U58" s="593" t="s">
        <v>357</v>
      </c>
      <c r="V58" s="247" t="s">
        <v>560</v>
      </c>
      <c r="W58" s="96" cm="1">
        <f t="array" ref="W5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58" s="96" cm="1">
        <f t="array" ref="X5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440610</v>
      </c>
      <c r="Y58" s="249"/>
      <c r="Z58" s="250"/>
      <c r="AA58" s="240" t="s">
        <v>81</v>
      </c>
      <c r="AB58" s="243">
        <v>45806</v>
      </c>
      <c r="AC58" s="240"/>
      <c r="AD58" s="251" t="str">
        <f>IF(CONTRATOS[[#This Row],[DIAS_CONTRATO]]&lt;=1800,"PRAZO LEGAL",IF(CONTRATOS[[#This Row],[DIAS_CONTRATO]]&lt;=2130,"EXCEPCIONAL","EMERGENCIAL"))</f>
        <v>PRAZO LEGAL</v>
      </c>
      <c r="AE58" s="240" t="str">
        <f>YEAR(L58) &amp; " - " &amp; IF(MONTH(L58)&lt;=3, "1º Trimestre", IF(MONTH(L58)&lt;=6, "2º Trimestre", IF(MONTH(L58)&lt;=9, "3º Trimestre", IF(MONTH(L58)&lt;=12, "4º Trimestre"))))</f>
        <v>2026 - 3º Trimestre</v>
      </c>
      <c r="AF58" s="243">
        <f>CONTRATOS[[#This Row],[TÉRMINO]]-60</f>
        <v>46229</v>
      </c>
      <c r="AG58" s="116" t="str">
        <f>IF(Z58="","Sem informação", IF(Z58&lt;=AF58, "Dentro do prazo", "Fora do prazo"))</f>
        <v>Sem informação</v>
      </c>
      <c r="AH58" s="459" t="s">
        <v>115</v>
      </c>
      <c r="AI58" s="240"/>
      <c r="AJ58" s="240" t="s">
        <v>561</v>
      </c>
      <c r="AK58" s="240" t="s">
        <v>69</v>
      </c>
      <c r="AL58" s="240" t="s">
        <v>362</v>
      </c>
      <c r="AM58" s="240" t="s">
        <v>362</v>
      </c>
      <c r="AN58" s="240" t="s">
        <v>360</v>
      </c>
      <c r="AO58" s="46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nadime.dahas@tjpa.jus.br;; klaus.guimaraes@tjpa.jus.br; klaus.guimaraes@tjpa.jus.br; walter.duarte@tjpa.jus.br;coordenadoria.contratos@tjpa.jus.br</v>
      </c>
      <c r="AP58" s="253">
        <f ca="1">CONTRATOS[[#This Row],[TÉRMINO]]-TODAY()</f>
        <v>115</v>
      </c>
      <c r="AQ58" s="240" t="str">
        <f>IF(YEAR(CONTRATOS[[#This Row],[TÉRMINO]])=2024,INT((MONTH(CONTRATOS[[#This Row],[TÉRMINO]])+2)/3),"")</f>
        <v/>
      </c>
      <c r="AR58" s="240"/>
      <c r="AS58" s="58" t="str">
        <f ca="1">IF(TODAY()-AB58&gt;365,"Iniciar Processo de Reajuste","Aguardar anualidade")</f>
        <v>Iniciar Processo de Reajuste</v>
      </c>
      <c r="AT58" s="240" t="str">
        <f>_xlfn.CONCAT(TEXT(B58,"000"),"/",C58)</f>
        <v>040/2025</v>
      </c>
      <c r="AU58" s="58"/>
      <c r="AV58" s="241" t="str" cm="1">
        <f t="array" ref="AV58">IF(CONTRATOS[[#This Row],[NOME DO FISCAL ]]="Sem indicação",
   CONTRATOS[[#This Row],[NOME DO FISCAL ]],
   _xlfn.LET(
      _xlpm.s, " "&amp;TRIM(CONTRATOS[[#This Row],[NOME DO FISCAL ]]),
      _xlpm.n, LEN(_xlpm.s)-1,
      _xlpm.idx, _xlfn.SEQUENCE(1,_xlpm.n),
      _xlpm.letras, IF(MID(_xlpm.s,_xlpm.idx,1)=" ", MID(_xlpm.s,_xlpm.idx+1,1), ""),
      _xlfn.TEXTJOIN("",TRUE,_xlpm.letras)
   )
)</f>
        <v>KRSG</v>
      </c>
      <c r="AW58" s="241" t="str">
        <f>IF(CONTRATOS[[#This Row],[FISCAL DEMANDANTE]]="sem indicação",CONTRATOS[[#This Row],[FISCAL TECNICO]],CONTRATOS[[#This Row],[FISCAL DEMANDANTE]])</f>
        <v xml:space="preserve">Klaus Rhossard Seabra Guimarães </v>
      </c>
      <c r="AX58" s="543" cm="1">
        <f t="array" ref="AX5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58" s="58" t="str">
        <f>_xlfn.CONCAT(CONTRATOS[[#This Row],[ARP ou CONTRATO]],CONTRATOS[[#This Row],[N°ANO]])</f>
        <v>ARP040/2025</v>
      </c>
      <c r="AZ58" s="293" t="str">
        <f>IF(ISNUMBER(FIND("8.666",AA58)),
"Nos termos da Portaria n° 3.615/2021-GP, a prorrogação de contratos administrativos deverá ser instaurada com antecedência mínima de 60 (sessenta) dias do término da vigência, mediante envio do respectivo expediente à SEADM, via SEI.",
IF(ISNUMBER(FIND("14.133",AA58)),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58" s="556"/>
    </row>
    <row r="59" spans="1:53" ht="60.75">
      <c r="A59" s="58" t="s">
        <v>52</v>
      </c>
      <c r="B59" s="57" t="s">
        <v>549</v>
      </c>
      <c r="C59" s="58">
        <v>2025</v>
      </c>
      <c r="D59" s="57" t="s">
        <v>562</v>
      </c>
      <c r="E59" s="58" t="s">
        <v>180</v>
      </c>
      <c r="F59" s="59" t="s">
        <v>563</v>
      </c>
      <c r="G59" s="57" t="s">
        <v>277</v>
      </c>
      <c r="H59" s="58" t="s">
        <v>132</v>
      </c>
      <c r="I59" s="60" t="s">
        <v>564</v>
      </c>
      <c r="J59" s="61">
        <v>45925</v>
      </c>
      <c r="K59" s="62" t="str">
        <f>TEXT(J59,"DD/MM/AA")</f>
        <v>25/09/25</v>
      </c>
      <c r="L59" s="61">
        <v>46291</v>
      </c>
      <c r="M59" s="63" t="str">
        <f>TEXT(L59,"DD/MM/AA")</f>
        <v>26/09/26</v>
      </c>
      <c r="N59" s="115">
        <f>_xlfn.DAYS(CONTRATOS[[#This Row],[TÉRMINO]],CONTRATOS[[#This Row],[INÍCIO]])</f>
        <v>366</v>
      </c>
      <c r="O59" s="62">
        <f ca="1">IF(ISBLANK(CONTRATOS[[#This Row],[TÉRMINO]]),"-",IF(ISNUMBER(CONTRATOS[[#This Row],[TÉRMINO]]),IF(CONTRATOS[[#This Row],[TÉRMINO]]&lt;TODAY(),"EXPIRADO",CONTRATOS[[#This Row],[TÉRMINO]]-TODAY()),"INDETERMINADO"))</f>
        <v>117</v>
      </c>
      <c r="P59" s="64" t="str">
        <f ca="1">IF(O59="EXPIRADO","EXPIRADO",(IF(O59&lt;=30,"INFERIOR A 30 DIAS",(IF(O59&lt;=60,"INFERIOR A 60 DIAS",(IF(O59&lt;=90,"INFERIOR A 90 DIAS",(IF(O59&lt;=120,"INFERIOR A 120 DIAS",(IF(O59&lt;150,"INFERIOR A 150 DIAS",(IF(O59=150,"150 DIAS","SUPERIOR A 150 DIAS")))))))))))))</f>
        <v>INFERIOR A 120 DIAS</v>
      </c>
      <c r="Q59" s="62" t="str">
        <f ca="1">IF(CONTRATOS[[#This Row],[TÉRMINO]]="","VIGENTE",IF(CONTRATOS[[#This Row],[TÉRMINO]]&gt;=TODAY(),"VIGENTE","EXPIRADO"))</f>
        <v>VIGENTE</v>
      </c>
      <c r="R59" s="293">
        <v>1561433.35</v>
      </c>
      <c r="S59" s="80" t="s">
        <v>60</v>
      </c>
      <c r="T59" s="66">
        <f>IF(LEFT(AY59,3)="ARP",
    0,
    IFERROR(VLOOKUP(AY59,'M.11 Contratos execução'!A:V,17,FALSE),0)
)</f>
        <v>0</v>
      </c>
      <c r="U59" s="455" t="s">
        <v>61</v>
      </c>
      <c r="V59" s="167" t="s">
        <v>565</v>
      </c>
      <c r="W59" s="96" cm="1">
        <f t="array" ref="W5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59" s="96" cm="1">
        <f t="array" ref="X5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1561433.35</v>
      </c>
      <c r="Y59" s="67" t="s">
        <v>566</v>
      </c>
      <c r="Z59" s="158"/>
      <c r="AA59" s="58" t="s">
        <v>64</v>
      </c>
      <c r="AB59" s="58"/>
      <c r="AC59" s="58"/>
      <c r="AD59" s="168" t="str">
        <f>IF(CONTRATOS[[#This Row],[DIAS_CONTRATO]]&lt;=1800,"PRAZO LEGAL",IF(CONTRATOS[[#This Row],[DIAS_CONTRATO]]&lt;=2130,"EXCEPCIONAL","EMERGENCIAL"))</f>
        <v>PRAZO LEGAL</v>
      </c>
      <c r="AE59" s="116" t="str">
        <f>YEAR(L59) &amp; " - " &amp; IF(MONTH(L59)&lt;=3, "1º Trimestre", IF(MONTH(L59)&lt;=6, "2º Trimestre", IF(MONTH(L59)&lt;=9, "3º Trimestre", IF(MONTH(L59)&lt;=12, "4º Trimestre"))))</f>
        <v>2026 - 3º Trimestre</v>
      </c>
      <c r="AF59" s="130">
        <f>CONTRATOS[[#This Row],[TÉRMINO]]-60</f>
        <v>46231</v>
      </c>
      <c r="AG59" s="116" t="str">
        <f>IF(Z59="","Sem informação", IF(Z59&lt;=AF59, "Dentro do prazo", "Fora do prazo"))</f>
        <v>Sem informação</v>
      </c>
      <c r="AH59" s="79" t="s">
        <v>115</v>
      </c>
      <c r="AJ59" s="58" t="s">
        <v>567</v>
      </c>
      <c r="AK59" s="58" t="s">
        <v>69</v>
      </c>
      <c r="AL59" s="58" t="s">
        <v>568</v>
      </c>
      <c r="AM59" s="58" t="s">
        <v>69</v>
      </c>
      <c r="AN59" s="58" t="s">
        <v>569</v>
      </c>
      <c r="AO59"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carlo.martins@tjpa.jus.br;; marcelo.fernandes@tjpa.jus.br; ; gabriel.ventura@tjpa.jus.br;coordenadoria.contratos@tjpa.jus.br</v>
      </c>
      <c r="AP59" s="143">
        <f ca="1">CONTRATOS[[#This Row],[TÉRMINO]]-TODAY()</f>
        <v>117</v>
      </c>
      <c r="AQ59" s="58" t="str">
        <f>IF(YEAR(CONTRATOS[[#This Row],[TÉRMINO]])=2024,INT((MONTH(CONTRATOS[[#This Row],[TÉRMINO]])+2)/3),"")</f>
        <v/>
      </c>
      <c r="AR59" s="58"/>
      <c r="AS59" s="58" t="str">
        <f ca="1">IF(TODAY()-AB59&gt;365,"Iniciar Processo de Reajuste","Aguardar anualidade")</f>
        <v>Iniciar Processo de Reajuste</v>
      </c>
      <c r="AT59" s="58" t="str">
        <f>_xlfn.CONCAT(TEXT(B59,"000"),"/",C59)</f>
        <v>102/2025</v>
      </c>
      <c r="AU59" s="58"/>
      <c r="AV59" s="57" t="str" cm="1">
        <f t="array" ref="AV59">IF(CONTRATOS[[#This Row],[NOME DO FISCAL ]]="Sem indicação",
   CONTRATOS[[#This Row],[NOME DO FISCAL ]],
   _xlfn.LET(
      _xlpm.s, " "&amp;TRIM(CONTRATOS[[#This Row],[NOME DO FISCAL ]]),
      _xlpm.n, LEN(_xlpm.s)-1,
      _xlpm.idx, _xlfn.SEQUENCE(1,_xlpm.n),
      _xlpm.letras, IF(MID(_xlpm.s,_xlpm.idx,1)=" ", MID(_xlpm.s,_xlpm.idx+1,1), ""),
      _xlfn.TEXTJOIN("",TRUE,_xlpm.letras)
   )
)</f>
        <v>MPCF</v>
      </c>
      <c r="AW59" s="57" t="str">
        <f>IF(CONTRATOS[[#This Row],[FISCAL DEMANDANTE]]="sem indicação",CONTRATOS[[#This Row],[FISCAL TECNICO]],CONTRATOS[[#This Row],[FISCAL DEMANDANTE]])</f>
        <v>Marcelo Passos Calandrini Fernandes</v>
      </c>
      <c r="AX59" s="540" cm="1">
        <f t="array" ref="AX5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1561433.35</v>
      </c>
      <c r="AY59" s="58" t="str">
        <f>_xlfn.CONCAT(CONTRATOS[[#This Row],[ARP ou CONTRATO]],CONTRATOS[[#This Row],[N°ANO]])</f>
        <v>CONTRATO102/2025</v>
      </c>
      <c r="AZ59" s="293" t="str">
        <f>IF(ISNUMBER(FIND("8.666",AA59)),
"Nos termos da Portaria n° 3.615/2021-GP, a prorrogação de contratos administrativos deverá ser instaurada com antecedência mínima de 60 (sessenta) dias do término da vigência, mediante envio do respectivo expediente à SEADM, via SEI.",
IF(ISNUMBER(FIND("14.133",AA59)),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9" s="556"/>
    </row>
    <row r="60" spans="1:53" ht="72">
      <c r="A60" s="58" t="s">
        <v>52</v>
      </c>
      <c r="B60" s="349" t="s">
        <v>570</v>
      </c>
      <c r="C60" s="350">
        <v>2022</v>
      </c>
      <c r="D60" s="98" t="s">
        <v>571</v>
      </c>
      <c r="E60" s="116" t="s">
        <v>95</v>
      </c>
      <c r="F60" s="99" t="s">
        <v>572</v>
      </c>
      <c r="G60" s="115" t="s">
        <v>144</v>
      </c>
      <c r="H60" s="116" t="s">
        <v>111</v>
      </c>
      <c r="I60" s="116" t="s">
        <v>573</v>
      </c>
      <c r="J60" s="130">
        <v>44830</v>
      </c>
      <c r="K60" s="115" t="str">
        <f>TEXT(J60,"DD/MM/AA")</f>
        <v>26/09/22</v>
      </c>
      <c r="L60" s="130">
        <v>46291</v>
      </c>
      <c r="M60" s="148" t="str">
        <f>TEXT(L60,"DD/MM/AA")</f>
        <v>26/09/26</v>
      </c>
      <c r="N60" s="115">
        <f>_xlfn.DAYS(CONTRATOS[[#This Row],[TÉRMINO]],CONTRATOS[[#This Row],[INÍCIO]])</f>
        <v>1461</v>
      </c>
      <c r="O60" s="131">
        <f ca="1">IF(ISBLANK(CONTRATOS[[#This Row],[TÉRMINO]]),"-",IF(ISNUMBER(CONTRATOS[[#This Row],[TÉRMINO]]),IF(CONTRATOS[[#This Row],[TÉRMINO]]&lt;TODAY(),"EXPIRADO",CONTRATOS[[#This Row],[TÉRMINO]]-TODAY()),"INDETERMINADO"))</f>
        <v>117</v>
      </c>
      <c r="P60" s="131" t="str">
        <f ca="1">IF(O60="EXPIRADO","EXPIRADO",(IF(O60&lt;=30,"INFERIOR A 30 DIAS",(IF(O60&lt;=60,"INFERIOR A 60 DIAS",(IF(O60&lt;=90,"INFERIOR A 90 DIAS",(IF(O60&lt;=120,"INFERIOR A 120 DIAS",(IF(O60&lt;150,"INFERIOR A 150 DIAS",(IF(O60=150,"150 DIAS","SUPERIOR A 150 DIAS")))))))))))))</f>
        <v>INFERIOR A 120 DIAS</v>
      </c>
      <c r="Q60" s="131" t="str">
        <f ca="1">IF(CONTRATOS[[#This Row],[TÉRMINO]]="","VIGENTE",IF(CONTRATOS[[#This Row],[TÉRMINO]]&gt;=TODAY(),"VIGENTE","EXPIRADO"))</f>
        <v>VIGENTE</v>
      </c>
      <c r="R60" s="351">
        <v>6030000</v>
      </c>
      <c r="S60" s="342" t="s">
        <v>60</v>
      </c>
      <c r="T60" s="66">
        <f>IF(LEFT(AY60,3)="ARP",
    0,
    IFERROR(VLOOKUP(AY60,'M.11 Contratos execução'!A:V,17,FALSE),0)
)</f>
        <v>2</v>
      </c>
      <c r="U60" s="594" t="s">
        <v>98</v>
      </c>
      <c r="V60" s="116" t="s">
        <v>574</v>
      </c>
      <c r="W60" s="96" cm="1">
        <f t="array" ref="W6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60" s="96" cm="1">
        <f t="array" ref="X6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438878.76</v>
      </c>
      <c r="Y60" s="132" t="s">
        <v>575</v>
      </c>
      <c r="AA60" s="116" t="s">
        <v>64</v>
      </c>
      <c r="AC60" s="116" t="s">
        <v>65</v>
      </c>
      <c r="AD60" s="116" t="str">
        <f>IF(CONTRATOS[[#This Row],[DIAS_CONTRATO]]&lt;=1800,"PRAZO LEGAL",IF(CONTRATOS[[#This Row],[DIAS_CONTRATO]]&lt;=2130,"EXCEPCIONAL","EMERGENCIAL"))</f>
        <v>PRAZO LEGAL</v>
      </c>
      <c r="AE60" s="116" t="str">
        <f>YEAR(L60) &amp; " - " &amp; IF(MONTH(L60)&lt;=3, "1º Trimestre", IF(MONTH(L60)&lt;=6, "2º Trimestre", IF(MONTH(L60)&lt;=9, "3º Trimestre", IF(MONTH(L60)&lt;=12, "4º Trimestre"))))</f>
        <v>2026 - 3º Trimestre</v>
      </c>
      <c r="AF60" s="130">
        <f>CONTRATOS[[#This Row],[TÉRMINO]]-60</f>
        <v>46231</v>
      </c>
      <c r="AG60" s="116" t="str">
        <f>IF(Z60="","Sem informação", IF(Z60&lt;=AF60, "Dentro do prazo", "Fora do prazo"))</f>
        <v>Sem informação</v>
      </c>
      <c r="AH60" s="335" t="s">
        <v>115</v>
      </c>
      <c r="AI60" s="116" t="s">
        <v>576</v>
      </c>
      <c r="AJ60" s="116" t="s">
        <v>102</v>
      </c>
      <c r="AK60" s="116" t="s">
        <v>103</v>
      </c>
      <c r="AL60" s="116" t="s">
        <v>104</v>
      </c>
      <c r="AM60" s="115" t="s">
        <v>103</v>
      </c>
      <c r="AN60" s="115" t="s">
        <v>105</v>
      </c>
      <c r="AO6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denison.soares@tjpa.jus.br;arilson.silva@tjpa.jus.br; claudio.cabral@tjpa.jus.br; arilson.silva@tjpa.jus.br; cristiano.neri@tjpa.jus.br;coordenadoria.contratos@tjpa.jus.br</v>
      </c>
      <c r="AP60" s="178">
        <f ca="1">CONTRATOS[[#This Row],[TÉRMINO]]-TODAY()</f>
        <v>117</v>
      </c>
      <c r="AQ60" s="116" t="str">
        <f>IF(YEAR(CONTRATOS[[#This Row],[TÉRMINO]])=2024,INT((MONTH(CONTRATOS[[#This Row],[TÉRMINO]])+2)/3),"")</f>
        <v/>
      </c>
      <c r="AS60" s="58" t="str">
        <f ca="1">IF(TODAY()-AB60&gt;365,"Iniciar Processo de Reajuste","Aguardar anualidade")</f>
        <v>Iniciar Processo de Reajuste</v>
      </c>
      <c r="AT60" s="116" t="str">
        <f>_xlfn.CONCAT(TEXT(B60,"000"),"/",C60)</f>
        <v>075/2022</v>
      </c>
      <c r="AV60" s="58" t="str" cm="1">
        <f t="array" ref="AV60">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60" s="57" t="str">
        <f>IF(CONTRATOS[[#This Row],[FISCAL DEMANDANTE]]="sem indicação",CONTRATOS[[#This Row],[FISCAL TECNICO]],CONTRATOS[[#This Row],[FISCAL DEMANDANTE]])</f>
        <v>Arilson Galdino da Silva</v>
      </c>
      <c r="AX60" s="540" cm="1">
        <f t="array" ref="AX6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6251860.4400000004</v>
      </c>
      <c r="AY60" s="58" t="str">
        <f>_xlfn.CONCAT(CONTRATOS[[#This Row],[ARP ou CONTRATO]],CONTRATOS[[#This Row],[N°ANO]])</f>
        <v>CONTRATO075/2022</v>
      </c>
      <c r="AZ60" s="293" t="str">
        <f>IF(ISNUMBER(FIND("8.666",AA60)),
"Nos termos da Portaria n° 3.615/2021-GP, a prorrogação de contratos administrativos deverá ser instaurada com antecedência mínima de 60 (sessenta) dias do término da vigência, mediante envio do respectivo expediente à SEADM, via SEI.",
IF(ISNUMBER(FIND("14.133",AA60)),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0" s="556"/>
    </row>
    <row r="61" spans="1:53" ht="76.5">
      <c r="A61" s="116" t="s">
        <v>52</v>
      </c>
      <c r="B61" s="57" t="s">
        <v>383</v>
      </c>
      <c r="C61" s="58">
        <v>2023</v>
      </c>
      <c r="D61" s="57" t="s">
        <v>577</v>
      </c>
      <c r="E61" s="58" t="s">
        <v>578</v>
      </c>
      <c r="F61" s="59" t="s">
        <v>579</v>
      </c>
      <c r="G61" s="115" t="s">
        <v>57</v>
      </c>
      <c r="H61" s="58" t="s">
        <v>58</v>
      </c>
      <c r="I61" s="60" t="s">
        <v>580</v>
      </c>
      <c r="J61" s="61">
        <v>45202</v>
      </c>
      <c r="K61" s="62" t="str">
        <f>TEXT(J61,"DD/MM/AA")</f>
        <v>03/10/23</v>
      </c>
      <c r="L61" s="61">
        <v>46298</v>
      </c>
      <c r="M61" s="63" t="str">
        <f>TEXT(L61,"DD/MM/AA")</f>
        <v>03/10/26</v>
      </c>
      <c r="N61" s="115">
        <f>_xlfn.DAYS(CONTRATOS[[#This Row],[TÉRMINO]],CONTRATOS[[#This Row],[INÍCIO]])</f>
        <v>1096</v>
      </c>
      <c r="O61" s="64">
        <f ca="1">IF(ISBLANK(CONTRATOS[[#This Row],[TÉRMINO]]),"-",IF(ISNUMBER(CONTRATOS[[#This Row],[TÉRMINO]]),IF(CONTRATOS[[#This Row],[TÉRMINO]]&lt;TODAY(),"EXPIRADO",CONTRATOS[[#This Row],[TÉRMINO]]-TODAY()),"INDETERMINADO"))</f>
        <v>124</v>
      </c>
      <c r="P61" s="64" t="str">
        <f ca="1">IF(O61="EXPIRADO","EXPIRADO",(IF(O61&lt;=30,"INFERIOR A 30 DIAS",(IF(O61&lt;=60,"INFERIOR A 60 DIAS",(IF(O61&lt;=90,"INFERIOR A 90 DIAS",(IF(O61&lt;=120,"INFERIOR A 120 DIAS",(IF(O61&lt;150,"INFERIOR A 150 DIAS",(IF(O61=150,"150 DIAS","SUPERIOR A 150 DIAS")))))))))))))</f>
        <v>INFERIOR A 150 DIAS</v>
      </c>
      <c r="Q61" s="64" t="str">
        <f ca="1">IF(CONTRATOS[[#This Row],[TÉRMINO]]="","VIGENTE",IF(CONTRATOS[[#This Row],[TÉRMINO]]&gt;=TODAY(),"VIGENTE","EXPIRADO"))</f>
        <v>VIGENTE</v>
      </c>
      <c r="R61" s="293">
        <v>648000</v>
      </c>
      <c r="S61" s="454" t="s">
        <v>60</v>
      </c>
      <c r="T61" s="66">
        <f>IF(LEFT(AY61,3)="ARP",
    0,
    IFERROR(VLOOKUP(AY61,'M.11 Contratos execução'!A:V,17,FALSE),0)
)</f>
        <v>2</v>
      </c>
      <c r="U61" s="455" t="s">
        <v>357</v>
      </c>
      <c r="V61" s="58" t="s">
        <v>581</v>
      </c>
      <c r="W61" s="96" cm="1">
        <f t="array" ref="W6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61" s="96" cm="1">
        <f t="array" ref="X6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708893.65</v>
      </c>
      <c r="Y61" s="67" t="s">
        <v>582</v>
      </c>
      <c r="AA61" s="58" t="s">
        <v>64</v>
      </c>
      <c r="AB61" s="58"/>
      <c r="AC61" s="58" t="s">
        <v>65</v>
      </c>
      <c r="AD61" s="116" t="str">
        <f>IF(CONTRATOS[[#This Row],[DIAS_CONTRATO]]&lt;=1800,"PRAZO LEGAL",IF(CONTRATOS[[#This Row],[DIAS_CONTRATO]]&lt;=2130,"EXCEPCIONAL","EMERGENCIAL"))</f>
        <v>PRAZO LEGAL</v>
      </c>
      <c r="AE61" s="58" t="str">
        <f>YEAR(L61) &amp; " - " &amp; IF(MONTH(L61)&lt;=3, "1º Trimestre", IF(MONTH(L61)&lt;=6, "2º Trimestre", IF(MONTH(L61)&lt;=9, "3º Trimestre", IF(MONTH(L61)&lt;=12, "4º Trimestre"))))</f>
        <v>2026 - 4º Trimestre</v>
      </c>
      <c r="AF61" s="130">
        <f>CONTRATOS[[#This Row],[TÉRMINO]]-60</f>
        <v>46238</v>
      </c>
      <c r="AG61" s="116" t="str">
        <f>IF(Z61="","Sem informação", IF(Z61&lt;=AF61, "Dentro do prazo", "Fora do prazo"))</f>
        <v>Sem informação</v>
      </c>
      <c r="AH61" s="79" t="s">
        <v>115</v>
      </c>
      <c r="AJ61" s="58" t="s">
        <v>236</v>
      </c>
      <c r="AK61" s="58" t="s">
        <v>583</v>
      </c>
      <c r="AL61" s="58" t="s">
        <v>361</v>
      </c>
      <c r="AM61" s="115" t="s">
        <v>69</v>
      </c>
      <c r="AN61" s="115" t="s">
        <v>69</v>
      </c>
      <c r="AO61" s="145" t="s">
        <v>584</v>
      </c>
      <c r="AP61" s="143">
        <f ca="1">CONTRATOS[[#This Row],[TÉRMINO]]-TODAY()</f>
        <v>124</v>
      </c>
      <c r="AQ61" s="58" t="str">
        <f>IF(YEAR(CONTRATOS[[#This Row],[TÉRMINO]])=2024,INT((MONTH(CONTRATOS[[#This Row],[TÉRMINO]])+2)/3),"")</f>
        <v/>
      </c>
      <c r="AR61" s="58"/>
      <c r="AS61" s="58" t="str">
        <f ca="1">IF(TODAY()-AB61&gt;365,"Iniciar Processo de Reajuste","Aguardar anualidade")</f>
        <v>Iniciar Processo de Reajuste</v>
      </c>
      <c r="AT61" s="58" t="str">
        <f>_xlfn.CONCAT(TEXT(B61,"000"),"/",C61)</f>
        <v>086/2023</v>
      </c>
      <c r="AU61" s="58"/>
      <c r="AV61" s="58" t="str" cm="1">
        <f t="array" ref="AV61">IF(CONTRATOS[[#This Row],[NOME DO FISCAL ]]="Sem indicação",
   CONTRATOS[[#This Row],[NOME DO FISCAL ]],
   _xlfn.LET(
      _xlpm.s, " "&amp;TRIM(CONTRATOS[[#This Row],[NOME DO FISCAL ]]),
      _xlpm.n, LEN(_xlpm.s)-1,
      _xlpm.idx, _xlfn.SEQUENCE(1,_xlpm.n),
      _xlpm.letras, IF(MID(_xlpm.s,_xlpm.idx,1)=" ", MID(_xlpm.s,_xlpm.idx+1,1), ""),
      _xlfn.TEXTJOIN("",TRUE,_xlpm.letras)
   )
)</f>
        <v>VVM</v>
      </c>
      <c r="AW61" s="57" t="str">
        <f>IF(CONTRATOS[[#This Row],[FISCAL DEMANDANTE]]="sem indicação",CONTRATOS[[#This Row],[FISCAL TECNICO]],CONTRATOS[[#This Row],[FISCAL DEMANDANTE]])</f>
        <v>Vanessa Vieira Monteiro</v>
      </c>
      <c r="AX61" s="540" cm="1">
        <f t="array" ref="AX6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1493805.12</v>
      </c>
      <c r="AY61" s="58" t="str">
        <f>_xlfn.CONCAT(CONTRATOS[[#This Row],[ARP ou CONTRATO]],CONTRATOS[[#This Row],[N°ANO]])</f>
        <v>CONTRATO086/2023</v>
      </c>
      <c r="AZ61" s="293" t="str">
        <f>IF(ISNUMBER(FIND("8.666",AA61)),
"Nos termos da Portaria n° 3.615/2021-GP, a prorrogação de contratos administrativos deverá ser instaurada com antecedência mínima de 60 (sessenta) dias do término da vigência, mediante envio do respectivo expediente à SEADM, via SEI.",
IF(ISNUMBER(FIND("14.133",AA61)),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1" s="556"/>
    </row>
    <row r="62" spans="1:53" s="215" customFormat="1" ht="96">
      <c r="A62" s="58" t="s">
        <v>52</v>
      </c>
      <c r="B62" s="164" t="s">
        <v>249</v>
      </c>
      <c r="C62" s="165">
        <v>2022</v>
      </c>
      <c r="D62" s="97" t="s">
        <v>585</v>
      </c>
      <c r="E62" s="60" t="s">
        <v>586</v>
      </c>
      <c r="F62" s="100" t="s">
        <v>587</v>
      </c>
      <c r="G62" s="102" t="s">
        <v>57</v>
      </c>
      <c r="H62" s="60" t="s">
        <v>58</v>
      </c>
      <c r="I62" s="60" t="s">
        <v>588</v>
      </c>
      <c r="J62" s="101">
        <v>44840</v>
      </c>
      <c r="K62" s="126" t="str">
        <f>TEXT(J62,"DD/MM/AA")</f>
        <v>06/10/22</v>
      </c>
      <c r="L62" s="101">
        <v>46301</v>
      </c>
      <c r="M62" s="127" t="str">
        <f>TEXT(L62,"DD/MM/AA")</f>
        <v>06/10/26</v>
      </c>
      <c r="N62" s="126">
        <f>_xlfn.DAYS(CONTRATOS[[#This Row],[TÉRMINO]],CONTRATOS[[#This Row],[INÍCIO]])</f>
        <v>1461</v>
      </c>
      <c r="O62" s="104">
        <f ca="1">IF(ISBLANK(CONTRATOS[[#This Row],[TÉRMINO]]),"-",IF(ISNUMBER(CONTRATOS[[#This Row],[TÉRMINO]]),IF(CONTRATOS[[#This Row],[TÉRMINO]]&lt;TODAY(),"EXPIRADO",CONTRATOS[[#This Row],[TÉRMINO]]-TODAY()),"INDETERMINADO"))</f>
        <v>127</v>
      </c>
      <c r="P62" s="104" t="str">
        <f ca="1">IF(O62="EXPIRADO","EXPIRADO",(IF(O62&lt;=30,"INFERIOR A 30 DIAS",(IF(O62&lt;=60,"INFERIOR A 60 DIAS",(IF(O62&lt;=90,"INFERIOR A 90 DIAS",(IF(O62&lt;=120,"INFERIOR A 120 DIAS",(IF(O62&lt;150,"INFERIOR A 150 DIAS",(IF(O62=150,"150 DIAS","SUPERIOR A 150 DIAS")))))))))))))</f>
        <v>INFERIOR A 150 DIAS</v>
      </c>
      <c r="Q62" s="104" t="str">
        <f ca="1">IF(CONTRATOS[[#This Row],[TÉRMINO]]="","VIGENTE",IF(CONTRATOS[[#This Row],[TÉRMINO]]&gt;=TODAY(),"VIGENTE","EXPIRADO"))</f>
        <v>VIGENTE</v>
      </c>
      <c r="R62" s="307">
        <v>475600</v>
      </c>
      <c r="S62" s="139" t="s">
        <v>60</v>
      </c>
      <c r="T62" s="66">
        <f>IF(LEFT(AY62,3)="ARP",
    0,
    IFERROR(VLOOKUP(AY62,'M.11 Contratos execução'!A:V,17,FALSE),0)
)</f>
        <v>3</v>
      </c>
      <c r="U62" s="58" t="s">
        <v>78</v>
      </c>
      <c r="V62" s="106" t="s">
        <v>589</v>
      </c>
      <c r="W62" s="96" cm="1">
        <f t="array" ref="W6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28576.799999999999</v>
      </c>
      <c r="X62" s="96" cm="1">
        <f t="array" ref="X6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529263.54</v>
      </c>
      <c r="Y62" s="106" t="s">
        <v>590</v>
      </c>
      <c r="Z62" s="160">
        <v>45876</v>
      </c>
      <c r="AA62" s="58" t="s">
        <v>64</v>
      </c>
      <c r="AB62" s="101">
        <v>45117</v>
      </c>
      <c r="AC62" s="101" t="s">
        <v>65</v>
      </c>
      <c r="AD62" s="60" t="str">
        <f>IF(CONTRATOS[[#This Row],[DIAS_CONTRATO]]&lt;=1800,"PRAZO LEGAL",IF(CONTRATOS[[#This Row],[DIAS_CONTRATO]]&lt;=2130,"EXCEPCIONAL","EMERGENCIAL"))</f>
        <v>PRAZO LEGAL</v>
      </c>
      <c r="AE62" s="60" t="str">
        <f>YEAR(L62) &amp; " - " &amp; IF(MONTH(L62)&lt;=3, "1º Trimestre", IF(MONTH(L62)&lt;=6, "2º Trimestre", IF(MONTH(L62)&lt;=9, "3º Trimestre", IF(MONTH(L62)&lt;=12, "4º Trimestre"))))</f>
        <v>2026 - 4º Trimestre</v>
      </c>
      <c r="AF62" s="101">
        <f>CONTRATOS[[#This Row],[TÉRMINO]]-60</f>
        <v>46241</v>
      </c>
      <c r="AG62" s="116" t="str">
        <f>IF(Z62="","Sem informação", IF(Z62&lt;=AF62, "Dentro do prazo", "Fora do prazo"))</f>
        <v>Dentro do prazo</v>
      </c>
      <c r="AH62" s="279" t="s">
        <v>115</v>
      </c>
      <c r="AI62" s="60"/>
      <c r="AJ62" s="60" t="s">
        <v>164</v>
      </c>
      <c r="AK62" s="60" t="s">
        <v>167</v>
      </c>
      <c r="AL62" s="60" t="s">
        <v>165</v>
      </c>
      <c r="AM62" s="102" t="s">
        <v>69</v>
      </c>
      <c r="AN62" s="102" t="s">
        <v>166</v>
      </c>
      <c r="AO6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enio.reboucas@tjpa.jus.br;augusto.matos@tjpa.jus.br; helton.rocha@tjpa.jus.br; ; jandiara.pires@tjpa.jus.br;coordenadoria.contratos@tjpa.jus.br</v>
      </c>
      <c r="AP62" s="187">
        <f ca="1">CONTRATOS[[#This Row],[TÉRMINO]]-TODAY()</f>
        <v>127</v>
      </c>
      <c r="AQ62" s="60" t="str">
        <f>IF(YEAR(CONTRATOS[[#This Row],[TÉRMINO]])=2024,INT((MONTH(CONTRATOS[[#This Row],[TÉRMINO]])+2)/3),"")</f>
        <v/>
      </c>
      <c r="AR62" s="123"/>
      <c r="AS62" s="58" t="str">
        <f ca="1">IF(TODAY()-AB62&gt;365,"Iniciar Processo de Reajuste","Aguardar anualidade")</f>
        <v>Iniciar Processo de Reajuste</v>
      </c>
      <c r="AT62" s="58" t="str">
        <f>_xlfn.CONCAT(TEXT(B62,"000"),"/",C62)</f>
        <v>080/2022</v>
      </c>
      <c r="AU62" s="58"/>
      <c r="AV62" s="58" t="str" cm="1">
        <f t="array" ref="AV62">IF(CONTRATOS[[#This Row],[NOME DO FISCAL ]]="Sem indicação",
   CONTRATOS[[#This Row],[NOME DO FISCAL ]],
   _xlfn.LET(
      _xlpm.s, " "&amp;TRIM(CONTRATOS[[#This Row],[NOME DO FISCAL ]]),
      _xlpm.n, LEN(_xlpm.s)-1,
      _xlpm.idx, _xlfn.SEQUENCE(1,_xlpm.n),
      _xlpm.letras, IF(MID(_xlpm.s,_xlpm.idx,1)=" ", MID(_xlpm.s,_xlpm.idx+1,1), ""),
      _xlfn.TEXTJOIN("",TRUE,_xlpm.letras)
   )
)</f>
        <v>ALM</v>
      </c>
      <c r="AW62" s="57" t="str">
        <f>IF(CONTRATOS[[#This Row],[FISCAL DEMANDANTE]]="sem indicação",CONTRATOS[[#This Row],[FISCAL TECNICO]],CONTRATOS[[#This Row],[FISCAL DEMANDANTE]])</f>
        <v>Augusto Lopes Matos</v>
      </c>
      <c r="AX62" s="540" cm="1">
        <f t="array" ref="AX6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1401520.05</v>
      </c>
      <c r="AY62" s="58" t="str">
        <f>_xlfn.CONCAT(CONTRATOS[[#This Row],[ARP ou CONTRATO]],CONTRATOS[[#This Row],[N°ANO]])</f>
        <v>CONTRATO080/2022</v>
      </c>
      <c r="AZ62" s="293" t="str">
        <f>IF(ISNUMBER(FIND("8.666",AA62)),
"Nos termos da Portaria n° 3.615/2021-GP, a prorrogação de contratos administrativos deverá ser instaurada com antecedência mínima de 60 (sessenta) dias do término da vigência, mediante envio do respectivo expediente à SEADM, via SEI.",
IF(ISNUMBER(FIND("14.133",AA62)),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2" s="556"/>
    </row>
    <row r="63" spans="1:53" ht="60">
      <c r="A63" s="240" t="s">
        <v>71</v>
      </c>
      <c r="B63" s="241" t="s">
        <v>591</v>
      </c>
      <c r="C63" s="240">
        <v>2025</v>
      </c>
      <c r="D63" s="241" t="s">
        <v>592</v>
      </c>
      <c r="E63" s="240" t="s">
        <v>593</v>
      </c>
      <c r="F63" s="242" t="s">
        <v>594</v>
      </c>
      <c r="G63" s="241" t="s">
        <v>110</v>
      </c>
      <c r="H63" s="240" t="s">
        <v>58</v>
      </c>
      <c r="I63" s="240" t="s">
        <v>595</v>
      </c>
      <c r="J63" s="243">
        <v>45940</v>
      </c>
      <c r="K63" s="62" t="str">
        <f>TEXT(J63,"DD/MM/AA")</f>
        <v>10/10/25</v>
      </c>
      <c r="L63" s="243">
        <v>46305</v>
      </c>
      <c r="M63" s="63" t="str">
        <f>TEXT(L63,"DD/MM/AA")</f>
        <v>10/10/26</v>
      </c>
      <c r="N63" s="115">
        <f>_xlfn.DAYS(CONTRATOS[[#This Row],[TÉRMINO]],CONTRATOS[[#This Row],[INÍCIO]])</f>
        <v>365</v>
      </c>
      <c r="O63" s="244">
        <f ca="1">IF(ISBLANK(CONTRATOS[[#This Row],[TÉRMINO]]),"-",IF(ISNUMBER(CONTRATOS[[#This Row],[TÉRMINO]]),IF(CONTRATOS[[#This Row],[TÉRMINO]]&lt;TODAY(),"EXPIRADO",CONTRATOS[[#This Row],[TÉRMINO]]-TODAY()),"INDETERMINADO"))</f>
        <v>131</v>
      </c>
      <c r="P63" s="246" t="str">
        <f ca="1">IF(O63="EXPIRADO","EXPIRADO",(IF(O63&lt;=30,"INFERIOR A 30 DIAS",(IF(O63&lt;=60,"INFERIOR A 60 DIAS",(IF(O63&lt;=90,"INFERIOR A 90 DIAS",(IF(O63&lt;=120,"INFERIOR A 120 DIAS",(IF(O63&lt;150,"INFERIOR A 150 DIAS",(IF(O63=150,"150 DIAS","SUPERIOR A 150 DIAS")))))))))))))</f>
        <v>INFERIOR A 150 DIAS</v>
      </c>
      <c r="Q63" s="244" t="str">
        <f ca="1">IF(CONTRATOS[[#This Row],[TÉRMINO]]="","VIGENTE",IF(CONTRATOS[[#This Row],[TÉRMINO]]&gt;=TODAY(),"VIGENTE","EXPIRADO"))</f>
        <v>VIGENTE</v>
      </c>
      <c r="R63" s="299">
        <v>27680000</v>
      </c>
      <c r="S63" s="453" t="s">
        <v>60</v>
      </c>
      <c r="T63" s="66">
        <f>IF(LEFT(AY63,3)="ARP",
    0,
    IFERROR(VLOOKUP(AY63,'M.11 Contratos execução'!A:V,17,FALSE),0)
)</f>
        <v>0</v>
      </c>
      <c r="U63" s="240" t="s">
        <v>98</v>
      </c>
      <c r="V63" s="247" t="s">
        <v>596</v>
      </c>
      <c r="W63" s="96" cm="1">
        <f t="array" ref="W6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63" s="96" cm="1">
        <f t="array" ref="X6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27680000</v>
      </c>
      <c r="Y63" s="249"/>
      <c r="Z63" s="250"/>
      <c r="AA63" s="240" t="s">
        <v>81</v>
      </c>
      <c r="AB63" s="240"/>
      <c r="AC63" s="240"/>
      <c r="AD63" s="251" t="str">
        <f>IF(CONTRATOS[[#This Row],[DIAS_CONTRATO]]&lt;=1800,"PRAZO LEGAL",IF(CONTRATOS[[#This Row],[DIAS_CONTRATO]]&lt;=2130,"EXCEPCIONAL","EMERGENCIAL"))</f>
        <v>PRAZO LEGAL</v>
      </c>
      <c r="AE63" s="240" t="str">
        <f>YEAR(L63) &amp; " - " &amp; IF(MONTH(L63)&lt;=3, "1º Trimestre", IF(MONTH(L63)&lt;=6, "2º Trimestre", IF(MONTH(L63)&lt;=9, "3º Trimestre", IF(MONTH(L63)&lt;=12, "4º Trimestre"))))</f>
        <v>2026 - 4º Trimestre</v>
      </c>
      <c r="AF63" s="243">
        <f>CONTRATOS[[#This Row],[TÉRMINO]]-60</f>
        <v>46245</v>
      </c>
      <c r="AG63" s="116" t="str">
        <f>IF(Z63="","Sem informação", IF(Z63&lt;=AF63, "Dentro do prazo", "Fora do prazo"))</f>
        <v>Sem informação</v>
      </c>
      <c r="AH63" s="459" t="s">
        <v>115</v>
      </c>
      <c r="AI63" s="240"/>
      <c r="AJ63" s="240" t="s">
        <v>380</v>
      </c>
      <c r="AK63" s="240" t="s">
        <v>69</v>
      </c>
      <c r="AL63" s="240" t="s">
        <v>85</v>
      </c>
      <c r="AM63" s="240" t="s">
        <v>69</v>
      </c>
      <c r="AN63" s="240" t="s">
        <v>69</v>
      </c>
      <c r="AO63" s="46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aline.oliveira@tjpa.jus.br;; bruno.vieira@tjpa.jus.br; ; ;coordenadoria.contratos@tjpa.jus.br</v>
      </c>
      <c r="AP63" s="253">
        <f ca="1">CONTRATOS[[#This Row],[TÉRMINO]]-TODAY()</f>
        <v>131</v>
      </c>
      <c r="AQ63" s="240" t="str">
        <f>IF(YEAR(CONTRATOS[[#This Row],[TÉRMINO]])=2024,INT((MONTH(CONTRATOS[[#This Row],[TÉRMINO]])+2)/3),"")</f>
        <v/>
      </c>
      <c r="AR63" s="240"/>
      <c r="AS63" s="58" t="str">
        <f ca="1">IF(TODAY()-AB63&gt;365,"Iniciar Processo de Reajuste","Aguardar anualidade")</f>
        <v>Iniciar Processo de Reajuste</v>
      </c>
      <c r="AT63" s="240" t="str">
        <f>_xlfn.CONCAT(TEXT(B63,"000"),"/",C63)</f>
        <v>042/2025</v>
      </c>
      <c r="AU63" s="58"/>
      <c r="AV63" s="241" t="str" cm="1">
        <f t="array" ref="AV63">IF(CONTRATOS[[#This Row],[NOME DO FISCAL ]]="Sem indicação",
   CONTRATOS[[#This Row],[NOME DO FISCAL ]],
   _xlfn.LET(
      _xlpm.s, " "&amp;TRIM(CONTRATOS[[#This Row],[NOME DO FISCAL ]]),
      _xlpm.n, LEN(_xlpm.s)-1,
      _xlpm.idx, _xlfn.SEQUENCE(1,_xlpm.n),
      _xlpm.letras, IF(MID(_xlpm.s,_xlpm.idx,1)=" ", MID(_xlpm.s,_xlpm.idx+1,1), ""),
      _xlfn.TEXTJOIN("",TRUE,_xlpm.letras)
   )
)</f>
        <v>BVdS</v>
      </c>
      <c r="AW63" s="241" t="str">
        <f>IF(CONTRATOS[[#This Row],[FISCAL DEMANDANTE]]="sem indicação",CONTRATOS[[#This Row],[FISCAL TECNICO]],CONTRATOS[[#This Row],[FISCAL DEMANDANTE]])</f>
        <v>Bruno Vieira dos Santos</v>
      </c>
      <c r="AX63" s="543" cm="1">
        <f t="array" ref="AX6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63" s="58" t="str">
        <f>_xlfn.CONCAT(CONTRATOS[[#This Row],[ARP ou CONTRATO]],CONTRATOS[[#This Row],[N°ANO]])</f>
        <v>ARP042/2025</v>
      </c>
      <c r="AZ63" s="293" t="str">
        <f>IF(ISNUMBER(FIND("8.666",AA63)),
"Nos termos da Portaria n° 3.615/2021-GP, a prorrogação de contratos administrativos deverá ser instaurada com antecedência mínima de 60 (sessenta) dias do término da vigência, mediante envio do respectivo expediente à SEADM, via SEI.",
IF(ISNUMBER(FIND("14.133",AA63)),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63" s="556"/>
    </row>
    <row r="64" spans="1:53" ht="89.25" customHeight="1">
      <c r="A64" s="58" t="s">
        <v>52</v>
      </c>
      <c r="B64" s="57" t="s">
        <v>273</v>
      </c>
      <c r="C64" s="58">
        <v>2024</v>
      </c>
      <c r="D64" s="57" t="s">
        <v>597</v>
      </c>
      <c r="E64" s="58" t="s">
        <v>598</v>
      </c>
      <c r="F64" s="59" t="s">
        <v>599</v>
      </c>
      <c r="G64" s="57" t="s">
        <v>57</v>
      </c>
      <c r="H64" s="58" t="s">
        <v>58</v>
      </c>
      <c r="I64" s="60" t="s">
        <v>600</v>
      </c>
      <c r="J64" s="61">
        <v>45337</v>
      </c>
      <c r="K64" s="62" t="str">
        <f>TEXT(J64,"DD/MM/AA")</f>
        <v>15/02/24</v>
      </c>
      <c r="L64" s="61">
        <v>46310</v>
      </c>
      <c r="M64" s="63" t="str">
        <f>TEXT(L64,"DD/MM/AA")</f>
        <v>15/10/26</v>
      </c>
      <c r="N64" s="115">
        <f>_xlfn.DAYS(CONTRATOS[[#This Row],[TÉRMINO]],CONTRATOS[[#This Row],[INÍCIO]])</f>
        <v>973</v>
      </c>
      <c r="O64" s="64">
        <f ca="1">IF(ISBLANK(CONTRATOS[[#This Row],[TÉRMINO]]),"-",IF(ISNUMBER(CONTRATOS[[#This Row],[TÉRMINO]]),IF(CONTRATOS[[#This Row],[TÉRMINO]]&lt;TODAY(),"EXPIRADO",CONTRATOS[[#This Row],[TÉRMINO]]-TODAY()),"INDETERMINADO"))</f>
        <v>136</v>
      </c>
      <c r="P64" s="64" t="str">
        <f ca="1">IF(O64="EXPIRADO","EXPIRADO",(IF(O64&lt;=30,"INFERIOR A 30 DIAS",(IF(O64&lt;=60,"INFERIOR A 60 DIAS",(IF(O64&lt;=90,"INFERIOR A 90 DIAS",(IF(O64&lt;=120,"INFERIOR A 120 DIAS",(IF(O64&lt;150,"INFERIOR A 150 DIAS",(IF(O64=150,"150 DIAS","SUPERIOR A 150 DIAS")))))))))))))</f>
        <v>INFERIOR A 150 DIAS</v>
      </c>
      <c r="Q64" s="64" t="str">
        <f ca="1">IF(CONTRATOS[[#This Row],[TÉRMINO]]="","VIGENTE",IF(CONTRATOS[[#This Row],[TÉRMINO]]&gt;=TODAY(),"VIGENTE","EXPIRADO"))</f>
        <v>VIGENTE</v>
      </c>
      <c r="R64" s="293">
        <v>215000</v>
      </c>
      <c r="S64" s="80" t="s">
        <v>60</v>
      </c>
      <c r="T64" s="66">
        <f>IF(LEFT(AY64,3)="ARP",
    0,
    IFERROR(VLOOKUP(AY64,'M.11 Contratos execução'!A:V,17,FALSE),0)
)</f>
        <v>2</v>
      </c>
      <c r="U64" s="58" t="s">
        <v>61</v>
      </c>
      <c r="V64" s="167" t="s">
        <v>601</v>
      </c>
      <c r="W64" s="96" cm="1">
        <f t="array" ref="W6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1700</v>
      </c>
      <c r="X64" s="96" cm="1">
        <f t="array" ref="X6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60400</v>
      </c>
      <c r="Y64" s="67" t="s">
        <v>602</v>
      </c>
      <c r="Z64" s="158"/>
      <c r="AA64" s="58" t="s">
        <v>64</v>
      </c>
      <c r="AB64" s="58"/>
      <c r="AC64" s="58" t="s">
        <v>66</v>
      </c>
      <c r="AD64" s="289" t="str">
        <f>IF(CONTRATOS[[#This Row],[DIAS_CONTRATO]]&lt;=1800,"PRAZO LEGAL",IF(CONTRATOS[[#This Row],[DIAS_CONTRATO]]&lt;=2130,"EXCEPCIONAL","EMERGENCIAL"))</f>
        <v>PRAZO LEGAL</v>
      </c>
      <c r="AE64" s="116" t="str">
        <f>YEAR(L64) &amp; " - " &amp; IF(MONTH(L64)&lt;=3, "1º Trimestre", IF(MONTH(L64)&lt;=6, "2º Trimestre", IF(MONTH(L64)&lt;=9, "3º Trimestre", IF(MONTH(L64)&lt;=12, "4º Trimestre"))))</f>
        <v>2026 - 4º Trimestre</v>
      </c>
      <c r="AF64" s="130">
        <f>CONTRATOS[[#This Row],[TÉRMINO]]-60</f>
        <v>46250</v>
      </c>
      <c r="AG64" s="116" t="str">
        <f>IF(Z64="","Sem informação", IF(Z64&lt;=AF64, "Dentro do prazo", "Fora do prazo"))</f>
        <v>Sem informação</v>
      </c>
      <c r="AH64" s="79" t="s">
        <v>115</v>
      </c>
      <c r="AJ64" s="58" t="s">
        <v>67</v>
      </c>
      <c r="AK64" s="58" t="s">
        <v>68</v>
      </c>
      <c r="AL64" s="58" t="s">
        <v>68</v>
      </c>
      <c r="AM64" s="58" t="s">
        <v>291</v>
      </c>
      <c r="AN64" s="58" t="s">
        <v>126</v>
      </c>
      <c r="AO6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valter.junior@tjpa.jus.br;edson.ferreira@tjpa.jus.br; edson.ferreira@tjpa.jus.br; ; claudio.ormindo@tjpa.jus.br;coordenadoria.contratos@tjpa.jus.br</v>
      </c>
      <c r="AP64" s="143">
        <f ca="1">CONTRATOS[[#This Row],[TÉRMINO]]-TODAY()</f>
        <v>136</v>
      </c>
      <c r="AQ64" s="58" t="str">
        <f>IF(YEAR(CONTRATOS[[#This Row],[TÉRMINO]])=2024,INT((MONTH(CONTRATOS[[#This Row],[TÉRMINO]])+2)/3),"")</f>
        <v/>
      </c>
      <c r="AR64" s="58"/>
      <c r="AS64" s="58" t="str">
        <f ca="1">IF(TODAY()-AB64&gt;365,"Iniciar Processo de Reajuste","Aguardar anualidade")</f>
        <v>Iniciar Processo de Reajuste</v>
      </c>
      <c r="AT64" s="58" t="str">
        <f>_xlfn.CONCAT(TEXT(B64,"000"),"/",C64)</f>
        <v>015/2024</v>
      </c>
      <c r="AU64" s="58"/>
      <c r="AV64" s="58" t="str" cm="1">
        <f t="array" ref="AV64">IF(CONTRATOS[[#This Row],[NOME DO FISCAL ]]="Sem indicação",
   CONTRATOS[[#This Row],[NOME DO FISCAL ]],
   _xlfn.LET(
      _xlpm.s, " "&amp;TRIM(CONTRATOS[[#This Row],[NOME DO FISCAL ]]),
      _xlpm.n, LEN(_xlpm.s)-1,
      _xlpm.idx, _xlfn.SEQUENCE(1,_xlpm.n),
      _xlpm.letras, IF(MID(_xlpm.s,_xlpm.idx,1)=" ", MID(_xlpm.s,_xlpm.idx+1,1), ""),
      _xlfn.TEXTJOIN("",TRUE,_xlpm.letras)
   )
)</f>
        <v>EGF</v>
      </c>
      <c r="AW64" s="57" t="str">
        <f>IF(CONTRATOS[[#This Row],[FISCAL DEMANDANTE]]="sem indicação",CONTRATOS[[#This Row],[FISCAL TECNICO]],CONTRATOS[[#This Row],[FISCAL DEMANDANTE]])</f>
        <v>Edson Goncalves Ferreira</v>
      </c>
      <c r="AX64" s="540" cm="1">
        <f t="array" ref="AX6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201598.4</v>
      </c>
      <c r="AY64" s="58" t="str">
        <f>_xlfn.CONCAT(CONTRATOS[[#This Row],[ARP ou CONTRATO]],CONTRATOS[[#This Row],[N°ANO]])</f>
        <v>CONTRATO015/2024</v>
      </c>
      <c r="AZ64" s="293" t="str">
        <f>IF(ISNUMBER(FIND("8.666",AA64)),
"Nos termos da Portaria n° 3.615/2021-GP, a prorrogação de contratos administrativos deverá ser instaurada com antecedência mínima de 60 (sessenta) dias do término da vigência, mediante envio do respectivo expediente à SEADM, via SEI.",
IF(ISNUMBER(FIND("14.133",AA64)),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4" s="556"/>
    </row>
    <row r="65" spans="1:53" s="85" customFormat="1" ht="96">
      <c r="A65" s="58" t="s">
        <v>52</v>
      </c>
      <c r="B65" s="57" t="s">
        <v>53</v>
      </c>
      <c r="C65" s="58">
        <v>2026</v>
      </c>
      <c r="D65" s="57" t="s">
        <v>603</v>
      </c>
      <c r="E65" s="58" t="s">
        <v>275</v>
      </c>
      <c r="F65" s="59" t="s">
        <v>604</v>
      </c>
      <c r="G65" s="57" t="s">
        <v>277</v>
      </c>
      <c r="H65" s="58" t="s">
        <v>278</v>
      </c>
      <c r="I65" s="60" t="s">
        <v>279</v>
      </c>
      <c r="J65" s="61">
        <v>46128</v>
      </c>
      <c r="K65" s="62" t="str">
        <f>TEXT(J65,"DD/MM/AA")</f>
        <v>16/04/26</v>
      </c>
      <c r="L65" s="61">
        <v>46311</v>
      </c>
      <c r="M65" s="63" t="str">
        <f>TEXT(L65,"DD/MM/AA")</f>
        <v>16/10/26</v>
      </c>
      <c r="N65" s="115">
        <f>_xlfn.DAYS(CONTRATOS[[#This Row],[TÉRMINO]],CONTRATOS[[#This Row],[INÍCIO]])</f>
        <v>183</v>
      </c>
      <c r="O65" s="62">
        <f ca="1">IF(ISBLANK(CONTRATOS[[#This Row],[TÉRMINO]]),"-",IF(ISNUMBER(CONTRATOS[[#This Row],[TÉRMINO]]),IF(CONTRATOS[[#This Row],[TÉRMINO]]&lt;TODAY(),"EXPIRADO",CONTRATOS[[#This Row],[TÉRMINO]]-TODAY()),"INDETERMINADO"))</f>
        <v>137</v>
      </c>
      <c r="P65" s="64" t="str">
        <f ca="1">IF(O65="EXPIRADO","EXPIRADO",(IF(O65&lt;=30,"INFERIOR A 30 DIAS",(IF(O65&lt;=60,"INFERIOR A 60 DIAS",(IF(O65&lt;=90,"INFERIOR A 90 DIAS",(IF(O65&lt;=120,"INFERIOR A 120 DIAS",(IF(O65&lt;150,"INFERIOR A 150 DIAS",(IF(O65=150,"150 DIAS","SUPERIOR A 150 DIAS")))))))))))))</f>
        <v>INFERIOR A 150 DIAS</v>
      </c>
      <c r="Q65" s="62" t="str">
        <f ca="1">IF(CONTRATOS[[#This Row],[TÉRMINO]]="","VIGENTE",IF(CONTRATOS[[#This Row],[TÉRMINO]]&gt;=TODAY(),"VIGENTE","EXPIRADO"))</f>
        <v>VIGENTE</v>
      </c>
      <c r="R65" s="293">
        <v>107313.02</v>
      </c>
      <c r="S65" s="80" t="s">
        <v>60</v>
      </c>
      <c r="T65" s="599">
        <f>IF(LEFT(AY65,3)="ARP",
    0,
    IFERROR(VLOOKUP(AY65,'M.11 Contratos execução'!A:V,17,FALSE),0)
)</f>
        <v>0</v>
      </c>
      <c r="U65" s="455" t="s">
        <v>61</v>
      </c>
      <c r="V65" s="632" t="s">
        <v>605</v>
      </c>
      <c r="W65" s="179" cm="1">
        <f t="array" ref="W6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65" s="179" cm="1">
        <f t="array" ref="X6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107313.02</v>
      </c>
      <c r="Y65" s="67"/>
      <c r="Z65" s="158"/>
      <c r="AA65" s="598" t="s">
        <v>81</v>
      </c>
      <c r="AB65" s="631">
        <v>45805</v>
      </c>
      <c r="AC65" s="58" t="s">
        <v>66</v>
      </c>
      <c r="AD65" s="168" t="str">
        <f>IF(CONTRATOS[[#This Row],[DIAS_CONTRATO]]&lt;=1800,"PRAZO LEGAL",IF(CONTRATOS[[#This Row],[DIAS_CONTRATO]]&lt;=2130,"EXCEPCIONAL","EMERGENCIAL"))</f>
        <v>PRAZO LEGAL</v>
      </c>
      <c r="AE65" s="116" t="str">
        <f>YEAR(L65) &amp; " - " &amp; IF(MONTH(L65)&lt;=3, "1º Trimestre", IF(MONTH(L65)&lt;=6, "2º Trimestre", IF(MONTH(L65)&lt;=9, "3º Trimestre", IF(MONTH(L65)&lt;=12, "4º Trimestre"))))</f>
        <v>2026 - 4º Trimestre</v>
      </c>
      <c r="AF65" s="130">
        <f>CONTRATOS[[#This Row],[TÉRMINO]]-60</f>
        <v>46251</v>
      </c>
      <c r="AG65" s="116" t="str">
        <f>IF(Z65="","Sem informação", IF(Z65&lt;=AF65, "Dentro do prazo", "Fora do prazo"))</f>
        <v>Sem informação</v>
      </c>
      <c r="AH65" s="79"/>
      <c r="AI65" s="596"/>
      <c r="AJ65" s="58" t="s">
        <v>126</v>
      </c>
      <c r="AK65" s="58" t="s">
        <v>69</v>
      </c>
      <c r="AL65" s="58" t="s">
        <v>282</v>
      </c>
      <c r="AM65" s="58" t="s">
        <v>283</v>
      </c>
      <c r="AN65" s="58" t="s">
        <v>69</v>
      </c>
      <c r="AO65" s="61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claudio.ormindo@tjpa.jus.br;; raul.marques@tjpa.jus.br, claudia.burlamaqui@tjpa.jus.br, renata.pina@tjpa.jus.br, joaquim.meira@tjpa.jus.br, marcos.fernandes@tjpa.jus.br; fabricio.rodrigues@tjpa.jus.br; ;coordenadoria.contratos@tjpa.jus.br</v>
      </c>
      <c r="AP65" s="143">
        <f ca="1">CONTRATOS[[#This Row],[TÉRMINO]]-TODAY()</f>
        <v>137</v>
      </c>
      <c r="AQ65" s="58" t="str">
        <f>IF(YEAR(CONTRATOS[[#This Row],[TÉRMINO]])=2024,INT((MONTH(CONTRATOS[[#This Row],[TÉRMINO]])+2)/3),"")</f>
        <v/>
      </c>
      <c r="AR65" s="58"/>
      <c r="AS65" s="58" t="str">
        <f ca="1">IF(TODAY()-AB65&gt;365,"Iniciar Processo de Reajuste","Aguardar anualidade")</f>
        <v>Iniciar Processo de Reajuste</v>
      </c>
      <c r="AT65" s="58" t="str">
        <f>_xlfn.CONCAT(TEXT(B65,"000"),"/",C65)</f>
        <v>018/2026</v>
      </c>
      <c r="AU65" s="58"/>
      <c r="AV65" s="57" t="str" cm="1">
        <f t="array" ref="AV65">IF(CONTRATOS[[#This Row],[NOME DO FISCAL ]]="Sem indicação",
   CONTRATOS[[#This Row],[NOME DO FISCAL ]],
   _xlfn.LET(
      _xlpm.s, " "&amp;TRIM(CONTRATOS[[#This Row],[NOME DO FISCAL ]]),
      _xlpm.n, LEN(_xlpm.s)-1,
      _xlpm.idx, _xlfn.SEQUENCE(1,_xlpm.n),
      _xlpm.letras, IF(MID(_xlpm.s,_xlpm.idx,1)=" ", MID(_xlpm.s,_xlpm.idx+1,1), ""),
      _xlfn.TEXTJOIN("",TRUE,_xlpm.letras)
   )
)</f>
        <v>RLMCSBRdSPJAGdSMeMAGF</v>
      </c>
      <c r="AW65" s="57" t="str">
        <f>IF(CONTRATOS[[#This Row],[FISCAL DEMANDANTE]]="sem indicação",CONTRATOS[[#This Row],[FISCAL TECNICO]],CONTRATOS[[#This Row],[FISCAL DEMANDANTE]])</f>
        <v>Raul Lopes Marques, Claudia Sadeck Burlamaqui, Renata dos Santos Pina, Joaquim Augusto Gomes de Souza Meira e Marcos Anderson Guedes Fernandes</v>
      </c>
      <c r="AX65" s="540" cm="1">
        <f t="array" ref="AX6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65" s="58" t="str">
        <f>_xlfn.CONCAT(CONTRATOS[[#This Row],[ARP ou CONTRATO]],CONTRATOS[[#This Row],[N°ANO]])</f>
        <v>CONTRATO018/2026</v>
      </c>
      <c r="AZ65" s="293" t="str">
        <f>IF(ISNUMBER(FIND("8.666",AA65)),
"Nos termos da Portaria n° 3.615/2021-GP, a prorrogação de contratos administrativos deverá ser instaurada com antecedência mínima de 60 (sessenta) dias do término da vigência, mediante envio do respectivo expediente à SEADM, via SEI.",
IF(ISNUMBER(FIND("14.133",AA65)),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65" s="556"/>
    </row>
    <row r="66" spans="1:53" ht="72">
      <c r="A66" s="58" t="s">
        <v>52</v>
      </c>
      <c r="B66" s="68" t="s">
        <v>606</v>
      </c>
      <c r="C66" s="69">
        <v>2022</v>
      </c>
      <c r="D66" s="57" t="s">
        <v>607</v>
      </c>
      <c r="E66" s="58" t="s">
        <v>608</v>
      </c>
      <c r="F66" s="59" t="s">
        <v>609</v>
      </c>
      <c r="G66" s="115" t="s">
        <v>57</v>
      </c>
      <c r="H66" s="58" t="s">
        <v>58</v>
      </c>
      <c r="I66" s="60" t="s">
        <v>610</v>
      </c>
      <c r="J66" s="61">
        <v>44851</v>
      </c>
      <c r="K66" s="62" t="str">
        <f>TEXT(J66,"DD/MM/AA")</f>
        <v>17/10/22</v>
      </c>
      <c r="L66" s="61">
        <v>46312</v>
      </c>
      <c r="M66" s="63" t="str">
        <f>TEXT(L66,"DD/MM/AA")</f>
        <v>17/10/26</v>
      </c>
      <c r="N66" s="115">
        <f>_xlfn.DAYS(CONTRATOS[[#This Row],[TÉRMINO]],CONTRATOS[[#This Row],[INÍCIO]])</f>
        <v>1461</v>
      </c>
      <c r="O66" s="64">
        <f ca="1">IF(ISBLANK(CONTRATOS[[#This Row],[TÉRMINO]]),"-",IF(ISNUMBER(CONTRATOS[[#This Row],[TÉRMINO]]),IF(CONTRATOS[[#This Row],[TÉRMINO]]&lt;TODAY(),"EXPIRADO",CONTRATOS[[#This Row],[TÉRMINO]]-TODAY()),"INDETERMINADO"))</f>
        <v>138</v>
      </c>
      <c r="P66" s="64" t="str">
        <f ca="1">IF(O66="EXPIRADO","EXPIRADO",(IF(O66&lt;=30,"INFERIOR A 30 DIAS",(IF(O66&lt;=60,"INFERIOR A 60 DIAS",(IF(O66&lt;=90,"INFERIOR A 90 DIAS",(IF(O66&lt;=120,"INFERIOR A 120 DIAS",(IF(O66&lt;150,"INFERIOR A 150 DIAS",(IF(O66=150,"150 DIAS","SUPERIOR A 150 DIAS")))))))))))))</f>
        <v>INFERIOR A 150 DIAS</v>
      </c>
      <c r="Q66" s="64" t="str">
        <f ca="1">IF(CONTRATOS[[#This Row],[TÉRMINO]]="","VIGENTE",IF(CONTRATOS[[#This Row],[TÉRMINO]]&gt;=TODAY(),"VIGENTE","EXPIRADO"))</f>
        <v>VIGENTE</v>
      </c>
      <c r="R66" s="72">
        <v>68400</v>
      </c>
      <c r="S66" s="80" t="s">
        <v>60</v>
      </c>
      <c r="T66" s="66">
        <f>IF(LEFT(AY66,3)="ARP",
    0,
    IFERROR(VLOOKUP(AY66,'M.11 Contratos execução'!A:V,17,FALSE),0)
)</f>
        <v>3</v>
      </c>
      <c r="U66" s="58" t="s">
        <v>61</v>
      </c>
      <c r="V66" s="58" t="s">
        <v>611</v>
      </c>
      <c r="W66" s="96" cm="1">
        <f t="array" ref="W6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66" s="96" cm="1">
        <f t="array" ref="X6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74827.67</v>
      </c>
      <c r="Y66" s="67" t="s">
        <v>612</v>
      </c>
      <c r="Z66" s="157">
        <v>45842</v>
      </c>
      <c r="AA66" s="143" t="s">
        <v>64</v>
      </c>
      <c r="AB66" s="58"/>
      <c r="AC66" s="58" t="s">
        <v>65</v>
      </c>
      <c r="AD66" s="116" t="str">
        <f>IF(CONTRATOS[[#This Row],[DIAS_CONTRATO]]&lt;=1800,"PRAZO LEGAL",IF(CONTRATOS[[#This Row],[DIAS_CONTRATO]]&lt;=2130,"EXCEPCIONAL","EMERGENCIAL"))</f>
        <v>PRAZO LEGAL</v>
      </c>
      <c r="AE66" s="58" t="str">
        <f>YEAR(L66) &amp; " - " &amp; IF(MONTH(L66)&lt;=3, "1º Trimestre", IF(MONTH(L66)&lt;=6, "2º Trimestre", IF(MONTH(L66)&lt;=9, "3º Trimestre", IF(MONTH(L66)&lt;=12, "4º Trimestre"))))</f>
        <v>2026 - 4º Trimestre</v>
      </c>
      <c r="AF66" s="130">
        <f>CONTRATOS[[#This Row],[TÉRMINO]]-60</f>
        <v>46252</v>
      </c>
      <c r="AG66" s="116" t="str">
        <f>IF(Z66="","Sem informação", IF(Z66&lt;=AF66, "Dentro do prazo", "Fora do prazo"))</f>
        <v>Dentro do prazo</v>
      </c>
      <c r="AH66" s="79" t="s">
        <v>115</v>
      </c>
      <c r="AJ66" s="58" t="s">
        <v>67</v>
      </c>
      <c r="AK66" s="58" t="s">
        <v>613</v>
      </c>
      <c r="AL66" s="58" t="s">
        <v>614</v>
      </c>
      <c r="AM66" s="115" t="s">
        <v>69</v>
      </c>
      <c r="AN66" s="115" t="s">
        <v>613</v>
      </c>
      <c r="AO6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valter.junior@tjpa.jus.br;paulo.hildebrando@tjpa.jus.br; max.machado@tjpa.jus.br; ; paulo.hildebrando@tjpa.jus.br;coordenadoria.contratos@tjpa.jus.br</v>
      </c>
      <c r="AP66" s="143">
        <f ca="1">CONTRATOS[[#This Row],[TÉRMINO]]-TODAY()</f>
        <v>138</v>
      </c>
      <c r="AQ66" s="58" t="str">
        <f>IF(YEAR(CONTRATOS[[#This Row],[TÉRMINO]])=2024,INT((MONTH(CONTRATOS[[#This Row],[TÉRMINO]])+2)/3),"")</f>
        <v/>
      </c>
      <c r="AR66" s="58" t="s">
        <v>615</v>
      </c>
      <c r="AS66" s="58" t="str">
        <f ca="1">IF(TODAY()-AB66&gt;365,"Iniciar Processo de Reajuste","Aguardar anualidade")</f>
        <v>Iniciar Processo de Reajuste</v>
      </c>
      <c r="AT66" s="58" t="str">
        <f>_xlfn.CONCAT(TEXT(B66,"000"),"/",C66)</f>
        <v>087/2022</v>
      </c>
      <c r="AU66" s="58"/>
      <c r="AV66" s="58" t="str" cm="1">
        <f t="array" ref="AV66">IF(CONTRATOS[[#This Row],[NOME DO FISCAL ]]="Sem indicação",
   CONTRATOS[[#This Row],[NOME DO FISCAL ]],
   _xlfn.LET(
      _xlpm.s, " "&amp;TRIM(CONTRATOS[[#This Row],[NOME DO FISCAL ]]),
      _xlpm.n, LEN(_xlpm.s)-1,
      _xlpm.idx, _xlfn.SEQUENCE(1,_xlpm.n),
      _xlpm.letras, IF(MID(_xlpm.s,_xlpm.idx,1)=" ", MID(_xlpm.s,_xlpm.idx+1,1), ""),
      _xlfn.TEXTJOIN("",TRUE,_xlpm.letras)
   )
)</f>
        <v>PMdAH</v>
      </c>
      <c r="AW66" s="57" t="str">
        <f>IF(CONTRATOS[[#This Row],[FISCAL DEMANDANTE]]="sem indicação",CONTRATOS[[#This Row],[FISCAL TECNICO]],CONTRATOS[[#This Row],[FISCAL DEMANDANTE]])</f>
        <v>Paulo Marcelo de Araújo Hildebrando</v>
      </c>
      <c r="AX66" s="540" cm="1">
        <f t="array" ref="AX6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203402.04</v>
      </c>
      <c r="AY66" s="58" t="str">
        <f>_xlfn.CONCAT(CONTRATOS[[#This Row],[ARP ou CONTRATO]],CONTRATOS[[#This Row],[N°ANO]])</f>
        <v>CONTRATO087/2022</v>
      </c>
      <c r="AZ66" s="293" t="str">
        <f>IF(ISNUMBER(FIND("8.666",AA66)),
"Nos termos da Portaria n° 3.615/2021-GP, a prorrogação de contratos administrativos deverá ser instaurada com antecedência mínima de 60 (sessenta) dias do término da vigência, mediante envio do respectivo expediente à SEADM, via SEI.",
IF(ISNUMBER(FIND("14.133",AA66)),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6" s="556"/>
    </row>
    <row r="67" spans="1:53" ht="76.5">
      <c r="A67" s="240" t="s">
        <v>71</v>
      </c>
      <c r="B67" s="241" t="s">
        <v>616</v>
      </c>
      <c r="C67" s="240">
        <v>2025</v>
      </c>
      <c r="D67" s="241" t="s">
        <v>617</v>
      </c>
      <c r="E67" s="240" t="s">
        <v>618</v>
      </c>
      <c r="F67" s="242" t="s">
        <v>619</v>
      </c>
      <c r="G67" s="241" t="s">
        <v>57</v>
      </c>
      <c r="H67" s="240" t="s">
        <v>58</v>
      </c>
      <c r="I67" s="240" t="s">
        <v>620</v>
      </c>
      <c r="J67" s="243">
        <v>45947</v>
      </c>
      <c r="K67" s="62" t="str">
        <f>TEXT(J67,"DD/MM/AA")</f>
        <v>17/10/25</v>
      </c>
      <c r="L67" s="243">
        <v>46312</v>
      </c>
      <c r="M67" s="63" t="str">
        <f>TEXT(L67,"DD/MM/AA")</f>
        <v>17/10/26</v>
      </c>
      <c r="N67" s="115">
        <f>_xlfn.DAYS(CONTRATOS[[#This Row],[TÉRMINO]],CONTRATOS[[#This Row],[INÍCIO]])</f>
        <v>365</v>
      </c>
      <c r="O67" s="244">
        <f ca="1">IF(ISBLANK(CONTRATOS[[#This Row],[TÉRMINO]]),"-",IF(ISNUMBER(CONTRATOS[[#This Row],[TÉRMINO]]),IF(CONTRATOS[[#This Row],[TÉRMINO]]&lt;TODAY(),"EXPIRADO",CONTRATOS[[#This Row],[TÉRMINO]]-TODAY()),"INDETERMINADO"))</f>
        <v>138</v>
      </c>
      <c r="P67" s="246" t="str">
        <f ca="1">IF(O67="EXPIRADO","EXPIRADO",(IF(O67&lt;=30,"INFERIOR A 30 DIAS",(IF(O67&lt;=60,"INFERIOR A 60 DIAS",(IF(O67&lt;=90,"INFERIOR A 90 DIAS",(IF(O67&lt;=120,"INFERIOR A 120 DIAS",(IF(O67&lt;150,"INFERIOR A 150 DIAS",(IF(O67=150,"150 DIAS","SUPERIOR A 150 DIAS")))))))))))))</f>
        <v>INFERIOR A 150 DIAS</v>
      </c>
      <c r="Q67" s="244" t="str">
        <f ca="1">IF(CONTRATOS[[#This Row],[TÉRMINO]]="","VIGENTE",IF(CONTRATOS[[#This Row],[TÉRMINO]]&gt;=TODAY(),"VIGENTE","EXPIRADO"))</f>
        <v>VIGENTE</v>
      </c>
      <c r="R67" s="451">
        <v>280490</v>
      </c>
      <c r="S67" s="453" t="s">
        <v>60</v>
      </c>
      <c r="T67" s="66">
        <f>IF(LEFT(AY67,3)="ARP",
    0,
    IFERROR(VLOOKUP(AY67,'M.11 Contratos execução'!A:V,17,FALSE),0)
)</f>
        <v>0</v>
      </c>
      <c r="U67" s="455" t="s">
        <v>61</v>
      </c>
      <c r="V67" s="247" t="s">
        <v>621</v>
      </c>
      <c r="W67" s="96" cm="1">
        <f t="array" ref="W6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67" s="96" cm="1">
        <f t="array" ref="X6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280490</v>
      </c>
      <c r="Y67" s="249"/>
      <c r="Z67" s="250"/>
      <c r="AA67" s="240" t="s">
        <v>81</v>
      </c>
      <c r="AB67" s="243">
        <v>45825</v>
      </c>
      <c r="AC67" s="240"/>
      <c r="AD67" s="457" t="str">
        <f>IF(CONTRATOS[[#This Row],[DIAS_CONTRATO]]&lt;=1800,"PRAZO LEGAL",IF(CONTRATOS[[#This Row],[DIAS_CONTRATO]]&lt;=2130,"EXCEPCIONAL","EMERGENCIAL"))</f>
        <v>PRAZO LEGAL</v>
      </c>
      <c r="AE67" s="240" t="str">
        <f>YEAR(L67) &amp; " - " &amp; IF(MONTH(L67)&lt;=3, "1º Trimestre", IF(MONTH(L67)&lt;=6, "2º Trimestre", IF(MONTH(L67)&lt;=9, "3º Trimestre", IF(MONTH(L67)&lt;=12, "4º Trimestre"))))</f>
        <v>2026 - 4º Trimestre</v>
      </c>
      <c r="AF67" s="243">
        <f>CONTRATOS[[#This Row],[TÉRMINO]]-60</f>
        <v>46252</v>
      </c>
      <c r="AG67" s="116" t="str">
        <f>IF(Z67="","Sem informação", IF(Z67&lt;=AF67, "Dentro do prazo", "Fora do prazo"))</f>
        <v>Sem informação</v>
      </c>
      <c r="AH67" s="459" t="s">
        <v>115</v>
      </c>
      <c r="AI67" s="240"/>
      <c r="AJ67" s="240" t="s">
        <v>126</v>
      </c>
      <c r="AK67" s="240" t="s">
        <v>69</v>
      </c>
      <c r="AL67" s="240" t="s">
        <v>622</v>
      </c>
      <c r="AM67" s="240" t="s">
        <v>623</v>
      </c>
      <c r="AN67" s="240" t="s">
        <v>624</v>
      </c>
      <c r="AO67" s="461"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claudio.ormindo@tjpa.jus.br;; rita.oliveira@tjpa.jus.br; claudia.burlamaqui@tjpa.jus.br; glaucia.cordeiro@tjpa.jus.br;coordenadoria.contratos@tjpa.jus.br</v>
      </c>
      <c r="AP67" s="253">
        <f ca="1">CONTRATOS[[#This Row],[TÉRMINO]]-TODAY()</f>
        <v>138</v>
      </c>
      <c r="AQ67" s="240" t="str">
        <f>IF(YEAR(CONTRATOS[[#This Row],[TÉRMINO]])=2024,INT((MONTH(CONTRATOS[[#This Row],[TÉRMINO]])+2)/3),"")</f>
        <v/>
      </c>
      <c r="AR67" s="240"/>
      <c r="AS67" s="58" t="str">
        <f ca="1">IF(TODAY()-AB67&gt;365,"Iniciar Processo de Reajuste","Aguardar anualidade")</f>
        <v>Aguardar anualidade</v>
      </c>
      <c r="AT67" s="240" t="str">
        <f>_xlfn.CONCAT(TEXT(B67,"000"),"/",C67)</f>
        <v>041/2025</v>
      </c>
      <c r="AU67" s="58"/>
      <c r="AV67" s="241" t="str" cm="1">
        <f t="array" ref="AV67">IF(CONTRATOS[[#This Row],[NOME DO FISCAL ]]="Sem indicação",
   CONTRATOS[[#This Row],[NOME DO FISCAL ]],
   _xlfn.LET(
      _xlpm.s, " "&amp;TRIM(CONTRATOS[[#This Row],[NOME DO FISCAL ]]),
      _xlpm.n, LEN(_xlpm.s)-1,
      _xlpm.idx, _xlfn.SEQUENCE(1,_xlpm.n),
      _xlpm.letras, IF(MID(_xlpm.s,_xlpm.idx,1)=" ", MID(_xlpm.s,_xlpm.idx+1,1), ""),
      _xlfn.TEXTJOIN("",TRUE,_xlpm.letras)
   )
)</f>
        <v>RdCAOB</v>
      </c>
      <c r="AW67" s="241" t="str">
        <f>IF(CONTRATOS[[#This Row],[FISCAL DEMANDANTE]]="sem indicação",CONTRATOS[[#This Row],[FISCAL TECNICO]],CONTRATOS[[#This Row],[FISCAL DEMANDANTE]])</f>
        <v>Rita de Cássia Araújo Oliveira Barata</v>
      </c>
      <c r="AX67" s="543" cm="1">
        <f t="array" ref="AX6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67" s="58" t="str">
        <f>_xlfn.CONCAT(CONTRATOS[[#This Row],[ARP ou CONTRATO]],CONTRATOS[[#This Row],[N°ANO]])</f>
        <v>ARP041/2025</v>
      </c>
      <c r="AZ67" s="293" t="str">
        <f>IF(ISNUMBER(FIND("8.666",AA67)),
"Nos termos da Portaria n° 3.615/2021-GP, a prorrogação de contratos administrativos deverá ser instaurada com antecedência mínima de 60 (sessenta) dias do término da vigência, mediante envio do respectivo expediente à SEADM, via SEI.",
IF(ISNUMBER(FIND("14.133",AA67)),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67" s="556"/>
    </row>
    <row r="68" spans="1:53" s="123" customFormat="1" ht="96">
      <c r="A68" s="58" t="s">
        <v>52</v>
      </c>
      <c r="B68" s="57" t="s">
        <v>625</v>
      </c>
      <c r="C68" s="58">
        <v>2026</v>
      </c>
      <c r="D68" s="57" t="s">
        <v>626</v>
      </c>
      <c r="E68" s="58" t="s">
        <v>627</v>
      </c>
      <c r="F68" s="59" t="s">
        <v>628</v>
      </c>
      <c r="G68" s="57" t="s">
        <v>277</v>
      </c>
      <c r="H68" s="58" t="s">
        <v>278</v>
      </c>
      <c r="I68" s="60" t="s">
        <v>279</v>
      </c>
      <c r="J68" s="61">
        <v>46129</v>
      </c>
      <c r="K68" s="62" t="str">
        <f>TEXT(J68,"DD/MM/AA")</f>
        <v>17/04/26</v>
      </c>
      <c r="L68" s="61">
        <v>46312</v>
      </c>
      <c r="M68" s="63" t="str">
        <f>TEXT(L68,"DD/MM/AA")</f>
        <v>17/10/26</v>
      </c>
      <c r="N68" s="115">
        <f>_xlfn.DAYS(CONTRATOS[[#This Row],[TÉRMINO]],CONTRATOS[[#This Row],[INÍCIO]])</f>
        <v>183</v>
      </c>
      <c r="O68" s="62">
        <f ca="1">IF(ISBLANK(CONTRATOS[[#This Row],[TÉRMINO]]),"-",IF(ISNUMBER(CONTRATOS[[#This Row],[TÉRMINO]]),IF(CONTRATOS[[#This Row],[TÉRMINO]]&lt;TODAY(),"EXPIRADO",CONTRATOS[[#This Row],[TÉRMINO]]-TODAY()),"INDETERMINADO"))</f>
        <v>138</v>
      </c>
      <c r="P68" s="64" t="str">
        <f ca="1">IF(O68="EXPIRADO","EXPIRADO",(IF(O68&lt;=30,"INFERIOR A 30 DIAS",(IF(O68&lt;=60,"INFERIOR A 60 DIAS",(IF(O68&lt;=90,"INFERIOR A 90 DIAS",(IF(O68&lt;=120,"INFERIOR A 120 DIAS",(IF(O68&lt;150,"INFERIOR A 150 DIAS",(IF(O68=150,"150 DIAS","SUPERIOR A 150 DIAS")))))))))))))</f>
        <v>INFERIOR A 150 DIAS</v>
      </c>
      <c r="Q68" s="62" t="str">
        <f ca="1">IF(CONTRATOS[[#This Row],[TÉRMINO]]="","VIGENTE",IF(CONTRATOS[[#This Row],[TÉRMINO]]&gt;=TODAY(),"VIGENTE","EXPIRADO"))</f>
        <v>VIGENTE</v>
      </c>
      <c r="R68" s="293">
        <v>57066.6</v>
      </c>
      <c r="S68" s="80" t="s">
        <v>60</v>
      </c>
      <c r="T68" s="599">
        <f>IF(LEFT(AY68,3)="ARP",
    0,
    IFERROR(VLOOKUP(AY68,'M.11 Contratos execução'!A:V,17,FALSE),0)
)</f>
        <v>0</v>
      </c>
      <c r="U68" s="455" t="s">
        <v>61</v>
      </c>
      <c r="V68" s="632" t="s">
        <v>629</v>
      </c>
      <c r="W68" s="179" cm="1">
        <f t="array" ref="W6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68" s="179" cm="1">
        <f t="array" ref="X6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57066.6</v>
      </c>
      <c r="Y68" s="67"/>
      <c r="Z68" s="158"/>
      <c r="AA68" s="598" t="s">
        <v>81</v>
      </c>
      <c r="AB68" s="631">
        <v>45805</v>
      </c>
      <c r="AC68" s="58" t="s">
        <v>66</v>
      </c>
      <c r="AD68" s="168" t="str">
        <f>IF(CONTRATOS[[#This Row],[DIAS_CONTRATO]]&lt;=1800,"PRAZO LEGAL",IF(CONTRATOS[[#This Row],[DIAS_CONTRATO]]&lt;=2130,"EXCEPCIONAL","EMERGENCIAL"))</f>
        <v>PRAZO LEGAL</v>
      </c>
      <c r="AE68" s="116" t="str">
        <f>YEAR(L68) &amp; " - " &amp; IF(MONTH(L68)&lt;=3, "1º Trimestre", IF(MONTH(L68)&lt;=6, "2º Trimestre", IF(MONTH(L68)&lt;=9, "3º Trimestre", IF(MONTH(L68)&lt;=12, "4º Trimestre"))))</f>
        <v>2026 - 4º Trimestre</v>
      </c>
      <c r="AF68" s="130">
        <f>CONTRATOS[[#This Row],[TÉRMINO]]-60</f>
        <v>46252</v>
      </c>
      <c r="AG68" s="116" t="str">
        <f>IF(Z68="","Sem informação", IF(Z68&lt;=AF68, "Dentro do prazo", "Fora do prazo"))</f>
        <v>Sem informação</v>
      </c>
      <c r="AH68" s="79"/>
      <c r="AI68" s="74"/>
      <c r="AJ68" s="58" t="s">
        <v>126</v>
      </c>
      <c r="AK68" s="58" t="s">
        <v>69</v>
      </c>
      <c r="AL68" s="58" t="s">
        <v>282</v>
      </c>
      <c r="AM68" s="58" t="s">
        <v>283</v>
      </c>
      <c r="AN68" s="58" t="s">
        <v>69</v>
      </c>
      <c r="AO68" s="61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claudio.ormindo@tjpa.jus.br;; raul.marques@tjpa.jus.br, claudia.burlamaqui@tjpa.jus.br, renata.pina@tjpa.jus.br, joaquim.meira@tjpa.jus.br, marcos.fernandes@tjpa.jus.br; fabricio.rodrigues@tjpa.jus.br; ;coordenadoria.contratos@tjpa.jus.br</v>
      </c>
      <c r="AP68" s="143">
        <f ca="1">CONTRATOS[[#This Row],[TÉRMINO]]-TODAY()</f>
        <v>138</v>
      </c>
      <c r="AQ68" s="58" t="str">
        <f>IF(YEAR(CONTRATOS[[#This Row],[TÉRMINO]])=2024,INT((MONTH(CONTRATOS[[#This Row],[TÉRMINO]])+2)/3),"")</f>
        <v/>
      </c>
      <c r="AR68" s="58"/>
      <c r="AS68" s="58" t="str">
        <f ca="1">IF(TODAY()-AB68&gt;365,"Iniciar Processo de Reajuste","Aguardar anualidade")</f>
        <v>Iniciar Processo de Reajuste</v>
      </c>
      <c r="AT68" s="58" t="str">
        <f>_xlfn.CONCAT(TEXT(B68,"000"),"/",C68)</f>
        <v>016/2026</v>
      </c>
      <c r="AU68" s="58"/>
      <c r="AV68" s="57" t="str" cm="1">
        <f t="array" ref="AV68">IF(CONTRATOS[[#This Row],[NOME DO FISCAL ]]="Sem indicação",
   CONTRATOS[[#This Row],[NOME DO FISCAL ]],
   _xlfn.LET(
      _xlpm.s, " "&amp;TRIM(CONTRATOS[[#This Row],[NOME DO FISCAL ]]),
      _xlpm.n, LEN(_xlpm.s)-1,
      _xlpm.idx, _xlfn.SEQUENCE(1,_xlpm.n),
      _xlpm.letras, IF(MID(_xlpm.s,_xlpm.idx,1)=" ", MID(_xlpm.s,_xlpm.idx+1,1), ""),
      _xlfn.TEXTJOIN("",TRUE,_xlpm.letras)
   )
)</f>
        <v>RLMCSBRdSPJAGdSMeMAGF</v>
      </c>
      <c r="AW68" s="57" t="str">
        <f>IF(CONTRATOS[[#This Row],[FISCAL DEMANDANTE]]="sem indicação",CONTRATOS[[#This Row],[FISCAL TECNICO]],CONTRATOS[[#This Row],[FISCAL DEMANDANTE]])</f>
        <v>Raul Lopes Marques, Claudia Sadeck Burlamaqui, Renata dos Santos Pina, Joaquim Augusto Gomes de Souza Meira e Marcos Anderson Guedes Fernandes</v>
      </c>
      <c r="AX68" s="540" cm="1">
        <f t="array" ref="AX6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68" s="58" t="str">
        <f>_xlfn.CONCAT(CONTRATOS[[#This Row],[ARP ou CONTRATO]],CONTRATOS[[#This Row],[N°ANO]])</f>
        <v>CONTRATO016/2026</v>
      </c>
      <c r="AZ68" s="293" t="str">
        <f>IF(ISNUMBER(FIND("8.666",AA68)),
"Nos termos da Portaria n° 3.615/2021-GP, a prorrogação de contratos administrativos deverá ser instaurada com antecedência mínima de 60 (sessenta) dias do término da vigência, mediante envio do respectivo expediente à SEADM, via SEI.",
IF(ISNUMBER(FIND("14.133",AA68)),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68" s="556"/>
    </row>
    <row r="69" spans="1:53" ht="60">
      <c r="A69" s="240" t="s">
        <v>71</v>
      </c>
      <c r="B69" s="241" t="s">
        <v>630</v>
      </c>
      <c r="C69" s="240">
        <v>2025</v>
      </c>
      <c r="D69" s="241" t="s">
        <v>631</v>
      </c>
      <c r="E69" s="240" t="s">
        <v>632</v>
      </c>
      <c r="F69" s="242" t="s">
        <v>633</v>
      </c>
      <c r="G69" s="241" t="s">
        <v>110</v>
      </c>
      <c r="H69" s="240" t="s">
        <v>58</v>
      </c>
      <c r="I69" s="240" t="s">
        <v>634</v>
      </c>
      <c r="J69" s="243">
        <v>45950</v>
      </c>
      <c r="K69" s="62" t="str">
        <f>TEXT(J69,"DD/MM/AA")</f>
        <v>20/10/25</v>
      </c>
      <c r="L69" s="243">
        <v>46315</v>
      </c>
      <c r="M69" s="63" t="str">
        <f>TEXT(L69,"DD/MM/AA")</f>
        <v>20/10/26</v>
      </c>
      <c r="N69" s="115">
        <f>_xlfn.DAYS(CONTRATOS[[#This Row],[TÉRMINO]],CONTRATOS[[#This Row],[INÍCIO]])</f>
        <v>365</v>
      </c>
      <c r="O69" s="244">
        <f ca="1">IF(ISBLANK(CONTRATOS[[#This Row],[TÉRMINO]]),"-",IF(ISNUMBER(CONTRATOS[[#This Row],[TÉRMINO]]),IF(CONTRATOS[[#This Row],[TÉRMINO]]&lt;TODAY(),"EXPIRADO",CONTRATOS[[#This Row],[TÉRMINO]]-TODAY()),"INDETERMINADO"))</f>
        <v>141</v>
      </c>
      <c r="P69" s="246" t="str">
        <f ca="1">IF(O69="EXPIRADO","EXPIRADO",(IF(O69&lt;=30,"INFERIOR A 30 DIAS",(IF(O69&lt;=60,"INFERIOR A 60 DIAS",(IF(O69&lt;=90,"INFERIOR A 90 DIAS",(IF(O69&lt;=120,"INFERIOR A 120 DIAS",(IF(O69&lt;150,"INFERIOR A 150 DIAS",(IF(O69=150,"150 DIAS","SUPERIOR A 150 DIAS")))))))))))))</f>
        <v>INFERIOR A 150 DIAS</v>
      </c>
      <c r="Q69" s="244" t="str">
        <f ca="1">IF(CONTRATOS[[#This Row],[TÉRMINO]]="","VIGENTE",IF(CONTRATOS[[#This Row],[TÉRMINO]]&gt;=TODAY(),"VIGENTE","EXPIRADO"))</f>
        <v>VIGENTE</v>
      </c>
      <c r="R69" s="451">
        <v>11520</v>
      </c>
      <c r="S69" s="453" t="s">
        <v>60</v>
      </c>
      <c r="T69" s="66">
        <f>IF(LEFT(AY69,3)="ARP",
    0,
    IFERROR(VLOOKUP(AY69,'M.11 Contratos execução'!A:V,17,FALSE),0)
)</f>
        <v>0</v>
      </c>
      <c r="U69" s="77" t="s">
        <v>78</v>
      </c>
      <c r="V69" s="247" t="s">
        <v>635</v>
      </c>
      <c r="W69" s="96" cm="1">
        <f t="array" ref="W6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69" s="96" cm="1">
        <f t="array" ref="X6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11520</v>
      </c>
      <c r="Y69" s="249"/>
      <c r="Z69" s="250"/>
      <c r="AA69" s="240" t="s">
        <v>81</v>
      </c>
      <c r="AB69" s="243">
        <v>45846</v>
      </c>
      <c r="AC69" s="240"/>
      <c r="AD69" s="457" t="str">
        <f>IF(CONTRATOS[[#This Row],[DIAS_CONTRATO]]&lt;=1800,"PRAZO LEGAL",IF(CONTRATOS[[#This Row],[DIAS_CONTRATO]]&lt;=2130,"EXCEPCIONAL","EMERGENCIAL"))</f>
        <v>PRAZO LEGAL</v>
      </c>
      <c r="AE69" s="240" t="str">
        <f>YEAR(L69) &amp; " - " &amp; IF(MONTH(L69)&lt;=3, "1º Trimestre", IF(MONTH(L69)&lt;=6, "2º Trimestre", IF(MONTH(L69)&lt;=9, "3º Trimestre", IF(MONTH(L69)&lt;=12, "4º Trimestre"))))</f>
        <v>2026 - 4º Trimestre</v>
      </c>
      <c r="AF69" s="243">
        <f>CONTRATOS[[#This Row],[TÉRMINO]]-60</f>
        <v>46255</v>
      </c>
      <c r="AG69" s="116" t="str">
        <f>IF(Z69="","Sem informação", IF(Z69&lt;=AF69, "Dentro do prazo", "Fora do prazo"))</f>
        <v>Sem informação</v>
      </c>
      <c r="AH69" s="459" t="s">
        <v>115</v>
      </c>
      <c r="AI69" s="240"/>
      <c r="AJ69" s="240" t="s">
        <v>84</v>
      </c>
      <c r="AK69" s="240" t="s">
        <v>69</v>
      </c>
      <c r="AL69" s="240" t="s">
        <v>636</v>
      </c>
      <c r="AM69" s="240" t="s">
        <v>69</v>
      </c>
      <c r="AN69" s="240" t="s">
        <v>69</v>
      </c>
      <c r="AO69" s="46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paulo.alexandre@tjpa.jus.br; ; ;coordenadoria.contratos@tjpa.jus.br</v>
      </c>
      <c r="AP69" s="253">
        <f ca="1">CONTRATOS[[#This Row],[TÉRMINO]]-TODAY()</f>
        <v>141</v>
      </c>
      <c r="AQ69" s="240" t="str">
        <f>IF(YEAR(CONTRATOS[[#This Row],[TÉRMINO]])=2024,INT((MONTH(CONTRATOS[[#This Row],[TÉRMINO]])+2)/3),"")</f>
        <v/>
      </c>
      <c r="AR69" s="240"/>
      <c r="AS69" s="58" t="str">
        <f ca="1">IF(TODAY()-AB69&gt;365,"Iniciar Processo de Reajuste","Aguardar anualidade")</f>
        <v>Aguardar anualidade</v>
      </c>
      <c r="AT69" s="240" t="str">
        <f>_xlfn.CONCAT(TEXT(B69,"000"),"/",C69)</f>
        <v>047/2025</v>
      </c>
      <c r="AU69" s="58"/>
      <c r="AV69" s="241" t="str" cm="1">
        <f t="array" ref="AV69">IF(CONTRATOS[[#This Row],[NOME DO FISCAL ]]="Sem indicação",
   CONTRATOS[[#This Row],[NOME DO FISCAL ]],
   _xlfn.LET(
      _xlpm.s, " "&amp;TRIM(CONTRATOS[[#This Row],[NOME DO FISCAL ]]),
      _xlpm.n, LEN(_xlpm.s)-1,
      _xlpm.idx, _xlfn.SEQUENCE(1,_xlpm.n),
      _xlpm.letras, IF(MID(_xlpm.s,_xlpm.idx,1)=" ", MID(_xlpm.s,_xlpm.idx+1,1), ""),
      _xlfn.TEXTJOIN("",TRUE,_xlpm.letras)
   )
)</f>
        <v>PAAdO</v>
      </c>
      <c r="AW69" s="241" t="str">
        <f>IF(CONTRATOS[[#This Row],[FISCAL DEMANDANTE]]="sem indicação",CONTRATOS[[#This Row],[FISCAL TECNICO]],CONTRATOS[[#This Row],[FISCAL DEMANDANTE]])</f>
        <v>Paulo Alexandre Andrade de Oliveira</v>
      </c>
      <c r="AX69" s="543" cm="1">
        <f t="array" ref="AX6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69" s="58" t="str">
        <f>_xlfn.CONCAT(CONTRATOS[[#This Row],[ARP ou CONTRATO]],CONTRATOS[[#This Row],[N°ANO]])</f>
        <v>ARP047/2025</v>
      </c>
      <c r="AZ69" s="293" t="str">
        <f>IF(ISNUMBER(FIND("8.666",AA69)),
"Nos termos da Portaria n° 3.615/2021-GP, a prorrogação de contratos administrativos deverá ser instaurada com antecedência mínima de 60 (sessenta) dias do término da vigência, mediante envio do respectivo expediente à SEADM, via SEI.",
IF(ISNUMBER(FIND("14.133",AA69)),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69" s="556"/>
    </row>
    <row r="70" spans="1:53" ht="145.15" customHeight="1">
      <c r="A70" s="240" t="s">
        <v>71</v>
      </c>
      <c r="B70" s="241" t="s">
        <v>637</v>
      </c>
      <c r="C70" s="240">
        <v>2025</v>
      </c>
      <c r="D70" s="241" t="s">
        <v>638</v>
      </c>
      <c r="E70" s="240" t="s">
        <v>639</v>
      </c>
      <c r="F70" s="242" t="s">
        <v>633</v>
      </c>
      <c r="G70" s="241" t="s">
        <v>110</v>
      </c>
      <c r="H70" s="240" t="s">
        <v>58</v>
      </c>
      <c r="I70" s="240" t="s">
        <v>634</v>
      </c>
      <c r="J70" s="243">
        <v>45951</v>
      </c>
      <c r="K70" s="62" t="str">
        <f>TEXT(J70,"DD/MM/AA")</f>
        <v>21/10/25</v>
      </c>
      <c r="L70" s="243">
        <v>46316</v>
      </c>
      <c r="M70" s="63" t="str">
        <f>TEXT(L70,"DD/MM/AA")</f>
        <v>21/10/26</v>
      </c>
      <c r="N70" s="115">
        <f>_xlfn.DAYS(CONTRATOS[[#This Row],[TÉRMINO]],CONTRATOS[[#This Row],[INÍCIO]])</f>
        <v>365</v>
      </c>
      <c r="O70" s="244">
        <f ca="1">IF(ISBLANK(CONTRATOS[[#This Row],[TÉRMINO]]),"-",IF(ISNUMBER(CONTRATOS[[#This Row],[TÉRMINO]]),IF(CONTRATOS[[#This Row],[TÉRMINO]]&lt;TODAY(),"EXPIRADO",CONTRATOS[[#This Row],[TÉRMINO]]-TODAY()),"INDETERMINADO"))</f>
        <v>142</v>
      </c>
      <c r="P70" s="246" t="str">
        <f ca="1">IF(O70="EXPIRADO","EXPIRADO",(IF(O70&lt;=30,"INFERIOR A 30 DIAS",(IF(O70&lt;=60,"INFERIOR A 60 DIAS",(IF(O70&lt;=90,"INFERIOR A 90 DIAS",(IF(O70&lt;=120,"INFERIOR A 120 DIAS",(IF(O70&lt;150,"INFERIOR A 150 DIAS",(IF(O70=150,"150 DIAS","SUPERIOR A 150 DIAS")))))))))))))</f>
        <v>INFERIOR A 150 DIAS</v>
      </c>
      <c r="Q70" s="244" t="str">
        <f ca="1">IF(CONTRATOS[[#This Row],[TÉRMINO]]="","VIGENTE",IF(CONTRATOS[[#This Row],[TÉRMINO]]&gt;=TODAY(),"VIGENTE","EXPIRADO"))</f>
        <v>VIGENTE</v>
      </c>
      <c r="R70" s="451">
        <v>17284.2</v>
      </c>
      <c r="S70" s="453" t="s">
        <v>60</v>
      </c>
      <c r="T70" s="66">
        <f>IF(LEFT(AY70,3)="ARP",
    0,
    IFERROR(VLOOKUP(AY70,'M.11 Contratos execução'!A:V,17,FALSE),0)
)</f>
        <v>0</v>
      </c>
      <c r="U70" s="455" t="s">
        <v>78</v>
      </c>
      <c r="V70" s="247" t="s">
        <v>640</v>
      </c>
      <c r="W70" s="96" cm="1">
        <f t="array" ref="W7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0" s="96" cm="1">
        <f t="array" ref="X7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17284.2</v>
      </c>
      <c r="Y70" s="249"/>
      <c r="Z70" s="250"/>
      <c r="AA70" s="240" t="s">
        <v>81</v>
      </c>
      <c r="AB70" s="243">
        <v>45846</v>
      </c>
      <c r="AC70" s="240"/>
      <c r="AD70" s="457" t="str">
        <f>IF(CONTRATOS[[#This Row],[DIAS_CONTRATO]]&lt;=1800,"PRAZO LEGAL",IF(CONTRATOS[[#This Row],[DIAS_CONTRATO]]&lt;=2130,"EXCEPCIONAL","EMERGENCIAL"))</f>
        <v>PRAZO LEGAL</v>
      </c>
      <c r="AE70" s="240" t="str">
        <f>YEAR(L70) &amp; " - " &amp; IF(MONTH(L70)&lt;=3, "1º Trimestre", IF(MONTH(L70)&lt;=6, "2º Trimestre", IF(MONTH(L70)&lt;=9, "3º Trimestre", IF(MONTH(L70)&lt;=12, "4º Trimestre"))))</f>
        <v>2026 - 4º Trimestre</v>
      </c>
      <c r="AF70" s="243">
        <f>CONTRATOS[[#This Row],[TÉRMINO]]-60</f>
        <v>46256</v>
      </c>
      <c r="AG70" s="116" t="str">
        <f>IF(Z70="","Sem informação", IF(Z70&lt;=AF70, "Dentro do prazo", "Fora do prazo"))</f>
        <v>Sem informação</v>
      </c>
      <c r="AH70" s="459" t="s">
        <v>115</v>
      </c>
      <c r="AI70" s="240"/>
      <c r="AJ70" s="240" t="s">
        <v>84</v>
      </c>
      <c r="AK70" s="240" t="s">
        <v>69</v>
      </c>
      <c r="AL70" s="240" t="s">
        <v>636</v>
      </c>
      <c r="AM70" s="240" t="s">
        <v>69</v>
      </c>
      <c r="AN70" s="240" t="s">
        <v>69</v>
      </c>
      <c r="AO70" s="46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paulo.alexandre@tjpa.jus.br; ; ;coordenadoria.contratos@tjpa.jus.br</v>
      </c>
      <c r="AP70" s="253">
        <f ca="1">CONTRATOS[[#This Row],[TÉRMINO]]-TODAY()</f>
        <v>142</v>
      </c>
      <c r="AQ70" s="240" t="str">
        <f>IF(YEAR(CONTRATOS[[#This Row],[TÉRMINO]])=2024,INT((MONTH(CONTRATOS[[#This Row],[TÉRMINO]])+2)/3),"")</f>
        <v/>
      </c>
      <c r="AR70" s="240"/>
      <c r="AS70" s="58" t="str">
        <f ca="1">IF(TODAY()-AB70&gt;365,"Iniciar Processo de Reajuste","Aguardar anualidade")</f>
        <v>Aguardar anualidade</v>
      </c>
      <c r="AT70" s="240" t="str">
        <f>_xlfn.CONCAT(TEXT(B70,"000"),"/",C70)</f>
        <v>045/2025</v>
      </c>
      <c r="AU70" s="58"/>
      <c r="AV70" s="241" t="str" cm="1">
        <f t="array" ref="AV70">IF(CONTRATOS[[#This Row],[NOME DO FISCAL ]]="Sem indicação",
   CONTRATOS[[#This Row],[NOME DO FISCAL ]],
   _xlfn.LET(
      _xlpm.s, " "&amp;TRIM(CONTRATOS[[#This Row],[NOME DO FISCAL ]]),
      _xlpm.n, LEN(_xlpm.s)-1,
      _xlpm.idx, _xlfn.SEQUENCE(1,_xlpm.n),
      _xlpm.letras, IF(MID(_xlpm.s,_xlpm.idx,1)=" ", MID(_xlpm.s,_xlpm.idx+1,1), ""),
      _xlfn.TEXTJOIN("",TRUE,_xlpm.letras)
   )
)</f>
        <v>PAAdO</v>
      </c>
      <c r="AW70" s="241" t="str">
        <f>IF(CONTRATOS[[#This Row],[FISCAL DEMANDANTE]]="sem indicação",CONTRATOS[[#This Row],[FISCAL TECNICO]],CONTRATOS[[#This Row],[FISCAL DEMANDANTE]])</f>
        <v>Paulo Alexandre Andrade de Oliveira</v>
      </c>
      <c r="AX70" s="543" cm="1">
        <f t="array" ref="AX7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70" s="58" t="str">
        <f>_xlfn.CONCAT(CONTRATOS[[#This Row],[ARP ou CONTRATO]],CONTRATOS[[#This Row],[N°ANO]])</f>
        <v>ARP045/2025</v>
      </c>
      <c r="AZ70" s="293" t="str">
        <f>IF(ISNUMBER(FIND("8.666",AA70)),
"Nos termos da Portaria n° 3.615/2021-GP, a prorrogação de contratos administrativos deverá ser instaurada com antecedência mínima de 60 (sessenta) dias do término da vigência, mediante envio do respectivo expediente à SEADM, via SEI.",
IF(ISNUMBER(FIND("14.133",AA70)),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0" s="556"/>
    </row>
    <row r="71" spans="1:53" ht="60">
      <c r="A71" s="240" t="s">
        <v>71</v>
      </c>
      <c r="B71" s="241" t="s">
        <v>641</v>
      </c>
      <c r="C71" s="240">
        <v>2025</v>
      </c>
      <c r="D71" s="241" t="s">
        <v>642</v>
      </c>
      <c r="E71" s="240" t="s">
        <v>643</v>
      </c>
      <c r="F71" s="242" t="s">
        <v>633</v>
      </c>
      <c r="G71" s="241" t="s">
        <v>110</v>
      </c>
      <c r="H71" s="240" t="s">
        <v>58</v>
      </c>
      <c r="I71" s="240" t="s">
        <v>634</v>
      </c>
      <c r="J71" s="243">
        <v>45951</v>
      </c>
      <c r="K71" s="61">
        <v>46316</v>
      </c>
      <c r="L71" s="243">
        <v>46316</v>
      </c>
      <c r="M71" s="63" t="str">
        <f>TEXT(L71,"DD/MM/AA")</f>
        <v>21/10/26</v>
      </c>
      <c r="N71" s="115">
        <f>_xlfn.DAYS(CONTRATOS[[#This Row],[TÉRMINO]],CONTRATOS[[#This Row],[INÍCIO]])</f>
        <v>365</v>
      </c>
      <c r="O71" s="244">
        <f ca="1">IF(ISBLANK(CONTRATOS[[#This Row],[TÉRMINO]]),"-",IF(ISNUMBER(CONTRATOS[[#This Row],[TÉRMINO]]),IF(CONTRATOS[[#This Row],[TÉRMINO]]&lt;TODAY(),"EXPIRADO",CONTRATOS[[#This Row],[TÉRMINO]]-TODAY()),"INDETERMINADO"))</f>
        <v>142</v>
      </c>
      <c r="P71" s="246" t="str">
        <f ca="1">IF(O71="EXPIRADO","EXPIRADO",(IF(O71&lt;=30,"INFERIOR A 30 DIAS",(IF(O71&lt;=60,"INFERIOR A 60 DIAS",(IF(O71&lt;=90,"INFERIOR A 90 DIAS",(IF(O71&lt;=120,"INFERIOR A 120 DIAS",(IF(O71&lt;150,"INFERIOR A 150 DIAS",(IF(O71=150,"150 DIAS","SUPERIOR A 150 DIAS")))))))))))))</f>
        <v>INFERIOR A 150 DIAS</v>
      </c>
      <c r="Q71" s="244" t="str">
        <f ca="1">IF(CONTRATOS[[#This Row],[TÉRMINO]]="","VIGENTE",IF(CONTRATOS[[#This Row],[TÉRMINO]]&gt;=TODAY(),"VIGENTE","EXPIRADO"))</f>
        <v>VIGENTE</v>
      </c>
      <c r="R71" s="451">
        <v>4050</v>
      </c>
      <c r="S71" s="453" t="s">
        <v>60</v>
      </c>
      <c r="T71" s="66">
        <f>IF(LEFT(AY71,3)="ARP",
    0,
    IFERROR(VLOOKUP(AY71,'M.11 Contratos execução'!A:V,17,FALSE),0)
)</f>
        <v>0</v>
      </c>
      <c r="U71" s="58" t="s">
        <v>78</v>
      </c>
      <c r="V71" s="247" t="s">
        <v>644</v>
      </c>
      <c r="W71" s="96" cm="1">
        <f t="array" ref="W7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1" s="96" cm="1">
        <f t="array" ref="X7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4050</v>
      </c>
      <c r="Y71" s="249" t="s">
        <v>645</v>
      </c>
      <c r="Z71" s="250"/>
      <c r="AA71" s="240" t="s">
        <v>81</v>
      </c>
      <c r="AB71" s="243">
        <v>45846</v>
      </c>
      <c r="AC71" s="240"/>
      <c r="AD71" s="457" t="str">
        <f>IF(CONTRATOS[[#This Row],[DIAS_CONTRATO]]&lt;=1800,"PRAZO LEGAL",IF(CONTRATOS[[#This Row],[DIAS_CONTRATO]]&lt;=2130,"EXCEPCIONAL","EMERGENCIAL"))</f>
        <v>PRAZO LEGAL</v>
      </c>
      <c r="AE71" s="240" t="str">
        <f>YEAR(L71) &amp; " - " &amp; IF(MONTH(L71)&lt;=3, "1º Trimestre", IF(MONTH(L71)&lt;=6, "2º Trimestre", IF(MONTH(L71)&lt;=9, "3º Trimestre", IF(MONTH(L71)&lt;=12, "4º Trimestre"))))</f>
        <v>2026 - 4º Trimestre</v>
      </c>
      <c r="AF71" s="243">
        <f>CONTRATOS[[#This Row],[TÉRMINO]]-60</f>
        <v>46256</v>
      </c>
      <c r="AG71" s="116" t="str">
        <f>IF(Z71="","Sem informação", IF(Z71&lt;=AF71, "Dentro do prazo", "Fora do prazo"))</f>
        <v>Sem informação</v>
      </c>
      <c r="AH71" s="459" t="s">
        <v>115</v>
      </c>
      <c r="AI71" s="240"/>
      <c r="AJ71" s="240" t="s">
        <v>84</v>
      </c>
      <c r="AK71" s="240" t="s">
        <v>69</v>
      </c>
      <c r="AL71" s="240" t="s">
        <v>636</v>
      </c>
      <c r="AM71" s="240" t="s">
        <v>69</v>
      </c>
      <c r="AN71" s="240" t="s">
        <v>69</v>
      </c>
      <c r="AO71" s="461"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paulo.alexandre@tjpa.jus.br; ; ;coordenadoria.contratos@tjpa.jus.br</v>
      </c>
      <c r="AP71" s="253">
        <f ca="1">CONTRATOS[[#This Row],[TÉRMINO]]-TODAY()</f>
        <v>142</v>
      </c>
      <c r="AQ71" s="240" t="str">
        <f>IF(YEAR(CONTRATOS[[#This Row],[TÉRMINO]])=2024,INT((MONTH(CONTRATOS[[#This Row],[TÉRMINO]])+2)/3),"")</f>
        <v/>
      </c>
      <c r="AR71" s="240"/>
      <c r="AS71" s="58" t="str">
        <f ca="1">IF(TODAY()-AB71&gt;365,"Iniciar Processo de Reajuste","Aguardar anualidade")</f>
        <v>Aguardar anualidade</v>
      </c>
      <c r="AT71" s="240" t="str">
        <f>_xlfn.CONCAT(TEXT(B71,"000"),"/",C71)</f>
        <v>046/2025</v>
      </c>
      <c r="AU71" s="58"/>
      <c r="AV71" s="241" t="str" cm="1">
        <f t="array" ref="AV71">IF(CONTRATOS[[#This Row],[NOME DO FISCAL ]]="Sem indicação",
   CONTRATOS[[#This Row],[NOME DO FISCAL ]],
   _xlfn.LET(
      _xlpm.s, " "&amp;TRIM(CONTRATOS[[#This Row],[NOME DO FISCAL ]]),
      _xlpm.n, LEN(_xlpm.s)-1,
      _xlpm.idx, _xlfn.SEQUENCE(1,_xlpm.n),
      _xlpm.letras, IF(MID(_xlpm.s,_xlpm.idx,1)=" ", MID(_xlpm.s,_xlpm.idx+1,1), ""),
      _xlfn.TEXTJOIN("",TRUE,_xlpm.letras)
   )
)</f>
        <v>PAAdO</v>
      </c>
      <c r="AW71" s="241" t="str">
        <f>IF(CONTRATOS[[#This Row],[FISCAL DEMANDANTE]]="sem indicação",CONTRATOS[[#This Row],[FISCAL TECNICO]],CONTRATOS[[#This Row],[FISCAL DEMANDANTE]])</f>
        <v>Paulo Alexandre Andrade de Oliveira</v>
      </c>
      <c r="AX71" s="543" cm="1">
        <f t="array" ref="AX7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71" s="58" t="str">
        <f>_xlfn.CONCAT(CONTRATOS[[#This Row],[ARP ou CONTRATO]],CONTRATOS[[#This Row],[N°ANO]])</f>
        <v>ARP046/2025</v>
      </c>
      <c r="AZ71" s="293" t="str">
        <f>IF(ISNUMBER(FIND("8.666",AA71)),
"Nos termos da Portaria n° 3.615/2021-GP, a prorrogação de contratos administrativos deverá ser instaurada com antecedência mínima de 60 (sessenta) dias do término da vigência, mediante envio do respectivo expediente à SEADM, via SEI.",
IF(ISNUMBER(FIND("14.133",AA71)),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1" s="556"/>
    </row>
    <row r="72" spans="1:53" s="215" customFormat="1" ht="92.45" customHeight="1">
      <c r="A72" s="240" t="s">
        <v>71</v>
      </c>
      <c r="B72" s="241" t="s">
        <v>646</v>
      </c>
      <c r="C72" s="240">
        <v>2025</v>
      </c>
      <c r="D72" s="241" t="s">
        <v>647</v>
      </c>
      <c r="E72" s="240" t="s">
        <v>648</v>
      </c>
      <c r="F72" s="242" t="s">
        <v>633</v>
      </c>
      <c r="G72" s="241" t="s">
        <v>110</v>
      </c>
      <c r="H72" s="240" t="s">
        <v>58</v>
      </c>
      <c r="I72" s="240" t="s">
        <v>634</v>
      </c>
      <c r="J72" s="243">
        <v>45951</v>
      </c>
      <c r="K72" s="62" t="str">
        <f>TEXT(J72,"DD/MM/AA")</f>
        <v>21/10/25</v>
      </c>
      <c r="L72" s="243">
        <v>46316</v>
      </c>
      <c r="M72" s="63" t="str">
        <f>TEXT(L72,"DD/MM/AA")</f>
        <v>21/10/26</v>
      </c>
      <c r="N72" s="115">
        <f>_xlfn.DAYS(CONTRATOS[[#This Row],[TÉRMINO]],CONTRATOS[[#This Row],[INÍCIO]])</f>
        <v>365</v>
      </c>
      <c r="O72" s="244">
        <f ca="1">IF(ISBLANK(CONTRATOS[[#This Row],[TÉRMINO]]),"-",IF(ISNUMBER(CONTRATOS[[#This Row],[TÉRMINO]]),IF(CONTRATOS[[#This Row],[TÉRMINO]]&lt;TODAY(),"EXPIRADO",CONTRATOS[[#This Row],[TÉRMINO]]-TODAY()),"INDETERMINADO"))</f>
        <v>142</v>
      </c>
      <c r="P72" s="246" t="str">
        <f ca="1">IF(O72="EXPIRADO","EXPIRADO",(IF(O72&lt;=30,"INFERIOR A 30 DIAS",(IF(O72&lt;=60,"INFERIOR A 60 DIAS",(IF(O72&lt;=90,"INFERIOR A 90 DIAS",(IF(O72&lt;=120,"INFERIOR A 120 DIAS",(IF(O72&lt;150,"INFERIOR A 150 DIAS",(IF(O72=150,"150 DIAS","SUPERIOR A 150 DIAS")))))))))))))</f>
        <v>INFERIOR A 150 DIAS</v>
      </c>
      <c r="Q72" s="244" t="str">
        <f ca="1">IF(CONTRATOS[[#This Row],[TÉRMINO]]="","VIGENTE",IF(CONTRATOS[[#This Row],[TÉRMINO]]&gt;=TODAY(),"VIGENTE","EXPIRADO"))</f>
        <v>VIGENTE</v>
      </c>
      <c r="R72" s="451">
        <v>14836</v>
      </c>
      <c r="S72" s="453" t="s">
        <v>60</v>
      </c>
      <c r="T72" s="66">
        <f>IF(LEFT(AY72,3)="ARP",
    0,
    IFERROR(VLOOKUP(AY72,'M.11 Contratos execução'!A:V,17,FALSE),0)
)</f>
        <v>0</v>
      </c>
      <c r="U72" s="58" t="s">
        <v>78</v>
      </c>
      <c r="V72" s="247" t="s">
        <v>649</v>
      </c>
      <c r="W72" s="96" cm="1">
        <f t="array" ref="W7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2" s="96" cm="1">
        <f t="array" ref="X7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14836</v>
      </c>
      <c r="Y72" s="249"/>
      <c r="Z72" s="250"/>
      <c r="AA72" s="240" t="s">
        <v>81</v>
      </c>
      <c r="AB72" s="243">
        <v>45846</v>
      </c>
      <c r="AC72" s="240"/>
      <c r="AD72" s="457" t="str">
        <f>IF(CONTRATOS[[#This Row],[DIAS_CONTRATO]]&lt;=1800,"PRAZO LEGAL",IF(CONTRATOS[[#This Row],[DIAS_CONTRATO]]&lt;=2130,"EXCEPCIONAL","EMERGENCIAL"))</f>
        <v>PRAZO LEGAL</v>
      </c>
      <c r="AE72" s="240" t="str">
        <f>YEAR(L72) &amp; " - " &amp; IF(MONTH(L72)&lt;=3, "1º Trimestre", IF(MONTH(L72)&lt;=6, "2º Trimestre", IF(MONTH(L72)&lt;=9, "3º Trimestre", IF(MONTH(L72)&lt;=12, "4º Trimestre"))))</f>
        <v>2026 - 4º Trimestre</v>
      </c>
      <c r="AF72" s="243">
        <f>CONTRATOS[[#This Row],[TÉRMINO]]-60</f>
        <v>46256</v>
      </c>
      <c r="AG72" s="116" t="str">
        <f>IF(Z72="","Sem informação", IF(Z72&lt;=AF72, "Dentro do prazo", "Fora do prazo"))</f>
        <v>Sem informação</v>
      </c>
      <c r="AH72" s="459" t="s">
        <v>115</v>
      </c>
      <c r="AI72" s="240"/>
      <c r="AJ72" s="240" t="s">
        <v>84</v>
      </c>
      <c r="AK72" s="240" t="s">
        <v>69</v>
      </c>
      <c r="AL72" s="240" t="s">
        <v>636</v>
      </c>
      <c r="AM72" s="240" t="s">
        <v>69</v>
      </c>
      <c r="AN72" s="240" t="s">
        <v>69</v>
      </c>
      <c r="AO72" s="46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paulo.alexandre@tjpa.jus.br; ; ;coordenadoria.contratos@tjpa.jus.br</v>
      </c>
      <c r="AP72" s="253">
        <f ca="1">CONTRATOS[[#This Row],[TÉRMINO]]-TODAY()</f>
        <v>142</v>
      </c>
      <c r="AQ72" s="240" t="str">
        <f>IF(YEAR(CONTRATOS[[#This Row],[TÉRMINO]])=2024,INT((MONTH(CONTRATOS[[#This Row],[TÉRMINO]])+2)/3),"")</f>
        <v/>
      </c>
      <c r="AR72" s="240"/>
      <c r="AS72" s="58" t="str">
        <f ca="1">IF(TODAY()-AB72&gt;365,"Iniciar Processo de Reajuste","Aguardar anualidade")</f>
        <v>Aguardar anualidade</v>
      </c>
      <c r="AT72" s="240" t="str">
        <f>_xlfn.CONCAT(TEXT(B72,"000"),"/",C72)</f>
        <v>048/2025</v>
      </c>
      <c r="AU72" s="58"/>
      <c r="AV72" s="241" t="str" cm="1">
        <f t="array" ref="AV72">IF(CONTRATOS[[#This Row],[NOME DO FISCAL ]]="Sem indicação",
   CONTRATOS[[#This Row],[NOME DO FISCAL ]],
   _xlfn.LET(
      _xlpm.s, " "&amp;TRIM(CONTRATOS[[#This Row],[NOME DO FISCAL ]]),
      _xlpm.n, LEN(_xlpm.s)-1,
      _xlpm.idx, _xlfn.SEQUENCE(1,_xlpm.n),
      _xlpm.letras, IF(MID(_xlpm.s,_xlpm.idx,1)=" ", MID(_xlpm.s,_xlpm.idx+1,1), ""),
      _xlfn.TEXTJOIN("",TRUE,_xlpm.letras)
   )
)</f>
        <v>PAAdO</v>
      </c>
      <c r="AW72" s="241" t="str">
        <f>IF(CONTRATOS[[#This Row],[FISCAL DEMANDANTE]]="sem indicação",CONTRATOS[[#This Row],[FISCAL TECNICO]],CONTRATOS[[#This Row],[FISCAL DEMANDANTE]])</f>
        <v>Paulo Alexandre Andrade de Oliveira</v>
      </c>
      <c r="AX72" s="543" cm="1">
        <f t="array" ref="AX7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72" s="58" t="str">
        <f>_xlfn.CONCAT(CONTRATOS[[#This Row],[ARP ou CONTRATO]],CONTRATOS[[#This Row],[N°ANO]])</f>
        <v>ARP048/2025</v>
      </c>
      <c r="AZ72" s="293" t="str">
        <f>IF(ISNUMBER(FIND("8.666",AA72)),
"Nos termos da Portaria n° 3.615/2021-GP, a prorrogação de contratos administrativos deverá ser instaurada com antecedência mínima de 60 (sessenta) dias do término da vigência, mediante envio do respectivo expediente à SEADM, via SEI.",
IF(ISNUMBER(FIND("14.133",AA72)),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2" s="556"/>
    </row>
    <row r="73" spans="1:53" s="215" customFormat="1" ht="92.45" customHeight="1">
      <c r="A73" s="58" t="s">
        <v>52</v>
      </c>
      <c r="B73" s="57" t="s">
        <v>650</v>
      </c>
      <c r="C73" s="58">
        <v>2025</v>
      </c>
      <c r="D73" s="57" t="s">
        <v>651</v>
      </c>
      <c r="E73" s="58" t="s">
        <v>652</v>
      </c>
      <c r="F73" s="59" t="s">
        <v>653</v>
      </c>
      <c r="G73" s="57" t="s">
        <v>144</v>
      </c>
      <c r="H73" s="58" t="s">
        <v>145</v>
      </c>
      <c r="I73" s="60" t="s">
        <v>194</v>
      </c>
      <c r="J73" s="61">
        <v>45951</v>
      </c>
      <c r="K73" s="62" t="str">
        <f>TEXT(J73,"DD/MM/AA")</f>
        <v>21/10/25</v>
      </c>
      <c r="L73" s="61">
        <v>46316</v>
      </c>
      <c r="M73" s="63" t="str">
        <f>TEXT(L73,"DD/MM/AA")</f>
        <v>21/10/26</v>
      </c>
      <c r="N73" s="115">
        <f>_xlfn.DAYS(CONTRATOS[[#This Row],[TÉRMINO]],CONTRATOS[[#This Row],[INÍCIO]])</f>
        <v>365</v>
      </c>
      <c r="O73" s="62">
        <f ca="1">IF(ISBLANK(CONTRATOS[[#This Row],[TÉRMINO]]),"-",IF(ISNUMBER(CONTRATOS[[#This Row],[TÉRMINO]]),IF(CONTRATOS[[#This Row],[TÉRMINO]]&lt;TODAY(),"EXPIRADO",CONTRATOS[[#This Row],[TÉRMINO]]-TODAY()),"INDETERMINADO"))</f>
        <v>142</v>
      </c>
      <c r="P73" s="64" t="str">
        <f ca="1">IF(O73="EXPIRADO","EXPIRADO",(IF(O73&lt;=30,"INFERIOR A 30 DIAS",(IF(O73&lt;=60,"INFERIOR A 60 DIAS",(IF(O73&lt;=90,"INFERIOR A 90 DIAS",(IF(O73&lt;=120,"INFERIOR A 120 DIAS",(IF(O73&lt;150,"INFERIOR A 150 DIAS",(IF(O73=150,"150 DIAS","SUPERIOR A 150 DIAS")))))))))))))</f>
        <v>INFERIOR A 150 DIAS</v>
      </c>
      <c r="Q73" s="62" t="str">
        <f ca="1">IF(CONTRATOS[[#This Row],[TÉRMINO]]="","VIGENTE",IF(CONTRATOS[[#This Row],[TÉRMINO]]&gt;=TODAY(),"VIGENTE","EXPIRADO"))</f>
        <v>VIGENTE</v>
      </c>
      <c r="R73" s="72">
        <v>36145.4</v>
      </c>
      <c r="S73" s="80" t="s">
        <v>60</v>
      </c>
      <c r="T73" s="66">
        <f>IF(LEFT(AY73,3)="ARP",
    0,
    IFERROR(VLOOKUP(AY73,'M.11 Contratos execução'!A:V,17,FALSE),0)
)</f>
        <v>0</v>
      </c>
      <c r="U73" s="58" t="s">
        <v>78</v>
      </c>
      <c r="V73" s="167" t="s">
        <v>654</v>
      </c>
      <c r="W73" s="96" cm="1">
        <f t="array" ref="W7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3" s="96" cm="1">
        <f t="array" ref="X7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36145.4</v>
      </c>
      <c r="Y73" s="67"/>
      <c r="Z73" s="158"/>
      <c r="AA73" s="58" t="s">
        <v>81</v>
      </c>
      <c r="AB73" s="61">
        <v>45887</v>
      </c>
      <c r="AC73" s="58"/>
      <c r="AD73" s="289" t="str">
        <f>IF(CONTRATOS[[#This Row],[DIAS_CONTRATO]]&lt;=1800,"PRAZO LEGAL",IF(CONTRATOS[[#This Row],[DIAS_CONTRATO]]&lt;=2130,"EXCEPCIONAL","EMERGENCIAL"))</f>
        <v>PRAZO LEGAL</v>
      </c>
      <c r="AE73" s="116" t="str">
        <f>YEAR(L73) &amp; " - " &amp; IF(MONTH(L73)&lt;=3, "1º Trimestre", IF(MONTH(L73)&lt;=6, "2º Trimestre", IF(MONTH(L73)&lt;=9, "3º Trimestre", IF(MONTH(L73)&lt;=12, "4º Trimestre"))))</f>
        <v>2026 - 4º Trimestre</v>
      </c>
      <c r="AF73" s="130">
        <f>CONTRATOS[[#This Row],[TÉRMINO]]-60</f>
        <v>46256</v>
      </c>
      <c r="AG73" s="116" t="str">
        <f>IF(Z73="","Sem informação", IF(Z73&lt;=AF73, "Dentro do prazo", "Fora do prazo"))</f>
        <v>Sem informação</v>
      </c>
      <c r="AH73" s="79" t="s">
        <v>115</v>
      </c>
      <c r="AI73" s="74"/>
      <c r="AJ73" s="58" t="s">
        <v>302</v>
      </c>
      <c r="AK73" s="58" t="s">
        <v>69</v>
      </c>
      <c r="AL73" s="58" t="s">
        <v>153</v>
      </c>
      <c r="AM73" s="58" t="s">
        <v>303</v>
      </c>
      <c r="AN73" s="58" t="s">
        <v>177</v>
      </c>
      <c r="AO73"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elaine.ribeiro@tjpa.jus.br;; arthur.watrin@tjpa.jus.br; lanalucia.soares@tjpa.jus.br; eloisa.hasegawa@tjpa.jus.br;coordenadoria.contratos@tjpa.jus.br</v>
      </c>
      <c r="AP73" s="143">
        <f ca="1">CONTRATOS[[#This Row],[TÉRMINO]]-TODAY()</f>
        <v>142</v>
      </c>
      <c r="AQ73" s="58" t="str">
        <f>IF(YEAR(CONTRATOS[[#This Row],[TÉRMINO]])=2024,INT((MONTH(CONTRATOS[[#This Row],[TÉRMINO]])+2)/3),"")</f>
        <v/>
      </c>
      <c r="AR73" s="58"/>
      <c r="AS73" s="58" t="str">
        <f ca="1">IF(TODAY()-AB73&gt;365,"Iniciar Processo de Reajuste","Aguardar anualidade")</f>
        <v>Aguardar anualidade</v>
      </c>
      <c r="AT73" s="58" t="str">
        <f>_xlfn.CONCAT(TEXT(B73,"000"),"/",C73)</f>
        <v>107/2025</v>
      </c>
      <c r="AU73" s="58"/>
      <c r="AV73" s="57" t="str" cm="1">
        <f t="array" ref="AV73">IF(CONTRATOS[[#This Row],[NOME DO FISCAL ]]="Sem indicação",
   CONTRATOS[[#This Row],[NOME DO FISCAL ]],
   _xlfn.LET(
      _xlpm.s, " "&amp;TRIM(CONTRATOS[[#This Row],[NOME DO FISCAL ]]),
      _xlpm.n, LEN(_xlpm.s)-1,
      _xlpm.idx, _xlfn.SEQUENCE(1,_xlpm.n),
      _xlpm.letras, IF(MID(_xlpm.s,_xlpm.idx,1)=" ", MID(_xlpm.s,_xlpm.idx+1,1), ""),
      _xlfn.TEXTJOIN("",TRUE,_xlpm.letras)
   )
)</f>
        <v>AWdC</v>
      </c>
      <c r="AW73" s="57" t="str">
        <f>IF(CONTRATOS[[#This Row],[FISCAL DEMANDANTE]]="sem indicação",CONTRATOS[[#This Row],[FISCAL TECNICO]],CONTRATOS[[#This Row],[FISCAL DEMANDANTE]])</f>
        <v>Arthur Wadrin da Costa</v>
      </c>
      <c r="AX73" s="540" cm="1">
        <f t="array" ref="AX7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4846.58</v>
      </c>
      <c r="AY73" s="58" t="str">
        <f>_xlfn.CONCAT(CONTRATOS[[#This Row],[ARP ou CONTRATO]],CONTRATOS[[#This Row],[N°ANO]])</f>
        <v>CONTRATO107/2025</v>
      </c>
      <c r="AZ73" s="293" t="str">
        <f>IF(ISNUMBER(FIND("8.666",AA73)),
"Nos termos da Portaria n° 3.615/2021-GP, a prorrogação de contratos administrativos deverá ser instaurada com antecedência mínima de 60 (sessenta) dias do término da vigência, mediante envio do respectivo expediente à SEADM, via SEI.",
IF(ISNUMBER(FIND("14.133",AA73)),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3" s="556"/>
    </row>
    <row r="74" spans="1:53" ht="92.45" customHeight="1">
      <c r="A74" s="240" t="s">
        <v>71</v>
      </c>
      <c r="B74" s="241" t="s">
        <v>655</v>
      </c>
      <c r="C74" s="240">
        <v>2025</v>
      </c>
      <c r="D74" s="241" t="s">
        <v>656</v>
      </c>
      <c r="E74" s="240" t="s">
        <v>657</v>
      </c>
      <c r="F74" s="242" t="s">
        <v>633</v>
      </c>
      <c r="G74" s="241" t="s">
        <v>110</v>
      </c>
      <c r="H74" s="240" t="s">
        <v>58</v>
      </c>
      <c r="I74" s="645" t="s">
        <v>634</v>
      </c>
      <c r="J74" s="243">
        <v>45951</v>
      </c>
      <c r="K74" s="62" t="str">
        <f>TEXT(J74,"DD/MM/AA")</f>
        <v>21/10/25</v>
      </c>
      <c r="L74" s="243">
        <v>46316</v>
      </c>
      <c r="M74" s="63" t="str">
        <f>TEXT(L74,"DD/MM/AA")</f>
        <v>21/10/26</v>
      </c>
      <c r="N74" s="115">
        <f>_xlfn.DAYS(CONTRATOS[[#This Row],[TÉRMINO]],CONTRATOS[[#This Row],[INÍCIO]])</f>
        <v>365</v>
      </c>
      <c r="O74" s="244">
        <f ca="1">IF(ISBLANK(CONTRATOS[[#This Row],[TÉRMINO]]),"-",IF(ISNUMBER(CONTRATOS[[#This Row],[TÉRMINO]]),IF(CONTRATOS[[#This Row],[TÉRMINO]]&lt;TODAY(),"EXPIRADO",CONTRATOS[[#This Row],[TÉRMINO]]-TODAY()),"INDETERMINADO"))</f>
        <v>142</v>
      </c>
      <c r="P74" s="246" t="str">
        <f ca="1">IF(O74="EXPIRADO","EXPIRADO",(IF(O74&lt;=30,"INFERIOR A 30 DIAS",(IF(O74&lt;=60,"INFERIOR A 60 DIAS",(IF(O74&lt;=90,"INFERIOR A 90 DIAS",(IF(O74&lt;=120,"INFERIOR A 120 DIAS",(IF(O74&lt;150,"INFERIOR A 150 DIAS",(IF(O74=150,"150 DIAS","SUPERIOR A 150 DIAS")))))))))))))</f>
        <v>INFERIOR A 150 DIAS</v>
      </c>
      <c r="Q74" s="244" t="str">
        <f ca="1">IF(CONTRATOS[[#This Row],[TÉRMINO]]="","VIGENTE",IF(CONTRATOS[[#This Row],[TÉRMINO]]&gt;=TODAY(),"VIGENTE","EXPIRADO"))</f>
        <v>VIGENTE</v>
      </c>
      <c r="R74" s="451">
        <v>8620</v>
      </c>
      <c r="S74" s="453" t="s">
        <v>60</v>
      </c>
      <c r="T74" s="66">
        <f>IF(LEFT(AY74,3)="ARP",
    0,
    IFERROR(VLOOKUP(AY74,'M.11 Contratos execução'!A:V,17,FALSE),0)
)</f>
        <v>0</v>
      </c>
      <c r="U74" s="455" t="s">
        <v>78</v>
      </c>
      <c r="V74" s="247" t="s">
        <v>658</v>
      </c>
      <c r="W74" s="96" cm="1">
        <f t="array" ref="W7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4" s="96" cm="1">
        <f t="array" ref="X7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8620</v>
      </c>
      <c r="Y74" s="249" t="s">
        <v>659</v>
      </c>
      <c r="Z74" s="250"/>
      <c r="AA74" s="240" t="s">
        <v>81</v>
      </c>
      <c r="AB74" s="243">
        <v>45846</v>
      </c>
      <c r="AC74" s="240"/>
      <c r="AD74" s="457" t="str">
        <f>IF(CONTRATOS[[#This Row],[DIAS_CONTRATO]]&lt;=1800,"PRAZO LEGAL",IF(CONTRATOS[[#This Row],[DIAS_CONTRATO]]&lt;=2130,"EXCEPCIONAL","EMERGENCIAL"))</f>
        <v>PRAZO LEGAL</v>
      </c>
      <c r="AE74" s="240" t="str">
        <f>YEAR(L74) &amp; " - " &amp; IF(MONTH(L74)&lt;=3, "1º Trimestre", IF(MONTH(L74)&lt;=6, "2º Trimestre", IF(MONTH(L74)&lt;=9, "3º Trimestre", IF(MONTH(L74)&lt;=12, "4º Trimestre"))))</f>
        <v>2026 - 4º Trimestre</v>
      </c>
      <c r="AF74" s="243">
        <f>CONTRATOS[[#This Row],[TÉRMINO]]-60</f>
        <v>46256</v>
      </c>
      <c r="AG74" s="116" t="str">
        <f>IF(Z74="","Sem informação", IF(Z74&lt;=AF74, "Dentro do prazo", "Fora do prazo"))</f>
        <v>Sem informação</v>
      </c>
      <c r="AH74" s="459" t="s">
        <v>115</v>
      </c>
      <c r="AI74" s="240"/>
      <c r="AJ74" s="240" t="s">
        <v>84</v>
      </c>
      <c r="AK74" s="240" t="s">
        <v>69</v>
      </c>
      <c r="AL74" s="240" t="s">
        <v>636</v>
      </c>
      <c r="AM74" s="240" t="s">
        <v>69</v>
      </c>
      <c r="AN74" s="240" t="s">
        <v>69</v>
      </c>
      <c r="AO74" s="46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paulo.alexandre@tjpa.jus.br; ; ;coordenadoria.contratos@tjpa.jus.br</v>
      </c>
      <c r="AP74" s="253">
        <f ca="1">CONTRATOS[[#This Row],[TÉRMINO]]-TODAY()</f>
        <v>142</v>
      </c>
      <c r="AQ74" s="240" t="str">
        <f>IF(YEAR(CONTRATOS[[#This Row],[TÉRMINO]])=2024,INT((MONTH(CONTRATOS[[#This Row],[TÉRMINO]])+2)/3),"")</f>
        <v/>
      </c>
      <c r="AR74" s="240"/>
      <c r="AS74" s="58" t="str">
        <f ca="1">IF(TODAY()-AB74&gt;365,"Iniciar Processo de Reajuste","Aguardar anualidade")</f>
        <v>Aguardar anualidade</v>
      </c>
      <c r="AT74" s="240" t="str">
        <f>_xlfn.CONCAT(TEXT(B74,"000"),"/",C74)</f>
        <v>049/2025</v>
      </c>
      <c r="AU74" s="58"/>
      <c r="AV74" s="241" t="str" cm="1">
        <f t="array" ref="AV74">IF(CONTRATOS[[#This Row],[NOME DO FISCAL ]]="Sem indicação",
   CONTRATOS[[#This Row],[NOME DO FISCAL ]],
   _xlfn.LET(
      _xlpm.s, " "&amp;TRIM(CONTRATOS[[#This Row],[NOME DO FISCAL ]]),
      _xlpm.n, LEN(_xlpm.s)-1,
      _xlpm.idx, _xlfn.SEQUENCE(1,_xlpm.n),
      _xlpm.letras, IF(MID(_xlpm.s,_xlpm.idx,1)=" ", MID(_xlpm.s,_xlpm.idx+1,1), ""),
      _xlfn.TEXTJOIN("",TRUE,_xlpm.letras)
   )
)</f>
        <v>PAAdO</v>
      </c>
      <c r="AW74" s="241" t="str">
        <f>IF(CONTRATOS[[#This Row],[FISCAL DEMANDANTE]]="sem indicação",CONTRATOS[[#This Row],[FISCAL TECNICO]],CONTRATOS[[#This Row],[FISCAL DEMANDANTE]])</f>
        <v>Paulo Alexandre Andrade de Oliveira</v>
      </c>
      <c r="AX74" s="543" cm="1">
        <f t="array" ref="AX7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74" s="58" t="str">
        <f>_xlfn.CONCAT(CONTRATOS[[#This Row],[ARP ou CONTRATO]],CONTRATOS[[#This Row],[N°ANO]])</f>
        <v>ARP049/2025</v>
      </c>
      <c r="AZ74" s="293" t="str">
        <f>IF(ISNUMBER(FIND("8.666",AA74)),
"Nos termos da Portaria n° 3.615/2021-GP, a prorrogação de contratos administrativos deverá ser instaurada com antecedência mínima de 60 (sessenta) dias do término da vigência, mediante envio do respectivo expediente à SEADM, via SEI.",
IF(ISNUMBER(FIND("14.133",AA74)),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4" s="556"/>
    </row>
    <row r="75" spans="1:53" ht="60">
      <c r="A75" s="240" t="s">
        <v>71</v>
      </c>
      <c r="B75" s="241" t="s">
        <v>156</v>
      </c>
      <c r="C75" s="240">
        <v>2025</v>
      </c>
      <c r="D75" s="241" t="s">
        <v>660</v>
      </c>
      <c r="E75" s="240" t="s">
        <v>661</v>
      </c>
      <c r="F75" s="242" t="s">
        <v>633</v>
      </c>
      <c r="G75" s="241" t="s">
        <v>110</v>
      </c>
      <c r="H75" s="240" t="s">
        <v>58</v>
      </c>
      <c r="I75" s="240" t="s">
        <v>634</v>
      </c>
      <c r="J75" s="243">
        <v>45951</v>
      </c>
      <c r="K75" s="62" t="str">
        <f>TEXT(J75,"DD/MM/AA")</f>
        <v>21/10/25</v>
      </c>
      <c r="L75" s="243">
        <v>46316</v>
      </c>
      <c r="M75" s="63" t="str">
        <f>TEXT(L75,"DD/MM/AA")</f>
        <v>21/10/26</v>
      </c>
      <c r="N75" s="115">
        <f>_xlfn.DAYS(CONTRATOS[[#This Row],[TÉRMINO]],CONTRATOS[[#This Row],[INÍCIO]])</f>
        <v>365</v>
      </c>
      <c r="O75" s="244">
        <f ca="1">IF(ISBLANK(CONTRATOS[[#This Row],[TÉRMINO]]),"-",IF(ISNUMBER(CONTRATOS[[#This Row],[TÉRMINO]]),IF(CONTRATOS[[#This Row],[TÉRMINO]]&lt;TODAY(),"EXPIRADO",CONTRATOS[[#This Row],[TÉRMINO]]-TODAY()),"INDETERMINADO"))</f>
        <v>142</v>
      </c>
      <c r="P75" s="246" t="str">
        <f ca="1">IF(O75="EXPIRADO","EXPIRADO",(IF(O75&lt;=30,"INFERIOR A 30 DIAS",(IF(O75&lt;=60,"INFERIOR A 60 DIAS",(IF(O75&lt;=90,"INFERIOR A 90 DIAS",(IF(O75&lt;=120,"INFERIOR A 120 DIAS",(IF(O75&lt;150,"INFERIOR A 150 DIAS",(IF(O75=150,"150 DIAS","SUPERIOR A 150 DIAS")))))))))))))</f>
        <v>INFERIOR A 150 DIAS</v>
      </c>
      <c r="Q75" s="244" t="str">
        <f ca="1">IF(CONTRATOS[[#This Row],[TÉRMINO]]="","VIGENTE",IF(CONTRATOS[[#This Row],[TÉRMINO]]&gt;=TODAY(),"VIGENTE","EXPIRADO"))</f>
        <v>VIGENTE</v>
      </c>
      <c r="R75" s="451">
        <v>20400</v>
      </c>
      <c r="S75" s="453" t="s">
        <v>60</v>
      </c>
      <c r="T75" s="66">
        <f>IF(LEFT(AY75,3)="ARP",
    0,
    IFERROR(VLOOKUP(AY75,'M.11 Contratos execução'!A:V,17,FALSE),0)
)</f>
        <v>0</v>
      </c>
      <c r="U75" s="455" t="s">
        <v>78</v>
      </c>
      <c r="V75" s="247" t="s">
        <v>662</v>
      </c>
      <c r="W75" s="96" cm="1">
        <f t="array" ref="W7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5" s="96" cm="1">
        <f t="array" ref="X7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20400</v>
      </c>
      <c r="Y75" s="249"/>
      <c r="Z75" s="250"/>
      <c r="AA75" s="240" t="s">
        <v>81</v>
      </c>
      <c r="AB75" s="243">
        <v>45846</v>
      </c>
      <c r="AC75" s="240"/>
      <c r="AD75" s="457" t="str">
        <f>IF(CONTRATOS[[#This Row],[DIAS_CONTRATO]]&lt;=1800,"PRAZO LEGAL",IF(CONTRATOS[[#This Row],[DIAS_CONTRATO]]&lt;=2130,"EXCEPCIONAL","EMERGENCIAL"))</f>
        <v>PRAZO LEGAL</v>
      </c>
      <c r="AE75" s="240" t="str">
        <f>YEAR(L75) &amp; " - " &amp; IF(MONTH(L75)&lt;=3, "1º Trimestre", IF(MONTH(L75)&lt;=6, "2º Trimestre", IF(MONTH(L75)&lt;=9, "3º Trimestre", IF(MONTH(L75)&lt;=12, "4º Trimestre"))))</f>
        <v>2026 - 4º Trimestre</v>
      </c>
      <c r="AF75" s="243">
        <f>CONTRATOS[[#This Row],[TÉRMINO]]-60</f>
        <v>46256</v>
      </c>
      <c r="AG75" s="116" t="str">
        <f>IF(Z75="","Sem informação", IF(Z75&lt;=AF75, "Dentro do prazo", "Fora do prazo"))</f>
        <v>Sem informação</v>
      </c>
      <c r="AH75" s="459" t="s">
        <v>115</v>
      </c>
      <c r="AI75" s="240"/>
      <c r="AJ75" s="240" t="s">
        <v>84</v>
      </c>
      <c r="AK75" s="240" t="s">
        <v>69</v>
      </c>
      <c r="AL75" s="240" t="s">
        <v>636</v>
      </c>
      <c r="AM75" s="240" t="s">
        <v>69</v>
      </c>
      <c r="AN75" s="240" t="s">
        <v>69</v>
      </c>
      <c r="AO75" s="46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paulo.alexandre@tjpa.jus.br; ; ;coordenadoria.contratos@tjpa.jus.br</v>
      </c>
      <c r="AP75" s="253">
        <f ca="1">CONTRATOS[[#This Row],[TÉRMINO]]-TODAY()</f>
        <v>142</v>
      </c>
      <c r="AQ75" s="240" t="str">
        <f>IF(YEAR(CONTRATOS[[#This Row],[TÉRMINO]])=2024,INT((MONTH(CONTRATOS[[#This Row],[TÉRMINO]])+2)/3),"")</f>
        <v/>
      </c>
      <c r="AR75" s="240"/>
      <c r="AS75" s="58" t="str">
        <f ca="1">IF(TODAY()-AB75&gt;365,"Iniciar Processo de Reajuste","Aguardar anualidade")</f>
        <v>Aguardar anualidade</v>
      </c>
      <c r="AT75" s="240" t="str">
        <f>_xlfn.CONCAT(TEXT(B75,"000"),"/",C75)</f>
        <v>050/2025</v>
      </c>
      <c r="AU75" s="58"/>
      <c r="AV75" s="241" t="str" cm="1">
        <f t="array" ref="AV75">IF(CONTRATOS[[#This Row],[NOME DO FISCAL ]]="Sem indicação",
   CONTRATOS[[#This Row],[NOME DO FISCAL ]],
   _xlfn.LET(
      _xlpm.s, " "&amp;TRIM(CONTRATOS[[#This Row],[NOME DO FISCAL ]]),
      _xlpm.n, LEN(_xlpm.s)-1,
      _xlpm.idx, _xlfn.SEQUENCE(1,_xlpm.n),
      _xlpm.letras, IF(MID(_xlpm.s,_xlpm.idx,1)=" ", MID(_xlpm.s,_xlpm.idx+1,1), ""),
      _xlfn.TEXTJOIN("",TRUE,_xlpm.letras)
   )
)</f>
        <v>PAAdO</v>
      </c>
      <c r="AW75" s="241" t="str">
        <f>IF(CONTRATOS[[#This Row],[FISCAL DEMANDANTE]]="sem indicação",CONTRATOS[[#This Row],[FISCAL TECNICO]],CONTRATOS[[#This Row],[FISCAL DEMANDANTE]])</f>
        <v>Paulo Alexandre Andrade de Oliveira</v>
      </c>
      <c r="AX75" s="543" cm="1">
        <f t="array" ref="AX7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75" s="58" t="str">
        <f>_xlfn.CONCAT(CONTRATOS[[#This Row],[ARP ou CONTRATO]],CONTRATOS[[#This Row],[N°ANO]])</f>
        <v>ARP050/2025</v>
      </c>
      <c r="AZ75" s="293" t="str">
        <f>IF(ISNUMBER(FIND("8.666",AA75)),
"Nos termos da Portaria n° 3.615/2021-GP, a prorrogação de contratos administrativos deverá ser instaurada com antecedência mínima de 60 (sessenta) dias do término da vigência, mediante envio do respectivo expediente à SEADM, via SEI.",
IF(ISNUMBER(FIND("14.133",AA75)),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5" s="556"/>
    </row>
    <row r="76" spans="1:53" ht="60">
      <c r="A76" s="240" t="s">
        <v>71</v>
      </c>
      <c r="B76" s="241" t="s">
        <v>663</v>
      </c>
      <c r="C76" s="240">
        <v>2025</v>
      </c>
      <c r="D76" s="241" t="s">
        <v>664</v>
      </c>
      <c r="E76" s="240" t="s">
        <v>665</v>
      </c>
      <c r="F76" s="242" t="s">
        <v>633</v>
      </c>
      <c r="G76" s="241" t="s">
        <v>110</v>
      </c>
      <c r="H76" s="240" t="s">
        <v>58</v>
      </c>
      <c r="I76" s="645" t="s">
        <v>634</v>
      </c>
      <c r="J76" s="243">
        <v>45951</v>
      </c>
      <c r="K76" s="62" t="str">
        <f>TEXT(J76,"DD/MM/AA")</f>
        <v>21/10/25</v>
      </c>
      <c r="L76" s="243">
        <v>46316</v>
      </c>
      <c r="M76" s="63" t="str">
        <f>TEXT(L76,"DD/MM/AA")</f>
        <v>21/10/26</v>
      </c>
      <c r="N76" s="115">
        <f>_xlfn.DAYS(CONTRATOS[[#This Row],[TÉRMINO]],CONTRATOS[[#This Row],[INÍCIO]])</f>
        <v>365</v>
      </c>
      <c r="O76" s="244">
        <f ca="1">IF(ISBLANK(CONTRATOS[[#This Row],[TÉRMINO]]),"-",IF(ISNUMBER(CONTRATOS[[#This Row],[TÉRMINO]]),IF(CONTRATOS[[#This Row],[TÉRMINO]]&lt;TODAY(),"EXPIRADO",CONTRATOS[[#This Row],[TÉRMINO]]-TODAY()),"INDETERMINADO"))</f>
        <v>142</v>
      </c>
      <c r="P76" s="246" t="str">
        <f ca="1">IF(O76="EXPIRADO","EXPIRADO",(IF(O76&lt;=30,"INFERIOR A 30 DIAS",(IF(O76&lt;=60,"INFERIOR A 60 DIAS",(IF(O76&lt;=90,"INFERIOR A 90 DIAS",(IF(O76&lt;=120,"INFERIOR A 120 DIAS",(IF(O76&lt;150,"INFERIOR A 150 DIAS",(IF(O76=150,"150 DIAS","SUPERIOR A 150 DIAS")))))))))))))</f>
        <v>INFERIOR A 150 DIAS</v>
      </c>
      <c r="Q76" s="244" t="str">
        <f ca="1">IF(CONTRATOS[[#This Row],[TÉRMINO]]="","VIGENTE",IF(CONTRATOS[[#This Row],[TÉRMINO]]&gt;=TODAY(),"VIGENTE","EXPIRADO"))</f>
        <v>VIGENTE</v>
      </c>
      <c r="R76" s="451">
        <v>117417.54</v>
      </c>
      <c r="S76" s="453" t="s">
        <v>60</v>
      </c>
      <c r="T76" s="66">
        <f>IF(LEFT(AY76,3)="ARP",
    0,
    IFERROR(VLOOKUP(AY76,'M.11 Contratos execução'!A:V,17,FALSE),0)
)</f>
        <v>0</v>
      </c>
      <c r="U76" s="455" t="s">
        <v>78</v>
      </c>
      <c r="V76" s="247" t="s">
        <v>666</v>
      </c>
      <c r="W76" s="96" cm="1">
        <f t="array" ref="W7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6" s="96" cm="1">
        <f t="array" ref="X7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117417.54</v>
      </c>
      <c r="Y76" s="249"/>
      <c r="Z76" s="250"/>
      <c r="AA76" s="240" t="s">
        <v>81</v>
      </c>
      <c r="AB76" s="243">
        <v>45846</v>
      </c>
      <c r="AC76" s="240"/>
      <c r="AD76" s="457" t="str">
        <f>IF(CONTRATOS[[#This Row],[DIAS_CONTRATO]]&lt;=1800,"PRAZO LEGAL",IF(CONTRATOS[[#This Row],[DIAS_CONTRATO]]&lt;=2130,"EXCEPCIONAL","EMERGENCIAL"))</f>
        <v>PRAZO LEGAL</v>
      </c>
      <c r="AE76" s="240" t="str">
        <f>YEAR(L76) &amp; " - " &amp; IF(MONTH(L76)&lt;=3, "1º Trimestre", IF(MONTH(L76)&lt;=6, "2º Trimestre", IF(MONTH(L76)&lt;=9, "3º Trimestre", IF(MONTH(L76)&lt;=12, "4º Trimestre"))))</f>
        <v>2026 - 4º Trimestre</v>
      </c>
      <c r="AF76" s="243">
        <f>CONTRATOS[[#This Row],[TÉRMINO]]-60</f>
        <v>46256</v>
      </c>
      <c r="AG76" s="116" t="str">
        <f>IF(Z76="","Sem informação", IF(Z76&lt;=AF76, "Dentro do prazo", "Fora do prazo"))</f>
        <v>Sem informação</v>
      </c>
      <c r="AH76" s="459" t="s">
        <v>115</v>
      </c>
      <c r="AI76" s="240"/>
      <c r="AJ76" s="240" t="s">
        <v>84</v>
      </c>
      <c r="AK76" s="240" t="s">
        <v>69</v>
      </c>
      <c r="AL76" s="240" t="s">
        <v>636</v>
      </c>
      <c r="AM76" s="240" t="s">
        <v>69</v>
      </c>
      <c r="AN76" s="240" t="s">
        <v>69</v>
      </c>
      <c r="AO76" s="46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paulo.alexandre@tjpa.jus.br; ; ;coordenadoria.contratos@tjpa.jus.br</v>
      </c>
      <c r="AP76" s="253">
        <f ca="1">CONTRATOS[[#This Row],[TÉRMINO]]-TODAY()</f>
        <v>142</v>
      </c>
      <c r="AQ76" s="240" t="str">
        <f>IF(YEAR(CONTRATOS[[#This Row],[TÉRMINO]])=2024,INT((MONTH(CONTRATOS[[#This Row],[TÉRMINO]])+2)/3),"")</f>
        <v/>
      </c>
      <c r="AR76" s="240"/>
      <c r="AS76" s="58" t="str">
        <f ca="1">IF(TODAY()-AB76&gt;365,"Iniciar Processo de Reajuste","Aguardar anualidade")</f>
        <v>Aguardar anualidade</v>
      </c>
      <c r="AT76" s="240" t="str">
        <f>_xlfn.CONCAT(TEXT(B76,"000"),"/",C76)</f>
        <v>051/2025</v>
      </c>
      <c r="AU76" s="58"/>
      <c r="AV76" s="241" t="str" cm="1">
        <f t="array" ref="AV76">IF(CONTRATOS[[#This Row],[NOME DO FISCAL ]]="Sem indicação",
   CONTRATOS[[#This Row],[NOME DO FISCAL ]],
   _xlfn.LET(
      _xlpm.s, " "&amp;TRIM(CONTRATOS[[#This Row],[NOME DO FISCAL ]]),
      _xlpm.n, LEN(_xlpm.s)-1,
      _xlpm.idx, _xlfn.SEQUENCE(1,_xlpm.n),
      _xlpm.letras, IF(MID(_xlpm.s,_xlpm.idx,1)=" ", MID(_xlpm.s,_xlpm.idx+1,1), ""),
      _xlfn.TEXTJOIN("",TRUE,_xlpm.letras)
   )
)</f>
        <v>PAAdO</v>
      </c>
      <c r="AW76" s="241" t="str">
        <f>IF(CONTRATOS[[#This Row],[FISCAL DEMANDANTE]]="sem indicação",CONTRATOS[[#This Row],[FISCAL TECNICO]],CONTRATOS[[#This Row],[FISCAL DEMANDANTE]])</f>
        <v>Paulo Alexandre Andrade de Oliveira</v>
      </c>
      <c r="AX76" s="543" cm="1">
        <f t="array" ref="AX7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76" s="58" t="str">
        <f>_xlfn.CONCAT(CONTRATOS[[#This Row],[ARP ou CONTRATO]],CONTRATOS[[#This Row],[N°ANO]])</f>
        <v>ARP051/2025</v>
      </c>
      <c r="AZ76" s="293" t="str">
        <f>IF(ISNUMBER(FIND("8.666",AA76)),
"Nos termos da Portaria n° 3.615/2021-GP, a prorrogação de contratos administrativos deverá ser instaurada com antecedência mínima de 60 (sessenta) dias do término da vigência, mediante envio do respectivo expediente à SEADM, via SEI.",
IF(ISNUMBER(FIND("14.133",AA76)),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6" s="556"/>
    </row>
    <row r="77" spans="1:53" ht="60">
      <c r="A77" s="240" t="s">
        <v>71</v>
      </c>
      <c r="B77" s="241" t="s">
        <v>521</v>
      </c>
      <c r="C77" s="240">
        <v>2024</v>
      </c>
      <c r="D77" s="241" t="s">
        <v>667</v>
      </c>
      <c r="E77" s="240" t="s">
        <v>668</v>
      </c>
      <c r="F77" s="242" t="s">
        <v>669</v>
      </c>
      <c r="G77" s="241" t="s">
        <v>57</v>
      </c>
      <c r="H77" s="240" t="s">
        <v>58</v>
      </c>
      <c r="I77" s="240" t="s">
        <v>670</v>
      </c>
      <c r="J77" s="243">
        <v>45587</v>
      </c>
      <c r="K77" s="244" t="str">
        <f>TEXT(J77,"DD/MM/AA")</f>
        <v>22/10/24</v>
      </c>
      <c r="L77" s="243">
        <v>46317</v>
      </c>
      <c r="M77" s="245" t="str">
        <f>TEXT(L77,"DD/MM/AA")</f>
        <v>22/10/26</v>
      </c>
      <c r="N77" s="244">
        <f>_xlfn.DAYS(CONTRATOS[[#This Row],[TÉRMINO]],CONTRATOS[[#This Row],[INÍCIO]])</f>
        <v>730</v>
      </c>
      <c r="O77" s="246">
        <f ca="1">IF(ISBLANK(CONTRATOS[[#This Row],[TÉRMINO]]),"-",IF(ISNUMBER(CONTRATOS[[#This Row],[TÉRMINO]]),IF(CONTRATOS[[#This Row],[TÉRMINO]]&lt;TODAY(),"EXPIRADO",CONTRATOS[[#This Row],[TÉRMINO]]-TODAY()),"INDETERMINADO"))</f>
        <v>143</v>
      </c>
      <c r="P77" s="246" t="str">
        <f ca="1">IF(O77="EXPIRADO","EXPIRADO",(IF(O77&lt;=30,"INFERIOR A 30 DIAS",(IF(O77&lt;=60,"INFERIOR A 60 DIAS",(IF(O77&lt;=90,"INFERIOR A 90 DIAS",(IF(O77&lt;=120,"INFERIOR A 120 DIAS",(IF(O77&lt;150,"INFERIOR A 150 DIAS",(IF(O77=150,"150 DIAS","SUPERIOR A 150 DIAS")))))))))))))</f>
        <v>INFERIOR A 150 DIAS</v>
      </c>
      <c r="Q77" s="244" t="str">
        <f ca="1">IF(CONTRATOS[[#This Row],[TÉRMINO]]="","VIGENTE",IF(CONTRATOS[[#This Row],[TÉRMINO]]&gt;=TODAY(),"VIGENTE","EXPIRADO"))</f>
        <v>VIGENTE</v>
      </c>
      <c r="R77" s="451">
        <v>137457.5</v>
      </c>
      <c r="S77" s="453" t="s">
        <v>60</v>
      </c>
      <c r="T77" s="66">
        <f>IF(LEFT(AY77,3)="ARP",
    0,
    IFERROR(VLOOKUP(AY77,'M.11 Contratos execução'!A:V,17,FALSE),0)
)</f>
        <v>0</v>
      </c>
      <c r="U77" s="455" t="s">
        <v>78</v>
      </c>
      <c r="V77" s="247" t="s">
        <v>671</v>
      </c>
      <c r="W77" s="96" cm="1">
        <f t="array" ref="W7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4424.3999999999996</v>
      </c>
      <c r="X77" s="96" cm="1">
        <f t="array" ref="X7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282270.57699999999</v>
      </c>
      <c r="Y77" s="249" t="s">
        <v>672</v>
      </c>
      <c r="Z77" s="250"/>
      <c r="AA77" s="240" t="s">
        <v>81</v>
      </c>
      <c r="AB77" s="243">
        <v>45504</v>
      </c>
      <c r="AC77" s="240" t="s">
        <v>66</v>
      </c>
      <c r="AD77" s="457" t="str">
        <f>IF(CONTRATOS[[#This Row],[DIAS_CONTRATO]]&lt;=1800,"PRAZO LEGAL",IF(CONTRATOS[[#This Row],[DIAS_CONTRATO]]&lt;=2130,"EXCEPCIONAL","EMERGENCIAL"))</f>
        <v>PRAZO LEGAL</v>
      </c>
      <c r="AE77" s="240" t="str">
        <f>YEAR(L77) &amp; " - " &amp; IF(MONTH(L77)&lt;=3, "1º Trimestre", IF(MONTH(L77)&lt;=6, "2º Trimestre", IF(MONTH(L77)&lt;=9, "3º Trimestre", IF(MONTH(L77)&lt;=12, "4º Trimestre"))))</f>
        <v>2026 - 4º Trimestre</v>
      </c>
      <c r="AF77" s="243">
        <f>CONTRATOS[[#This Row],[TÉRMINO]]-60</f>
        <v>46257</v>
      </c>
      <c r="AG77" s="116" t="str">
        <f>IF(Z77="","Sem informação", IF(Z77&lt;=AF77, "Dentro do prazo", "Fora do prazo"))</f>
        <v>Sem informação</v>
      </c>
      <c r="AH77" s="79" t="s">
        <v>66</v>
      </c>
      <c r="AI77" s="240"/>
      <c r="AJ77" s="240" t="s">
        <v>164</v>
      </c>
      <c r="AK77" s="240" t="s">
        <v>69</v>
      </c>
      <c r="AL77" s="240" t="s">
        <v>166</v>
      </c>
      <c r="AM77" s="240" t="s">
        <v>166</v>
      </c>
      <c r="AN77" s="240" t="s">
        <v>167</v>
      </c>
      <c r="AO7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enio.reboucas@tjpa.jus.br;; jandiara.pires@tjpa.jus.br; jandiara.pires@tjpa.jus.br; augusto.matos@tjpa.jus.br;coordenadoria.contratos@tjpa.jus.br</v>
      </c>
      <c r="AP77" s="253">
        <f ca="1">CONTRATOS[[#This Row],[TÉRMINO]]-TODAY()</f>
        <v>143</v>
      </c>
      <c r="AQ77" s="240" t="str">
        <f>IF(YEAR(CONTRATOS[[#This Row],[TÉRMINO]])=2024,INT((MONTH(CONTRATOS[[#This Row],[TÉRMINO]])+2)/3),"")</f>
        <v/>
      </c>
      <c r="AR77" s="240"/>
      <c r="AS77" s="58" t="str">
        <f ca="1">IF(TODAY()-AB77&gt;365,"Iniciar Processo de Reajuste","Aguardar anualidade")</f>
        <v>Iniciar Processo de Reajuste</v>
      </c>
      <c r="AT77" s="240" t="str">
        <f>_xlfn.CONCAT(TEXT(B77,"000"),"/",C77)</f>
        <v>071/2024</v>
      </c>
      <c r="AU77" s="240"/>
      <c r="AV77" s="58" t="str" cm="1">
        <f t="array" ref="AV77">IF(CONTRATOS[[#This Row],[NOME DO FISCAL ]]="Sem indicação",
   CONTRATOS[[#This Row],[NOME DO FISCAL ]],
   _xlfn.LET(
      _xlpm.s, " "&amp;TRIM(CONTRATOS[[#This Row],[NOME DO FISCAL ]]),
      _xlpm.n, LEN(_xlpm.s)-1,
      _xlpm.idx, _xlfn.SEQUENCE(1,_xlpm.n),
      _xlpm.letras, IF(MID(_xlpm.s,_xlpm.idx,1)=" ", MID(_xlpm.s,_xlpm.idx+1,1), ""),
      _xlfn.TEXTJOIN("",TRUE,_xlpm.letras)
   )
)</f>
        <v>JLMP</v>
      </c>
      <c r="AW77" s="57" t="str">
        <f>IF(CONTRATOS[[#This Row],[FISCAL DEMANDANTE]]="sem indicação",CONTRATOS[[#This Row],[FISCAL TECNICO]],CONTRATOS[[#This Row],[FISCAL DEMANDANTE]])</f>
        <v xml:space="preserve">Jandiara Luzia Matos Pires </v>
      </c>
      <c r="AX77" s="540" cm="1">
        <f t="array" ref="AX7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77" s="58" t="str">
        <f>_xlfn.CONCAT(CONTRATOS[[#This Row],[ARP ou CONTRATO]],CONTRATOS[[#This Row],[N°ANO]])</f>
        <v>ARP071/2024</v>
      </c>
      <c r="AZ77" s="293" t="str">
        <f>IF(ISNUMBER(FIND("8.666",AA77)),
"Nos termos da Portaria n° 3.615/2021-GP, a prorrogação de contratos administrativos deverá ser instaurada com antecedência mínima de 60 (sessenta) dias do término da vigência, mediante envio do respectivo expediente à SEADM, via SEI.",
IF(ISNUMBER(FIND("14.133",AA77)),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7" s="556"/>
    </row>
    <row r="78" spans="1:53" s="60" customFormat="1" ht="60">
      <c r="A78" s="240" t="s">
        <v>71</v>
      </c>
      <c r="B78" s="241" t="s">
        <v>673</v>
      </c>
      <c r="C78" s="240">
        <v>2025</v>
      </c>
      <c r="D78" s="241" t="s">
        <v>674</v>
      </c>
      <c r="E78" s="240" t="s">
        <v>675</v>
      </c>
      <c r="F78" s="242" t="s">
        <v>633</v>
      </c>
      <c r="G78" s="241" t="s">
        <v>110</v>
      </c>
      <c r="H78" s="240" t="s">
        <v>58</v>
      </c>
      <c r="I78" s="240" t="s">
        <v>634</v>
      </c>
      <c r="J78" s="243">
        <v>45952</v>
      </c>
      <c r="K78" s="62" t="str">
        <f>TEXT(J78,"DD/MM/AA")</f>
        <v>22/10/25</v>
      </c>
      <c r="L78" s="243">
        <v>46317</v>
      </c>
      <c r="M78" s="63" t="str">
        <f>TEXT(L78,"DD/MM/AA")</f>
        <v>22/10/26</v>
      </c>
      <c r="N78" s="115">
        <f>_xlfn.DAYS(CONTRATOS[[#This Row],[TÉRMINO]],CONTRATOS[[#This Row],[INÍCIO]])</f>
        <v>365</v>
      </c>
      <c r="O78" s="244">
        <f ca="1">IF(ISBLANK(CONTRATOS[[#This Row],[TÉRMINO]]),"-",IF(ISNUMBER(CONTRATOS[[#This Row],[TÉRMINO]]),IF(CONTRATOS[[#This Row],[TÉRMINO]]&lt;TODAY(),"EXPIRADO",CONTRATOS[[#This Row],[TÉRMINO]]-TODAY()),"INDETERMINADO"))</f>
        <v>143</v>
      </c>
      <c r="P78" s="246" t="str">
        <f ca="1">IF(O78="EXPIRADO","EXPIRADO",(IF(O78&lt;=30,"INFERIOR A 30 DIAS",(IF(O78&lt;=60,"INFERIOR A 60 DIAS",(IF(O78&lt;=90,"INFERIOR A 90 DIAS",(IF(O78&lt;=120,"INFERIOR A 120 DIAS",(IF(O78&lt;150,"INFERIOR A 150 DIAS",(IF(O78=150,"150 DIAS","SUPERIOR A 150 DIAS")))))))))))))</f>
        <v>INFERIOR A 150 DIAS</v>
      </c>
      <c r="Q78" s="244" t="str">
        <f ca="1">IF(CONTRATOS[[#This Row],[TÉRMINO]]="","VIGENTE",IF(CONTRATOS[[#This Row],[TÉRMINO]]&gt;=TODAY(),"VIGENTE","EXPIRADO"))</f>
        <v>VIGENTE</v>
      </c>
      <c r="R78" s="451">
        <v>2576</v>
      </c>
      <c r="S78" s="453" t="s">
        <v>60</v>
      </c>
      <c r="T78" s="66">
        <f>IF(LEFT(AY78,3)="ARP",
    0,
    IFERROR(VLOOKUP(AY78,'M.11 Contratos execução'!A:V,17,FALSE),0)
)</f>
        <v>0</v>
      </c>
      <c r="U78" s="58" t="s">
        <v>78</v>
      </c>
      <c r="V78" s="247" t="s">
        <v>676</v>
      </c>
      <c r="W78" s="96" cm="1">
        <f t="array" ref="W7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8" s="96" cm="1">
        <f t="array" ref="X7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2576</v>
      </c>
      <c r="Y78" s="249"/>
      <c r="Z78" s="250"/>
      <c r="AA78" s="240" t="s">
        <v>81</v>
      </c>
      <c r="AB78" s="243">
        <v>45846</v>
      </c>
      <c r="AC78" s="240"/>
      <c r="AD78" s="457" t="str">
        <f>IF(CONTRATOS[[#This Row],[DIAS_CONTRATO]]&lt;=1800,"PRAZO LEGAL",IF(CONTRATOS[[#This Row],[DIAS_CONTRATO]]&lt;=2130,"EXCEPCIONAL","EMERGENCIAL"))</f>
        <v>PRAZO LEGAL</v>
      </c>
      <c r="AE78" s="240" t="str">
        <f>YEAR(L78) &amp; " - " &amp; IF(MONTH(L78)&lt;=3, "1º Trimestre", IF(MONTH(L78)&lt;=6, "2º Trimestre", IF(MONTH(L78)&lt;=9, "3º Trimestre", IF(MONTH(L78)&lt;=12, "4º Trimestre"))))</f>
        <v>2026 - 4º Trimestre</v>
      </c>
      <c r="AF78" s="243">
        <f>CONTRATOS[[#This Row],[TÉRMINO]]-60</f>
        <v>46257</v>
      </c>
      <c r="AG78" s="116" t="str">
        <f>IF(Z78="","Sem informação", IF(Z78&lt;=AF78, "Dentro do prazo", "Fora do prazo"))</f>
        <v>Sem informação</v>
      </c>
      <c r="AH78" s="459" t="s">
        <v>115</v>
      </c>
      <c r="AI78" s="240"/>
      <c r="AJ78" s="240" t="s">
        <v>84</v>
      </c>
      <c r="AK78" s="240" t="s">
        <v>69</v>
      </c>
      <c r="AL78" s="240" t="s">
        <v>636</v>
      </c>
      <c r="AM78" s="240" t="s">
        <v>69</v>
      </c>
      <c r="AN78" s="240" t="s">
        <v>69</v>
      </c>
      <c r="AO78" s="461"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paulo.alexandre@tjpa.jus.br; ; ;coordenadoria.contratos@tjpa.jus.br</v>
      </c>
      <c r="AP78" s="253">
        <f ca="1">CONTRATOS[[#This Row],[TÉRMINO]]-TODAY()</f>
        <v>143</v>
      </c>
      <c r="AQ78" s="240" t="str">
        <f>IF(YEAR(CONTRATOS[[#This Row],[TÉRMINO]])=2024,INT((MONTH(CONTRATOS[[#This Row],[TÉRMINO]])+2)/3),"")</f>
        <v/>
      </c>
      <c r="AR78" s="240"/>
      <c r="AS78" s="58" t="str">
        <f ca="1">IF(TODAY()-AB78&gt;365,"Iniciar Processo de Reajuste","Aguardar anualidade")</f>
        <v>Aguardar anualidade</v>
      </c>
      <c r="AT78" s="240" t="str">
        <f>_xlfn.CONCAT(TEXT(B78,"000"),"/",C78)</f>
        <v>053/2025</v>
      </c>
      <c r="AU78" s="58"/>
      <c r="AV78" s="241" t="str" cm="1">
        <f t="array" ref="AV78">IF(CONTRATOS[[#This Row],[NOME DO FISCAL ]]="Sem indicação",
   CONTRATOS[[#This Row],[NOME DO FISCAL ]],
   _xlfn.LET(
      _xlpm.s, " "&amp;TRIM(CONTRATOS[[#This Row],[NOME DO FISCAL ]]),
      _xlpm.n, LEN(_xlpm.s)-1,
      _xlpm.idx, _xlfn.SEQUENCE(1,_xlpm.n),
      _xlpm.letras, IF(MID(_xlpm.s,_xlpm.idx,1)=" ", MID(_xlpm.s,_xlpm.idx+1,1), ""),
      _xlfn.TEXTJOIN("",TRUE,_xlpm.letras)
   )
)</f>
        <v>PAAdO</v>
      </c>
      <c r="AW78" s="241" t="str">
        <f>IF(CONTRATOS[[#This Row],[FISCAL DEMANDANTE]]="sem indicação",CONTRATOS[[#This Row],[FISCAL TECNICO]],CONTRATOS[[#This Row],[FISCAL DEMANDANTE]])</f>
        <v>Paulo Alexandre Andrade de Oliveira</v>
      </c>
      <c r="AX78" s="543" cm="1">
        <f t="array" ref="AX7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78" s="58" t="str">
        <f>_xlfn.CONCAT(CONTRATOS[[#This Row],[ARP ou CONTRATO]],CONTRATOS[[#This Row],[N°ANO]])</f>
        <v>ARP053/2025</v>
      </c>
      <c r="AZ78" s="293" t="str">
        <f>IF(ISNUMBER(FIND("8.666",AA78)),
"Nos termos da Portaria n° 3.615/2021-GP, a prorrogação de contratos administrativos deverá ser instaurada com antecedência mínima de 60 (sessenta) dias do término da vigência, mediante envio do respectivo expediente à SEADM, via SEI.",
IF(ISNUMBER(FIND("14.133",AA78)),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8" s="556"/>
    </row>
    <row r="79" spans="1:53" ht="60">
      <c r="A79" s="240" t="s">
        <v>71</v>
      </c>
      <c r="B79" s="241" t="s">
        <v>202</v>
      </c>
      <c r="C79" s="240">
        <v>2025</v>
      </c>
      <c r="D79" s="241" t="s">
        <v>677</v>
      </c>
      <c r="E79" s="240" t="s">
        <v>678</v>
      </c>
      <c r="F79" s="242" t="s">
        <v>633</v>
      </c>
      <c r="G79" s="241" t="s">
        <v>110</v>
      </c>
      <c r="H79" s="240" t="s">
        <v>58</v>
      </c>
      <c r="I79" s="240" t="s">
        <v>634</v>
      </c>
      <c r="J79" s="243">
        <v>45952</v>
      </c>
      <c r="K79" s="61">
        <v>46317</v>
      </c>
      <c r="L79" s="243">
        <v>46317</v>
      </c>
      <c r="M79" s="63" t="str">
        <f>TEXT(L79,"DD/MM/AA")</f>
        <v>22/10/26</v>
      </c>
      <c r="N79" s="115">
        <f>_xlfn.DAYS(CONTRATOS[[#This Row],[TÉRMINO]],CONTRATOS[[#This Row],[INÍCIO]])</f>
        <v>365</v>
      </c>
      <c r="O79" s="244">
        <f ca="1">IF(ISBLANK(CONTRATOS[[#This Row],[TÉRMINO]]),"-",IF(ISNUMBER(CONTRATOS[[#This Row],[TÉRMINO]]),IF(CONTRATOS[[#This Row],[TÉRMINO]]&lt;TODAY(),"EXPIRADO",CONTRATOS[[#This Row],[TÉRMINO]]-TODAY()),"INDETERMINADO"))</f>
        <v>143</v>
      </c>
      <c r="P79" s="246" t="str">
        <f ca="1">IF(O79="EXPIRADO","EXPIRADO",(IF(O79&lt;=30,"INFERIOR A 30 DIAS",(IF(O79&lt;=60,"INFERIOR A 60 DIAS",(IF(O79&lt;=90,"INFERIOR A 90 DIAS",(IF(O79&lt;=120,"INFERIOR A 120 DIAS",(IF(O79&lt;150,"INFERIOR A 150 DIAS",(IF(O79=150,"150 DIAS","SUPERIOR A 150 DIAS")))))))))))))</f>
        <v>INFERIOR A 150 DIAS</v>
      </c>
      <c r="Q79" s="244" t="str">
        <f ca="1">IF(CONTRATOS[[#This Row],[TÉRMINO]]="","VIGENTE",IF(CONTRATOS[[#This Row],[TÉRMINO]]&gt;=TODAY(),"VIGENTE","EXPIRADO"))</f>
        <v>VIGENTE</v>
      </c>
      <c r="R79" s="451">
        <v>47400.959999999999</v>
      </c>
      <c r="S79" s="453" t="s">
        <v>60</v>
      </c>
      <c r="T79" s="66">
        <f>IF(LEFT(AY79,3)="ARP",
    0,
    IFERROR(VLOOKUP(AY79,'M.11 Contratos execução'!A:V,17,FALSE),0)
)</f>
        <v>0</v>
      </c>
      <c r="U79" s="58" t="s">
        <v>78</v>
      </c>
      <c r="V79" s="247" t="s">
        <v>679</v>
      </c>
      <c r="W79" s="96" cm="1">
        <f t="array" ref="W7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9" s="96" cm="1">
        <f t="array" ref="X7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47400.959999999999</v>
      </c>
      <c r="Y79" s="249"/>
      <c r="Z79" s="250"/>
      <c r="AA79" s="240" t="s">
        <v>81</v>
      </c>
      <c r="AB79" s="243">
        <v>45846</v>
      </c>
      <c r="AC79" s="240"/>
      <c r="AD79" s="457" t="str">
        <f>IF(CONTRATOS[[#This Row],[DIAS_CONTRATO]]&lt;=1800,"PRAZO LEGAL",IF(CONTRATOS[[#This Row],[DIAS_CONTRATO]]&lt;=2130,"EXCEPCIONAL","EMERGENCIAL"))</f>
        <v>PRAZO LEGAL</v>
      </c>
      <c r="AE79" s="240" t="str">
        <f>YEAR(L79) &amp; " - " &amp; IF(MONTH(L79)&lt;=3, "1º Trimestre", IF(MONTH(L79)&lt;=6, "2º Trimestre", IF(MONTH(L79)&lt;=9, "3º Trimestre", IF(MONTH(L79)&lt;=12, "4º Trimestre"))))</f>
        <v>2026 - 4º Trimestre</v>
      </c>
      <c r="AF79" s="243">
        <f>CONTRATOS[[#This Row],[TÉRMINO]]-60</f>
        <v>46257</v>
      </c>
      <c r="AG79" s="116" t="str">
        <f>IF(Z79="","Sem informação", IF(Z79&lt;=AF79, "Dentro do prazo", "Fora do prazo"))</f>
        <v>Sem informação</v>
      </c>
      <c r="AH79" s="459" t="s">
        <v>115</v>
      </c>
      <c r="AI79" s="240"/>
      <c r="AJ79" s="240" t="s">
        <v>84</v>
      </c>
      <c r="AK79" s="240" t="s">
        <v>69</v>
      </c>
      <c r="AL79" s="240" t="s">
        <v>636</v>
      </c>
      <c r="AM79" s="240" t="s">
        <v>69</v>
      </c>
      <c r="AN79" s="240" t="s">
        <v>69</v>
      </c>
      <c r="AO79" s="461"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paulo.alexandre@tjpa.jus.br; ; ;coordenadoria.contratos@tjpa.jus.br</v>
      </c>
      <c r="AP79" s="253">
        <f ca="1">CONTRATOS[[#This Row],[TÉRMINO]]-TODAY()</f>
        <v>143</v>
      </c>
      <c r="AQ79" s="240" t="str">
        <f>IF(YEAR(CONTRATOS[[#This Row],[TÉRMINO]])=2024,INT((MONTH(CONTRATOS[[#This Row],[TÉRMINO]])+2)/3),"")</f>
        <v/>
      </c>
      <c r="AR79" s="240"/>
      <c r="AS79" s="58" t="str">
        <f ca="1">IF(TODAY()-AB79&gt;365,"Iniciar Processo de Reajuste","Aguardar anualidade")</f>
        <v>Aguardar anualidade</v>
      </c>
      <c r="AT79" s="240" t="str">
        <f>_xlfn.CONCAT(TEXT(B79,"000"),"/",C79)</f>
        <v>054/2025</v>
      </c>
      <c r="AU79" s="58"/>
      <c r="AV79" s="241" t="str" cm="1">
        <f t="array" ref="AV79">IF(CONTRATOS[[#This Row],[NOME DO FISCAL ]]="Sem indicação",
   CONTRATOS[[#This Row],[NOME DO FISCAL ]],
   _xlfn.LET(
      _xlpm.s, " "&amp;TRIM(CONTRATOS[[#This Row],[NOME DO FISCAL ]]),
      _xlpm.n, LEN(_xlpm.s)-1,
      _xlpm.idx, _xlfn.SEQUENCE(1,_xlpm.n),
      _xlpm.letras, IF(MID(_xlpm.s,_xlpm.idx,1)=" ", MID(_xlpm.s,_xlpm.idx+1,1), ""),
      _xlfn.TEXTJOIN("",TRUE,_xlpm.letras)
   )
)</f>
        <v>PAAdO</v>
      </c>
      <c r="AW79" s="241" t="str">
        <f>IF(CONTRATOS[[#This Row],[FISCAL DEMANDANTE]]="sem indicação",CONTRATOS[[#This Row],[FISCAL TECNICO]],CONTRATOS[[#This Row],[FISCAL DEMANDANTE]])</f>
        <v>Paulo Alexandre Andrade de Oliveira</v>
      </c>
      <c r="AX79" s="543" cm="1">
        <f t="array" ref="AX7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79" s="58" t="str">
        <f>_xlfn.CONCAT(CONTRATOS[[#This Row],[ARP ou CONTRATO]],CONTRATOS[[#This Row],[N°ANO]])</f>
        <v>ARP054/2025</v>
      </c>
      <c r="AZ79" s="293" t="str">
        <f>IF(ISNUMBER(FIND("8.666",AA79)),
"Nos termos da Portaria n° 3.615/2021-GP, a prorrogação de contratos administrativos deverá ser instaurada com antecedência mínima de 60 (sessenta) dias do término da vigência, mediante envio do respectivo expediente à SEADM, via SEI.",
IF(ISNUMBER(FIND("14.133",AA79)),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9" s="556"/>
    </row>
    <row r="80" spans="1:53" s="215" customFormat="1" ht="57.6" customHeight="1">
      <c r="A80" s="58" t="s">
        <v>52</v>
      </c>
      <c r="B80" s="57" t="s">
        <v>680</v>
      </c>
      <c r="C80" s="58">
        <v>2026</v>
      </c>
      <c r="D80" s="57" t="s">
        <v>339</v>
      </c>
      <c r="E80" s="58" t="s">
        <v>340</v>
      </c>
      <c r="F80" s="59" t="s">
        <v>681</v>
      </c>
      <c r="G80" s="57" t="s">
        <v>277</v>
      </c>
      <c r="H80" s="58" t="s">
        <v>278</v>
      </c>
      <c r="I80" s="60" t="s">
        <v>279</v>
      </c>
      <c r="J80" s="61">
        <v>46134</v>
      </c>
      <c r="K80" s="62" t="str">
        <f>TEXT(J80,"DD/MM/AA")</f>
        <v>22/04/26</v>
      </c>
      <c r="L80" s="61">
        <v>46317</v>
      </c>
      <c r="M80" s="63" t="str">
        <f>TEXT(L80,"DD/MM/AA")</f>
        <v>22/10/26</v>
      </c>
      <c r="N80" s="115">
        <f>_xlfn.DAYS(CONTRATOS[[#This Row],[TÉRMINO]],CONTRATOS[[#This Row],[INÍCIO]])</f>
        <v>183</v>
      </c>
      <c r="O80" s="62">
        <f ca="1">IF(ISBLANK(CONTRATOS[[#This Row],[TÉRMINO]]),"-",IF(ISNUMBER(CONTRATOS[[#This Row],[TÉRMINO]]),IF(CONTRATOS[[#This Row],[TÉRMINO]]&lt;TODAY(),"EXPIRADO",CONTRATOS[[#This Row],[TÉRMINO]]-TODAY()),"INDETERMINADO"))</f>
        <v>143</v>
      </c>
      <c r="P80" s="64" t="str">
        <f ca="1">IF(O80="EXPIRADO","EXPIRADO",(IF(O80&lt;=30,"INFERIOR A 30 DIAS",(IF(O80&lt;=60,"INFERIOR A 60 DIAS",(IF(O80&lt;=90,"INFERIOR A 90 DIAS",(IF(O80&lt;=120,"INFERIOR A 120 DIAS",(IF(O80&lt;150,"INFERIOR A 150 DIAS",(IF(O80=150,"150 DIAS","SUPERIOR A 150 DIAS")))))))))))))</f>
        <v>INFERIOR A 150 DIAS</v>
      </c>
      <c r="Q80" s="62" t="str">
        <f ca="1">IF(CONTRATOS[[#This Row],[TÉRMINO]]="","VIGENTE",IF(CONTRATOS[[#This Row],[TÉRMINO]]&gt;=TODAY(),"VIGENTE","EXPIRADO"))</f>
        <v>VIGENTE</v>
      </c>
      <c r="R80" s="293">
        <v>70419.679999999993</v>
      </c>
      <c r="S80" s="80" t="s">
        <v>60</v>
      </c>
      <c r="T80" s="599">
        <f>IF(LEFT(AY80,3)="ARP",
    0,
    IFERROR(VLOOKUP(AY80,'M.11 Contratos execução'!A:V,17,FALSE),0)
)</f>
        <v>0</v>
      </c>
      <c r="U80" s="58" t="s">
        <v>61</v>
      </c>
      <c r="V80" s="167" t="s">
        <v>682</v>
      </c>
      <c r="W80" s="179" cm="1">
        <f t="array" ref="W8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0" s="179" cm="1">
        <f t="array" ref="X8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70419.679999999993</v>
      </c>
      <c r="Y80" s="67"/>
      <c r="Z80" s="158"/>
      <c r="AA80" s="598" t="s">
        <v>81</v>
      </c>
      <c r="AB80" s="631">
        <v>45805</v>
      </c>
      <c r="AC80" s="58" t="s">
        <v>66</v>
      </c>
      <c r="AD80" s="168" t="str">
        <f>IF(CONTRATOS[[#This Row],[DIAS_CONTRATO]]&lt;=1800,"PRAZO LEGAL",IF(CONTRATOS[[#This Row],[DIAS_CONTRATO]]&lt;=2130,"EXCEPCIONAL","EMERGENCIAL"))</f>
        <v>PRAZO LEGAL</v>
      </c>
      <c r="AE80" s="116" t="str">
        <f>YEAR(L80) &amp; " - " &amp; IF(MONTH(L80)&lt;=3, "1º Trimestre", IF(MONTH(L80)&lt;=6, "2º Trimestre", IF(MONTH(L80)&lt;=9, "3º Trimestre", IF(MONTH(L80)&lt;=12, "4º Trimestre"))))</f>
        <v>2026 - 4º Trimestre</v>
      </c>
      <c r="AF80" s="130">
        <f>CONTRATOS[[#This Row],[TÉRMINO]]-60</f>
        <v>46257</v>
      </c>
      <c r="AG80" s="116" t="str">
        <f>IF(Z80="","Sem informação", IF(Z80&lt;=AF80, "Dentro do prazo", "Fora do prazo"))</f>
        <v>Sem informação</v>
      </c>
      <c r="AH80" s="79"/>
      <c r="AI80" s="74"/>
      <c r="AJ80" s="58" t="s">
        <v>126</v>
      </c>
      <c r="AK80" s="58" t="s">
        <v>69</v>
      </c>
      <c r="AL80" s="58" t="s">
        <v>282</v>
      </c>
      <c r="AM80" s="58" t="s">
        <v>283</v>
      </c>
      <c r="AN80" s="58" t="s">
        <v>69</v>
      </c>
      <c r="AO80" s="61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claudio.ormindo@tjpa.jus.br;; raul.marques@tjpa.jus.br, claudia.burlamaqui@tjpa.jus.br, renata.pina@tjpa.jus.br, joaquim.meira@tjpa.jus.br, marcos.fernandes@tjpa.jus.br; fabricio.rodrigues@tjpa.jus.br; ;coordenadoria.contratos@tjpa.jus.br</v>
      </c>
      <c r="AP80" s="143">
        <f ca="1">CONTRATOS[[#This Row],[TÉRMINO]]-TODAY()</f>
        <v>143</v>
      </c>
      <c r="AQ80" s="58" t="str">
        <f>IF(YEAR(CONTRATOS[[#This Row],[TÉRMINO]])=2024,INT((MONTH(CONTRATOS[[#This Row],[TÉRMINO]])+2)/3),"")</f>
        <v/>
      </c>
      <c r="AR80" s="58"/>
      <c r="AS80" s="58" t="str">
        <f ca="1">IF(TODAY()-AB80&gt;365,"Iniciar Processo de Reajuste","Aguardar anualidade")</f>
        <v>Iniciar Processo de Reajuste</v>
      </c>
      <c r="AT80" s="58" t="str">
        <f>_xlfn.CONCAT(TEXT(B80,"000"),"/",C80)</f>
        <v>017/2026</v>
      </c>
      <c r="AU80" s="58"/>
      <c r="AV80" s="57" t="str" cm="1">
        <f t="array" ref="AV80">IF(CONTRATOS[[#This Row],[NOME DO FISCAL ]]="Sem indicação",
   CONTRATOS[[#This Row],[NOME DO FISCAL ]],
   _xlfn.LET(
      _xlpm.s, " "&amp;TRIM(CONTRATOS[[#This Row],[NOME DO FISCAL ]]),
      _xlpm.n, LEN(_xlpm.s)-1,
      _xlpm.idx, _xlfn.SEQUENCE(1,_xlpm.n),
      _xlpm.letras, IF(MID(_xlpm.s,_xlpm.idx,1)=" ", MID(_xlpm.s,_xlpm.idx+1,1), ""),
      _xlfn.TEXTJOIN("",TRUE,_xlpm.letras)
   )
)</f>
        <v>RLMCSBRdSPJAGdSMeMAGF</v>
      </c>
      <c r="AW80" s="57" t="str">
        <f>IF(CONTRATOS[[#This Row],[FISCAL DEMANDANTE]]="sem indicação",CONTRATOS[[#This Row],[FISCAL TECNICO]],CONTRATOS[[#This Row],[FISCAL DEMANDANTE]])</f>
        <v>Raul Lopes Marques, Claudia Sadeck Burlamaqui, Renata dos Santos Pina, Joaquim Augusto Gomes de Souza Meira e Marcos Anderson Guedes Fernandes</v>
      </c>
      <c r="AX80" s="540" cm="1">
        <f t="array" ref="AX8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0" s="58" t="str">
        <f>_xlfn.CONCAT(CONTRATOS[[#This Row],[ARP ou CONTRATO]],CONTRATOS[[#This Row],[N°ANO]])</f>
        <v>CONTRATO017/2026</v>
      </c>
      <c r="AZ80" s="293" t="str">
        <f>IF(ISNUMBER(FIND("8.666",AA80)),
"Nos termos da Portaria n° 3.615/2021-GP, a prorrogação de contratos administrativos deverá ser instaurada com antecedência mínima de 60 (sessenta) dias do término da vigência, mediante envio do respectivo expediente à SEADM, via SEI.",
IF(ISNUMBER(FIND("14.133",AA80)),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0" s="556"/>
    </row>
    <row r="81" spans="1:53" s="215" customFormat="1" ht="76.5">
      <c r="A81" s="240" t="s">
        <v>71</v>
      </c>
      <c r="B81" s="241" t="s">
        <v>683</v>
      </c>
      <c r="C81" s="240">
        <v>2025</v>
      </c>
      <c r="D81" s="241" t="s">
        <v>684</v>
      </c>
      <c r="E81" s="240" t="s">
        <v>685</v>
      </c>
      <c r="F81" s="242" t="s">
        <v>686</v>
      </c>
      <c r="G81" s="241" t="s">
        <v>57</v>
      </c>
      <c r="H81" s="240" t="s">
        <v>58</v>
      </c>
      <c r="I81" s="645" t="s">
        <v>687</v>
      </c>
      <c r="J81" s="243">
        <v>45953</v>
      </c>
      <c r="K81" s="62" t="str">
        <f>TEXT(J81,"DD/MM/AA")</f>
        <v>23/10/25</v>
      </c>
      <c r="L81" s="243">
        <v>46318</v>
      </c>
      <c r="M81" s="63" t="str">
        <f>TEXT(L81,"DD/MM/AA")</f>
        <v>23/10/26</v>
      </c>
      <c r="N81" s="115">
        <f>_xlfn.DAYS(CONTRATOS[[#This Row],[TÉRMINO]],CONTRATOS[[#This Row],[INÍCIO]])</f>
        <v>365</v>
      </c>
      <c r="O81" s="244">
        <f ca="1">IF(ISBLANK(CONTRATOS[[#This Row],[TÉRMINO]]),"-",IF(ISNUMBER(CONTRATOS[[#This Row],[TÉRMINO]]),IF(CONTRATOS[[#This Row],[TÉRMINO]]&lt;TODAY(),"EXPIRADO",CONTRATOS[[#This Row],[TÉRMINO]]-TODAY()),"INDETERMINADO"))</f>
        <v>144</v>
      </c>
      <c r="P81" s="246" t="str">
        <f ca="1">IF(O81="EXPIRADO","EXPIRADO",(IF(O81&lt;=30,"INFERIOR A 30 DIAS",(IF(O81&lt;=60,"INFERIOR A 60 DIAS",(IF(O81&lt;=90,"INFERIOR A 90 DIAS",(IF(O81&lt;=120,"INFERIOR A 120 DIAS",(IF(O81&lt;150,"INFERIOR A 150 DIAS",(IF(O81=150,"150 DIAS","SUPERIOR A 150 DIAS")))))))))))))</f>
        <v>INFERIOR A 150 DIAS</v>
      </c>
      <c r="Q81" s="244" t="str">
        <f ca="1">IF(CONTRATOS[[#This Row],[TÉRMINO]]="","VIGENTE",IF(CONTRATOS[[#This Row],[TÉRMINO]]&gt;=TODAY(),"VIGENTE","EXPIRADO"))</f>
        <v>VIGENTE</v>
      </c>
      <c r="R81" s="451">
        <v>527300</v>
      </c>
      <c r="S81" s="453" t="s">
        <v>60</v>
      </c>
      <c r="T81" s="66">
        <f>IF(LEFT(AY81,3)="ARP",
    0,
    IFERROR(VLOOKUP(AY81,'M.11 Contratos execução'!A:V,17,FALSE),0)
)</f>
        <v>0</v>
      </c>
      <c r="U81" s="58" t="s">
        <v>61</v>
      </c>
      <c r="V81" s="247" t="s">
        <v>688</v>
      </c>
      <c r="W81" s="96" cm="1">
        <f t="array" ref="W8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1" s="96" cm="1">
        <f t="array" ref="X8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527300</v>
      </c>
      <c r="Y81" s="249"/>
      <c r="Z81" s="250"/>
      <c r="AA81" s="240" t="s">
        <v>81</v>
      </c>
      <c r="AB81" s="243">
        <v>45834</v>
      </c>
      <c r="AC81" s="240"/>
      <c r="AD81" s="457" t="str">
        <f>IF(CONTRATOS[[#This Row],[DIAS_CONTRATO]]&lt;=1800,"PRAZO LEGAL",IF(CONTRATOS[[#This Row],[DIAS_CONTRATO]]&lt;=2130,"EXCEPCIONAL","EMERGENCIAL"))</f>
        <v>PRAZO LEGAL</v>
      </c>
      <c r="AE81" s="240" t="str">
        <f>YEAR(L81) &amp; " - " &amp; IF(MONTH(L81)&lt;=3, "1º Trimestre", IF(MONTH(L81)&lt;=6, "2º Trimestre", IF(MONTH(L81)&lt;=9, "3º Trimestre", IF(MONTH(L81)&lt;=12, "4º Trimestre"))))</f>
        <v>2026 - 4º Trimestre</v>
      </c>
      <c r="AF81" s="243">
        <f>CONTRATOS[[#This Row],[TÉRMINO]]-60</f>
        <v>46258</v>
      </c>
      <c r="AG81" s="116" t="str">
        <f>IF(Z81="","Sem informação", IF(Z81&lt;=AF81, "Dentro do prazo", "Fora do prazo"))</f>
        <v>Sem informação</v>
      </c>
      <c r="AH81" s="459" t="s">
        <v>115</v>
      </c>
      <c r="AI81" s="240"/>
      <c r="AJ81" s="240" t="s">
        <v>126</v>
      </c>
      <c r="AK81" s="240" t="s">
        <v>69</v>
      </c>
      <c r="AL81" s="240" t="s">
        <v>622</v>
      </c>
      <c r="AM81" s="240" t="s">
        <v>623</v>
      </c>
      <c r="AN81" s="240" t="s">
        <v>624</v>
      </c>
      <c r="AO81" s="461"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claudio.ormindo@tjpa.jus.br;; rita.oliveira@tjpa.jus.br; claudia.burlamaqui@tjpa.jus.br; glaucia.cordeiro@tjpa.jus.br;coordenadoria.contratos@tjpa.jus.br</v>
      </c>
      <c r="AP81" s="253">
        <f ca="1">CONTRATOS[[#This Row],[TÉRMINO]]-TODAY()</f>
        <v>144</v>
      </c>
      <c r="AQ81" s="240" t="str">
        <f>IF(YEAR(CONTRATOS[[#This Row],[TÉRMINO]])=2024,INT((MONTH(CONTRATOS[[#This Row],[TÉRMINO]])+2)/3),"")</f>
        <v/>
      </c>
      <c r="AR81" s="240"/>
      <c r="AS81" s="58" t="str">
        <f ca="1">IF(TODAY()-AB81&gt;365,"Iniciar Processo de Reajuste","Aguardar anualidade")</f>
        <v>Aguardar anualidade</v>
      </c>
      <c r="AT81" s="240" t="str">
        <f>_xlfn.CONCAT(TEXT(B81,"000"),"/",C81)</f>
        <v>044/2025</v>
      </c>
      <c r="AU81" s="58"/>
      <c r="AV81" s="241" t="str" cm="1">
        <f t="array" ref="AV81">IF(CONTRATOS[[#This Row],[NOME DO FISCAL ]]="Sem indicação",
   CONTRATOS[[#This Row],[NOME DO FISCAL ]],
   _xlfn.LET(
      _xlpm.s, " "&amp;TRIM(CONTRATOS[[#This Row],[NOME DO FISCAL ]]),
      _xlpm.n, LEN(_xlpm.s)-1,
      _xlpm.idx, _xlfn.SEQUENCE(1,_xlpm.n),
      _xlpm.letras, IF(MID(_xlpm.s,_xlpm.idx,1)=" ", MID(_xlpm.s,_xlpm.idx+1,1), ""),
      _xlfn.TEXTJOIN("",TRUE,_xlpm.letras)
   )
)</f>
        <v>RdCAOB</v>
      </c>
      <c r="AW81" s="241" t="str">
        <f>IF(CONTRATOS[[#This Row],[FISCAL DEMANDANTE]]="sem indicação",CONTRATOS[[#This Row],[FISCAL TECNICO]],CONTRATOS[[#This Row],[FISCAL DEMANDANTE]])</f>
        <v>Rita de Cássia Araújo Oliveira Barata</v>
      </c>
      <c r="AX81" s="543" cm="1">
        <f t="array" ref="AX8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1" s="58" t="str">
        <f>_xlfn.CONCAT(CONTRATOS[[#This Row],[ARP ou CONTRATO]],CONTRATOS[[#This Row],[N°ANO]])</f>
        <v>ARP044/2025</v>
      </c>
      <c r="AZ81" s="293" t="str">
        <f>IF(ISNUMBER(FIND("8.666",AA81)),
"Nos termos da Portaria n° 3.615/2021-GP, a prorrogação de contratos administrativos deverá ser instaurada com antecedência mínima de 60 (sessenta) dias do término da vigência, mediante envio do respectivo expediente à SEADM, via SEI.",
IF(ISNUMBER(FIND("14.133",AA81)),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1" s="556"/>
    </row>
    <row r="82" spans="1:53" s="215" customFormat="1" ht="96">
      <c r="A82" s="58" t="s">
        <v>52</v>
      </c>
      <c r="B82" s="57" t="s">
        <v>689</v>
      </c>
      <c r="C82" s="58">
        <v>2026</v>
      </c>
      <c r="D82" s="57" t="s">
        <v>690</v>
      </c>
      <c r="E82" s="58" t="s">
        <v>691</v>
      </c>
      <c r="F82" s="59" t="s">
        <v>692</v>
      </c>
      <c r="G82" s="57" t="s">
        <v>277</v>
      </c>
      <c r="H82" s="58" t="s">
        <v>278</v>
      </c>
      <c r="I82" s="60" t="s">
        <v>279</v>
      </c>
      <c r="J82" s="61">
        <v>46135</v>
      </c>
      <c r="K82" s="62" t="str">
        <f>TEXT(J82,"DD/MM/AA")</f>
        <v>23/04/26</v>
      </c>
      <c r="L82" s="61">
        <v>46318</v>
      </c>
      <c r="M82" s="63" t="str">
        <f>TEXT(L82,"DD/MM/AA")</f>
        <v>23/10/26</v>
      </c>
      <c r="N82" s="115">
        <f>_xlfn.DAYS(CONTRATOS[[#This Row],[TÉRMINO]],CONTRATOS[[#This Row],[INÍCIO]])</f>
        <v>183</v>
      </c>
      <c r="O82" s="62">
        <f ca="1">IF(ISBLANK(CONTRATOS[[#This Row],[TÉRMINO]]),"-",IF(ISNUMBER(CONTRATOS[[#This Row],[TÉRMINO]]),IF(CONTRATOS[[#This Row],[TÉRMINO]]&lt;TODAY(),"EXPIRADO",CONTRATOS[[#This Row],[TÉRMINO]]-TODAY()),"INDETERMINADO"))</f>
        <v>144</v>
      </c>
      <c r="P82" s="64" t="str">
        <f ca="1">IF(O82="EXPIRADO","EXPIRADO",(IF(O82&lt;=30,"INFERIOR A 30 DIAS",(IF(O82&lt;=60,"INFERIOR A 60 DIAS",(IF(O82&lt;=90,"INFERIOR A 90 DIAS",(IF(O82&lt;=120,"INFERIOR A 120 DIAS",(IF(O82&lt;150,"INFERIOR A 150 DIAS",(IF(O82=150,"150 DIAS","SUPERIOR A 150 DIAS")))))))))))))</f>
        <v>INFERIOR A 150 DIAS</v>
      </c>
      <c r="Q82" s="62" t="str">
        <f ca="1">IF(CONTRATOS[[#This Row],[TÉRMINO]]="","VIGENTE",IF(CONTRATOS[[#This Row],[TÉRMINO]]&gt;=TODAY(),"VIGENTE","EXPIRADO"))</f>
        <v>VIGENTE</v>
      </c>
      <c r="R82" s="293">
        <v>50646.22</v>
      </c>
      <c r="S82" s="80" t="s">
        <v>60</v>
      </c>
      <c r="T82" s="599">
        <f>IF(LEFT(AY82,3)="ARP",
    0,
    IFERROR(VLOOKUP(AY82,'M.11 Contratos execução'!A:V,17,FALSE),0)
)</f>
        <v>0</v>
      </c>
      <c r="U82" s="58" t="s">
        <v>61</v>
      </c>
      <c r="V82" s="167" t="s">
        <v>693</v>
      </c>
      <c r="W82" s="179" cm="1">
        <f t="array" ref="W8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2" s="179" cm="1">
        <f t="array" ref="X8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50646.22</v>
      </c>
      <c r="Y82" s="67"/>
      <c r="Z82" s="158"/>
      <c r="AA82" s="598" t="s">
        <v>81</v>
      </c>
      <c r="AB82" s="631">
        <v>45805</v>
      </c>
      <c r="AC82" s="58" t="s">
        <v>66</v>
      </c>
      <c r="AD82" s="168" t="str">
        <f>IF(CONTRATOS[[#This Row],[DIAS_CONTRATO]]&lt;=1800,"PRAZO LEGAL",IF(CONTRATOS[[#This Row],[DIAS_CONTRATO]]&lt;=2130,"EXCEPCIONAL","EMERGENCIAL"))</f>
        <v>PRAZO LEGAL</v>
      </c>
      <c r="AE82" s="116" t="str">
        <f>YEAR(L82) &amp; " - " &amp; IF(MONTH(L82)&lt;=3, "1º Trimestre", IF(MONTH(L82)&lt;=6, "2º Trimestre", IF(MONTH(L82)&lt;=9, "3º Trimestre", IF(MONTH(L82)&lt;=12, "4º Trimestre"))))</f>
        <v>2026 - 4º Trimestre</v>
      </c>
      <c r="AF82" s="130">
        <f>CONTRATOS[[#This Row],[TÉRMINO]]-60</f>
        <v>46258</v>
      </c>
      <c r="AG82" s="116" t="str">
        <f>IF(Z82="","Sem informação", IF(Z82&lt;=AF82, "Dentro do prazo", "Fora do prazo"))</f>
        <v>Sem informação</v>
      </c>
      <c r="AH82" s="79"/>
      <c r="AI82" s="74"/>
      <c r="AJ82" s="58" t="s">
        <v>126</v>
      </c>
      <c r="AK82" s="58" t="s">
        <v>69</v>
      </c>
      <c r="AL82" s="58" t="s">
        <v>282</v>
      </c>
      <c r="AM82" s="58" t="s">
        <v>283</v>
      </c>
      <c r="AN82" s="58" t="s">
        <v>69</v>
      </c>
      <c r="AO82" s="61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claudio.ormindo@tjpa.jus.br;; raul.marques@tjpa.jus.br, claudia.burlamaqui@tjpa.jus.br, renata.pina@tjpa.jus.br, joaquim.meira@tjpa.jus.br, marcos.fernandes@tjpa.jus.br; fabricio.rodrigues@tjpa.jus.br; ;coordenadoria.contratos@tjpa.jus.br</v>
      </c>
      <c r="AP82" s="143">
        <f ca="1">CONTRATOS[[#This Row],[TÉRMINO]]-TODAY()</f>
        <v>144</v>
      </c>
      <c r="AQ82" s="58" t="str">
        <f>IF(YEAR(CONTRATOS[[#This Row],[TÉRMINO]])=2024,INT((MONTH(CONTRATOS[[#This Row],[TÉRMINO]])+2)/3),"")</f>
        <v/>
      </c>
      <c r="AR82" s="58"/>
      <c r="AS82" s="58" t="str">
        <f ca="1">IF(TODAY()-AB82&gt;365,"Iniciar Processo de Reajuste","Aguardar anualidade")</f>
        <v>Iniciar Processo de Reajuste</v>
      </c>
      <c r="AT82" s="58" t="str">
        <f>_xlfn.CONCAT(TEXT(B82,"000"),"/",C82)</f>
        <v>022/2026</v>
      </c>
      <c r="AU82" s="58"/>
      <c r="AV82" s="57" t="str" cm="1">
        <f t="array" ref="AV82">IF(CONTRATOS[[#This Row],[NOME DO FISCAL ]]="Sem indicação",
   CONTRATOS[[#This Row],[NOME DO FISCAL ]],
   _xlfn.LET(
      _xlpm.s, " "&amp;TRIM(CONTRATOS[[#This Row],[NOME DO FISCAL ]]),
      _xlpm.n, LEN(_xlpm.s)-1,
      _xlpm.idx, _xlfn.SEQUENCE(1,_xlpm.n),
      _xlpm.letras, IF(MID(_xlpm.s,_xlpm.idx,1)=" ", MID(_xlpm.s,_xlpm.idx+1,1), ""),
      _xlfn.TEXTJOIN("",TRUE,_xlpm.letras)
   )
)</f>
        <v>RLMCSBRdSPJAGdSMeMAGF</v>
      </c>
      <c r="AW82" s="57" t="str">
        <f>IF(CONTRATOS[[#This Row],[FISCAL DEMANDANTE]]="sem indicação",CONTRATOS[[#This Row],[FISCAL TECNICO]],CONTRATOS[[#This Row],[FISCAL DEMANDANTE]])</f>
        <v>Raul Lopes Marques, Claudia Sadeck Burlamaqui, Renata dos Santos Pina, Joaquim Augusto Gomes de Souza Meira e Marcos Anderson Guedes Fernandes</v>
      </c>
      <c r="AX82" s="540" cm="1">
        <f t="array" ref="AX8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2" s="58" t="str">
        <f>_xlfn.CONCAT(CONTRATOS[[#This Row],[ARP ou CONTRATO]],CONTRATOS[[#This Row],[N°ANO]])</f>
        <v>CONTRATO022/2026</v>
      </c>
      <c r="AZ82" s="293" t="str">
        <f>IF(ISNUMBER(FIND("8.666",AA82)),
"Nos termos da Portaria n° 3.615/2021-GP, a prorrogação de contratos administrativos deverá ser instaurada com antecedência mínima de 60 (sessenta) dias do término da vigência, mediante envio do respectivo expediente à SEADM, via SEI.",
IF(ISNUMBER(FIND("14.133",AA82)),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2" s="556"/>
    </row>
    <row r="83" spans="1:53" s="215" customFormat="1" ht="60">
      <c r="A83" s="215" t="s">
        <v>71</v>
      </c>
      <c r="B83" s="216" t="s">
        <v>694</v>
      </c>
      <c r="C83" s="215">
        <v>2024</v>
      </c>
      <c r="D83" s="216" t="s">
        <v>695</v>
      </c>
      <c r="E83" s="215" t="s">
        <v>696</v>
      </c>
      <c r="F83" s="217" t="s">
        <v>697</v>
      </c>
      <c r="G83" s="216" t="s">
        <v>57</v>
      </c>
      <c r="H83" s="215" t="s">
        <v>58</v>
      </c>
      <c r="I83" s="215" t="s">
        <v>698</v>
      </c>
      <c r="J83" s="218">
        <v>45589</v>
      </c>
      <c r="K83" s="219" t="str">
        <f>TEXT(J83,"DD/MM/AA")</f>
        <v>24/10/24</v>
      </c>
      <c r="L83" s="218">
        <v>46319</v>
      </c>
      <c r="M83" s="220" t="str">
        <f>TEXT(L83,"DD/MM/AA")</f>
        <v>24/10/26</v>
      </c>
      <c r="N83" s="219">
        <f>_xlfn.DAYS(CONTRATOS[[#This Row],[TÉRMINO]],CONTRATOS[[#This Row],[INÍCIO]])</f>
        <v>730</v>
      </c>
      <c r="O83" s="221">
        <f ca="1">IF(ISBLANK(CONTRATOS[[#This Row],[TÉRMINO]]),"-",IF(ISNUMBER(CONTRATOS[[#This Row],[TÉRMINO]]),IF(CONTRATOS[[#This Row],[TÉRMINO]]&lt;TODAY(),"EXPIRADO",CONTRATOS[[#This Row],[TÉRMINO]]-TODAY()),"INDETERMINADO"))</f>
        <v>145</v>
      </c>
      <c r="P83" s="221" t="str">
        <f ca="1">IF(O83="EXPIRADO","EXPIRADO",(IF(O83&lt;=30,"INFERIOR A 30 DIAS",(IF(O83&lt;=60,"INFERIOR A 60 DIAS",(IF(O83&lt;=90,"INFERIOR A 90 DIAS",(IF(O83&lt;=120,"INFERIOR A 120 DIAS",(IF(O83&lt;150,"INFERIOR A 150 DIAS",(IF(O83=150,"150 DIAS","SUPERIOR A 150 DIAS")))))))))))))</f>
        <v>INFERIOR A 150 DIAS</v>
      </c>
      <c r="Q83" s="219" t="str">
        <f ca="1">IF(CONTRATOS[[#This Row],[TÉRMINO]]="","VIGENTE",IF(CONTRATOS[[#This Row],[TÉRMINO]]&gt;=TODAY(),"VIGENTE","EXPIRADO"))</f>
        <v>VIGENTE</v>
      </c>
      <c r="R83" s="309">
        <v>111120</v>
      </c>
      <c r="S83" s="259" t="s">
        <v>60</v>
      </c>
      <c r="T83" s="66">
        <f>IF(LEFT(AY83,3)="ARP",
    0,
    IFERROR(VLOOKUP(AY83,'M.11 Contratos execução'!A:V,17,FALSE),0)
)</f>
        <v>0</v>
      </c>
      <c r="U83" s="261" t="s">
        <v>357</v>
      </c>
      <c r="V83" s="222" t="s">
        <v>699</v>
      </c>
      <c r="W83" s="96" cm="1">
        <f t="array" ref="W8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3" s="96" cm="1">
        <f t="array" ref="X8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228046.4</v>
      </c>
      <c r="Y83" s="223" t="s">
        <v>700</v>
      </c>
      <c r="Z83" s="224">
        <v>45782</v>
      </c>
      <c r="AA83" s="215" t="s">
        <v>81</v>
      </c>
      <c r="AB83" s="218">
        <v>45530</v>
      </c>
      <c r="AC83" s="215" t="s">
        <v>66</v>
      </c>
      <c r="AD83" s="282" t="str">
        <f>IF(CONTRATOS[[#This Row],[DIAS_CONTRATO]]&lt;=1800,"PRAZO LEGAL",IF(CONTRATOS[[#This Row],[DIAS_CONTRATO]]&lt;=2130,"EXCEPCIONAL","EMERGENCIAL"))</f>
        <v>PRAZO LEGAL</v>
      </c>
      <c r="AE83" s="215" t="str">
        <f>YEAR(L83) &amp; " - " &amp; IF(MONTH(L83)&lt;=3, "1º Trimestre", IF(MONTH(L83)&lt;=6, "2º Trimestre", IF(MONTH(L83)&lt;=9, "3º Trimestre", IF(MONTH(L83)&lt;=12, "4º Trimestre"))))</f>
        <v>2026 - 4º Trimestre</v>
      </c>
      <c r="AF83" s="218">
        <f>CONTRATOS[[#This Row],[TÉRMINO]]-60</f>
        <v>46259</v>
      </c>
      <c r="AG83" s="116" t="str">
        <f>IF(Z83="","Sem informação", IF(Z83&lt;=AF83, "Dentro do prazo", "Fora do prazo"))</f>
        <v>Dentro do prazo</v>
      </c>
      <c r="AH83" s="79" t="s">
        <v>115</v>
      </c>
      <c r="AJ83" s="215" t="s">
        <v>360</v>
      </c>
      <c r="AK83" s="215" t="s">
        <v>69</v>
      </c>
      <c r="AL83" s="215" t="s">
        <v>361</v>
      </c>
      <c r="AM83" s="215" t="s">
        <v>362</v>
      </c>
      <c r="AN83" s="215" t="s">
        <v>363</v>
      </c>
      <c r="AO8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walter.duarte@tjpa.jus.br;; regina.silva@tjpa.jus.br; klaus.guimaraes@tjpa.jus.br; anderson.pereira@tjpa.jus.br;coordenadoria.contratos@tjpa.jus.br</v>
      </c>
      <c r="AP83" s="227">
        <f ca="1">CONTRATOS[[#This Row],[TÉRMINO]]-TODAY()</f>
        <v>145</v>
      </c>
      <c r="AQ83" s="215" t="str">
        <f>IF(YEAR(CONTRATOS[[#This Row],[TÉRMINO]])=2024,INT((MONTH(CONTRATOS[[#This Row],[TÉRMINO]])+2)/3),"")</f>
        <v/>
      </c>
      <c r="AS83" s="58" t="str">
        <f ca="1">IF(TODAY()-AB83&gt;365,"Iniciar Processo de Reajuste","Aguardar anualidade")</f>
        <v>Iniciar Processo de Reajuste</v>
      </c>
      <c r="AT83" s="215" t="str">
        <f>_xlfn.CONCAT(TEXT(B83,"000"),"/",C83)</f>
        <v>072/2024</v>
      </c>
      <c r="AV83" s="58" t="str" cm="1">
        <f t="array" ref="AV83">IF(CONTRATOS[[#This Row],[NOME DO FISCAL ]]="Sem indicação",
   CONTRATOS[[#This Row],[NOME DO FISCAL ]],
   _xlfn.LET(
      _xlpm.s, " "&amp;TRIM(CONTRATOS[[#This Row],[NOME DO FISCAL ]]),
      _xlpm.n, LEN(_xlpm.s)-1,
      _xlpm.idx, _xlfn.SEQUENCE(1,_xlpm.n),
      _xlpm.letras, IF(MID(_xlpm.s,_xlpm.idx,1)=" ", MID(_xlpm.s,_xlpm.idx+1,1), ""),
      _xlfn.TEXTJOIN("",TRUE,_xlpm.letras)
   )
)</f>
        <v>RCOdS</v>
      </c>
      <c r="AW83" s="57" t="str">
        <f>IF(CONTRATOS[[#This Row],[FISCAL DEMANDANTE]]="sem indicação",CONTRATOS[[#This Row],[FISCAL TECNICO]],CONTRATOS[[#This Row],[FISCAL DEMANDANTE]])</f>
        <v>Regina Celia Oliveira da Silva</v>
      </c>
      <c r="AX83" s="540" cm="1">
        <f t="array" ref="AX8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3" s="58" t="str">
        <f>_xlfn.CONCAT(CONTRATOS[[#This Row],[ARP ou CONTRATO]],CONTRATOS[[#This Row],[N°ANO]])</f>
        <v>ARP072/2024</v>
      </c>
      <c r="AZ83" s="293" t="str">
        <f>IF(ISNUMBER(FIND("8.666",AA83)),
"Nos termos da Portaria n° 3.615/2021-GP, a prorrogação de contratos administrativos deverá ser instaurada com antecedência mínima de 60 (sessenta) dias do término da vigência, mediante envio do respectivo expediente à SEADM, via SEI.",
IF(ISNUMBER(FIND("14.133",AA83)),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3" s="556"/>
    </row>
    <row r="84" spans="1:53" s="215" customFormat="1" ht="72">
      <c r="A84" s="215" t="s">
        <v>71</v>
      </c>
      <c r="B84" s="216" t="s">
        <v>425</v>
      </c>
      <c r="C84" s="215">
        <v>2024</v>
      </c>
      <c r="D84" s="216" t="s">
        <v>701</v>
      </c>
      <c r="E84" s="215" t="s">
        <v>702</v>
      </c>
      <c r="F84" s="217" t="s">
        <v>703</v>
      </c>
      <c r="G84" s="216" t="s">
        <v>57</v>
      </c>
      <c r="H84" s="215" t="s">
        <v>58</v>
      </c>
      <c r="I84" s="261" t="s">
        <v>698</v>
      </c>
      <c r="J84" s="218">
        <v>45589</v>
      </c>
      <c r="K84" s="219" t="str">
        <f>TEXT(J84,"DD/MM/AA")</f>
        <v>24/10/24</v>
      </c>
      <c r="L84" s="218">
        <v>46319</v>
      </c>
      <c r="M84" s="220" t="str">
        <f>TEXT(L84,"DD/MM/AA")</f>
        <v>24/10/26</v>
      </c>
      <c r="N84" s="219">
        <f>_xlfn.DAYS(CONTRATOS[[#This Row],[TÉRMINO]],CONTRATOS[[#This Row],[INÍCIO]])</f>
        <v>730</v>
      </c>
      <c r="O84" s="219">
        <f ca="1">IF(ISBLANK(CONTRATOS[[#This Row],[TÉRMINO]]),"-",IF(ISNUMBER(CONTRATOS[[#This Row],[TÉRMINO]]),IF(CONTRATOS[[#This Row],[TÉRMINO]]&lt;TODAY(),"EXPIRADO",CONTRATOS[[#This Row],[TÉRMINO]]-TODAY()),"INDETERMINADO"))</f>
        <v>145</v>
      </c>
      <c r="P84" s="221" t="str">
        <f ca="1">IF(O84="EXPIRADO","EXPIRADO",(IF(O84&lt;=30,"INFERIOR A 30 DIAS",(IF(O84&lt;=60,"INFERIOR A 60 DIAS",(IF(O84&lt;=90,"INFERIOR A 90 DIAS",(IF(O84&lt;=120,"INFERIOR A 120 DIAS",(IF(O84&lt;150,"INFERIOR A 150 DIAS",(IF(O84=150,"150 DIAS","SUPERIOR A 150 DIAS")))))))))))))</f>
        <v>INFERIOR A 150 DIAS</v>
      </c>
      <c r="Q84" s="219" t="str">
        <f ca="1">IF(CONTRATOS[[#This Row],[TÉRMINO]]="","VIGENTE",IF(CONTRATOS[[#This Row],[TÉRMINO]]&gt;=TODAY(),"VIGENTE","EXPIRADO"))</f>
        <v>VIGENTE</v>
      </c>
      <c r="R84" s="309">
        <v>2389100</v>
      </c>
      <c r="S84" s="259" t="s">
        <v>60</v>
      </c>
      <c r="T84" s="66">
        <f>IF(LEFT(AY84,3)="ARP",
    0,
    IFERROR(VLOOKUP(AY84,'M.11 Contratos execução'!A:V,17,FALSE),0)
)</f>
        <v>0</v>
      </c>
      <c r="U84" s="215" t="s">
        <v>357</v>
      </c>
      <c r="V84" s="222" t="s">
        <v>704</v>
      </c>
      <c r="W84" s="96" cm="1">
        <f t="array" ref="W8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103646.67</v>
      </c>
      <c r="X84" s="96" cm="1">
        <f t="array" ref="X8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4903037.7640000004</v>
      </c>
      <c r="Y84" s="223" t="s">
        <v>705</v>
      </c>
      <c r="Z84" s="224"/>
      <c r="AA84" s="215" t="s">
        <v>81</v>
      </c>
      <c r="AC84" s="215" t="s">
        <v>66</v>
      </c>
      <c r="AD84" s="282" t="str">
        <f>IF(CONTRATOS[[#This Row],[DIAS_CONTRATO]]&lt;=1800,"PRAZO LEGAL",IF(CONTRATOS[[#This Row],[DIAS_CONTRATO]]&lt;=2130,"EXCEPCIONAL","EMERGENCIAL"))</f>
        <v>PRAZO LEGAL</v>
      </c>
      <c r="AE84" s="215" t="str">
        <f>YEAR(L84) &amp; " - " &amp; IF(MONTH(L84)&lt;=3, "1º Trimestre", IF(MONTH(L84)&lt;=6, "2º Trimestre", IF(MONTH(L84)&lt;=9, "3º Trimestre", IF(MONTH(L84)&lt;=12, "4º Trimestre"))))</f>
        <v>2026 - 4º Trimestre</v>
      </c>
      <c r="AF84" s="218">
        <f>CONTRATOS[[#This Row],[TÉRMINO]]-60</f>
        <v>46259</v>
      </c>
      <c r="AG84" s="116" t="str">
        <f>IF(Z84="","Sem informação", IF(Z84&lt;=AF84, "Dentro do prazo", "Fora do prazo"))</f>
        <v>Sem informação</v>
      </c>
      <c r="AH84" s="79" t="s">
        <v>115</v>
      </c>
      <c r="AJ84" s="215" t="s">
        <v>360</v>
      </c>
      <c r="AK84" s="215" t="s">
        <v>69</v>
      </c>
      <c r="AL84" s="215" t="s">
        <v>361</v>
      </c>
      <c r="AM84" s="215" t="s">
        <v>362</v>
      </c>
      <c r="AN84" s="215" t="s">
        <v>363</v>
      </c>
      <c r="AO8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walter.duarte@tjpa.jus.br;; regina.silva@tjpa.jus.br; klaus.guimaraes@tjpa.jus.br; anderson.pereira@tjpa.jus.br;coordenadoria.contratos@tjpa.jus.br</v>
      </c>
      <c r="AP84" s="227">
        <f ca="1">CONTRATOS[[#This Row],[TÉRMINO]]-TODAY()</f>
        <v>145</v>
      </c>
      <c r="AQ84" s="215" t="str">
        <f>IF(YEAR(CONTRATOS[[#This Row],[TÉRMINO]])=2024,INT((MONTH(CONTRATOS[[#This Row],[TÉRMINO]])+2)/3),"")</f>
        <v/>
      </c>
      <c r="AS84" s="58" t="str">
        <f ca="1">IF(TODAY()-AB84&gt;365,"Iniciar Processo de Reajuste","Aguardar anualidade")</f>
        <v>Iniciar Processo de Reajuste</v>
      </c>
      <c r="AT84" s="215" t="str">
        <f>_xlfn.CONCAT(TEXT(B84,"000"),"/",C84)</f>
        <v>074/2024</v>
      </c>
      <c r="AV84" s="58" t="str" cm="1">
        <f t="array" ref="AV84">IF(CONTRATOS[[#This Row],[NOME DO FISCAL ]]="Sem indicação",
   CONTRATOS[[#This Row],[NOME DO FISCAL ]],
   _xlfn.LET(
      _xlpm.s, " "&amp;TRIM(CONTRATOS[[#This Row],[NOME DO FISCAL ]]),
      _xlpm.n, LEN(_xlpm.s)-1,
      _xlpm.idx, _xlfn.SEQUENCE(1,_xlpm.n),
      _xlpm.letras, IF(MID(_xlpm.s,_xlpm.idx,1)=" ", MID(_xlpm.s,_xlpm.idx+1,1), ""),
      _xlfn.TEXTJOIN("",TRUE,_xlpm.letras)
   )
)</f>
        <v>RCOdS</v>
      </c>
      <c r="AW84" s="57" t="str">
        <f>IF(CONTRATOS[[#This Row],[FISCAL DEMANDANTE]]="sem indicação",CONTRATOS[[#This Row],[FISCAL TECNICO]],CONTRATOS[[#This Row],[FISCAL DEMANDANTE]])</f>
        <v>Regina Celia Oliveira da Silva</v>
      </c>
      <c r="AX84" s="540" cm="1">
        <f t="array" ref="AX8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4" s="58" t="str">
        <f>_xlfn.CONCAT(CONTRATOS[[#This Row],[ARP ou CONTRATO]],CONTRATOS[[#This Row],[N°ANO]])</f>
        <v>ARP074/2024</v>
      </c>
      <c r="AZ84" s="293" t="str">
        <f>IF(ISNUMBER(FIND("8.666",AA84)),
"Nos termos da Portaria n° 3.615/2021-GP, a prorrogação de contratos administrativos deverá ser instaurada com antecedência mínima de 60 (sessenta) dias do término da vigência, mediante envio do respectivo expediente à SEADM, via SEI.",
IF(ISNUMBER(FIND("14.133",AA84)),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4" s="556"/>
    </row>
    <row r="85" spans="1:53" s="215" customFormat="1" ht="60">
      <c r="A85" s="240" t="s">
        <v>71</v>
      </c>
      <c r="B85" s="241" t="s">
        <v>706</v>
      </c>
      <c r="C85" s="240">
        <v>2025</v>
      </c>
      <c r="D85" s="241" t="s">
        <v>707</v>
      </c>
      <c r="E85" s="240" t="s">
        <v>708</v>
      </c>
      <c r="F85" s="242" t="s">
        <v>633</v>
      </c>
      <c r="G85" s="241" t="s">
        <v>110</v>
      </c>
      <c r="H85" s="240" t="s">
        <v>58</v>
      </c>
      <c r="I85" s="240" t="s">
        <v>634</v>
      </c>
      <c r="J85" s="243">
        <v>45954</v>
      </c>
      <c r="K85" s="62" t="str">
        <f>TEXT(J85,"DD/MM/AA")</f>
        <v>24/10/25</v>
      </c>
      <c r="L85" s="243">
        <v>46319</v>
      </c>
      <c r="M85" s="63" t="str">
        <f>TEXT(L85,"DD/MM/AA")</f>
        <v>24/10/26</v>
      </c>
      <c r="N85" s="115">
        <f>_xlfn.DAYS(CONTRATOS[[#This Row],[TÉRMINO]],CONTRATOS[[#This Row],[INÍCIO]])</f>
        <v>365</v>
      </c>
      <c r="O85" s="244">
        <f ca="1">IF(ISBLANK(CONTRATOS[[#This Row],[TÉRMINO]]),"-",IF(ISNUMBER(CONTRATOS[[#This Row],[TÉRMINO]]),IF(CONTRATOS[[#This Row],[TÉRMINO]]&lt;TODAY(),"EXPIRADO",CONTRATOS[[#This Row],[TÉRMINO]]-TODAY()),"INDETERMINADO"))</f>
        <v>145</v>
      </c>
      <c r="P85" s="246" t="str">
        <f ca="1">IF(O85="EXPIRADO","EXPIRADO",(IF(O85&lt;=30,"INFERIOR A 30 DIAS",(IF(O85&lt;=60,"INFERIOR A 60 DIAS",(IF(O85&lt;=90,"INFERIOR A 90 DIAS",(IF(O85&lt;=120,"INFERIOR A 120 DIAS",(IF(O85&lt;150,"INFERIOR A 150 DIAS",(IF(O85=150,"150 DIAS","SUPERIOR A 150 DIAS")))))))))))))</f>
        <v>INFERIOR A 150 DIAS</v>
      </c>
      <c r="Q85" s="244" t="str">
        <f ca="1">IF(CONTRATOS[[#This Row],[TÉRMINO]]="","VIGENTE",IF(CONTRATOS[[#This Row],[TÉRMINO]]&gt;=TODAY(),"VIGENTE","EXPIRADO"))</f>
        <v>VIGENTE</v>
      </c>
      <c r="R85" s="451">
        <v>5655.6</v>
      </c>
      <c r="S85" s="453" t="s">
        <v>60</v>
      </c>
      <c r="T85" s="66">
        <f>IF(LEFT(AY85,3)="ARP",
    0,
    IFERROR(VLOOKUP(AY85,'M.11 Contratos execução'!A:V,17,FALSE),0)
)</f>
        <v>0</v>
      </c>
      <c r="U85" s="455" t="s">
        <v>78</v>
      </c>
      <c r="V85" s="247" t="s">
        <v>709</v>
      </c>
      <c r="W85" s="96" cm="1">
        <f t="array" ref="W8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5" s="96" cm="1">
        <f t="array" ref="X8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5655.6</v>
      </c>
      <c r="Y85" s="249"/>
      <c r="Z85" s="250"/>
      <c r="AA85" s="240" t="s">
        <v>81</v>
      </c>
      <c r="AB85" s="243">
        <v>45846</v>
      </c>
      <c r="AC85" s="240"/>
      <c r="AD85" s="457" t="str">
        <f>IF(CONTRATOS[[#This Row],[DIAS_CONTRATO]]&lt;=1800,"PRAZO LEGAL",IF(CONTRATOS[[#This Row],[DIAS_CONTRATO]]&lt;=2130,"EXCEPCIONAL","EMERGENCIAL"))</f>
        <v>PRAZO LEGAL</v>
      </c>
      <c r="AE85" s="240" t="str">
        <f>YEAR(L85) &amp; " - " &amp; IF(MONTH(L85)&lt;=3, "1º Trimestre", IF(MONTH(L85)&lt;=6, "2º Trimestre", IF(MONTH(L85)&lt;=9, "3º Trimestre", IF(MONTH(L85)&lt;=12, "4º Trimestre"))))</f>
        <v>2026 - 4º Trimestre</v>
      </c>
      <c r="AF85" s="243">
        <f>CONTRATOS[[#This Row],[TÉRMINO]]-60</f>
        <v>46259</v>
      </c>
      <c r="AG85" s="116" t="str">
        <f>IF(Z85="","Sem informação", IF(Z85&lt;=AF85, "Dentro do prazo", "Fora do prazo"))</f>
        <v>Sem informação</v>
      </c>
      <c r="AH85" s="459" t="s">
        <v>115</v>
      </c>
      <c r="AI85" s="240"/>
      <c r="AJ85" s="240" t="s">
        <v>84</v>
      </c>
      <c r="AK85" s="240" t="s">
        <v>69</v>
      </c>
      <c r="AL85" s="240" t="s">
        <v>636</v>
      </c>
      <c r="AM85" s="240" t="s">
        <v>69</v>
      </c>
      <c r="AN85" s="240" t="s">
        <v>69</v>
      </c>
      <c r="AO85" s="461"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paulo.alexandre@tjpa.jus.br; ; ;coordenadoria.contratos@tjpa.jus.br</v>
      </c>
      <c r="AP85" s="253">
        <f ca="1">CONTRATOS[[#This Row],[TÉRMINO]]-TODAY()</f>
        <v>145</v>
      </c>
      <c r="AQ85" s="240" t="str">
        <f>IF(YEAR(CONTRATOS[[#This Row],[TÉRMINO]])=2024,INT((MONTH(CONTRATOS[[#This Row],[TÉRMINO]])+2)/3),"")</f>
        <v/>
      </c>
      <c r="AR85" s="240"/>
      <c r="AS85" s="58" t="str">
        <f ca="1">IF(TODAY()-AB85&gt;365,"Iniciar Processo de Reajuste","Aguardar anualidade")</f>
        <v>Aguardar anualidade</v>
      </c>
      <c r="AT85" s="240" t="str">
        <f>_xlfn.CONCAT(TEXT(B85,"000"),"/",C85)</f>
        <v>052/2025</v>
      </c>
      <c r="AU85" s="58"/>
      <c r="AV85" s="241" t="str" cm="1">
        <f t="array" ref="AV85">IF(CONTRATOS[[#This Row],[NOME DO FISCAL ]]="Sem indicação",
   CONTRATOS[[#This Row],[NOME DO FISCAL ]],
   _xlfn.LET(
      _xlpm.s, " "&amp;TRIM(CONTRATOS[[#This Row],[NOME DO FISCAL ]]),
      _xlpm.n, LEN(_xlpm.s)-1,
      _xlpm.idx, _xlfn.SEQUENCE(1,_xlpm.n),
      _xlpm.letras, IF(MID(_xlpm.s,_xlpm.idx,1)=" ", MID(_xlpm.s,_xlpm.idx+1,1), ""),
      _xlfn.TEXTJOIN("",TRUE,_xlpm.letras)
   )
)</f>
        <v>PAAdO</v>
      </c>
      <c r="AW85" s="241" t="str">
        <f>IF(CONTRATOS[[#This Row],[FISCAL DEMANDANTE]]="sem indicação",CONTRATOS[[#This Row],[FISCAL TECNICO]],CONTRATOS[[#This Row],[FISCAL DEMANDANTE]])</f>
        <v>Paulo Alexandre Andrade de Oliveira</v>
      </c>
      <c r="AX85" s="543" cm="1">
        <f t="array" ref="AX8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5" s="58" t="str">
        <f>_xlfn.CONCAT(CONTRATOS[[#This Row],[ARP ou CONTRATO]],CONTRATOS[[#This Row],[N°ANO]])</f>
        <v>ARP052/2025</v>
      </c>
      <c r="AZ85" s="293" t="str">
        <f>IF(ISNUMBER(FIND("8.666",AA85)),
"Nos termos da Portaria n° 3.615/2021-GP, a prorrogação de contratos administrativos deverá ser instaurada com antecedência mínima de 60 (sessenta) dias do término da vigência, mediante envio do respectivo expediente à SEADM, via SEI.",
IF(ISNUMBER(FIND("14.133",AA85)),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5" s="556"/>
    </row>
    <row r="86" spans="1:53" s="215" customFormat="1" ht="60">
      <c r="A86" s="58" t="s">
        <v>52</v>
      </c>
      <c r="B86" s="57" t="s">
        <v>710</v>
      </c>
      <c r="C86" s="58">
        <v>2023</v>
      </c>
      <c r="D86" s="57" t="s">
        <v>119</v>
      </c>
      <c r="E86" s="58" t="s">
        <v>120</v>
      </c>
      <c r="F86" s="59" t="s">
        <v>711</v>
      </c>
      <c r="G86" s="57" t="s">
        <v>122</v>
      </c>
      <c r="H86" s="58" t="s">
        <v>58</v>
      </c>
      <c r="I86" s="60" t="s">
        <v>712</v>
      </c>
      <c r="J86" s="61">
        <v>45223</v>
      </c>
      <c r="K86" s="62" t="str">
        <f>TEXT(J86,"DD/MM/AA")</f>
        <v>24/10/23</v>
      </c>
      <c r="L86" s="61">
        <v>46319</v>
      </c>
      <c r="M86" s="63" t="str">
        <f>TEXT(L86,"DD/MM/AA")</f>
        <v>24/10/26</v>
      </c>
      <c r="N86" s="115">
        <f>_xlfn.DAYS(CONTRATOS[[#This Row],[TÉRMINO]],CONTRATOS[[#This Row],[INÍCIO]])</f>
        <v>1096</v>
      </c>
      <c r="O86" s="64">
        <f ca="1">IF(ISBLANK(CONTRATOS[[#This Row],[TÉRMINO]]),"-",IF(ISNUMBER(CONTRATOS[[#This Row],[TÉRMINO]]),IF(CONTRATOS[[#This Row],[TÉRMINO]]&lt;TODAY(),"EXPIRADO",CONTRATOS[[#This Row],[TÉRMINO]]-TODAY()),"INDETERMINADO"))</f>
        <v>145</v>
      </c>
      <c r="P86" s="64" t="str">
        <f ca="1">IF(O86="EXPIRADO","EXPIRADO",(IF(O86&lt;=30,"INFERIOR A 30 DIAS",(IF(O86&lt;=60,"INFERIOR A 60 DIAS",(IF(O86&lt;=90,"INFERIOR A 90 DIAS",(IF(O86&lt;=120,"INFERIOR A 120 DIAS",(IF(O86&lt;150,"INFERIOR A 150 DIAS",(IF(O86=150,"150 DIAS","SUPERIOR A 150 DIAS")))))))))))))</f>
        <v>INFERIOR A 150 DIAS</v>
      </c>
      <c r="Q86" s="64" t="str">
        <f ca="1">IF(CONTRATOS[[#This Row],[TÉRMINO]]="","VIGENTE",IF(CONTRATOS[[#This Row],[TÉRMINO]]&gt;=TODAY(),"VIGENTE","EXPIRADO"))</f>
        <v>VIGENTE</v>
      </c>
      <c r="R86" s="72">
        <v>1464000</v>
      </c>
      <c r="S86" s="80" t="s">
        <v>60</v>
      </c>
      <c r="T86" s="66">
        <f>IF(LEFT(AY86,3)="ARP",
    0,
    IFERROR(VLOOKUP(AY86,'M.11 Contratos execução'!A:V,17,FALSE),0)
)</f>
        <v>1</v>
      </c>
      <c r="U86" s="455" t="s">
        <v>61</v>
      </c>
      <c r="V86" s="58" t="s">
        <v>713</v>
      </c>
      <c r="W86" s="96" cm="1">
        <f t="array" ref="W8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6" s="96" cm="1">
        <f t="array" ref="X8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212345.95</v>
      </c>
      <c r="Y86" s="115" t="s">
        <v>714</v>
      </c>
      <c r="Z86" s="157">
        <v>45853</v>
      </c>
      <c r="AA86" s="58" t="s">
        <v>64</v>
      </c>
      <c r="AB86" s="58"/>
      <c r="AC86" s="58" t="s">
        <v>65</v>
      </c>
      <c r="AD86" s="116" t="str">
        <f>IF(CONTRATOS[[#This Row],[DIAS_CONTRATO]]&lt;=1800,"PRAZO LEGAL",IF(CONTRATOS[[#This Row],[DIAS_CONTRATO]]&lt;=2130,"EXCEPCIONAL","EMERGENCIAL"))</f>
        <v>PRAZO LEGAL</v>
      </c>
      <c r="AE86" s="58" t="str">
        <f>YEAR(L86) &amp; " - " &amp; IF(MONTH(L86)&lt;=3, "1º Trimestre", IF(MONTH(L86)&lt;=6, "2º Trimestre", IF(MONTH(L86)&lt;=9, "3º Trimestre", IF(MONTH(L86)&lt;=12, "4º Trimestre"))))</f>
        <v>2026 - 4º Trimestre</v>
      </c>
      <c r="AF86" s="130">
        <f>CONTRATOS[[#This Row],[TÉRMINO]]-60</f>
        <v>46259</v>
      </c>
      <c r="AG86" s="116" t="str">
        <f>IF(Z86="","Sem informação", IF(Z86&lt;=AF86, "Dentro do prazo", "Fora do prazo"))</f>
        <v>Dentro do prazo</v>
      </c>
      <c r="AH86" s="79" t="s">
        <v>115</v>
      </c>
      <c r="AI86" s="74"/>
      <c r="AJ86" s="58" t="s">
        <v>67</v>
      </c>
      <c r="AK86" s="58" t="s">
        <v>68</v>
      </c>
      <c r="AL86" s="58" t="s">
        <v>68</v>
      </c>
      <c r="AM86" s="115" t="s">
        <v>69</v>
      </c>
      <c r="AN86" s="115" t="s">
        <v>69</v>
      </c>
      <c r="AO8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valter.junior@tjpa.jus.br;edson.ferreira@tjpa.jus.br; edson.ferreira@tjpa.jus.br; ; ;coordenadoria.contratos@tjpa.jus.br</v>
      </c>
      <c r="AP86" s="143">
        <f ca="1">CONTRATOS[[#This Row],[TÉRMINO]]-TODAY()</f>
        <v>145</v>
      </c>
      <c r="AQ86" s="58" t="str">
        <f>IF(YEAR(CONTRATOS[[#This Row],[TÉRMINO]])=2024,INT((MONTH(CONTRATOS[[#This Row],[TÉRMINO]])+2)/3),"")</f>
        <v/>
      </c>
      <c r="AR86" s="58"/>
      <c r="AS86" s="58" t="str">
        <f ca="1">IF(TODAY()-AB86&gt;365,"Iniciar Processo de Reajuste","Aguardar anualidade")</f>
        <v>Iniciar Processo de Reajuste</v>
      </c>
      <c r="AT86" s="58" t="str">
        <f>_xlfn.CONCAT(TEXT(B86,"000"),"/",C86)</f>
        <v>093/2023</v>
      </c>
      <c r="AU86" s="58"/>
      <c r="AV86" s="58" t="str" cm="1">
        <f t="array" ref="AV86">IF(CONTRATOS[[#This Row],[NOME DO FISCAL ]]="Sem indicação",
   CONTRATOS[[#This Row],[NOME DO FISCAL ]],
   _xlfn.LET(
      _xlpm.s, " "&amp;TRIM(CONTRATOS[[#This Row],[NOME DO FISCAL ]]),
      _xlpm.n, LEN(_xlpm.s)-1,
      _xlpm.idx, _xlfn.SEQUENCE(1,_xlpm.n),
      _xlpm.letras, IF(MID(_xlpm.s,_xlpm.idx,1)=" ", MID(_xlpm.s,_xlpm.idx+1,1), ""),
      _xlfn.TEXTJOIN("",TRUE,_xlpm.letras)
   )
)</f>
        <v>EGF</v>
      </c>
      <c r="AW86" s="57" t="str">
        <f>IF(CONTRATOS[[#This Row],[FISCAL DEMANDANTE]]="sem indicação",CONTRATOS[[#This Row],[FISCAL TECNICO]],CONTRATOS[[#This Row],[FISCAL DEMANDANTE]])</f>
        <v>Edson Goncalves Ferreira</v>
      </c>
      <c r="AX86" s="540" cm="1">
        <f t="array" ref="AX8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1260000</v>
      </c>
      <c r="AY86" s="58" t="str">
        <f>_xlfn.CONCAT(CONTRATOS[[#This Row],[ARP ou CONTRATO]],CONTRATOS[[#This Row],[N°ANO]])</f>
        <v>CONTRATO093/2023</v>
      </c>
      <c r="AZ86" s="293" t="str">
        <f>IF(ISNUMBER(FIND("8.666",AA86)),
"Nos termos da Portaria n° 3.615/2021-GP, a prorrogação de contratos administrativos deverá ser instaurada com antecedência mínima de 60 (sessenta) dias do término da vigência, mediante envio do respectivo expediente à SEADM, via SEI.",
IF(ISNUMBER(FIND("14.133",AA86)),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86" s="556"/>
    </row>
    <row r="87" spans="1:53" s="215" customFormat="1" ht="60">
      <c r="A87" s="58" t="s">
        <v>52</v>
      </c>
      <c r="B87" s="57" t="s">
        <v>715</v>
      </c>
      <c r="C87" s="58">
        <v>2024</v>
      </c>
      <c r="D87" s="57" t="s">
        <v>716</v>
      </c>
      <c r="E87" s="58" t="s">
        <v>717</v>
      </c>
      <c r="F87" s="59" t="s">
        <v>718</v>
      </c>
      <c r="G87" s="57" t="s">
        <v>57</v>
      </c>
      <c r="H87" s="58" t="s">
        <v>58</v>
      </c>
      <c r="I87" s="60" t="s">
        <v>719</v>
      </c>
      <c r="J87" s="61">
        <v>45590</v>
      </c>
      <c r="K87" s="62" t="str">
        <f>TEXT(J87,"DD/MM/AA")</f>
        <v>25/10/24</v>
      </c>
      <c r="L87" s="61">
        <v>46320</v>
      </c>
      <c r="M87" s="63" t="str">
        <f>TEXT(L87,"DD/MM/AA")</f>
        <v>25/10/26</v>
      </c>
      <c r="N87" s="115">
        <f>_xlfn.DAYS(CONTRATOS[[#This Row],[TÉRMINO]],CONTRATOS[[#This Row],[INÍCIO]])</f>
        <v>730</v>
      </c>
      <c r="O87" s="64">
        <f ca="1">IF(ISBLANK(CONTRATOS[[#This Row],[TÉRMINO]]),"-",IF(ISNUMBER(CONTRATOS[[#This Row],[TÉRMINO]]),IF(CONTRATOS[[#This Row],[TÉRMINO]]&lt;TODAY(),"EXPIRADO",CONTRATOS[[#This Row],[TÉRMINO]]-TODAY()),"INDETERMINADO"))</f>
        <v>146</v>
      </c>
      <c r="P87" s="64" t="str">
        <f ca="1">IF(O87="EXPIRADO","EXPIRADO",(IF(O87&lt;=30,"INFERIOR A 30 DIAS",(IF(O87&lt;=60,"INFERIOR A 60 DIAS",(IF(O87&lt;=90,"INFERIOR A 90 DIAS",(IF(O87&lt;=120,"INFERIOR A 120 DIAS",(IF(O87&lt;150,"INFERIOR A 150 DIAS",(IF(O87=150,"150 DIAS","SUPERIOR A 150 DIAS")))))))))))))</f>
        <v>INFERIOR A 150 DIAS</v>
      </c>
      <c r="Q87" s="62" t="str">
        <f ca="1">IF(CONTRATOS[[#This Row],[TÉRMINO]]="","VIGENTE",IF(CONTRATOS[[#This Row],[TÉRMINO]]&gt;=TODAY(),"VIGENTE","EXPIRADO"))</f>
        <v>VIGENTE</v>
      </c>
      <c r="R87" s="72">
        <v>798000</v>
      </c>
      <c r="S87" s="80" t="s">
        <v>60</v>
      </c>
      <c r="T87" s="66">
        <f>IF(LEFT(AY87,3)="ARP",
    0,
    IFERROR(VLOOKUP(AY87,'M.11 Contratos execução'!A:V,17,FALSE),0)
)</f>
        <v>1</v>
      </c>
      <c r="U87" s="455" t="s">
        <v>232</v>
      </c>
      <c r="V87" s="167" t="s">
        <v>720</v>
      </c>
      <c r="W87" s="96" cm="1">
        <f t="array" ref="W8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7" s="96" cm="1">
        <f t="array" ref="X8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1044451.28</v>
      </c>
      <c r="Y87" s="67" t="s">
        <v>721</v>
      </c>
      <c r="Z87" s="158"/>
      <c r="AA87" s="58" t="s">
        <v>81</v>
      </c>
      <c r="AB87" s="61">
        <v>45870</v>
      </c>
      <c r="AC87" s="58"/>
      <c r="AD87" s="289" t="str">
        <f>IF(CONTRATOS[[#This Row],[DIAS_CONTRATO]]&lt;=1800,"PRAZO LEGAL",IF(CONTRATOS[[#This Row],[DIAS_CONTRATO]]&lt;=2130,"EXCEPCIONAL","EMERGENCIAL"))</f>
        <v>PRAZO LEGAL</v>
      </c>
      <c r="AE87" s="116" t="str">
        <f>YEAR(L87) &amp; " - " &amp; IF(MONTH(L87)&lt;=3, "1º Trimestre", IF(MONTH(L87)&lt;=6, "2º Trimestre", IF(MONTH(L87)&lt;=9, "3º Trimestre", IF(MONTH(L87)&lt;=12, "4º Trimestre"))))</f>
        <v>2026 - 4º Trimestre</v>
      </c>
      <c r="AF87" s="130">
        <f>CONTRATOS[[#This Row],[TÉRMINO]]-60</f>
        <v>46260</v>
      </c>
      <c r="AG87" s="116" t="str">
        <f>IF(Z87="","Sem informação", IF(Z87&lt;=AF87, "Dentro do prazo", "Fora do prazo"))</f>
        <v>Sem informação</v>
      </c>
      <c r="AH87" s="79" t="s">
        <v>115</v>
      </c>
      <c r="AI87" s="74"/>
      <c r="AJ87" s="58" t="s">
        <v>722</v>
      </c>
      <c r="AK87" s="58" t="s">
        <v>69</v>
      </c>
      <c r="AL87" s="58" t="s">
        <v>723</v>
      </c>
      <c r="AM87" s="58" t="s">
        <v>69</v>
      </c>
      <c r="AN87" s="58" t="s">
        <v>724</v>
      </c>
      <c r="AO8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diego.leitao@tjpa.jus.br;; darlene.souza@tjpa.jus.br; ; joao.siqueira@tjpa.jus.br;coordenadoria.contratos@tjpa.jus.br</v>
      </c>
      <c r="AP87" s="143">
        <f ca="1">CONTRATOS[[#This Row],[TÉRMINO]]-TODAY()</f>
        <v>146</v>
      </c>
      <c r="AQ87" s="58" t="str">
        <f>IF(YEAR(CONTRATOS[[#This Row],[TÉRMINO]])=2024,INT((MONTH(CONTRATOS[[#This Row],[TÉRMINO]])+2)/3),"")</f>
        <v/>
      </c>
      <c r="AR87" s="58"/>
      <c r="AS87" s="58" t="str">
        <f ca="1">IF(TODAY()-AB87&gt;365,"Iniciar Processo de Reajuste","Aguardar anualidade")</f>
        <v>Aguardar anualidade</v>
      </c>
      <c r="AT87" s="58" t="str">
        <f>_xlfn.CONCAT(TEXT(B87,"000"),"/",C87)</f>
        <v>109/2024</v>
      </c>
      <c r="AU87" s="58"/>
      <c r="AV87" s="58" t="str" cm="1">
        <f t="array" ref="AV87">IF(CONTRATOS[[#This Row],[NOME DO FISCAL ]]="Sem indicação",
   CONTRATOS[[#This Row],[NOME DO FISCAL ]],
   _xlfn.LET(
      _xlpm.s, " "&amp;TRIM(CONTRATOS[[#This Row],[NOME DO FISCAL ]]),
      _xlpm.n, LEN(_xlpm.s)-1,
      _xlpm.idx, _xlfn.SEQUENCE(1,_xlpm.n),
      _xlpm.letras, IF(MID(_xlpm.s,_xlpm.idx,1)=" ", MID(_xlpm.s,_xlpm.idx+1,1), ""),
      _xlfn.TEXTJOIN("",TRUE,_xlpm.letras)
   )
)</f>
        <v>DdRGS</v>
      </c>
      <c r="AW87" s="57" t="str">
        <f>IF(CONTRATOS[[#This Row],[FISCAL DEMANDANTE]]="sem indicação",CONTRATOS[[#This Row],[FISCAL TECNICO]],CONTRATOS[[#This Row],[FISCAL DEMANDANTE]])</f>
        <v>Darlene dos Reis Gonçalves Souza</v>
      </c>
      <c r="AX87" s="540" cm="1">
        <f t="array" ref="AX8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727906.5</v>
      </c>
      <c r="AY87" s="58" t="str">
        <f>_xlfn.CONCAT(CONTRATOS[[#This Row],[ARP ou CONTRATO]],CONTRATOS[[#This Row],[N°ANO]])</f>
        <v>CONTRATO109/2024</v>
      </c>
      <c r="AZ87" s="293" t="str">
        <f>IF(ISNUMBER(FIND("8.666",AA87)),
"Nos termos da Portaria n° 3.615/2021-GP, a prorrogação de contratos administrativos deverá ser instaurada com antecedência mínima de 60 (sessenta) dias do término da vigência, mediante envio do respectivo expediente à SEADM, via SEI.",
IF(ISNUMBER(FIND("14.133",AA87)),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7" s="556"/>
    </row>
    <row r="88" spans="1:53" ht="84">
      <c r="A88" s="58" t="s">
        <v>52</v>
      </c>
      <c r="B88" s="57" t="s">
        <v>725</v>
      </c>
      <c r="C88" s="58">
        <v>2025</v>
      </c>
      <c r="D88" s="57" t="s">
        <v>726</v>
      </c>
      <c r="E88" s="58" t="s">
        <v>727</v>
      </c>
      <c r="F88" s="59" t="s">
        <v>728</v>
      </c>
      <c r="G88" s="57" t="s">
        <v>160</v>
      </c>
      <c r="H88" s="58" t="s">
        <v>132</v>
      </c>
      <c r="I88" s="60" t="s">
        <v>729</v>
      </c>
      <c r="J88" s="61">
        <v>45955</v>
      </c>
      <c r="K88" s="62" t="str">
        <f>TEXT(J88,"DD/MM/AA")</f>
        <v>25/10/25</v>
      </c>
      <c r="L88" s="61">
        <v>46320</v>
      </c>
      <c r="M88" s="63" t="str">
        <f>TEXT(L88,"DD/MM/AA")</f>
        <v>25/10/26</v>
      </c>
      <c r="N88" s="115">
        <f>_xlfn.DAYS(CONTRATOS[[#This Row],[TÉRMINO]],CONTRATOS[[#This Row],[INÍCIO]])</f>
        <v>365</v>
      </c>
      <c r="O88" s="62">
        <f ca="1">IF(ISBLANK(CONTRATOS[[#This Row],[TÉRMINO]]),"-",IF(ISNUMBER(CONTRATOS[[#This Row],[TÉRMINO]]),IF(CONTRATOS[[#This Row],[TÉRMINO]]&lt;TODAY(),"EXPIRADO",CONTRATOS[[#This Row],[TÉRMINO]]-TODAY()),"INDETERMINADO"))</f>
        <v>146</v>
      </c>
      <c r="P88" s="64" t="str">
        <f ca="1">IF(O88="EXPIRADO","EXPIRADO",(IF(O88&lt;=30,"INFERIOR A 30 DIAS",(IF(O88&lt;=60,"INFERIOR A 60 DIAS",(IF(O88&lt;=90,"INFERIOR A 90 DIAS",(IF(O88&lt;=120,"INFERIOR A 120 DIAS",(IF(O88&lt;150,"INFERIOR A 150 DIAS",(IF(O88=150,"150 DIAS","SUPERIOR A 150 DIAS")))))))))))))</f>
        <v>INFERIOR A 150 DIAS</v>
      </c>
      <c r="Q88" s="62" t="str">
        <f ca="1">IF(CONTRATOS[[#This Row],[TÉRMINO]]="","VIGENTE",IF(CONTRATOS[[#This Row],[TÉRMINO]]&gt;=TODAY(),"VIGENTE","EXPIRADO"))</f>
        <v>VIGENTE</v>
      </c>
      <c r="R88" s="72">
        <v>413217.8</v>
      </c>
      <c r="S88" s="80" t="s">
        <v>60</v>
      </c>
      <c r="T88" s="66">
        <f>IF(LEFT(AY88,3)="ARP",
    0,
    IFERROR(VLOOKUP(AY88,'M.11 Contratos execução'!A:V,17,FALSE),0)
)</f>
        <v>0</v>
      </c>
      <c r="U88" s="455" t="s">
        <v>78</v>
      </c>
      <c r="V88" s="167" t="s">
        <v>730</v>
      </c>
      <c r="W88" s="96" cm="1">
        <f t="array" ref="W8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8" s="96" cm="1">
        <f t="array" ref="X8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4958613.5999999996</v>
      </c>
      <c r="Y88" s="67" t="s">
        <v>731</v>
      </c>
      <c r="Z88" s="158"/>
      <c r="AA88" s="58" t="s">
        <v>81</v>
      </c>
      <c r="AB88" s="58"/>
      <c r="AC88" s="58"/>
      <c r="AD88" s="289" t="str">
        <f>IF(CONTRATOS[[#This Row],[DIAS_CONTRATO]]&lt;=1800,"PRAZO LEGAL",IF(CONTRATOS[[#This Row],[DIAS_CONTRATO]]&lt;=2130,"EXCEPCIONAL","EMERGENCIAL"))</f>
        <v>PRAZO LEGAL</v>
      </c>
      <c r="AE88" s="116" t="str">
        <f>YEAR(L88) &amp; " - " &amp; IF(MONTH(L88)&lt;=3, "1º Trimestre", IF(MONTH(L88)&lt;=6, "2º Trimestre", IF(MONTH(L88)&lt;=9, "3º Trimestre", IF(MONTH(L88)&lt;=12, "4º Trimestre"))))</f>
        <v>2026 - 4º Trimestre</v>
      </c>
      <c r="AF88" s="130">
        <f>CONTRATOS[[#This Row],[TÉRMINO]]-60</f>
        <v>46260</v>
      </c>
      <c r="AG88" s="116" t="str">
        <f>IF(Z88="","Sem informação", IF(Z88&lt;=AF88, "Dentro do prazo", "Fora do prazo"))</f>
        <v>Sem informação</v>
      </c>
      <c r="AH88" s="79" t="s">
        <v>115</v>
      </c>
      <c r="AJ88" s="58" t="s">
        <v>405</v>
      </c>
      <c r="AK88" s="58" t="s">
        <v>69</v>
      </c>
      <c r="AL88" s="58" t="s">
        <v>406</v>
      </c>
      <c r="AM88" s="58" t="s">
        <v>406</v>
      </c>
      <c r="AN88" s="58" t="s">
        <v>407</v>
      </c>
      <c r="AO88" s="443"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djalma.martins@tjpa.jus.br;; rafaela.prazeres@tjpa.jus.br; rafaela.prazeres@tjpa.jus.br; moises.oliveira@tjpa.jus.br;coordenadoria.contratos@tjpa.jus.br</v>
      </c>
      <c r="AP88" s="143">
        <f ca="1">CONTRATOS[[#This Row],[TÉRMINO]]-TODAY()</f>
        <v>146</v>
      </c>
      <c r="AQ88" s="58" t="str">
        <f>IF(YEAR(CONTRATOS[[#This Row],[TÉRMINO]])=2024,INT((MONTH(CONTRATOS[[#This Row],[TÉRMINO]])+2)/3),"")</f>
        <v/>
      </c>
      <c r="AR88" s="58"/>
      <c r="AS88" s="58" t="str">
        <f ca="1">IF(TODAY()-AB88&gt;365,"Iniciar Processo de Reajuste","Aguardar anualidade")</f>
        <v>Iniciar Processo de Reajuste</v>
      </c>
      <c r="AT88" s="58" t="str">
        <f>_xlfn.CONCAT(TEXT(B88,"000"),"/",C88)</f>
        <v>104/2025</v>
      </c>
      <c r="AU88" s="58"/>
      <c r="AV88" s="57" t="str" cm="1">
        <f t="array" ref="AV88">IF(CONTRATOS[[#This Row],[NOME DO FISCAL ]]="Sem indicação",
   CONTRATOS[[#This Row],[NOME DO FISCAL ]],
   _xlfn.LET(
      _xlpm.s, " "&amp;TRIM(CONTRATOS[[#This Row],[NOME DO FISCAL ]]),
      _xlpm.n, LEN(_xlpm.s)-1,
      _xlpm.idx, _xlfn.SEQUENCE(1,_xlpm.n),
      _xlpm.letras, IF(MID(_xlpm.s,_xlpm.idx,1)=" ", MID(_xlpm.s,_xlpm.idx+1,1), ""),
      _xlfn.TEXTJOIN("",TRUE,_xlpm.letras)
   )
)</f>
        <v>RMP</v>
      </c>
      <c r="AW88" s="57" t="str">
        <f>IF(CONTRATOS[[#This Row],[FISCAL DEMANDANTE]]="sem indicação",CONTRATOS[[#This Row],[FISCAL TECNICO]],CONTRATOS[[#This Row],[FISCAL DEMANDANTE]])</f>
        <v>Rafaela Martins Prazeres</v>
      </c>
      <c r="AX88" s="540" cm="1">
        <f t="array" ref="AX8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920269.34</v>
      </c>
      <c r="AY88" s="58" t="str">
        <f>_xlfn.CONCAT(CONTRATOS[[#This Row],[ARP ou CONTRATO]],CONTRATOS[[#This Row],[N°ANO]])</f>
        <v>CONTRATO104/2025</v>
      </c>
      <c r="AZ88" s="293" t="str">
        <f>IF(ISNUMBER(FIND("8.666",AA88)),
"Nos termos da Portaria n° 3.615/2021-GP, a prorrogação de contratos administrativos deverá ser instaurada com antecedência mínima de 60 (sessenta) dias do término da vigência, mediante envio do respectivo expediente à SEADM, via SEI.",
IF(ISNUMBER(FIND("14.133",AA88)),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8" s="556"/>
    </row>
    <row r="89" spans="1:53" ht="76.5" customHeight="1">
      <c r="A89" s="60" t="s">
        <v>52</v>
      </c>
      <c r="B89" s="164" t="s">
        <v>732</v>
      </c>
      <c r="C89" s="165">
        <v>2022</v>
      </c>
      <c r="D89" s="97" t="s">
        <v>733</v>
      </c>
      <c r="E89" s="60" t="s">
        <v>734</v>
      </c>
      <c r="F89" s="100" t="s">
        <v>735</v>
      </c>
      <c r="G89" s="102" t="s">
        <v>57</v>
      </c>
      <c r="H89" s="60" t="s">
        <v>145</v>
      </c>
      <c r="I89" s="60" t="s">
        <v>736</v>
      </c>
      <c r="J89" s="101">
        <v>44860</v>
      </c>
      <c r="K89" s="102" t="str">
        <f>TEXT(J89,"DD/MM/AA")</f>
        <v>26/10/22</v>
      </c>
      <c r="L89" s="101">
        <v>46321</v>
      </c>
      <c r="M89" s="103" t="str">
        <f>TEXT(L89,"DD/MM/AA")</f>
        <v>26/10/26</v>
      </c>
      <c r="N89" s="102">
        <f>_xlfn.DAYS(CONTRATOS[[#This Row],[TÉRMINO]],CONTRATOS[[#This Row],[INÍCIO]])</f>
        <v>1461</v>
      </c>
      <c r="O89" s="104">
        <f ca="1">IF(ISBLANK(CONTRATOS[[#This Row],[TÉRMINO]]),"-",IF(ISNUMBER(CONTRATOS[[#This Row],[TÉRMINO]]),IF(CONTRATOS[[#This Row],[TÉRMINO]]&lt;TODAY(),"EXPIRADO",CONTRATOS[[#This Row],[TÉRMINO]]-TODAY()),"INDETERMINADO"))</f>
        <v>147</v>
      </c>
      <c r="P89" s="104" t="str">
        <f ca="1">IF(O89="EXPIRADO","EXPIRADO",(IF(O89&lt;=30,"INFERIOR A 30 DIAS",(IF(O89&lt;=60,"INFERIOR A 60 DIAS",(IF(O89&lt;=90,"INFERIOR A 90 DIAS",(IF(O89&lt;=120,"INFERIOR A 120 DIAS",(IF(O89&lt;150,"INFERIOR A 150 DIAS",(IF(O89=150,"150 DIAS","SUPERIOR A 150 DIAS")))))))))))))</f>
        <v>INFERIOR A 150 DIAS</v>
      </c>
      <c r="Q89" s="104" t="str">
        <f ca="1">IF(CONTRATOS[[#This Row],[TÉRMINO]]="","VIGENTE",IF(CONTRATOS[[#This Row],[TÉRMINO]]&gt;=TODAY(),"VIGENTE","EXPIRADO"))</f>
        <v>VIGENTE</v>
      </c>
      <c r="R89" s="307">
        <v>32000</v>
      </c>
      <c r="S89" s="139" t="s">
        <v>60</v>
      </c>
      <c r="T89" s="66">
        <f>IF(LEFT(AY89,3)="ARP",
    0,
    IFERROR(VLOOKUP(AY89,'M.11 Contratos execução'!A:V,17,FALSE),0)
)</f>
        <v>3</v>
      </c>
      <c r="U89" s="58" t="s">
        <v>78</v>
      </c>
      <c r="V89" s="60" t="s">
        <v>737</v>
      </c>
      <c r="W89" s="96" cm="1">
        <f t="array" ref="W8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9" s="96" cm="1">
        <f t="array" ref="X8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36176.120000000003</v>
      </c>
      <c r="Y89" s="106" t="s">
        <v>738</v>
      </c>
      <c r="Z89" s="160"/>
      <c r="AA89" s="60" t="s">
        <v>174</v>
      </c>
      <c r="AB89" s="101">
        <v>45821</v>
      </c>
      <c r="AC89" s="60" t="s">
        <v>65</v>
      </c>
      <c r="AD89" s="60" t="str">
        <f>IF(CONTRATOS[[#This Row],[DIAS_CONTRATO]]&lt;=1800,"PRAZO LEGAL",IF(CONTRATOS[[#This Row],[DIAS_CONTRATO]]&lt;=2130,"EXCEPCIONAL","EMERGENCIAL"))</f>
        <v>PRAZO LEGAL</v>
      </c>
      <c r="AE89" s="60" t="str">
        <f>YEAR(L89) &amp; " - " &amp; IF(MONTH(L89)&lt;=3, "1º Trimestre", IF(MONTH(L89)&lt;=6, "2º Trimestre", IF(MONTH(L89)&lt;=9, "3º Trimestre", IF(MONTH(L89)&lt;=12, "4º Trimestre"))))</f>
        <v>2026 - 4º Trimestre</v>
      </c>
      <c r="AF89" s="101">
        <f>CONTRATOS[[#This Row],[TÉRMINO]]-60</f>
        <v>46261</v>
      </c>
      <c r="AG89" s="116" t="str">
        <f>IF(Z89="","Sem informação", IF(Z89&lt;=AF89, "Dentro do prazo", "Fora do prazo"))</f>
        <v>Sem informação</v>
      </c>
      <c r="AH89" s="279" t="s">
        <v>115</v>
      </c>
      <c r="AI89" s="60"/>
      <c r="AJ89" s="60" t="s">
        <v>455</v>
      </c>
      <c r="AK89" s="60" t="s">
        <v>69</v>
      </c>
      <c r="AL89" s="60" t="s">
        <v>739</v>
      </c>
      <c r="AM89" s="102" t="s">
        <v>69</v>
      </c>
      <c r="AN89" s="102" t="s">
        <v>69</v>
      </c>
      <c r="AO8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rennan.santos@tjpa.jus.br;; andreza.cassiano@tjpa.jus.br; ; ;coordenadoria.contratos@tjpa.jus.br</v>
      </c>
      <c r="AP89" s="187">
        <f ca="1">CONTRATOS[[#This Row],[TÉRMINO]]-TODAY()</f>
        <v>147</v>
      </c>
      <c r="AQ89" s="60" t="str">
        <f>IF(YEAR(CONTRATOS[[#This Row],[TÉRMINO]])=2024,INT((MONTH(CONTRATOS[[#This Row],[TÉRMINO]])+2)/3),"")</f>
        <v/>
      </c>
      <c r="AR89" s="60"/>
      <c r="AS89" s="58" t="str">
        <f ca="1">IF(TODAY()-AB89&gt;365,"Iniciar Processo de Reajuste","Aguardar anualidade")</f>
        <v>Aguardar anualidade</v>
      </c>
      <c r="AT89" s="60" t="str">
        <f>_xlfn.CONCAT(TEXT(B89,"000"),"/",C89)</f>
        <v>073/2022</v>
      </c>
      <c r="AU89" s="60"/>
      <c r="AV89" s="58" t="str" cm="1">
        <f t="array" ref="AV89">IF(CONTRATOS[[#This Row],[NOME DO FISCAL ]]="Sem indicação",
   CONTRATOS[[#This Row],[NOME DO FISCAL ]],
   _xlfn.LET(
      _xlpm.s, " "&amp;TRIM(CONTRATOS[[#This Row],[NOME DO FISCAL ]]),
      _xlpm.n, LEN(_xlpm.s)-1,
      _xlpm.idx, _xlfn.SEQUENCE(1,_xlpm.n),
      _xlpm.letras, IF(MID(_xlpm.s,_xlpm.idx,1)=" ", MID(_xlpm.s,_xlpm.idx+1,1), ""),
      _xlfn.TEXTJOIN("",TRUE,_xlpm.letras)
   )
)</f>
        <v>AdLOC</v>
      </c>
      <c r="AW89" s="57" t="str">
        <f>IF(CONTRATOS[[#This Row],[FISCAL DEMANDANTE]]="sem indicação",CONTRATOS[[#This Row],[FISCAL TECNICO]],CONTRATOS[[#This Row],[FISCAL DEMANDANTE]])</f>
        <v>Andreza de Lourdes Oliveira Cassiano</v>
      </c>
      <c r="AX89" s="540" cm="1">
        <f t="array" ref="AX8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103576.3</v>
      </c>
      <c r="AY89" s="58" t="str">
        <f>_xlfn.CONCAT(CONTRATOS[[#This Row],[ARP ou CONTRATO]],CONTRATOS[[#This Row],[N°ANO]])</f>
        <v>CONTRATO073/2022</v>
      </c>
      <c r="AZ89" s="293" t="str">
        <f>IF(ISNUMBER(FIND("8.666",AA89)),
"Nos termos da Portaria n° 3.615/2021-GP, a prorrogação de contratos administrativos deverá ser instaurada com antecedência mínima de 60 (sessenta) dias do término da vigência, mediante envio do respectivo expediente à SEADM, via SEI.",
IF(ISNUMBER(FIND("14.133",AA89)),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9" s="556"/>
    </row>
    <row r="90" spans="1:53" ht="89.25" customHeight="1">
      <c r="A90" s="58" t="s">
        <v>52</v>
      </c>
      <c r="B90" s="57" t="s">
        <v>740</v>
      </c>
      <c r="C90" s="58">
        <v>2024</v>
      </c>
      <c r="D90" s="57" t="s">
        <v>741</v>
      </c>
      <c r="E90" s="58" t="s">
        <v>742</v>
      </c>
      <c r="F90" s="59" t="s">
        <v>743</v>
      </c>
      <c r="G90" s="57" t="s">
        <v>57</v>
      </c>
      <c r="H90" s="58" t="s">
        <v>58</v>
      </c>
      <c r="I90" s="60" t="s">
        <v>744</v>
      </c>
      <c r="J90" s="61">
        <v>45597</v>
      </c>
      <c r="K90" s="62" t="str">
        <f>TEXT(J90,"DD/MM/AA")</f>
        <v>01/11/24</v>
      </c>
      <c r="L90" s="61">
        <v>46327</v>
      </c>
      <c r="M90" s="63" t="str">
        <f>TEXT(L90,"DD/MM/AA")</f>
        <v>01/11/26</v>
      </c>
      <c r="N90" s="115">
        <f>_xlfn.DAYS(CONTRATOS[[#This Row],[TÉRMINO]],CONTRATOS[[#This Row],[INÍCIO]])</f>
        <v>730</v>
      </c>
      <c r="O90" s="64">
        <f ca="1">IF(ISBLANK(CONTRATOS[[#This Row],[TÉRMINO]]),"-",IF(ISNUMBER(CONTRATOS[[#This Row],[TÉRMINO]]),IF(CONTRATOS[[#This Row],[TÉRMINO]]&lt;TODAY(),"EXPIRADO",CONTRATOS[[#This Row],[TÉRMINO]]-TODAY()),"INDETERMINADO"))</f>
        <v>153</v>
      </c>
      <c r="P90" s="64" t="str">
        <f ca="1">IF(O90="EXPIRADO","EXPIRADO",(IF(O90&lt;=30,"INFERIOR A 30 DIAS",(IF(O90&lt;=60,"INFERIOR A 60 DIAS",(IF(O90&lt;=90,"INFERIOR A 90 DIAS",(IF(O90&lt;=120,"INFERIOR A 120 DIAS",(IF(O90&lt;150,"INFERIOR A 150 DIAS",(IF(O90=150,"150 DIAS","SUPERIOR A 150 DIAS")))))))))))))</f>
        <v>SUPERIOR A 150 DIAS</v>
      </c>
      <c r="Q90" s="62" t="str">
        <f ca="1">IF(CONTRATOS[[#This Row],[TÉRMINO]]="","VIGENTE",IF(CONTRATOS[[#This Row],[TÉRMINO]]&gt;=TODAY(),"VIGENTE","EXPIRADO"))</f>
        <v>VIGENTE</v>
      </c>
      <c r="R90" s="72">
        <v>154276.65</v>
      </c>
      <c r="S90" s="80" t="s">
        <v>60</v>
      </c>
      <c r="T90" s="66">
        <f>IF(LEFT(AY90,3)="ARP",
    0,
    IFERROR(VLOOKUP(AY90,'M.11 Contratos execução'!A:V,17,FALSE),0)
)</f>
        <v>0</v>
      </c>
      <c r="U90" s="455" t="s">
        <v>78</v>
      </c>
      <c r="V90" s="167" t="s">
        <v>745</v>
      </c>
      <c r="W90" s="96" cm="1">
        <f t="array" ref="W9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90" s="96" cm="1">
        <f t="array" ref="X9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154276.65</v>
      </c>
      <c r="Y90" s="67" t="s">
        <v>746</v>
      </c>
      <c r="Z90" s="158"/>
      <c r="AA90" s="58" t="s">
        <v>81</v>
      </c>
      <c r="AB90" s="61">
        <v>45842</v>
      </c>
      <c r="AC90" s="58"/>
      <c r="AD90" s="289" t="str">
        <f>IF(CONTRATOS[[#This Row],[DIAS_CONTRATO]]&lt;=1800,"PRAZO LEGAL",IF(CONTRATOS[[#This Row],[DIAS_CONTRATO]]&lt;=2130,"EXCEPCIONAL","EMERGENCIAL"))</f>
        <v>PRAZO LEGAL</v>
      </c>
      <c r="AE90" s="116" t="str">
        <f>YEAR(L90) &amp; " - " &amp; IF(MONTH(L90)&lt;=3, "1º Trimestre", IF(MONTH(L90)&lt;=6, "2º Trimestre", IF(MONTH(L90)&lt;=9, "3º Trimestre", IF(MONTH(L90)&lt;=12, "4º Trimestre"))))</f>
        <v>2026 - 4º Trimestre</v>
      </c>
      <c r="AF90" s="130">
        <f>CONTRATOS[[#This Row],[TÉRMINO]]-60</f>
        <v>46267</v>
      </c>
      <c r="AG90" s="116" t="str">
        <f>IF(Z90="","Sem informação", IF(Z90&lt;=AF90, "Dentro do prazo", "Fora do prazo"))</f>
        <v>Sem informação</v>
      </c>
      <c r="AH90" s="79" t="s">
        <v>115</v>
      </c>
      <c r="AJ90" s="58" t="s">
        <v>747</v>
      </c>
      <c r="AK90" s="58" t="s">
        <v>69</v>
      </c>
      <c r="AL90" s="58" t="s">
        <v>405</v>
      </c>
      <c r="AM90" s="58" t="s">
        <v>748</v>
      </c>
      <c r="AN90" s="58" t="s">
        <v>749</v>
      </c>
      <c r="AO9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wanderson.marques@tjpa.jus.br;; djalma.martins@tjpa.jus.br; rodrigo.alcantara@tjpa.jus.br; elias.moraes@tjpa.jus.br;coordenadoria.contratos@tjpa.jus.br</v>
      </c>
      <c r="AP90" s="143">
        <f ca="1">CONTRATOS[[#This Row],[TÉRMINO]]-TODAY()</f>
        <v>153</v>
      </c>
      <c r="AQ90" s="58" t="str">
        <f>IF(YEAR(CONTRATOS[[#This Row],[TÉRMINO]])=2024,INT((MONTH(CONTRATOS[[#This Row],[TÉRMINO]])+2)/3),"")</f>
        <v/>
      </c>
      <c r="AR90" s="58"/>
      <c r="AS90" s="58" t="str">
        <f ca="1">IF(TODAY()-AB90&gt;365,"Iniciar Processo de Reajuste","Aguardar anualidade")</f>
        <v>Aguardar anualidade</v>
      </c>
      <c r="AT90" s="58" t="str">
        <f>_xlfn.CONCAT(TEXT(B90,"000"),"/",C90)</f>
        <v>110/2024</v>
      </c>
      <c r="AU90" s="58"/>
      <c r="AV90" s="58" t="str" cm="1">
        <f t="array" ref="AV90">IF(CONTRATOS[[#This Row],[NOME DO FISCAL ]]="Sem indicação",
   CONTRATOS[[#This Row],[NOME DO FISCAL ]],
   _xlfn.LET(
      _xlpm.s, " "&amp;TRIM(CONTRATOS[[#This Row],[NOME DO FISCAL ]]),
      _xlpm.n, LEN(_xlpm.s)-1,
      _xlpm.idx, _xlfn.SEQUENCE(1,_xlpm.n),
      _xlpm.letras, IF(MID(_xlpm.s,_xlpm.idx,1)=" ", MID(_xlpm.s,_xlpm.idx+1,1), ""),
      _xlfn.TEXTJOIN("",TRUE,_xlpm.letras)
   )
)</f>
        <v>DDCM</v>
      </c>
      <c r="AW90" s="57" t="str">
        <f>IF(CONTRATOS[[#This Row],[FISCAL DEMANDANTE]]="sem indicação",CONTRATOS[[#This Row],[FISCAL TECNICO]],CONTRATOS[[#This Row],[FISCAL DEMANDANTE]])</f>
        <v>Djalma Da Costa Martins</v>
      </c>
      <c r="AX90" s="540" cm="1">
        <f t="array" ref="AX9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83752.81</v>
      </c>
      <c r="AY90" s="58" t="str">
        <f>_xlfn.CONCAT(CONTRATOS[[#This Row],[ARP ou CONTRATO]],CONTRATOS[[#This Row],[N°ANO]])</f>
        <v>CONTRATO110/2024</v>
      </c>
      <c r="AZ90" s="293" t="str">
        <f>IF(ISNUMBER(FIND("8.666",AA90)),
"Nos termos da Portaria n° 3.615/2021-GP, a prorrogação de contratos administrativos deverá ser instaurada com antecedência mínima de 60 (sessenta) dias do término da vigência, mediante envio do respectivo expediente à SEADM, via SEI.",
IF(ISNUMBER(FIND("14.133",AA90)),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90" s="556"/>
    </row>
    <row r="91" spans="1:53" ht="90" customHeight="1">
      <c r="A91" s="240" t="s">
        <v>71</v>
      </c>
      <c r="B91" s="241" t="s">
        <v>750</v>
      </c>
      <c r="C91" s="240">
        <v>2025</v>
      </c>
      <c r="D91" s="241" t="s">
        <v>751</v>
      </c>
      <c r="E91" s="240" t="s">
        <v>752</v>
      </c>
      <c r="F91" s="242" t="s">
        <v>753</v>
      </c>
      <c r="G91" s="241" t="s">
        <v>57</v>
      </c>
      <c r="H91" s="240" t="s">
        <v>58</v>
      </c>
      <c r="I91" s="240" t="s">
        <v>112</v>
      </c>
      <c r="J91" s="243">
        <v>45964</v>
      </c>
      <c r="K91" s="62" t="str">
        <f>TEXT(J91,"DD/MM/AA")</f>
        <v>03/11/25</v>
      </c>
      <c r="L91" s="243">
        <v>46329</v>
      </c>
      <c r="M91" s="63" t="str">
        <f>TEXT(L91,"DD/MM/AA")</f>
        <v>03/11/26</v>
      </c>
      <c r="N91" s="115">
        <f>_xlfn.DAYS(CONTRATOS[[#This Row],[TÉRMINO]],CONTRATOS[[#This Row],[INÍCIO]])</f>
        <v>365</v>
      </c>
      <c r="O91" s="244">
        <f ca="1">IF(ISBLANK(CONTRATOS[[#This Row],[TÉRMINO]]),"-",IF(ISNUMBER(CONTRATOS[[#This Row],[TÉRMINO]]),IF(CONTRATOS[[#This Row],[TÉRMINO]]&lt;TODAY(),"EXPIRADO",CONTRATOS[[#This Row],[TÉRMINO]]-TODAY()),"INDETERMINADO"))</f>
        <v>155</v>
      </c>
      <c r="P91" s="246" t="str">
        <f ca="1">IF(O91="EXPIRADO","EXPIRADO",(IF(O91&lt;=30,"INFERIOR A 30 DIAS",(IF(O91&lt;=60,"INFERIOR A 60 DIAS",(IF(O91&lt;=90,"INFERIOR A 90 DIAS",(IF(O91&lt;=120,"INFERIOR A 120 DIAS",(IF(O91&lt;150,"INFERIOR A 150 DIAS",(IF(O91=150,"150 DIAS","SUPERIOR A 150 DIAS")))))))))))))</f>
        <v>SUPERIOR A 150 DIAS</v>
      </c>
      <c r="Q91" s="244" t="str">
        <f ca="1">IF(CONTRATOS[[#This Row],[TÉRMINO]]="","VIGENTE",IF(CONTRATOS[[#This Row],[TÉRMINO]]&gt;=TODAY(),"VIGENTE","EXPIRADO"))</f>
        <v>VIGENTE</v>
      </c>
      <c r="R91" s="451">
        <v>1254750</v>
      </c>
      <c r="S91" s="453" t="s">
        <v>60</v>
      </c>
      <c r="T91" s="66">
        <f>IF(LEFT(AY91,3)="ARP",
    0,
    IFERROR(VLOOKUP(AY91,'M.11 Contratos execução'!A:V,17,FALSE),0)
)</f>
        <v>0</v>
      </c>
      <c r="U91" s="261" t="s">
        <v>357</v>
      </c>
      <c r="V91" s="247" t="s">
        <v>754</v>
      </c>
      <c r="W91" s="96" cm="1">
        <f t="array" ref="W9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91" s="96" cm="1">
        <f t="array" ref="X9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1254750</v>
      </c>
      <c r="Y91" s="249"/>
      <c r="Z91" s="250"/>
      <c r="AA91" s="240" t="s">
        <v>81</v>
      </c>
      <c r="AB91" s="243">
        <v>45881</v>
      </c>
      <c r="AC91" s="240"/>
      <c r="AD91" s="457" t="str">
        <f>IF(CONTRATOS[[#This Row],[DIAS_CONTRATO]]&lt;=1800,"PRAZO LEGAL",IF(CONTRATOS[[#This Row],[DIAS_CONTRATO]]&lt;=2130,"EXCEPCIONAL","EMERGENCIAL"))</f>
        <v>PRAZO LEGAL</v>
      </c>
      <c r="AE91" s="240" t="str">
        <f>YEAR(L91) &amp; " - " &amp; IF(MONTH(L91)&lt;=3, "1º Trimestre", IF(MONTH(L91)&lt;=6, "2º Trimestre", IF(MONTH(L91)&lt;=9, "3º Trimestre", IF(MONTH(L91)&lt;=12, "4º Trimestre"))))</f>
        <v>2026 - 4º Trimestre</v>
      </c>
      <c r="AF91" s="243">
        <f>CONTRATOS[[#This Row],[TÉRMINO]]-60</f>
        <v>46269</v>
      </c>
      <c r="AG91" s="116" t="str">
        <f>IF(Z91="","Sem informação", IF(Z91&lt;=AF91, "Dentro do prazo", "Fora do prazo"))</f>
        <v>Sem informação</v>
      </c>
      <c r="AH91" s="459" t="s">
        <v>115</v>
      </c>
      <c r="AI91" s="240"/>
      <c r="AJ91" s="240" t="s">
        <v>360</v>
      </c>
      <c r="AK91" s="240" t="s">
        <v>69</v>
      </c>
      <c r="AL91" s="240" t="s">
        <v>361</v>
      </c>
      <c r="AM91" s="240" t="s">
        <v>69</v>
      </c>
      <c r="AN91" s="240" t="s">
        <v>69</v>
      </c>
      <c r="AO91" s="461"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walter.duarte@tjpa.jus.br;; regina.silva@tjpa.jus.br; ; ;coordenadoria.contratos@tjpa.jus.br</v>
      </c>
      <c r="AP91" s="253">
        <f ca="1">CONTRATOS[[#This Row],[TÉRMINO]]-TODAY()</f>
        <v>155</v>
      </c>
      <c r="AQ91" s="240" t="str">
        <f>IF(YEAR(CONTRATOS[[#This Row],[TÉRMINO]])=2024,INT((MONTH(CONTRATOS[[#This Row],[TÉRMINO]])+2)/3),"")</f>
        <v/>
      </c>
      <c r="AR91" s="240"/>
      <c r="AS91" s="58" t="str">
        <f ca="1">IF(TODAY()-AB91&gt;365,"Iniciar Processo de Reajuste","Aguardar anualidade")</f>
        <v>Aguardar anualidade</v>
      </c>
      <c r="AT91" s="240" t="str">
        <f>_xlfn.CONCAT(TEXT(B91,"000"),"/",C91)</f>
        <v>058/2025</v>
      </c>
      <c r="AU91" s="58"/>
      <c r="AV91" s="241" t="str" cm="1">
        <f t="array" ref="AV91">IF(CONTRATOS[[#This Row],[NOME DO FISCAL ]]="Sem indicação",
   CONTRATOS[[#This Row],[NOME DO FISCAL ]],
   _xlfn.LET(
      _xlpm.s, " "&amp;TRIM(CONTRATOS[[#This Row],[NOME DO FISCAL ]]),
      _xlpm.n, LEN(_xlpm.s)-1,
      _xlpm.idx, _xlfn.SEQUENCE(1,_xlpm.n),
      _xlpm.letras, IF(MID(_xlpm.s,_xlpm.idx,1)=" ", MID(_xlpm.s,_xlpm.idx+1,1), ""),
      _xlfn.TEXTJOIN("",TRUE,_xlpm.letras)
   )
)</f>
        <v>RCOdS</v>
      </c>
      <c r="AW91" s="241" t="str">
        <f>IF(CONTRATOS[[#This Row],[FISCAL DEMANDANTE]]="sem indicação",CONTRATOS[[#This Row],[FISCAL TECNICO]],CONTRATOS[[#This Row],[FISCAL DEMANDANTE]])</f>
        <v>Regina Celia Oliveira da Silva</v>
      </c>
      <c r="AX91" s="543" cm="1">
        <f t="array" ref="AX9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91" s="58" t="str">
        <f>_xlfn.CONCAT(CONTRATOS[[#This Row],[ARP ou CONTRATO]],CONTRATOS[[#This Row],[N°ANO]])</f>
        <v>ARP058/2025</v>
      </c>
      <c r="AZ91" s="293" t="str">
        <f>IF(ISNUMBER(FIND("8.666",AA91)),
"Nos termos da Portaria n° 3.615/2021-GP, a prorrogação de contratos administrativos deverá ser instaurada com antecedência mínima de 60 (sessenta) dias do término da vigência, mediante envio do respectivo expediente à SEADM, via SEI.",
IF(ISNUMBER(FIND("14.133",AA91)),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91" s="556"/>
    </row>
    <row r="92" spans="1:53" s="215" customFormat="1" ht="60">
      <c r="A92" s="58" t="s">
        <v>52</v>
      </c>
      <c r="B92" s="68" t="s">
        <v>156</v>
      </c>
      <c r="C92" s="69">
        <v>2021</v>
      </c>
      <c r="D92" s="57" t="s">
        <v>755</v>
      </c>
      <c r="E92" s="58" t="s">
        <v>325</v>
      </c>
      <c r="F92" s="59" t="s">
        <v>756</v>
      </c>
      <c r="G92" s="115" t="s">
        <v>144</v>
      </c>
      <c r="H92" s="58" t="s">
        <v>58</v>
      </c>
      <c r="I92" s="60" t="s">
        <v>757</v>
      </c>
      <c r="J92" s="61">
        <v>44503</v>
      </c>
      <c r="K92" s="62" t="str">
        <f>TEXT(J92,"DD/MM/AA")</f>
        <v>03/11/21</v>
      </c>
      <c r="L92" s="61">
        <v>46329</v>
      </c>
      <c r="M92" s="63" t="str">
        <f>TEXT(L92,"DD/MM/AA")</f>
        <v>03/11/26</v>
      </c>
      <c r="N92" s="62">
        <f>_xlfn.DAYS(CONTRATOS[[#This Row],[TÉRMINO]],CONTRATOS[[#This Row],[INÍCIO]])</f>
        <v>1826</v>
      </c>
      <c r="O92" s="64">
        <f ca="1">IF(ISBLANK(CONTRATOS[[#This Row],[TÉRMINO]]),"-",IF(ISNUMBER(CONTRATOS[[#This Row],[TÉRMINO]]),IF(CONTRATOS[[#This Row],[TÉRMINO]]&lt;TODAY(),"EXPIRADO",CONTRATOS[[#This Row],[TÉRMINO]]-TODAY()),"INDETERMINADO"))</f>
        <v>155</v>
      </c>
      <c r="P92" s="64" t="str">
        <f ca="1">IF(O92="EXPIRADO","EXPIRADO",(IF(O92&lt;=30,"INFERIOR A 30 DIAS",(IF(O92&lt;=60,"INFERIOR A 60 DIAS",(IF(O92&lt;=90,"INFERIOR A 90 DIAS",(IF(O92&lt;=120,"INFERIOR A 120 DIAS",(IF(O92&lt;150,"INFERIOR A 150 DIAS",(IF(O92=150,"150 DIAS","SUPERIOR A 150 DIAS")))))))))))))</f>
        <v>SUPERIOR A 150 DIAS</v>
      </c>
      <c r="Q92" s="64" t="str">
        <f ca="1">IF(CONTRATOS[[#This Row],[TÉRMINO]]="","VIGENTE",IF(CONTRATOS[[#This Row],[TÉRMINO]]&gt;=TODAY(),"VIGENTE","EXPIRADO"))</f>
        <v>VIGENTE</v>
      </c>
      <c r="R92" s="72">
        <v>666057.53</v>
      </c>
      <c r="S92" s="80" t="s">
        <v>60</v>
      </c>
      <c r="T92" s="66">
        <f>IF(LEFT(AY92,3)="ARP",
    0,
    IFERROR(VLOOKUP(AY92,'M.11 Contratos execução'!A:V,17,FALSE),0)
)</f>
        <v>1</v>
      </c>
      <c r="U92" s="77" t="s">
        <v>98</v>
      </c>
      <c r="V92" s="58" t="s">
        <v>758</v>
      </c>
      <c r="W92" s="96" cm="1">
        <f t="array" ref="W9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92" s="96" cm="1">
        <f t="array" ref="X9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53808.99</v>
      </c>
      <c r="Y92" s="67" t="s">
        <v>759</v>
      </c>
      <c r="Z92" s="158"/>
      <c r="AA92" s="58" t="s">
        <v>64</v>
      </c>
      <c r="AB92" s="58"/>
      <c r="AC92" s="58" t="s">
        <v>101</v>
      </c>
      <c r="AD92" s="58" t="str">
        <f>IF(CONTRATOS[[#This Row],[DIAS_CONTRATO]]&lt;=1800,"PRAZO LEGAL",IF(CONTRATOS[[#This Row],[DIAS_CONTRATO]]&lt;=2130,"EXCEPCIONAL","EMERGENCIAL"))</f>
        <v>EXCEPCIONAL</v>
      </c>
      <c r="AE92" s="58" t="str">
        <f>YEAR(L92) &amp; " - " &amp; IF(MONTH(L92)&lt;=3, "1º Trimestre", IF(MONTH(L92)&lt;=6, "2º Trimestre", IF(MONTH(L92)&lt;=9, "3º Trimestre", IF(MONTH(L92)&lt;=12, "4º Trimestre"))))</f>
        <v>2026 - 4º Trimestre</v>
      </c>
      <c r="AF92" s="61">
        <f>CONTRATOS[[#This Row],[TÉRMINO]]-60</f>
        <v>46269</v>
      </c>
      <c r="AG92" s="116" t="str">
        <f>IF(Z92="","Sem informação", IF(Z92&lt;=AF92, "Dentro do prazo", "Fora do prazo"))</f>
        <v>Sem informação</v>
      </c>
      <c r="AH92" s="79" t="s">
        <v>115</v>
      </c>
      <c r="AI92" s="74"/>
      <c r="AJ92" s="58" t="s">
        <v>102</v>
      </c>
      <c r="AK92" s="58" t="s">
        <v>103</v>
      </c>
      <c r="AL92" s="58" t="s">
        <v>104</v>
      </c>
      <c r="AM92" s="115" t="s">
        <v>103</v>
      </c>
      <c r="AN92" s="115" t="s">
        <v>311</v>
      </c>
      <c r="AO9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denison.soares@tjpa.jus.br;arilson.silva@tjpa.jus.br; claudio.cabral@tjpa.jus.br; arilson.silva@tjpa.jus.br; bruno.bcardoso@tjpa.jus.br;coordenadoria.contratos@tjpa.jus.br</v>
      </c>
      <c r="AP92" s="143">
        <f ca="1">CONTRATOS[[#This Row],[TÉRMINO]]-TODAY()</f>
        <v>155</v>
      </c>
      <c r="AQ92" s="58" t="str">
        <f>IF(YEAR(CONTRATOS[[#This Row],[TÉRMINO]])=2024,INT((MONTH(CONTRATOS[[#This Row],[TÉRMINO]])+2)/3),"")</f>
        <v/>
      </c>
      <c r="AR92" s="58"/>
      <c r="AS92" s="58" t="str">
        <f ca="1">IF(TODAY()-AB92&gt;365,"Iniciar Processo de Reajuste","Aguardar anualidade")</f>
        <v>Iniciar Processo de Reajuste</v>
      </c>
      <c r="AT92" s="58" t="str">
        <f>_xlfn.CONCAT(TEXT(B92,"000"),"/",C92)</f>
        <v>050/2021</v>
      </c>
      <c r="AU92" s="58"/>
      <c r="AV92" s="58" t="str" cm="1">
        <f t="array" ref="AV92">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92" s="57" t="str">
        <f>IF(CONTRATOS[[#This Row],[FISCAL DEMANDANTE]]="sem indicação",CONTRATOS[[#This Row],[FISCAL TECNICO]],CONTRATOS[[#This Row],[FISCAL DEMANDANTE]])</f>
        <v>Arilson Galdino da Silva</v>
      </c>
      <c r="AX92" s="540" cm="1">
        <f t="array" ref="AX9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619466.52</v>
      </c>
      <c r="AY92" s="58" t="str">
        <f>_xlfn.CONCAT(CONTRATOS[[#This Row],[ARP ou CONTRATO]],CONTRATOS[[#This Row],[N°ANO]])</f>
        <v>CONTRATO050/2021</v>
      </c>
      <c r="AZ92" s="293" t="str">
        <f>IF(ISNUMBER(FIND("8.666",AA92)),
"Nos termos da Portaria n° 3.615/2021-GP, a prorrogação de contratos administrativos deverá ser instaurada com antecedência mínima de 60 (sessenta) dias do término da vigência, mediante envio do respectivo expediente à SEADM, via SEI.",
IF(ISNUMBER(FIND("14.133",AA92)),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92" s="556"/>
    </row>
    <row r="93" spans="1:53" s="215" customFormat="1" ht="60">
      <c r="A93" s="215" t="s">
        <v>71</v>
      </c>
      <c r="B93" s="216" t="s">
        <v>760</v>
      </c>
      <c r="C93" s="215">
        <v>2024</v>
      </c>
      <c r="D93" s="216" t="s">
        <v>761</v>
      </c>
      <c r="E93" s="215" t="s">
        <v>762</v>
      </c>
      <c r="F93" s="217" t="s">
        <v>763</v>
      </c>
      <c r="G93" s="216" t="s">
        <v>57</v>
      </c>
      <c r="H93" s="215" t="s">
        <v>58</v>
      </c>
      <c r="I93" s="215" t="s">
        <v>764</v>
      </c>
      <c r="J93" s="218">
        <v>45601</v>
      </c>
      <c r="K93" s="219" t="str">
        <f>TEXT(J93,"DD/MM/AA")</f>
        <v>05/11/24</v>
      </c>
      <c r="L93" s="218">
        <v>46331</v>
      </c>
      <c r="M93" s="220" t="str">
        <f>TEXT(L93,"DD/MM/AA")</f>
        <v>05/11/26</v>
      </c>
      <c r="N93" s="219">
        <f>_xlfn.DAYS(CONTRATOS[[#This Row],[TÉRMINO]],CONTRATOS[[#This Row],[INÍCIO]])</f>
        <v>730</v>
      </c>
      <c r="O93" s="219">
        <f ca="1">IF(ISBLANK(CONTRATOS[[#This Row],[TÉRMINO]]),"-",IF(ISNUMBER(CONTRATOS[[#This Row],[TÉRMINO]]),IF(CONTRATOS[[#This Row],[TÉRMINO]]&lt;TODAY(),"EXPIRADO",CONTRATOS[[#This Row],[TÉRMINO]]-TODAY()),"INDETERMINADO"))</f>
        <v>157</v>
      </c>
      <c r="P93" s="221" t="str">
        <f ca="1">IF(O93="EXPIRADO","EXPIRADO",(IF(O93&lt;=30,"INFERIOR A 30 DIAS",(IF(O93&lt;=60,"INFERIOR A 60 DIAS",(IF(O93&lt;=90,"INFERIOR A 90 DIAS",(IF(O93&lt;=120,"INFERIOR A 120 DIAS",(IF(O93&lt;150,"INFERIOR A 150 DIAS",(IF(O93=150,"150 DIAS","SUPERIOR A 150 DIAS")))))))))))))</f>
        <v>SUPERIOR A 150 DIAS</v>
      </c>
      <c r="Q93" s="219" t="str">
        <f ca="1">IF(CONTRATOS[[#This Row],[TÉRMINO]]="","VIGENTE",IF(CONTRATOS[[#This Row],[TÉRMINO]]&gt;=TODAY(),"VIGENTE","EXPIRADO"))</f>
        <v>VIGENTE</v>
      </c>
      <c r="R93" s="309">
        <v>2084309.5</v>
      </c>
      <c r="S93" s="259" t="s">
        <v>60</v>
      </c>
      <c r="T93" s="66">
        <f>IF(LEFT(AY93,3)="ARP",
    0,
    IFERROR(VLOOKUP(AY93,'M.11 Contratos execução'!A:V,17,FALSE),0)
)</f>
        <v>0</v>
      </c>
      <c r="U93" s="58" t="s">
        <v>61</v>
      </c>
      <c r="V93" s="222" t="s">
        <v>765</v>
      </c>
      <c r="W93" s="96" cm="1">
        <f t="array" ref="W9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93" s="96" cm="1">
        <f t="array" ref="X9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4283875.4869999997</v>
      </c>
      <c r="Y93" s="223" t="s">
        <v>766</v>
      </c>
      <c r="Z93" s="224">
        <v>45904</v>
      </c>
      <c r="AA93" s="215" t="s">
        <v>81</v>
      </c>
      <c r="AC93" s="215" t="s">
        <v>66</v>
      </c>
      <c r="AD93" s="282" t="str">
        <f>IF(CONTRATOS[[#This Row],[DIAS_CONTRATO]]&lt;=1800,"PRAZO LEGAL",IF(CONTRATOS[[#This Row],[DIAS_CONTRATO]]&lt;=2130,"EXCEPCIONAL","EMERGENCIAL"))</f>
        <v>PRAZO LEGAL</v>
      </c>
      <c r="AE93" s="215" t="str">
        <f>YEAR(L93) &amp; " - " &amp; IF(MONTH(L93)&lt;=3, "1º Trimestre", IF(MONTH(L93)&lt;=6, "2º Trimestre", IF(MONTH(L93)&lt;=9, "3º Trimestre", IF(MONTH(L93)&lt;=12, "4º Trimestre"))))</f>
        <v>2026 - 4º Trimestre</v>
      </c>
      <c r="AF93" s="218">
        <f>CONTRATOS[[#This Row],[TÉRMINO]]-60</f>
        <v>46271</v>
      </c>
      <c r="AG93" s="116" t="str">
        <f>IF(Z93="","Sem informação", IF(Z93&lt;=AF93, "Dentro do prazo", "Fora do prazo"))</f>
        <v>Dentro do prazo</v>
      </c>
      <c r="AH93" s="79" t="s">
        <v>115</v>
      </c>
      <c r="AJ93" s="215" t="s">
        <v>567</v>
      </c>
      <c r="AK93" s="215" t="s">
        <v>69</v>
      </c>
      <c r="AL93" s="215" t="s">
        <v>624</v>
      </c>
      <c r="AM93" s="215" t="s">
        <v>69</v>
      </c>
      <c r="AN93" s="215" t="s">
        <v>622</v>
      </c>
      <c r="AO9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carlo.martins@tjpa.jus.br;; glaucia.cordeiro@tjpa.jus.br; ; rita.oliveira@tjpa.jus.br;coordenadoria.contratos@tjpa.jus.br</v>
      </c>
      <c r="AP93" s="227">
        <f ca="1">CONTRATOS[[#This Row],[TÉRMINO]]-TODAY()</f>
        <v>157</v>
      </c>
      <c r="AQ93" s="215" t="str">
        <f>IF(YEAR(CONTRATOS[[#This Row],[TÉRMINO]])=2024,INT((MONTH(CONTRATOS[[#This Row],[TÉRMINO]])+2)/3),"")</f>
        <v/>
      </c>
      <c r="AS93" s="58" t="str">
        <f ca="1">IF(TODAY()-AB93&gt;365,"Iniciar Processo de Reajuste","Aguardar anualidade")</f>
        <v>Iniciar Processo de Reajuste</v>
      </c>
      <c r="AT93" s="215" t="str">
        <f>_xlfn.CONCAT(TEXT(B93,"000"),"/",C93)</f>
        <v>077/2024</v>
      </c>
      <c r="AV93" s="58" t="str" cm="1">
        <f t="array" ref="AV93">IF(CONTRATOS[[#This Row],[NOME DO FISCAL ]]="Sem indicação",
   CONTRATOS[[#This Row],[NOME DO FISCAL ]],
   _xlfn.LET(
      _xlpm.s, " "&amp;TRIM(CONTRATOS[[#This Row],[NOME DO FISCAL ]]),
      _xlpm.n, LEN(_xlpm.s)-1,
      _xlpm.idx, _xlfn.SEQUENCE(1,_xlpm.n),
      _xlpm.letras, IF(MID(_xlpm.s,_xlpm.idx,1)=" ", MID(_xlpm.s,_xlpm.idx+1,1), ""),
      _xlfn.TEXTJOIN("",TRUE,_xlpm.letras)
   )
)</f>
        <v>GRCCdC</v>
      </c>
      <c r="AW93" s="57" t="str">
        <f>IF(CONTRATOS[[#This Row],[FISCAL DEMANDANTE]]="sem indicação",CONTRATOS[[#This Row],[FISCAL TECNICO]],CONTRATOS[[#This Row],[FISCAL DEMANDANTE]])</f>
        <v>Glaucia Regina Centeno Cordeiro de Campos</v>
      </c>
      <c r="AX93" s="540" cm="1">
        <f t="array" ref="AX9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93" s="58" t="str">
        <f>_xlfn.CONCAT(CONTRATOS[[#This Row],[ARP ou CONTRATO]],CONTRATOS[[#This Row],[N°ANO]])</f>
        <v>ARP077/2024</v>
      </c>
      <c r="AZ93" s="293" t="str">
        <f>IF(ISNUMBER(FIND("8.666",AA93)),
"Nos termos da Portaria n° 3.615/2021-GP, a prorrogação de contratos administrativos deverá ser instaurada com antecedência mínima de 60 (sessenta) dias do término da vigência, mediante envio do respectivo expediente à SEADM, via SEI.",
IF(ISNUMBER(FIND("14.133",AA93)),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93" s="556"/>
    </row>
    <row r="94" spans="1:53" ht="60">
      <c r="A94" s="58" t="s">
        <v>52</v>
      </c>
      <c r="B94" s="57" t="s">
        <v>767</v>
      </c>
      <c r="C94" s="58">
        <v>2025</v>
      </c>
      <c r="D94" s="57" t="s">
        <v>592</v>
      </c>
      <c r="E94" s="58" t="s">
        <v>593</v>
      </c>
      <c r="F94" s="59" t="s">
        <v>768</v>
      </c>
      <c r="G94" s="57" t="s">
        <v>110</v>
      </c>
      <c r="H94" s="58" t="s">
        <v>58</v>
      </c>
      <c r="I94" s="60" t="s">
        <v>595</v>
      </c>
      <c r="J94" s="61">
        <v>45966</v>
      </c>
      <c r="K94" s="62" t="str">
        <f>TEXT(J94,"DD/MM/AA")</f>
        <v>05/11/25</v>
      </c>
      <c r="L94" s="61">
        <v>46331</v>
      </c>
      <c r="M94" s="63" t="str">
        <f>TEXT(L94,"DD/MM/AA")</f>
        <v>05/11/26</v>
      </c>
      <c r="N94" s="115">
        <f>_xlfn.DAYS(CONTRATOS[[#This Row],[TÉRMINO]],CONTRATOS[[#This Row],[INÍCIO]])</f>
        <v>365</v>
      </c>
      <c r="O94" s="62">
        <f ca="1">IF(ISBLANK(CONTRATOS[[#This Row],[TÉRMINO]]),"-",IF(ISNUMBER(CONTRATOS[[#This Row],[TÉRMINO]]),IF(CONTRATOS[[#This Row],[TÉRMINO]]&lt;TODAY(),"EXPIRADO",CONTRATOS[[#This Row],[TÉRMINO]]-TODAY()),"INDETERMINADO"))</f>
        <v>157</v>
      </c>
      <c r="P94" s="64" t="str">
        <f ca="1">IF(O94="EXPIRADO","EXPIRADO",(IF(O94&lt;=30,"INFERIOR A 30 DIAS",(IF(O94&lt;=60,"INFERIOR A 60 DIAS",(IF(O94&lt;=90,"INFERIOR A 90 DIAS",(IF(O94&lt;=120,"INFERIOR A 120 DIAS",(IF(O94&lt;150,"INFERIOR A 150 DIAS",(IF(O94=150,"150 DIAS","SUPERIOR A 150 DIAS")))))))))))))</f>
        <v>SUPERIOR A 150 DIAS</v>
      </c>
      <c r="Q94" s="62" t="str">
        <f ca="1">IF(CONTRATOS[[#This Row],[TÉRMINO]]="","VIGENTE",IF(CONTRATOS[[#This Row],[TÉRMINO]]&gt;=TODAY(),"VIGENTE","EXPIRADO"))</f>
        <v>VIGENTE</v>
      </c>
      <c r="R94" s="72">
        <v>3460000</v>
      </c>
      <c r="S94" s="80" t="s">
        <v>60</v>
      </c>
      <c r="T94" s="66">
        <f>IF(LEFT(AY94,3)="ARP",
    0,
    IFERROR(VLOOKUP(AY94,'M.11 Contratos execução'!A:V,17,FALSE),0)
)</f>
        <v>0</v>
      </c>
      <c r="U94" s="58" t="s">
        <v>98</v>
      </c>
      <c r="V94" s="167" t="s">
        <v>769</v>
      </c>
      <c r="W94" s="96" cm="1">
        <f t="array" ref="W9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94" s="96" cm="1">
        <f t="array" ref="X9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3460000</v>
      </c>
      <c r="Y94" s="67" t="s">
        <v>770</v>
      </c>
      <c r="Z94" s="158"/>
      <c r="AA94" s="58" t="s">
        <v>81</v>
      </c>
      <c r="AB94" s="58"/>
      <c r="AC94" s="58"/>
      <c r="AD94" s="289" t="str">
        <f>IF(CONTRATOS[[#This Row],[DIAS_CONTRATO]]&lt;=1800,"PRAZO LEGAL",IF(CONTRATOS[[#This Row],[DIAS_CONTRATO]]&lt;=2130,"EXCEPCIONAL","EMERGENCIAL"))</f>
        <v>PRAZO LEGAL</v>
      </c>
      <c r="AE94" s="116" t="str">
        <f>YEAR(L94) &amp; " - " &amp; IF(MONTH(L94)&lt;=3, "1º Trimestre", IF(MONTH(L94)&lt;=6, "2º Trimestre", IF(MONTH(L94)&lt;=9, "3º Trimestre", IF(MONTH(L94)&lt;=12, "4º Trimestre"))))</f>
        <v>2026 - 4º Trimestre</v>
      </c>
      <c r="AF94" s="130">
        <f>CONTRATOS[[#This Row],[TÉRMINO]]-60</f>
        <v>46271</v>
      </c>
      <c r="AG94" s="116" t="str">
        <f>IF(Z94="","Sem informação", IF(Z94&lt;=AF94, "Dentro do prazo", "Fora do prazo"))</f>
        <v>Sem informação</v>
      </c>
      <c r="AH94" s="79" t="s">
        <v>115</v>
      </c>
      <c r="AJ94" s="58" t="s">
        <v>380</v>
      </c>
      <c r="AK94" s="58" t="s">
        <v>69</v>
      </c>
      <c r="AL94" s="58" t="s">
        <v>85</v>
      </c>
      <c r="AM94" s="58" t="s">
        <v>69</v>
      </c>
      <c r="AN94" s="58" t="s">
        <v>69</v>
      </c>
      <c r="AO94" s="443"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aline.oliveira@tjpa.jus.br;; bruno.vieira@tjpa.jus.br; ; ;coordenadoria.contratos@tjpa.jus.br</v>
      </c>
      <c r="AP94" s="143">
        <f ca="1">CONTRATOS[[#This Row],[TÉRMINO]]-TODAY()</f>
        <v>157</v>
      </c>
      <c r="AQ94" s="58" t="str">
        <f>IF(YEAR(CONTRATOS[[#This Row],[TÉRMINO]])=2024,INT((MONTH(CONTRATOS[[#This Row],[TÉRMINO]])+2)/3),"")</f>
        <v/>
      </c>
      <c r="AR94" s="58"/>
      <c r="AS94" s="58" t="str">
        <f ca="1">IF(TODAY()-AB94&gt;365,"Iniciar Processo de Reajuste","Aguardar anualidade")</f>
        <v>Iniciar Processo de Reajuste</v>
      </c>
      <c r="AT94" s="58" t="str">
        <f>_xlfn.CONCAT(TEXT(B94,"000"),"/",C94)</f>
        <v>112/2025</v>
      </c>
      <c r="AU94" s="58"/>
      <c r="AV94" s="57" t="str" cm="1">
        <f t="array" ref="AV94">IF(CONTRATOS[[#This Row],[NOME DO FISCAL ]]="Sem indicação",
   CONTRATOS[[#This Row],[NOME DO FISCAL ]],
   _xlfn.LET(
      _xlpm.s, " "&amp;TRIM(CONTRATOS[[#This Row],[NOME DO FISCAL ]]),
      _xlpm.n, LEN(_xlpm.s)-1,
      _xlpm.idx, _xlfn.SEQUENCE(1,_xlpm.n),
      _xlpm.letras, IF(MID(_xlpm.s,_xlpm.idx,1)=" ", MID(_xlpm.s,_xlpm.idx+1,1), ""),
      _xlfn.TEXTJOIN("",TRUE,_xlpm.letras)
   )
)</f>
        <v>BVdS</v>
      </c>
      <c r="AW94" s="57" t="str">
        <f>IF(CONTRATOS[[#This Row],[FISCAL DEMANDANTE]]="sem indicação",CONTRATOS[[#This Row],[FISCAL TECNICO]],CONTRATOS[[#This Row],[FISCAL DEMANDANTE]])</f>
        <v>Bruno Vieira dos Santos</v>
      </c>
      <c r="AX94" s="540" cm="1">
        <f t="array" ref="AX9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3460000</v>
      </c>
      <c r="AY94" s="58" t="str">
        <f>_xlfn.CONCAT(CONTRATOS[[#This Row],[ARP ou CONTRATO]],CONTRATOS[[#This Row],[N°ANO]])</f>
        <v>CONTRATO112/2025</v>
      </c>
      <c r="AZ94" s="293" t="str">
        <f>IF(ISNUMBER(FIND("8.666",AA94)),
"Nos termos da Portaria n° 3.615/2021-GP, a prorrogação de contratos administrativos deverá ser instaurada com antecedência mínima de 60 (sessenta) dias do término da vigência, mediante envio do respectivo expediente à SEADM, via SEI.",
IF(ISNUMBER(FIND("14.133",AA94)),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94" s="556"/>
    </row>
    <row r="95" spans="1:53" ht="72">
      <c r="A95" s="240" t="s">
        <v>71</v>
      </c>
      <c r="B95" s="241" t="s">
        <v>771</v>
      </c>
      <c r="C95" s="240">
        <v>2025</v>
      </c>
      <c r="D95" s="241" t="s">
        <v>772</v>
      </c>
      <c r="E95" s="240" t="s">
        <v>773</v>
      </c>
      <c r="F95" s="242" t="s">
        <v>753</v>
      </c>
      <c r="G95" s="241" t="s">
        <v>57</v>
      </c>
      <c r="H95" s="240" t="s">
        <v>58</v>
      </c>
      <c r="I95" s="240" t="s">
        <v>112</v>
      </c>
      <c r="J95" s="243">
        <v>45967</v>
      </c>
      <c r="K95" s="62" t="str">
        <f>TEXT(J95,"DD/MM/AA")</f>
        <v>06/11/25</v>
      </c>
      <c r="L95" s="243">
        <v>46332</v>
      </c>
      <c r="M95" s="63" t="str">
        <f>TEXT(L95,"DD/MM/AA")</f>
        <v>06/11/26</v>
      </c>
      <c r="N95" s="115">
        <f>_xlfn.DAYS(CONTRATOS[[#This Row],[TÉRMINO]],CONTRATOS[[#This Row],[INÍCIO]])</f>
        <v>365</v>
      </c>
      <c r="O95" s="244">
        <f ca="1">IF(ISBLANK(CONTRATOS[[#This Row],[TÉRMINO]]),"-",IF(ISNUMBER(CONTRATOS[[#This Row],[TÉRMINO]]),IF(CONTRATOS[[#This Row],[TÉRMINO]]&lt;TODAY(),"EXPIRADO",CONTRATOS[[#This Row],[TÉRMINO]]-TODAY()),"INDETERMINADO"))</f>
        <v>158</v>
      </c>
      <c r="P95" s="246" t="str">
        <f ca="1">IF(O95="EXPIRADO","EXPIRADO",(IF(O95&lt;=30,"INFERIOR A 30 DIAS",(IF(O95&lt;=60,"INFERIOR A 60 DIAS",(IF(O95&lt;=90,"INFERIOR A 90 DIAS",(IF(O95&lt;=120,"INFERIOR A 120 DIAS",(IF(O95&lt;150,"INFERIOR A 150 DIAS",(IF(O95=150,"150 DIAS","SUPERIOR A 150 DIAS")))))))))))))</f>
        <v>SUPERIOR A 150 DIAS</v>
      </c>
      <c r="Q95" s="244" t="str">
        <f ca="1">IF(CONTRATOS[[#This Row],[TÉRMINO]]="","VIGENTE",IF(CONTRATOS[[#This Row],[TÉRMINO]]&gt;=TODAY(),"VIGENTE","EXPIRADO"))</f>
        <v>VIGENTE</v>
      </c>
      <c r="R95" s="451">
        <v>316036.5</v>
      </c>
      <c r="S95" s="453" t="s">
        <v>60</v>
      </c>
      <c r="T95" s="66">
        <f>IF(LEFT(AY95,3)="ARP",
    0,
    IFERROR(VLOOKUP(AY95,'M.11 Contratos execução'!A:V,17,FALSE),0)
)</f>
        <v>0</v>
      </c>
      <c r="U95" s="215" t="s">
        <v>357</v>
      </c>
      <c r="V95" s="247" t="s">
        <v>774</v>
      </c>
      <c r="W95" s="96" cm="1">
        <f t="array" ref="W9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95" s="96" cm="1">
        <f t="array" ref="X9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316036.5</v>
      </c>
      <c r="Y95" s="249"/>
      <c r="Z95" s="250"/>
      <c r="AA95" s="240" t="s">
        <v>81</v>
      </c>
      <c r="AB95" s="243">
        <v>45881</v>
      </c>
      <c r="AC95" s="240"/>
      <c r="AD95" s="457" t="str">
        <f>IF(CONTRATOS[[#This Row],[DIAS_CONTRATO]]&lt;=1800,"PRAZO LEGAL",IF(CONTRATOS[[#This Row],[DIAS_CONTRATO]]&lt;=2130,"EXCEPCIONAL","EMERGENCIAL"))</f>
        <v>PRAZO LEGAL</v>
      </c>
      <c r="AE95" s="240" t="str">
        <f>YEAR(L95) &amp; " - " &amp; IF(MONTH(L95)&lt;=3, "1º Trimestre", IF(MONTH(L95)&lt;=6, "2º Trimestre", IF(MONTH(L95)&lt;=9, "3º Trimestre", IF(MONTH(L95)&lt;=12, "4º Trimestre"))))</f>
        <v>2026 - 4º Trimestre</v>
      </c>
      <c r="AF95" s="243">
        <f>CONTRATOS[[#This Row],[TÉRMINO]]-60</f>
        <v>46272</v>
      </c>
      <c r="AG95" s="116" t="str">
        <f>IF(Z95="","Sem informação", IF(Z95&lt;=AF95, "Dentro do prazo", "Fora do prazo"))</f>
        <v>Sem informação</v>
      </c>
      <c r="AH95" s="459" t="s">
        <v>115</v>
      </c>
      <c r="AI95" s="240"/>
      <c r="AJ95" s="240" t="s">
        <v>360</v>
      </c>
      <c r="AK95" s="240" t="s">
        <v>69</v>
      </c>
      <c r="AL95" s="240" t="s">
        <v>361</v>
      </c>
      <c r="AM95" s="240" t="s">
        <v>69</v>
      </c>
      <c r="AN95" s="240" t="s">
        <v>69</v>
      </c>
      <c r="AO95" s="461"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walter.duarte@tjpa.jus.br;; regina.silva@tjpa.jus.br; ; ;coordenadoria.contratos@tjpa.jus.br</v>
      </c>
      <c r="AP95" s="253">
        <f ca="1">CONTRATOS[[#This Row],[TÉRMINO]]-TODAY()</f>
        <v>158</v>
      </c>
      <c r="AQ95" s="240" t="str">
        <f>IF(YEAR(CONTRATOS[[#This Row],[TÉRMINO]])=2024,INT((MONTH(CONTRATOS[[#This Row],[TÉRMINO]])+2)/3),"")</f>
        <v/>
      </c>
      <c r="AR95" s="240"/>
      <c r="AS95" s="58" t="str">
        <f ca="1">IF(TODAY()-AB95&gt;365,"Iniciar Processo de Reajuste","Aguardar anualidade")</f>
        <v>Aguardar anualidade</v>
      </c>
      <c r="AT95" s="240" t="str">
        <f>_xlfn.CONCAT(TEXT(B95,"000"),"/",C95)</f>
        <v>059/2025</v>
      </c>
      <c r="AU95" s="58"/>
      <c r="AV95" s="241" t="str" cm="1">
        <f t="array" ref="AV95">IF(CONTRATOS[[#This Row],[NOME DO FISCAL ]]="Sem indicação",
   CONTRATOS[[#This Row],[NOME DO FISCAL ]],
   _xlfn.LET(
      _xlpm.s, " "&amp;TRIM(CONTRATOS[[#This Row],[NOME DO FISCAL ]]),
      _xlpm.n, LEN(_xlpm.s)-1,
      _xlpm.idx, _xlfn.SEQUENCE(1,_xlpm.n),
      _xlpm.letras, IF(MID(_xlpm.s,_xlpm.idx,1)=" ", MID(_xlpm.s,_xlpm.idx+1,1), ""),
      _xlfn.TEXTJOIN("",TRUE,_xlpm.letras)
   )
)</f>
        <v>RCOdS</v>
      </c>
      <c r="AW95" s="241" t="str">
        <f>IF(CONTRATOS[[#This Row],[FISCAL DEMANDANTE]]="sem indicação",CONTRATOS[[#This Row],[FISCAL TECNICO]],CONTRATOS[[#This Row],[FISCAL DEMANDANTE]])</f>
        <v>Regina Celia Oliveira da Silva</v>
      </c>
      <c r="AX95" s="543" cm="1">
        <f t="array" ref="AX9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95" s="58" t="str">
        <f>_xlfn.CONCAT(CONTRATOS[[#This Row],[ARP ou CONTRATO]],CONTRATOS[[#This Row],[N°ANO]])</f>
        <v>ARP059/2025</v>
      </c>
      <c r="AZ95" s="293" t="str">
        <f>IF(ISNUMBER(FIND("8.666",AA95)),
"Nos termos da Portaria n° 3.615/2021-GP, a prorrogação de contratos administrativos deverá ser instaurada com antecedência mínima de 60 (sessenta) dias do término da vigência, mediante envio do respectivo expediente à SEADM, via SEI.",
IF(ISNUMBER(FIND("14.133",AA95)),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95" s="556"/>
    </row>
    <row r="96" spans="1:53" ht="76.5">
      <c r="A96" s="240" t="s">
        <v>71</v>
      </c>
      <c r="B96" s="241" t="s">
        <v>238</v>
      </c>
      <c r="C96" s="240">
        <v>2025</v>
      </c>
      <c r="D96" s="241" t="s">
        <v>617</v>
      </c>
      <c r="E96" s="240" t="s">
        <v>618</v>
      </c>
      <c r="F96" s="242" t="s">
        <v>775</v>
      </c>
      <c r="G96" s="241" t="s">
        <v>57</v>
      </c>
      <c r="H96" s="240" t="s">
        <v>58</v>
      </c>
      <c r="I96" s="240" t="s">
        <v>776</v>
      </c>
      <c r="J96" s="243">
        <v>45971</v>
      </c>
      <c r="K96" s="62" t="str">
        <f>TEXT(J96,"DD/MM/AA")</f>
        <v>10/11/25</v>
      </c>
      <c r="L96" s="243">
        <v>46336</v>
      </c>
      <c r="M96" s="63" t="str">
        <f>TEXT(L96,"DD/MM/AA")</f>
        <v>10/11/26</v>
      </c>
      <c r="N96" s="115">
        <f>_xlfn.DAYS(CONTRATOS[[#This Row],[TÉRMINO]],CONTRATOS[[#This Row],[INÍCIO]])</f>
        <v>365</v>
      </c>
      <c r="O96" s="244">
        <f ca="1">IF(ISBLANK(CONTRATOS[[#This Row],[TÉRMINO]]),"-",IF(ISNUMBER(CONTRATOS[[#This Row],[TÉRMINO]]),IF(CONTRATOS[[#This Row],[TÉRMINO]]&lt;TODAY(),"EXPIRADO",CONTRATOS[[#This Row],[TÉRMINO]]-TODAY()),"INDETERMINADO"))</f>
        <v>162</v>
      </c>
      <c r="P96" s="246" t="str">
        <f ca="1">IF(O96="EXPIRADO","EXPIRADO",(IF(O96&lt;=30,"INFERIOR A 30 DIAS",(IF(O96&lt;=60,"INFERIOR A 60 DIAS",(IF(O96&lt;=90,"INFERIOR A 90 DIAS",(IF(O96&lt;=120,"INFERIOR A 120 DIAS",(IF(O96&lt;150,"INFERIOR A 150 DIAS",(IF(O96=150,"150 DIAS","SUPERIOR A 150 DIAS")))))))))))))</f>
        <v>SUPERIOR A 150 DIAS</v>
      </c>
      <c r="Q96" s="244" t="str">
        <f ca="1">IF(CONTRATOS[[#This Row],[TÉRMINO]]="","VIGENTE",IF(CONTRATOS[[#This Row],[TÉRMINO]]&gt;=TODAY(),"VIGENTE","EXPIRADO"))</f>
        <v>VIGENTE</v>
      </c>
      <c r="R96" s="248">
        <v>31922</v>
      </c>
      <c r="S96" s="453" t="s">
        <v>60</v>
      </c>
      <c r="T96" s="66">
        <f>IF(LEFT(AY96,3)="ARP",
    0,
    IFERROR(VLOOKUP(AY96,'M.11 Contratos execução'!A:V,17,FALSE),0)
)</f>
        <v>0</v>
      </c>
      <c r="U96" s="77" t="s">
        <v>78</v>
      </c>
      <c r="V96" s="247" t="s">
        <v>777</v>
      </c>
      <c r="W96" s="96" cm="1">
        <f t="array" ref="W9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96" s="96" cm="1">
        <f t="array" ref="X9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31922</v>
      </c>
      <c r="Y96" s="249"/>
      <c r="Z96" s="250"/>
      <c r="AA96" s="240" t="s">
        <v>81</v>
      </c>
      <c r="AB96" s="243">
        <v>45840</v>
      </c>
      <c r="AC96" s="240"/>
      <c r="AD96" s="251" t="str">
        <f>IF(CONTRATOS[[#This Row],[DIAS_CONTRATO]]&lt;=1800,"PRAZO LEGAL",IF(CONTRATOS[[#This Row],[DIAS_CONTRATO]]&lt;=2130,"EXCEPCIONAL","EMERGENCIAL"))</f>
        <v>PRAZO LEGAL</v>
      </c>
      <c r="AE96" s="240" t="str">
        <f>YEAR(L96) &amp; " - " &amp; IF(MONTH(L96)&lt;=3, "1º Trimestre", IF(MONTH(L96)&lt;=6, "2º Trimestre", IF(MONTH(L96)&lt;=9, "3º Trimestre", IF(MONTH(L96)&lt;=12, "4º Trimestre"))))</f>
        <v>2026 - 4º Trimestre</v>
      </c>
      <c r="AF96" s="243">
        <f>CONTRATOS[[#This Row],[TÉRMINO]]-60</f>
        <v>46276</v>
      </c>
      <c r="AG96" s="116" t="str">
        <f>IF(Z96="","Sem informação", IF(Z96&lt;=AF96, "Dentro do prazo", "Fora do prazo"))</f>
        <v>Sem informação</v>
      </c>
      <c r="AH96" s="459" t="s">
        <v>115</v>
      </c>
      <c r="AI96" s="240"/>
      <c r="AJ96" s="240" t="s">
        <v>138</v>
      </c>
      <c r="AK96" s="240" t="s">
        <v>69</v>
      </c>
      <c r="AL96" s="240" t="s">
        <v>778</v>
      </c>
      <c r="AM96" s="240" t="s">
        <v>140</v>
      </c>
      <c r="AN96" s="240" t="s">
        <v>139</v>
      </c>
      <c r="AO96" s="46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 enderson.silva@tjpa.jus.br; kelle.auzier@tjpa.jus.br; antonio.souza@tjpa.jus.br;coordenadoria.contratos@tjpa.jus.br</v>
      </c>
      <c r="AP96" s="253">
        <f ca="1">CONTRATOS[[#This Row],[TÉRMINO]]-TODAY()</f>
        <v>162</v>
      </c>
      <c r="AQ96" s="240" t="str">
        <f>IF(YEAR(CONTRATOS[[#This Row],[TÉRMINO]])=2024,INT((MONTH(CONTRATOS[[#This Row],[TÉRMINO]])+2)/3),"")</f>
        <v/>
      </c>
      <c r="AR96" s="240"/>
      <c r="AS96" s="58" t="str">
        <f ca="1">IF(TODAY()-AB96&gt;365,"Iniciar Processo de Reajuste","Aguardar anualidade")</f>
        <v>Aguardar anualidade</v>
      </c>
      <c r="AT96" s="240" t="str">
        <f>_xlfn.CONCAT(TEXT(B96,"000"),"/",C96)</f>
        <v>057/2025</v>
      </c>
      <c r="AU96" s="58"/>
      <c r="AV96" s="241" t="str" cm="1">
        <f t="array" ref="AV96">IF(CONTRATOS[[#This Row],[NOME DO FISCAL ]]="Sem indicação",
   CONTRATOS[[#This Row],[NOME DO FISCAL ]],
   _xlfn.LET(
      _xlpm.s, " "&amp;TRIM(CONTRATOS[[#This Row],[NOME DO FISCAL ]]),
      _xlpm.n, LEN(_xlpm.s)-1,
      _xlpm.idx, _xlfn.SEQUENCE(1,_xlpm.n),
      _xlpm.letras, IF(MID(_xlpm.s,_xlpm.idx,1)=" ", MID(_xlpm.s,_xlpm.idx+1,1), ""),
      _xlfn.TEXTJOIN("",TRUE,_xlpm.letras)
   )
)</f>
        <v>ECGS</v>
      </c>
      <c r="AW96" s="241" t="str">
        <f>IF(CONTRATOS[[#This Row],[FISCAL DEMANDANTE]]="sem indicação",CONTRATOS[[#This Row],[FISCAL TECNICO]],CONTRATOS[[#This Row],[FISCAL DEMANDANTE]])</f>
        <v>Enderson Clayson Gonçalves Silva</v>
      </c>
      <c r="AX96" s="543" cm="1">
        <f t="array" ref="AX9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96" s="58" t="str">
        <f>_xlfn.CONCAT(CONTRATOS[[#This Row],[ARP ou CONTRATO]],CONTRATOS[[#This Row],[N°ANO]])</f>
        <v>ARP057/2025</v>
      </c>
      <c r="AZ96" s="293" t="str">
        <f>IF(ISNUMBER(FIND("8.666",AA96)),
"Nos termos da Portaria n° 3.615/2021-GP, a prorrogação de contratos administrativos deverá ser instaurada com antecedência mínima de 60 (sessenta) dias do término da vigência, mediante envio do respectivo expediente à SEADM, via SEI.",
IF(ISNUMBER(FIND("14.133",AA96)),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96" s="556"/>
    </row>
    <row r="97" spans="1:53" ht="120" customHeight="1">
      <c r="A97" s="240" t="s">
        <v>71</v>
      </c>
      <c r="B97" s="241" t="s">
        <v>779</v>
      </c>
      <c r="C97" s="240">
        <v>2025</v>
      </c>
      <c r="D97" s="241" t="s">
        <v>780</v>
      </c>
      <c r="E97" s="240" t="s">
        <v>781</v>
      </c>
      <c r="F97" s="242" t="s">
        <v>686</v>
      </c>
      <c r="G97" s="241" t="s">
        <v>57</v>
      </c>
      <c r="H97" s="240" t="s">
        <v>58</v>
      </c>
      <c r="I97" s="240" t="s">
        <v>687</v>
      </c>
      <c r="J97" s="243">
        <v>45971</v>
      </c>
      <c r="K97" s="62" t="str">
        <f>TEXT(J97,"DD/MM/AA")</f>
        <v>10/11/25</v>
      </c>
      <c r="L97" s="243">
        <v>46336</v>
      </c>
      <c r="M97" s="63" t="str">
        <f>TEXT(L97,"DD/MM/AA")</f>
        <v>10/11/26</v>
      </c>
      <c r="N97" s="115">
        <f>_xlfn.DAYS(CONTRATOS[[#This Row],[TÉRMINO]],CONTRATOS[[#This Row],[INÍCIO]])</f>
        <v>365</v>
      </c>
      <c r="O97" s="244">
        <f ca="1">IF(ISBLANK(CONTRATOS[[#This Row],[TÉRMINO]]),"-",IF(ISNUMBER(CONTRATOS[[#This Row],[TÉRMINO]]),IF(CONTRATOS[[#This Row],[TÉRMINO]]&lt;TODAY(),"EXPIRADO",CONTRATOS[[#This Row],[TÉRMINO]]-TODAY()),"INDETERMINADO"))</f>
        <v>162</v>
      </c>
      <c r="P97" s="246" t="str">
        <f ca="1">IF(O97="EXPIRADO","EXPIRADO",(IF(O97&lt;=30,"INFERIOR A 30 DIAS",(IF(O97&lt;=60,"INFERIOR A 60 DIAS",(IF(O97&lt;=90,"INFERIOR A 90 DIAS",(IF(O97&lt;=120,"INFERIOR A 120 DIAS",(IF(O97&lt;150,"INFERIOR A 150 DIAS",(IF(O97=150,"150 DIAS","SUPERIOR A 150 DIAS")))))))))))))</f>
        <v>SUPERIOR A 150 DIAS</v>
      </c>
      <c r="Q97" s="244" t="str">
        <f ca="1">IF(CONTRATOS[[#This Row],[TÉRMINO]]="","VIGENTE",IF(CONTRATOS[[#This Row],[TÉRMINO]]&gt;=TODAY(),"VIGENTE","EXPIRADO"))</f>
        <v>VIGENTE</v>
      </c>
      <c r="R97" s="451">
        <v>361700</v>
      </c>
      <c r="S97" s="453" t="s">
        <v>60</v>
      </c>
      <c r="T97" s="66">
        <f>IF(LEFT(AY97,3)="ARP",
    0,
    IFERROR(VLOOKUP(AY97,'M.11 Contratos execução'!A:V,17,FALSE),0)
)</f>
        <v>0</v>
      </c>
      <c r="U97" s="77" t="s">
        <v>61</v>
      </c>
      <c r="V97" s="247" t="s">
        <v>782</v>
      </c>
      <c r="W97" s="96" cm="1">
        <f t="array" ref="W9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43557.18</v>
      </c>
      <c r="X97" s="96" cm="1">
        <f t="array" ref="X9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361700</v>
      </c>
      <c r="Y97" s="249"/>
      <c r="Z97" s="250"/>
      <c r="AA97" s="240" t="s">
        <v>81</v>
      </c>
      <c r="AB97" s="243">
        <v>45834</v>
      </c>
      <c r="AC97" s="240"/>
      <c r="AD97" s="457" t="str">
        <f>IF(CONTRATOS[[#This Row],[DIAS_CONTRATO]]&lt;=1800,"PRAZO LEGAL",IF(CONTRATOS[[#This Row],[DIAS_CONTRATO]]&lt;=2130,"EXCEPCIONAL","EMERGENCIAL"))</f>
        <v>PRAZO LEGAL</v>
      </c>
      <c r="AE97" s="240" t="str">
        <f>YEAR(L97) &amp; " - " &amp; IF(MONTH(L97)&lt;=3, "1º Trimestre", IF(MONTH(L97)&lt;=6, "2º Trimestre", IF(MONTH(L97)&lt;=9, "3º Trimestre", IF(MONTH(L97)&lt;=12, "4º Trimestre"))))</f>
        <v>2026 - 4º Trimestre</v>
      </c>
      <c r="AF97" s="243">
        <f>CONTRATOS[[#This Row],[TÉRMINO]]-60</f>
        <v>46276</v>
      </c>
      <c r="AG97" s="116" t="str">
        <f>IF(Z97="","Sem informação", IF(Z97&lt;=AF97, "Dentro do prazo", "Fora do prazo"))</f>
        <v>Sem informação</v>
      </c>
      <c r="AH97" s="459" t="s">
        <v>115</v>
      </c>
      <c r="AI97" s="240"/>
      <c r="AJ97" s="240" t="s">
        <v>126</v>
      </c>
      <c r="AK97" s="240" t="s">
        <v>69</v>
      </c>
      <c r="AL97" s="240" t="s">
        <v>622</v>
      </c>
      <c r="AM97" s="240" t="s">
        <v>623</v>
      </c>
      <c r="AN97" s="240" t="s">
        <v>624</v>
      </c>
      <c r="AO97" s="461"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claudio.ormindo@tjpa.jus.br;; rita.oliveira@tjpa.jus.br; claudia.burlamaqui@tjpa.jus.br; glaucia.cordeiro@tjpa.jus.br;coordenadoria.contratos@tjpa.jus.br</v>
      </c>
      <c r="AP97" s="253">
        <f ca="1">CONTRATOS[[#This Row],[TÉRMINO]]-TODAY()</f>
        <v>162</v>
      </c>
      <c r="AQ97" s="240" t="str">
        <f>IF(YEAR(CONTRATOS[[#This Row],[TÉRMINO]])=2024,INT((MONTH(CONTRATOS[[#This Row],[TÉRMINO]])+2)/3),"")</f>
        <v/>
      </c>
      <c r="AR97" s="240"/>
      <c r="AS97" s="58" t="str">
        <f ca="1">IF(TODAY()-AB97&gt;365,"Iniciar Processo de Reajuste","Aguardar anualidade")</f>
        <v>Aguardar anualidade</v>
      </c>
      <c r="AT97" s="240" t="str">
        <f>_xlfn.CONCAT(TEXT(B97,"000"),"/",C97)</f>
        <v>043/2025</v>
      </c>
      <c r="AU97" s="58"/>
      <c r="AV97" s="241" t="str" cm="1">
        <f t="array" ref="AV97">IF(CONTRATOS[[#This Row],[NOME DO FISCAL ]]="Sem indicação",
   CONTRATOS[[#This Row],[NOME DO FISCAL ]],
   _xlfn.LET(
      _xlpm.s, " "&amp;TRIM(CONTRATOS[[#This Row],[NOME DO FISCAL ]]),
      _xlpm.n, LEN(_xlpm.s)-1,
      _xlpm.idx, _xlfn.SEQUENCE(1,_xlpm.n),
      _xlpm.letras, IF(MID(_xlpm.s,_xlpm.idx,1)=" ", MID(_xlpm.s,_xlpm.idx+1,1), ""),
      _xlfn.TEXTJOIN("",TRUE,_xlpm.letras)
   )
)</f>
        <v>RdCAOB</v>
      </c>
      <c r="AW97" s="241" t="str">
        <f>IF(CONTRATOS[[#This Row],[FISCAL DEMANDANTE]]="sem indicação",CONTRATOS[[#This Row],[FISCAL TECNICO]],CONTRATOS[[#This Row],[FISCAL DEMANDANTE]])</f>
        <v>Rita de Cássia Araújo Oliveira Barata</v>
      </c>
      <c r="AX97" s="543" cm="1">
        <f t="array" ref="AX9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97" s="58" t="str">
        <f>_xlfn.CONCAT(CONTRATOS[[#This Row],[ARP ou CONTRATO]],CONTRATOS[[#This Row],[N°ANO]])</f>
        <v>ARP043/2025</v>
      </c>
      <c r="AZ97" s="293" t="str">
        <f>IF(ISNUMBER(FIND("8.666",AA97)),
"Nos termos da Portaria n° 3.615/2021-GP, a prorrogação de contratos administrativos deverá ser instaurada com antecedência mínima de 60 (sessenta) dias do término da vigência, mediante envio do respectivo expediente à SEADM, via SEI.",
IF(ISNUMBER(FIND("14.133",AA97)),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97" s="556"/>
    </row>
    <row r="98" spans="1:53" s="58" customFormat="1" ht="76.5">
      <c r="A98" s="240" t="s">
        <v>71</v>
      </c>
      <c r="B98" s="241" t="s">
        <v>783</v>
      </c>
      <c r="C98" s="240">
        <v>2025</v>
      </c>
      <c r="D98" s="241" t="s">
        <v>784</v>
      </c>
      <c r="E98" s="240" t="s">
        <v>785</v>
      </c>
      <c r="F98" s="242" t="s">
        <v>775</v>
      </c>
      <c r="G98" s="241" t="s">
        <v>57</v>
      </c>
      <c r="H98" s="240" t="s">
        <v>58</v>
      </c>
      <c r="I98" s="240" t="s">
        <v>776</v>
      </c>
      <c r="J98" s="243">
        <v>45971</v>
      </c>
      <c r="K98" s="62" t="str">
        <f>TEXT(J98,"DD/MM/AA")</f>
        <v>10/11/25</v>
      </c>
      <c r="L98" s="243">
        <v>46336</v>
      </c>
      <c r="M98" s="63" t="str">
        <f>TEXT(L98,"DD/MM/AA")</f>
        <v>10/11/26</v>
      </c>
      <c r="N98" s="115">
        <f>_xlfn.DAYS(CONTRATOS[[#This Row],[TÉRMINO]],CONTRATOS[[#This Row],[INÍCIO]])</f>
        <v>365</v>
      </c>
      <c r="O98" s="244">
        <f ca="1">IF(ISBLANK(CONTRATOS[[#This Row],[TÉRMINO]]),"-",IF(ISNUMBER(CONTRATOS[[#This Row],[TÉRMINO]]),IF(CONTRATOS[[#This Row],[TÉRMINO]]&lt;TODAY(),"EXPIRADO",CONTRATOS[[#This Row],[TÉRMINO]]-TODAY()),"INDETERMINADO"))</f>
        <v>162</v>
      </c>
      <c r="P98" s="246" t="str">
        <f ca="1">IF(O98="EXPIRADO","EXPIRADO",(IF(O98&lt;=30,"INFERIOR A 30 DIAS",(IF(O98&lt;=60,"INFERIOR A 60 DIAS",(IF(O98&lt;=90,"INFERIOR A 90 DIAS",(IF(O98&lt;=120,"INFERIOR A 120 DIAS",(IF(O98&lt;150,"INFERIOR A 150 DIAS",(IF(O98=150,"150 DIAS","SUPERIOR A 150 DIAS")))))))))))))</f>
        <v>SUPERIOR A 150 DIAS</v>
      </c>
      <c r="Q98" s="244" t="str">
        <f ca="1">IF(CONTRATOS[[#This Row],[TÉRMINO]]="","VIGENTE",IF(CONTRATOS[[#This Row],[TÉRMINO]]&gt;=TODAY(),"VIGENTE","EXPIRADO"))</f>
        <v>VIGENTE</v>
      </c>
      <c r="R98" s="451">
        <v>57220</v>
      </c>
      <c r="S98" s="453" t="s">
        <v>60</v>
      </c>
      <c r="T98" s="66">
        <f>IF(LEFT(AY98,3)="ARP",
    0,
    IFERROR(VLOOKUP(AY98,'M.11 Contratos execução'!A:V,17,FALSE),0)
)</f>
        <v>0</v>
      </c>
      <c r="U98" s="77" t="s">
        <v>78</v>
      </c>
      <c r="V98" s="247" t="s">
        <v>786</v>
      </c>
      <c r="W98" s="96" cm="1">
        <f t="array" ref="W9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98" s="96" cm="1">
        <f t="array" ref="X9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57220</v>
      </c>
      <c r="Y98" s="249"/>
      <c r="Z98" s="250"/>
      <c r="AA98" s="240" t="s">
        <v>81</v>
      </c>
      <c r="AB98" s="243">
        <v>45840</v>
      </c>
      <c r="AC98" s="240"/>
      <c r="AD98" s="457" t="str">
        <f>IF(CONTRATOS[[#This Row],[DIAS_CONTRATO]]&lt;=1800,"PRAZO LEGAL",IF(CONTRATOS[[#This Row],[DIAS_CONTRATO]]&lt;=2130,"EXCEPCIONAL","EMERGENCIAL"))</f>
        <v>PRAZO LEGAL</v>
      </c>
      <c r="AE98" s="240" t="str">
        <f>YEAR(L98) &amp; " - " &amp; IF(MONTH(L98)&lt;=3, "1º Trimestre", IF(MONTH(L98)&lt;=6, "2º Trimestre", IF(MONTH(L98)&lt;=9, "3º Trimestre", IF(MONTH(L98)&lt;=12, "4º Trimestre"))))</f>
        <v>2026 - 4º Trimestre</v>
      </c>
      <c r="AF98" s="243">
        <f>CONTRATOS[[#This Row],[TÉRMINO]]-60</f>
        <v>46276</v>
      </c>
      <c r="AG98" s="116" t="str">
        <f>IF(Z98="","Sem informação", IF(Z98&lt;=AF98, "Dentro do prazo", "Fora do prazo"))</f>
        <v>Sem informação</v>
      </c>
      <c r="AH98" s="459" t="s">
        <v>115</v>
      </c>
      <c r="AI98" s="240"/>
      <c r="AJ98" s="240" t="s">
        <v>138</v>
      </c>
      <c r="AK98" s="240" t="s">
        <v>69</v>
      </c>
      <c r="AL98" s="240" t="s">
        <v>778</v>
      </c>
      <c r="AM98" s="240" t="s">
        <v>140</v>
      </c>
      <c r="AN98" s="240" t="s">
        <v>139</v>
      </c>
      <c r="AO98" s="461"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 enderson.silva@tjpa.jus.br; kelle.auzier@tjpa.jus.br; antonio.souza@tjpa.jus.br;coordenadoria.contratos@tjpa.jus.br</v>
      </c>
      <c r="AP98" s="253">
        <f ca="1">CONTRATOS[[#This Row],[TÉRMINO]]-TODAY()</f>
        <v>162</v>
      </c>
      <c r="AQ98" s="240" t="str">
        <f>IF(YEAR(CONTRATOS[[#This Row],[TÉRMINO]])=2024,INT((MONTH(CONTRATOS[[#This Row],[TÉRMINO]])+2)/3),"")</f>
        <v/>
      </c>
      <c r="AR98" s="240"/>
      <c r="AS98" s="58" t="str">
        <f ca="1">IF(TODAY()-AB98&gt;365,"Iniciar Processo de Reajuste","Aguardar anualidade")</f>
        <v>Aguardar anualidade</v>
      </c>
      <c r="AT98" s="240" t="str">
        <f>_xlfn.CONCAT(TEXT(B98,"000"),"/",C98)</f>
        <v>056/2025</v>
      </c>
      <c r="AV98" s="241" t="str" cm="1">
        <f t="array" ref="AV98">IF(CONTRATOS[[#This Row],[NOME DO FISCAL ]]="Sem indicação",
   CONTRATOS[[#This Row],[NOME DO FISCAL ]],
   _xlfn.LET(
      _xlpm.s, " "&amp;TRIM(CONTRATOS[[#This Row],[NOME DO FISCAL ]]),
      _xlpm.n, LEN(_xlpm.s)-1,
      _xlpm.idx, _xlfn.SEQUENCE(1,_xlpm.n),
      _xlpm.letras, IF(MID(_xlpm.s,_xlpm.idx,1)=" ", MID(_xlpm.s,_xlpm.idx+1,1), ""),
      _xlfn.TEXTJOIN("",TRUE,_xlpm.letras)
   )
)</f>
        <v>ECGS</v>
      </c>
      <c r="AW98" s="241" t="str">
        <f>IF(CONTRATOS[[#This Row],[FISCAL DEMANDANTE]]="sem indicação",CONTRATOS[[#This Row],[FISCAL TECNICO]],CONTRATOS[[#This Row],[FISCAL DEMANDANTE]])</f>
        <v>Enderson Clayson Gonçalves Silva</v>
      </c>
      <c r="AX98" s="543" cm="1">
        <f t="array" ref="AX9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98" s="58" t="str">
        <f>_xlfn.CONCAT(CONTRATOS[[#This Row],[ARP ou CONTRATO]],CONTRATOS[[#This Row],[N°ANO]])</f>
        <v>ARP056/2025</v>
      </c>
      <c r="AZ98" s="293" t="str">
        <f>IF(ISNUMBER(FIND("8.666",AA98)),
"Nos termos da Portaria n° 3.615/2021-GP, a prorrogação de contratos administrativos deverá ser instaurada com antecedência mínima de 60 (sessenta) dias do término da vigência, mediante envio do respectivo expediente à SEADM, via SEI.",
IF(ISNUMBER(FIND("14.133",AA98)),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98" s="556"/>
    </row>
    <row r="99" spans="1:53" s="215" customFormat="1" ht="76.5">
      <c r="A99" s="58" t="s">
        <v>52</v>
      </c>
      <c r="B99" s="57" t="s">
        <v>787</v>
      </c>
      <c r="C99" s="58">
        <v>2025</v>
      </c>
      <c r="D99" s="57" t="s">
        <v>788</v>
      </c>
      <c r="E99" s="58" t="s">
        <v>789</v>
      </c>
      <c r="F99" s="59" t="s">
        <v>790</v>
      </c>
      <c r="G99" s="57" t="s">
        <v>57</v>
      </c>
      <c r="H99" s="58" t="s">
        <v>145</v>
      </c>
      <c r="I99" s="60" t="s">
        <v>791</v>
      </c>
      <c r="J99" s="61">
        <v>45971</v>
      </c>
      <c r="K99" s="62" t="str">
        <f>TEXT(J99,"DD/MM/AA")</f>
        <v>10/11/25</v>
      </c>
      <c r="L99" s="61">
        <v>46336</v>
      </c>
      <c r="M99" s="63" t="str">
        <f>TEXT(L99,"DD/MM/AA")</f>
        <v>10/11/26</v>
      </c>
      <c r="N99" s="115">
        <f>_xlfn.DAYS(CONTRATOS[[#This Row],[TÉRMINO]],CONTRATOS[[#This Row],[INÍCIO]])</f>
        <v>365</v>
      </c>
      <c r="O99" s="62">
        <f ca="1">IF(ISBLANK(CONTRATOS[[#This Row],[TÉRMINO]]),"-",IF(ISNUMBER(CONTRATOS[[#This Row],[TÉRMINO]]),IF(CONTRATOS[[#This Row],[TÉRMINO]]&lt;TODAY(),"EXPIRADO",CONTRATOS[[#This Row],[TÉRMINO]]-TODAY()),"INDETERMINADO"))</f>
        <v>162</v>
      </c>
      <c r="P99" s="64" t="str">
        <f ca="1">IF(O99="EXPIRADO","EXPIRADO",(IF(O99&lt;=30,"INFERIOR A 30 DIAS",(IF(O99&lt;=60,"INFERIOR A 60 DIAS",(IF(O99&lt;=90,"INFERIOR A 90 DIAS",(IF(O99&lt;=120,"INFERIOR A 120 DIAS",(IF(O99&lt;150,"INFERIOR A 150 DIAS",(IF(O99=150,"150 DIAS","SUPERIOR A 150 DIAS")))))))))))))</f>
        <v>SUPERIOR A 150 DIAS</v>
      </c>
      <c r="Q99" s="62" t="str">
        <f ca="1">IF(CONTRATOS[[#This Row],[TÉRMINO]]="","VIGENTE",IF(CONTRATOS[[#This Row],[TÉRMINO]]&gt;=TODAY(),"VIGENTE","EXPIRADO"))</f>
        <v>VIGENTE</v>
      </c>
      <c r="R99" s="72">
        <v>150800</v>
      </c>
      <c r="S99" s="80" t="s">
        <v>60</v>
      </c>
      <c r="T99" s="66">
        <f>IF(LEFT(AY99,3)="ARP",
    0,
    IFERROR(VLOOKUP(AY99,'M.11 Contratos execução'!A:V,17,FALSE),0)
)</f>
        <v>0</v>
      </c>
      <c r="U99" s="58" t="s">
        <v>232</v>
      </c>
      <c r="V99" s="167" t="s">
        <v>792</v>
      </c>
      <c r="W99" s="96" cm="1">
        <f t="array" ref="W9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99" s="96" cm="1">
        <f t="array" ref="X9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150800</v>
      </c>
      <c r="Y99" s="67"/>
      <c r="Z99" s="158"/>
      <c r="AA99" s="58" t="s">
        <v>81</v>
      </c>
      <c r="AB99" s="61">
        <v>45929</v>
      </c>
      <c r="AC99" s="58"/>
      <c r="AD99" s="289" t="str">
        <f>IF(CONTRATOS[[#This Row],[DIAS_CONTRATO]]&lt;=1800,"PRAZO LEGAL",IF(CONTRATOS[[#This Row],[DIAS_CONTRATO]]&lt;=2130,"EXCEPCIONAL","EMERGENCIAL"))</f>
        <v>PRAZO LEGAL</v>
      </c>
      <c r="AE99" s="116" t="str">
        <f>YEAR(L99) &amp; " - " &amp; IF(MONTH(L99)&lt;=3, "1º Trimestre", IF(MONTH(L99)&lt;=6, "2º Trimestre", IF(MONTH(L99)&lt;=9, "3º Trimestre", IF(MONTH(L99)&lt;=12, "4º Trimestre"))))</f>
        <v>2026 - 4º Trimestre</v>
      </c>
      <c r="AF99" s="130">
        <f>CONTRATOS[[#This Row],[TÉRMINO]]-60</f>
        <v>46276</v>
      </c>
      <c r="AG99" s="116" t="str">
        <f>IF(Z99="","Sem informação", IF(Z99&lt;=AF99, "Dentro do prazo", "Fora do prazo"))</f>
        <v>Sem informação</v>
      </c>
      <c r="AH99" s="79" t="s">
        <v>115</v>
      </c>
      <c r="AI99" s="74"/>
      <c r="AJ99" s="58" t="s">
        <v>793</v>
      </c>
      <c r="AK99" s="58" t="s">
        <v>69</v>
      </c>
      <c r="AL99" s="58" t="s">
        <v>794</v>
      </c>
      <c r="AM99" s="58" t="s">
        <v>795</v>
      </c>
      <c r="AN99" s="58" t="s">
        <v>796</v>
      </c>
      <c r="AO99" s="443"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iracema.alcantara@tjpa.jus.br;; lorena.silva@tjpa.jus.br; cilene.anchieta@tjpa.jus.br; thaiana.bitencourt@tjpa.jus.br;coordenadoria.contratos@tjpa.jus.br</v>
      </c>
      <c r="AP99" s="143">
        <f ca="1">CONTRATOS[[#This Row],[TÉRMINO]]-TODAY()</f>
        <v>162</v>
      </c>
      <c r="AQ99" s="58" t="str">
        <f>IF(YEAR(CONTRATOS[[#This Row],[TÉRMINO]])=2024,INT((MONTH(CONTRATOS[[#This Row],[TÉRMINO]])+2)/3),"")</f>
        <v/>
      </c>
      <c r="AR99" s="58"/>
      <c r="AS99" s="58" t="str">
        <f ca="1">IF(TODAY()-AB99&gt;365,"Iniciar Processo de Reajuste","Aguardar anualidade")</f>
        <v>Aguardar anualidade</v>
      </c>
      <c r="AT99" s="58" t="str">
        <f>_xlfn.CONCAT(TEXT(B99,"000"),"/",C99)</f>
        <v>116/2025</v>
      </c>
      <c r="AU99" s="58"/>
      <c r="AV99" s="57" t="str" cm="1">
        <f t="array" ref="AV99">IF(CONTRATOS[[#This Row],[NOME DO FISCAL ]]="Sem indicação",
   CONTRATOS[[#This Row],[NOME DO FISCAL ]],
   _xlfn.LET(
      _xlpm.s, " "&amp;TRIM(CONTRATOS[[#This Row],[NOME DO FISCAL ]]),
      _xlpm.n, LEN(_xlpm.s)-1,
      _xlpm.idx, _xlfn.SEQUENCE(1,_xlpm.n),
      _xlpm.letras, IF(MID(_xlpm.s,_xlpm.idx,1)=" ", MID(_xlpm.s,_xlpm.idx+1,1), ""),
      _xlfn.TEXTJOIN("",TRUE,_xlpm.letras)
   )
)</f>
        <v>LMFdS</v>
      </c>
      <c r="AW99" s="57" t="str">
        <f>IF(CONTRATOS[[#This Row],[FISCAL DEMANDANTE]]="sem indicação",CONTRATOS[[#This Row],[FISCAL TECNICO]],CONTRATOS[[#This Row],[FISCAL DEMANDANTE]])</f>
        <v>Lorena Magalhães Freire da Silva</v>
      </c>
      <c r="AX99" s="540" cm="1">
        <f t="array" ref="AX9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150800</v>
      </c>
      <c r="AY99" s="58" t="str">
        <f>_xlfn.CONCAT(CONTRATOS[[#This Row],[ARP ou CONTRATO]],CONTRATOS[[#This Row],[N°ANO]])</f>
        <v>CONTRATO116/2025</v>
      </c>
      <c r="AZ99" s="293" t="str">
        <f>IF(ISNUMBER(FIND("8.666",AA99)),
"Nos termos da Portaria n° 3.615/2021-GP, a prorrogação de contratos administrativos deverá ser instaurada com antecedência mínima de 60 (sessenta) dias do término da vigência, mediante envio do respectivo expediente à SEADM, via SEI.",
IF(ISNUMBER(FIND("14.133",AA99)),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99" s="556"/>
    </row>
    <row r="100" spans="1:53" ht="60">
      <c r="A100" s="215" t="s">
        <v>71</v>
      </c>
      <c r="B100" s="216" t="s">
        <v>249</v>
      </c>
      <c r="C100" s="215">
        <v>2024</v>
      </c>
      <c r="D100" s="216" t="s">
        <v>797</v>
      </c>
      <c r="E100" s="215" t="s">
        <v>798</v>
      </c>
      <c r="F100" s="217" t="s">
        <v>799</v>
      </c>
      <c r="G100" s="216" t="s">
        <v>57</v>
      </c>
      <c r="H100" s="215" t="s">
        <v>58</v>
      </c>
      <c r="I100" s="215" t="s">
        <v>800</v>
      </c>
      <c r="J100" s="218">
        <v>45607</v>
      </c>
      <c r="K100" s="219" t="str">
        <f>TEXT(J100,"DD/MM/AA")</f>
        <v>11/11/24</v>
      </c>
      <c r="L100" s="218">
        <v>46337</v>
      </c>
      <c r="M100" s="220" t="str">
        <f>TEXT(L100,"DD/MM/AA")</f>
        <v>11/11/26</v>
      </c>
      <c r="N100" s="219">
        <f>_xlfn.DAYS(CONTRATOS[[#This Row],[TÉRMINO]],CONTRATOS[[#This Row],[INÍCIO]])</f>
        <v>730</v>
      </c>
      <c r="O100" s="219">
        <f ca="1">IF(ISBLANK(CONTRATOS[[#This Row],[TÉRMINO]]),"-",IF(ISNUMBER(CONTRATOS[[#This Row],[TÉRMINO]]),IF(CONTRATOS[[#This Row],[TÉRMINO]]&lt;TODAY(),"EXPIRADO",CONTRATOS[[#This Row],[TÉRMINO]]-TODAY()),"INDETERMINADO"))</f>
        <v>163</v>
      </c>
      <c r="P100" s="221" t="str">
        <f ca="1">IF(O100="EXPIRADO","EXPIRADO",(IF(O100&lt;=30,"INFERIOR A 30 DIAS",(IF(O100&lt;=60,"INFERIOR A 60 DIAS",(IF(O100&lt;=90,"INFERIOR A 90 DIAS",(IF(O100&lt;=120,"INFERIOR A 120 DIAS",(IF(O100&lt;150,"INFERIOR A 150 DIAS",(IF(O100=150,"150 DIAS","SUPERIOR A 150 DIAS")))))))))))))</f>
        <v>SUPERIOR A 150 DIAS</v>
      </c>
      <c r="Q100" s="219" t="str">
        <f ca="1">IF(CONTRATOS[[#This Row],[TÉRMINO]]="","VIGENTE",IF(CONTRATOS[[#This Row],[TÉRMINO]]&gt;=TODAY(),"VIGENTE","EXPIRADO"))</f>
        <v>VIGENTE</v>
      </c>
      <c r="R100" s="309">
        <v>90330</v>
      </c>
      <c r="S100" s="259" t="s">
        <v>60</v>
      </c>
      <c r="T100" s="66">
        <f>IF(LEFT(AY100,3)="ARP",
    0,
    IFERROR(VLOOKUP(AY100,'M.11 Contratos execução'!A:V,17,FALSE),0)
)</f>
        <v>0</v>
      </c>
      <c r="U100" s="58" t="s">
        <v>61</v>
      </c>
      <c r="V100" s="222" t="s">
        <v>801</v>
      </c>
      <c r="W100" s="96" cm="1">
        <f t="array" ref="W10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00" s="96" cm="1">
        <f t="array" ref="X10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180660</v>
      </c>
      <c r="Y100" s="223" t="s">
        <v>802</v>
      </c>
      <c r="Z100" s="224"/>
      <c r="AA100" s="215" t="s">
        <v>81</v>
      </c>
      <c r="AB100" s="215"/>
      <c r="AC100" s="215" t="s">
        <v>66</v>
      </c>
      <c r="AD100" s="282" t="str">
        <f>IF(CONTRATOS[[#This Row],[DIAS_CONTRATO]]&lt;=1800,"PRAZO LEGAL",IF(CONTRATOS[[#This Row],[DIAS_CONTRATO]]&lt;=2130,"EXCEPCIONAL","EMERGENCIAL"))</f>
        <v>PRAZO LEGAL</v>
      </c>
      <c r="AE100" s="215" t="str">
        <f>YEAR(L100) &amp; " - " &amp; IF(MONTH(L100)&lt;=3, "1º Trimestre", IF(MONTH(L100)&lt;=6, "2º Trimestre", IF(MONTH(L100)&lt;=9, "3º Trimestre", IF(MONTH(L100)&lt;=12, "4º Trimestre"))))</f>
        <v>2026 - 4º Trimestre</v>
      </c>
      <c r="AF100" s="218">
        <f>CONTRATOS[[#This Row],[TÉRMINO]]-60</f>
        <v>46277</v>
      </c>
      <c r="AG100" s="116" t="str">
        <f>IF(Z100="","Sem informação", IF(Z100&lt;=AF100, "Dentro do prazo", "Fora do prazo"))</f>
        <v>Sem informação</v>
      </c>
      <c r="AH100" s="79" t="s">
        <v>66</v>
      </c>
      <c r="AI100" s="215"/>
      <c r="AJ100" s="215" t="s">
        <v>622</v>
      </c>
      <c r="AK100" s="215" t="s">
        <v>69</v>
      </c>
      <c r="AL100" s="215" t="s">
        <v>622</v>
      </c>
      <c r="AM100" s="215" t="s">
        <v>567</v>
      </c>
      <c r="AN100" s="215" t="s">
        <v>624</v>
      </c>
      <c r="AO10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rita.oliveira@tjpa.jus.br;; rita.oliveira@tjpa.jus.br; carlo.martins@tjpa.jus.br; glaucia.cordeiro@tjpa.jus.br;coordenadoria.contratos@tjpa.jus.br</v>
      </c>
      <c r="AP100" s="227">
        <f ca="1">CONTRATOS[[#This Row],[TÉRMINO]]-TODAY()</f>
        <v>163</v>
      </c>
      <c r="AQ100" s="215" t="str">
        <f>IF(YEAR(CONTRATOS[[#This Row],[TÉRMINO]])=2024,INT((MONTH(CONTRATOS[[#This Row],[TÉRMINO]])+2)/3),"")</f>
        <v/>
      </c>
      <c r="AR100" s="215"/>
      <c r="AS100" s="58" t="str">
        <f ca="1">IF(TODAY()-AB100&gt;365,"Iniciar Processo de Reajuste","Aguardar anualidade")</f>
        <v>Iniciar Processo de Reajuste</v>
      </c>
      <c r="AT100" s="215" t="str">
        <f>_xlfn.CONCAT(TEXT(B100,"000"),"/",C100)</f>
        <v>080/2024</v>
      </c>
      <c r="AU100" s="215"/>
      <c r="AV100" s="58" t="str" cm="1">
        <f t="array" ref="AV100">IF(CONTRATOS[[#This Row],[NOME DO FISCAL ]]="Sem indicação",
   CONTRATOS[[#This Row],[NOME DO FISCAL ]],
   _xlfn.LET(
      _xlpm.s, " "&amp;TRIM(CONTRATOS[[#This Row],[NOME DO FISCAL ]]),
      _xlpm.n, LEN(_xlpm.s)-1,
      _xlpm.idx, _xlfn.SEQUENCE(1,_xlpm.n),
      _xlpm.letras, IF(MID(_xlpm.s,_xlpm.idx,1)=" ", MID(_xlpm.s,_xlpm.idx+1,1), ""),
      _xlfn.TEXTJOIN("",TRUE,_xlpm.letras)
   )
)</f>
        <v>RdCAOB</v>
      </c>
      <c r="AW100" s="57" t="str">
        <f>IF(CONTRATOS[[#This Row],[FISCAL DEMANDANTE]]="sem indicação",CONTRATOS[[#This Row],[FISCAL TECNICO]],CONTRATOS[[#This Row],[FISCAL DEMANDANTE]])</f>
        <v>Rita de Cássia Araújo Oliveira Barata</v>
      </c>
      <c r="AX100" s="540" cm="1">
        <f t="array" ref="AX10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00" s="58" t="str">
        <f>_xlfn.CONCAT(CONTRATOS[[#This Row],[ARP ou CONTRATO]],CONTRATOS[[#This Row],[N°ANO]])</f>
        <v>ARP080/2024</v>
      </c>
      <c r="AZ100" s="293" t="str">
        <f>IF(ISNUMBER(FIND("8.666",AA100)),
"Nos termos da Portaria n° 3.615/2021-GP, a prorrogação de contratos administrativos deverá ser instaurada com antecedência mínima de 60 (sessenta) dias do término da vigência, mediante envio do respectivo expediente à SEADM, via SEI.",
IF(ISNUMBER(FIND("14.133",AA100)),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00" s="556"/>
    </row>
    <row r="101" spans="1:53" s="173" customFormat="1" ht="102" customHeight="1">
      <c r="A101" s="58" t="s">
        <v>52</v>
      </c>
      <c r="B101" s="57" t="s">
        <v>803</v>
      </c>
      <c r="C101" s="58">
        <v>2025</v>
      </c>
      <c r="D101" s="136" t="s">
        <v>804</v>
      </c>
      <c r="E101" s="58" t="s">
        <v>805</v>
      </c>
      <c r="F101" s="59" t="s">
        <v>806</v>
      </c>
      <c r="G101" s="57" t="s">
        <v>144</v>
      </c>
      <c r="H101" s="58" t="s">
        <v>145</v>
      </c>
      <c r="I101" s="60" t="s">
        <v>807</v>
      </c>
      <c r="J101" s="61">
        <v>45975</v>
      </c>
      <c r="K101" s="62" t="str">
        <f>TEXT(J101,"DD/MM/AA")</f>
        <v>14/11/25</v>
      </c>
      <c r="L101" s="61">
        <v>46340</v>
      </c>
      <c r="M101" s="63" t="str">
        <f>TEXT(L101,"DD/MM/AA")</f>
        <v>14/11/26</v>
      </c>
      <c r="N101" s="115">
        <f>_xlfn.DAYS(CONTRATOS[[#This Row],[TÉRMINO]],CONTRATOS[[#This Row],[INÍCIO]])</f>
        <v>365</v>
      </c>
      <c r="O101" s="62">
        <f ca="1">IF(ISBLANK(CONTRATOS[[#This Row],[TÉRMINO]]),"-",IF(ISNUMBER(CONTRATOS[[#This Row],[TÉRMINO]]),IF(CONTRATOS[[#This Row],[TÉRMINO]]&lt;TODAY(),"EXPIRADO",CONTRATOS[[#This Row],[TÉRMINO]]-TODAY()),"INDETERMINADO"))</f>
        <v>166</v>
      </c>
      <c r="P101" s="64" t="str">
        <f ca="1">IF(O101="EXPIRADO","EXPIRADO",(IF(O101&lt;=30,"INFERIOR A 30 DIAS",(IF(O101&lt;=60,"INFERIOR A 60 DIAS",(IF(O101&lt;=90,"INFERIOR A 90 DIAS",(IF(O101&lt;=120,"INFERIOR A 120 DIAS",(IF(O101&lt;150,"INFERIOR A 150 DIAS",(IF(O101=150,"150 DIAS","SUPERIOR A 150 DIAS")))))))))))))</f>
        <v>SUPERIOR A 150 DIAS</v>
      </c>
      <c r="Q101" s="62" t="str">
        <f ca="1">IF(CONTRATOS[[#This Row],[TÉRMINO]]="","VIGENTE",IF(CONTRATOS[[#This Row],[TÉRMINO]]&gt;=TODAY(),"VIGENTE","EXPIRADO"))</f>
        <v>VIGENTE</v>
      </c>
      <c r="R101" s="72">
        <v>10809364.800000001</v>
      </c>
      <c r="S101" s="80" t="s">
        <v>60</v>
      </c>
      <c r="T101" s="66">
        <f>IF(LEFT(AY101,3)="ARP",
    0,
    IFERROR(VLOOKUP(AY101,'M.11 Contratos execução'!A:V,17,FALSE),0)
)</f>
        <v>0</v>
      </c>
      <c r="U101" s="455" t="s">
        <v>98</v>
      </c>
      <c r="V101" s="167" t="s">
        <v>808</v>
      </c>
      <c r="W101" s="96" cm="1">
        <f t="array" ref="W10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01" s="96" cm="1">
        <f t="array" ref="X10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10809364.800000001</v>
      </c>
      <c r="Y101" s="67"/>
      <c r="Z101" s="158"/>
      <c r="AA101" s="58" t="s">
        <v>81</v>
      </c>
      <c r="AB101" s="61">
        <v>45946</v>
      </c>
      <c r="AC101" s="58"/>
      <c r="AD101" s="289" t="str">
        <f>IF(CONTRATOS[[#This Row],[DIAS_CONTRATO]]&lt;=1800,"PRAZO LEGAL",IF(CONTRATOS[[#This Row],[DIAS_CONTRATO]]&lt;=2130,"EXCEPCIONAL","EMERGENCIAL"))</f>
        <v>PRAZO LEGAL</v>
      </c>
      <c r="AE101" s="116" t="str">
        <f>YEAR(L101) &amp; " - " &amp; IF(MONTH(L101)&lt;=3, "1º Trimestre", IF(MONTH(L101)&lt;=6, "2º Trimestre", IF(MONTH(L101)&lt;=9, "3º Trimestre", IF(MONTH(L101)&lt;=12, "4º Trimestre"))))</f>
        <v>2026 - 4º Trimestre</v>
      </c>
      <c r="AF101" s="130">
        <f>CONTRATOS[[#This Row],[TÉRMINO]]-60</f>
        <v>46280</v>
      </c>
      <c r="AG101" s="116" t="str">
        <f>IF(Z101="","Sem informação", IF(Z101&lt;=AF101, "Dentro do prazo", "Fora do prazo"))</f>
        <v>Sem informação</v>
      </c>
      <c r="AH101" s="79" t="s">
        <v>115</v>
      </c>
      <c r="AI101" s="74"/>
      <c r="AJ101" s="58" t="s">
        <v>722</v>
      </c>
      <c r="AK101" s="58" t="s">
        <v>117</v>
      </c>
      <c r="AL101" s="58" t="s">
        <v>175</v>
      </c>
      <c r="AM101" s="58" t="s">
        <v>69</v>
      </c>
      <c r="AN101" s="58" t="s">
        <v>69</v>
      </c>
      <c r="AO101"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diego.leitao@tjpa.jus.br;andrey.albuquerque@tjpa.jus.br; alvaro.alvao@tjpa.jus.br; ; ;coordenadoria.contratos@tjpa.jus.br</v>
      </c>
      <c r="AP101" s="143">
        <f ca="1">CONTRATOS[[#This Row],[TÉRMINO]]-TODAY()</f>
        <v>166</v>
      </c>
      <c r="AQ101" s="58" t="str">
        <f>IF(YEAR(CONTRATOS[[#This Row],[TÉRMINO]])=2024,INT((MONTH(CONTRATOS[[#This Row],[TÉRMINO]])+2)/3),"")</f>
        <v/>
      </c>
      <c r="AR101" s="58"/>
      <c r="AS101" s="58" t="str">
        <f ca="1">IF(TODAY()-AB101&gt;365,"Iniciar Processo de Reajuste","Aguardar anualidade")</f>
        <v>Aguardar anualidade</v>
      </c>
      <c r="AT101" s="58" t="str">
        <f>_xlfn.CONCAT(TEXT(B101,"000"),"/",C101)</f>
        <v>114/2025</v>
      </c>
      <c r="AU101" s="58"/>
      <c r="AV101" s="57" t="str" cm="1">
        <f t="array" ref="AV101">IF(CONTRATOS[[#This Row],[NOME DO FISCAL ]]="Sem indicação",
   CONTRATOS[[#This Row],[NOME DO FISCAL ]],
   _xlfn.LET(
      _xlpm.s, " "&amp;TRIM(CONTRATOS[[#This Row],[NOME DO FISCAL ]]),
      _xlpm.n, LEN(_xlpm.s)-1,
      _xlpm.idx, _xlfn.SEQUENCE(1,_xlpm.n),
      _xlpm.letras, IF(MID(_xlpm.s,_xlpm.idx,1)=" ", MID(_xlpm.s,_xlpm.idx+1,1), ""),
      _xlfn.TEXTJOIN("",TRUE,_xlpm.letras)
   )
)</f>
        <v>ADdSA</v>
      </c>
      <c r="AW101" s="57" t="str">
        <f>IF(CONTRATOS[[#This Row],[FISCAL DEMANDANTE]]="sem indicação",CONTRATOS[[#This Row],[FISCAL TECNICO]],CONTRATOS[[#This Row],[FISCAL DEMANDANTE]])</f>
        <v>Andrey Diego da Silva Albuquerque</v>
      </c>
      <c r="AX101" s="540" cm="1">
        <f t="array" ref="AX10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968980.4</v>
      </c>
      <c r="AY101" s="58" t="str">
        <f>_xlfn.CONCAT(CONTRATOS[[#This Row],[ARP ou CONTRATO]],CONTRATOS[[#This Row],[N°ANO]])</f>
        <v>CONTRATO114/2025</v>
      </c>
      <c r="AZ101" s="293" t="str">
        <f>IF(ISNUMBER(FIND("8.666",AA101)),
"Nos termos da Portaria n° 3.615/2021-GP, a prorrogação de contratos administrativos deverá ser instaurada com antecedência mínima de 60 (sessenta) dias do término da vigência, mediante envio do respectivo expediente à SEADM, via SEI.",
IF(ISNUMBER(FIND("14.133",AA101)),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01" s="556"/>
    </row>
    <row r="102" spans="1:53" ht="60">
      <c r="A102" s="58" t="s">
        <v>52</v>
      </c>
      <c r="B102" s="57" t="s">
        <v>809</v>
      </c>
      <c r="C102" s="58">
        <v>2024</v>
      </c>
      <c r="D102" s="57" t="s">
        <v>810</v>
      </c>
      <c r="E102" s="58" t="s">
        <v>811</v>
      </c>
      <c r="F102" s="59" t="s">
        <v>812</v>
      </c>
      <c r="G102" s="57" t="s">
        <v>387</v>
      </c>
      <c r="H102" s="58" t="s">
        <v>145</v>
      </c>
      <c r="I102" s="60" t="s">
        <v>813</v>
      </c>
      <c r="J102" s="61">
        <v>45611</v>
      </c>
      <c r="K102" s="62" t="str">
        <f>TEXT(J102,"DD/MM/AA")</f>
        <v>15/11/24</v>
      </c>
      <c r="L102" s="61">
        <v>46341</v>
      </c>
      <c r="M102" s="63" t="str">
        <f>TEXT(L102,"DD/MM/AA")</f>
        <v>15/11/26</v>
      </c>
      <c r="N102" s="115">
        <f>_xlfn.DAYS(CONTRATOS[[#This Row],[TÉRMINO]],CONTRATOS[[#This Row],[INÍCIO]])</f>
        <v>730</v>
      </c>
      <c r="O102" s="62">
        <f ca="1">IF(ISBLANK(CONTRATOS[[#This Row],[TÉRMINO]]),"-",IF(ISNUMBER(CONTRATOS[[#This Row],[TÉRMINO]]),IF(CONTRATOS[[#This Row],[TÉRMINO]]&lt;TODAY(),"EXPIRADO",CONTRATOS[[#This Row],[TÉRMINO]]-TODAY()),"INDETERMINADO"))</f>
        <v>167</v>
      </c>
      <c r="P102" s="64" t="str">
        <f ca="1">IF(O102="EXPIRADO","EXPIRADO",(IF(O102&lt;=30,"INFERIOR A 30 DIAS",(IF(O102&lt;=60,"INFERIOR A 60 DIAS",(IF(O102&lt;=90,"INFERIOR A 90 DIAS",(IF(O102&lt;=120,"INFERIOR A 120 DIAS",(IF(O102&lt;150,"INFERIOR A 150 DIAS",(IF(O102=150,"150 DIAS","SUPERIOR A 150 DIAS")))))))))))))</f>
        <v>SUPERIOR A 150 DIAS</v>
      </c>
      <c r="Q102" s="62" t="str">
        <f ca="1">IF(CONTRATOS[[#This Row],[TÉRMINO]]="","VIGENTE",IF(CONTRATOS[[#This Row],[TÉRMINO]]&gt;=TODAY(),"VIGENTE","EXPIRADO"))</f>
        <v>VIGENTE</v>
      </c>
      <c r="R102" s="72">
        <v>77553.36</v>
      </c>
      <c r="S102" s="80" t="s">
        <v>60</v>
      </c>
      <c r="T102" s="66">
        <f>IF(LEFT(AY102,3)="ARP",
    0,
    IFERROR(VLOOKUP(AY102,'M.11 Contratos execução'!A:V,17,FALSE),0)
)</f>
        <v>1</v>
      </c>
      <c r="U102" s="455" t="s">
        <v>78</v>
      </c>
      <c r="V102" s="167" t="s">
        <v>814</v>
      </c>
      <c r="W102" s="96" cm="1">
        <f t="array" ref="W10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02" s="96" cm="1">
        <f t="array" ref="X10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81564.710000000006</v>
      </c>
      <c r="Y102" s="67" t="s">
        <v>815</v>
      </c>
      <c r="Z102" s="158"/>
      <c r="AA102" s="58" t="s">
        <v>81</v>
      </c>
      <c r="AB102" s="61">
        <v>45960</v>
      </c>
      <c r="AC102" s="58" t="s">
        <v>66</v>
      </c>
      <c r="AD102" s="289" t="str">
        <f>IF(CONTRATOS[[#This Row],[DIAS_CONTRATO]]&lt;=1800,"PRAZO LEGAL",IF(CONTRATOS[[#This Row],[DIAS_CONTRATO]]&lt;=2130,"EXCEPCIONAL","EMERGENCIAL"))</f>
        <v>PRAZO LEGAL</v>
      </c>
      <c r="AE102" s="116" t="str">
        <f>YEAR(L102) &amp; " - " &amp; IF(MONTH(L102)&lt;=3, "1º Trimestre", IF(MONTH(L102)&lt;=6, "2º Trimestre", IF(MONTH(L102)&lt;=9, "3º Trimestre", IF(MONTH(L102)&lt;=12, "4º Trimestre"))))</f>
        <v>2026 - 4º Trimestre</v>
      </c>
      <c r="AF102" s="130">
        <f>CONTRATOS[[#This Row],[TÉRMINO]]-60</f>
        <v>46281</v>
      </c>
      <c r="AG102" s="116" t="str">
        <f>IF(Z102="","Sem informação", IF(Z102&lt;=AF102, "Dentro do prazo", "Fora do prazo"))</f>
        <v>Sem informação</v>
      </c>
      <c r="AH102" s="79" t="s">
        <v>115</v>
      </c>
      <c r="AJ102" s="58" t="s">
        <v>138</v>
      </c>
      <c r="AK102" s="58" t="s">
        <v>140</v>
      </c>
      <c r="AL102" s="58" t="s">
        <v>139</v>
      </c>
      <c r="AM102" s="58" t="s">
        <v>140</v>
      </c>
      <c r="AN102" s="58" t="s">
        <v>778</v>
      </c>
      <c r="AO10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nasareno.silva@tjpa.jus.br;kelle.auzier@tjpa.jus.br; antonio.souza@tjpa.jus.br; kelle.auzier@tjpa.jus.br; enderson.silva@tjpa.jus.br;coordenadoria.contratos@tjpa.jus.br</v>
      </c>
      <c r="AP102" s="143">
        <f ca="1">CONTRATOS[[#This Row],[TÉRMINO]]-TODAY()</f>
        <v>167</v>
      </c>
      <c r="AQ102" s="58" t="str">
        <f>IF(YEAR(CONTRATOS[[#This Row],[TÉRMINO]])=2024,INT((MONTH(CONTRATOS[[#This Row],[TÉRMINO]])+2)/3),"")</f>
        <v/>
      </c>
      <c r="AR102" s="58"/>
      <c r="AS102" s="58" t="str">
        <f ca="1">IF(TODAY()-AB102&gt;365,"Iniciar Processo de Reajuste","Aguardar anualidade")</f>
        <v>Aguardar anualidade</v>
      </c>
      <c r="AT102" s="58" t="str">
        <f>_xlfn.CONCAT(TEXT(B102,"000"),"/",C102)</f>
        <v>117/2024</v>
      </c>
      <c r="AU102" s="58"/>
      <c r="AV102" s="58" t="str" cm="1">
        <f t="array" ref="AV102">IF(CONTRATOS[[#This Row],[NOME DO FISCAL ]]="Sem indicação",
   CONTRATOS[[#This Row],[NOME DO FISCAL ]],
   _xlfn.LET(
      _xlpm.s, " "&amp;TRIM(CONTRATOS[[#This Row],[NOME DO FISCAL ]]),
      _xlpm.n, LEN(_xlpm.s)-1,
      _xlpm.idx, _xlfn.SEQUENCE(1,_xlpm.n),
      _xlpm.letras, IF(MID(_xlpm.s,_xlpm.idx,1)=" ", MID(_xlpm.s,_xlpm.idx+1,1), ""),
      _xlfn.TEXTJOIN("",TRUE,_xlpm.letras)
   )
)</f>
        <v>KKdSA</v>
      </c>
      <c r="AW102" s="57" t="str">
        <f>IF(CONTRATOS[[#This Row],[FISCAL DEMANDANTE]]="sem indicação",CONTRATOS[[#This Row],[FISCAL TECNICO]],CONTRATOS[[#This Row],[FISCAL DEMANDANTE]])</f>
        <v>Kelle Katiúscia da Silva Auzier</v>
      </c>
      <c r="AX102" s="540" cm="1">
        <f t="array" ref="AX10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84684.7</v>
      </c>
      <c r="AY102" s="58" t="str">
        <f>_xlfn.CONCAT(CONTRATOS[[#This Row],[ARP ou CONTRATO]],CONTRATOS[[#This Row],[N°ANO]])</f>
        <v>CONTRATO117/2024</v>
      </c>
      <c r="AZ102" s="293" t="str">
        <f>IF(ISNUMBER(FIND("8.666",AA102)),
"Nos termos da Portaria n° 3.615/2021-GP, a prorrogação de contratos administrativos deverá ser instaurada com antecedência mínima de 60 (sessenta) dias do término da vigência, mediante envio do respectivo expediente à SEADM, via SEI.",
IF(ISNUMBER(FIND("14.133",AA102)),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02" s="556"/>
    </row>
    <row r="103" spans="1:53" ht="96">
      <c r="A103" s="58" t="s">
        <v>52</v>
      </c>
      <c r="B103" s="57" t="s">
        <v>816</v>
      </c>
      <c r="C103" s="58">
        <v>2025</v>
      </c>
      <c r="D103" s="57" t="s">
        <v>817</v>
      </c>
      <c r="E103" s="58" t="s">
        <v>818</v>
      </c>
      <c r="F103" s="59" t="s">
        <v>819</v>
      </c>
      <c r="G103" s="57" t="s">
        <v>110</v>
      </c>
      <c r="H103" s="58" t="s">
        <v>111</v>
      </c>
      <c r="I103" s="60" t="s">
        <v>820</v>
      </c>
      <c r="J103" s="61">
        <v>45976</v>
      </c>
      <c r="K103" s="62" t="str">
        <f>TEXT(J103,"DD/MM/AA")</f>
        <v>15/11/25</v>
      </c>
      <c r="L103" s="61">
        <v>46341</v>
      </c>
      <c r="M103" s="63" t="str">
        <f>TEXT(L103,"DD/MM/AA")</f>
        <v>15/11/26</v>
      </c>
      <c r="N103" s="115">
        <f>_xlfn.DAYS(CONTRATOS[[#This Row],[TÉRMINO]],CONTRATOS[[#This Row],[INÍCIO]])</f>
        <v>365</v>
      </c>
      <c r="O103" s="62">
        <f ca="1">IF(ISBLANK(CONTRATOS[[#This Row],[TÉRMINO]]),"-",IF(ISNUMBER(CONTRATOS[[#This Row],[TÉRMINO]]),IF(CONTRATOS[[#This Row],[TÉRMINO]]&lt;TODAY(),"EXPIRADO",CONTRATOS[[#This Row],[TÉRMINO]]-TODAY()),"INDETERMINADO"))</f>
        <v>167</v>
      </c>
      <c r="P103" s="64" t="str">
        <f ca="1">IF(O103="EXPIRADO","EXPIRADO",(IF(O103&lt;=30,"INFERIOR A 30 DIAS",(IF(O103&lt;=60,"INFERIOR A 60 DIAS",(IF(O103&lt;=90,"INFERIOR A 90 DIAS",(IF(O103&lt;=120,"INFERIOR A 120 DIAS",(IF(O103&lt;150,"INFERIOR A 150 DIAS",(IF(O103=150,"150 DIAS","SUPERIOR A 150 DIAS")))))))))))))</f>
        <v>SUPERIOR A 150 DIAS</v>
      </c>
      <c r="Q103" s="62" t="str">
        <f ca="1">IF(CONTRATOS[[#This Row],[TÉRMINO]]="","VIGENTE",IF(CONTRATOS[[#This Row],[TÉRMINO]]&gt;=TODAY(),"VIGENTE","EXPIRADO"))</f>
        <v>VIGENTE</v>
      </c>
      <c r="R103" s="72">
        <v>947564.28</v>
      </c>
      <c r="S103" s="80" t="s">
        <v>60</v>
      </c>
      <c r="T103" s="66">
        <f>IF(LEFT(AY103,3)="ARP",
    0,
    IFERROR(VLOOKUP(AY103,'M.11 Contratos execução'!A:V,17,FALSE),0)
)</f>
        <v>0</v>
      </c>
      <c r="U103" s="455" t="s">
        <v>78</v>
      </c>
      <c r="V103" s="167" t="s">
        <v>821</v>
      </c>
      <c r="W103" s="96" cm="1">
        <f t="array" ref="W10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03" s="96" cm="1">
        <f t="array" ref="X10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947564.28</v>
      </c>
      <c r="Y103" s="67"/>
      <c r="Z103" s="158"/>
      <c r="AA103" s="58" t="s">
        <v>81</v>
      </c>
      <c r="AB103" s="61">
        <v>45947</v>
      </c>
      <c r="AC103" s="58"/>
      <c r="AD103" s="289" t="str">
        <f>IF(CONTRATOS[[#This Row],[DIAS_CONTRATO]]&lt;=1800,"PRAZO LEGAL",IF(CONTRATOS[[#This Row],[DIAS_CONTRATO]]&lt;=2130,"EXCEPCIONAL","EMERGENCIAL"))</f>
        <v>PRAZO LEGAL</v>
      </c>
      <c r="AE103" s="116" t="str">
        <f>YEAR(L103) &amp; " - " &amp; IF(MONTH(L103)&lt;=3, "1º Trimestre", IF(MONTH(L103)&lt;=6, "2º Trimestre", IF(MONTH(L103)&lt;=9, "3º Trimestre", IF(MONTH(L103)&lt;=12, "4º Trimestre"))))</f>
        <v>2026 - 4º Trimestre</v>
      </c>
      <c r="AF103" s="130">
        <f>CONTRATOS[[#This Row],[TÉRMINO]]-60</f>
        <v>46281</v>
      </c>
      <c r="AG103" s="116" t="str">
        <f>IF(Z103="","Sem informação", IF(Z103&lt;=AF103, "Dentro do prazo", "Fora do prazo"))</f>
        <v>Sem informação</v>
      </c>
      <c r="AH103" s="79" t="s">
        <v>115</v>
      </c>
      <c r="AI103" s="60" t="s">
        <v>822</v>
      </c>
      <c r="AJ103" s="58" t="s">
        <v>84</v>
      </c>
      <c r="AK103" s="58" t="s">
        <v>69</v>
      </c>
      <c r="AL103" s="58" t="s">
        <v>623</v>
      </c>
      <c r="AM103" s="58" t="s">
        <v>271</v>
      </c>
      <c r="AN103" s="58" t="s">
        <v>622</v>
      </c>
      <c r="AO103"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claudia.burlamaqui@tjpa.jus.br; thiago.soares@tjpa.jus.br; rita.oliveira@tjpa.jus.br;coordenadoria.contratos@tjpa.jus.br</v>
      </c>
      <c r="AP103" s="143">
        <f ca="1">CONTRATOS[[#This Row],[TÉRMINO]]-TODAY()</f>
        <v>167</v>
      </c>
      <c r="AQ103" s="58" t="str">
        <f>IF(YEAR(CONTRATOS[[#This Row],[TÉRMINO]])=2024,INT((MONTH(CONTRATOS[[#This Row],[TÉRMINO]])+2)/3),"")</f>
        <v/>
      </c>
      <c r="AR103" s="58"/>
      <c r="AS103" s="58" t="str">
        <f ca="1">IF(TODAY()-AB103&gt;365,"Iniciar Processo de Reajuste","Aguardar anualidade")</f>
        <v>Aguardar anualidade</v>
      </c>
      <c r="AT103" s="58" t="str">
        <f>_xlfn.CONCAT(TEXT(B103,"000"),"/",C103)</f>
        <v>115/2025</v>
      </c>
      <c r="AU103" s="58"/>
      <c r="AV103" s="57" t="str" cm="1">
        <f t="array" ref="AV103">IF(CONTRATOS[[#This Row],[NOME DO FISCAL ]]="Sem indicação",
   CONTRATOS[[#This Row],[NOME DO FISCAL ]],
   _xlfn.LET(
      _xlpm.s, " "&amp;TRIM(CONTRATOS[[#This Row],[NOME DO FISCAL ]]),
      _xlpm.n, LEN(_xlpm.s)-1,
      _xlpm.idx, _xlfn.SEQUENCE(1,_xlpm.n),
      _xlpm.letras, IF(MID(_xlpm.s,_xlpm.idx,1)=" ", MID(_xlpm.s,_xlpm.idx+1,1), ""),
      _xlfn.TEXTJOIN("",TRUE,_xlpm.letras)
   )
)</f>
        <v>CSB</v>
      </c>
      <c r="AW103" s="57" t="str">
        <f>IF(CONTRATOS[[#This Row],[FISCAL DEMANDANTE]]="sem indicação",CONTRATOS[[#This Row],[FISCAL TECNICO]],CONTRATOS[[#This Row],[FISCAL DEMANDANTE]])</f>
        <v>Claudia Sadeck Burlamaqui</v>
      </c>
      <c r="AX103" s="540" cm="1">
        <f t="array" ref="AX10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947564.28</v>
      </c>
      <c r="AY103" s="58" t="str">
        <f>_xlfn.CONCAT(CONTRATOS[[#This Row],[ARP ou CONTRATO]],CONTRATOS[[#This Row],[N°ANO]])</f>
        <v>CONTRATO115/2025</v>
      </c>
      <c r="AZ103" s="293" t="str">
        <f>IF(ISNUMBER(FIND("8.666",AA103)),
"Nos termos da Portaria n° 3.615/2021-GP, a prorrogação de contratos administrativos deverá ser instaurada com antecedência mínima de 60 (sessenta) dias do término da vigência, mediante envio do respectivo expediente à SEADM, via SEI.",
IF(ISNUMBER(FIND("14.133",AA103)),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03" s="556"/>
    </row>
    <row r="104" spans="1:53" ht="107.25">
      <c r="A104" s="58" t="s">
        <v>52</v>
      </c>
      <c r="B104" s="57" t="s">
        <v>304</v>
      </c>
      <c r="C104" s="69">
        <v>2022</v>
      </c>
      <c r="D104" s="57" t="s">
        <v>823</v>
      </c>
      <c r="E104" s="58" t="s">
        <v>824</v>
      </c>
      <c r="F104" s="59" t="s">
        <v>825</v>
      </c>
      <c r="G104" s="115" t="s">
        <v>57</v>
      </c>
      <c r="H104" s="58" t="s">
        <v>58</v>
      </c>
      <c r="I104" s="60" t="s">
        <v>826</v>
      </c>
      <c r="J104" s="61">
        <v>44698</v>
      </c>
      <c r="K104" s="62" t="str">
        <f>TEXT(J104,"DD/MM/AA")</f>
        <v>17/05/22</v>
      </c>
      <c r="L104" s="61">
        <v>46343</v>
      </c>
      <c r="M104" s="63" t="str">
        <f>TEXT(L104,"DD/MM/AA")</f>
        <v>17/11/26</v>
      </c>
      <c r="N104" s="115">
        <f>_xlfn.DAYS(CONTRATOS[[#This Row],[TÉRMINO]],CONTRATOS[[#This Row],[INÍCIO]])</f>
        <v>1645</v>
      </c>
      <c r="O104" s="64">
        <f ca="1">IF(ISBLANK(CONTRATOS[[#This Row],[TÉRMINO]]),"-",IF(ISNUMBER(CONTRATOS[[#This Row],[TÉRMINO]]),IF(CONTRATOS[[#This Row],[TÉRMINO]]&lt;TODAY(),"EXPIRADO",CONTRATOS[[#This Row],[TÉRMINO]]-TODAY()),"INDETERMINADO"))</f>
        <v>169</v>
      </c>
      <c r="P104" s="64" t="str">
        <f ca="1">IF(O104="EXPIRADO","EXPIRADO",(IF(O104&lt;=30,"INFERIOR A 30 DIAS",(IF(O104&lt;=60,"INFERIOR A 60 DIAS",(IF(O104&lt;=90,"INFERIOR A 90 DIAS",(IF(O104&lt;=120,"INFERIOR A 120 DIAS",(IF(O104&lt;150,"INFERIOR A 150 DIAS",(IF(O104=150,"150 DIAS","SUPERIOR A 150 DIAS")))))))))))))</f>
        <v>SUPERIOR A 150 DIAS</v>
      </c>
      <c r="Q104" s="64" t="str">
        <f ca="1">IF(CONTRATOS[[#This Row],[TÉRMINO]]="","VIGENTE",IF(CONTRATOS[[#This Row],[TÉRMINO]]&gt;=TODAY(),"VIGENTE","EXPIRADO"))</f>
        <v>VIGENTE</v>
      </c>
      <c r="R104" s="72">
        <v>4041446.54</v>
      </c>
      <c r="S104" s="80" t="s">
        <v>60</v>
      </c>
      <c r="T104" s="66">
        <f>IF(LEFT(AY104,3)="ARP",
    0,
    IFERROR(VLOOKUP(AY104,'M.11 Contratos execução'!A:V,17,FALSE),0)
)</f>
        <v>3</v>
      </c>
      <c r="U104" s="58" t="s">
        <v>78</v>
      </c>
      <c r="V104" s="58" t="s">
        <v>827</v>
      </c>
      <c r="W104" s="96" cm="1">
        <f t="array" ref="W10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04" s="96" cm="1">
        <f t="array" ref="X10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5696014.0899999999</v>
      </c>
      <c r="Y104" s="622" t="s">
        <v>828</v>
      </c>
      <c r="AA104" s="58" t="s">
        <v>64</v>
      </c>
      <c r="AB104" s="58"/>
      <c r="AC104" s="58" t="s">
        <v>101</v>
      </c>
      <c r="AD104" s="116" t="str">
        <f>IF(CONTRATOS[[#This Row],[DIAS_CONTRATO]]&lt;=1800,"PRAZO LEGAL",IF(CONTRATOS[[#This Row],[DIAS_CONTRATO]]&lt;=2130,"EXCEPCIONAL","EMERGENCIAL"))</f>
        <v>PRAZO LEGAL</v>
      </c>
      <c r="AE104" s="58" t="str">
        <f>YEAR(L104) &amp; " - " &amp; IF(MONTH(L104)&lt;=3, "1º Trimestre", IF(MONTH(L104)&lt;=6, "2º Trimestre", IF(MONTH(L104)&lt;=9, "3º Trimestre", IF(MONTH(L104)&lt;=12, "4º Trimestre"))))</f>
        <v>2026 - 4º Trimestre</v>
      </c>
      <c r="AF104" s="130">
        <f>CONTRATOS[[#This Row],[TÉRMINO]]-60</f>
        <v>46283</v>
      </c>
      <c r="AG104" s="116" t="str">
        <f>IF(Z104="","Sem informação", IF(Z104&lt;=AF104, "Dentro do prazo", "Fora do prazo"))</f>
        <v>Sem informação</v>
      </c>
      <c r="AH104" s="79" t="s">
        <v>115</v>
      </c>
      <c r="AJ104" s="58" t="s">
        <v>405</v>
      </c>
      <c r="AK104" s="58" t="s">
        <v>407</v>
      </c>
      <c r="AL104" s="58" t="s">
        <v>407</v>
      </c>
      <c r="AM104" s="115" t="s">
        <v>69</v>
      </c>
      <c r="AN104" s="115" t="s">
        <v>406</v>
      </c>
      <c r="AO10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djalma.martins@tjpa.jus.br;moises.oliveira@tjpa.jus.br; moises.oliveira@tjpa.jus.br; ; rafaela.prazeres@tjpa.jus.br;coordenadoria.contratos@tjpa.jus.br</v>
      </c>
      <c r="AP104" s="143">
        <f ca="1">CONTRATOS[[#This Row],[TÉRMINO]]-TODAY()</f>
        <v>169</v>
      </c>
      <c r="AQ104" s="58" t="str">
        <f>IF(YEAR(CONTRATOS[[#This Row],[TÉRMINO]])=2024,INT((MONTH(CONTRATOS[[#This Row],[TÉRMINO]])+2)/3),"")</f>
        <v/>
      </c>
      <c r="AR104" s="58"/>
      <c r="AS104" s="58" t="str">
        <f ca="1">IF(TODAY()-AB104&gt;365,"Iniciar Processo de Reajuste","Aguardar anualidade")</f>
        <v>Iniciar Processo de Reajuste</v>
      </c>
      <c r="AT104" s="58" t="str">
        <f>_xlfn.CONCAT(TEXT(B104,"000"),"/",C104)</f>
        <v>030/2022</v>
      </c>
      <c r="AU104" s="58"/>
      <c r="AV104" s="58" t="str" cm="1">
        <f t="array" ref="AV104">IF(CONTRATOS[[#This Row],[NOME DO FISCAL ]]="Sem indicação",
   CONTRATOS[[#This Row],[NOME DO FISCAL ]],
   _xlfn.LET(
      _xlpm.s, " "&amp;TRIM(CONTRATOS[[#This Row],[NOME DO FISCAL ]]),
      _xlpm.n, LEN(_xlpm.s)-1,
      _xlpm.idx, _xlfn.SEQUENCE(1,_xlpm.n),
      _xlpm.letras, IF(MID(_xlpm.s,_xlpm.idx,1)=" ", MID(_xlpm.s,_xlpm.idx+1,1), ""),
      _xlfn.TEXTJOIN("",TRUE,_xlpm.letras)
   )
)</f>
        <v>MCdO</v>
      </c>
      <c r="AW104" s="57" t="str">
        <f>IF(CONTRATOS[[#This Row],[FISCAL DEMANDANTE]]="sem indicação",CONTRATOS[[#This Row],[FISCAL TECNICO]],CONTRATOS[[#This Row],[FISCAL DEMANDANTE]])</f>
        <v>Moises Cristino de Oliveira</v>
      </c>
      <c r="AX104" s="540" cm="1">
        <f t="array" ref="AX10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8951065.3599999994</v>
      </c>
      <c r="AY104" s="58" t="str">
        <f>_xlfn.CONCAT(CONTRATOS[[#This Row],[ARP ou CONTRATO]],CONTRATOS[[#This Row],[N°ANO]])</f>
        <v>CONTRATO030/2022</v>
      </c>
      <c r="AZ104" s="293" t="str">
        <f>IF(ISNUMBER(FIND("8.666",AA104)),
"Nos termos da Portaria n° 3.615/2021-GP, a prorrogação de contratos administrativos deverá ser instaurada com antecedência mínima de 60 (sessenta) dias do término da vigência, mediante envio do respectivo expediente à SEADM, via SEI.",
IF(ISNUMBER(FIND("14.133",AA104)),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04" s="556"/>
    </row>
    <row r="105" spans="1:53" ht="60">
      <c r="A105" s="215" t="s">
        <v>71</v>
      </c>
      <c r="B105" s="216" t="s">
        <v>829</v>
      </c>
      <c r="C105" s="215">
        <v>2024</v>
      </c>
      <c r="D105" s="462" t="s">
        <v>830</v>
      </c>
      <c r="E105" s="215" t="s">
        <v>831</v>
      </c>
      <c r="F105" s="217" t="s">
        <v>832</v>
      </c>
      <c r="G105" s="216" t="s">
        <v>57</v>
      </c>
      <c r="H105" s="215" t="s">
        <v>58</v>
      </c>
      <c r="I105" s="215" t="s">
        <v>833</v>
      </c>
      <c r="J105" s="218">
        <v>45618</v>
      </c>
      <c r="K105" s="219" t="str">
        <f>TEXT(J105,"DD/MM/AA")</f>
        <v>22/11/24</v>
      </c>
      <c r="L105" s="218">
        <v>46348</v>
      </c>
      <c r="M105" s="220" t="str">
        <f>TEXT(L105,"DD/MM/AA")</f>
        <v>22/11/26</v>
      </c>
      <c r="N105" s="219">
        <f>_xlfn.DAYS(CONTRATOS[[#This Row],[TÉRMINO]],CONTRATOS[[#This Row],[INÍCIO]])</f>
        <v>730</v>
      </c>
      <c r="O105" s="219">
        <f ca="1">IF(ISBLANK(CONTRATOS[[#This Row],[TÉRMINO]]),"-",IF(ISNUMBER(CONTRATOS[[#This Row],[TÉRMINO]]),IF(CONTRATOS[[#This Row],[TÉRMINO]]&lt;TODAY(),"EXPIRADO",CONTRATOS[[#This Row],[TÉRMINO]]-TODAY()),"INDETERMINADO"))</f>
        <v>174</v>
      </c>
      <c r="P105" s="221" t="str">
        <f ca="1">IF(O105="EXPIRADO","EXPIRADO",(IF(O105&lt;=30,"INFERIOR A 30 DIAS",(IF(O105&lt;=60,"INFERIOR A 60 DIAS",(IF(O105&lt;=90,"INFERIOR A 90 DIAS",(IF(O105&lt;=120,"INFERIOR A 120 DIAS",(IF(O105&lt;150,"INFERIOR A 150 DIAS",(IF(O105=150,"150 DIAS","SUPERIOR A 150 DIAS")))))))))))))</f>
        <v>SUPERIOR A 150 DIAS</v>
      </c>
      <c r="Q105" s="219" t="str">
        <f ca="1">IF(CONTRATOS[[#This Row],[TÉRMINO]]="","VIGENTE",IF(CONTRATOS[[#This Row],[TÉRMINO]]&gt;=TODAY(),"VIGENTE","EXPIRADO"))</f>
        <v>VIGENTE</v>
      </c>
      <c r="R105" s="309">
        <v>3914795.11</v>
      </c>
      <c r="S105" s="259" t="s">
        <v>60</v>
      </c>
      <c r="T105" s="66">
        <f>IF(LEFT(AY105,3)="ARP",
    0,
    IFERROR(VLOOKUP(AY105,'M.11 Contratos execução'!A:V,17,FALSE),0)
)</f>
        <v>0</v>
      </c>
      <c r="U105" s="58" t="s">
        <v>61</v>
      </c>
      <c r="V105" s="222" t="s">
        <v>834</v>
      </c>
      <c r="W105" s="96" cm="1">
        <f t="array" ref="W10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05" s="96" cm="1">
        <f t="array" ref="X10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8360674.6597999996</v>
      </c>
      <c r="Y105" s="223" t="s">
        <v>835</v>
      </c>
      <c r="Z105" s="224"/>
      <c r="AA105" s="215" t="s">
        <v>81</v>
      </c>
      <c r="AB105" s="215"/>
      <c r="AC105" s="215" t="s">
        <v>66</v>
      </c>
      <c r="AD105" s="282" t="str">
        <f>IF(CONTRATOS[[#This Row],[DIAS_CONTRATO]]&lt;=1800,"PRAZO LEGAL",IF(CONTRATOS[[#This Row],[DIAS_CONTRATO]]&lt;=2130,"EXCEPCIONAL","EMERGENCIAL"))</f>
        <v>PRAZO LEGAL</v>
      </c>
      <c r="AE105" s="215" t="str">
        <f>YEAR(L105) &amp; " - " &amp; IF(MONTH(L105)&lt;=3, "1º Trimestre", IF(MONTH(L105)&lt;=6, "2º Trimestre", IF(MONTH(L105)&lt;=9, "3º Trimestre", IF(MONTH(L105)&lt;=12, "4º Trimestre"))))</f>
        <v>2026 - 4º Trimestre</v>
      </c>
      <c r="AF105" s="218">
        <f>CONTRATOS[[#This Row],[TÉRMINO]]-60</f>
        <v>46288</v>
      </c>
      <c r="AG105" s="116" t="str">
        <f>IF(Z105="","Sem informação", IF(Z105&lt;=AF105, "Dentro do prazo", "Fora do prazo"))</f>
        <v>Sem informação</v>
      </c>
      <c r="AH105" s="79" t="s">
        <v>66</v>
      </c>
      <c r="AI105" s="215"/>
      <c r="AJ105" s="215" t="s">
        <v>126</v>
      </c>
      <c r="AK105" s="215" t="s">
        <v>69</v>
      </c>
      <c r="AL105" s="215" t="s">
        <v>614</v>
      </c>
      <c r="AM105" s="215" t="s">
        <v>192</v>
      </c>
      <c r="AN105" s="215" t="s">
        <v>70</v>
      </c>
      <c r="AO10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claudio.ormindo@tjpa.jus.br;; max.machado@tjpa.jus.br; antonio.sousa2@tjpa.jus.br; daniel.simas@tjpa.jus.br;coordenadoria.contratos@tjpa.jus.br</v>
      </c>
      <c r="AP105" s="227">
        <f ca="1">CONTRATOS[[#This Row],[TÉRMINO]]-TODAY()</f>
        <v>174</v>
      </c>
      <c r="AQ105" s="215" t="str">
        <f>IF(YEAR(CONTRATOS[[#This Row],[TÉRMINO]])=2024,INT((MONTH(CONTRATOS[[#This Row],[TÉRMINO]])+2)/3),"")</f>
        <v/>
      </c>
      <c r="AR105" s="215"/>
      <c r="AS105" s="58" t="str">
        <f ca="1">IF(TODAY()-AB105&gt;365,"Iniciar Processo de Reajuste","Aguardar anualidade")</f>
        <v>Iniciar Processo de Reajuste</v>
      </c>
      <c r="AT105" s="215" t="str">
        <f>_xlfn.CONCAT(TEXT(B105,"000"),"/",C105)</f>
        <v>081/2024</v>
      </c>
      <c r="AU105" s="215"/>
      <c r="AV105" s="58" t="str" cm="1">
        <f t="array" ref="AV105">IF(CONTRATOS[[#This Row],[NOME DO FISCAL ]]="Sem indicação",
   CONTRATOS[[#This Row],[NOME DO FISCAL ]],
   _xlfn.LET(
      _xlpm.s, " "&amp;TRIM(CONTRATOS[[#This Row],[NOME DO FISCAL ]]),
      _xlpm.n, LEN(_xlpm.s)-1,
      _xlpm.idx, _xlfn.SEQUENCE(1,_xlpm.n),
      _xlpm.letras, IF(MID(_xlpm.s,_xlpm.idx,1)=" ", MID(_xlpm.s,_xlpm.idx+1,1), ""),
      _xlfn.TEXTJOIN("",TRUE,_xlpm.letras)
   )
)</f>
        <v>MJMS</v>
      </c>
      <c r="AW105" s="57" t="str">
        <f>IF(CONTRATOS[[#This Row],[FISCAL DEMANDANTE]]="sem indicação",CONTRATOS[[#This Row],[FISCAL TECNICO]],CONTRATOS[[#This Row],[FISCAL DEMANDANTE]])</f>
        <v>Max Jorge Machado Santos</v>
      </c>
      <c r="AX105" s="540" cm="1">
        <f t="array" ref="AX10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05" s="58" t="str">
        <f>_xlfn.CONCAT(CONTRATOS[[#This Row],[ARP ou CONTRATO]],CONTRATOS[[#This Row],[N°ANO]])</f>
        <v>ARP081/2024</v>
      </c>
      <c r="AZ105" s="293" t="str">
        <f>IF(ISNUMBER(FIND("8.666",AA105)),
"Nos termos da Portaria n° 3.615/2021-GP, a prorrogação de contratos administrativos deverá ser instaurada com antecedência mínima de 60 (sessenta) dias do término da vigência, mediante envio do respectivo expediente à SEADM, via SEI.",
IF(ISNUMBER(FIND("14.133",AA105)),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05" s="556"/>
    </row>
    <row r="106" spans="1:53" ht="60">
      <c r="A106" s="240" t="s">
        <v>71</v>
      </c>
      <c r="B106" s="241" t="s">
        <v>72</v>
      </c>
      <c r="C106" s="240">
        <v>2025</v>
      </c>
      <c r="D106" s="241" t="s">
        <v>836</v>
      </c>
      <c r="E106" s="240" t="s">
        <v>837</v>
      </c>
      <c r="F106" s="242" t="s">
        <v>838</v>
      </c>
      <c r="G106" s="241" t="s">
        <v>57</v>
      </c>
      <c r="H106" s="240" t="s">
        <v>58</v>
      </c>
      <c r="I106" s="240" t="s">
        <v>839</v>
      </c>
      <c r="J106" s="243">
        <v>45988</v>
      </c>
      <c r="K106" s="62" t="str">
        <f>TEXT(J106,"DD/MM/AA")</f>
        <v>27/11/25</v>
      </c>
      <c r="L106" s="243">
        <v>46353</v>
      </c>
      <c r="M106" s="63" t="str">
        <f>TEXT(L106,"DD/MM/AA")</f>
        <v>27/11/26</v>
      </c>
      <c r="N106" s="115">
        <f>_xlfn.DAYS(CONTRATOS[[#This Row],[TÉRMINO]],CONTRATOS[[#This Row],[INÍCIO]])</f>
        <v>365</v>
      </c>
      <c r="O106" s="244">
        <f ca="1">IF(ISBLANK(CONTRATOS[[#This Row],[TÉRMINO]]),"-",IF(ISNUMBER(CONTRATOS[[#This Row],[TÉRMINO]]),IF(CONTRATOS[[#This Row],[TÉRMINO]]&lt;TODAY(),"EXPIRADO",CONTRATOS[[#This Row],[TÉRMINO]]-TODAY()),"INDETERMINADO"))</f>
        <v>179</v>
      </c>
      <c r="P106" s="246" t="str">
        <f ca="1">IF(O106="EXPIRADO","EXPIRADO",(IF(O106&lt;=30,"INFERIOR A 30 DIAS",(IF(O106&lt;=60,"INFERIOR A 60 DIAS",(IF(O106&lt;=90,"INFERIOR A 90 DIAS",(IF(O106&lt;=120,"INFERIOR A 120 DIAS",(IF(O106&lt;150,"INFERIOR A 150 DIAS",(IF(O106=150,"150 DIAS","SUPERIOR A 150 DIAS")))))))))))))</f>
        <v>SUPERIOR A 150 DIAS</v>
      </c>
      <c r="Q106" s="244" t="str">
        <f ca="1">IF(CONTRATOS[[#This Row],[TÉRMINO]]="","VIGENTE",IF(CONTRATOS[[#This Row],[TÉRMINO]]&gt;=TODAY(),"VIGENTE","EXPIRADO"))</f>
        <v>VIGENTE</v>
      </c>
      <c r="R106" s="451">
        <v>58575663.340000004</v>
      </c>
      <c r="S106" s="453" t="s">
        <v>60</v>
      </c>
      <c r="T106" s="66">
        <f>IF(LEFT(AY106,3)="ARP",
    0,
    IFERROR(VLOOKUP(AY106,'M.11 Contratos execução'!A:V,17,FALSE),0)
)</f>
        <v>0</v>
      </c>
      <c r="U106" s="240" t="s">
        <v>98</v>
      </c>
      <c r="V106" s="247" t="s">
        <v>840</v>
      </c>
      <c r="W106" s="96" cm="1">
        <f t="array" ref="W10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06" s="96" cm="1">
        <f t="array" ref="X10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58575663.340000004</v>
      </c>
      <c r="Y106" s="249"/>
      <c r="Z106" s="250"/>
      <c r="AA106" s="240" t="s">
        <v>81</v>
      </c>
      <c r="AB106" s="243">
        <v>45924</v>
      </c>
      <c r="AC106" s="240"/>
      <c r="AD106" s="457" t="str">
        <f>IF(CONTRATOS[[#This Row],[DIAS_CONTRATO]]&lt;=1800,"PRAZO LEGAL",IF(CONTRATOS[[#This Row],[DIAS_CONTRATO]]&lt;=2130,"EXCEPCIONAL","EMERGENCIAL"))</f>
        <v>PRAZO LEGAL</v>
      </c>
      <c r="AE106" s="240" t="str">
        <f>YEAR(L106) &amp; " - " &amp; IF(MONTH(L106)&lt;=3, "1º Trimestre", IF(MONTH(L106)&lt;=6, "2º Trimestre", IF(MONTH(L106)&lt;=9, "3º Trimestre", IF(MONTH(L106)&lt;=12, "4º Trimestre"))))</f>
        <v>2026 - 4º Trimestre</v>
      </c>
      <c r="AF106" s="243">
        <f>CONTRATOS[[#This Row],[TÉRMINO]]-60</f>
        <v>46293</v>
      </c>
      <c r="AG106" s="116" t="str">
        <f>IF(Z106="","Sem informação", IF(Z106&lt;=AF106, "Dentro do prazo", "Fora do prazo"))</f>
        <v>Sem informação</v>
      </c>
      <c r="AH106" s="459" t="s">
        <v>115</v>
      </c>
      <c r="AI106" s="240"/>
      <c r="AJ106" s="240" t="s">
        <v>348</v>
      </c>
      <c r="AK106" s="240" t="s">
        <v>69</v>
      </c>
      <c r="AL106" s="240" t="s">
        <v>351</v>
      </c>
      <c r="AM106" s="240" t="s">
        <v>69</v>
      </c>
      <c r="AN106" s="240" t="s">
        <v>69</v>
      </c>
      <c r="AO106" s="46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fabio.reis@tjpa.jus.br;; henrique.carvalho@tjpa.jus.br; ; ;coordenadoria.contratos@tjpa.jus.br</v>
      </c>
      <c r="AP106" s="253">
        <f ca="1">CONTRATOS[[#This Row],[TÉRMINO]]-TODAY()</f>
        <v>179</v>
      </c>
      <c r="AQ106" s="240" t="str">
        <f>IF(YEAR(CONTRATOS[[#This Row],[TÉRMINO]])=2024,INT((MONTH(CONTRATOS[[#This Row],[TÉRMINO]])+2)/3),"")</f>
        <v/>
      </c>
      <c r="AR106" s="240"/>
      <c r="AS106" s="58" t="str">
        <f ca="1">IF(TODAY()-AB106&gt;365,"Iniciar Processo de Reajuste","Aguardar anualidade")</f>
        <v>Aguardar anualidade</v>
      </c>
      <c r="AT106" s="240" t="str">
        <f>_xlfn.CONCAT(TEXT(B106,"000"),"/",C106)</f>
        <v>060/2025</v>
      </c>
      <c r="AU106" s="58"/>
      <c r="AV106" s="241" t="str" cm="1">
        <f t="array" ref="AV106">IF(CONTRATOS[[#This Row],[NOME DO FISCAL ]]="Sem indicação",
   CONTRATOS[[#This Row],[NOME DO FISCAL ]],
   _xlfn.LET(
      _xlpm.s, " "&amp;TRIM(CONTRATOS[[#This Row],[NOME DO FISCAL ]]),
      _xlpm.n, LEN(_xlpm.s)-1,
      _xlpm.idx, _xlfn.SEQUENCE(1,_xlpm.n),
      _xlpm.letras, IF(MID(_xlpm.s,_xlpm.idx,1)=" ", MID(_xlpm.s,_xlpm.idx+1,1), ""),
      _xlfn.TEXTJOIN("",TRUE,_xlpm.letras)
   )
)</f>
        <v>HPPdC</v>
      </c>
      <c r="AW106" s="241" t="str">
        <f>IF(CONTRATOS[[#This Row],[FISCAL DEMANDANTE]]="sem indicação",CONTRATOS[[#This Row],[FISCAL TECNICO]],CONTRATOS[[#This Row],[FISCAL DEMANDANTE]])</f>
        <v>Henrique Pacha Penna de Carvalho</v>
      </c>
      <c r="AX106" s="543" cm="1">
        <f t="array" ref="AX10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06" s="58" t="str">
        <f>_xlfn.CONCAT(CONTRATOS[[#This Row],[ARP ou CONTRATO]],CONTRATOS[[#This Row],[N°ANO]])</f>
        <v>ARP060/2025</v>
      </c>
      <c r="AZ106" s="293" t="str">
        <f>IF(ISNUMBER(FIND("8.666",AA106)),
"Nos termos da Portaria n° 3.615/2021-GP, a prorrogação de contratos administrativos deverá ser instaurada com antecedência mínima de 60 (sessenta) dias do término da vigência, mediante envio do respectivo expediente à SEADM, via SEI.",
IF(ISNUMBER(FIND("14.133",AA106)),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06" s="556"/>
    </row>
    <row r="107" spans="1:53" ht="72">
      <c r="A107" s="58" t="s">
        <v>52</v>
      </c>
      <c r="B107" s="57" t="s">
        <v>841</v>
      </c>
      <c r="C107" s="58">
        <v>2025</v>
      </c>
      <c r="D107" s="57" t="s">
        <v>842</v>
      </c>
      <c r="E107" s="58" t="s">
        <v>843</v>
      </c>
      <c r="F107" s="59" t="s">
        <v>844</v>
      </c>
      <c r="G107" s="57" t="s">
        <v>57</v>
      </c>
      <c r="H107" s="58" t="s">
        <v>145</v>
      </c>
      <c r="I107" s="60" t="s">
        <v>845</v>
      </c>
      <c r="J107" s="61">
        <v>45988</v>
      </c>
      <c r="K107" s="62" t="str">
        <f>TEXT(J107,"DD/MM/AA")</f>
        <v>27/11/25</v>
      </c>
      <c r="L107" s="61">
        <v>46353</v>
      </c>
      <c r="M107" s="63" t="str">
        <f>TEXT(L107,"DD/MM/AA")</f>
        <v>27/11/26</v>
      </c>
      <c r="N107" s="115">
        <f>_xlfn.DAYS(CONTRATOS[[#This Row],[TÉRMINO]],CONTRATOS[[#This Row],[INÍCIO]])</f>
        <v>365</v>
      </c>
      <c r="O107" s="62">
        <f ca="1">IF(ISBLANK(CONTRATOS[[#This Row],[TÉRMINO]]),"-",IF(ISNUMBER(CONTRATOS[[#This Row],[TÉRMINO]]),IF(CONTRATOS[[#This Row],[TÉRMINO]]&lt;TODAY(),"EXPIRADO",CONTRATOS[[#This Row],[TÉRMINO]]-TODAY()),"INDETERMINADO"))</f>
        <v>179</v>
      </c>
      <c r="P107" s="64" t="str">
        <f ca="1">IF(O107="EXPIRADO","EXPIRADO",(IF(O107&lt;=30,"INFERIOR A 30 DIAS",(IF(O107&lt;=60,"INFERIOR A 60 DIAS",(IF(O107&lt;=90,"INFERIOR A 90 DIAS",(IF(O107&lt;=120,"INFERIOR A 120 DIAS",(IF(O107&lt;150,"INFERIOR A 150 DIAS",(IF(O107=150,"150 DIAS","SUPERIOR A 150 DIAS")))))))))))))</f>
        <v>SUPERIOR A 150 DIAS</v>
      </c>
      <c r="Q107" s="62" t="str">
        <f ca="1">IF(CONTRATOS[[#This Row],[TÉRMINO]]="","VIGENTE",IF(CONTRATOS[[#This Row],[TÉRMINO]]&gt;=TODAY(),"VIGENTE","EXPIRADO"))</f>
        <v>VIGENTE</v>
      </c>
      <c r="R107" s="72">
        <v>92250</v>
      </c>
      <c r="S107" s="80" t="s">
        <v>60</v>
      </c>
      <c r="T107" s="66">
        <f>IF(LEFT(AY107,3)="ARP",
    0,
    IFERROR(VLOOKUP(AY107,'M.11 Contratos execução'!A:V,17,FALSE),0)
)</f>
        <v>0</v>
      </c>
      <c r="U107" s="58" t="s">
        <v>78</v>
      </c>
      <c r="V107" s="167" t="s">
        <v>846</v>
      </c>
      <c r="W107" s="96" cm="1">
        <f t="array" ref="W10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07" s="96" cm="1">
        <f t="array" ref="X10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92250</v>
      </c>
      <c r="Y107" s="67"/>
      <c r="Z107" s="158"/>
      <c r="AA107" s="58" t="s">
        <v>81</v>
      </c>
      <c r="AB107" s="61">
        <v>45939</v>
      </c>
      <c r="AC107" s="58"/>
      <c r="AD107" s="289" t="str">
        <f>IF(CONTRATOS[[#This Row],[DIAS_CONTRATO]]&lt;=1800,"PRAZO LEGAL",IF(CONTRATOS[[#This Row],[DIAS_CONTRATO]]&lt;=2130,"EXCEPCIONAL","EMERGENCIAL"))</f>
        <v>PRAZO LEGAL</v>
      </c>
      <c r="AE107" s="116" t="str">
        <f>YEAR(L107) &amp; " - " &amp; IF(MONTH(L107)&lt;=3, "1º Trimestre", IF(MONTH(L107)&lt;=6, "2º Trimestre", IF(MONTH(L107)&lt;=9, "3º Trimestre", IF(MONTH(L107)&lt;=12, "4º Trimestre"))))</f>
        <v>2026 - 4º Trimestre</v>
      </c>
      <c r="AF107" s="130">
        <f>CONTRATOS[[#This Row],[TÉRMINO]]-60</f>
        <v>46293</v>
      </c>
      <c r="AG107" s="116" t="str">
        <f>IF(Z107="","Sem informação", IF(Z107&lt;=AF107, "Dentro do prazo", "Fora do prazo"))</f>
        <v>Sem informação</v>
      </c>
      <c r="AH107" s="79" t="s">
        <v>115</v>
      </c>
      <c r="AJ107" s="58" t="s">
        <v>847</v>
      </c>
      <c r="AK107" s="58" t="s">
        <v>69</v>
      </c>
      <c r="AL107" s="58" t="s">
        <v>271</v>
      </c>
      <c r="AM107" s="58" t="s">
        <v>69</v>
      </c>
      <c r="AN107" s="58" t="s">
        <v>69</v>
      </c>
      <c r="AO107"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muiracatiara.chagas@tjpa.jus.br;; thiago.soares@tjpa.jus.br; ; ;coordenadoria.contratos@tjpa.jus.br</v>
      </c>
      <c r="AP107" s="143">
        <f ca="1">CONTRATOS[[#This Row],[TÉRMINO]]-TODAY()</f>
        <v>179</v>
      </c>
      <c r="AQ107" s="58" t="str">
        <f>IF(YEAR(CONTRATOS[[#This Row],[TÉRMINO]])=2024,INT((MONTH(CONTRATOS[[#This Row],[TÉRMINO]])+2)/3),"")</f>
        <v/>
      </c>
      <c r="AR107" s="58"/>
      <c r="AS107" s="58" t="str">
        <f ca="1">IF(TODAY()-AB107&gt;365,"Iniciar Processo de Reajuste","Aguardar anualidade")</f>
        <v>Aguardar anualidade</v>
      </c>
      <c r="AT107" s="58" t="str">
        <f>_xlfn.CONCAT(TEXT(B107,"000"),"/",C107)</f>
        <v>118/2025</v>
      </c>
      <c r="AU107" s="58"/>
      <c r="AV107" s="57" t="str" cm="1">
        <f t="array" ref="AV107">IF(CONTRATOS[[#This Row],[NOME DO FISCAL ]]="Sem indicação",
   CONTRATOS[[#This Row],[NOME DO FISCAL ]],
   _xlfn.LET(
      _xlpm.s, " "&amp;TRIM(CONTRATOS[[#This Row],[NOME DO FISCAL ]]),
      _xlpm.n, LEN(_xlpm.s)-1,
      _xlpm.idx, _xlfn.SEQUENCE(1,_xlpm.n),
      _xlpm.letras, IF(MID(_xlpm.s,_xlpm.idx,1)=" ", MID(_xlpm.s,_xlpm.idx+1,1), ""),
      _xlfn.TEXTJOIN("",TRUE,_xlpm.letras)
   )
)</f>
        <v>TdSS</v>
      </c>
      <c r="AW107" s="57" t="str">
        <f>IF(CONTRATOS[[#This Row],[FISCAL DEMANDANTE]]="sem indicação",CONTRATOS[[#This Row],[FISCAL TECNICO]],CONTRATOS[[#This Row],[FISCAL DEMANDANTE]])</f>
        <v>Thiago da Silva Soares</v>
      </c>
      <c r="AX107" s="540" cm="1">
        <f t="array" ref="AX10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07" s="58" t="str">
        <f>_xlfn.CONCAT(CONTRATOS[[#This Row],[ARP ou CONTRATO]],CONTRATOS[[#This Row],[N°ANO]])</f>
        <v>CONTRATO118/2025</v>
      </c>
      <c r="AZ107" s="293" t="str">
        <f>IF(ISNUMBER(FIND("8.666",AA107)),
"Nos termos da Portaria n° 3.615/2021-GP, a prorrogação de contratos administrativos deverá ser instaurada com antecedência mínima de 60 (sessenta) dias do término da vigência, mediante envio do respectivo expediente à SEADM, via SEI.",
IF(ISNUMBER(FIND("14.133",AA107)),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07" s="556"/>
    </row>
    <row r="108" spans="1:53" ht="114.75" customHeight="1">
      <c r="A108" s="58" t="s">
        <v>52</v>
      </c>
      <c r="B108" s="97" t="s">
        <v>848</v>
      </c>
      <c r="C108" s="60">
        <v>2023</v>
      </c>
      <c r="D108" s="97" t="s">
        <v>667</v>
      </c>
      <c r="E108" s="60" t="s">
        <v>668</v>
      </c>
      <c r="F108" s="100" t="s">
        <v>849</v>
      </c>
      <c r="G108" s="102" t="s">
        <v>57</v>
      </c>
      <c r="H108" s="60" t="s">
        <v>132</v>
      </c>
      <c r="I108" s="60" t="s">
        <v>850</v>
      </c>
      <c r="J108" s="101">
        <v>45260</v>
      </c>
      <c r="K108" s="102" t="str">
        <f>TEXT(J108,"DD/MM/AA")</f>
        <v>30/11/23</v>
      </c>
      <c r="L108" s="101">
        <v>46356</v>
      </c>
      <c r="M108" s="103" t="str">
        <f>TEXT(L108,"DD/MM/AA")</f>
        <v>30/11/26</v>
      </c>
      <c r="N108" s="102">
        <f>_xlfn.DAYS(CONTRATOS[[#This Row],[TÉRMINO]],CONTRATOS[[#This Row],[INÍCIO]])</f>
        <v>1096</v>
      </c>
      <c r="O108" s="104">
        <f ca="1">IF(ISBLANK(CONTRATOS[[#This Row],[TÉRMINO]]),"-",IF(ISNUMBER(CONTRATOS[[#This Row],[TÉRMINO]]),IF(CONTRATOS[[#This Row],[TÉRMINO]]&lt;TODAY(),"EXPIRADO",CONTRATOS[[#This Row],[TÉRMINO]]-TODAY()),"INDETERMINADO"))</f>
        <v>182</v>
      </c>
      <c r="P108" s="104" t="str">
        <f ca="1">IF(O108="EXPIRADO","EXPIRADO",(IF(O108&lt;=30,"INFERIOR A 30 DIAS",(IF(O108&lt;=60,"INFERIOR A 60 DIAS",(IF(O108&lt;=90,"INFERIOR A 90 DIAS",(IF(O108&lt;=120,"INFERIOR A 120 DIAS",(IF(O108&lt;150,"INFERIOR A 150 DIAS",(IF(O108=150,"150 DIAS","SUPERIOR A 150 DIAS")))))))))))))</f>
        <v>SUPERIOR A 150 DIAS</v>
      </c>
      <c r="Q108" s="104" t="str">
        <f ca="1">IF(CONTRATOS[[#This Row],[TÉRMINO]]="","VIGENTE",IF(CONTRATOS[[#This Row],[TÉRMINO]]&gt;=TODAY(),"VIGENTE","EXPIRADO"))</f>
        <v>VIGENTE</v>
      </c>
      <c r="R108" s="307">
        <v>10620</v>
      </c>
      <c r="S108" s="139" t="s">
        <v>60</v>
      </c>
      <c r="T108" s="66">
        <f>IF(LEFT(AY108,3)="ARP",
    0,
    IFERROR(VLOOKUP(AY108,'M.11 Contratos execução'!A:V,17,FALSE),0)
)</f>
        <v>2</v>
      </c>
      <c r="U108" s="455" t="s">
        <v>207</v>
      </c>
      <c r="V108" s="60" t="s">
        <v>851</v>
      </c>
      <c r="W108" s="96" cm="1">
        <f t="array" ref="W10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08" s="96" cm="1">
        <f t="array" ref="X10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11643.7</v>
      </c>
      <c r="Y108" s="106" t="s">
        <v>852</v>
      </c>
      <c r="Z108" s="160">
        <v>45933</v>
      </c>
      <c r="AA108" s="60" t="s">
        <v>81</v>
      </c>
      <c r="AB108" s="101">
        <v>45777</v>
      </c>
      <c r="AC108" s="60" t="s">
        <v>65</v>
      </c>
      <c r="AD108" s="60" t="str">
        <f>IF(CONTRATOS[[#This Row],[DIAS_CONTRATO]]&lt;=1800,"PRAZO LEGAL",IF(CONTRATOS[[#This Row],[DIAS_CONTRATO]]&lt;=2130,"EXCEPCIONAL","EMERGENCIAL"))</f>
        <v>PRAZO LEGAL</v>
      </c>
      <c r="AE108" s="60" t="str">
        <f>YEAR(L108) &amp; " - " &amp; IF(MONTH(L108)&lt;=3, "1º Trimestre", IF(MONTH(L108)&lt;=6, "2º Trimestre", IF(MONTH(L108)&lt;=9, "3º Trimestre", IF(MONTH(L108)&lt;=12, "4º Trimestre"))))</f>
        <v>2026 - 4º Trimestre</v>
      </c>
      <c r="AF108" s="101">
        <f>CONTRATOS[[#This Row],[TÉRMINO]]-60</f>
        <v>46296</v>
      </c>
      <c r="AG108" s="116" t="str">
        <f>IF(Z108="","Sem informação", IF(Z108&lt;=AF108, "Dentro do prazo", "Fora do prazo"))</f>
        <v>Dentro do prazo</v>
      </c>
      <c r="AH108" s="279" t="s">
        <v>115</v>
      </c>
      <c r="AI108" s="60"/>
      <c r="AJ108" s="60" t="s">
        <v>424</v>
      </c>
      <c r="AK108" s="60" t="s">
        <v>853</v>
      </c>
      <c r="AL108" s="60" t="s">
        <v>226</v>
      </c>
      <c r="AM108" s="102" t="s">
        <v>69</v>
      </c>
      <c r="AN108" s="102" t="s">
        <v>69</v>
      </c>
      <c r="AO10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samanta.sousa@tjpa.jus.br;meirivaldo.almeida@tjpa.jus.br; kamilla.gondim@tjpa.jus.br; ; ;coordenadoria.contratos@tjpa.jus.br</v>
      </c>
      <c r="AP108" s="187">
        <f ca="1">CONTRATOS[[#This Row],[TÉRMINO]]-TODAY()</f>
        <v>182</v>
      </c>
      <c r="AQ108" s="60" t="str">
        <f>IF(YEAR(CONTRATOS[[#This Row],[TÉRMINO]])=2024,INT((MONTH(CONTRATOS[[#This Row],[TÉRMINO]])+2)/3),"")</f>
        <v/>
      </c>
      <c r="AR108" s="60"/>
      <c r="AS108" s="58" t="str">
        <f ca="1">IF(TODAY()-AB108&gt;365,"Iniciar Processo de Reajuste","Aguardar anualidade")</f>
        <v>Iniciar Processo de Reajuste</v>
      </c>
      <c r="AT108" s="60" t="str">
        <f>_xlfn.CONCAT(TEXT(B108,"000"),"/",C108)</f>
        <v>105/2023</v>
      </c>
      <c r="AU108" s="60"/>
      <c r="AV108" s="58" t="str" cm="1">
        <f t="array" ref="AV108">IF(CONTRATOS[[#This Row],[NOME DO FISCAL ]]="Sem indicação",
   CONTRATOS[[#This Row],[NOME DO FISCAL ]],
   _xlfn.LET(
      _xlpm.s, " "&amp;TRIM(CONTRATOS[[#This Row],[NOME DO FISCAL ]]),
      _xlpm.n, LEN(_xlpm.s)-1,
      _xlpm.idx, _xlfn.SEQUENCE(1,_xlpm.n),
      _xlpm.letras, IF(MID(_xlpm.s,_xlpm.idx,1)=" ", MID(_xlpm.s,_xlpm.idx+1,1), ""),
      _xlfn.TEXTJOIN("",TRUE,_xlpm.letras)
   )
)</f>
        <v>MCdA</v>
      </c>
      <c r="AW108" s="57" t="str">
        <f>IF(CONTRATOS[[#This Row],[FISCAL DEMANDANTE]]="sem indicação",CONTRATOS[[#This Row],[FISCAL TECNICO]],CONTRATOS[[#This Row],[FISCAL DEMANDANTE]])</f>
        <v>Meirivaldo Caldas de Almeida</v>
      </c>
      <c r="AX108" s="540" cm="1">
        <f t="array" ref="AX10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3956.18</v>
      </c>
      <c r="AY108" s="58" t="str">
        <f>_xlfn.CONCAT(CONTRATOS[[#This Row],[ARP ou CONTRATO]],CONTRATOS[[#This Row],[N°ANO]])</f>
        <v>CONTRATO105/2023</v>
      </c>
      <c r="AZ108" s="293" t="str">
        <f>IF(ISNUMBER(FIND("8.666",AA108)),
"Nos termos da Portaria n° 3.615/2021-GP, a prorrogação de contratos administrativos deverá ser instaurada com antecedência mínima de 60 (sessenta) dias do término da vigência, mediante envio do respectivo expediente à SEADM, via SEI.",
IF(ISNUMBER(FIND("14.133",AA108)),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08" s="556"/>
    </row>
    <row r="109" spans="1:53" ht="75" customHeight="1">
      <c r="A109" s="58" t="s">
        <v>52</v>
      </c>
      <c r="B109" s="68" t="s">
        <v>570</v>
      </c>
      <c r="C109" s="69">
        <v>2021</v>
      </c>
      <c r="D109" s="57" t="s">
        <v>854</v>
      </c>
      <c r="E109" s="58" t="s">
        <v>855</v>
      </c>
      <c r="F109" s="59" t="s">
        <v>856</v>
      </c>
      <c r="G109" s="115" t="s">
        <v>144</v>
      </c>
      <c r="H109" s="58" t="s">
        <v>111</v>
      </c>
      <c r="I109" s="60" t="s">
        <v>857</v>
      </c>
      <c r="J109" s="61">
        <v>44530</v>
      </c>
      <c r="K109" s="62" t="str">
        <f>TEXT(J109,"DD/MM/AA")</f>
        <v>30/11/21</v>
      </c>
      <c r="L109" s="61">
        <v>46356</v>
      </c>
      <c r="M109" s="63" t="str">
        <f>TEXT(L109,"DD/MM/AA")</f>
        <v>30/11/26</v>
      </c>
      <c r="N109" s="62">
        <f>_xlfn.DAYS(CONTRATOS[[#This Row],[TÉRMINO]],CONTRATOS[[#This Row],[INÍCIO]])</f>
        <v>1826</v>
      </c>
      <c r="O109" s="64">
        <f ca="1">IF(ISBLANK(CONTRATOS[[#This Row],[TÉRMINO]]),"-",IF(ISNUMBER(CONTRATOS[[#This Row],[TÉRMINO]]),IF(CONTRATOS[[#This Row],[TÉRMINO]]&lt;TODAY(),"EXPIRADO",CONTRATOS[[#This Row],[TÉRMINO]]-TODAY()),"INDETERMINADO"))</f>
        <v>182</v>
      </c>
      <c r="P109" s="64" t="str">
        <f ca="1">IF(O109="EXPIRADO","EXPIRADO",(IF(O109&lt;=30,"INFERIOR A 30 DIAS",(IF(O109&lt;=60,"INFERIOR A 60 DIAS",(IF(O109&lt;=90,"INFERIOR A 90 DIAS",(IF(O109&lt;=120,"INFERIOR A 120 DIAS",(IF(O109&lt;150,"INFERIOR A 150 DIAS",(IF(O109=150,"150 DIAS","SUPERIOR A 150 DIAS")))))))))))))</f>
        <v>SUPERIOR A 150 DIAS</v>
      </c>
      <c r="Q109" s="64" t="str">
        <f ca="1">IF(CONTRATOS[[#This Row],[TÉRMINO]]="","VIGENTE",IF(CONTRATOS[[#This Row],[TÉRMINO]]&gt;=TODAY(),"VIGENTE","EXPIRADO"))</f>
        <v>VIGENTE</v>
      </c>
      <c r="R109" s="72">
        <v>2385844.85</v>
      </c>
      <c r="S109" s="80" t="s">
        <v>60</v>
      </c>
      <c r="T109" s="66">
        <f>IF(LEFT(AY109,3)="ARP",
    0,
    IFERROR(VLOOKUP(AY109,'M.11 Contratos execução'!A:V,17,FALSE),0)
)</f>
        <v>1</v>
      </c>
      <c r="U109" s="58" t="s">
        <v>98</v>
      </c>
      <c r="V109" s="58" t="s">
        <v>858</v>
      </c>
      <c r="W109" s="96" cm="1">
        <f t="array" ref="W10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09" s="96" cm="1">
        <f t="array" ref="X10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2955555.02</v>
      </c>
      <c r="Y109" s="67"/>
      <c r="Z109" s="158"/>
      <c r="AA109" s="58" t="s">
        <v>64</v>
      </c>
      <c r="AB109" s="58"/>
      <c r="AC109" s="58" t="s">
        <v>101</v>
      </c>
      <c r="AD109" s="58" t="str">
        <f>IF(CONTRATOS[[#This Row],[DIAS_CONTRATO]]&lt;=1800,"PRAZO LEGAL",IF(CONTRATOS[[#This Row],[DIAS_CONTRATO]]&lt;=2130,"EXCEPCIONAL","EMERGENCIAL"))</f>
        <v>EXCEPCIONAL</v>
      </c>
      <c r="AE109" s="58" t="str">
        <f>YEAR(L109) &amp; " - " &amp; IF(MONTH(L109)&lt;=3, "1º Trimestre", IF(MONTH(L109)&lt;=6, "2º Trimestre", IF(MONTH(L109)&lt;=9, "3º Trimestre", IF(MONTH(L109)&lt;=12, "4º Trimestre"))))</f>
        <v>2026 - 4º Trimestre</v>
      </c>
      <c r="AF109" s="61">
        <f>CONTRATOS[[#This Row],[TÉRMINO]]-60</f>
        <v>46296</v>
      </c>
      <c r="AG109" s="116" t="str">
        <f>IF(Z109="","Sem informação", IF(Z109&lt;=AF109, "Dentro do prazo", "Fora do prazo"))</f>
        <v>Sem informação</v>
      </c>
      <c r="AH109" s="79" t="s">
        <v>115</v>
      </c>
      <c r="AJ109" s="58" t="s">
        <v>336</v>
      </c>
      <c r="AK109" s="58" t="s">
        <v>103</v>
      </c>
      <c r="AL109" s="58" t="s">
        <v>487</v>
      </c>
      <c r="AM109" s="115" t="s">
        <v>103</v>
      </c>
      <c r="AN109" s="115" t="s">
        <v>69</v>
      </c>
      <c r="AO10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ronildo.matsuura@tjpa.jus.br;arilson.silva@tjpa.jus.br; fontes.daniel@tjpa.jus.br; arilson.silva@tjpa.jus.br; ;coordenadoria.contratos@tjpa.jus.br</v>
      </c>
      <c r="AP109" s="143">
        <f ca="1">CONTRATOS[[#This Row],[TÉRMINO]]-TODAY()</f>
        <v>182</v>
      </c>
      <c r="AQ109" s="58" t="str">
        <f>IF(YEAR(CONTRATOS[[#This Row],[TÉRMINO]])=2024,INT((MONTH(CONTRATOS[[#This Row],[TÉRMINO]])+2)/3),"")</f>
        <v/>
      </c>
      <c r="AR109" s="58"/>
      <c r="AS109" s="58" t="str">
        <f ca="1">IF(TODAY()-AB109&gt;365,"Iniciar Processo de Reajuste","Aguardar anualidade")</f>
        <v>Iniciar Processo de Reajuste</v>
      </c>
      <c r="AT109" s="58" t="str">
        <f>_xlfn.CONCAT(TEXT(B109,"000"),"/",C109)</f>
        <v>075/2021</v>
      </c>
      <c r="AU109" s="58"/>
      <c r="AV109" s="58" t="str" cm="1">
        <f t="array" ref="AV109">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109" s="57" t="str">
        <f>IF(CONTRATOS[[#This Row],[FISCAL DEMANDANTE]]="sem indicação",CONTRATOS[[#This Row],[FISCAL TECNICO]],CONTRATOS[[#This Row],[FISCAL DEMANDANTE]])</f>
        <v>Arilson Galdino da Silva</v>
      </c>
      <c r="AX109" s="540" cm="1">
        <f t="array" ref="AX10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3361285.17</v>
      </c>
      <c r="AY109" s="58" t="str">
        <f>_xlfn.CONCAT(CONTRATOS[[#This Row],[ARP ou CONTRATO]],CONTRATOS[[#This Row],[N°ANO]])</f>
        <v>CONTRATO075/2021</v>
      </c>
      <c r="AZ109" s="293" t="str">
        <f>IF(ISNUMBER(FIND("8.666",AA109)),
"Nos termos da Portaria n° 3.615/2021-GP, a prorrogação de contratos administrativos deverá ser instaurada com antecedência mínima de 60 (sessenta) dias do término da vigência, mediante envio do respectivo expediente à SEADM, via SEI.",
IF(ISNUMBER(FIND("14.133",AA109)),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09" s="556"/>
    </row>
    <row r="110" spans="1:53" ht="76.5" customHeight="1">
      <c r="A110" s="58" t="s">
        <v>52</v>
      </c>
      <c r="B110" s="57" t="s">
        <v>859</v>
      </c>
      <c r="C110" s="58">
        <v>2024</v>
      </c>
      <c r="D110" s="57" t="s">
        <v>860</v>
      </c>
      <c r="E110" s="58" t="s">
        <v>861</v>
      </c>
      <c r="F110" s="59" t="s">
        <v>862</v>
      </c>
      <c r="G110" s="57" t="s">
        <v>76</v>
      </c>
      <c r="H110" s="58" t="s">
        <v>58</v>
      </c>
      <c r="I110" s="60" t="s">
        <v>863</v>
      </c>
      <c r="J110" s="61">
        <v>45630</v>
      </c>
      <c r="K110" s="62" t="str">
        <f>TEXT(J110,"DD/MM/AA")</f>
        <v>04/12/24</v>
      </c>
      <c r="L110" s="61">
        <v>46360</v>
      </c>
      <c r="M110" s="63" t="str">
        <f>TEXT(L110,"DD/MM/AA")</f>
        <v>04/12/26</v>
      </c>
      <c r="N110" s="115">
        <f>_xlfn.DAYS(CONTRATOS[[#This Row],[TÉRMINO]],CONTRATOS[[#This Row],[INÍCIO]])</f>
        <v>730</v>
      </c>
      <c r="O110" s="62">
        <f ca="1">IF(ISBLANK(CONTRATOS[[#This Row],[TÉRMINO]]),"-",IF(ISNUMBER(CONTRATOS[[#This Row],[TÉRMINO]]),IF(CONTRATOS[[#This Row],[TÉRMINO]]&lt;TODAY(),"EXPIRADO",CONTRATOS[[#This Row],[TÉRMINO]]-TODAY()),"INDETERMINADO"))</f>
        <v>186</v>
      </c>
      <c r="P110" s="64" t="str">
        <f ca="1">IF(O110="EXPIRADO","EXPIRADO",(IF(O110&lt;=30,"INFERIOR A 30 DIAS",(IF(O110&lt;=60,"INFERIOR A 60 DIAS",(IF(O110&lt;=90,"INFERIOR A 90 DIAS",(IF(O110&lt;=120,"INFERIOR A 120 DIAS",(IF(O110&lt;150,"INFERIOR A 150 DIAS",(IF(O110=150,"150 DIAS","SUPERIOR A 150 DIAS")))))))))))))</f>
        <v>SUPERIOR A 150 DIAS</v>
      </c>
      <c r="Q110" s="62" t="str">
        <f ca="1">IF(CONTRATOS[[#This Row],[TÉRMINO]]="","VIGENTE",IF(CONTRATOS[[#This Row],[TÉRMINO]]&gt;=TODAY(),"VIGENTE","EXPIRADO"))</f>
        <v>VIGENTE</v>
      </c>
      <c r="R110" s="72">
        <v>32995</v>
      </c>
      <c r="S110" s="80" t="s">
        <v>60</v>
      </c>
      <c r="T110" s="66">
        <f>IF(LEFT(AY110,3)="ARP",
    0,
    IFERROR(VLOOKUP(AY110,'M.11 Contratos execução'!A:V,17,FALSE),0)
)</f>
        <v>1</v>
      </c>
      <c r="U110" s="58" t="s">
        <v>78</v>
      </c>
      <c r="V110" s="167" t="s">
        <v>864</v>
      </c>
      <c r="W110" s="96" cm="1">
        <f t="array" ref="W11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10" s="96" cm="1">
        <f t="array" ref="X11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34662.660000000003</v>
      </c>
      <c r="Y110" s="67" t="s">
        <v>865</v>
      </c>
      <c r="Z110" s="158"/>
      <c r="AA110" s="58" t="s">
        <v>81</v>
      </c>
      <c r="AB110" s="61">
        <v>45906</v>
      </c>
      <c r="AC110" s="58" t="s">
        <v>66</v>
      </c>
      <c r="AD110" s="289" t="str">
        <f>IF(CONTRATOS[[#This Row],[DIAS_CONTRATO]]&lt;=1800,"PRAZO LEGAL",IF(CONTRATOS[[#This Row],[DIAS_CONTRATO]]&lt;=2130,"EXCEPCIONAL","EMERGENCIAL"))</f>
        <v>PRAZO LEGAL</v>
      </c>
      <c r="AE110" s="116" t="str">
        <f>YEAR(L110) &amp; " - " &amp; IF(MONTH(L110)&lt;=3, "1º Trimestre", IF(MONTH(L110)&lt;=6, "2º Trimestre", IF(MONTH(L110)&lt;=9, "3º Trimestre", IF(MONTH(L110)&lt;=12, "4º Trimestre"))))</f>
        <v>2026 - 4º Trimestre</v>
      </c>
      <c r="AF110" s="130">
        <f>CONTRATOS[[#This Row],[TÉRMINO]]-60</f>
        <v>46300</v>
      </c>
      <c r="AG110" s="116" t="str">
        <f>IF(Z110="","Sem informação", IF(Z110&lt;=AF110, "Dentro do prazo", "Fora do prazo"))</f>
        <v>Sem informação</v>
      </c>
      <c r="AH110" s="79" t="s">
        <v>115</v>
      </c>
      <c r="AJ110" s="58" t="s">
        <v>164</v>
      </c>
      <c r="AK110" s="58" t="s">
        <v>69</v>
      </c>
      <c r="AL110" s="58" t="s">
        <v>866</v>
      </c>
      <c r="AM110" s="58" t="s">
        <v>866</v>
      </c>
      <c r="AN110" s="58" t="s">
        <v>167</v>
      </c>
      <c r="AO11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enio.reboucas@tjpa.jus.br;; randal.castro@tjpa.jus.br; randal.castro@tjpa.jus.br; augusto.matos@tjpa.jus.br;coordenadoria.contratos@tjpa.jus.br</v>
      </c>
      <c r="AP110" s="143">
        <f ca="1">CONTRATOS[[#This Row],[TÉRMINO]]-TODAY()</f>
        <v>186</v>
      </c>
      <c r="AQ110" s="58" t="str">
        <f>IF(YEAR(CONTRATOS[[#This Row],[TÉRMINO]])=2024,INT((MONTH(CONTRATOS[[#This Row],[TÉRMINO]])+2)/3),"")</f>
        <v/>
      </c>
      <c r="AR110" s="58"/>
      <c r="AS110" s="58" t="str">
        <f ca="1">IF(TODAY()-AB110&gt;365,"Iniciar Processo de Reajuste","Aguardar anualidade")</f>
        <v>Aguardar anualidade</v>
      </c>
      <c r="AT110" s="58" t="str">
        <f>_xlfn.CONCAT(TEXT(B110,"000"),"/",C110)</f>
        <v>124/2024</v>
      </c>
      <c r="AU110" s="58"/>
      <c r="AV110" s="58" t="str" cm="1">
        <f t="array" ref="AV110">IF(CONTRATOS[[#This Row],[NOME DO FISCAL ]]="Sem indicação",
   CONTRATOS[[#This Row],[NOME DO FISCAL ]],
   _xlfn.LET(
      _xlpm.s, " "&amp;TRIM(CONTRATOS[[#This Row],[NOME DO FISCAL ]]),
      _xlpm.n, LEN(_xlpm.s)-1,
      _xlpm.idx, _xlfn.SEQUENCE(1,_xlpm.n),
      _xlpm.letras, IF(MID(_xlpm.s,_xlpm.idx,1)=" ", MID(_xlpm.s,_xlpm.idx+1,1), ""),
      _xlfn.TEXTJOIN("",TRUE,_xlpm.letras)
   )
)</f>
        <v>RWFdC</v>
      </c>
      <c r="AW110" s="57" t="str">
        <f>IF(CONTRATOS[[#This Row],[FISCAL DEMANDANTE]]="sem indicação",CONTRATOS[[#This Row],[FISCAL TECNICO]],CONTRATOS[[#This Row],[FISCAL DEMANDANTE]])</f>
        <v>Randal Willams Ferreira de Castro</v>
      </c>
      <c r="AX110" s="540" cm="1">
        <f t="array" ref="AX11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16018</v>
      </c>
      <c r="AY110" s="58" t="str">
        <f>_xlfn.CONCAT(CONTRATOS[[#This Row],[ARP ou CONTRATO]],CONTRATOS[[#This Row],[N°ANO]])</f>
        <v>CONTRATO124/2024</v>
      </c>
      <c r="AZ110" s="293" t="str">
        <f>IF(ISNUMBER(FIND("8.666",AA110)),
"Nos termos da Portaria n° 3.615/2021-GP, a prorrogação de contratos administrativos deverá ser instaurada com antecedência mínima de 60 (sessenta) dias do término da vigência, mediante envio do respectivo expediente à SEADM, via SEI.",
IF(ISNUMBER(FIND("14.133",AA110)),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10" s="556"/>
    </row>
    <row r="111" spans="1:53" ht="76.5" customHeight="1">
      <c r="A111" s="58" t="s">
        <v>52</v>
      </c>
      <c r="B111" s="57" t="s">
        <v>867</v>
      </c>
      <c r="C111" s="58">
        <v>2023</v>
      </c>
      <c r="D111" s="57" t="s">
        <v>868</v>
      </c>
      <c r="E111" s="58" t="s">
        <v>869</v>
      </c>
      <c r="F111" s="59" t="s">
        <v>870</v>
      </c>
      <c r="G111" s="57" t="s">
        <v>144</v>
      </c>
      <c r="H111" s="58" t="s">
        <v>58</v>
      </c>
      <c r="I111" s="60" t="s">
        <v>871</v>
      </c>
      <c r="J111" s="61">
        <v>45266</v>
      </c>
      <c r="K111" s="62" t="str">
        <f>TEXT(J111,"DD/MM/AA")</f>
        <v>06/12/23</v>
      </c>
      <c r="L111" s="61">
        <v>46362</v>
      </c>
      <c r="M111" s="63" t="str">
        <f>TEXT(L111,"DD/MM/AA")</f>
        <v>06/12/26</v>
      </c>
      <c r="N111" s="115">
        <f>_xlfn.DAYS(CONTRATOS[[#This Row],[TÉRMINO]],CONTRATOS[[#This Row],[INÍCIO]])</f>
        <v>1096</v>
      </c>
      <c r="O111" s="64">
        <f ca="1">IF(ISBLANK(CONTRATOS[[#This Row],[TÉRMINO]]),"-",IF(ISNUMBER(CONTRATOS[[#This Row],[TÉRMINO]]),IF(CONTRATOS[[#This Row],[TÉRMINO]]&lt;TODAY(),"EXPIRADO",CONTRATOS[[#This Row],[TÉRMINO]]-TODAY()),"INDETERMINADO"))</f>
        <v>188</v>
      </c>
      <c r="P111" s="64" t="str">
        <f ca="1">IF(O111="EXPIRADO","EXPIRADO",(IF(O111&lt;=30,"INFERIOR A 30 DIAS",(IF(O111&lt;=60,"INFERIOR A 60 DIAS",(IF(O111&lt;=90,"INFERIOR A 90 DIAS",(IF(O111&lt;=120,"INFERIOR A 120 DIAS",(IF(O111&lt;150,"INFERIOR A 150 DIAS",(IF(O111=150,"150 DIAS","SUPERIOR A 150 DIAS")))))))))))))</f>
        <v>SUPERIOR A 150 DIAS</v>
      </c>
      <c r="Q111" s="64" t="str">
        <f ca="1">IF(CONTRATOS[[#This Row],[TÉRMINO]]="","VIGENTE",IF(CONTRATOS[[#This Row],[TÉRMINO]]&gt;=TODAY(),"VIGENTE","EXPIRADO"))</f>
        <v>VIGENTE</v>
      </c>
      <c r="R111" s="72">
        <v>555300</v>
      </c>
      <c r="S111" s="80" t="s">
        <v>60</v>
      </c>
      <c r="T111" s="66">
        <f>IF(LEFT(AY111,3)="ARP",
    0,
    IFERROR(VLOOKUP(AY111,'M.11 Contratos execução'!A:V,17,FALSE),0)
)</f>
        <v>0</v>
      </c>
      <c r="U111" s="58" t="s">
        <v>98</v>
      </c>
      <c r="V111" s="58" t="s">
        <v>872</v>
      </c>
      <c r="W111" s="96" cm="1">
        <f t="array" ref="W11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11" s="96" cm="1">
        <f t="array" ref="X11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555300</v>
      </c>
      <c r="Y111" s="67"/>
      <c r="AA111" s="58" t="s">
        <v>64</v>
      </c>
      <c r="AB111" s="58"/>
      <c r="AC111" s="58" t="s">
        <v>65</v>
      </c>
      <c r="AD111" s="116" t="str">
        <f>IF(CONTRATOS[[#This Row],[DIAS_CONTRATO]]&lt;=1800,"PRAZO LEGAL",IF(CONTRATOS[[#This Row],[DIAS_CONTRATO]]&lt;=2130,"EXCEPCIONAL","EMERGENCIAL"))</f>
        <v>PRAZO LEGAL</v>
      </c>
      <c r="AE111" s="58" t="str">
        <f>YEAR(L111) &amp; " - " &amp; IF(MONTH(L111)&lt;=3, "1º Trimestre", IF(MONTH(L111)&lt;=6, "2º Trimestre", IF(MONTH(L111)&lt;=9, "3º Trimestre", IF(MONTH(L111)&lt;=12, "4º Trimestre"))))</f>
        <v>2026 - 4º Trimestre</v>
      </c>
      <c r="AF111" s="130">
        <f>CONTRATOS[[#This Row],[TÉRMINO]]-60</f>
        <v>46302</v>
      </c>
      <c r="AG111" s="116" t="str">
        <f>IF(Z111="","Sem informação", IF(Z111&lt;=AF111, "Dentro do prazo", "Fora do prazo"))</f>
        <v>Sem informação</v>
      </c>
      <c r="AH111" s="79" t="s">
        <v>115</v>
      </c>
      <c r="AJ111" s="58" t="s">
        <v>348</v>
      </c>
      <c r="AK111" s="58" t="s">
        <v>103</v>
      </c>
      <c r="AL111" s="58" t="s">
        <v>350</v>
      </c>
      <c r="AM111" s="115" t="s">
        <v>103</v>
      </c>
      <c r="AN111" s="115" t="s">
        <v>351</v>
      </c>
      <c r="AO11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fabio.reis@tjpa.jus.br;arilson.silva@tjpa.jus.br; marcus.silva@tjpa.jus.br; arilson.silva@tjpa.jus.br; henrique.carvalho@tjpa.jus.br;coordenadoria.contratos@tjpa.jus.br</v>
      </c>
      <c r="AP111" s="143">
        <f ca="1">CONTRATOS[[#This Row],[TÉRMINO]]-TODAY()</f>
        <v>188</v>
      </c>
      <c r="AQ111" s="58" t="str">
        <f>IF(YEAR(CONTRATOS[[#This Row],[TÉRMINO]])=2024,INT((MONTH(CONTRATOS[[#This Row],[TÉRMINO]])+2)/3),"")</f>
        <v/>
      </c>
      <c r="AR111" s="58"/>
      <c r="AS111" s="58" t="str">
        <f ca="1">IF(TODAY()-AB111&gt;365,"Iniciar Processo de Reajuste","Aguardar anualidade")</f>
        <v>Iniciar Processo de Reajuste</v>
      </c>
      <c r="AT111" s="58" t="str">
        <f>_xlfn.CONCAT(TEXT(B111,"000"),"/",C111)</f>
        <v>108/2023</v>
      </c>
      <c r="AU111" s="58"/>
      <c r="AV111" s="58" t="str" cm="1">
        <f t="array" ref="AV111">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111" s="57" t="str">
        <f>IF(CONTRATOS[[#This Row],[FISCAL DEMANDANTE]]="sem indicação",CONTRATOS[[#This Row],[FISCAL TECNICO]],CONTRATOS[[#This Row],[FISCAL DEMANDANTE]])</f>
        <v>Arilson Galdino da Silva</v>
      </c>
      <c r="AX111" s="540" cm="1">
        <f t="array" ref="AX11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11" s="58" t="str">
        <f>_xlfn.CONCAT(CONTRATOS[[#This Row],[ARP ou CONTRATO]],CONTRATOS[[#This Row],[N°ANO]])</f>
        <v>CONTRATO108/2023</v>
      </c>
      <c r="AZ111" s="293" t="str">
        <f>IF(ISNUMBER(FIND("8.666",AA111)),
"Nos termos da Portaria n° 3.615/2021-GP, a prorrogação de contratos administrativos deverá ser instaurada com antecedência mínima de 60 (sessenta) dias do término da vigência, mediante envio do respectivo expediente à SEADM, via SEI.",
IF(ISNUMBER(FIND("14.133",AA111)),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11" s="556"/>
    </row>
    <row r="112" spans="1:53" ht="84">
      <c r="A112" s="58" t="s">
        <v>52</v>
      </c>
      <c r="B112" s="57" t="s">
        <v>873</v>
      </c>
      <c r="C112" s="58">
        <v>2024</v>
      </c>
      <c r="D112" s="57" t="s">
        <v>874</v>
      </c>
      <c r="E112" s="58" t="s">
        <v>875</v>
      </c>
      <c r="F112" s="624" t="s">
        <v>876</v>
      </c>
      <c r="G112" s="57" t="s">
        <v>57</v>
      </c>
      <c r="H112" s="58" t="s">
        <v>132</v>
      </c>
      <c r="I112" s="60" t="s">
        <v>877</v>
      </c>
      <c r="J112" s="61" t="s">
        <v>878</v>
      </c>
      <c r="K112" s="62" t="str">
        <f>TEXT(J112,"DD/MM/AA")</f>
        <v>09/12/24</v>
      </c>
      <c r="L112" s="61">
        <v>46365</v>
      </c>
      <c r="M112" s="63" t="str">
        <f>TEXT(L112,"DD/MM/AA")</f>
        <v>09/12/26</v>
      </c>
      <c r="N112" s="115">
        <f>_xlfn.DAYS(CONTRATOS[[#This Row],[TÉRMINO]],CONTRATOS[[#This Row],[INÍCIO]])</f>
        <v>730</v>
      </c>
      <c r="O112" s="62">
        <f ca="1">IF(ISBLANK(CONTRATOS[[#This Row],[TÉRMINO]]),"-",IF(ISNUMBER(CONTRATOS[[#This Row],[TÉRMINO]]),IF(CONTRATOS[[#This Row],[TÉRMINO]]&lt;TODAY(),"EXPIRADO",CONTRATOS[[#This Row],[TÉRMINO]]-TODAY()),"INDETERMINADO"))</f>
        <v>191</v>
      </c>
      <c r="P112" s="64" t="str">
        <f ca="1">IF(O112="EXPIRADO","EXPIRADO",(IF(O112&lt;=30,"INFERIOR A 30 DIAS",(IF(O112&lt;=60,"INFERIOR A 60 DIAS",(IF(O112&lt;=90,"INFERIOR A 90 DIAS",(IF(O112&lt;=120,"INFERIOR A 120 DIAS",(IF(O112&lt;150,"INFERIOR A 150 DIAS",(IF(O112=150,"150 DIAS","SUPERIOR A 150 DIAS")))))))))))))</f>
        <v>SUPERIOR A 150 DIAS</v>
      </c>
      <c r="Q112" s="62" t="str">
        <f ca="1">IF(CONTRATOS[[#This Row],[TÉRMINO]]="","VIGENTE",IF(CONTRATOS[[#This Row],[TÉRMINO]]&gt;=TODAY(),"VIGENTE","EXPIRADO"))</f>
        <v>VIGENTE</v>
      </c>
      <c r="R112" s="72">
        <v>33240</v>
      </c>
      <c r="S112" s="80" t="s">
        <v>60</v>
      </c>
      <c r="T112" s="66">
        <f>IF(LEFT(AY112,3)="ARP",
    0,
    IFERROR(VLOOKUP(AY112,'M.11 Contratos execução'!A:V,17,FALSE),0)
)</f>
        <v>1</v>
      </c>
      <c r="U112" s="58" t="s">
        <v>357</v>
      </c>
      <c r="V112" s="167" t="s">
        <v>879</v>
      </c>
      <c r="W112" s="96" cm="1">
        <f t="array" ref="W11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5540</v>
      </c>
      <c r="X112" s="96" cm="1">
        <f t="array" ref="X11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33240</v>
      </c>
      <c r="Y112" s="67" t="s">
        <v>880</v>
      </c>
      <c r="Z112" s="158"/>
      <c r="AA112" s="58" t="s">
        <v>81</v>
      </c>
      <c r="AB112" s="61">
        <v>45996</v>
      </c>
      <c r="AC112" s="58" t="s">
        <v>66</v>
      </c>
      <c r="AD112" s="289" t="str">
        <f>IF(CONTRATOS[[#This Row],[DIAS_CONTRATO]]&lt;=1800,"PRAZO LEGAL",IF(CONTRATOS[[#This Row],[DIAS_CONTRATO]]&lt;=2130,"EXCEPCIONAL","EMERGENCIAL"))</f>
        <v>PRAZO LEGAL</v>
      </c>
      <c r="AE112" s="116" t="str">
        <f>YEAR(L112) &amp; " - " &amp; IF(MONTH(L112)&lt;=3, "1º Trimestre", IF(MONTH(L112)&lt;=6, "2º Trimestre", IF(MONTH(L112)&lt;=9, "3º Trimestre", IF(MONTH(L112)&lt;=12, "4º Trimestre"))))</f>
        <v>2026 - 4º Trimestre</v>
      </c>
      <c r="AF112" s="130">
        <f>CONTRATOS[[#This Row],[TÉRMINO]]-60</f>
        <v>46305</v>
      </c>
      <c r="AG112" s="116" t="str">
        <f>IF(Z112="","Sem informação", IF(Z112&lt;=AF112, "Dentro do prazo", "Fora do prazo"))</f>
        <v>Sem informação</v>
      </c>
      <c r="AH112" s="79" t="s">
        <v>115</v>
      </c>
      <c r="AJ112" s="58" t="s">
        <v>360</v>
      </c>
      <c r="AK112" s="58" t="s">
        <v>69</v>
      </c>
      <c r="AL112" s="58" t="s">
        <v>361</v>
      </c>
      <c r="AM112" s="58" t="s">
        <v>362</v>
      </c>
      <c r="AN112" s="58" t="s">
        <v>363</v>
      </c>
      <c r="AO11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walter.duarte@tjpa.jus.br;; regina.silva@tjpa.jus.br; klaus.guimaraes@tjpa.jus.br; anderson.pereira@tjpa.jus.br;coordenadoria.contratos@tjpa.jus.br</v>
      </c>
      <c r="AP112" s="143">
        <f ca="1">CONTRATOS[[#This Row],[TÉRMINO]]-TODAY()</f>
        <v>191</v>
      </c>
      <c r="AQ112" s="58" t="str">
        <f>IF(YEAR(CONTRATOS[[#This Row],[TÉRMINO]])=2024,INT((MONTH(CONTRATOS[[#This Row],[TÉRMINO]])+2)/3),"")</f>
        <v/>
      </c>
      <c r="AR112" s="58"/>
      <c r="AS112" s="58" t="str">
        <f ca="1">IF(TODAY()-AB112&gt;365,"Iniciar Processo de Reajuste","Aguardar anualidade")</f>
        <v>Aguardar anualidade</v>
      </c>
      <c r="AT112" s="58" t="str">
        <f>_xlfn.CONCAT(TEXT(B112,"000"),"/",C112)</f>
        <v>128/2024</v>
      </c>
      <c r="AU112" s="58"/>
      <c r="AV112" s="58" t="str" cm="1">
        <f t="array" ref="AV112">IF(CONTRATOS[[#This Row],[NOME DO FISCAL ]]="Sem indicação",
   CONTRATOS[[#This Row],[NOME DO FISCAL ]],
   _xlfn.LET(
      _xlpm.s, " "&amp;TRIM(CONTRATOS[[#This Row],[NOME DO FISCAL ]]),
      _xlpm.n, LEN(_xlpm.s)-1,
      _xlpm.idx, _xlfn.SEQUENCE(1,_xlpm.n),
      _xlpm.letras, IF(MID(_xlpm.s,_xlpm.idx,1)=" ", MID(_xlpm.s,_xlpm.idx+1,1), ""),
      _xlfn.TEXTJOIN("",TRUE,_xlpm.letras)
   )
)</f>
        <v>RCOdS</v>
      </c>
      <c r="AW112" s="57" t="str">
        <f>IF(CONTRATOS[[#This Row],[FISCAL DEMANDANTE]]="sem indicação",CONTRATOS[[#This Row],[FISCAL TECNICO]],CONTRATOS[[#This Row],[FISCAL DEMANDANTE]])</f>
        <v>Regina Celia Oliveira da Silva</v>
      </c>
      <c r="AX112" s="540" cm="1">
        <f t="array" ref="AX11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38780</v>
      </c>
      <c r="AY112" s="58" t="str">
        <f>_xlfn.CONCAT(CONTRATOS[[#This Row],[ARP ou CONTRATO]],CONTRATOS[[#This Row],[N°ANO]])</f>
        <v>CONTRATO128/2024</v>
      </c>
      <c r="AZ112" s="293" t="str">
        <f>IF(ISNUMBER(FIND("8.666",AA112)),
"Nos termos da Portaria n° 3.615/2021-GP, a prorrogação de contratos administrativos deverá ser instaurada com antecedência mínima de 60 (sessenta) dias do término da vigência, mediante envio do respectivo expediente à SEADM, via SEI.",
IF(ISNUMBER(FIND("14.133",AA112)),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12" s="556"/>
    </row>
    <row r="113" spans="1:53" s="85" customFormat="1" ht="75" customHeight="1">
      <c r="A113" s="58" t="s">
        <v>52</v>
      </c>
      <c r="B113" s="68" t="s">
        <v>881</v>
      </c>
      <c r="C113" s="69">
        <v>2021</v>
      </c>
      <c r="D113" s="57" t="s">
        <v>882</v>
      </c>
      <c r="E113" s="58" t="s">
        <v>883</v>
      </c>
      <c r="F113" s="59" t="s">
        <v>884</v>
      </c>
      <c r="G113" s="115" t="s">
        <v>57</v>
      </c>
      <c r="H113" s="58" t="s">
        <v>58</v>
      </c>
      <c r="I113" s="60" t="s">
        <v>885</v>
      </c>
      <c r="J113" s="61">
        <v>44539</v>
      </c>
      <c r="K113" s="62" t="str">
        <f>TEXT(J113,"DD/MM/AA")</f>
        <v>09/12/21</v>
      </c>
      <c r="L113" s="61">
        <v>46365</v>
      </c>
      <c r="M113" s="63" t="str">
        <f>TEXT(L113,"DD/MM/AA")</f>
        <v>09/12/26</v>
      </c>
      <c r="N113" s="62">
        <f>_xlfn.DAYS(CONTRATOS[[#This Row],[TÉRMINO]],CONTRATOS[[#This Row],[INÍCIO]])</f>
        <v>1826</v>
      </c>
      <c r="O113" s="64">
        <f ca="1">IF(ISBLANK(CONTRATOS[[#This Row],[TÉRMINO]]),"-",IF(ISNUMBER(CONTRATOS[[#This Row],[TÉRMINO]]),IF(CONTRATOS[[#This Row],[TÉRMINO]]&lt;TODAY(),"EXPIRADO",CONTRATOS[[#This Row],[TÉRMINO]]-TODAY()),"INDETERMINADO"))</f>
        <v>191</v>
      </c>
      <c r="P113" s="64" t="s">
        <v>184</v>
      </c>
      <c r="Q113" s="64" t="str">
        <f ca="1">IF(CONTRATOS[[#This Row],[TÉRMINO]]="","VIGENTE",IF(CONTRATOS[[#This Row],[TÉRMINO]]&gt;=TODAY(),"VIGENTE","EXPIRADO"))</f>
        <v>VIGENTE</v>
      </c>
      <c r="R113" s="72">
        <v>165000</v>
      </c>
      <c r="S113" s="80" t="s">
        <v>60</v>
      </c>
      <c r="T113" s="66">
        <f>IF(LEFT(AY113,3)="ARP",
    0,
    IFERROR(VLOOKUP(AY113,'M.11 Contratos execução'!A:V,17,FALSE),0)
)</f>
        <v>4</v>
      </c>
      <c r="U113" s="58" t="s">
        <v>61</v>
      </c>
      <c r="V113" s="58" t="s">
        <v>886</v>
      </c>
      <c r="W113" s="96" cm="1">
        <f t="array" ref="W11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13514.85</v>
      </c>
      <c r="X113" s="96" cm="1">
        <f t="array" ref="X11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198217.89</v>
      </c>
      <c r="Y113" s="67" t="s">
        <v>887</v>
      </c>
      <c r="Z113" s="158">
        <v>45965</v>
      </c>
      <c r="AA113" s="60" t="s">
        <v>64</v>
      </c>
      <c r="AB113" s="58"/>
      <c r="AC113" s="58" t="s">
        <v>101</v>
      </c>
      <c r="AD113" s="58" t="str">
        <f>IF(CONTRATOS[[#This Row],[DIAS_CONTRATO]]&lt;=1800,"PRAZO LEGAL",IF(CONTRATOS[[#This Row],[DIAS_CONTRATO]]&lt;=2130,"EXCEPCIONAL","EMERGENCIAL"))</f>
        <v>EXCEPCIONAL</v>
      </c>
      <c r="AE113" s="58" t="str">
        <f>YEAR(L113) &amp; " - " &amp; IF(MONTH(L113)&lt;=3, "1º Trimestre", IF(MONTH(L113)&lt;=6, "2º Trimestre", IF(MONTH(L113)&lt;=9, "3º Trimestre", IF(MONTH(L113)&lt;=12, "4º Trimestre"))))</f>
        <v>2026 - 4º Trimestre</v>
      </c>
      <c r="AF113" s="61">
        <f>CONTRATOS[[#This Row],[TÉRMINO]]-60</f>
        <v>46305</v>
      </c>
      <c r="AG113" s="116" t="str">
        <f>IF(Z113="","Sem informação", IF(Z113&lt;=AF113, "Dentro do prazo", "Fora do prazo"))</f>
        <v>Dentro do prazo</v>
      </c>
      <c r="AH113" s="79" t="s">
        <v>115</v>
      </c>
      <c r="AI113" s="74"/>
      <c r="AJ113" s="58" t="s">
        <v>67</v>
      </c>
      <c r="AK113" s="58" t="s">
        <v>888</v>
      </c>
      <c r="AL113" s="58" t="s">
        <v>888</v>
      </c>
      <c r="AM113" s="115" t="s">
        <v>69</v>
      </c>
      <c r="AN113" s="115" t="s">
        <v>69</v>
      </c>
      <c r="AO11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valter.junior@tjpa.jus.br;frank.silva@tjpa.jus.br; frank.silva@tjpa.jus.br; ; ;coordenadoria.contratos@tjpa.jus.br</v>
      </c>
      <c r="AP113" s="143">
        <f ca="1">CONTRATOS[[#This Row],[TÉRMINO]]-TODAY()</f>
        <v>191</v>
      </c>
      <c r="AQ113" s="58" t="str">
        <f>IF(YEAR(CONTRATOS[[#This Row],[TÉRMINO]])=2024,INT((MONTH(CONTRATOS[[#This Row],[TÉRMINO]])+2)/3),"")</f>
        <v/>
      </c>
      <c r="AR113" s="58"/>
      <c r="AS113" s="58" t="str">
        <f ca="1">IF(TODAY()-AB113&gt;365,"Iniciar Processo de Reajuste","Aguardar anualidade")</f>
        <v>Iniciar Processo de Reajuste</v>
      </c>
      <c r="AT113" s="58" t="str">
        <f>_xlfn.CONCAT(TEXT(B113,"000"),"/",C113)</f>
        <v>084/2021</v>
      </c>
      <c r="AU113" s="58"/>
      <c r="AV113" s="58" t="str" cm="1">
        <f t="array" ref="AV113">IF(CONTRATOS[[#This Row],[NOME DO FISCAL ]]="Sem indicação",
   CONTRATOS[[#This Row],[NOME DO FISCAL ]],
   _xlfn.LET(
      _xlpm.s, " "&amp;TRIM(CONTRATOS[[#This Row],[NOME DO FISCAL ]]),
      _xlpm.n, LEN(_xlpm.s)-1,
      _xlpm.idx, _xlfn.SEQUENCE(1,_xlpm.n),
      _xlpm.letras, IF(MID(_xlpm.s,_xlpm.idx,1)=" ", MID(_xlpm.s,_xlpm.idx+1,1), ""),
      _xlfn.TEXTJOIN("",TRUE,_xlpm.letras)
   )
)</f>
        <v>FFLDS</v>
      </c>
      <c r="AW113" s="57" t="str">
        <f>IF(CONTRATOS[[#This Row],[FISCAL DEMANDANTE]]="sem indicação",CONTRATOS[[#This Row],[FISCAL TECNICO]],CONTRATOS[[#This Row],[FISCAL DEMANDANTE]])</f>
        <v>Frank Ferdinando Loureiro Da Silva</v>
      </c>
      <c r="AX113" s="540" cm="1">
        <f t="array" ref="AX11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861103.67999999993</v>
      </c>
      <c r="AY113" s="58" t="str">
        <f>_xlfn.CONCAT(CONTRATOS[[#This Row],[ARP ou CONTRATO]],CONTRATOS[[#This Row],[N°ANO]])</f>
        <v>CONTRATO084/2021</v>
      </c>
      <c r="AZ113" s="293" t="str">
        <f>IF(ISNUMBER(FIND("8.666",AA113)),
"Nos termos da Portaria n° 3.615/2021-GP, a prorrogação de contratos administrativos deverá ser instaurada com antecedência mínima de 60 (sessenta) dias do término da vigência, mediante envio do respectivo expediente à SEADM, via SEI.",
IF(ISNUMBER(FIND("14.133",AA113)),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13" s="556"/>
    </row>
    <row r="114" spans="1:53" ht="60">
      <c r="A114" s="58" t="s">
        <v>52</v>
      </c>
      <c r="B114" s="68" t="s">
        <v>760</v>
      </c>
      <c r="C114" s="69">
        <v>2021</v>
      </c>
      <c r="D114" s="57" t="s">
        <v>889</v>
      </c>
      <c r="E114" s="58" t="s">
        <v>890</v>
      </c>
      <c r="F114" s="59" t="s">
        <v>891</v>
      </c>
      <c r="G114" s="115" t="s">
        <v>144</v>
      </c>
      <c r="H114" s="58" t="s">
        <v>111</v>
      </c>
      <c r="I114" s="60" t="s">
        <v>892</v>
      </c>
      <c r="J114" s="61">
        <v>44540</v>
      </c>
      <c r="K114" s="62" t="str">
        <f>TEXT(J114,"DD/MM/AA")</f>
        <v>10/12/21</v>
      </c>
      <c r="L114" s="61">
        <v>46366</v>
      </c>
      <c r="M114" s="63" t="str">
        <f>TEXT(L114,"DD/MM/AA")</f>
        <v>10/12/26</v>
      </c>
      <c r="N114" s="62">
        <f>_xlfn.DAYS(CONTRATOS[[#This Row],[TÉRMINO]],CONTRATOS[[#This Row],[INÍCIO]])</f>
        <v>1826</v>
      </c>
      <c r="O114" s="64">
        <f ca="1">IF(ISBLANK(CONTRATOS[[#This Row],[TÉRMINO]]),"-",IF(ISNUMBER(CONTRATOS[[#This Row],[TÉRMINO]]),IF(CONTRATOS[[#This Row],[TÉRMINO]]&lt;TODAY(),"EXPIRADO",CONTRATOS[[#This Row],[TÉRMINO]]-TODAY()),"INDETERMINADO"))</f>
        <v>192</v>
      </c>
      <c r="P114" s="64" t="str">
        <f ca="1">IF(O114="EXPIRADO","EXPIRADO",(IF(O114&lt;=30,"INFERIOR A 30 DIAS",(IF(O114&lt;=60,"INFERIOR A 60 DIAS",(IF(O114&lt;=90,"INFERIOR A 90 DIAS",(IF(O114&lt;=120,"INFERIOR A 120 DIAS",(IF(O114&lt;150,"INFERIOR A 150 DIAS",(IF(O114=150,"150 DIAS","SUPERIOR A 150 DIAS")))))))))))))</f>
        <v>SUPERIOR A 150 DIAS</v>
      </c>
      <c r="Q114" s="64" t="str">
        <f ca="1">IF(CONTRATOS[[#This Row],[TÉRMINO]]="","VIGENTE",IF(CONTRATOS[[#This Row],[TÉRMINO]]&gt;=TODAY(),"VIGENTE","EXPIRADO"))</f>
        <v>VIGENTE</v>
      </c>
      <c r="R114" s="72">
        <v>2111782.38</v>
      </c>
      <c r="S114" s="80" t="s">
        <v>60</v>
      </c>
      <c r="T114" s="66">
        <f>IF(LEFT(AY114,3)="ARP",
    0,
    IFERROR(VLOOKUP(AY114,'M.11 Contratos execução'!A:V,17,FALSE),0)
)</f>
        <v>1</v>
      </c>
      <c r="U114" s="58" t="s">
        <v>98</v>
      </c>
      <c r="V114" s="58" t="s">
        <v>893</v>
      </c>
      <c r="W114" s="96" cm="1">
        <f t="array" ref="W11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14" s="96" cm="1">
        <f t="array" ref="X11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2616088.62</v>
      </c>
      <c r="Y114" s="67"/>
      <c r="Z114" s="158"/>
      <c r="AA114" s="58" t="s">
        <v>64</v>
      </c>
      <c r="AB114" s="58"/>
      <c r="AC114" s="58" t="s">
        <v>101</v>
      </c>
      <c r="AD114" s="58" t="str">
        <f>IF(CONTRATOS[[#This Row],[DIAS_CONTRATO]]&lt;=1800,"PRAZO LEGAL",IF(CONTRATOS[[#This Row],[DIAS_CONTRATO]]&lt;=2130,"EXCEPCIONAL","EMERGENCIAL"))</f>
        <v>EXCEPCIONAL</v>
      </c>
      <c r="AE114" s="58" t="str">
        <f>YEAR(L114) &amp; " - " &amp; IF(MONTH(L114)&lt;=3, "1º Trimestre", IF(MONTH(L114)&lt;=6, "2º Trimestre", IF(MONTH(L114)&lt;=9, "3º Trimestre", IF(MONTH(L114)&lt;=12, "4º Trimestre"))))</f>
        <v>2026 - 4º Trimestre</v>
      </c>
      <c r="AF114" s="61">
        <f>CONTRATOS[[#This Row],[TÉRMINO]]-60</f>
        <v>46306</v>
      </c>
      <c r="AG114" s="116" t="str">
        <f>IF(Z114="","Sem informação", IF(Z114&lt;=AF114, "Dentro do prazo", "Fora do prazo"))</f>
        <v>Sem informação</v>
      </c>
      <c r="AH114" s="79" t="s">
        <v>115</v>
      </c>
      <c r="AJ114" s="58" t="s">
        <v>102</v>
      </c>
      <c r="AK114" s="58" t="s">
        <v>103</v>
      </c>
      <c r="AL114" s="58" t="s">
        <v>104</v>
      </c>
      <c r="AM114" s="115" t="s">
        <v>103</v>
      </c>
      <c r="AN114" s="115" t="s">
        <v>105</v>
      </c>
      <c r="AO11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denison.soares@tjpa.jus.br;arilson.silva@tjpa.jus.br; claudio.cabral@tjpa.jus.br; arilson.silva@tjpa.jus.br; cristiano.neri@tjpa.jus.br;coordenadoria.contratos@tjpa.jus.br</v>
      </c>
      <c r="AP114" s="143">
        <f ca="1">CONTRATOS[[#This Row],[TÉRMINO]]-TODAY()</f>
        <v>192</v>
      </c>
      <c r="AQ114" s="58" t="str">
        <f>IF(YEAR(CONTRATOS[[#This Row],[TÉRMINO]])=2024,INT((MONTH(CONTRATOS[[#This Row],[TÉRMINO]])+2)/3),"")</f>
        <v/>
      </c>
      <c r="AR114" s="58"/>
      <c r="AS114" s="58" t="str">
        <f ca="1">IF(TODAY()-AB114&gt;365,"Iniciar Processo de Reajuste","Aguardar anualidade")</f>
        <v>Iniciar Processo de Reajuste</v>
      </c>
      <c r="AT114" s="58" t="str">
        <f>_xlfn.CONCAT(TEXT(B114,"000"),"/",C114)</f>
        <v>077/2021</v>
      </c>
      <c r="AU114" s="58"/>
      <c r="AV114" s="58" t="str" cm="1">
        <f t="array" ref="AV114">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114" s="57" t="str">
        <f>IF(CONTRATOS[[#This Row],[FISCAL DEMANDANTE]]="sem indicação",CONTRATOS[[#This Row],[FISCAL TECNICO]],CONTRATOS[[#This Row],[FISCAL DEMANDANTE]])</f>
        <v>Arilson Galdino da Silva</v>
      </c>
      <c r="AX114" s="540" cm="1">
        <f t="array" ref="AX11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2616088.62</v>
      </c>
      <c r="AY114" s="58" t="str">
        <f>_xlfn.CONCAT(CONTRATOS[[#This Row],[ARP ou CONTRATO]],CONTRATOS[[#This Row],[N°ANO]])</f>
        <v>CONTRATO077/2021</v>
      </c>
      <c r="AZ114" s="293" t="str">
        <f>IF(ISNUMBER(FIND("8.666",AA114)),
"Nos termos da Portaria n° 3.615/2021-GP, a prorrogação de contratos administrativos deverá ser instaurada com antecedência mínima de 60 (sessenta) dias do término da vigência, mediante envio do respectivo expediente à SEADM, via SEI.",
IF(ISNUMBER(FIND("14.133",AA114)),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14" s="556"/>
    </row>
    <row r="115" spans="1:53" s="123" customFormat="1" ht="96">
      <c r="A115" s="58" t="s">
        <v>52</v>
      </c>
      <c r="B115" s="57" t="s">
        <v>383</v>
      </c>
      <c r="C115" s="69">
        <v>2021</v>
      </c>
      <c r="D115" s="57" t="s">
        <v>894</v>
      </c>
      <c r="E115" s="58" t="s">
        <v>895</v>
      </c>
      <c r="F115" s="59" t="s">
        <v>896</v>
      </c>
      <c r="G115" s="115" t="s">
        <v>144</v>
      </c>
      <c r="H115" s="58" t="s">
        <v>111</v>
      </c>
      <c r="I115" s="60" t="s">
        <v>897</v>
      </c>
      <c r="J115" s="61">
        <v>44540</v>
      </c>
      <c r="K115" s="62" t="str">
        <f>TEXT(J115,"DD/MM/AA")</f>
        <v>10/12/21</v>
      </c>
      <c r="L115" s="61">
        <v>46366</v>
      </c>
      <c r="M115" s="63" t="str">
        <f>TEXT(L115,"DD/MM/AA")</f>
        <v>10/12/26</v>
      </c>
      <c r="N115" s="62">
        <f>_xlfn.DAYS(CONTRATOS[[#This Row],[TÉRMINO]],CONTRATOS[[#This Row],[INÍCIO]])</f>
        <v>1826</v>
      </c>
      <c r="O115" s="64">
        <f ca="1">IF(ISBLANK(CONTRATOS[[#This Row],[TÉRMINO]]),"-",IF(ISNUMBER(CONTRATOS[[#This Row],[TÉRMINO]]),IF(CONTRATOS[[#This Row],[TÉRMINO]]&lt;TODAY(),"EXPIRADO",CONTRATOS[[#This Row],[TÉRMINO]]-TODAY()),"INDETERMINADO"))</f>
        <v>192</v>
      </c>
      <c r="P115" s="64" t="str">
        <f ca="1">IF(O115="EXPIRADO","EXPIRADO",(IF(O115&lt;=30,"INFERIOR A 30 DIAS",(IF(O115&lt;=60,"INFERIOR A 60 DIAS",(IF(O115&lt;=90,"INFERIOR A 90 DIAS",(IF(O115&lt;=120,"INFERIOR A 120 DIAS",(IF(O115&lt;150,"INFERIOR A 150 DIAS",(IF(O115=150,"150 DIAS","SUPERIOR A 150 DIAS")))))))))))))</f>
        <v>SUPERIOR A 150 DIAS</v>
      </c>
      <c r="Q115" s="64" t="str">
        <f ca="1">IF(CONTRATOS[[#This Row],[TÉRMINO]]="","VIGENTE",IF(CONTRATOS[[#This Row],[TÉRMINO]]&gt;=TODAY(),"VIGENTE","EXPIRADO"))</f>
        <v>VIGENTE</v>
      </c>
      <c r="R115" s="72">
        <v>627995.56000000006</v>
      </c>
      <c r="S115" s="80" t="s">
        <v>60</v>
      </c>
      <c r="T115" s="66">
        <f>IF(LEFT(AY115,3)="ARP",
    0,
    IFERROR(VLOOKUP(AY115,'M.11 Contratos execução'!A:V,17,FALSE),0)
)</f>
        <v>1</v>
      </c>
      <c r="U115" s="58" t="s">
        <v>98</v>
      </c>
      <c r="V115" s="58" t="s">
        <v>898</v>
      </c>
      <c r="W115" s="96" cm="1">
        <f t="array" ref="W11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15" s="96" cm="1">
        <f t="array" ref="X11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627995.56000000006</v>
      </c>
      <c r="Y115" s="67" t="s">
        <v>899</v>
      </c>
      <c r="Z115" s="158"/>
      <c r="AA115" s="58" t="s">
        <v>64</v>
      </c>
      <c r="AB115" s="58"/>
      <c r="AC115" s="58" t="s">
        <v>65</v>
      </c>
      <c r="AD115" s="58" t="str">
        <f>IF(CONTRATOS[[#This Row],[DIAS_CONTRATO]]&lt;=1800,"PRAZO LEGAL",IF(CONTRATOS[[#This Row],[DIAS_CONTRATO]]&lt;=2130,"EXCEPCIONAL","EMERGENCIAL"))</f>
        <v>EXCEPCIONAL</v>
      </c>
      <c r="AE115" s="58" t="str">
        <f>YEAR(L115) &amp; " - " &amp; IF(MONTH(L115)&lt;=3, "1º Trimestre", IF(MONTH(L115)&lt;=6, "2º Trimestre", IF(MONTH(L115)&lt;=9, "3º Trimestre", IF(MONTH(L115)&lt;=12, "4º Trimestre"))))</f>
        <v>2026 - 4º Trimestre</v>
      </c>
      <c r="AF115" s="61">
        <f>CONTRATOS[[#This Row],[TÉRMINO]]-60</f>
        <v>46306</v>
      </c>
      <c r="AG115" s="116" t="str">
        <f>IF(Z115="","Sem informação", IF(Z115&lt;=AF115, "Dentro do prazo", "Fora do prazo"))</f>
        <v>Sem informação</v>
      </c>
      <c r="AH115" s="79" t="s">
        <v>115</v>
      </c>
      <c r="AI115" s="74"/>
      <c r="AJ115" s="58" t="s">
        <v>348</v>
      </c>
      <c r="AK115" s="58" t="s">
        <v>103</v>
      </c>
      <c r="AL115" s="58" t="s">
        <v>350</v>
      </c>
      <c r="AM115" s="115" t="s">
        <v>103</v>
      </c>
      <c r="AN115" s="115" t="s">
        <v>900</v>
      </c>
      <c r="AO11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fabio.reis@tjpa.jus.br;arilson.silva@tjpa.jus.br; marcus.silva@tjpa.jus.br; arilson.silva@tjpa.jus.br; sandro.martins@tjpa.jus.br;coordenadoria.contratos@tjpa.jus.br</v>
      </c>
      <c r="AP115" s="143">
        <f ca="1">CONTRATOS[[#This Row],[TÉRMINO]]-TODAY()</f>
        <v>192</v>
      </c>
      <c r="AQ115" s="58" t="str">
        <f>IF(YEAR(CONTRATOS[[#This Row],[TÉRMINO]])=2024,INT((MONTH(CONTRATOS[[#This Row],[TÉRMINO]])+2)/3),"")</f>
        <v/>
      </c>
      <c r="AR115" s="58"/>
      <c r="AS115" s="58" t="str">
        <f ca="1">IF(TODAY()-AB115&gt;365,"Iniciar Processo de Reajuste","Aguardar anualidade")</f>
        <v>Iniciar Processo de Reajuste</v>
      </c>
      <c r="AT115" s="58" t="str">
        <f>_xlfn.CONCAT(TEXT(B115,"000"),"/",C115)</f>
        <v>086/2021</v>
      </c>
      <c r="AU115" s="58"/>
      <c r="AV115" s="58" t="str" cm="1">
        <f t="array" ref="AV115">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115" s="57" t="str">
        <f>IF(CONTRATOS[[#This Row],[FISCAL DEMANDANTE]]="sem indicação",CONTRATOS[[#This Row],[FISCAL TECNICO]],CONTRATOS[[#This Row],[FISCAL DEMANDANTE]])</f>
        <v>Arilson Galdino da Silva</v>
      </c>
      <c r="AX115" s="540" cm="1">
        <f t="array" ref="AX11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627995.54</v>
      </c>
      <c r="AY115" s="58" t="str">
        <f>_xlfn.CONCAT(CONTRATOS[[#This Row],[ARP ou CONTRATO]],CONTRATOS[[#This Row],[N°ANO]])</f>
        <v>CONTRATO086/2021</v>
      </c>
      <c r="AZ115" s="293" t="str">
        <f>IF(ISNUMBER(FIND("8.666",AA115)),
"Nos termos da Portaria n° 3.615/2021-GP, a prorrogação de contratos administrativos deverá ser instaurada com antecedência mínima de 60 (sessenta) dias do término da vigência, mediante envio do respectivo expediente à SEADM, via SEI.",
IF(ISNUMBER(FIND("14.133",AA115)),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15" s="556"/>
    </row>
    <row r="116" spans="1:53" ht="60">
      <c r="A116" s="58" t="s">
        <v>52</v>
      </c>
      <c r="B116" s="57" t="s">
        <v>901</v>
      </c>
      <c r="C116" s="58">
        <v>2023</v>
      </c>
      <c r="D116" s="57" t="s">
        <v>894</v>
      </c>
      <c r="E116" s="58" t="s">
        <v>902</v>
      </c>
      <c r="F116" s="664" t="s">
        <v>903</v>
      </c>
      <c r="G116" s="57" t="s">
        <v>144</v>
      </c>
      <c r="H116" s="58" t="s">
        <v>58</v>
      </c>
      <c r="I116" s="60" t="s">
        <v>904</v>
      </c>
      <c r="J116" s="61">
        <v>45271</v>
      </c>
      <c r="K116" s="62" t="str">
        <f>TEXT(J116,"DD/MM/AA")</f>
        <v>11/12/23</v>
      </c>
      <c r="L116" s="61">
        <v>46367</v>
      </c>
      <c r="M116" s="63" t="str">
        <f>TEXT(L116,"DD/MM/AA")</f>
        <v>11/12/26</v>
      </c>
      <c r="N116" s="115">
        <f>_xlfn.DAYS(CONTRATOS[[#This Row],[TÉRMINO]],CONTRATOS[[#This Row],[INÍCIO]])</f>
        <v>1096</v>
      </c>
      <c r="O116" s="64">
        <f ca="1">IF(ISBLANK(CONTRATOS[[#This Row],[TÉRMINO]]),"-",IF(ISNUMBER(CONTRATOS[[#This Row],[TÉRMINO]]),IF(CONTRATOS[[#This Row],[TÉRMINO]]&lt;TODAY(),"EXPIRADO",CONTRATOS[[#This Row],[TÉRMINO]]-TODAY()),"INDETERMINADO"))</f>
        <v>193</v>
      </c>
      <c r="P116" s="64" t="str">
        <f ca="1">IF(O116="EXPIRADO","EXPIRADO",(IF(O116&lt;=30,"INFERIOR A 30 DIAS",(IF(O116&lt;=60,"INFERIOR A 60 DIAS",(IF(O116&lt;=90,"INFERIOR A 90 DIAS",(IF(O116&lt;=120,"INFERIOR A 120 DIAS",(IF(O116&lt;150,"INFERIOR A 150 DIAS",(IF(O116=150,"150 DIAS","SUPERIOR A 150 DIAS")))))))))))))</f>
        <v>SUPERIOR A 150 DIAS</v>
      </c>
      <c r="Q116" s="64" t="str">
        <f ca="1">IF(CONTRATOS[[#This Row],[TÉRMINO]]="","VIGENTE",IF(CONTRATOS[[#This Row],[TÉRMINO]]&gt;=TODAY(),"VIGENTE","EXPIRADO"))</f>
        <v>VIGENTE</v>
      </c>
      <c r="R116" s="72">
        <v>3135327.52</v>
      </c>
      <c r="S116" s="80" t="s">
        <v>60</v>
      </c>
      <c r="T116" s="66">
        <f>IF(LEFT(AY116,3)="ARP",
    0,
    IFERROR(VLOOKUP(AY116,'M.11 Contratos execução'!A:V,17,FALSE),0)
)</f>
        <v>0</v>
      </c>
      <c r="U116" s="58" t="s">
        <v>98</v>
      </c>
      <c r="V116" s="58" t="s">
        <v>905</v>
      </c>
      <c r="W116" s="96" cm="1">
        <f t="array" ref="W11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16" s="96" cm="1">
        <f t="array" ref="X11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3135327.52</v>
      </c>
      <c r="Y116" s="67"/>
      <c r="AA116" s="58" t="s">
        <v>64</v>
      </c>
      <c r="AB116" s="58"/>
      <c r="AC116" s="58" t="s">
        <v>101</v>
      </c>
      <c r="AD116" s="116" t="str">
        <f>IF(CONTRATOS[[#This Row],[DIAS_CONTRATO]]&lt;=1800,"PRAZO LEGAL",IF(CONTRATOS[[#This Row],[DIAS_CONTRATO]]&lt;=2130,"EXCEPCIONAL","EMERGENCIAL"))</f>
        <v>PRAZO LEGAL</v>
      </c>
      <c r="AE116" s="58" t="str">
        <f>YEAR(L116) &amp; " - " &amp; IF(MONTH(L116)&lt;=3, "1º Trimestre", IF(MONTH(L116)&lt;=6, "2º Trimestre", IF(MONTH(L116)&lt;=9, "3º Trimestre", IF(MONTH(L116)&lt;=12, "4º Trimestre"))))</f>
        <v>2026 - 4º Trimestre</v>
      </c>
      <c r="AF116" s="130">
        <f>CONTRATOS[[#This Row],[TÉRMINO]]-60</f>
        <v>46307</v>
      </c>
      <c r="AG116" s="116" t="str">
        <f>IF(Z116="","Sem informação", IF(Z116&lt;=AF116, "Dentro do prazo", "Fora do prazo"))</f>
        <v>Sem informação</v>
      </c>
      <c r="AH116" s="79" t="s">
        <v>115</v>
      </c>
      <c r="AI116" s="74" t="s">
        <v>906</v>
      </c>
      <c r="AJ116" s="58" t="s">
        <v>348</v>
      </c>
      <c r="AK116" s="58" t="s">
        <v>103</v>
      </c>
      <c r="AL116" s="58" t="s">
        <v>900</v>
      </c>
      <c r="AM116" s="115" t="s">
        <v>103</v>
      </c>
      <c r="AN116" s="115" t="s">
        <v>350</v>
      </c>
      <c r="AO11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fabio.reis@tjpa.jus.br;arilson.silva@tjpa.jus.br; sandro.martins@tjpa.jus.br; arilson.silva@tjpa.jus.br; marcus.silva@tjpa.jus.br;coordenadoria.contratos@tjpa.jus.br</v>
      </c>
      <c r="AP116" s="143">
        <f ca="1">CONTRATOS[[#This Row],[TÉRMINO]]-TODAY()</f>
        <v>193</v>
      </c>
      <c r="AQ116" s="58" t="str">
        <f>IF(YEAR(CONTRATOS[[#This Row],[TÉRMINO]])=2024,INT((MONTH(CONTRATOS[[#This Row],[TÉRMINO]])+2)/3),"")</f>
        <v/>
      </c>
      <c r="AR116" s="58"/>
      <c r="AS116" s="58" t="str">
        <f ca="1">IF(TODAY()-AB116&gt;365,"Iniciar Processo de Reajuste","Aguardar anualidade")</f>
        <v>Iniciar Processo de Reajuste</v>
      </c>
      <c r="AT116" s="58" t="str">
        <f>_xlfn.CONCAT(TEXT(B116,"000"),"/",C116)</f>
        <v>106/2023</v>
      </c>
      <c r="AU116" s="58"/>
      <c r="AV116" s="58" t="str" cm="1">
        <f t="array" ref="AV116">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116" s="57" t="str">
        <f>IF(CONTRATOS[[#This Row],[FISCAL DEMANDANTE]]="sem indicação",CONTRATOS[[#This Row],[FISCAL TECNICO]],CONTRATOS[[#This Row],[FISCAL DEMANDANTE]])</f>
        <v>Arilson Galdino da Silva</v>
      </c>
      <c r="AX116" s="540" cm="1">
        <f t="array" ref="AX11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3135328.18</v>
      </c>
      <c r="AY116" s="58" t="str">
        <f>_xlfn.CONCAT(CONTRATOS[[#This Row],[ARP ou CONTRATO]],CONTRATOS[[#This Row],[N°ANO]])</f>
        <v>CONTRATO106/2023</v>
      </c>
      <c r="AZ116" s="293" t="str">
        <f>IF(ISNUMBER(FIND("8.666",AA116)),
"Nos termos da Portaria n° 3.615/2021-GP, a prorrogação de contratos administrativos deverá ser instaurada com antecedência mínima de 60 (sessenta) dias do término da vigência, mediante envio do respectivo expediente à SEADM, via SEI.",
IF(ISNUMBER(FIND("14.133",AA116)),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16" s="556"/>
    </row>
    <row r="117" spans="1:53" ht="60">
      <c r="A117" s="215" t="s">
        <v>71</v>
      </c>
      <c r="B117" s="216" t="s">
        <v>907</v>
      </c>
      <c r="C117" s="215">
        <v>2025</v>
      </c>
      <c r="D117" s="216" t="s">
        <v>908</v>
      </c>
      <c r="E117" s="215" t="s">
        <v>909</v>
      </c>
      <c r="F117" s="217" t="s">
        <v>910</v>
      </c>
      <c r="G117" s="216" t="s">
        <v>110</v>
      </c>
      <c r="H117" s="215" t="s">
        <v>58</v>
      </c>
      <c r="I117" s="215" t="s">
        <v>911</v>
      </c>
      <c r="J117" s="218">
        <v>45680</v>
      </c>
      <c r="K117" s="62" t="str">
        <f>TEXT(J117,"DD/MM/AA")</f>
        <v>23/01/25</v>
      </c>
      <c r="L117" s="218">
        <v>46371</v>
      </c>
      <c r="M117" s="63" t="str">
        <f>TEXT(L117,"DD/MM/AA")</f>
        <v>15/12/26</v>
      </c>
      <c r="N117" s="115">
        <f>_xlfn.DAYS(CONTRATOS[[#This Row],[TÉRMINO]],CONTRATOS[[#This Row],[INÍCIO]])</f>
        <v>691</v>
      </c>
      <c r="O117" s="219">
        <f ca="1">IF(ISBLANK(CONTRATOS[[#This Row],[TÉRMINO]]),"-",IF(ISNUMBER(CONTRATOS[[#This Row],[TÉRMINO]]),IF(CONTRATOS[[#This Row],[TÉRMINO]]&lt;TODAY(),"EXPIRADO",CONTRATOS[[#This Row],[TÉRMINO]]-TODAY()),"INDETERMINADO"))</f>
        <v>197</v>
      </c>
      <c r="P117" s="221" t="str">
        <f ca="1">IF(O117="EXPIRADO","EXPIRADO",(IF(O117&lt;=30,"INFERIOR A 30 DIAS",(IF(O117&lt;=60,"INFERIOR A 60 DIAS",(IF(O117&lt;=90,"INFERIOR A 90 DIAS",(IF(O117&lt;=120,"INFERIOR A 120 DIAS",(IF(O117&lt;150,"INFERIOR A 150 DIAS",(IF(O117=150,"150 DIAS","SUPERIOR A 150 DIAS")))))))))))))</f>
        <v>SUPERIOR A 150 DIAS</v>
      </c>
      <c r="Q117" s="219" t="str">
        <f ca="1">IF(CONTRATOS[[#This Row],[TÉRMINO]]="","VIGENTE",IF(CONTRATOS[[#This Row],[TÉRMINO]]&gt;=TODAY(),"VIGENTE","EXPIRADO"))</f>
        <v>VIGENTE</v>
      </c>
      <c r="R117" s="309">
        <v>313546.2</v>
      </c>
      <c r="S117" s="259" t="s">
        <v>60</v>
      </c>
      <c r="T117" s="66">
        <f>IF(LEFT(AY117,3)="ARP",
    0,
    IFERROR(VLOOKUP(AY117,'M.11 Contratos execução'!A:V,17,FALSE),0)
)</f>
        <v>0</v>
      </c>
      <c r="U117" s="58" t="s">
        <v>78</v>
      </c>
      <c r="V117" s="222" t="s">
        <v>912</v>
      </c>
      <c r="W117" s="96" cm="1">
        <f t="array" ref="W11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17" s="96" cm="1">
        <f t="array" ref="X11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643310.16899999999</v>
      </c>
      <c r="Y117" s="223" t="s">
        <v>913</v>
      </c>
      <c r="Z117" s="224">
        <v>45989</v>
      </c>
      <c r="AA117" s="215" t="s">
        <v>81</v>
      </c>
      <c r="AB117" s="218">
        <v>45965</v>
      </c>
      <c r="AC117" s="215"/>
      <c r="AD117" s="282" t="str">
        <f>IF(CONTRATOS[[#This Row],[DIAS_CONTRATO]]&lt;=1800,"PRAZO LEGAL",IF(CONTRATOS[[#This Row],[DIAS_CONTRATO]]&lt;=2130,"EXCEPCIONAL","EMERGENCIAL"))</f>
        <v>PRAZO LEGAL</v>
      </c>
      <c r="AE117" s="215" t="str">
        <f>YEAR(L117) &amp; " - " &amp; IF(MONTH(L117)&lt;=3, "1º Trimestre", IF(MONTH(L117)&lt;=6, "2º Trimestre", IF(MONTH(L117)&lt;=9, "3º Trimestre", IF(MONTH(L117)&lt;=12, "4º Trimestre"))))</f>
        <v>2026 - 4º Trimestre</v>
      </c>
      <c r="AF117" s="218">
        <f>CONTRATOS[[#This Row],[TÉRMINO]]-60</f>
        <v>46311</v>
      </c>
      <c r="AG117" s="116" t="str">
        <f>IF(Z117="","Sem informação", IF(Z117&lt;=AF117, "Dentro do prazo", "Fora do prazo"))</f>
        <v>Dentro do prazo</v>
      </c>
      <c r="AH117" s="263" t="s">
        <v>115</v>
      </c>
      <c r="AI117" s="215"/>
      <c r="AJ117" s="215" t="s">
        <v>84</v>
      </c>
      <c r="AK117" s="215" t="s">
        <v>69</v>
      </c>
      <c r="AL117" s="215" t="s">
        <v>68</v>
      </c>
      <c r="AM117" s="215" t="s">
        <v>271</v>
      </c>
      <c r="AN117" s="215" t="s">
        <v>84</v>
      </c>
      <c r="AO11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edson.ferreira@tjpa.jus.br; thiago.soares@tjpa.jus.br; joao.vfalmeida@tjpa.jus.br;coordenadoria.contratos@tjpa.jus.br</v>
      </c>
      <c r="AP117" s="227">
        <f ca="1">CONTRATOS[[#This Row],[TÉRMINO]]-TODAY()</f>
        <v>197</v>
      </c>
      <c r="AQ117" s="215" t="str">
        <f>IF(YEAR(CONTRATOS[[#This Row],[TÉRMINO]])=2024,INT((MONTH(CONTRATOS[[#This Row],[TÉRMINO]])+2)/3),"")</f>
        <v/>
      </c>
      <c r="AR117" s="215"/>
      <c r="AS117" s="58" t="str">
        <f ca="1">IF(TODAY()-AB117&gt;365,"Iniciar Processo de Reajuste","Aguardar anualidade")</f>
        <v>Aguardar anualidade</v>
      </c>
      <c r="AT117" s="215" t="str">
        <f>_xlfn.CONCAT(TEXT(B117,"000"),"/",C117)</f>
        <v>026/2025</v>
      </c>
      <c r="AU117" s="215"/>
      <c r="AV117" s="58" t="str" cm="1">
        <f t="array" ref="AV117">IF(CONTRATOS[[#This Row],[NOME DO FISCAL ]]="Sem indicação",
   CONTRATOS[[#This Row],[NOME DO FISCAL ]],
   _xlfn.LET(
      _xlpm.s, " "&amp;TRIM(CONTRATOS[[#This Row],[NOME DO FISCAL ]]),
      _xlpm.n, LEN(_xlpm.s)-1,
      _xlpm.idx, _xlfn.SEQUENCE(1,_xlpm.n),
      _xlpm.letras, IF(MID(_xlpm.s,_xlpm.idx,1)=" ", MID(_xlpm.s,_xlpm.idx+1,1), ""),
      _xlfn.TEXTJOIN("",TRUE,_xlpm.letras)
   )
)</f>
        <v>EGF</v>
      </c>
      <c r="AW117" s="57" t="str">
        <f>IF(CONTRATOS[[#This Row],[FISCAL DEMANDANTE]]="sem indicação",CONTRATOS[[#This Row],[FISCAL TECNICO]],CONTRATOS[[#This Row],[FISCAL DEMANDANTE]])</f>
        <v>Edson Goncalves Ferreira</v>
      </c>
      <c r="AX117" s="540" cm="1">
        <f t="array" ref="AX11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17" s="58" t="str">
        <f>_xlfn.CONCAT(CONTRATOS[[#This Row],[ARP ou CONTRATO]],CONTRATOS[[#This Row],[N°ANO]])</f>
        <v>ARP026/2025</v>
      </c>
      <c r="AZ117" s="293" t="str">
        <f>IF(ISNUMBER(FIND("8.666",AA117)),
"Nos termos da Portaria n° 3.615/2021-GP, a prorrogação de contratos administrativos deverá ser instaurada com antecedência mínima de 60 (sessenta) dias do término da vigência, mediante envio do respectivo expediente à SEADM, via SEI.",
IF(ISNUMBER(FIND("14.133",AA117)),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17" s="556"/>
    </row>
    <row r="118" spans="1:53" ht="90.75" customHeight="1">
      <c r="A118" s="58" t="s">
        <v>52</v>
      </c>
      <c r="B118" s="57" t="s">
        <v>914</v>
      </c>
      <c r="C118" s="58">
        <v>2024</v>
      </c>
      <c r="D118" s="57" t="s">
        <v>915</v>
      </c>
      <c r="E118" s="58" t="s">
        <v>916</v>
      </c>
      <c r="F118" s="59" t="s">
        <v>917</v>
      </c>
      <c r="G118" s="57" t="s">
        <v>76</v>
      </c>
      <c r="H118" s="58" t="s">
        <v>58</v>
      </c>
      <c r="I118" s="60" t="s">
        <v>918</v>
      </c>
      <c r="J118" s="61">
        <v>45642</v>
      </c>
      <c r="K118" s="62" t="str">
        <f>TEXT(J118,"DD/MM/AA")</f>
        <v>16/12/24</v>
      </c>
      <c r="L118" s="61">
        <v>46372</v>
      </c>
      <c r="M118" s="63" t="str">
        <f>TEXT(L118,"DD/MM/AA")</f>
        <v>16/12/26</v>
      </c>
      <c r="N118" s="115">
        <f>_xlfn.DAYS(CONTRATOS[[#This Row],[TÉRMINO]],CONTRATOS[[#This Row],[INÍCIO]])</f>
        <v>730</v>
      </c>
      <c r="O118" s="62">
        <f ca="1">IF(ISBLANK(CONTRATOS[[#This Row],[TÉRMINO]]),"-",IF(ISNUMBER(CONTRATOS[[#This Row],[TÉRMINO]]),IF(CONTRATOS[[#This Row],[TÉRMINO]]&lt;TODAY(),"EXPIRADO",CONTRATOS[[#This Row],[TÉRMINO]]-TODAY()),"INDETERMINADO"))</f>
        <v>198</v>
      </c>
      <c r="P118" s="64" t="str">
        <f ca="1">IF(O118="EXPIRADO","EXPIRADO",(IF(O118&lt;=30,"INFERIOR A 30 DIAS",(IF(O118&lt;=60,"INFERIOR A 60 DIAS",(IF(O118&lt;=90,"INFERIOR A 90 DIAS",(IF(O118&lt;=120,"INFERIOR A 120 DIAS",(IF(O118&lt;150,"INFERIOR A 150 DIAS",(IF(O118=150,"150 DIAS","SUPERIOR A 150 DIAS")))))))))))))</f>
        <v>SUPERIOR A 150 DIAS</v>
      </c>
      <c r="Q118" s="62" t="str">
        <f ca="1">IF(CONTRATOS[[#This Row],[TÉRMINO]]="","VIGENTE",IF(CONTRATOS[[#This Row],[TÉRMINO]]&gt;=TODAY(),"VIGENTE","EXPIRADO"))</f>
        <v>VIGENTE</v>
      </c>
      <c r="R118" s="72">
        <v>220500</v>
      </c>
      <c r="S118" s="80" t="s">
        <v>60</v>
      </c>
      <c r="T118" s="66">
        <f>IF(LEFT(AY118,3)="ARP",
    0,
    IFERROR(VLOOKUP(AY118,'M.11 Contratos execução'!A:V,17,FALSE),0)
)</f>
        <v>1</v>
      </c>
      <c r="U118" s="58" t="s">
        <v>78</v>
      </c>
      <c r="V118" s="167" t="s">
        <v>919</v>
      </c>
      <c r="W118" s="96" cm="1">
        <f t="array" ref="W11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18" s="96" cm="1">
        <f t="array" ref="X11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231905.08</v>
      </c>
      <c r="Y118" s="67" t="s">
        <v>920</v>
      </c>
      <c r="Z118" s="158"/>
      <c r="AA118" s="58" t="s">
        <v>81</v>
      </c>
      <c r="AB118" s="61">
        <v>45931</v>
      </c>
      <c r="AC118" s="58" t="s">
        <v>66</v>
      </c>
      <c r="AD118" s="289" t="str">
        <f>IF(CONTRATOS[[#This Row],[DIAS_CONTRATO]]&lt;=1800,"PRAZO LEGAL",IF(CONTRATOS[[#This Row],[DIAS_CONTRATO]]&lt;=2130,"EXCEPCIONAL","EMERGENCIAL"))</f>
        <v>PRAZO LEGAL</v>
      </c>
      <c r="AE118" s="116" t="str">
        <f>YEAR(L118) &amp; " - " &amp; IF(MONTH(L118)&lt;=3, "1º Trimestre", IF(MONTH(L118)&lt;=6, "2º Trimestre", IF(MONTH(L118)&lt;=9, "3º Trimestre", IF(MONTH(L118)&lt;=12, "4º Trimestre"))))</f>
        <v>2026 - 4º Trimestre</v>
      </c>
      <c r="AF118" s="130">
        <f>CONTRATOS[[#This Row],[TÉRMINO]]-60</f>
        <v>46312</v>
      </c>
      <c r="AG118" s="116" t="str">
        <f>IF(Z118="","Sem informação", IF(Z118&lt;=AF118, "Dentro do prazo", "Fora do prazo"))</f>
        <v>Sem informação</v>
      </c>
      <c r="AH118" s="79" t="s">
        <v>115</v>
      </c>
      <c r="AJ118" s="58" t="s">
        <v>164</v>
      </c>
      <c r="AK118" s="58" t="s">
        <v>69</v>
      </c>
      <c r="AL118" s="58" t="s">
        <v>866</v>
      </c>
      <c r="AM118" s="58" t="s">
        <v>866</v>
      </c>
      <c r="AN118" s="58" t="s">
        <v>167</v>
      </c>
      <c r="AO11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enio.reboucas@tjpa.jus.br;; randal.castro@tjpa.jus.br; randal.castro@tjpa.jus.br; augusto.matos@tjpa.jus.br;coordenadoria.contratos@tjpa.jus.br</v>
      </c>
      <c r="AP118" s="143">
        <f ca="1">CONTRATOS[[#This Row],[TÉRMINO]]-TODAY()</f>
        <v>198</v>
      </c>
      <c r="AQ118" s="58"/>
      <c r="AR118" s="58"/>
      <c r="AS118" s="58" t="str">
        <f ca="1">IF(TODAY()-AB118&gt;365,"Iniciar Processo de Reajuste","Aguardar anualidade")</f>
        <v>Aguardar anualidade</v>
      </c>
      <c r="AT118" s="58" t="str">
        <f>_xlfn.CONCAT(TEXT(B118,"000"),"/",C118)</f>
        <v>123/2024</v>
      </c>
      <c r="AU118" s="58"/>
      <c r="AV118" s="58" t="str" cm="1">
        <f t="array" ref="AV118">IF(CONTRATOS[[#This Row],[NOME DO FISCAL ]]="Sem indicação",
   CONTRATOS[[#This Row],[NOME DO FISCAL ]],
   _xlfn.LET(
      _xlpm.s, " "&amp;TRIM(CONTRATOS[[#This Row],[NOME DO FISCAL ]]),
      _xlpm.n, LEN(_xlpm.s)-1,
      _xlpm.idx, _xlfn.SEQUENCE(1,_xlpm.n),
      _xlpm.letras, IF(MID(_xlpm.s,_xlpm.idx,1)=" ", MID(_xlpm.s,_xlpm.idx+1,1), ""),
      _xlfn.TEXTJOIN("",TRUE,_xlpm.letras)
   )
)</f>
        <v>RWFdC</v>
      </c>
      <c r="AW118" s="57" t="str">
        <f>IF(CONTRATOS[[#This Row],[FISCAL DEMANDANTE]]="sem indicação",CONTRATOS[[#This Row],[FISCAL TECNICO]],CONTRATOS[[#This Row],[FISCAL DEMANDANTE]])</f>
        <v>Randal Willams Ferreira de Castro</v>
      </c>
      <c r="AX118" s="540" cm="1">
        <f t="array" ref="AX11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204164.1</v>
      </c>
      <c r="AY118" s="58" t="str">
        <f>_xlfn.CONCAT(CONTRATOS[[#This Row],[ARP ou CONTRATO]],CONTRATOS[[#This Row],[N°ANO]])</f>
        <v>CONTRATO123/2024</v>
      </c>
      <c r="AZ118" s="293" t="str">
        <f>IF(ISNUMBER(FIND("8.666",AA118)),
"Nos termos da Portaria n° 3.615/2021-GP, a prorrogação de contratos administrativos deverá ser instaurada com antecedência mínima de 60 (sessenta) dias do término da vigência, mediante envio do respectivo expediente à SEADM, via SEI.",
IF(ISNUMBER(FIND("14.133",AA118)),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18" s="556"/>
    </row>
    <row r="119" spans="1:53" s="58" customFormat="1" ht="59.25" customHeight="1">
      <c r="A119" s="58" t="s">
        <v>52</v>
      </c>
      <c r="B119" s="57" t="s">
        <v>921</v>
      </c>
      <c r="C119" s="58">
        <v>2026</v>
      </c>
      <c r="D119" s="57" t="s">
        <v>922</v>
      </c>
      <c r="E119" s="58" t="s">
        <v>923</v>
      </c>
      <c r="F119" s="59" t="s">
        <v>924</v>
      </c>
      <c r="G119" s="600" t="s">
        <v>76</v>
      </c>
      <c r="H119" s="58" t="s">
        <v>58</v>
      </c>
      <c r="I119" s="60" t="s">
        <v>272</v>
      </c>
      <c r="J119" s="61">
        <v>46062</v>
      </c>
      <c r="K119" s="62" t="str">
        <f>TEXT(J119,"DD/MM/AA")</f>
        <v>09/02/26</v>
      </c>
      <c r="L119" s="61">
        <v>46372</v>
      </c>
      <c r="M119" s="63" t="str">
        <f>TEXT(L119,"DD/MM/AA")</f>
        <v>16/12/26</v>
      </c>
      <c r="N119" s="115">
        <f>_xlfn.DAYS(CONTRATOS[[#This Row],[TÉRMINO]],CONTRATOS[[#This Row],[INÍCIO]])</f>
        <v>310</v>
      </c>
      <c r="O119" s="62">
        <f ca="1">IF(ISBLANK(CONTRATOS[[#This Row],[TÉRMINO]]),"-",IF(ISNUMBER(CONTRATOS[[#This Row],[TÉRMINO]]),IF(CONTRATOS[[#This Row],[TÉRMINO]]&lt;TODAY(),"EXPIRADO",CONTRATOS[[#This Row],[TÉRMINO]]-TODAY()),"INDETERMINADO"))</f>
        <v>198</v>
      </c>
      <c r="P119" s="64" t="str">
        <f ca="1">IF(O119="EXPIRADO","EXPIRADO",(IF(O119&lt;=30,"INFERIOR A 30 DIAS",(IF(O119&lt;=60,"INFERIOR A 60 DIAS",(IF(O119&lt;=90,"INFERIOR A 90 DIAS",(IF(O119&lt;=120,"INFERIOR A 120 DIAS",(IF(O119&lt;150,"INFERIOR A 150 DIAS",(IF(O119=150,"150 DIAS","SUPERIOR A 150 DIAS")))))))))))))</f>
        <v>SUPERIOR A 150 DIAS</v>
      </c>
      <c r="Q119" s="62" t="str">
        <f ca="1">IF(CONTRATOS[[#This Row],[TÉRMINO]]="","VIGENTE",IF(CONTRATOS[[#This Row],[TÉRMINO]]&gt;=TODAY(),"VIGENTE","EXPIRADO"))</f>
        <v>VIGENTE</v>
      </c>
      <c r="R119" s="72">
        <v>260130</v>
      </c>
      <c r="S119" s="80" t="s">
        <v>60</v>
      </c>
      <c r="T119" s="599">
        <f>IF(LEFT(AY119,3)="ARP",
    0,
    IFERROR(VLOOKUP(AY119,'M.11 Contratos execução'!A:V,17,FALSE),0)
)</f>
        <v>0</v>
      </c>
      <c r="U119" s="58" t="s">
        <v>78</v>
      </c>
      <c r="V119" s="167" t="s">
        <v>925</v>
      </c>
      <c r="W119" s="179" cm="1">
        <f t="array" ref="W11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19" s="179" cm="1">
        <f t="array" ref="X11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260130</v>
      </c>
      <c r="Y119" s="67" t="s">
        <v>926</v>
      </c>
      <c r="Z119" s="158"/>
      <c r="AA119" s="598" t="s">
        <v>81</v>
      </c>
      <c r="AB119" s="61">
        <v>45566</v>
      </c>
      <c r="AD119" s="289" t="str">
        <f>IF(CONTRATOS[[#This Row],[DIAS_CONTRATO]]&lt;=1800,"PRAZO LEGAL",IF(CONTRATOS[[#This Row],[DIAS_CONTRATO]]&lt;=2130,"EXCEPCIONAL","EMERGENCIAL"))</f>
        <v>PRAZO LEGAL</v>
      </c>
      <c r="AE119" s="116" t="str">
        <f>YEAR(L119) &amp; " - " &amp; IF(MONTH(L119)&lt;=3, "1º Trimestre", IF(MONTH(L119)&lt;=6, "2º Trimestre", IF(MONTH(L119)&lt;=9, "3º Trimestre", IF(MONTH(L119)&lt;=12, "4º Trimestre"))))</f>
        <v>2026 - 4º Trimestre</v>
      </c>
      <c r="AF119" s="130">
        <f>CONTRATOS[[#This Row],[TÉRMINO]]-60</f>
        <v>46312</v>
      </c>
      <c r="AG119" s="116" t="str">
        <f>IF(Z119="","Sem informação", IF(Z119&lt;=AF119, "Dentro do prazo", "Fora do prazo"))</f>
        <v>Sem informação</v>
      </c>
      <c r="AH119" s="79"/>
      <c r="AI119" s="74"/>
      <c r="AJ119" s="58" t="s">
        <v>164</v>
      </c>
      <c r="AK119" s="58" t="s">
        <v>69</v>
      </c>
      <c r="AL119" s="58" t="s">
        <v>866</v>
      </c>
      <c r="AM119" s="58" t="s">
        <v>866</v>
      </c>
      <c r="AN119" s="58" t="s">
        <v>167</v>
      </c>
      <c r="AO119" s="61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enio.reboucas@tjpa.jus.br;; randal.castro@tjpa.jus.br; randal.castro@tjpa.jus.br; augusto.matos@tjpa.jus.br;coordenadoria.contratos@tjpa.jus.br</v>
      </c>
      <c r="AP119" s="143">
        <f ca="1">CONTRATOS[[#This Row],[TÉRMINO]]-TODAY()</f>
        <v>198</v>
      </c>
      <c r="AS119" s="58" t="str">
        <f ca="1">IF(TODAY()-AB119&gt;365,"Iniciar Processo de Reajuste","Aguardar anualidade")</f>
        <v>Iniciar Processo de Reajuste</v>
      </c>
      <c r="AT119" s="58" t="str">
        <f>_xlfn.CONCAT(TEXT(B119,"000"),"/",C119)</f>
        <v>005/2026</v>
      </c>
      <c r="AV119" s="57" t="str" cm="1">
        <f t="array" ref="AV119">IF(CONTRATOS[[#This Row],[NOME DO FISCAL ]]="Sem indicação",
   CONTRATOS[[#This Row],[NOME DO FISCAL ]],
   _xlfn.LET(
      _xlpm.s, " "&amp;TRIM(CONTRATOS[[#This Row],[NOME DO FISCAL ]]),
      _xlpm.n, LEN(_xlpm.s)-1,
      _xlpm.idx, _xlfn.SEQUENCE(1,_xlpm.n),
      _xlpm.letras, IF(MID(_xlpm.s,_xlpm.idx,1)=" ", MID(_xlpm.s,_xlpm.idx+1,1), ""),
      _xlfn.TEXTJOIN("",TRUE,_xlpm.letras)
   )
)</f>
        <v>RWFdC</v>
      </c>
      <c r="AW119" s="57" t="str">
        <f>IF(CONTRATOS[[#This Row],[FISCAL DEMANDANTE]]="sem indicação",CONTRATOS[[#This Row],[FISCAL TECNICO]],CONTRATOS[[#This Row],[FISCAL DEMANDANTE]])</f>
        <v>Randal Willams Ferreira de Castro</v>
      </c>
      <c r="AX119" s="540" cm="1">
        <f t="array" ref="AX11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19" s="58" t="str">
        <f>_xlfn.CONCAT(CONTRATOS[[#This Row],[ARP ou CONTRATO]],CONTRATOS[[#This Row],[N°ANO]])</f>
        <v>CONTRATO005/2026</v>
      </c>
      <c r="AZ119" s="293" t="str">
        <f>IF(ISNUMBER(FIND("8.666",AA119)),
"Nos termos da Portaria n° 3.615/2021-GP, a prorrogação de contratos administrativos deverá ser instaurada com antecedência mínima de 60 (sessenta) dias do término da vigência, mediante envio do respectivo expediente à SEADM, via SEI.",
IF(ISNUMBER(FIND("14.133",AA119)),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19" s="556"/>
    </row>
    <row r="120" spans="1:53" ht="60">
      <c r="A120" s="58" t="s">
        <v>52</v>
      </c>
      <c r="B120" s="97" t="s">
        <v>848</v>
      </c>
      <c r="C120" s="60">
        <v>2022</v>
      </c>
      <c r="D120" s="97" t="s">
        <v>927</v>
      </c>
      <c r="E120" s="58" t="s">
        <v>928</v>
      </c>
      <c r="F120" s="100" t="s">
        <v>929</v>
      </c>
      <c r="G120" s="115" t="s">
        <v>57</v>
      </c>
      <c r="H120" s="58" t="s">
        <v>58</v>
      </c>
      <c r="I120" s="60" t="s">
        <v>930</v>
      </c>
      <c r="J120" s="101">
        <v>44924</v>
      </c>
      <c r="K120" s="102" t="str">
        <f>TEXT(J120,"DD/MM/AA")</f>
        <v>29/12/22</v>
      </c>
      <c r="L120" s="101">
        <v>46385</v>
      </c>
      <c r="M120" s="103" t="str">
        <f>TEXT(L120,"DD/MM/AA")</f>
        <v>29/12/26</v>
      </c>
      <c r="N120" s="102">
        <f>_xlfn.DAYS(CONTRATOS[[#This Row],[TÉRMINO]],CONTRATOS[[#This Row],[INÍCIO]])</f>
        <v>1461</v>
      </c>
      <c r="O120" s="104">
        <f ca="1">IF(ISBLANK(CONTRATOS[[#This Row],[TÉRMINO]]),"-",IF(ISNUMBER(CONTRATOS[[#This Row],[TÉRMINO]]),IF(CONTRATOS[[#This Row],[TÉRMINO]]&lt;TODAY(),"EXPIRADO",CONTRATOS[[#This Row],[TÉRMINO]]-TODAY()),"INDETERMINADO"))</f>
        <v>211</v>
      </c>
      <c r="P120" s="104" t="str">
        <f ca="1">IF(O120="EXPIRADO","EXPIRADO",(IF(O120&lt;=30,"INFERIOR A 30 DIAS",(IF(O120&lt;=60,"INFERIOR A 60 DIAS",(IF(O120&lt;=90,"INFERIOR A 90 DIAS",(IF(O120&lt;=120,"INFERIOR A 120 DIAS",(IF(O120&lt;150,"INFERIOR A 150 DIAS",(IF(O120=150,"150 DIAS","SUPERIOR A 150 DIAS")))))))))))))</f>
        <v>SUPERIOR A 150 DIAS</v>
      </c>
      <c r="Q120" s="64" t="str">
        <f ca="1">IF(CONTRATOS[[#This Row],[TÉRMINO]]="","VIGENTE",IF(CONTRATOS[[#This Row],[TÉRMINO]]&gt;=TODAY(),"VIGENTE","EXPIRADO"))</f>
        <v>VIGENTE</v>
      </c>
      <c r="R120" s="307">
        <v>1451952</v>
      </c>
      <c r="S120" s="80" t="s">
        <v>60</v>
      </c>
      <c r="T120" s="66">
        <f>IF(LEFT(AY120,3)="ARP",
    0,
    IFERROR(VLOOKUP(AY120,'M.11 Contratos execução'!A:V,17,FALSE),0)
)</f>
        <v>2</v>
      </c>
      <c r="U120" s="58" t="s">
        <v>78</v>
      </c>
      <c r="V120" s="60" t="s">
        <v>931</v>
      </c>
      <c r="W120" s="96" cm="1">
        <f t="array" ref="W12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20" s="96" cm="1">
        <f t="array" ref="X12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1885898.25</v>
      </c>
      <c r="Y120" s="106" t="s">
        <v>932</v>
      </c>
      <c r="Z120" s="160"/>
      <c r="AA120" s="60" t="s">
        <v>64</v>
      </c>
      <c r="AB120" s="58"/>
      <c r="AC120" s="58" t="s">
        <v>101</v>
      </c>
      <c r="AD120" s="60" t="str">
        <f>IF(CONTRATOS[[#This Row],[DIAS_CONTRATO]]&lt;=1800,"PRAZO LEGAL",IF(CONTRATOS[[#This Row],[DIAS_CONTRATO]]&lt;=2130,"EXCEPCIONAL","EMERGENCIAL"))</f>
        <v>PRAZO LEGAL</v>
      </c>
      <c r="AE120" s="58" t="str">
        <f>YEAR(L120) &amp; " - " &amp; IF(MONTH(L120)&lt;=3, "1º Trimestre", IF(MONTH(L120)&lt;=6, "2º Trimestre", IF(MONTH(L120)&lt;=9, "3º Trimestre", IF(MONTH(L120)&lt;=12, "4º Trimestre"))))</f>
        <v>2026 - 4º Trimestre</v>
      </c>
      <c r="AF120" s="101">
        <f>CONTRATOS[[#This Row],[TÉRMINO]]-60</f>
        <v>46325</v>
      </c>
      <c r="AG120" s="116" t="str">
        <f>IF(Z120="","Sem informação", IF(Z120&lt;=AF120, "Dentro do prazo", "Fora do prazo"))</f>
        <v>Sem informação</v>
      </c>
      <c r="AH120" s="79" t="s">
        <v>115</v>
      </c>
      <c r="AI120" s="58" t="s">
        <v>115</v>
      </c>
      <c r="AJ120" s="58" t="s">
        <v>405</v>
      </c>
      <c r="AK120" s="58" t="s">
        <v>407</v>
      </c>
      <c r="AL120" s="58" t="s">
        <v>407</v>
      </c>
      <c r="AM120" s="115" t="s">
        <v>69</v>
      </c>
      <c r="AN120" s="115" t="s">
        <v>406</v>
      </c>
      <c r="AO12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djalma.martins@tjpa.jus.br;moises.oliveira@tjpa.jus.br; moises.oliveira@tjpa.jus.br; ; rafaela.prazeres@tjpa.jus.br;coordenadoria.contratos@tjpa.jus.br</v>
      </c>
      <c r="AP120" s="143">
        <f ca="1">CONTRATOS[[#This Row],[TÉRMINO]]-TODAY()</f>
        <v>211</v>
      </c>
      <c r="AQ120" s="58" t="str">
        <f>IF(YEAR(CONTRATOS[[#This Row],[TÉRMINO]])=2024,INT((MONTH(CONTRATOS[[#This Row],[TÉRMINO]])+2)/3),"")</f>
        <v/>
      </c>
      <c r="AR120" s="58"/>
      <c r="AS120" s="58" t="str">
        <f ca="1">IF(TODAY()-AB120&gt;365,"Iniciar Processo de Reajuste","Aguardar anualidade")</f>
        <v>Iniciar Processo de Reajuste</v>
      </c>
      <c r="AT120" s="58" t="str">
        <f>_xlfn.CONCAT(TEXT(B120,"000"),"/",C120)</f>
        <v>105/2022</v>
      </c>
      <c r="AU120" s="58"/>
      <c r="AV120" s="58" t="str" cm="1">
        <f t="array" ref="AV120">IF(CONTRATOS[[#This Row],[NOME DO FISCAL ]]="Sem indicação",
   CONTRATOS[[#This Row],[NOME DO FISCAL ]],
   _xlfn.LET(
      _xlpm.s, " "&amp;TRIM(CONTRATOS[[#This Row],[NOME DO FISCAL ]]),
      _xlpm.n, LEN(_xlpm.s)-1,
      _xlpm.idx, _xlfn.SEQUENCE(1,_xlpm.n),
      _xlpm.letras, IF(MID(_xlpm.s,_xlpm.idx,1)=" ", MID(_xlpm.s,_xlpm.idx+1,1), ""),
      _xlfn.TEXTJOIN("",TRUE,_xlpm.letras)
   )
)</f>
        <v>MCdO</v>
      </c>
      <c r="AW120" s="57" t="str">
        <f>IF(CONTRATOS[[#This Row],[FISCAL DEMANDANTE]]="sem indicação",CONTRATOS[[#This Row],[FISCAL TECNICO]],CONTRATOS[[#This Row],[FISCAL DEMANDANTE]])</f>
        <v>Moises Cristino de Oliveira</v>
      </c>
      <c r="AX120" s="540" cm="1">
        <f t="array" ref="AX12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2411699.1800000002</v>
      </c>
      <c r="AY120" s="58" t="str">
        <f>_xlfn.CONCAT(CONTRATOS[[#This Row],[ARP ou CONTRATO]],CONTRATOS[[#This Row],[N°ANO]])</f>
        <v>CONTRATO105/2022</v>
      </c>
      <c r="AZ120" s="293" t="str">
        <f>IF(ISNUMBER(FIND("8.666",AA120)),
"Nos termos da Portaria n° 3.615/2021-GP, a prorrogação de contratos administrativos deverá ser instaurada com antecedência mínima de 60 (sessenta) dias do término da vigência, mediante envio do respectivo expediente à SEADM, via SEI.",
IF(ISNUMBER(FIND("14.133",AA120)),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20" s="556"/>
    </row>
    <row r="121" spans="1:53" ht="60">
      <c r="A121" s="58" t="s">
        <v>52</v>
      </c>
      <c r="B121" s="57" t="s">
        <v>873</v>
      </c>
      <c r="C121" s="58">
        <v>2025</v>
      </c>
      <c r="D121" s="57" t="s">
        <v>933</v>
      </c>
      <c r="E121" s="58" t="s">
        <v>934</v>
      </c>
      <c r="F121" s="59" t="s">
        <v>935</v>
      </c>
      <c r="G121" s="57" t="s">
        <v>76</v>
      </c>
      <c r="H121" s="58" t="s">
        <v>58</v>
      </c>
      <c r="I121" s="60" t="s">
        <v>936</v>
      </c>
      <c r="J121" s="359">
        <v>46024</v>
      </c>
      <c r="K121" s="75" t="str">
        <f>TEXT(J121,"DD/MM/AA")</f>
        <v>02/01/26</v>
      </c>
      <c r="L121" s="359">
        <v>46389</v>
      </c>
      <c r="M121" s="63" t="str">
        <f>TEXT(L121,"DD/MM/AA")</f>
        <v>02/01/27</v>
      </c>
      <c r="N121" s="115">
        <f>_xlfn.DAYS(CONTRATOS[[#This Row],[TÉRMINO]],CONTRATOS[[#This Row],[INÍCIO]])</f>
        <v>365</v>
      </c>
      <c r="O121" s="62">
        <f ca="1">IF(ISBLANK(CONTRATOS[[#This Row],[TÉRMINO]]),"-",IF(ISNUMBER(CONTRATOS[[#This Row],[TÉRMINO]]),IF(CONTRATOS[[#This Row],[TÉRMINO]]&lt;TODAY(),"EXPIRADO",CONTRATOS[[#This Row],[TÉRMINO]]-TODAY()),"INDETERMINADO"))</f>
        <v>215</v>
      </c>
      <c r="P121" s="64" t="str">
        <f ca="1">IF(O121="EXPIRADO","EXPIRADO",(IF(O121&lt;=30,"INFERIOR A 30 DIAS",(IF(O121&lt;=60,"INFERIOR A 60 DIAS",(IF(O121&lt;=90,"INFERIOR A 90 DIAS",(IF(O121&lt;=120,"INFERIOR A 120 DIAS",(IF(O121&lt;150,"INFERIOR A 150 DIAS",(IF(O121=150,"150 DIAS","SUPERIOR A 150 DIAS")))))))))))))</f>
        <v>SUPERIOR A 150 DIAS</v>
      </c>
      <c r="Q121" s="62" t="str">
        <f ca="1">IF(CONTRATOS[[#This Row],[TÉRMINO]]="","VIGENTE",IF(CONTRATOS[[#This Row],[TÉRMINO]]&gt;=TODAY(),"VIGENTE","EXPIRADO"))</f>
        <v>VIGENTE</v>
      </c>
      <c r="R121" s="72">
        <v>6200</v>
      </c>
      <c r="S121" s="80" t="s">
        <v>60</v>
      </c>
      <c r="T121" s="66">
        <f>IF(LEFT(AY121,3)="ARP",
    0,
    IFERROR(VLOOKUP(AY121,'M.11 Contratos execução'!A:V,17,FALSE),0)
)</f>
        <v>0</v>
      </c>
      <c r="U121" s="77" t="s">
        <v>357</v>
      </c>
      <c r="V121" s="167" t="s">
        <v>937</v>
      </c>
      <c r="W121" s="96" cm="1">
        <f t="array" ref="W12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6200</v>
      </c>
      <c r="X121" s="96" cm="1">
        <f t="array" ref="X12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6200</v>
      </c>
      <c r="Y121" s="67"/>
      <c r="Z121" s="158"/>
      <c r="AA121" s="58" t="s">
        <v>81</v>
      </c>
      <c r="AB121" s="61">
        <v>45895</v>
      </c>
      <c r="AC121" s="58"/>
      <c r="AD121" s="289" t="str">
        <f>IF(CONTRATOS[[#This Row],[DIAS_CONTRATO]]&lt;=1800,"PRAZO LEGAL",IF(CONTRATOS[[#This Row],[DIAS_CONTRATO]]&lt;=2130,"EXCEPCIONAL","EMERGENCIAL"))</f>
        <v>PRAZO LEGAL</v>
      </c>
      <c r="AE121" s="116" t="str">
        <f>YEAR(L121) &amp; " - " &amp; IF(MONTH(L121)&lt;=3, "1º Trimestre", IF(MONTH(L121)&lt;=6, "2º Trimestre", IF(MONTH(L121)&lt;=9, "3º Trimestre", IF(MONTH(L121)&lt;=12, "4º Trimestre"))))</f>
        <v>2027 - 1º Trimestre</v>
      </c>
      <c r="AF121" s="130">
        <f>CONTRATOS[[#This Row],[TÉRMINO]]-60</f>
        <v>46329</v>
      </c>
      <c r="AG121" s="116" t="str">
        <f>IF(Z121="","Sem informação", IF(Z121&lt;=AF121, "Dentro do prazo", "Fora do prazo"))</f>
        <v>Sem informação</v>
      </c>
      <c r="AH121" s="79"/>
      <c r="AJ121" s="58" t="s">
        <v>938</v>
      </c>
      <c r="AK121" s="58" t="s">
        <v>69</v>
      </c>
      <c r="AL121" s="58" t="s">
        <v>362</v>
      </c>
      <c r="AM121" s="58" t="s">
        <v>69</v>
      </c>
      <c r="AN121" s="58" t="s">
        <v>69</v>
      </c>
      <c r="AO121"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erika.nunes@tjpa.jus.br;; klaus.guimaraes@tjpa.jus.br; ; ;coordenadoria.contratos@tjpa.jus.br</v>
      </c>
      <c r="AP121" s="143">
        <f ca="1">CONTRATOS[[#This Row],[TÉRMINO]]-TODAY()</f>
        <v>215</v>
      </c>
      <c r="AQ121" s="58" t="str">
        <f>IF(YEAR(CONTRATOS[[#This Row],[TÉRMINO]])=2024,INT((MONTH(CONTRATOS[[#This Row],[TÉRMINO]])+2)/3),"")</f>
        <v/>
      </c>
      <c r="AR121" s="58"/>
      <c r="AS121" s="58" t="str">
        <f ca="1">IF(TODAY()-AB121&gt;365,"Iniciar Processo de Reajuste","Aguardar anualidade")</f>
        <v>Aguardar anualidade</v>
      </c>
      <c r="AT121" s="58" t="str">
        <f>_xlfn.CONCAT(TEXT(B121,"000"),"/",C121)</f>
        <v>128/2025</v>
      </c>
      <c r="AU121" s="58"/>
      <c r="AV121" s="57" t="str" cm="1">
        <f t="array" ref="AV121">IF(CONTRATOS[[#This Row],[NOME DO FISCAL ]]="Sem indicação",
   CONTRATOS[[#This Row],[NOME DO FISCAL ]],
   _xlfn.LET(
      _xlpm.s, " "&amp;TRIM(CONTRATOS[[#This Row],[NOME DO FISCAL ]]),
      _xlpm.n, LEN(_xlpm.s)-1,
      _xlpm.idx, _xlfn.SEQUENCE(1,_xlpm.n),
      _xlpm.letras, IF(MID(_xlpm.s,_xlpm.idx,1)=" ", MID(_xlpm.s,_xlpm.idx+1,1), ""),
      _xlfn.TEXTJOIN("",TRUE,_xlpm.letras)
   )
)</f>
        <v>KRSG</v>
      </c>
      <c r="AW121" s="57" t="str">
        <f>IF(CONTRATOS[[#This Row],[FISCAL DEMANDANTE]]="sem indicação",CONTRATOS[[#This Row],[FISCAL TECNICO]],CONTRATOS[[#This Row],[FISCAL DEMANDANTE]])</f>
        <v xml:space="preserve">Klaus Rhossard Seabra Guimarães </v>
      </c>
      <c r="AX121" s="540" cm="1">
        <f t="array" ref="AX12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6200</v>
      </c>
      <c r="AY121" s="58" t="str">
        <f>_xlfn.CONCAT(CONTRATOS[[#This Row],[ARP ou CONTRATO]],CONTRATOS[[#This Row],[N°ANO]])</f>
        <v>CONTRATO128/2025</v>
      </c>
      <c r="AZ121" s="293" t="str">
        <f>IF(ISNUMBER(FIND("8.666",AA121)),
"Nos termos da Portaria n° 3.615/2021-GP, a prorrogação de contratos administrativos deverá ser instaurada com antecedência mínima de 60 (sessenta) dias do término da vigência, mediante envio do respectivo expediente à SEADM, via SEI.",
IF(ISNUMBER(FIND("14.133",AA121)),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21" s="556"/>
    </row>
    <row r="122" spans="1:53" ht="60">
      <c r="A122" s="58" t="s">
        <v>52</v>
      </c>
      <c r="B122" s="68" t="s">
        <v>939</v>
      </c>
      <c r="C122" s="114">
        <v>2023</v>
      </c>
      <c r="D122" s="57" t="s">
        <v>894</v>
      </c>
      <c r="E122" s="58" t="s">
        <v>902</v>
      </c>
      <c r="F122" s="59" t="s">
        <v>940</v>
      </c>
      <c r="G122" s="115" t="s">
        <v>144</v>
      </c>
      <c r="H122" s="58" t="s">
        <v>58</v>
      </c>
      <c r="I122" s="60" t="s">
        <v>904</v>
      </c>
      <c r="J122" s="61">
        <v>44931</v>
      </c>
      <c r="K122" s="62" t="str">
        <f>TEXT(J122,"DD/MM/AA")</f>
        <v>05/01/23</v>
      </c>
      <c r="L122" s="61">
        <v>46392</v>
      </c>
      <c r="M122" s="63" t="str">
        <f>TEXT(L122,"DD/MM/AA")</f>
        <v>05/01/27</v>
      </c>
      <c r="N122" s="115">
        <f>_xlfn.DAYS(CONTRATOS[[#This Row],[TÉRMINO]],CONTRATOS[[#This Row],[INÍCIO]])</f>
        <v>1461</v>
      </c>
      <c r="O122" s="70">
        <f ca="1">IF(ISBLANK(CONTRATOS[[#This Row],[TÉRMINO]]),"-",IF(ISNUMBER(CONTRATOS[[#This Row],[TÉRMINO]]),IF(CONTRATOS[[#This Row],[TÉRMINO]]&lt;TODAY(),"EXPIRADO",CONTRATOS[[#This Row],[TÉRMINO]]-TODAY()),"INDETERMINADO"))</f>
        <v>218</v>
      </c>
      <c r="P122" s="64" t="str">
        <f ca="1">IF(O122="EXPIRADO","EXPIRADO",(IF(O122&lt;=30,"INFERIOR A 30 DIAS",(IF(O122&lt;=60,"INFERIOR A 60 DIAS",(IF(O122&lt;=90,"INFERIOR A 90 DIAS",(IF(O122&lt;=120,"INFERIOR A 120 DIAS",(IF(O122&lt;150,"INFERIOR A 150 DIAS",(IF(O122=150,"150 DIAS","SUPERIOR A 150 DIAS")))))))))))))</f>
        <v>SUPERIOR A 150 DIAS</v>
      </c>
      <c r="Q122" s="64" t="str">
        <f ca="1">IF(CONTRATOS[[#This Row],[TÉRMINO]]="","VIGENTE",IF(CONTRATOS[[#This Row],[TÉRMINO]]&gt;=TODAY(),"VIGENTE","EXPIRADO"))</f>
        <v>VIGENTE</v>
      </c>
      <c r="R122" s="72">
        <v>32090728.170000002</v>
      </c>
      <c r="S122" s="80" t="s">
        <v>60</v>
      </c>
      <c r="T122" s="66">
        <f>IF(LEFT(AY122,3)="ARP",
    0,
    IFERROR(VLOOKUP(AY122,'M.11 Contratos execução'!A:V,17,FALSE),0)
)</f>
        <v>2</v>
      </c>
      <c r="U122" s="455" t="s">
        <v>98</v>
      </c>
      <c r="V122" s="58" t="s">
        <v>941</v>
      </c>
      <c r="W122" s="96" cm="1">
        <f t="array" ref="W12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22" s="96" cm="1">
        <f t="array" ref="X12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8131379.96</v>
      </c>
      <c r="Y122" s="67" t="s">
        <v>942</v>
      </c>
      <c r="AA122" s="58" t="s">
        <v>64</v>
      </c>
      <c r="AB122" s="58"/>
      <c r="AC122" s="58" t="s">
        <v>101</v>
      </c>
      <c r="AD122" s="116" t="str">
        <f>IF(CONTRATOS[[#This Row],[DIAS_CONTRATO]]&lt;=1800,"PRAZO LEGAL",IF(CONTRATOS[[#This Row],[DIAS_CONTRATO]]&lt;=2130,"EXCEPCIONAL","EMERGENCIAL"))</f>
        <v>PRAZO LEGAL</v>
      </c>
      <c r="AE122" s="58" t="str">
        <f>YEAR(L122) &amp; " - " &amp; IF(MONTH(L122)&lt;=3, "1º Trimestre", IF(MONTH(L122)&lt;=6, "2º Trimestre", IF(MONTH(L122)&lt;=9, "3º Trimestre", IF(MONTH(L122)&lt;=12, "4º Trimestre"))))</f>
        <v>2027 - 1º Trimestre</v>
      </c>
      <c r="AF122" s="130">
        <f>CONTRATOS[[#This Row],[TÉRMINO]]-60</f>
        <v>46332</v>
      </c>
      <c r="AG122" s="116" t="str">
        <f>IF(Z122="","Sem informação", IF(Z122&lt;=AF122, "Dentro do prazo", "Fora do prazo"))</f>
        <v>Sem informação</v>
      </c>
      <c r="AH122" s="79" t="s">
        <v>115</v>
      </c>
      <c r="AJ122" s="58" t="s">
        <v>348</v>
      </c>
      <c r="AK122" s="58" t="s">
        <v>103</v>
      </c>
      <c r="AL122" s="58" t="s">
        <v>900</v>
      </c>
      <c r="AM122" s="115" t="s">
        <v>103</v>
      </c>
      <c r="AN122" s="115" t="s">
        <v>350</v>
      </c>
      <c r="AO12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fabio.reis@tjpa.jus.br;arilson.silva@tjpa.jus.br; sandro.martins@tjpa.jus.br; arilson.silva@tjpa.jus.br; marcus.silva@tjpa.jus.br;coordenadoria.contratos@tjpa.jus.br</v>
      </c>
      <c r="AP122" s="143">
        <f ca="1">CONTRATOS[[#This Row],[TÉRMINO]]-TODAY()</f>
        <v>218</v>
      </c>
      <c r="AQ122" s="58" t="str">
        <f>IF(YEAR(CONTRATOS[[#This Row],[TÉRMINO]])=2024,INT((MONTH(CONTRATOS[[#This Row],[TÉRMINO]])+2)/3),"")</f>
        <v/>
      </c>
      <c r="AR122" s="58"/>
      <c r="AS122" s="58" t="str">
        <f ca="1">IF(TODAY()-AB122&gt;365,"Iniciar Processo de Reajuste","Aguardar anualidade")</f>
        <v>Iniciar Processo de Reajuste</v>
      </c>
      <c r="AT122" s="58" t="str">
        <f>_xlfn.CONCAT(TEXT(B122,"000"),"/",C122)</f>
        <v>001/2023</v>
      </c>
      <c r="AU122" s="58"/>
      <c r="AV122" s="58" t="str" cm="1">
        <f t="array" ref="AV122">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122" s="57" t="str">
        <f>IF(CONTRATOS[[#This Row],[FISCAL DEMANDANTE]]="sem indicação",CONTRATOS[[#This Row],[FISCAL TECNICO]],CONTRATOS[[#This Row],[FISCAL DEMANDANTE]])</f>
        <v>Arilson Galdino da Silva</v>
      </c>
      <c r="AX122" s="540" cm="1">
        <f t="array" ref="AX12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40234281.189999998</v>
      </c>
      <c r="AY122" s="58" t="str">
        <f>_xlfn.CONCAT(CONTRATOS[[#This Row],[ARP ou CONTRATO]],CONTRATOS[[#This Row],[N°ANO]])</f>
        <v>CONTRATO001/2023</v>
      </c>
      <c r="AZ122" s="293" t="str">
        <f>IF(ISNUMBER(FIND("8.666",AA122)),
"Nos termos da Portaria n° 3.615/2021-GP, a prorrogação de contratos administrativos deverá ser instaurada com antecedência mínima de 60 (sessenta) dias do término da vigência, mediante envio do respectivo expediente à SEADM, via SEI.",
IF(ISNUMBER(FIND("14.133",AA122)),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22" s="556"/>
    </row>
    <row r="123" spans="1:53" s="215" customFormat="1" ht="60">
      <c r="A123" s="58" t="s">
        <v>52</v>
      </c>
      <c r="B123" s="57" t="s">
        <v>943</v>
      </c>
      <c r="C123" s="58">
        <v>2025</v>
      </c>
      <c r="D123" s="58" t="s">
        <v>944</v>
      </c>
      <c r="E123" s="598" t="s">
        <v>945</v>
      </c>
      <c r="F123" s="59" t="s">
        <v>946</v>
      </c>
      <c r="G123" s="57" t="s">
        <v>76</v>
      </c>
      <c r="H123" s="58" t="s">
        <v>58</v>
      </c>
      <c r="I123" s="117" t="s">
        <v>936</v>
      </c>
      <c r="J123" s="61">
        <v>46031</v>
      </c>
      <c r="K123" s="62" t="str">
        <f>TEXT(J123,"DD/MM/AA")</f>
        <v>09/01/26</v>
      </c>
      <c r="L123" s="61">
        <v>46396</v>
      </c>
      <c r="M123" s="63" t="str">
        <f>TEXT(L123,"DD/MM/AA")</f>
        <v>09/01/27</v>
      </c>
      <c r="N123" s="115">
        <f>_xlfn.DAYS(CONTRATOS[[#This Row],[TÉRMINO]],CONTRATOS[[#This Row],[INÍCIO]])</f>
        <v>365</v>
      </c>
      <c r="O123" s="62">
        <f ca="1">IF(ISBLANK(CONTRATOS[[#This Row],[TÉRMINO]]),"-",IF(ISNUMBER(CONTRATOS[[#This Row],[TÉRMINO]]),IF(CONTRATOS[[#This Row],[TÉRMINO]]&lt;TODAY(),"EXPIRADO",CONTRATOS[[#This Row],[TÉRMINO]]-TODAY()),"INDETERMINADO"))</f>
        <v>222</v>
      </c>
      <c r="P123" s="64" t="str">
        <f ca="1">IF(O123="EXPIRADO","EXPIRADO",(IF(O123&lt;=30,"INFERIOR A 30 DIAS",(IF(O123&lt;=60,"INFERIOR A 60 DIAS",(IF(O123&lt;=90,"INFERIOR A 90 DIAS",(IF(O123&lt;=120,"INFERIOR A 120 DIAS",(IF(O123&lt;150,"INFERIOR A 150 DIAS",(IF(O123=150,"150 DIAS","SUPERIOR A 150 DIAS")))))))))))))</f>
        <v>SUPERIOR A 150 DIAS</v>
      </c>
      <c r="Q123" s="62" t="str">
        <f ca="1">IF(CONTRATOS[[#This Row],[TÉRMINO]]="","VIGENTE",IF(CONTRATOS[[#This Row],[TÉRMINO]]&gt;=TODAY(),"VIGENTE","EXPIRADO"))</f>
        <v>VIGENTE</v>
      </c>
      <c r="R123" s="72">
        <v>34695.1</v>
      </c>
      <c r="S123" s="80" t="s">
        <v>60</v>
      </c>
      <c r="T123" s="66">
        <f>IF(LEFT(AY123,3)="ARP",
    0,
    IFERROR(VLOOKUP(AY123,'M.11 Contratos execução'!A:V,17,FALSE),0)
)</f>
        <v>0</v>
      </c>
      <c r="U123" s="455" t="s">
        <v>357</v>
      </c>
      <c r="V123" s="167" t="s">
        <v>947</v>
      </c>
      <c r="W123" s="96" cm="1">
        <f t="array" ref="W12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23" s="96" cm="1">
        <f t="array" ref="X12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34695.1</v>
      </c>
      <c r="Y123" s="67"/>
      <c r="Z123" s="158"/>
      <c r="AA123" s="58" t="s">
        <v>81</v>
      </c>
      <c r="AB123" s="58" t="s">
        <v>948</v>
      </c>
      <c r="AC123" s="58"/>
      <c r="AD123" s="289" t="str">
        <f>IF(CONTRATOS[[#This Row],[DIAS_CONTRATO]]&lt;=1800,"PRAZO LEGAL",IF(CONTRATOS[[#This Row],[DIAS_CONTRATO]]&lt;=2130,"EXCEPCIONAL","EMERGENCIAL"))</f>
        <v>PRAZO LEGAL</v>
      </c>
      <c r="AE123" s="116" t="str">
        <f>YEAR(L123) &amp; " - " &amp; IF(MONTH(L123)&lt;=3, "1º Trimestre", IF(MONTH(L123)&lt;=6, "2º Trimestre", IF(MONTH(L123)&lt;=9, "3º Trimestre", IF(MONTH(L123)&lt;=12, "4º Trimestre"))))</f>
        <v>2027 - 1º Trimestre</v>
      </c>
      <c r="AF123" s="130">
        <f>CONTRATOS[[#This Row],[TÉRMINO]]-60</f>
        <v>46336</v>
      </c>
      <c r="AG123" s="116" t="str">
        <f>IF(Z123="","Sem informação", IF(Z123&lt;=AF123, "Dentro do prazo", "Fora do prazo"))</f>
        <v>Sem informação</v>
      </c>
      <c r="AH123" s="79"/>
      <c r="AI123" s="74"/>
      <c r="AJ123" s="58" t="s">
        <v>938</v>
      </c>
      <c r="AK123" s="58" t="s">
        <v>69</v>
      </c>
      <c r="AL123" s="58" t="s">
        <v>362</v>
      </c>
      <c r="AM123" s="58" t="s">
        <v>69</v>
      </c>
      <c r="AN123" s="58" t="s">
        <v>69</v>
      </c>
      <c r="AO12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erika.nunes@tjpa.jus.br;; klaus.guimaraes@tjpa.jus.br; ; ;coordenadoria.contratos@tjpa.jus.br</v>
      </c>
      <c r="AP123" s="143">
        <f ca="1">CONTRATOS[[#This Row],[TÉRMINO]]-TODAY()</f>
        <v>222</v>
      </c>
      <c r="AQ123" s="58" t="str">
        <f>IF(YEAR(CONTRATOS[[#This Row],[TÉRMINO]])=2024,INT((MONTH(CONTRATOS[[#This Row],[TÉRMINO]])+2)/3),"")</f>
        <v/>
      </c>
      <c r="AR123" s="58"/>
      <c r="AS123" s="58" t="e">
        <f ca="1">IF(TODAY()-AB123&gt;365,"Iniciar Processo de Reajuste","Aguardar anualidade")</f>
        <v>#VALUE!</v>
      </c>
      <c r="AT123" s="58" t="str">
        <f>_xlfn.CONCAT(TEXT(B123,"000"),"/",C123)</f>
        <v>125/2025</v>
      </c>
      <c r="AU123" s="58"/>
      <c r="AV123" s="57" t="str" cm="1">
        <f t="array" ref="AV123">IF(CONTRATOS[[#This Row],[NOME DO FISCAL ]]="Sem indicação",
   CONTRATOS[[#This Row],[NOME DO FISCAL ]],
   _xlfn.LET(
      _xlpm.s, " "&amp;TRIM(CONTRATOS[[#This Row],[NOME DO FISCAL ]]),
      _xlpm.n, LEN(_xlpm.s)-1,
      _xlpm.idx, _xlfn.SEQUENCE(1,_xlpm.n),
      _xlpm.letras, IF(MID(_xlpm.s,_xlpm.idx,1)=" ", MID(_xlpm.s,_xlpm.idx+1,1), ""),
      _xlfn.TEXTJOIN("",TRUE,_xlpm.letras)
   )
)</f>
        <v>KRSG</v>
      </c>
      <c r="AW123" s="57" t="str">
        <f>IF(CONTRATOS[[#This Row],[FISCAL DEMANDANTE]]="sem indicação",CONTRATOS[[#This Row],[FISCAL TECNICO]],CONTRATOS[[#This Row],[FISCAL DEMANDANTE]])</f>
        <v xml:space="preserve">Klaus Rhossard Seabra Guimarães </v>
      </c>
      <c r="AX123" s="540" cm="1">
        <f t="array" ref="AX12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23" s="58" t="str">
        <f>_xlfn.CONCAT(CONTRATOS[[#This Row],[ARP ou CONTRATO]],CONTRATOS[[#This Row],[N°ANO]])</f>
        <v>CONTRATO125/2025</v>
      </c>
      <c r="AZ123" s="293" t="str">
        <f>IF(ISNUMBER(FIND("8.666",AA123)),
"Nos termos da Portaria n° 3.615/2021-GP, a prorrogação de contratos administrativos deverá ser instaurada com antecedência mínima de 60 (sessenta) dias do término da vigência, mediante envio do respectivo expediente à SEADM, via SEI.",
IF(ISNUMBER(FIND("14.133",AA123)),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23" s="556"/>
    </row>
    <row r="124" spans="1:53" s="215" customFormat="1" ht="84">
      <c r="A124" s="58" t="s">
        <v>52</v>
      </c>
      <c r="B124" s="57" t="s">
        <v>416</v>
      </c>
      <c r="C124" s="69">
        <v>2022</v>
      </c>
      <c r="D124" s="57" t="s">
        <v>949</v>
      </c>
      <c r="E124" s="58" t="s">
        <v>950</v>
      </c>
      <c r="F124" s="59" t="s">
        <v>951</v>
      </c>
      <c r="G124" s="115" t="s">
        <v>57</v>
      </c>
      <c r="H124" s="58" t="s">
        <v>132</v>
      </c>
      <c r="I124" s="60" t="s">
        <v>952</v>
      </c>
      <c r="J124" s="61">
        <v>44692</v>
      </c>
      <c r="K124" s="62" t="str">
        <f>TEXT(J124,"DD/MM/AA")</f>
        <v>11/05/22</v>
      </c>
      <c r="L124" s="61">
        <v>46398</v>
      </c>
      <c r="M124" s="63" t="str">
        <f>TEXT(L124,"DD/MM/AA")</f>
        <v>11/01/27</v>
      </c>
      <c r="N124" s="115">
        <f>_xlfn.DAYS(CONTRATOS[[#This Row],[TÉRMINO]],CONTRATOS[[#This Row],[INÍCIO]])</f>
        <v>1706</v>
      </c>
      <c r="O124" s="64">
        <f ca="1">IF(ISBLANK(CONTRATOS[[#This Row],[TÉRMINO]]),"-",IF(ISNUMBER(CONTRATOS[[#This Row],[TÉRMINO]]),IF(CONTRATOS[[#This Row],[TÉRMINO]]&lt;TODAY(),"EXPIRADO",CONTRATOS[[#This Row],[TÉRMINO]]-TODAY()),"INDETERMINADO"))</f>
        <v>224</v>
      </c>
      <c r="P124" s="64" t="str">
        <f ca="1">IF(O124="EXPIRADO","EXPIRADO",(IF(O124&lt;=30,"INFERIOR A 30 DIAS",(IF(O124&lt;=60,"INFERIOR A 60 DIAS",(IF(O124&lt;=90,"INFERIOR A 90 DIAS",(IF(O124&lt;=120,"INFERIOR A 120 DIAS",(IF(O124&lt;150,"INFERIOR A 150 DIAS",(IF(O124=150,"150 DIAS","SUPERIOR A 150 DIAS")))))))))))))</f>
        <v>SUPERIOR A 150 DIAS</v>
      </c>
      <c r="Q124" s="64" t="str">
        <f ca="1">IF(CONTRATOS[[#This Row],[TÉRMINO]]="","VIGENTE",IF(CONTRATOS[[#This Row],[TÉRMINO]]&gt;=TODAY(),"VIGENTE","EXPIRADO"))</f>
        <v>VIGENTE</v>
      </c>
      <c r="R124" s="72">
        <v>208800</v>
      </c>
      <c r="S124" s="80" t="s">
        <v>60</v>
      </c>
      <c r="T124" s="66">
        <f>IF(LEFT(AY124,3)="ARP",
    0,
    IFERROR(VLOOKUP(AY124,'M.11 Contratos execução'!A:V,17,FALSE),0)
)</f>
        <v>3</v>
      </c>
      <c r="U124" s="77" t="s">
        <v>61</v>
      </c>
      <c r="V124" s="58" t="s">
        <v>953</v>
      </c>
      <c r="W124" s="96" cm="1">
        <f t="array" ref="W12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24" s="96" cm="1">
        <f t="array" ref="X12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44396.77</v>
      </c>
      <c r="Y124" s="67" t="s">
        <v>954</v>
      </c>
      <c r="Z124" s="157"/>
      <c r="AA124" s="58" t="s">
        <v>64</v>
      </c>
      <c r="AB124" s="58"/>
      <c r="AC124" s="58" t="s">
        <v>65</v>
      </c>
      <c r="AD124" s="116" t="str">
        <f>IF(CONTRATOS[[#This Row],[DIAS_CONTRATO]]&lt;=1800,"PRAZO LEGAL",IF(CONTRATOS[[#This Row],[DIAS_CONTRATO]]&lt;=2130,"EXCEPCIONAL","EMERGENCIAL"))</f>
        <v>PRAZO LEGAL</v>
      </c>
      <c r="AE124" s="58" t="str">
        <f>YEAR(L124) &amp; " - " &amp; IF(MONTH(L124)&lt;=3, "1º Trimestre", IF(MONTH(L124)&lt;=6, "2º Trimestre", IF(MONTH(L124)&lt;=9, "3º Trimestre", IF(MONTH(L124)&lt;=12, "4º Trimestre"))))</f>
        <v>2027 - 1º Trimestre</v>
      </c>
      <c r="AF124" s="130">
        <f>CONTRATOS[[#This Row],[TÉRMINO]]-60</f>
        <v>46338</v>
      </c>
      <c r="AG124" s="116" t="str">
        <f>IF(Z124="","Sem informação", IF(Z124&lt;=AF124, "Dentro do prazo", "Fora do prazo"))</f>
        <v>Sem informação</v>
      </c>
      <c r="AH124" s="79" t="s">
        <v>115</v>
      </c>
      <c r="AI124" s="74"/>
      <c r="AJ124" s="58" t="s">
        <v>67</v>
      </c>
      <c r="AK124" s="58" t="s">
        <v>68</v>
      </c>
      <c r="AL124" s="58" t="s">
        <v>68</v>
      </c>
      <c r="AM124" s="115" t="s">
        <v>69</v>
      </c>
      <c r="AN124" s="115" t="s">
        <v>69</v>
      </c>
      <c r="AO12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valter.junior@tjpa.jus.br;edson.ferreira@tjpa.jus.br; edson.ferreira@tjpa.jus.br; ; ;coordenadoria.contratos@tjpa.jus.br</v>
      </c>
      <c r="AP124" s="143">
        <f ca="1">CONTRATOS[[#This Row],[TÉRMINO]]-TODAY()</f>
        <v>224</v>
      </c>
      <c r="AQ124" s="58" t="str">
        <f>IF(YEAR(CONTRATOS[[#This Row],[TÉRMINO]])=2024,INT((MONTH(CONTRATOS[[#This Row],[TÉRMINO]])+2)/3),"")</f>
        <v/>
      </c>
      <c r="AR124" s="58"/>
      <c r="AS124" s="58" t="str">
        <f ca="1">IF(TODAY()-AB124&gt;365,"Iniciar Processo de Reajuste","Aguardar anualidade")</f>
        <v>Iniciar Processo de Reajuste</v>
      </c>
      <c r="AT124" s="58" t="str">
        <f>_xlfn.CONCAT(TEXT(B124,"000"),"/",C124)</f>
        <v>035/2022</v>
      </c>
      <c r="AU124" s="58"/>
      <c r="AV124" s="58" t="str" cm="1">
        <f t="array" ref="AV124">IF(CONTRATOS[[#This Row],[NOME DO FISCAL ]]="Sem indicação",
   CONTRATOS[[#This Row],[NOME DO FISCAL ]],
   _xlfn.LET(
      _xlpm.s, " "&amp;TRIM(CONTRATOS[[#This Row],[NOME DO FISCAL ]]),
      _xlpm.n, LEN(_xlpm.s)-1,
      _xlpm.idx, _xlfn.SEQUENCE(1,_xlpm.n),
      _xlpm.letras, IF(MID(_xlpm.s,_xlpm.idx,1)=" ", MID(_xlpm.s,_xlpm.idx+1,1), ""),
      _xlfn.TEXTJOIN("",TRUE,_xlpm.letras)
   )
)</f>
        <v>EGF</v>
      </c>
      <c r="AW124" s="57" t="str">
        <f>IF(CONTRATOS[[#This Row],[FISCAL DEMANDANTE]]="sem indicação",CONTRATOS[[#This Row],[FISCAL TECNICO]],CONTRATOS[[#This Row],[FISCAL DEMANDANTE]])</f>
        <v>Edson Goncalves Ferreira</v>
      </c>
      <c r="AX124" s="540" cm="1">
        <f t="array" ref="AX12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255166.48</v>
      </c>
      <c r="AY124" s="58" t="str">
        <f>_xlfn.CONCAT(CONTRATOS[[#This Row],[ARP ou CONTRATO]],CONTRATOS[[#This Row],[N°ANO]])</f>
        <v>CONTRATO035/2022</v>
      </c>
      <c r="AZ124" s="293" t="str">
        <f>IF(ISNUMBER(FIND("8.666",AA124)),
"Nos termos da Portaria n° 3.615/2021-GP, a prorrogação de contratos administrativos deverá ser instaurada com antecedência mínima de 60 (sessenta) dias do término da vigência, mediante envio do respectivo expediente à SEADM, via SEI.",
IF(ISNUMBER(FIND("14.133",AA124)),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24" s="556"/>
    </row>
    <row r="125" spans="1:53" s="215" customFormat="1" ht="96">
      <c r="A125" s="58" t="s">
        <v>52</v>
      </c>
      <c r="B125" s="164" t="s">
        <v>955</v>
      </c>
      <c r="C125" s="165">
        <v>2022</v>
      </c>
      <c r="D125" s="57" t="s">
        <v>956</v>
      </c>
      <c r="E125" s="60" t="s">
        <v>957</v>
      </c>
      <c r="F125" s="100" t="s">
        <v>958</v>
      </c>
      <c r="G125" s="102" t="s">
        <v>144</v>
      </c>
      <c r="H125" s="60" t="s">
        <v>111</v>
      </c>
      <c r="I125" s="60" t="s">
        <v>377</v>
      </c>
      <c r="J125" s="101">
        <v>44573</v>
      </c>
      <c r="K125" s="102" t="str">
        <f>TEXT(J125,"DD/MM/AA")</f>
        <v>12/01/22</v>
      </c>
      <c r="L125" s="101">
        <v>46399</v>
      </c>
      <c r="M125" s="103" t="str">
        <f>TEXT(L125,"DD/MM/AA")</f>
        <v>12/01/27</v>
      </c>
      <c r="N125" s="102">
        <f>_xlfn.DAYS(CONTRATOS[[#This Row],[TÉRMINO]],CONTRATOS[[#This Row],[INÍCIO]])</f>
        <v>1826</v>
      </c>
      <c r="O125" s="665">
        <f ca="1">IF(ISBLANK(CONTRATOS[[#This Row],[TÉRMINO]]),"-",IF(ISNUMBER(CONTRATOS[[#This Row],[TÉRMINO]]),IF(CONTRATOS[[#This Row],[TÉRMINO]]&lt;TODAY(),"EXPIRADO",CONTRATOS[[#This Row],[TÉRMINO]]-TODAY()),"INDETERMINADO"))</f>
        <v>225</v>
      </c>
      <c r="P125" s="104" t="str">
        <f ca="1">IF(O125="EXPIRADO","EXPIRADO",(IF(O125&lt;=30,"INFERIOR A 30 DIAS",(IF(O125&lt;=60,"INFERIOR A 60 DIAS",(IF(O125&lt;=90,"INFERIOR A 90 DIAS",(IF(O125&lt;=120,"INFERIOR A 120 DIAS",(IF(O125&lt;150,"INFERIOR A 150 DIAS",(IF(O125=150,"150 DIAS","SUPERIOR A 150 DIAS")))))))))))))</f>
        <v>SUPERIOR A 150 DIAS</v>
      </c>
      <c r="Q125" s="104" t="str">
        <f ca="1">IF(CONTRATOS[[#This Row],[TÉRMINO]]="","VIGENTE",IF(CONTRATOS[[#This Row],[TÉRMINO]]&gt;=TODAY(),"VIGENTE","EXPIRADO"))</f>
        <v>VIGENTE</v>
      </c>
      <c r="R125" s="307">
        <v>107822.39999999999</v>
      </c>
      <c r="S125" s="139" t="s">
        <v>60</v>
      </c>
      <c r="T125" s="66">
        <f>IF(LEFT(AY125,3)="ARP",
    0,
    IFERROR(VLOOKUP(AY125,'M.11 Contratos execução'!A:V,17,FALSE),0)
)</f>
        <v>4</v>
      </c>
      <c r="U125" s="58" t="s">
        <v>98</v>
      </c>
      <c r="V125" s="60" t="s">
        <v>959</v>
      </c>
      <c r="W125" s="96" cm="1">
        <f t="array" ref="W12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25" s="96" cm="1">
        <f t="array" ref="X12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132467.51999999999</v>
      </c>
      <c r="Y125" s="102" t="s">
        <v>960</v>
      </c>
      <c r="Z125" s="160">
        <v>45628</v>
      </c>
      <c r="AA125" s="58" t="s">
        <v>64</v>
      </c>
      <c r="AB125" s="60"/>
      <c r="AC125" s="58" t="s">
        <v>101</v>
      </c>
      <c r="AD125" s="60" t="str">
        <f>IF(CONTRATOS[[#This Row],[DIAS_CONTRATO]]&lt;=1800,"PRAZO LEGAL",IF(CONTRATOS[[#This Row],[DIAS_CONTRATO]]&lt;=2130,"EXCEPCIONAL","EMERGENCIAL"))</f>
        <v>EXCEPCIONAL</v>
      </c>
      <c r="AE125" s="60" t="str">
        <f>YEAR(L125) &amp; " - " &amp; IF(MONTH(L125)&lt;=3, "1º Trimestre", IF(MONTH(L125)&lt;=6, "2º Trimestre", IF(MONTH(L125)&lt;=9, "3º Trimestre", IF(MONTH(L125)&lt;=12, "4º Trimestre"))))</f>
        <v>2027 - 1º Trimestre</v>
      </c>
      <c r="AF125" s="101">
        <f>CONTRATOS[[#This Row],[TÉRMINO]]-60</f>
        <v>46339</v>
      </c>
      <c r="AG125" s="116" t="str">
        <f>IF(Z125="","Sem informação", IF(Z125&lt;=AF125, "Dentro do prazo", "Fora do prazo"))</f>
        <v>Dentro do prazo</v>
      </c>
      <c r="AH125" s="79" t="s">
        <v>115</v>
      </c>
      <c r="AI125" s="74" t="s">
        <v>961</v>
      </c>
      <c r="AJ125" s="60" t="s">
        <v>962</v>
      </c>
      <c r="AK125" s="60" t="s">
        <v>103</v>
      </c>
      <c r="AL125" s="60" t="s">
        <v>963</v>
      </c>
      <c r="AM125" s="102" t="s">
        <v>103</v>
      </c>
      <c r="AN125" s="102" t="s">
        <v>964</v>
      </c>
      <c r="AO12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wanderson.costa@tjpa.jus.br;arilson.silva@tjpa.jus.br; simonne.batista@tjpa.jus.br; arilson.silva@tjpa.jus.br; marcia.lobato@tjpa.jus.br;coordenadoria.contratos@tjpa.jus.br</v>
      </c>
      <c r="AP125" s="143">
        <f ca="1">CONTRATOS[[#This Row],[TÉRMINO]]-TODAY()</f>
        <v>225</v>
      </c>
      <c r="AQ125" s="58" t="str">
        <f>IF(YEAR(CONTRATOS[[#This Row],[TÉRMINO]])=2024,INT((MONTH(CONTRATOS[[#This Row],[TÉRMINO]])+2)/3),"")</f>
        <v/>
      </c>
      <c r="AR125" s="58"/>
      <c r="AS125" s="58" t="str">
        <f ca="1">IF(TODAY()-AB125&gt;365,"Iniciar Processo de Reajuste","Aguardar anualidade")</f>
        <v>Iniciar Processo de Reajuste</v>
      </c>
      <c r="AT125" s="58" t="str">
        <f>_xlfn.CONCAT(TEXT(B125,"000"),"/",C125)</f>
        <v>002/2022</v>
      </c>
      <c r="AU125" s="58"/>
      <c r="AV125" s="58" t="str" cm="1">
        <f t="array" ref="AV125">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125" s="57" t="str">
        <f>IF(CONTRATOS[[#This Row],[FISCAL DEMANDANTE]]="sem indicação",CONTRATOS[[#This Row],[FISCAL TECNICO]],CONTRATOS[[#This Row],[FISCAL DEMANDANTE]])</f>
        <v>Arilson Galdino da Silva</v>
      </c>
      <c r="AX125" s="540" cm="1">
        <f t="array" ref="AX12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424367.93</v>
      </c>
      <c r="AY125" s="58" t="str">
        <f>_xlfn.CONCAT(CONTRATOS[[#This Row],[ARP ou CONTRATO]],CONTRATOS[[#This Row],[N°ANO]])</f>
        <v>CONTRATO002/2022</v>
      </c>
      <c r="AZ125" s="293" t="str">
        <f>IF(ISNUMBER(FIND("8.666",AA125)),
"Nos termos da Portaria n° 3.615/2021-GP, a prorrogação de contratos administrativos deverá ser instaurada com antecedência mínima de 60 (sessenta) dias do término da vigência, mediante envio do respectivo expediente à SEADM, via SEI.",
IF(ISNUMBER(FIND("14.133",AA125)),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25" s="556"/>
    </row>
    <row r="126" spans="1:53" s="215" customFormat="1" ht="60">
      <c r="A126" s="58" t="s">
        <v>52</v>
      </c>
      <c r="B126" s="57" t="s">
        <v>965</v>
      </c>
      <c r="C126" s="58">
        <v>2025</v>
      </c>
      <c r="D126" s="57" t="s">
        <v>966</v>
      </c>
      <c r="E126" s="58" t="s">
        <v>967</v>
      </c>
      <c r="F126" s="59" t="s">
        <v>946</v>
      </c>
      <c r="G126" s="57" t="s">
        <v>76</v>
      </c>
      <c r="H126" s="58" t="s">
        <v>58</v>
      </c>
      <c r="I126" s="117" t="s">
        <v>936</v>
      </c>
      <c r="J126" s="61">
        <v>46034</v>
      </c>
      <c r="K126" s="62" t="str">
        <f>TEXT(J126,"DD/MM/AA")</f>
        <v>12/01/26</v>
      </c>
      <c r="L126" s="61">
        <v>46399</v>
      </c>
      <c r="M126" s="63" t="str">
        <f>TEXT(L126,"DD/MM/AA")</f>
        <v>12/01/27</v>
      </c>
      <c r="N126" s="115">
        <f>_xlfn.DAYS(CONTRATOS[[#This Row],[TÉRMINO]],CONTRATOS[[#This Row],[INÍCIO]])</f>
        <v>365</v>
      </c>
      <c r="O126" s="62">
        <f ca="1">IF(ISBLANK(CONTRATOS[[#This Row],[TÉRMINO]]),"-",IF(ISNUMBER(CONTRATOS[[#This Row],[TÉRMINO]]),IF(CONTRATOS[[#This Row],[TÉRMINO]]&lt;TODAY(),"EXPIRADO",CONTRATOS[[#This Row],[TÉRMINO]]-TODAY()),"INDETERMINADO"))</f>
        <v>225</v>
      </c>
      <c r="P126" s="64" t="str">
        <f ca="1">IF(O126="EXPIRADO","EXPIRADO",(IF(O126&lt;=30,"INFERIOR A 30 DIAS",(IF(O126&lt;=60,"INFERIOR A 60 DIAS",(IF(O126&lt;=90,"INFERIOR A 90 DIAS",(IF(O126&lt;=120,"INFERIOR A 120 DIAS",(IF(O126&lt;150,"INFERIOR A 150 DIAS",(IF(O126=150,"150 DIAS","SUPERIOR A 150 DIAS")))))))))))))</f>
        <v>SUPERIOR A 150 DIAS</v>
      </c>
      <c r="Q126" s="62" t="str">
        <f ca="1">IF(CONTRATOS[[#This Row],[TÉRMINO]]="","VIGENTE",IF(CONTRATOS[[#This Row],[TÉRMINO]]&gt;=TODAY(),"VIGENTE","EXPIRADO"))</f>
        <v>VIGENTE</v>
      </c>
      <c r="R126" s="72">
        <v>4600</v>
      </c>
      <c r="S126" s="80" t="s">
        <v>60</v>
      </c>
      <c r="T126" s="66">
        <f>IF(LEFT(AY126,3)="ARP",
    0,
    IFERROR(VLOOKUP(AY126,'M.11 Contratos execução'!A:V,17,FALSE),0)
)</f>
        <v>0</v>
      </c>
      <c r="U126" s="77" t="s">
        <v>357</v>
      </c>
      <c r="V126" s="167" t="s">
        <v>968</v>
      </c>
      <c r="W126" s="96" cm="1">
        <f t="array" ref="W12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26" s="96" cm="1">
        <f t="array" ref="X12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4600</v>
      </c>
      <c r="Y126" s="67"/>
      <c r="Z126" s="158"/>
      <c r="AA126" s="58" t="s">
        <v>81</v>
      </c>
      <c r="AB126" s="58" t="s">
        <v>948</v>
      </c>
      <c r="AC126" s="58"/>
      <c r="AD126" s="289" t="str">
        <f>IF(CONTRATOS[[#This Row],[DIAS_CONTRATO]]&lt;=1800,"PRAZO LEGAL",IF(CONTRATOS[[#This Row],[DIAS_CONTRATO]]&lt;=2130,"EXCEPCIONAL","EMERGENCIAL"))</f>
        <v>PRAZO LEGAL</v>
      </c>
      <c r="AE126" s="116" t="str">
        <f>YEAR(L126) &amp; " - " &amp; IF(MONTH(L126)&lt;=3, "1º Trimestre", IF(MONTH(L126)&lt;=6, "2º Trimestre", IF(MONTH(L126)&lt;=9, "3º Trimestre", IF(MONTH(L126)&lt;=12, "4º Trimestre"))))</f>
        <v>2027 - 1º Trimestre</v>
      </c>
      <c r="AF126" s="130">
        <f>CONTRATOS[[#This Row],[TÉRMINO]]-60</f>
        <v>46339</v>
      </c>
      <c r="AG126" s="116" t="str">
        <f>IF(Z126="","Sem informação", IF(Z126&lt;=AF126, "Dentro do prazo", "Fora do prazo"))</f>
        <v>Sem informação</v>
      </c>
      <c r="AH126" s="79"/>
      <c r="AI126" s="74"/>
      <c r="AJ126" s="58" t="s">
        <v>938</v>
      </c>
      <c r="AK126" s="58" t="s">
        <v>69</v>
      </c>
      <c r="AL126" s="58" t="s">
        <v>362</v>
      </c>
      <c r="AM126" s="58" t="s">
        <v>69</v>
      </c>
      <c r="AN126" s="58" t="s">
        <v>69</v>
      </c>
      <c r="AO12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erika.nunes@tjpa.jus.br;; klaus.guimaraes@tjpa.jus.br; ; ;coordenadoria.contratos@tjpa.jus.br</v>
      </c>
      <c r="AP126" s="143">
        <f ca="1">CONTRATOS[[#This Row],[TÉRMINO]]-TODAY()</f>
        <v>225</v>
      </c>
      <c r="AQ126" s="58" t="str">
        <f>IF(YEAR(CONTRATOS[[#This Row],[TÉRMINO]])=2024,INT((MONTH(CONTRATOS[[#This Row],[TÉRMINO]])+2)/3),"")</f>
        <v/>
      </c>
      <c r="AR126" s="58"/>
      <c r="AS126" s="58" t="e">
        <f ca="1">IF(TODAY()-AB126&gt;365,"Iniciar Processo de Reajuste","Aguardar anualidade")</f>
        <v>#VALUE!</v>
      </c>
      <c r="AT126" s="58" t="str">
        <f>_xlfn.CONCAT(TEXT(B126,"000"),"/",C126)</f>
        <v>126/2025</v>
      </c>
      <c r="AU126" s="58"/>
      <c r="AV126" s="57" t="str" cm="1">
        <f t="array" ref="AV126">IF(CONTRATOS[[#This Row],[NOME DO FISCAL ]]="Sem indicação",
   CONTRATOS[[#This Row],[NOME DO FISCAL ]],
   _xlfn.LET(
      _xlpm.s, " "&amp;TRIM(CONTRATOS[[#This Row],[NOME DO FISCAL ]]),
      _xlpm.n, LEN(_xlpm.s)-1,
      _xlpm.idx, _xlfn.SEQUENCE(1,_xlpm.n),
      _xlpm.letras, IF(MID(_xlpm.s,_xlpm.idx,1)=" ", MID(_xlpm.s,_xlpm.idx+1,1), ""),
      _xlfn.TEXTJOIN("",TRUE,_xlpm.letras)
   )
)</f>
        <v>KRSG</v>
      </c>
      <c r="AW126" s="57" t="str">
        <f>IF(CONTRATOS[[#This Row],[FISCAL DEMANDANTE]]="sem indicação",CONTRATOS[[#This Row],[FISCAL TECNICO]],CONTRATOS[[#This Row],[FISCAL DEMANDANTE]])</f>
        <v xml:space="preserve">Klaus Rhossard Seabra Guimarães </v>
      </c>
      <c r="AX126" s="540" cm="1">
        <f t="array" ref="AX12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26" s="58" t="str">
        <f>_xlfn.CONCAT(CONTRATOS[[#This Row],[ARP ou CONTRATO]],CONTRATOS[[#This Row],[N°ANO]])</f>
        <v>CONTRATO126/2025</v>
      </c>
      <c r="AZ126" s="293" t="str">
        <f>IF(ISNUMBER(FIND("8.666",AA126)),
"Nos termos da Portaria n° 3.615/2021-GP, a prorrogação de contratos administrativos deverá ser instaurada com antecedência mínima de 60 (sessenta) dias do término da vigência, mediante envio do respectivo expediente à SEADM, via SEI.",
IF(ISNUMBER(FIND("14.133",AA126)),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26" s="556"/>
    </row>
    <row r="127" spans="1:53" s="215" customFormat="1" ht="60">
      <c r="A127" s="58" t="s">
        <v>52</v>
      </c>
      <c r="B127" s="57" t="s">
        <v>859</v>
      </c>
      <c r="C127" s="58">
        <v>2025</v>
      </c>
      <c r="D127" s="57" t="s">
        <v>969</v>
      </c>
      <c r="E127" s="58" t="s">
        <v>970</v>
      </c>
      <c r="F127" s="59" t="s">
        <v>946</v>
      </c>
      <c r="G127" s="57" t="s">
        <v>76</v>
      </c>
      <c r="H127" s="58" t="s">
        <v>58</v>
      </c>
      <c r="I127" s="117" t="s">
        <v>936</v>
      </c>
      <c r="J127" s="61">
        <v>46037</v>
      </c>
      <c r="K127" s="62" t="str">
        <f>TEXT(J127,"DD/MM/AA")</f>
        <v>15/01/26</v>
      </c>
      <c r="L127" s="61">
        <v>46402</v>
      </c>
      <c r="M127" s="63" t="str">
        <f>TEXT(L127,"DD/MM/AA")</f>
        <v>15/01/27</v>
      </c>
      <c r="N127" s="115">
        <f>_xlfn.DAYS(CONTRATOS[[#This Row],[TÉRMINO]],CONTRATOS[[#This Row],[INÍCIO]])</f>
        <v>365</v>
      </c>
      <c r="O127" s="62">
        <f ca="1">IF(ISBLANK(CONTRATOS[[#This Row],[TÉRMINO]]),"-",IF(ISNUMBER(CONTRATOS[[#This Row],[TÉRMINO]]),IF(CONTRATOS[[#This Row],[TÉRMINO]]&lt;TODAY(),"EXPIRADO",CONTRATOS[[#This Row],[TÉRMINO]]-TODAY()),"INDETERMINADO"))</f>
        <v>228</v>
      </c>
      <c r="P127" s="64" t="str">
        <f ca="1">IF(O127="EXPIRADO","EXPIRADO",(IF(O127&lt;=30,"INFERIOR A 30 DIAS",(IF(O127&lt;=60,"INFERIOR A 60 DIAS",(IF(O127&lt;=90,"INFERIOR A 90 DIAS",(IF(O127&lt;=120,"INFERIOR A 120 DIAS",(IF(O127&lt;150,"INFERIOR A 150 DIAS",(IF(O127=150,"150 DIAS","SUPERIOR A 150 DIAS")))))))))))))</f>
        <v>SUPERIOR A 150 DIAS</v>
      </c>
      <c r="Q127" s="62" t="str">
        <f ca="1">IF(CONTRATOS[[#This Row],[TÉRMINO]]="","VIGENTE",IF(CONTRATOS[[#This Row],[TÉRMINO]]&gt;=TODAY(),"VIGENTE","EXPIRADO"))</f>
        <v>VIGENTE</v>
      </c>
      <c r="R127" s="96">
        <v>430162</v>
      </c>
      <c r="S127" s="80" t="s">
        <v>60</v>
      </c>
      <c r="T127" s="66">
        <f>IF(LEFT(AY127,3)="ARP",
    0,
    IFERROR(VLOOKUP(AY127,'M.11 Contratos execução'!A:V,17,FALSE),0)
)</f>
        <v>0</v>
      </c>
      <c r="U127" s="455" t="s">
        <v>357</v>
      </c>
      <c r="V127" s="167" t="s">
        <v>971</v>
      </c>
      <c r="W127" s="96" cm="1">
        <f t="array" ref="W12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27" s="96" cm="1">
        <f t="array" ref="X12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430162</v>
      </c>
      <c r="Y127" s="67"/>
      <c r="Z127" s="158"/>
      <c r="AA127" s="58" t="s">
        <v>81</v>
      </c>
      <c r="AB127" s="58" t="s">
        <v>948</v>
      </c>
      <c r="AC127" s="58"/>
      <c r="AD127" s="289" t="str">
        <f>IF(CONTRATOS[[#This Row],[DIAS_CONTRATO]]&lt;=1800,"PRAZO LEGAL",IF(CONTRATOS[[#This Row],[DIAS_CONTRATO]]&lt;=2130,"EXCEPCIONAL","EMERGENCIAL"))</f>
        <v>PRAZO LEGAL</v>
      </c>
      <c r="AE127" s="116" t="str">
        <f>YEAR(L127) &amp; " - " &amp; IF(MONTH(L127)&lt;=3, "1º Trimestre", IF(MONTH(L127)&lt;=6, "2º Trimestre", IF(MONTH(L127)&lt;=9, "3º Trimestre", IF(MONTH(L127)&lt;=12, "4º Trimestre"))))</f>
        <v>2027 - 1º Trimestre</v>
      </c>
      <c r="AF127" s="130">
        <f>CONTRATOS[[#This Row],[TÉRMINO]]-60</f>
        <v>46342</v>
      </c>
      <c r="AG127" s="116" t="str">
        <f>IF(Z127="","Sem informação", IF(Z127&lt;=AF127, "Dentro do prazo", "Fora do prazo"))</f>
        <v>Sem informação</v>
      </c>
      <c r="AH127" s="79"/>
      <c r="AI127" s="74"/>
      <c r="AJ127" s="58" t="s">
        <v>938</v>
      </c>
      <c r="AK127" s="58" t="s">
        <v>69</v>
      </c>
      <c r="AL127" s="58" t="s">
        <v>362</v>
      </c>
      <c r="AM127" s="58" t="s">
        <v>69</v>
      </c>
      <c r="AN127" s="58" t="s">
        <v>69</v>
      </c>
      <c r="AO12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erika.nunes@tjpa.jus.br;; klaus.guimaraes@tjpa.jus.br; ; ;coordenadoria.contratos@tjpa.jus.br</v>
      </c>
      <c r="AP127" s="143">
        <f ca="1">CONTRATOS[[#This Row],[TÉRMINO]]-TODAY()</f>
        <v>228</v>
      </c>
      <c r="AQ127" s="58" t="str">
        <f>IF(YEAR(CONTRATOS[[#This Row],[TÉRMINO]])=2024,INT((MONTH(CONTRATOS[[#This Row],[TÉRMINO]])+2)/3),"")</f>
        <v/>
      </c>
      <c r="AR127" s="58"/>
      <c r="AS127" s="58" t="e">
        <f ca="1">IF(TODAY()-AB127&gt;365,"Iniciar Processo de Reajuste","Aguardar anualidade")</f>
        <v>#VALUE!</v>
      </c>
      <c r="AT127" s="58" t="str">
        <f>_xlfn.CONCAT(TEXT(B127,"000"),"/",C127)</f>
        <v>124/2025</v>
      </c>
      <c r="AU127" s="58"/>
      <c r="AV127" s="57" t="str" cm="1">
        <f t="array" ref="AV127">IF(CONTRATOS[[#This Row],[NOME DO FISCAL ]]="Sem indicação",
   CONTRATOS[[#This Row],[NOME DO FISCAL ]],
   _xlfn.LET(
      _xlpm.s, " "&amp;TRIM(CONTRATOS[[#This Row],[NOME DO FISCAL ]]),
      _xlpm.n, LEN(_xlpm.s)-1,
      _xlpm.idx, _xlfn.SEQUENCE(1,_xlpm.n),
      _xlpm.letras, IF(MID(_xlpm.s,_xlpm.idx,1)=" ", MID(_xlpm.s,_xlpm.idx+1,1), ""),
      _xlfn.TEXTJOIN("",TRUE,_xlpm.letras)
   )
)</f>
        <v>KRSG</v>
      </c>
      <c r="AW127" s="57" t="str">
        <f>IF(CONTRATOS[[#This Row],[FISCAL DEMANDANTE]]="sem indicação",CONTRATOS[[#This Row],[FISCAL TECNICO]],CONTRATOS[[#This Row],[FISCAL DEMANDANTE]])</f>
        <v xml:space="preserve">Klaus Rhossard Seabra Guimarães </v>
      </c>
      <c r="AX127" s="540" cm="1">
        <f t="array" ref="AX12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27" s="58" t="str">
        <f>_xlfn.CONCAT(CONTRATOS[[#This Row],[ARP ou CONTRATO]],CONTRATOS[[#This Row],[N°ANO]])</f>
        <v>CONTRATO124/2025</v>
      </c>
      <c r="AZ127" s="293" t="str">
        <f>IF(ISNUMBER(FIND("8.666",AA127)),
"Nos termos da Portaria n° 3.615/2021-GP, a prorrogação de contratos administrativos deverá ser instaurada com antecedência mínima de 60 (sessenta) dias do término da vigência, mediante envio do respectivo expediente à SEADM, via SEI.",
IF(ISNUMBER(FIND("14.133",AA127)),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27" s="556"/>
    </row>
    <row r="128" spans="1:53" s="215" customFormat="1" ht="72">
      <c r="A128" s="58" t="s">
        <v>52</v>
      </c>
      <c r="B128" s="68" t="s">
        <v>972</v>
      </c>
      <c r="C128" s="69">
        <v>2021</v>
      </c>
      <c r="D128" s="57" t="s">
        <v>973</v>
      </c>
      <c r="E128" s="58" t="s">
        <v>974</v>
      </c>
      <c r="F128" s="59" t="s">
        <v>975</v>
      </c>
      <c r="G128" s="115" t="s">
        <v>144</v>
      </c>
      <c r="H128" s="58" t="s">
        <v>111</v>
      </c>
      <c r="I128" s="60" t="s">
        <v>976</v>
      </c>
      <c r="J128" s="61">
        <v>44393</v>
      </c>
      <c r="K128" s="62" t="str">
        <f>TEXT(J128,"DD/MM/AA")</f>
        <v>16/07/21</v>
      </c>
      <c r="L128" s="61">
        <v>46403</v>
      </c>
      <c r="M128" s="63" t="str">
        <f>TEXT(L128,"DD/MM/AA")</f>
        <v>16/01/27</v>
      </c>
      <c r="N128" s="62">
        <f>_xlfn.DAYS(CONTRATOS[[#This Row],[TÉRMINO]],CONTRATOS[[#This Row],[INÍCIO]])</f>
        <v>2010</v>
      </c>
      <c r="O128" s="64">
        <f ca="1">IF(ISBLANK(CONTRATOS[[#This Row],[TÉRMINO]]),"-",IF(ISNUMBER(CONTRATOS[[#This Row],[TÉRMINO]]),IF(CONTRATOS[[#This Row],[TÉRMINO]]&lt;TODAY(),"EXPIRADO",CONTRATOS[[#This Row],[TÉRMINO]]-TODAY()),"INDETERMINADO"))</f>
        <v>229</v>
      </c>
      <c r="P128" s="64" t="str">
        <f ca="1">IF(O128="EXPIRADO","EXPIRADO",(IF(O128&lt;=30,"INFERIOR A 30 DIAS",(IF(O128&lt;=60,"INFERIOR A 60 DIAS",(IF(O128&lt;=90,"INFERIOR A 90 DIAS",(IF(O128&lt;=120,"INFERIOR A 120 DIAS",(IF(O128&lt;150,"INFERIOR A 150 DIAS",(IF(O128=150,"150 DIAS","SUPERIOR A 150 DIAS")))))))))))))</f>
        <v>SUPERIOR A 150 DIAS</v>
      </c>
      <c r="Q128" s="64" t="str">
        <f ca="1">IF(CONTRATOS[[#This Row],[TÉRMINO]]="","VIGENTE",IF(CONTRATOS[[#This Row],[TÉRMINO]]&gt;=TODAY(),"VIGENTE","EXPIRADO"))</f>
        <v>VIGENTE</v>
      </c>
      <c r="R128" s="72">
        <v>1267800</v>
      </c>
      <c r="S128" s="80" t="s">
        <v>60</v>
      </c>
      <c r="T128" s="66">
        <f>IF(LEFT(AY128,3)="ARP",
    0,
    IFERROR(VLOOKUP(AY128,'M.11 Contratos execução'!A:V,17,FALSE),0)
)</f>
        <v>1</v>
      </c>
      <c r="U128" s="58" t="s">
        <v>98</v>
      </c>
      <c r="V128" s="58" t="s">
        <v>977</v>
      </c>
      <c r="W128" s="96" cm="1">
        <f t="array" ref="W12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28" s="96" cm="1">
        <f t="array" ref="X12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1572375</v>
      </c>
      <c r="Y128" s="67" t="s">
        <v>978</v>
      </c>
      <c r="Z128" s="158"/>
      <c r="AA128" s="58" t="s">
        <v>64</v>
      </c>
      <c r="AB128" s="58"/>
      <c r="AC128" s="58" t="s">
        <v>101</v>
      </c>
      <c r="AD128" s="58" t="str">
        <f>IF(CONTRATOS[[#This Row],[DIAS_CONTRATO]]&lt;=1800,"PRAZO LEGAL",IF(CONTRATOS[[#This Row],[DIAS_CONTRATO]]&lt;=2130,"EXCEPCIONAL","EMERGENCIAL"))</f>
        <v>EXCEPCIONAL</v>
      </c>
      <c r="AE128" s="58" t="str">
        <f>YEAR(L128) &amp; " - " &amp; IF(MONTH(L128)&lt;=3, "1º Trimestre", IF(MONTH(L128)&lt;=6, "2º Trimestre", IF(MONTH(L128)&lt;=9, "3º Trimestre", IF(MONTH(L128)&lt;=12, "4º Trimestre"))))</f>
        <v>2027 - 1º Trimestre</v>
      </c>
      <c r="AF128" s="61">
        <f>CONTRATOS[[#This Row],[TÉRMINO]]-60</f>
        <v>46343</v>
      </c>
      <c r="AG128" s="116" t="str">
        <f>IF(Z128="","Sem informação", IF(Z128&lt;=AF128, "Dentro do prazo", "Fora do prazo"))</f>
        <v>Sem informação</v>
      </c>
      <c r="AH128" s="79" t="s">
        <v>115</v>
      </c>
      <c r="AI128" s="74"/>
      <c r="AJ128" s="58" t="s">
        <v>962</v>
      </c>
      <c r="AK128" s="58" t="s">
        <v>103</v>
      </c>
      <c r="AL128" s="58" t="s">
        <v>963</v>
      </c>
      <c r="AM128" s="115" t="s">
        <v>103</v>
      </c>
      <c r="AN128" s="115" t="s">
        <v>964</v>
      </c>
      <c r="AO12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wanderson.costa@tjpa.jus.br;arilson.silva@tjpa.jus.br; simonne.batista@tjpa.jus.br; arilson.silva@tjpa.jus.br; marcia.lobato@tjpa.jus.br;coordenadoria.contratos@tjpa.jus.br</v>
      </c>
      <c r="AP128" s="143">
        <f ca="1">CONTRATOS[[#This Row],[TÉRMINO]]-TODAY()</f>
        <v>229</v>
      </c>
      <c r="AQ128" s="58" t="str">
        <f>IF(YEAR(CONTRATOS[[#This Row],[TÉRMINO]])=2024,INT((MONTH(CONTRATOS[[#This Row],[TÉRMINO]])+2)/3),"")</f>
        <v/>
      </c>
      <c r="AR128" s="58"/>
      <c r="AS128" s="58" t="str">
        <f ca="1">IF(TODAY()-AB128&gt;365,"Iniciar Processo de Reajuste","Aguardar anualidade")</f>
        <v>Iniciar Processo de Reajuste</v>
      </c>
      <c r="AT128" s="58" t="str">
        <f>_xlfn.CONCAT(TEXT(B128,"000"),"/",C128)</f>
        <v>028/2021</v>
      </c>
      <c r="AU128" s="58"/>
      <c r="AV128" s="58" t="str" cm="1">
        <f t="array" ref="AV128">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128" s="57" t="str">
        <f>IF(CONTRATOS[[#This Row],[FISCAL DEMANDANTE]]="sem indicação",CONTRATOS[[#This Row],[FISCAL TECNICO]],CONTRATOS[[#This Row],[FISCAL DEMANDANTE]])</f>
        <v>Arilson Galdino da Silva</v>
      </c>
      <c r="AX128" s="540" cm="1">
        <f t="array" ref="AX12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2320546.4700000002</v>
      </c>
      <c r="AY128" s="58" t="str">
        <f>_xlfn.CONCAT(CONTRATOS[[#This Row],[ARP ou CONTRATO]],CONTRATOS[[#This Row],[N°ANO]])</f>
        <v>CONTRATO028/2021</v>
      </c>
      <c r="AZ128" s="293" t="str">
        <f>IF(ISNUMBER(FIND("8.666",AA128)),
"Nos termos da Portaria n° 3.615/2021-GP, a prorrogação de contratos administrativos deverá ser instaurada com antecedência mínima de 60 (sessenta) dias do término da vigência, mediante envio do respectivo expediente à SEADM, via SEI.",
IF(ISNUMBER(FIND("14.133",AA128)),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28" s="556"/>
    </row>
    <row r="129" spans="1:53" s="215" customFormat="1" ht="107.25">
      <c r="A129" s="215" t="s">
        <v>71</v>
      </c>
      <c r="B129" s="216" t="s">
        <v>979</v>
      </c>
      <c r="C129" s="215">
        <v>2025</v>
      </c>
      <c r="D129" s="216" t="s">
        <v>980</v>
      </c>
      <c r="E129" s="215" t="s">
        <v>981</v>
      </c>
      <c r="F129" s="217" t="s">
        <v>982</v>
      </c>
      <c r="G129" s="216" t="s">
        <v>983</v>
      </c>
      <c r="H129" s="215" t="s">
        <v>58</v>
      </c>
      <c r="I129" s="215" t="s">
        <v>984</v>
      </c>
      <c r="J129" s="218">
        <v>45679</v>
      </c>
      <c r="K129" s="61">
        <v>46044</v>
      </c>
      <c r="L129" s="218">
        <v>46409</v>
      </c>
      <c r="M129" s="63" t="str">
        <f>TEXT(L129,"DD/MM/AA")</f>
        <v>22/01/27</v>
      </c>
      <c r="N129" s="115">
        <f>_xlfn.DAYS(CONTRATOS[[#This Row],[TÉRMINO]],CONTRATOS[[#This Row],[INÍCIO]])</f>
        <v>730</v>
      </c>
      <c r="O129" s="219">
        <f ca="1">IF(ISBLANK(CONTRATOS[[#This Row],[TÉRMINO]]),"-",IF(ISNUMBER(CONTRATOS[[#This Row],[TÉRMINO]]),IF(CONTRATOS[[#This Row],[TÉRMINO]]&lt;TODAY(),"EXPIRADO",CONTRATOS[[#This Row],[TÉRMINO]]-TODAY()),"INDETERMINADO"))</f>
        <v>235</v>
      </c>
      <c r="P129" s="221" t="str">
        <f ca="1">IF(O129="EXPIRADO","EXPIRADO",(IF(O129&lt;=30,"INFERIOR A 30 DIAS",(IF(O129&lt;=60,"INFERIOR A 60 DIAS",(IF(O129&lt;=90,"INFERIOR A 90 DIAS",(IF(O129&lt;=120,"INFERIOR A 120 DIAS",(IF(O129&lt;150,"INFERIOR A 150 DIAS",(IF(O129=150,"150 DIAS","SUPERIOR A 150 DIAS")))))))))))))</f>
        <v>SUPERIOR A 150 DIAS</v>
      </c>
      <c r="Q129" s="219" t="str">
        <f ca="1">IF(CONTRATOS[[#This Row],[TÉRMINO]]="","VIGENTE",IF(CONTRATOS[[#This Row],[TÉRMINO]]&gt;=TODAY(),"VIGENTE","EXPIRADO"))</f>
        <v>VIGENTE</v>
      </c>
      <c r="R129" s="309">
        <v>7076.75</v>
      </c>
      <c r="S129" s="259" t="s">
        <v>60</v>
      </c>
      <c r="T129" s="66">
        <f>IF(LEFT(AY129,3)="ARP",
    0,
    IFERROR(VLOOKUP(AY129,'M.11 Contratos execução'!A:V,17,FALSE),0)
)</f>
        <v>0</v>
      </c>
      <c r="U129" s="215" t="s">
        <v>243</v>
      </c>
      <c r="V129" s="222" t="s">
        <v>985</v>
      </c>
      <c r="W129" s="96" cm="1">
        <f t="array" ref="W12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29" s="96" cm="1">
        <f t="array" ref="X12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14530.043</v>
      </c>
      <c r="Y129" s="133" t="s">
        <v>986</v>
      </c>
      <c r="Z129" s="224">
        <v>46010</v>
      </c>
      <c r="AA129" s="215" t="s">
        <v>81</v>
      </c>
      <c r="AB129" s="359"/>
      <c r="AD129" s="282" t="str">
        <f>IF(CONTRATOS[[#This Row],[DIAS_CONTRATO]]&lt;=1800,"PRAZO LEGAL",IF(CONTRATOS[[#This Row],[DIAS_CONTRATO]]&lt;=2130,"EXCEPCIONAL","EMERGENCIAL"))</f>
        <v>PRAZO LEGAL</v>
      </c>
      <c r="AE129" s="215" t="str">
        <f>YEAR(L129) &amp; " - " &amp; IF(MONTH(L129)&lt;=3, "1º Trimestre", IF(MONTH(L129)&lt;=6, "2º Trimestre", IF(MONTH(L129)&lt;=9, "3º Trimestre", IF(MONTH(L129)&lt;=12, "4º Trimestre"))))</f>
        <v>2027 - 1º Trimestre</v>
      </c>
      <c r="AF129" s="218">
        <f>CONTRATOS[[#This Row],[TÉRMINO]]-60</f>
        <v>46349</v>
      </c>
      <c r="AG129" s="116" t="str">
        <f>IF(Z129="","Sem informação", IF(Z129&lt;=AF129, "Dentro do prazo", "Fora do prazo"))</f>
        <v>Dentro do prazo</v>
      </c>
      <c r="AH129" s="263" t="s">
        <v>82</v>
      </c>
      <c r="AJ129" s="215" t="s">
        <v>987</v>
      </c>
      <c r="AK129" s="215" t="s">
        <v>69</v>
      </c>
      <c r="AL129" s="215" t="s">
        <v>988</v>
      </c>
      <c r="AM129" s="215" t="s">
        <v>69</v>
      </c>
      <c r="AN129" s="215" t="s">
        <v>69</v>
      </c>
      <c r="AO12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edson.souza@tjpa.jus.br;; erison.souza@tjpa.jus.br; ; ;coordenadoria.contratos@tjpa.jus.br</v>
      </c>
      <c r="AP129" s="227">
        <f ca="1">CONTRATOS[[#This Row],[TÉRMINO]]-TODAY()</f>
        <v>235</v>
      </c>
      <c r="AQ129" s="215" t="str">
        <f>IF(YEAR(CONTRATOS[[#This Row],[TÉRMINO]])=2024,INT((MONTH(CONTRATOS[[#This Row],[TÉRMINO]])+2)/3),"")</f>
        <v/>
      </c>
      <c r="AS129" s="58" t="str">
        <f ca="1">IF(TODAY()-AB129&gt;365,"Iniciar Processo de Reajuste","Aguardar anualidade")</f>
        <v>Iniciar Processo de Reajuste</v>
      </c>
      <c r="AT129" s="215" t="str">
        <f>_xlfn.CONCAT(TEXT(B129,"000"),"/",C129)</f>
        <v>013/2025</v>
      </c>
      <c r="AV129" s="58" t="str" cm="1">
        <f t="array" ref="AV129">IF(CONTRATOS[[#This Row],[NOME DO FISCAL ]]="Sem indicação",
   CONTRATOS[[#This Row],[NOME DO FISCAL ]],
   _xlfn.LET(
      _xlpm.s, " "&amp;TRIM(CONTRATOS[[#This Row],[NOME DO FISCAL ]]),
      _xlpm.n, LEN(_xlpm.s)-1,
      _xlpm.idx, _xlfn.SEQUENCE(1,_xlpm.n),
      _xlpm.letras, IF(MID(_xlpm.s,_xlpm.idx,1)=" ", MID(_xlpm.s,_xlpm.idx+1,1), ""),
      _xlfn.TEXTJOIN("",TRUE,_xlpm.letras)
   )
)</f>
        <v>ELdS</v>
      </c>
      <c r="AW129" s="57" t="str">
        <f>IF(CONTRATOS[[#This Row],[FISCAL DEMANDANTE]]="sem indicação",CONTRATOS[[#This Row],[FISCAL TECNICO]],CONTRATOS[[#This Row],[FISCAL DEMANDANTE]])</f>
        <v>Erison Lima de Souza</v>
      </c>
      <c r="AX129" s="540" cm="1">
        <f t="array" ref="AX12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29" s="58" t="str">
        <f>_xlfn.CONCAT(CONTRATOS[[#This Row],[ARP ou CONTRATO]],CONTRATOS[[#This Row],[N°ANO]])</f>
        <v>ARP013/2025</v>
      </c>
      <c r="AZ129" s="293" t="str">
        <f>IF(ISNUMBER(FIND("8.666",AA129)),
"Nos termos da Portaria n° 3.615/2021-GP, a prorrogação de contratos administrativos deverá ser instaurada com antecedência mínima de 60 (sessenta) dias do término da vigência, mediante envio do respectivo expediente à SEADM, via SEI.",
IF(ISNUMBER(FIND("14.133",AA129)),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29" s="556"/>
    </row>
    <row r="130" spans="1:53" s="215" customFormat="1" ht="96">
      <c r="A130" s="215" t="s">
        <v>71</v>
      </c>
      <c r="B130" s="216" t="s">
        <v>625</v>
      </c>
      <c r="C130" s="215">
        <v>2025</v>
      </c>
      <c r="D130" s="216" t="s">
        <v>989</v>
      </c>
      <c r="E130" s="215" t="s">
        <v>990</v>
      </c>
      <c r="F130" s="217" t="s">
        <v>982</v>
      </c>
      <c r="G130" s="216" t="s">
        <v>983</v>
      </c>
      <c r="H130" s="215" t="s">
        <v>58</v>
      </c>
      <c r="I130" s="215" t="s">
        <v>984</v>
      </c>
      <c r="J130" s="218">
        <v>45679</v>
      </c>
      <c r="K130" s="62" t="str">
        <f>TEXT(J130,"DD/MM/AA")</f>
        <v>22/01/25</v>
      </c>
      <c r="L130" s="218">
        <v>46409</v>
      </c>
      <c r="M130" s="63" t="str">
        <f>TEXT(L130,"DD/MM/AA")</f>
        <v>22/01/27</v>
      </c>
      <c r="N130" s="115">
        <f>_xlfn.DAYS(CONTRATOS[[#This Row],[TÉRMINO]],CONTRATOS[[#This Row],[INÍCIO]])</f>
        <v>730</v>
      </c>
      <c r="O130" s="219">
        <f ca="1">IF(ISBLANK(CONTRATOS[[#This Row],[TÉRMINO]]),"-",IF(ISNUMBER(CONTRATOS[[#This Row],[TÉRMINO]]),IF(CONTRATOS[[#This Row],[TÉRMINO]]&lt;TODAY(),"EXPIRADO",CONTRATOS[[#This Row],[TÉRMINO]]-TODAY()),"INDETERMINADO"))</f>
        <v>235</v>
      </c>
      <c r="P130" s="221" t="str">
        <f ca="1">IF(O130="EXPIRADO","EXPIRADO",(IF(O130&lt;=30,"INFERIOR A 30 DIAS",(IF(O130&lt;=60,"INFERIOR A 60 DIAS",(IF(O130&lt;=90,"INFERIOR A 90 DIAS",(IF(O130&lt;=120,"INFERIOR A 120 DIAS",(IF(O130&lt;150,"INFERIOR A 150 DIAS",(IF(O130=150,"150 DIAS","SUPERIOR A 150 DIAS")))))))))))))</f>
        <v>SUPERIOR A 150 DIAS</v>
      </c>
      <c r="Q130" s="219" t="str">
        <f ca="1">IF(CONTRATOS[[#This Row],[TÉRMINO]]="","VIGENTE",IF(CONTRATOS[[#This Row],[TÉRMINO]]&gt;=TODAY(),"VIGENTE","EXPIRADO"))</f>
        <v>VIGENTE</v>
      </c>
      <c r="R130" s="309">
        <v>23430</v>
      </c>
      <c r="S130" s="259" t="s">
        <v>60</v>
      </c>
      <c r="T130" s="66">
        <f>IF(LEFT(AY130,3)="ARP",
    0,
    IFERROR(VLOOKUP(AY130,'M.11 Contratos execução'!A:V,17,FALSE),0)
)</f>
        <v>0</v>
      </c>
      <c r="U130" s="215" t="s">
        <v>243</v>
      </c>
      <c r="V130" s="222" t="s">
        <v>991</v>
      </c>
      <c r="W130" s="96" cm="1">
        <f t="array" ref="W13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30" s="96" cm="1">
        <f t="array" ref="X13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49352.784</v>
      </c>
      <c r="Y130" s="133" t="s">
        <v>992</v>
      </c>
      <c r="Z130" s="224"/>
      <c r="AA130" s="215" t="s">
        <v>81</v>
      </c>
      <c r="AB130" s="359"/>
      <c r="AD130" s="282" t="str">
        <f>IF(CONTRATOS[[#This Row],[DIAS_CONTRATO]]&lt;=1800,"PRAZO LEGAL",IF(CONTRATOS[[#This Row],[DIAS_CONTRATO]]&lt;=2130,"EXCEPCIONAL","EMERGENCIAL"))</f>
        <v>PRAZO LEGAL</v>
      </c>
      <c r="AE130" s="215" t="str">
        <f>YEAR(L130) &amp; " - " &amp; IF(MONTH(L130)&lt;=3, "1º Trimestre", IF(MONTH(L130)&lt;=6, "2º Trimestre", IF(MONTH(L130)&lt;=9, "3º Trimestre", IF(MONTH(L130)&lt;=12, "4º Trimestre"))))</f>
        <v>2027 - 1º Trimestre</v>
      </c>
      <c r="AF130" s="218">
        <f>CONTRATOS[[#This Row],[TÉRMINO]]-60</f>
        <v>46349</v>
      </c>
      <c r="AG130" s="116" t="str">
        <f>IF(Z130="","Sem informação", IF(Z130&lt;=AF130, "Dentro do prazo", "Fora do prazo"))</f>
        <v>Sem informação</v>
      </c>
      <c r="AH130" s="263" t="s">
        <v>82</v>
      </c>
      <c r="AJ130" s="215" t="s">
        <v>987</v>
      </c>
      <c r="AK130" s="215" t="s">
        <v>69</v>
      </c>
      <c r="AL130" s="215" t="s">
        <v>988</v>
      </c>
      <c r="AM130" s="215" t="s">
        <v>69</v>
      </c>
      <c r="AN130" s="215" t="s">
        <v>69</v>
      </c>
      <c r="AO13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edson.souza@tjpa.jus.br;; erison.souza@tjpa.jus.br; ; ;coordenadoria.contratos@tjpa.jus.br</v>
      </c>
      <c r="AP130" s="227">
        <f ca="1">CONTRATOS[[#This Row],[TÉRMINO]]-TODAY()</f>
        <v>235</v>
      </c>
      <c r="AQ130" s="215" t="str">
        <f>IF(YEAR(CONTRATOS[[#This Row],[TÉRMINO]])=2024,INT((MONTH(CONTRATOS[[#This Row],[TÉRMINO]])+2)/3),"")</f>
        <v/>
      </c>
      <c r="AS130" s="58" t="str">
        <f ca="1">IF(TODAY()-AB130&gt;365,"Iniciar Processo de Reajuste","Aguardar anualidade")</f>
        <v>Iniciar Processo de Reajuste</v>
      </c>
      <c r="AT130" s="215" t="str">
        <f>_xlfn.CONCAT(TEXT(B130,"000"),"/",C130)</f>
        <v>016/2025</v>
      </c>
      <c r="AV130" s="58" t="str" cm="1">
        <f t="array" ref="AV130">IF(CONTRATOS[[#This Row],[NOME DO FISCAL ]]="Sem indicação",
   CONTRATOS[[#This Row],[NOME DO FISCAL ]],
   _xlfn.LET(
      _xlpm.s, " "&amp;TRIM(CONTRATOS[[#This Row],[NOME DO FISCAL ]]),
      _xlpm.n, LEN(_xlpm.s)-1,
      _xlpm.idx, _xlfn.SEQUENCE(1,_xlpm.n),
      _xlpm.letras, IF(MID(_xlpm.s,_xlpm.idx,1)=" ", MID(_xlpm.s,_xlpm.idx+1,1), ""),
      _xlfn.TEXTJOIN("",TRUE,_xlpm.letras)
   )
)</f>
        <v>ELdS</v>
      </c>
      <c r="AW130" s="57" t="str">
        <f>IF(CONTRATOS[[#This Row],[FISCAL DEMANDANTE]]="sem indicação",CONTRATOS[[#This Row],[FISCAL TECNICO]],CONTRATOS[[#This Row],[FISCAL DEMANDANTE]])</f>
        <v>Erison Lima de Souza</v>
      </c>
      <c r="AX130" s="540" cm="1">
        <f t="array" ref="AX13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30" s="58" t="str">
        <f>_xlfn.CONCAT(CONTRATOS[[#This Row],[ARP ou CONTRATO]],CONTRATOS[[#This Row],[N°ANO]])</f>
        <v>ARP016/2025</v>
      </c>
      <c r="AZ130" s="293" t="str">
        <f>IF(ISNUMBER(FIND("8.666",AA130)),
"Nos termos da Portaria n° 3.615/2021-GP, a prorrogação de contratos administrativos deverá ser instaurada com antecedência mínima de 60 (sessenta) dias do término da vigência, mediante envio do respectivo expediente à SEADM, via SEI.",
IF(ISNUMBER(FIND("14.133",AA130)),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30" s="556"/>
    </row>
    <row r="131" spans="1:53" s="215" customFormat="1" ht="130.5">
      <c r="A131" s="215" t="s">
        <v>71</v>
      </c>
      <c r="B131" s="216" t="s">
        <v>680</v>
      </c>
      <c r="C131" s="215">
        <v>2025</v>
      </c>
      <c r="D131" s="216" t="s">
        <v>993</v>
      </c>
      <c r="E131" s="215" t="s">
        <v>994</v>
      </c>
      <c r="F131" s="217" t="s">
        <v>982</v>
      </c>
      <c r="G131" s="216" t="s">
        <v>983</v>
      </c>
      <c r="H131" s="215" t="s">
        <v>58</v>
      </c>
      <c r="I131" s="215" t="s">
        <v>984</v>
      </c>
      <c r="J131" s="218">
        <v>46045</v>
      </c>
      <c r="K131" s="62" t="str">
        <f>TEXT(J131,"DD/MM/AA")</f>
        <v>23/01/26</v>
      </c>
      <c r="L131" s="218">
        <v>46410</v>
      </c>
      <c r="M131" s="63" t="str">
        <f>TEXT(L131,"DD/MM/AA")</f>
        <v>23/01/27</v>
      </c>
      <c r="N131" s="115">
        <f>_xlfn.DAYS(CONTRATOS[[#This Row],[TÉRMINO]],CONTRATOS[[#This Row],[INÍCIO]])</f>
        <v>365</v>
      </c>
      <c r="O131" s="219">
        <f ca="1">IF(ISBLANK(CONTRATOS[[#This Row],[TÉRMINO]]),"-",IF(ISNUMBER(CONTRATOS[[#This Row],[TÉRMINO]]),IF(CONTRATOS[[#This Row],[TÉRMINO]]&lt;TODAY(),"EXPIRADO",CONTRATOS[[#This Row],[TÉRMINO]]-TODAY()),"INDETERMINADO"))</f>
        <v>236</v>
      </c>
      <c r="P131" s="221" t="str">
        <f ca="1">IF(O131="EXPIRADO","EXPIRADO",(IF(O131&lt;=30,"INFERIOR A 30 DIAS",(IF(O131&lt;=60,"INFERIOR A 60 DIAS",(IF(O131&lt;=90,"INFERIOR A 90 DIAS",(IF(O131&lt;=120,"INFERIOR A 120 DIAS",(IF(O131&lt;150,"INFERIOR A 150 DIAS",(IF(O131=150,"150 DIAS","SUPERIOR A 150 DIAS")))))))))))))</f>
        <v>SUPERIOR A 150 DIAS</v>
      </c>
      <c r="Q131" s="219" t="str">
        <f ca="1">IF(CONTRATOS[[#This Row],[TÉRMINO]]="","VIGENTE",IF(CONTRATOS[[#This Row],[TÉRMINO]]&gt;=TODAY(),"VIGENTE","EXPIRADO"))</f>
        <v>VIGENTE</v>
      </c>
      <c r="R131" s="309">
        <v>15471</v>
      </c>
      <c r="S131" s="259" t="s">
        <v>60</v>
      </c>
      <c r="T131" s="66">
        <f>IF(LEFT(AY131,3)="ARP",
    0,
    IFERROR(VLOOKUP(AY131,'M.11 Contratos execução'!A:V,17,FALSE),0)
)</f>
        <v>0</v>
      </c>
      <c r="U131" s="215" t="s">
        <v>243</v>
      </c>
      <c r="V131" s="222" t="s">
        <v>995</v>
      </c>
      <c r="W131" s="96" cm="1">
        <f t="array" ref="W13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31" s="96" cm="1">
        <f t="array" ref="X13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32588.004000000001</v>
      </c>
      <c r="Y131" s="133" t="s">
        <v>996</v>
      </c>
      <c r="Z131" s="224"/>
      <c r="AA131" s="215" t="s">
        <v>81</v>
      </c>
      <c r="AB131" s="359"/>
      <c r="AD131" s="282" t="str">
        <f>IF(CONTRATOS[[#This Row],[DIAS_CONTRATO]]&lt;=1800,"PRAZO LEGAL",IF(CONTRATOS[[#This Row],[DIAS_CONTRATO]]&lt;=2130,"EXCEPCIONAL","EMERGENCIAL"))</f>
        <v>PRAZO LEGAL</v>
      </c>
      <c r="AE131" s="215" t="str">
        <f>YEAR(L131) &amp; " - " &amp; IF(MONTH(L131)&lt;=3, "1º Trimestre", IF(MONTH(L131)&lt;=6, "2º Trimestre", IF(MONTH(L131)&lt;=9, "3º Trimestre", IF(MONTH(L131)&lt;=12, "4º Trimestre"))))</f>
        <v>2027 - 1º Trimestre</v>
      </c>
      <c r="AF131" s="218">
        <f>CONTRATOS[[#This Row],[TÉRMINO]]-60</f>
        <v>46350</v>
      </c>
      <c r="AG131" s="116" t="str">
        <f>IF(Z131="","Sem informação", IF(Z131&lt;=AF131, "Dentro do prazo", "Fora do prazo"))</f>
        <v>Sem informação</v>
      </c>
      <c r="AH131" s="263" t="s">
        <v>82</v>
      </c>
      <c r="AJ131" s="215" t="s">
        <v>987</v>
      </c>
      <c r="AK131" s="215" t="s">
        <v>69</v>
      </c>
      <c r="AL131" s="215" t="s">
        <v>988</v>
      </c>
      <c r="AM131" s="215" t="s">
        <v>69</v>
      </c>
      <c r="AN131" s="215" t="s">
        <v>69</v>
      </c>
      <c r="AO13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edson.souza@tjpa.jus.br;; erison.souza@tjpa.jus.br; ; ;coordenadoria.contratos@tjpa.jus.br</v>
      </c>
      <c r="AP131" s="227">
        <f ca="1">CONTRATOS[[#This Row],[TÉRMINO]]-TODAY()</f>
        <v>236</v>
      </c>
      <c r="AQ131" s="215" t="str">
        <f>IF(YEAR(CONTRATOS[[#This Row],[TÉRMINO]])=2024,INT((MONTH(CONTRATOS[[#This Row],[TÉRMINO]])+2)/3),"")</f>
        <v/>
      </c>
      <c r="AS131" s="58" t="str">
        <f ca="1">IF(TODAY()-AB131&gt;365,"Iniciar Processo de Reajuste","Aguardar anualidade")</f>
        <v>Iniciar Processo de Reajuste</v>
      </c>
      <c r="AT131" s="215" t="str">
        <f>_xlfn.CONCAT(TEXT(B131,"000"),"/",C131)</f>
        <v>017/2025</v>
      </c>
      <c r="AV131" s="58" t="str" cm="1">
        <f t="array" ref="AV131">IF(CONTRATOS[[#This Row],[NOME DO FISCAL ]]="Sem indicação",
   CONTRATOS[[#This Row],[NOME DO FISCAL ]],
   _xlfn.LET(
      _xlpm.s, " "&amp;TRIM(CONTRATOS[[#This Row],[NOME DO FISCAL ]]),
      _xlpm.n, LEN(_xlpm.s)-1,
      _xlpm.idx, _xlfn.SEQUENCE(1,_xlpm.n),
      _xlpm.letras, IF(MID(_xlpm.s,_xlpm.idx,1)=" ", MID(_xlpm.s,_xlpm.idx+1,1), ""),
      _xlfn.TEXTJOIN("",TRUE,_xlpm.letras)
   )
)</f>
        <v>ELdS</v>
      </c>
      <c r="AW131" s="57" t="str">
        <f>IF(CONTRATOS[[#This Row],[FISCAL DEMANDANTE]]="sem indicação",CONTRATOS[[#This Row],[FISCAL TECNICO]],CONTRATOS[[#This Row],[FISCAL DEMANDANTE]])</f>
        <v>Erison Lima de Souza</v>
      </c>
      <c r="AX131" s="540" cm="1">
        <f t="array" ref="AX13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31" s="58" t="str">
        <f>_xlfn.CONCAT(CONTRATOS[[#This Row],[ARP ou CONTRATO]],CONTRATOS[[#This Row],[N°ANO]])</f>
        <v>ARP017/2025</v>
      </c>
      <c r="AZ131" s="293" t="str">
        <f>IF(ISNUMBER(FIND("8.666",AA131)),
"Nos termos da Portaria n° 3.615/2021-GP, a prorrogação de contratos administrativos deverá ser instaurada com antecedência mínima de 60 (sessenta) dias do término da vigência, mediante envio do respectivo expediente à SEADM, via SEI.",
IF(ISNUMBER(FIND("14.133",AA131)),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31" s="556"/>
    </row>
    <row r="132" spans="1:53" s="215" customFormat="1" ht="135" customHeight="1">
      <c r="A132" s="215" t="s">
        <v>71</v>
      </c>
      <c r="B132" s="216" t="s">
        <v>997</v>
      </c>
      <c r="C132" s="215">
        <v>2025</v>
      </c>
      <c r="D132" s="216" t="s">
        <v>998</v>
      </c>
      <c r="E132" s="215" t="s">
        <v>999</v>
      </c>
      <c r="F132" s="217" t="s">
        <v>982</v>
      </c>
      <c r="G132" s="216" t="s">
        <v>983</v>
      </c>
      <c r="H132" s="215" t="s">
        <v>58</v>
      </c>
      <c r="I132" s="215" t="s">
        <v>984</v>
      </c>
      <c r="J132" s="218">
        <v>45680</v>
      </c>
      <c r="K132" s="62" t="str">
        <f>TEXT(J132,"DD/MM/AA")</f>
        <v>23/01/25</v>
      </c>
      <c r="L132" s="218">
        <v>46410</v>
      </c>
      <c r="M132" s="63" t="str">
        <f>TEXT(L132,"DD/MM/AA")</f>
        <v>23/01/27</v>
      </c>
      <c r="N132" s="115">
        <f>_xlfn.DAYS(CONTRATOS[[#This Row],[TÉRMINO]],CONTRATOS[[#This Row],[INÍCIO]])</f>
        <v>730</v>
      </c>
      <c r="O132" s="219">
        <f ca="1">IF(ISBLANK(CONTRATOS[[#This Row],[TÉRMINO]]),"-",IF(ISNUMBER(CONTRATOS[[#This Row],[TÉRMINO]]),IF(CONTRATOS[[#This Row],[TÉRMINO]]&lt;TODAY(),"EXPIRADO",CONTRATOS[[#This Row],[TÉRMINO]]-TODAY()),"INDETERMINADO"))</f>
        <v>236</v>
      </c>
      <c r="P132" s="221" t="str">
        <f ca="1">IF(O132="EXPIRADO","EXPIRADO",(IF(O132&lt;=30,"INFERIOR A 30 DIAS",(IF(O132&lt;=60,"INFERIOR A 60 DIAS",(IF(O132&lt;=90,"INFERIOR A 90 DIAS",(IF(O132&lt;=120,"INFERIOR A 120 DIAS",(IF(O132&lt;150,"INFERIOR A 150 DIAS",(IF(O132=150,"150 DIAS","SUPERIOR A 150 DIAS")))))))))))))</f>
        <v>SUPERIOR A 150 DIAS</v>
      </c>
      <c r="Q132" s="219" t="str">
        <f ca="1">IF(CONTRATOS[[#This Row],[TÉRMINO]]="","VIGENTE",IF(CONTRATOS[[#This Row],[TÉRMINO]]&gt;=TODAY(),"VIGENTE","EXPIRADO"))</f>
        <v>VIGENTE</v>
      </c>
      <c r="R132" s="309">
        <v>177198</v>
      </c>
      <c r="S132" s="259" t="s">
        <v>60</v>
      </c>
      <c r="T132" s="66">
        <f>IF(LEFT(AY132,3)="ARP",
    0,
    IFERROR(VLOOKUP(AY132,'M.11 Contratos execução'!A:V,17,FALSE),0)
)</f>
        <v>0</v>
      </c>
      <c r="U132" s="593" t="s">
        <v>243</v>
      </c>
      <c r="V132" s="222" t="s">
        <v>1000</v>
      </c>
      <c r="W132" s="96" cm="1">
        <f t="array" ref="W13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32" s="96" cm="1">
        <f t="array" ref="X13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363822.31020000001</v>
      </c>
      <c r="Y132" s="133" t="s">
        <v>1001</v>
      </c>
      <c r="Z132" s="224"/>
      <c r="AA132" s="215" t="s">
        <v>81</v>
      </c>
      <c r="AB132" s="359"/>
      <c r="AD132" s="282" t="str">
        <f>IF(CONTRATOS[[#This Row],[DIAS_CONTRATO]]&lt;=1800,"PRAZO LEGAL",IF(CONTRATOS[[#This Row],[DIAS_CONTRATO]]&lt;=2130,"EXCEPCIONAL","EMERGENCIAL"))</f>
        <v>PRAZO LEGAL</v>
      </c>
      <c r="AE132" s="215" t="str">
        <f>YEAR(L132) &amp; " - " &amp; IF(MONTH(L132)&lt;=3, "1º Trimestre", IF(MONTH(L132)&lt;=6, "2º Trimestre", IF(MONTH(L132)&lt;=9, "3º Trimestre", IF(MONTH(L132)&lt;=12, "4º Trimestre"))))</f>
        <v>2027 - 1º Trimestre</v>
      </c>
      <c r="AF132" s="218">
        <f>CONTRATOS[[#This Row],[TÉRMINO]]-60</f>
        <v>46350</v>
      </c>
      <c r="AG132" s="116" t="str">
        <f>IF(Z132="","Sem informação", IF(Z132&lt;=AF132, "Dentro do prazo", "Fora do prazo"))</f>
        <v>Sem informação</v>
      </c>
      <c r="AH132" s="263" t="s">
        <v>82</v>
      </c>
      <c r="AJ132" s="215" t="s">
        <v>987</v>
      </c>
      <c r="AK132" s="215" t="s">
        <v>69</v>
      </c>
      <c r="AL132" s="215" t="s">
        <v>988</v>
      </c>
      <c r="AM132" s="215" t="s">
        <v>69</v>
      </c>
      <c r="AN132" s="215" t="s">
        <v>69</v>
      </c>
      <c r="AO13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edson.souza@tjpa.jus.br;; erison.souza@tjpa.jus.br; ; ;coordenadoria.contratos@tjpa.jus.br</v>
      </c>
      <c r="AP132" s="227">
        <f ca="1">CONTRATOS[[#This Row],[TÉRMINO]]-TODAY()</f>
        <v>236</v>
      </c>
      <c r="AS132" s="58" t="str">
        <f ca="1">IF(TODAY()-AB132&gt;365,"Iniciar Processo de Reajuste","Aguardar anualidade")</f>
        <v>Iniciar Processo de Reajuste</v>
      </c>
      <c r="AT132" s="215" t="str">
        <f>_xlfn.CONCAT(TEXT(B132,"000"),"/",C132)</f>
        <v>010/2025</v>
      </c>
      <c r="AV132" s="58" t="str" cm="1">
        <f t="array" ref="AV132">IF(CONTRATOS[[#This Row],[NOME DO FISCAL ]]="Sem indicação",
   CONTRATOS[[#This Row],[NOME DO FISCAL ]],
   _xlfn.LET(
      _xlpm.s, " "&amp;TRIM(CONTRATOS[[#This Row],[NOME DO FISCAL ]]),
      _xlpm.n, LEN(_xlpm.s)-1,
      _xlpm.idx, _xlfn.SEQUENCE(1,_xlpm.n),
      _xlpm.letras, IF(MID(_xlpm.s,_xlpm.idx,1)=" ", MID(_xlpm.s,_xlpm.idx+1,1), ""),
      _xlfn.TEXTJOIN("",TRUE,_xlpm.letras)
   )
)</f>
        <v>ELdS</v>
      </c>
      <c r="AW132" s="57" t="str">
        <f>IF(CONTRATOS[[#This Row],[FISCAL DEMANDANTE]]="sem indicação",CONTRATOS[[#This Row],[FISCAL TECNICO]],CONTRATOS[[#This Row],[FISCAL DEMANDANTE]])</f>
        <v>Erison Lima de Souza</v>
      </c>
      <c r="AX132" s="540" cm="1">
        <f t="array" ref="AX13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32" s="58" t="str">
        <f>_xlfn.CONCAT(CONTRATOS[[#This Row],[ARP ou CONTRATO]],CONTRATOS[[#This Row],[N°ANO]])</f>
        <v>ARP010/2025</v>
      </c>
      <c r="AZ132" s="293" t="str">
        <f>IF(ISNUMBER(FIND("8.666",AA132)),
"Nos termos da Portaria n° 3.615/2021-GP, a prorrogação de contratos administrativos deverá ser instaurada com antecedência mínima de 60 (sessenta) dias do término da vigência, mediante envio do respectivo expediente à SEADM, via SEI.",
IF(ISNUMBER(FIND("14.133",AA132)),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32" s="556"/>
    </row>
    <row r="133" spans="1:53" s="215" customFormat="1" ht="118.5">
      <c r="A133" s="215" t="s">
        <v>71</v>
      </c>
      <c r="B133" s="216" t="s">
        <v>53</v>
      </c>
      <c r="C133" s="215">
        <v>2025</v>
      </c>
      <c r="D133" s="216" t="s">
        <v>1002</v>
      </c>
      <c r="E133" s="215" t="s">
        <v>1003</v>
      </c>
      <c r="F133" s="217" t="s">
        <v>982</v>
      </c>
      <c r="G133" s="216" t="s">
        <v>983</v>
      </c>
      <c r="H133" s="215" t="s">
        <v>58</v>
      </c>
      <c r="I133" s="215" t="s">
        <v>984</v>
      </c>
      <c r="J133" s="218">
        <v>45680</v>
      </c>
      <c r="K133" s="62" t="str">
        <f>TEXT(J133,"DD/MM/AA")</f>
        <v>23/01/25</v>
      </c>
      <c r="L133" s="218">
        <v>46410</v>
      </c>
      <c r="M133" s="63" t="str">
        <f>TEXT(L133,"DD/MM/AA")</f>
        <v>23/01/27</v>
      </c>
      <c r="N133" s="115">
        <f>_xlfn.DAYS(CONTRATOS[[#This Row],[TÉRMINO]],CONTRATOS[[#This Row],[INÍCIO]])</f>
        <v>730</v>
      </c>
      <c r="O133" s="219">
        <f ca="1">IF(ISBLANK(CONTRATOS[[#This Row],[TÉRMINO]]),"-",IF(ISNUMBER(CONTRATOS[[#This Row],[TÉRMINO]]),IF(CONTRATOS[[#This Row],[TÉRMINO]]&lt;TODAY(),"EXPIRADO",CONTRATOS[[#This Row],[TÉRMINO]]-TODAY()),"INDETERMINADO"))</f>
        <v>236</v>
      </c>
      <c r="P133" s="221" t="str">
        <f ca="1">IF(O133="EXPIRADO","EXPIRADO",(IF(O133&lt;=30,"INFERIOR A 30 DIAS",(IF(O133&lt;=60,"INFERIOR A 60 DIAS",(IF(O133&lt;=90,"INFERIOR A 90 DIAS",(IF(O133&lt;=120,"INFERIOR A 120 DIAS",(IF(O133&lt;150,"INFERIOR A 150 DIAS",(IF(O133=150,"150 DIAS","SUPERIOR A 150 DIAS")))))))))))))</f>
        <v>SUPERIOR A 150 DIAS</v>
      </c>
      <c r="Q133" s="219" t="str">
        <f ca="1">IF(CONTRATOS[[#This Row],[TÉRMINO]]="","VIGENTE",IF(CONTRATOS[[#This Row],[TÉRMINO]]&gt;=TODAY(),"VIGENTE","EXPIRADO"))</f>
        <v>VIGENTE</v>
      </c>
      <c r="R133" s="309">
        <v>2199.3000000000002</v>
      </c>
      <c r="S133" s="259" t="s">
        <v>60</v>
      </c>
      <c r="T133" s="66">
        <f>IF(LEFT(AY133,3)="ARP",
    0,
    IFERROR(VLOOKUP(AY133,'M.11 Contratos execução'!A:V,17,FALSE),0)
)</f>
        <v>0</v>
      </c>
      <c r="U133" s="593" t="s">
        <v>243</v>
      </c>
      <c r="V133" s="222" t="s">
        <v>1004</v>
      </c>
      <c r="W133" s="96" cm="1">
        <f t="array" ref="W13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33" s="96" cm="1">
        <f t="array" ref="X13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4632.5879999999997</v>
      </c>
      <c r="Y133" s="133" t="s">
        <v>1005</v>
      </c>
      <c r="Z133" s="224"/>
      <c r="AA133" s="215" t="s">
        <v>81</v>
      </c>
      <c r="AB133" s="359"/>
      <c r="AD133" s="282" t="str">
        <f>IF(CONTRATOS[[#This Row],[DIAS_CONTRATO]]&lt;=1800,"PRAZO LEGAL",IF(CONTRATOS[[#This Row],[DIAS_CONTRATO]]&lt;=2130,"EXCEPCIONAL","EMERGENCIAL"))</f>
        <v>PRAZO LEGAL</v>
      </c>
      <c r="AE133" s="215" t="str">
        <f>YEAR(L133) &amp; " - " &amp; IF(MONTH(L133)&lt;=3, "1º Trimestre", IF(MONTH(L133)&lt;=6, "2º Trimestre", IF(MONTH(L133)&lt;=9, "3º Trimestre", IF(MONTH(L133)&lt;=12, "4º Trimestre"))))</f>
        <v>2027 - 1º Trimestre</v>
      </c>
      <c r="AF133" s="218">
        <f>CONTRATOS[[#This Row],[TÉRMINO]]-60</f>
        <v>46350</v>
      </c>
      <c r="AG133" s="116" t="str">
        <f>IF(Z133="","Sem informação", IF(Z133&lt;=AF133, "Dentro do prazo", "Fora do prazo"))</f>
        <v>Sem informação</v>
      </c>
      <c r="AH133" s="263" t="s">
        <v>82</v>
      </c>
      <c r="AJ133" s="215" t="s">
        <v>987</v>
      </c>
      <c r="AK133" s="215" t="s">
        <v>69</v>
      </c>
      <c r="AL133" s="215" t="s">
        <v>988</v>
      </c>
      <c r="AM133" s="215" t="s">
        <v>69</v>
      </c>
      <c r="AN133" s="215" t="s">
        <v>69</v>
      </c>
      <c r="AO13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edson.souza@tjpa.jus.br;; erison.souza@tjpa.jus.br; ; ;coordenadoria.contratos@tjpa.jus.br</v>
      </c>
      <c r="AP133" s="227">
        <f ca="1">CONTRATOS[[#This Row],[TÉRMINO]]-TODAY()</f>
        <v>236</v>
      </c>
      <c r="AQ133" s="215" t="str">
        <f>IF(YEAR(CONTRATOS[[#This Row],[TÉRMINO]])=2024,INT((MONTH(CONTRATOS[[#This Row],[TÉRMINO]])+2)/3),"")</f>
        <v/>
      </c>
      <c r="AS133" s="58" t="str">
        <f ca="1">IF(TODAY()-AB133&gt;365,"Iniciar Processo de Reajuste","Aguardar anualidade")</f>
        <v>Iniciar Processo de Reajuste</v>
      </c>
      <c r="AT133" s="215" t="str">
        <f>_xlfn.CONCAT(TEXT(B133,"000"),"/",C133)</f>
        <v>018/2025</v>
      </c>
      <c r="AV133" s="58" t="str" cm="1">
        <f t="array" ref="AV133">IF(CONTRATOS[[#This Row],[NOME DO FISCAL ]]="Sem indicação",
   CONTRATOS[[#This Row],[NOME DO FISCAL ]],
   _xlfn.LET(
      _xlpm.s, " "&amp;TRIM(CONTRATOS[[#This Row],[NOME DO FISCAL ]]),
      _xlpm.n, LEN(_xlpm.s)-1,
      _xlpm.idx, _xlfn.SEQUENCE(1,_xlpm.n),
      _xlpm.letras, IF(MID(_xlpm.s,_xlpm.idx,1)=" ", MID(_xlpm.s,_xlpm.idx+1,1), ""),
      _xlfn.TEXTJOIN("",TRUE,_xlpm.letras)
   )
)</f>
        <v>ELdS</v>
      </c>
      <c r="AW133" s="57" t="str">
        <f>IF(CONTRATOS[[#This Row],[FISCAL DEMANDANTE]]="sem indicação",CONTRATOS[[#This Row],[FISCAL TECNICO]],CONTRATOS[[#This Row],[FISCAL DEMANDANTE]])</f>
        <v>Erison Lima de Souza</v>
      </c>
      <c r="AX133" s="540" cm="1">
        <f t="array" ref="AX13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33" s="58" t="str">
        <f>_xlfn.CONCAT(CONTRATOS[[#This Row],[ARP ou CONTRATO]],CONTRATOS[[#This Row],[N°ANO]])</f>
        <v>ARP018/2025</v>
      </c>
      <c r="AZ133" s="293" t="str">
        <f>IF(ISNUMBER(FIND("8.666",AA133)),
"Nos termos da Portaria n° 3.615/2021-GP, a prorrogação de contratos administrativos deverá ser instaurada com antecedência mínima de 60 (sessenta) dias do término da vigência, mediante envio do respectivo expediente à SEADM, via SEI.",
IF(ISNUMBER(FIND("14.133",AA133)),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33" s="556"/>
    </row>
    <row r="134" spans="1:53" s="215" customFormat="1" ht="60">
      <c r="A134" s="215" t="s">
        <v>71</v>
      </c>
      <c r="B134" s="216" t="s">
        <v>1006</v>
      </c>
      <c r="C134" s="215">
        <v>2025</v>
      </c>
      <c r="D134" s="216" t="s">
        <v>1007</v>
      </c>
      <c r="E134" s="215" t="s">
        <v>1008</v>
      </c>
      <c r="F134" s="217" t="s">
        <v>910</v>
      </c>
      <c r="G134" s="216" t="s">
        <v>110</v>
      </c>
      <c r="H134" s="215" t="s">
        <v>58</v>
      </c>
      <c r="I134" s="215" t="s">
        <v>911</v>
      </c>
      <c r="J134" s="218">
        <v>45680</v>
      </c>
      <c r="K134" s="62" t="str">
        <f>TEXT(J134,"DD/MM/AA")</f>
        <v>23/01/25</v>
      </c>
      <c r="L134" s="218">
        <v>46410</v>
      </c>
      <c r="M134" s="63" t="str">
        <f>TEXT(L134,"DD/MM/AA")</f>
        <v>23/01/27</v>
      </c>
      <c r="N134" s="115">
        <f>_xlfn.DAYS(CONTRATOS[[#This Row],[TÉRMINO]],CONTRATOS[[#This Row],[INÍCIO]])</f>
        <v>730</v>
      </c>
      <c r="O134" s="219">
        <f ca="1">IF(ISBLANK(CONTRATOS[[#This Row],[TÉRMINO]]),"-",IF(ISNUMBER(CONTRATOS[[#This Row],[TÉRMINO]]),IF(CONTRATOS[[#This Row],[TÉRMINO]]&lt;TODAY(),"EXPIRADO",CONTRATOS[[#This Row],[TÉRMINO]]-TODAY()),"INDETERMINADO"))</f>
        <v>236</v>
      </c>
      <c r="P134" s="221" t="str">
        <f ca="1">IF(O134="EXPIRADO","EXPIRADO",(IF(O134&lt;=30,"INFERIOR A 30 DIAS",(IF(O134&lt;=60,"INFERIOR A 60 DIAS",(IF(O134&lt;=90,"INFERIOR A 90 DIAS",(IF(O134&lt;=120,"INFERIOR A 120 DIAS",(IF(O134&lt;150,"INFERIOR A 150 DIAS",(IF(O134=150,"150 DIAS","SUPERIOR A 150 DIAS")))))))))))))</f>
        <v>SUPERIOR A 150 DIAS</v>
      </c>
      <c r="Q134" s="219" t="str">
        <f ca="1">IF(CONTRATOS[[#This Row],[TÉRMINO]]="","VIGENTE",IF(CONTRATOS[[#This Row],[TÉRMINO]]&gt;=TODAY(),"VIGENTE","EXPIRADO"))</f>
        <v>VIGENTE</v>
      </c>
      <c r="R134" s="309">
        <v>235816.2</v>
      </c>
      <c r="S134" s="259" t="s">
        <v>60</v>
      </c>
      <c r="T134" s="66">
        <f>IF(LEFT(AY134,3)="ARP",
    0,
    IFERROR(VLOOKUP(AY134,'M.11 Contratos execução'!A:V,17,FALSE),0)
)</f>
        <v>0</v>
      </c>
      <c r="U134" s="455" t="s">
        <v>78</v>
      </c>
      <c r="V134" s="222" t="s">
        <v>1009</v>
      </c>
      <c r="W134" s="96" cm="1">
        <f t="array" ref="W13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34" s="96" cm="1">
        <f t="array" ref="X13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482670.50699999998</v>
      </c>
      <c r="Y134" s="223" t="s">
        <v>1010</v>
      </c>
      <c r="Z134" s="224"/>
      <c r="AA134" s="215" t="s">
        <v>81</v>
      </c>
      <c r="AB134" s="218">
        <v>45600</v>
      </c>
      <c r="AD134" s="282" t="str">
        <f>IF(CONTRATOS[[#This Row],[DIAS_CONTRATO]]&lt;=1800,"PRAZO LEGAL",IF(CONTRATOS[[#This Row],[DIAS_CONTRATO]]&lt;=2130,"EXCEPCIONAL","EMERGENCIAL"))</f>
        <v>PRAZO LEGAL</v>
      </c>
      <c r="AE134" s="215" t="str">
        <f>YEAR(L134) &amp; " - " &amp; IF(MONTH(L134)&lt;=3, "1º Trimestre", IF(MONTH(L134)&lt;=6, "2º Trimestre", IF(MONTH(L134)&lt;=9, "3º Trimestre", IF(MONTH(L134)&lt;=12, "4º Trimestre"))))</f>
        <v>2027 - 1º Trimestre</v>
      </c>
      <c r="AF134" s="218">
        <f>CONTRATOS[[#This Row],[TÉRMINO]]-60</f>
        <v>46350</v>
      </c>
      <c r="AG134" s="116" t="str">
        <f>IF(Z134="","Sem informação", IF(Z134&lt;=AF134, "Dentro do prazo", "Fora do prazo"))</f>
        <v>Sem informação</v>
      </c>
      <c r="AH134" s="263" t="s">
        <v>82</v>
      </c>
      <c r="AJ134" s="215" t="s">
        <v>84</v>
      </c>
      <c r="AK134" s="215" t="s">
        <v>69</v>
      </c>
      <c r="AL134" s="215" t="s">
        <v>68</v>
      </c>
      <c r="AM134" s="215" t="s">
        <v>271</v>
      </c>
      <c r="AN134" s="215" t="s">
        <v>84</v>
      </c>
      <c r="AO13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edson.ferreira@tjpa.jus.br; thiago.soares@tjpa.jus.br; joao.vfalmeida@tjpa.jus.br;coordenadoria.contratos@tjpa.jus.br</v>
      </c>
      <c r="AP134" s="227">
        <f ca="1">CONTRATOS[[#This Row],[TÉRMINO]]-TODAY()</f>
        <v>236</v>
      </c>
      <c r="AQ134" s="215" t="str">
        <f>IF(YEAR(CONTRATOS[[#This Row],[TÉRMINO]])=2024,INT((MONTH(CONTRATOS[[#This Row],[TÉRMINO]])+2)/3),"")</f>
        <v/>
      </c>
      <c r="AS134" s="58" t="str">
        <f ca="1">IF(TODAY()-AB134&gt;365,"Iniciar Processo de Reajuste","Aguardar anualidade")</f>
        <v>Iniciar Processo de Reajuste</v>
      </c>
      <c r="AT134" s="215" t="str">
        <f>_xlfn.CONCAT(TEXT(B134,"000"),"/",C134)</f>
        <v>025/2025</v>
      </c>
      <c r="AV134" s="58" t="str" cm="1">
        <f t="array" ref="AV134">IF(CONTRATOS[[#This Row],[NOME DO FISCAL ]]="Sem indicação",
   CONTRATOS[[#This Row],[NOME DO FISCAL ]],
   _xlfn.LET(
      _xlpm.s, " "&amp;TRIM(CONTRATOS[[#This Row],[NOME DO FISCAL ]]),
      _xlpm.n, LEN(_xlpm.s)-1,
      _xlpm.idx, _xlfn.SEQUENCE(1,_xlpm.n),
      _xlpm.letras, IF(MID(_xlpm.s,_xlpm.idx,1)=" ", MID(_xlpm.s,_xlpm.idx+1,1), ""),
      _xlfn.TEXTJOIN("",TRUE,_xlpm.letras)
   )
)</f>
        <v>EGF</v>
      </c>
      <c r="AW134" s="57" t="str">
        <f>IF(CONTRATOS[[#This Row],[FISCAL DEMANDANTE]]="sem indicação",CONTRATOS[[#This Row],[FISCAL TECNICO]],CONTRATOS[[#This Row],[FISCAL DEMANDANTE]])</f>
        <v>Edson Goncalves Ferreira</v>
      </c>
      <c r="AX134" s="540" cm="1">
        <f t="array" ref="AX13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34" s="58" t="str">
        <f>_xlfn.CONCAT(CONTRATOS[[#This Row],[ARP ou CONTRATO]],CONTRATOS[[#This Row],[N°ANO]])</f>
        <v>ARP025/2025</v>
      </c>
      <c r="AZ134" s="293" t="str">
        <f>IF(ISNUMBER(FIND("8.666",AA134)),
"Nos termos da Portaria n° 3.615/2021-GP, a prorrogação de contratos administrativos deverá ser instaurada com antecedência mínima de 60 (sessenta) dias do término da vigência, mediante envio do respectivo expediente à SEADM, via SEI.",
IF(ISNUMBER(FIND("14.133",AA134)),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34" s="556"/>
    </row>
    <row r="135" spans="1:53" s="240" customFormat="1" ht="60">
      <c r="A135" s="215" t="s">
        <v>71</v>
      </c>
      <c r="B135" s="216" t="s">
        <v>1011</v>
      </c>
      <c r="C135" s="215">
        <v>2025</v>
      </c>
      <c r="D135" s="216" t="s">
        <v>1012</v>
      </c>
      <c r="E135" s="215" t="s">
        <v>1013</v>
      </c>
      <c r="F135" s="217" t="s">
        <v>910</v>
      </c>
      <c r="G135" s="216" t="s">
        <v>110</v>
      </c>
      <c r="H135" s="215" t="s">
        <v>58</v>
      </c>
      <c r="I135" s="215" t="s">
        <v>911</v>
      </c>
      <c r="J135" s="218">
        <v>45680</v>
      </c>
      <c r="K135" s="62" t="str">
        <f>TEXT(J135,"DD/MM/AA")</f>
        <v>23/01/25</v>
      </c>
      <c r="L135" s="218">
        <v>46410</v>
      </c>
      <c r="M135" s="63" t="str">
        <f>TEXT(L135,"DD/MM/AA")</f>
        <v>23/01/27</v>
      </c>
      <c r="N135" s="115">
        <f>_xlfn.DAYS(CONTRATOS[[#This Row],[TÉRMINO]],CONTRATOS[[#This Row],[INÍCIO]])</f>
        <v>730</v>
      </c>
      <c r="O135" s="219">
        <f ca="1">IF(ISBLANK(CONTRATOS[[#This Row],[TÉRMINO]]),"-",IF(ISNUMBER(CONTRATOS[[#This Row],[TÉRMINO]]),IF(CONTRATOS[[#This Row],[TÉRMINO]]&lt;TODAY(),"EXPIRADO",CONTRATOS[[#This Row],[TÉRMINO]]-TODAY()),"INDETERMINADO"))</f>
        <v>236</v>
      </c>
      <c r="P135" s="221" t="str">
        <f ca="1">IF(O135="EXPIRADO","EXPIRADO",(IF(O135&lt;=30,"INFERIOR A 30 DIAS",(IF(O135&lt;=60,"INFERIOR A 60 DIAS",(IF(O135&lt;=90,"INFERIOR A 90 DIAS",(IF(O135&lt;=120,"INFERIOR A 120 DIAS",(IF(O135&lt;150,"INFERIOR A 150 DIAS",(IF(O135=150,"150 DIAS","SUPERIOR A 150 DIAS")))))))))))))</f>
        <v>SUPERIOR A 150 DIAS</v>
      </c>
      <c r="Q135" s="219" t="str">
        <f ca="1">IF(CONTRATOS[[#This Row],[TÉRMINO]]="","VIGENTE",IF(CONTRATOS[[#This Row],[TÉRMINO]]&gt;=TODAY(),"VIGENTE","EXPIRADO"))</f>
        <v>VIGENTE</v>
      </c>
      <c r="R135" s="309">
        <v>250263.98</v>
      </c>
      <c r="S135" s="259" t="s">
        <v>60</v>
      </c>
      <c r="T135" s="66">
        <f>IF(LEFT(AY135,3)="ARP",
    0,
    IFERROR(VLOOKUP(AY135,'M.11 Contratos execução'!A:V,17,FALSE),0)
)</f>
        <v>0</v>
      </c>
      <c r="U135" s="455" t="s">
        <v>78</v>
      </c>
      <c r="V135" s="222" t="s">
        <v>1014</v>
      </c>
      <c r="W135" s="96" cm="1">
        <f t="array" ref="W13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35" s="96" cm="1">
        <f t="array" ref="X13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512242.38250000001</v>
      </c>
      <c r="Y135" s="223" t="s">
        <v>1015</v>
      </c>
      <c r="Z135" s="224"/>
      <c r="AA135" s="215" t="s">
        <v>81</v>
      </c>
      <c r="AB135" s="218">
        <v>45600</v>
      </c>
      <c r="AC135" s="215"/>
      <c r="AD135" s="282" t="str">
        <f>IF(CONTRATOS[[#This Row],[DIAS_CONTRATO]]&lt;=1800,"PRAZO LEGAL",IF(CONTRATOS[[#This Row],[DIAS_CONTRATO]]&lt;=2130,"EXCEPCIONAL","EMERGENCIAL"))</f>
        <v>PRAZO LEGAL</v>
      </c>
      <c r="AE135" s="215" t="str">
        <f>YEAR(L135) &amp; " - " &amp; IF(MONTH(L135)&lt;=3, "1º Trimestre", IF(MONTH(L135)&lt;=6, "2º Trimestre", IF(MONTH(L135)&lt;=9, "3º Trimestre", IF(MONTH(L135)&lt;=12, "4º Trimestre"))))</f>
        <v>2027 - 1º Trimestre</v>
      </c>
      <c r="AF135" s="218">
        <f>CONTRATOS[[#This Row],[TÉRMINO]]-60</f>
        <v>46350</v>
      </c>
      <c r="AG135" s="116" t="str">
        <f>IF(Z135="","Sem informação", IF(Z135&lt;=AF135, "Dentro do prazo", "Fora do prazo"))</f>
        <v>Sem informação</v>
      </c>
      <c r="AH135" s="263" t="s">
        <v>115</v>
      </c>
      <c r="AI135" s="215"/>
      <c r="AJ135" s="215" t="s">
        <v>84</v>
      </c>
      <c r="AK135" s="215" t="s">
        <v>69</v>
      </c>
      <c r="AL135" s="215" t="s">
        <v>68</v>
      </c>
      <c r="AM135" s="215" t="s">
        <v>271</v>
      </c>
      <c r="AN135" s="215" t="s">
        <v>84</v>
      </c>
      <c r="AO13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edson.ferreira@tjpa.jus.br; thiago.soares@tjpa.jus.br; joao.vfalmeida@tjpa.jus.br;coordenadoria.contratos@tjpa.jus.br</v>
      </c>
      <c r="AP135" s="227">
        <f ca="1">CONTRATOS[[#This Row],[TÉRMINO]]-TODAY()</f>
        <v>236</v>
      </c>
      <c r="AQ135" s="215" t="str">
        <f>IF(YEAR(CONTRATOS[[#This Row],[TÉRMINO]])=2024,INT((MONTH(CONTRATOS[[#This Row],[TÉRMINO]])+2)/3),"")</f>
        <v/>
      </c>
      <c r="AR135" s="215"/>
      <c r="AS135" s="58" t="str">
        <f ca="1">IF(TODAY()-AB135&gt;365,"Iniciar Processo de Reajuste","Aguardar anualidade")</f>
        <v>Iniciar Processo de Reajuste</v>
      </c>
      <c r="AT135" s="215" t="str">
        <f>_xlfn.CONCAT(TEXT(B135,"000"),"/",C135)</f>
        <v>023/2025</v>
      </c>
      <c r="AU135" s="215"/>
      <c r="AV135" s="58" t="str" cm="1">
        <f t="array" ref="AV135">IF(CONTRATOS[[#This Row],[NOME DO FISCAL ]]="Sem indicação",
   CONTRATOS[[#This Row],[NOME DO FISCAL ]],
   _xlfn.LET(
      _xlpm.s, " "&amp;TRIM(CONTRATOS[[#This Row],[NOME DO FISCAL ]]),
      _xlpm.n, LEN(_xlpm.s)-1,
      _xlpm.idx, _xlfn.SEQUENCE(1,_xlpm.n),
      _xlpm.letras, IF(MID(_xlpm.s,_xlpm.idx,1)=" ", MID(_xlpm.s,_xlpm.idx+1,1), ""),
      _xlfn.TEXTJOIN("",TRUE,_xlpm.letras)
   )
)</f>
        <v>EGF</v>
      </c>
      <c r="AW135" s="57" t="str">
        <f>IF(CONTRATOS[[#This Row],[FISCAL DEMANDANTE]]="sem indicação",CONTRATOS[[#This Row],[FISCAL TECNICO]],CONTRATOS[[#This Row],[FISCAL DEMANDANTE]])</f>
        <v>Edson Goncalves Ferreira</v>
      </c>
      <c r="AX135" s="540" cm="1">
        <f t="array" ref="AX13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35" s="58" t="str">
        <f>_xlfn.CONCAT(CONTRATOS[[#This Row],[ARP ou CONTRATO]],CONTRATOS[[#This Row],[N°ANO]])</f>
        <v>ARP023/2025</v>
      </c>
      <c r="AZ135" s="293" t="str">
        <f>IF(ISNUMBER(FIND("8.666",AA135)),
"Nos termos da Portaria n° 3.615/2021-GP, a prorrogação de contratos administrativos deverá ser instaurada com antecedência mínima de 60 (sessenta) dias do término da vigência, mediante envio do respectivo expediente à SEADM, via SEI.",
IF(ISNUMBER(FIND("14.133",AA135)),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35" s="556"/>
    </row>
    <row r="136" spans="1:53" s="215" customFormat="1" ht="76.5" customHeight="1">
      <c r="A136" s="215" t="s">
        <v>71</v>
      </c>
      <c r="B136" s="216" t="s">
        <v>1016</v>
      </c>
      <c r="C136" s="215">
        <v>2025</v>
      </c>
      <c r="D136" s="216" t="s">
        <v>1017</v>
      </c>
      <c r="E136" s="215" t="s">
        <v>1018</v>
      </c>
      <c r="F136" s="217" t="s">
        <v>910</v>
      </c>
      <c r="G136" s="216" t="s">
        <v>110</v>
      </c>
      <c r="H136" s="215" t="s">
        <v>58</v>
      </c>
      <c r="I136" s="215" t="s">
        <v>911</v>
      </c>
      <c r="J136" s="218">
        <v>45680</v>
      </c>
      <c r="K136" s="62" t="str">
        <f>TEXT(J136,"DD/MM/AA")</f>
        <v>23/01/25</v>
      </c>
      <c r="L136" s="218">
        <v>46410</v>
      </c>
      <c r="M136" s="63" t="str">
        <f>TEXT(L136,"DD/MM/AA")</f>
        <v>23/01/27</v>
      </c>
      <c r="N136" s="115">
        <f>_xlfn.DAYS(CONTRATOS[[#This Row],[TÉRMINO]],CONTRATOS[[#This Row],[INÍCIO]])</f>
        <v>730</v>
      </c>
      <c r="O136" s="219">
        <f ca="1">IF(ISBLANK(CONTRATOS[[#This Row],[TÉRMINO]]),"-",IF(ISNUMBER(CONTRATOS[[#This Row],[TÉRMINO]]),IF(CONTRATOS[[#This Row],[TÉRMINO]]&lt;TODAY(),"EXPIRADO",CONTRATOS[[#This Row],[TÉRMINO]]-TODAY()),"INDETERMINADO"))</f>
        <v>236</v>
      </c>
      <c r="P136" s="221" t="str">
        <f ca="1">IF(O136="EXPIRADO","EXPIRADO",(IF(O136&lt;=30,"INFERIOR A 30 DIAS",(IF(O136&lt;=60,"INFERIOR A 60 DIAS",(IF(O136&lt;=90,"INFERIOR A 90 DIAS",(IF(O136&lt;=120,"INFERIOR A 120 DIAS",(IF(O136&lt;150,"INFERIOR A 150 DIAS",(IF(O136=150,"150 DIAS","SUPERIOR A 150 DIAS")))))))))))))</f>
        <v>SUPERIOR A 150 DIAS</v>
      </c>
      <c r="Q136" s="219" t="str">
        <f ca="1">IF(CONTRATOS[[#This Row],[TÉRMINO]]="","VIGENTE",IF(CONTRATOS[[#This Row],[TÉRMINO]]&gt;=TODAY(),"VIGENTE","EXPIRADO"))</f>
        <v>VIGENTE</v>
      </c>
      <c r="R136" s="309">
        <v>409313.85</v>
      </c>
      <c r="S136" s="259" t="s">
        <v>60</v>
      </c>
      <c r="T136" s="66">
        <f>IF(LEFT(AY136,3)="ARP",
    0,
    IFERROR(VLOOKUP(AY136,'M.11 Contratos execução'!A:V,17,FALSE),0)
)</f>
        <v>0</v>
      </c>
      <c r="U136" s="455" t="s">
        <v>78</v>
      </c>
      <c r="V136" s="222" t="s">
        <v>1019</v>
      </c>
      <c r="W136" s="96" cm="1">
        <f t="array" ref="W13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36" s="96" cm="1">
        <f t="array" ref="X13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837786.90449999995</v>
      </c>
      <c r="Y136" s="223" t="s">
        <v>1020</v>
      </c>
      <c r="Z136" s="224"/>
      <c r="AA136" s="215" t="s">
        <v>81</v>
      </c>
      <c r="AB136" s="218">
        <v>45600</v>
      </c>
      <c r="AD136" s="282" t="str">
        <f>IF(CONTRATOS[[#This Row],[DIAS_CONTRATO]]&lt;=1800,"PRAZO LEGAL",IF(CONTRATOS[[#This Row],[DIAS_CONTRATO]]&lt;=2130,"EXCEPCIONAL","EMERGENCIAL"))</f>
        <v>PRAZO LEGAL</v>
      </c>
      <c r="AE136" s="215" t="str">
        <f>YEAR(L136) &amp; " - " &amp; IF(MONTH(L136)&lt;=3, "1º Trimestre", IF(MONTH(L136)&lt;=6, "2º Trimestre", IF(MONTH(L136)&lt;=9, "3º Trimestre", IF(MONTH(L136)&lt;=12, "4º Trimestre"))))</f>
        <v>2027 - 1º Trimestre</v>
      </c>
      <c r="AF136" s="218">
        <f>CONTRATOS[[#This Row],[TÉRMINO]]-60</f>
        <v>46350</v>
      </c>
      <c r="AG136" s="116" t="str">
        <f>IF(Z136="","Sem informação", IF(Z136&lt;=AF136, "Dentro do prazo", "Fora do prazo"))</f>
        <v>Sem informação</v>
      </c>
      <c r="AH136" s="263" t="s">
        <v>115</v>
      </c>
      <c r="AJ136" s="215" t="s">
        <v>84</v>
      </c>
      <c r="AK136" s="215" t="s">
        <v>69</v>
      </c>
      <c r="AL136" s="215" t="s">
        <v>68</v>
      </c>
      <c r="AM136" s="215" t="s">
        <v>271</v>
      </c>
      <c r="AN136" s="215" t="s">
        <v>84</v>
      </c>
      <c r="AO13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edson.ferreira@tjpa.jus.br; thiago.soares@tjpa.jus.br; joao.vfalmeida@tjpa.jus.br;coordenadoria.contratos@tjpa.jus.br</v>
      </c>
      <c r="AP136" s="227">
        <f ca="1">CONTRATOS[[#This Row],[TÉRMINO]]-TODAY()</f>
        <v>236</v>
      </c>
      <c r="AQ136" s="215" t="str">
        <f>IF(YEAR(CONTRATOS[[#This Row],[TÉRMINO]])=2024,INT((MONTH(CONTRATOS[[#This Row],[TÉRMINO]])+2)/3),"")</f>
        <v/>
      </c>
      <c r="AS136" s="58" t="str">
        <f ca="1">IF(TODAY()-AB136&gt;365,"Iniciar Processo de Reajuste","Aguardar anualidade")</f>
        <v>Iniciar Processo de Reajuste</v>
      </c>
      <c r="AT136" s="215" t="str">
        <f>_xlfn.CONCAT(TEXT(B136,"000"),"/",C136)</f>
        <v>027/2025</v>
      </c>
      <c r="AV136" s="58" t="str" cm="1">
        <f t="array" ref="AV136">IF(CONTRATOS[[#This Row],[NOME DO FISCAL ]]="Sem indicação",
   CONTRATOS[[#This Row],[NOME DO FISCAL ]],
   _xlfn.LET(
      _xlpm.s, " "&amp;TRIM(CONTRATOS[[#This Row],[NOME DO FISCAL ]]),
      _xlpm.n, LEN(_xlpm.s)-1,
      _xlpm.idx, _xlfn.SEQUENCE(1,_xlpm.n),
      _xlpm.letras, IF(MID(_xlpm.s,_xlpm.idx,1)=" ", MID(_xlpm.s,_xlpm.idx+1,1), ""),
      _xlfn.TEXTJOIN("",TRUE,_xlpm.letras)
   )
)</f>
        <v>EGF</v>
      </c>
      <c r="AW136" s="57" t="str">
        <f>IF(CONTRATOS[[#This Row],[FISCAL DEMANDANTE]]="sem indicação",CONTRATOS[[#This Row],[FISCAL TECNICO]],CONTRATOS[[#This Row],[FISCAL DEMANDANTE]])</f>
        <v>Edson Goncalves Ferreira</v>
      </c>
      <c r="AX136" s="540" cm="1">
        <f t="array" ref="AX13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36" s="58" t="str">
        <f>_xlfn.CONCAT(CONTRATOS[[#This Row],[ARP ou CONTRATO]],CONTRATOS[[#This Row],[N°ANO]])</f>
        <v>ARP027/2025</v>
      </c>
      <c r="AZ136" s="293" t="str">
        <f>IF(ISNUMBER(FIND("8.666",AA136)),
"Nos termos da Portaria n° 3.615/2021-GP, a prorrogação de contratos administrativos deverá ser instaurada com antecedência mínima de 60 (sessenta) dias do término da vigência, mediante envio do respectivo expediente à SEADM, via SEI.",
IF(ISNUMBER(FIND("14.133",AA136)),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36" s="556"/>
    </row>
    <row r="137" spans="1:53" s="215" customFormat="1" ht="60">
      <c r="A137" s="215" t="s">
        <v>71</v>
      </c>
      <c r="B137" s="216" t="s">
        <v>972</v>
      </c>
      <c r="C137" s="215">
        <v>2025</v>
      </c>
      <c r="D137" s="216" t="s">
        <v>1021</v>
      </c>
      <c r="E137" s="215" t="s">
        <v>1022</v>
      </c>
      <c r="F137" s="217" t="s">
        <v>910</v>
      </c>
      <c r="G137" s="216" t="s">
        <v>110</v>
      </c>
      <c r="H137" s="215" t="s">
        <v>58</v>
      </c>
      <c r="I137" s="215" t="s">
        <v>911</v>
      </c>
      <c r="J137" s="218">
        <v>45680</v>
      </c>
      <c r="K137" s="62" t="str">
        <f>TEXT(J137,"DD/MM/AA")</f>
        <v>23/01/25</v>
      </c>
      <c r="L137" s="218">
        <v>46410</v>
      </c>
      <c r="M137" s="63" t="str">
        <f>TEXT(L137,"DD/MM/AA")</f>
        <v>23/01/27</v>
      </c>
      <c r="N137" s="115">
        <f>_xlfn.DAYS(CONTRATOS[[#This Row],[TÉRMINO]],CONTRATOS[[#This Row],[INÍCIO]])</f>
        <v>730</v>
      </c>
      <c r="O137" s="219">
        <f ca="1">IF(ISBLANK(CONTRATOS[[#This Row],[TÉRMINO]]),"-",IF(ISNUMBER(CONTRATOS[[#This Row],[TÉRMINO]]),IF(CONTRATOS[[#This Row],[TÉRMINO]]&lt;TODAY(),"EXPIRADO",CONTRATOS[[#This Row],[TÉRMINO]]-TODAY()),"INDETERMINADO"))</f>
        <v>236</v>
      </c>
      <c r="P137" s="221" t="str">
        <f ca="1">IF(O137="EXPIRADO","EXPIRADO",(IF(O137&lt;=30,"INFERIOR A 30 DIAS",(IF(O137&lt;=60,"INFERIOR A 60 DIAS",(IF(O137&lt;=90,"INFERIOR A 90 DIAS",(IF(O137&lt;=120,"INFERIOR A 120 DIAS",(IF(O137&lt;150,"INFERIOR A 150 DIAS",(IF(O137=150,"150 DIAS","SUPERIOR A 150 DIAS")))))))))))))</f>
        <v>SUPERIOR A 150 DIAS</v>
      </c>
      <c r="Q137" s="219" t="str">
        <f ca="1">IF(CONTRATOS[[#This Row],[TÉRMINO]]="","VIGENTE",IF(CONTRATOS[[#This Row],[TÉRMINO]]&gt;=TODAY(),"VIGENTE","EXPIRADO"))</f>
        <v>VIGENTE</v>
      </c>
      <c r="R137" s="309">
        <v>365020</v>
      </c>
      <c r="S137" s="259" t="s">
        <v>60</v>
      </c>
      <c r="T137" s="66">
        <f>IF(LEFT(AY137,3)="ARP",
    0,
    IFERROR(VLOOKUP(AY137,'M.11 Contratos execução'!A:V,17,FALSE),0)
)</f>
        <v>0</v>
      </c>
      <c r="U137" s="455" t="s">
        <v>78</v>
      </c>
      <c r="V137" s="222" t="s">
        <v>1023</v>
      </c>
      <c r="W137" s="96" cm="1">
        <f t="array" ref="W13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37" s="96" cm="1">
        <f t="array" ref="X13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747187.30200000003</v>
      </c>
      <c r="Y137" s="223" t="s">
        <v>1024</v>
      </c>
      <c r="Z137" s="224"/>
      <c r="AA137" s="215" t="s">
        <v>81</v>
      </c>
      <c r="AB137" s="218">
        <v>45600</v>
      </c>
      <c r="AD137" s="282" t="str">
        <f>IF(CONTRATOS[[#This Row],[DIAS_CONTRATO]]&lt;=1800,"PRAZO LEGAL",IF(CONTRATOS[[#This Row],[DIAS_CONTRATO]]&lt;=2130,"EXCEPCIONAL","EMERGENCIAL"))</f>
        <v>PRAZO LEGAL</v>
      </c>
      <c r="AE137" s="215" t="str">
        <f>YEAR(L137) &amp; " - " &amp; IF(MONTH(L137)&lt;=3, "1º Trimestre", IF(MONTH(L137)&lt;=6, "2º Trimestre", IF(MONTH(L137)&lt;=9, "3º Trimestre", IF(MONTH(L137)&lt;=12, "4º Trimestre"))))</f>
        <v>2027 - 1º Trimestre</v>
      </c>
      <c r="AF137" s="218">
        <f>CONTRATOS[[#This Row],[TÉRMINO]]-60</f>
        <v>46350</v>
      </c>
      <c r="AG137" s="116" t="str">
        <f>IF(Z137="","Sem informação", IF(Z137&lt;=AF137, "Dentro do prazo", "Fora do prazo"))</f>
        <v>Sem informação</v>
      </c>
      <c r="AH137" s="263" t="s">
        <v>115</v>
      </c>
      <c r="AJ137" s="215" t="s">
        <v>84</v>
      </c>
      <c r="AK137" s="215" t="s">
        <v>69</v>
      </c>
      <c r="AL137" s="215" t="s">
        <v>68</v>
      </c>
      <c r="AM137" s="215" t="s">
        <v>271</v>
      </c>
      <c r="AN137" s="215" t="s">
        <v>84</v>
      </c>
      <c r="AO13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edson.ferreira@tjpa.jus.br; thiago.soares@tjpa.jus.br; joao.vfalmeida@tjpa.jus.br;coordenadoria.contratos@tjpa.jus.br</v>
      </c>
      <c r="AP137" s="227">
        <f ca="1">CONTRATOS[[#This Row],[TÉRMINO]]-TODAY()</f>
        <v>236</v>
      </c>
      <c r="AQ137" s="215" t="str">
        <f>IF(YEAR(CONTRATOS[[#This Row],[TÉRMINO]])=2024,INT((MONTH(CONTRATOS[[#This Row],[TÉRMINO]])+2)/3),"")</f>
        <v/>
      </c>
      <c r="AS137" s="58" t="str">
        <f ca="1">IF(TODAY()-AB137&gt;365,"Iniciar Processo de Reajuste","Aguardar anualidade")</f>
        <v>Iniciar Processo de Reajuste</v>
      </c>
      <c r="AT137" s="215" t="str">
        <f>_xlfn.CONCAT(TEXT(B137,"000"),"/",C137)</f>
        <v>028/2025</v>
      </c>
      <c r="AV137" s="58" t="str" cm="1">
        <f t="array" ref="AV137">IF(CONTRATOS[[#This Row],[NOME DO FISCAL ]]="Sem indicação",
   CONTRATOS[[#This Row],[NOME DO FISCAL ]],
   _xlfn.LET(
      _xlpm.s, " "&amp;TRIM(CONTRATOS[[#This Row],[NOME DO FISCAL ]]),
      _xlpm.n, LEN(_xlpm.s)-1,
      _xlpm.idx, _xlfn.SEQUENCE(1,_xlpm.n),
      _xlpm.letras, IF(MID(_xlpm.s,_xlpm.idx,1)=" ", MID(_xlpm.s,_xlpm.idx+1,1), ""),
      _xlfn.TEXTJOIN("",TRUE,_xlpm.letras)
   )
)</f>
        <v>EGF</v>
      </c>
      <c r="AW137" s="57" t="str">
        <f>IF(CONTRATOS[[#This Row],[FISCAL DEMANDANTE]]="sem indicação",CONTRATOS[[#This Row],[FISCAL TECNICO]],CONTRATOS[[#This Row],[FISCAL DEMANDANTE]])</f>
        <v>Edson Goncalves Ferreira</v>
      </c>
      <c r="AX137" s="540" cm="1">
        <f t="array" ref="AX13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37" s="58" t="str">
        <f>_xlfn.CONCAT(CONTRATOS[[#This Row],[ARP ou CONTRATO]],CONTRATOS[[#This Row],[N°ANO]])</f>
        <v>ARP028/2025</v>
      </c>
      <c r="AZ137" s="293" t="str">
        <f>IF(ISNUMBER(FIND("8.666",AA137)),
"Nos termos da Portaria n° 3.615/2021-GP, a prorrogação de contratos administrativos deverá ser instaurada com antecedência mínima de 60 (sessenta) dias do término da vigência, mediante envio do respectivo expediente à SEADM, via SEI.",
IF(ISNUMBER(FIND("14.133",AA137)),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37" s="556"/>
    </row>
    <row r="138" spans="1:53" s="215" customFormat="1" ht="57" customHeight="1">
      <c r="A138" s="58" t="s">
        <v>52</v>
      </c>
      <c r="B138" s="68" t="s">
        <v>1025</v>
      </c>
      <c r="C138" s="93">
        <v>2023</v>
      </c>
      <c r="D138" s="57" t="s">
        <v>1026</v>
      </c>
      <c r="E138" s="58" t="s">
        <v>1027</v>
      </c>
      <c r="F138" s="59" t="s">
        <v>1028</v>
      </c>
      <c r="G138" s="115" t="s">
        <v>57</v>
      </c>
      <c r="H138" s="60" t="s">
        <v>145</v>
      </c>
      <c r="I138" s="60" t="s">
        <v>1029</v>
      </c>
      <c r="J138" s="61">
        <v>44952</v>
      </c>
      <c r="K138" s="62" t="str">
        <f>TEXT(J138,"DD/MM/AA")</f>
        <v>26/01/23</v>
      </c>
      <c r="L138" s="61">
        <v>46413</v>
      </c>
      <c r="M138" s="63" t="str">
        <f>TEXT(L138,"DD/MM/AA")</f>
        <v>26/01/27</v>
      </c>
      <c r="N138" s="115">
        <f>_xlfn.DAYS(CONTRATOS[[#This Row],[TÉRMINO]],CONTRATOS[[#This Row],[INÍCIO]])</f>
        <v>1461</v>
      </c>
      <c r="O138" s="64">
        <f ca="1">IF(ISBLANK(CONTRATOS[[#This Row],[TÉRMINO]]),"-",IF(ISNUMBER(CONTRATOS[[#This Row],[TÉRMINO]]),IF(CONTRATOS[[#This Row],[TÉRMINO]]&lt;TODAY(),"EXPIRADO",CONTRATOS[[#This Row],[TÉRMINO]]-TODAY()),"INDETERMINADO"))</f>
        <v>239</v>
      </c>
      <c r="P138" s="64" t="str">
        <f ca="1">IF(O138="EXPIRADO","EXPIRADO",(IF(O138&lt;=30,"INFERIOR A 30 DIAS",(IF(O138&lt;=60,"INFERIOR A 60 DIAS",(IF(O138&lt;=90,"INFERIOR A 90 DIAS",(IF(O138&lt;=120,"INFERIOR A 120 DIAS",(IF(O138&lt;150,"INFERIOR A 150 DIAS",(IF(O138=150,"150 DIAS","SUPERIOR A 150 DIAS")))))))))))))</f>
        <v>SUPERIOR A 150 DIAS</v>
      </c>
      <c r="Q138" s="64" t="str">
        <f ca="1">IF(CONTRATOS[[#This Row],[TÉRMINO]]="","VIGENTE",IF(CONTRATOS[[#This Row],[TÉRMINO]]&gt;=TODAY(),"VIGENTE","EXPIRADO"))</f>
        <v>VIGENTE</v>
      </c>
      <c r="R138" s="72">
        <v>3685900</v>
      </c>
      <c r="S138" s="80" t="s">
        <v>60</v>
      </c>
      <c r="T138" s="66">
        <f>IF(LEFT(AY138,3)="ARP",
    0,
    IFERROR(VLOOKUP(AY138,'M.11 Contratos execução'!A:V,17,FALSE),0)
)</f>
        <v>2</v>
      </c>
      <c r="U138" s="455" t="s">
        <v>441</v>
      </c>
      <c r="V138" s="58" t="s">
        <v>1030</v>
      </c>
      <c r="W138" s="96" cm="1">
        <f t="array" ref="W13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38" s="96" cm="1">
        <f t="array" ref="X13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4586131.9000000004</v>
      </c>
      <c r="Y138" s="67" t="s">
        <v>1031</v>
      </c>
      <c r="Z138" s="157"/>
      <c r="AA138" s="58" t="s">
        <v>64</v>
      </c>
      <c r="AB138" s="58"/>
      <c r="AC138" s="58" t="s">
        <v>101</v>
      </c>
      <c r="AD138" s="116" t="str">
        <f>IF(CONTRATOS[[#This Row],[DIAS_CONTRATO]]&lt;=1800,"PRAZO LEGAL",IF(CONTRATOS[[#This Row],[DIAS_CONTRATO]]&lt;=2130,"EXCEPCIONAL","EMERGENCIAL"))</f>
        <v>PRAZO LEGAL</v>
      </c>
      <c r="AE138" s="58" t="str">
        <f>YEAR(L138) &amp; " - " &amp; IF(MONTH(L138)&lt;=3, "1º Trimestre", IF(MONTH(L138)&lt;=6, "2º Trimestre", IF(MONTH(L138)&lt;=9, "3º Trimestre", IF(MONTH(L138)&lt;=12, "4º Trimestre"))))</f>
        <v>2027 - 1º Trimestre</v>
      </c>
      <c r="AF138" s="130">
        <f>CONTRATOS[[#This Row],[TÉRMINO]]-60</f>
        <v>46353</v>
      </c>
      <c r="AG138" s="116" t="str">
        <f>IF(Z138="","Sem informação", IF(Z138&lt;=AF138, "Dentro do prazo", "Fora do prazo"))</f>
        <v>Sem informação</v>
      </c>
      <c r="AH138" s="79" t="s">
        <v>115</v>
      </c>
      <c r="AI138" s="74"/>
      <c r="AJ138" s="58" t="s">
        <v>1032</v>
      </c>
      <c r="AK138" s="58" t="s">
        <v>1033</v>
      </c>
      <c r="AL138" s="58" t="s">
        <v>176</v>
      </c>
      <c r="AM138" s="115" t="s">
        <v>69</v>
      </c>
      <c r="AN138" s="115" t="s">
        <v>69</v>
      </c>
      <c r="AO13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miguel.lasantos@tjpa.jus.br;anailton.alencar@tjpa.jus.br; sergio.moreira@tjpa.jus.br; ; ;coordenadoria.contratos@tjpa.jus.br</v>
      </c>
      <c r="AP138" s="143">
        <f ca="1">CONTRATOS[[#This Row],[TÉRMINO]]-TODAY()</f>
        <v>239</v>
      </c>
      <c r="AQ138" s="58" t="str">
        <f>IF(YEAR(CONTRATOS[[#This Row],[TÉRMINO]])=2024,INT((MONTH(CONTRATOS[[#This Row],[TÉRMINO]])+2)/3),"")</f>
        <v/>
      </c>
      <c r="AR138" s="58" t="s">
        <v>155</v>
      </c>
      <c r="AS138" s="58" t="str">
        <f ca="1">IF(TODAY()-AB138&gt;365,"Iniciar Processo de Reajuste","Aguardar anualidade")</f>
        <v>Iniciar Processo de Reajuste</v>
      </c>
      <c r="AT138" s="58" t="str">
        <f>_xlfn.CONCAT(TEXT(B138,"000"),"/",C138)</f>
        <v>007/2023</v>
      </c>
      <c r="AU138" s="58"/>
      <c r="AV138" s="58" t="str" cm="1">
        <f t="array" ref="AV138">IF(CONTRATOS[[#This Row],[NOME DO FISCAL ]]="Sem indicação",
   CONTRATOS[[#This Row],[NOME DO FISCAL ]],
   _xlfn.LET(
      _xlpm.s, " "&amp;TRIM(CONTRATOS[[#This Row],[NOME DO FISCAL ]]),
      _xlpm.n, LEN(_xlpm.s)-1,
      _xlpm.idx, _xlfn.SEQUENCE(1,_xlpm.n),
      _xlpm.letras, IF(MID(_xlpm.s,_xlpm.idx,1)=" ", MID(_xlpm.s,_xlpm.idx+1,1), ""),
      _xlfn.TEXTJOIN("",TRUE,_xlpm.letras)
   )
)</f>
        <v>APdA</v>
      </c>
      <c r="AW138" s="57" t="str">
        <f>IF(CONTRATOS[[#This Row],[FISCAL DEMANDANTE]]="sem indicação",CONTRATOS[[#This Row],[FISCAL TECNICO]],CONTRATOS[[#This Row],[FISCAL DEMANDANTE]])</f>
        <v>Anailton Paulo de Alencar</v>
      </c>
      <c r="AX138" s="540" cm="1">
        <f t="array" ref="AX13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5417305.4800000004</v>
      </c>
      <c r="AY138" s="58" t="str">
        <f>_xlfn.CONCAT(CONTRATOS[[#This Row],[ARP ou CONTRATO]],CONTRATOS[[#This Row],[N°ANO]])</f>
        <v>CONTRATO007/2023</v>
      </c>
      <c r="AZ138" s="293" t="str">
        <f>IF(ISNUMBER(FIND("8.666",AA138)),
"Nos termos da Portaria n° 3.615/2021-GP, a prorrogação de contratos administrativos deverá ser instaurada com antecedência mínima de 60 (sessenta) dias do término da vigência, mediante envio do respectivo expediente à SEADM, via SEI.",
IF(ISNUMBER(FIND("14.133",AA138)),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38" s="556"/>
    </row>
    <row r="139" spans="1:53" s="240" customFormat="1" ht="130.5">
      <c r="A139" s="215" t="s">
        <v>71</v>
      </c>
      <c r="B139" s="216" t="s">
        <v>1034</v>
      </c>
      <c r="C139" s="215">
        <v>2025</v>
      </c>
      <c r="D139" s="216" t="s">
        <v>1035</v>
      </c>
      <c r="E139" s="215" t="s">
        <v>1036</v>
      </c>
      <c r="F139" s="217" t="s">
        <v>982</v>
      </c>
      <c r="G139" s="216" t="s">
        <v>983</v>
      </c>
      <c r="H139" s="215" t="s">
        <v>58</v>
      </c>
      <c r="I139" s="215" t="s">
        <v>984</v>
      </c>
      <c r="J139" s="218">
        <v>45687</v>
      </c>
      <c r="K139" s="62" t="str">
        <f>TEXT(J139,"DD/MM/AA")</f>
        <v>30/01/25</v>
      </c>
      <c r="L139" s="218">
        <v>46417</v>
      </c>
      <c r="M139" s="63" t="str">
        <f>TEXT(L139,"DD/MM/AA")</f>
        <v>30/01/27</v>
      </c>
      <c r="N139" s="115">
        <f>_xlfn.DAYS(CONTRATOS[[#This Row],[TÉRMINO]],CONTRATOS[[#This Row],[INÍCIO]])</f>
        <v>730</v>
      </c>
      <c r="O139" s="219">
        <f ca="1">IF(ISBLANK(CONTRATOS[[#This Row],[TÉRMINO]]),"-",IF(ISNUMBER(CONTRATOS[[#This Row],[TÉRMINO]]),IF(CONTRATOS[[#This Row],[TÉRMINO]]&lt;TODAY(),"EXPIRADO",CONTRATOS[[#This Row],[TÉRMINO]]-TODAY()),"INDETERMINADO"))</f>
        <v>243</v>
      </c>
      <c r="P139" s="221" t="str">
        <f ca="1">IF(O139="EXPIRADO","EXPIRADO",(IF(O139&lt;=30,"INFERIOR A 30 DIAS",(IF(O139&lt;=60,"INFERIOR A 60 DIAS",(IF(O139&lt;=90,"INFERIOR A 90 DIAS",(IF(O139&lt;=120,"INFERIOR A 120 DIAS",(IF(O139&lt;150,"INFERIOR A 150 DIAS",(IF(O139=150,"150 DIAS","SUPERIOR A 150 DIAS")))))))))))))</f>
        <v>SUPERIOR A 150 DIAS</v>
      </c>
      <c r="Q139" s="219" t="str">
        <f ca="1">IF(CONTRATOS[[#This Row],[TÉRMINO]]="","VIGENTE",IF(CONTRATOS[[#This Row],[TÉRMINO]]&gt;=TODAY(),"VIGENTE","EXPIRADO"))</f>
        <v>VIGENTE</v>
      </c>
      <c r="R139" s="309">
        <v>9631.7800000000007</v>
      </c>
      <c r="S139" s="259" t="s">
        <v>60</v>
      </c>
      <c r="T139" s="66">
        <f>IF(LEFT(AY139,3)="ARP",
    0,
    IFERROR(VLOOKUP(AY139,'M.11 Contratos execução'!A:V,17,FALSE),0)
)</f>
        <v>0</v>
      </c>
      <c r="U139" s="593" t="s">
        <v>243</v>
      </c>
      <c r="V139" s="222" t="s">
        <v>1037</v>
      </c>
      <c r="W139" s="96" cm="1">
        <f t="array" ref="W13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39" s="96" cm="1">
        <f t="array" ref="X13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20288.308400000002</v>
      </c>
      <c r="Y139" s="133" t="s">
        <v>1038</v>
      </c>
      <c r="Z139" s="224">
        <v>46009</v>
      </c>
      <c r="AA139" s="215" t="s">
        <v>81</v>
      </c>
      <c r="AB139" s="359"/>
      <c r="AC139" s="215"/>
      <c r="AD139" s="282" t="str">
        <f>IF(CONTRATOS[[#This Row],[DIAS_CONTRATO]]&lt;=1800,"PRAZO LEGAL",IF(CONTRATOS[[#This Row],[DIAS_CONTRATO]]&lt;=2130,"EXCEPCIONAL","EMERGENCIAL"))</f>
        <v>PRAZO LEGAL</v>
      </c>
      <c r="AE139" s="215" t="str">
        <f>YEAR(L139) &amp; " - " &amp; IF(MONTH(L139)&lt;=3, "1º Trimestre", IF(MONTH(L139)&lt;=6, "2º Trimestre", IF(MONTH(L139)&lt;=9, "3º Trimestre", IF(MONTH(L139)&lt;=12, "4º Trimestre"))))</f>
        <v>2027 - 1º Trimestre</v>
      </c>
      <c r="AF139" s="218">
        <f>CONTRATOS[[#This Row],[TÉRMINO]]-60</f>
        <v>46357</v>
      </c>
      <c r="AG139" s="116" t="str">
        <f>IF(Z139="","Sem informação", IF(Z139&lt;=AF139, "Dentro do prazo", "Fora do prazo"))</f>
        <v>Dentro do prazo</v>
      </c>
      <c r="AH139" s="263" t="s">
        <v>82</v>
      </c>
      <c r="AI139" s="215"/>
      <c r="AJ139" s="215" t="s">
        <v>987</v>
      </c>
      <c r="AK139" s="215" t="s">
        <v>69</v>
      </c>
      <c r="AL139" s="215" t="s">
        <v>988</v>
      </c>
      <c r="AM139" s="215" t="s">
        <v>69</v>
      </c>
      <c r="AN139" s="215" t="s">
        <v>69</v>
      </c>
      <c r="AO13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edson.souza@tjpa.jus.br;; erison.souza@tjpa.jus.br; ; ;coordenadoria.contratos@tjpa.jus.br</v>
      </c>
      <c r="AP139" s="227">
        <f ca="1">CONTRATOS[[#This Row],[TÉRMINO]]-TODAY()</f>
        <v>243</v>
      </c>
      <c r="AQ139" s="215" t="str">
        <f>IF(YEAR(CONTRATOS[[#This Row],[TÉRMINO]])=2024,INT((MONTH(CONTRATOS[[#This Row],[TÉRMINO]])+2)/3),"")</f>
        <v/>
      </c>
      <c r="AR139" s="215"/>
      <c r="AS139" s="58" t="str">
        <f ca="1">IF(TODAY()-AB139&gt;365,"Iniciar Processo de Reajuste","Aguardar anualidade")</f>
        <v>Iniciar Processo de Reajuste</v>
      </c>
      <c r="AT139" s="215" t="str">
        <f>_xlfn.CONCAT(TEXT(B139,"000"),"/",C139)</f>
        <v>014/2025</v>
      </c>
      <c r="AU139" s="215"/>
      <c r="AV139" s="58" t="str" cm="1">
        <f t="array" ref="AV139">IF(CONTRATOS[[#This Row],[NOME DO FISCAL ]]="Sem indicação",
   CONTRATOS[[#This Row],[NOME DO FISCAL ]],
   _xlfn.LET(
      _xlpm.s, " "&amp;TRIM(CONTRATOS[[#This Row],[NOME DO FISCAL ]]),
      _xlpm.n, LEN(_xlpm.s)-1,
      _xlpm.idx, _xlfn.SEQUENCE(1,_xlpm.n),
      _xlpm.letras, IF(MID(_xlpm.s,_xlpm.idx,1)=" ", MID(_xlpm.s,_xlpm.idx+1,1), ""),
      _xlfn.TEXTJOIN("",TRUE,_xlpm.letras)
   )
)</f>
        <v>ELdS</v>
      </c>
      <c r="AW139" s="57" t="str">
        <f>IF(CONTRATOS[[#This Row],[FISCAL DEMANDANTE]]="sem indicação",CONTRATOS[[#This Row],[FISCAL TECNICO]],CONTRATOS[[#This Row],[FISCAL DEMANDANTE]])</f>
        <v>Erison Lima de Souza</v>
      </c>
      <c r="AX139" s="540" cm="1">
        <f t="array" ref="AX13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39" s="58" t="str">
        <f>_xlfn.CONCAT(CONTRATOS[[#This Row],[ARP ou CONTRATO]],CONTRATOS[[#This Row],[N°ANO]])</f>
        <v>ARP014/2025</v>
      </c>
      <c r="AZ139" s="293" t="str">
        <f>IF(ISNUMBER(FIND("8.666",AA139)),
"Nos termos da Portaria n° 3.615/2021-GP, a prorrogação de contratos administrativos deverá ser instaurada com antecedência mínima de 60 (sessenta) dias do término da vigência, mediante envio do respectivo expediente à SEADM, via SEI.",
IF(ISNUMBER(FIND("14.133",AA139)),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39" s="556"/>
    </row>
    <row r="140" spans="1:53" s="215" customFormat="1" ht="105" customHeight="1">
      <c r="A140" s="58" t="s">
        <v>71</v>
      </c>
      <c r="B140" s="57" t="s">
        <v>939</v>
      </c>
      <c r="C140" s="58">
        <v>2026</v>
      </c>
      <c r="D140" s="57" t="s">
        <v>1039</v>
      </c>
      <c r="E140" s="58" t="s">
        <v>1040</v>
      </c>
      <c r="F140" s="59" t="s">
        <v>1041</v>
      </c>
      <c r="G140" s="57" t="s">
        <v>144</v>
      </c>
      <c r="H140" s="58" t="s">
        <v>58</v>
      </c>
      <c r="I140" s="60" t="s">
        <v>1042</v>
      </c>
      <c r="J140" s="61">
        <v>46055</v>
      </c>
      <c r="K140" s="62" t="str">
        <f>TEXT(J140,"DD/MM/AA")</f>
        <v>02/02/26</v>
      </c>
      <c r="L140" s="61">
        <v>46420</v>
      </c>
      <c r="M140" s="63" t="str">
        <f>TEXT(L140,"DD/MM/AA")</f>
        <v>02/02/27</v>
      </c>
      <c r="N140" s="115">
        <f>_xlfn.DAYS(CONTRATOS[[#This Row],[TÉRMINO]],CONTRATOS[[#This Row],[INÍCIO]])</f>
        <v>365</v>
      </c>
      <c r="O140" s="62">
        <f ca="1">IF(ISBLANK(CONTRATOS[[#This Row],[TÉRMINO]]),"-",IF(ISNUMBER(CONTRATOS[[#This Row],[TÉRMINO]]),IF(CONTRATOS[[#This Row],[TÉRMINO]]&lt;TODAY(),"EXPIRADO",CONTRATOS[[#This Row],[TÉRMINO]]-TODAY()),"INDETERMINADO"))</f>
        <v>246</v>
      </c>
      <c r="P140" s="64" t="str">
        <f ca="1">IF(O140="EXPIRADO","EXPIRADO",(IF(O140&lt;=30,"INFERIOR A 30 DIAS",(IF(O140&lt;=60,"INFERIOR A 60 DIAS",(IF(O140&lt;=90,"INFERIOR A 90 DIAS",(IF(O140&lt;=120,"INFERIOR A 120 DIAS",(IF(O140&lt;150,"INFERIOR A 150 DIAS",(IF(O140=150,"150 DIAS","SUPERIOR A 150 DIAS")))))))))))))</f>
        <v>SUPERIOR A 150 DIAS</v>
      </c>
      <c r="Q140" s="62" t="str">
        <f ca="1">IF(CONTRATOS[[#This Row],[TÉRMINO]]="","VIGENTE",IF(CONTRATOS[[#This Row],[TÉRMINO]]&gt;=TODAY(),"VIGENTE","EXPIRADO"))</f>
        <v>VIGENTE</v>
      </c>
      <c r="R140" s="72">
        <v>30900000</v>
      </c>
      <c r="S140" s="80" t="s">
        <v>60</v>
      </c>
      <c r="T140" s="599">
        <f>IF(LEFT(AY140,3)="ARP",
    0,
    IFERROR(VLOOKUP(AY140,'M.11 Contratos execução'!A:V,17,FALSE),0)
)</f>
        <v>0</v>
      </c>
      <c r="U140" s="455" t="s">
        <v>98</v>
      </c>
      <c r="V140" s="167" t="s">
        <v>1043</v>
      </c>
      <c r="W140" s="179" cm="1">
        <f t="array" ref="W14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40" s="179" cm="1">
        <f t="array" ref="X14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30900000</v>
      </c>
      <c r="Y140" s="67"/>
      <c r="Z140" s="158"/>
      <c r="AA140" s="598" t="s">
        <v>81</v>
      </c>
      <c r="AB140" s="61">
        <v>45978</v>
      </c>
      <c r="AC140" s="58"/>
      <c r="AD140" s="289" t="str">
        <f>IF(CONTRATOS[[#This Row],[DIAS_CONTRATO]]&lt;=1800,"PRAZO LEGAL",IF(CONTRATOS[[#This Row],[DIAS_CONTRATO]]&lt;=2130,"EXCEPCIONAL","EMERGENCIAL"))</f>
        <v>PRAZO LEGAL</v>
      </c>
      <c r="AE140" s="116" t="str">
        <f>YEAR(L140) &amp; " - " &amp; IF(MONTH(L140)&lt;=3, "1º Trimestre", IF(MONTH(L140)&lt;=6, "2º Trimestre", IF(MONTH(L140)&lt;=9, "3º Trimestre", IF(MONTH(L140)&lt;=12, "4º Trimestre"))))</f>
        <v>2027 - 1º Trimestre</v>
      </c>
      <c r="AF140" s="130">
        <f>CONTRATOS[[#This Row],[TÉRMINO]]-60</f>
        <v>46360</v>
      </c>
      <c r="AG140" s="116" t="str">
        <f>IF(Z140="","Sem informação", IF(Z140&lt;=AF140, "Dentro do prazo", "Fora do prazo"))</f>
        <v>Sem informação</v>
      </c>
      <c r="AH140" s="79"/>
      <c r="AI140" s="74"/>
      <c r="AJ140" s="58" t="s">
        <v>1044</v>
      </c>
      <c r="AK140" s="598" t="s">
        <v>69</v>
      </c>
      <c r="AL140" s="58" t="s">
        <v>337</v>
      </c>
      <c r="AM140" s="58" t="s">
        <v>103</v>
      </c>
      <c r="AN140" s="58" t="s">
        <v>1044</v>
      </c>
      <c r="AO140" s="61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jorge.abdon@tjpa.jus.br;; daniel.ferreira@tjpa.jus.br; arilson.silva@tjpa.jus.br; jorge.abdon@tjpa.jus.br;coordenadoria.contratos@tjpa.jus.br</v>
      </c>
      <c r="AP140" s="143">
        <f ca="1">CONTRATOS[[#This Row],[TÉRMINO]]-TODAY()</f>
        <v>246</v>
      </c>
      <c r="AQ140" s="58" t="str">
        <f>IF(YEAR(CONTRATOS[[#This Row],[TÉRMINO]])=2024,INT((MONTH(CONTRATOS[[#This Row],[TÉRMINO]])+2)/3),"")</f>
        <v/>
      </c>
      <c r="AR140" s="58"/>
      <c r="AS140" s="58" t="str">
        <f ca="1">IF(TODAY()-AB140&gt;365,"Iniciar Processo de Reajuste","Aguardar anualidade")</f>
        <v>Aguardar anualidade</v>
      </c>
      <c r="AT140" s="58" t="str">
        <f>_xlfn.CONCAT(TEXT(B140,"000"),"/",C140)</f>
        <v>001/2026</v>
      </c>
      <c r="AU140" s="58"/>
      <c r="AV140" s="57" t="str" cm="1">
        <f t="array" ref="AV140">IF(CONTRATOS[[#This Row],[NOME DO FISCAL ]]="Sem indicação",
   CONTRATOS[[#This Row],[NOME DO FISCAL ]],
   _xlfn.LET(
      _xlpm.s, " "&amp;TRIM(CONTRATOS[[#This Row],[NOME DO FISCAL ]]),
      _xlpm.n, LEN(_xlpm.s)-1,
      _xlpm.idx, _xlfn.SEQUENCE(1,_xlpm.n),
      _xlpm.letras, IF(MID(_xlpm.s,_xlpm.idx,1)=" ", MID(_xlpm.s,_xlpm.idx+1,1), ""),
      _xlfn.TEXTJOIN("",TRUE,_xlpm.letras)
   )
)</f>
        <v>DAF</v>
      </c>
      <c r="AW140" s="57" t="str">
        <f>IF(CONTRATOS[[#This Row],[FISCAL DEMANDANTE]]="sem indicação",CONTRATOS[[#This Row],[FISCAL TECNICO]],CONTRATOS[[#This Row],[FISCAL DEMANDANTE]])</f>
        <v xml:space="preserve">Daniel Azevedo Ferreira </v>
      </c>
      <c r="AX140" s="540" cm="1">
        <f t="array" ref="AX14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40" s="58" t="str">
        <f>_xlfn.CONCAT(CONTRATOS[[#This Row],[ARP ou CONTRATO]],CONTRATOS[[#This Row],[N°ANO]])</f>
        <v>ARP001/2026</v>
      </c>
      <c r="AZ140" s="293" t="str">
        <f>IF(ISNUMBER(FIND("8.666",AA140)),
"Nos termos da Portaria n° 3.615/2021-GP, a prorrogação de contratos administrativos deverá ser instaurada com antecedência mínima de 60 (sessenta) dias do término da vigência, mediante envio do respectivo expediente à SEADM, via SEI.",
IF(ISNUMBER(FIND("14.133",AA140)),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40" s="556"/>
    </row>
    <row r="141" spans="1:53" s="240" customFormat="1" ht="60">
      <c r="A141" s="215" t="s">
        <v>71</v>
      </c>
      <c r="B141" s="216" t="s">
        <v>304</v>
      </c>
      <c r="C141" s="215">
        <v>2025</v>
      </c>
      <c r="D141" s="216" t="s">
        <v>1045</v>
      </c>
      <c r="E141" s="215" t="s">
        <v>1046</v>
      </c>
      <c r="F141" s="217" t="s">
        <v>1047</v>
      </c>
      <c r="G141" s="216" t="s">
        <v>76</v>
      </c>
      <c r="H141" s="215" t="s">
        <v>58</v>
      </c>
      <c r="I141" s="215" t="s">
        <v>1048</v>
      </c>
      <c r="J141" s="218">
        <v>45695</v>
      </c>
      <c r="K141" s="219" t="str">
        <f>TEXT(J141,"DD/MM/AA")</f>
        <v>07/02/25</v>
      </c>
      <c r="L141" s="218">
        <v>46425</v>
      </c>
      <c r="M141" s="220" t="str">
        <f>TEXT(L141,"DD/MM/AA")</f>
        <v>07/02/27</v>
      </c>
      <c r="N141" s="219">
        <f>_xlfn.DAYS(CONTRATOS[[#This Row],[TÉRMINO]],CONTRATOS[[#This Row],[INÍCIO]])</f>
        <v>730</v>
      </c>
      <c r="O141" s="219">
        <f ca="1">IF(ISBLANK(CONTRATOS[[#This Row],[TÉRMINO]]),"-",IF(ISNUMBER(CONTRATOS[[#This Row],[TÉRMINO]]),IF(CONTRATOS[[#This Row],[TÉRMINO]]&lt;TODAY(),"EXPIRADO",CONTRATOS[[#This Row],[TÉRMINO]]-TODAY()),"INDETERMINADO"))</f>
        <v>251</v>
      </c>
      <c r="P141" s="221" t="str">
        <f ca="1">IF(O141="EXPIRADO","EXPIRADO",(IF(O141&lt;=30,"INFERIOR A 30 DIAS",(IF(O141&lt;=60,"INFERIOR A 60 DIAS",(IF(O141&lt;=90,"INFERIOR A 90 DIAS",(IF(O141&lt;=120,"INFERIOR A 120 DIAS",(IF(O141&lt;150,"INFERIOR A 150 DIAS",(IF(O141=150,"150 DIAS","SUPERIOR A 150 DIAS")))))))))))))</f>
        <v>SUPERIOR A 150 DIAS</v>
      </c>
      <c r="Q141" s="219" t="str">
        <f ca="1">IF(CONTRATOS[[#This Row],[TÉRMINO]]="","VIGENTE",IF(CONTRATOS[[#This Row],[TÉRMINO]]&gt;=TODAY(),"VIGENTE","EXPIRADO"))</f>
        <v>VIGENTE</v>
      </c>
      <c r="R141" s="309">
        <v>0</v>
      </c>
      <c r="S141" s="259" t="s">
        <v>60</v>
      </c>
      <c r="T141" s="66">
        <f>IF(LEFT(AY141,3)="ARP",
    0,
    IFERROR(VLOOKUP(AY141,'M.11 Contratos execução'!A:V,17,FALSE),0)
)</f>
        <v>0</v>
      </c>
      <c r="U141" s="455" t="s">
        <v>61</v>
      </c>
      <c r="V141" s="167" t="s">
        <v>1049</v>
      </c>
      <c r="W141" s="96" cm="1">
        <f t="array" ref="W14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41" s="96" cm="1">
        <f t="array" ref="X14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3015939.319875</v>
      </c>
      <c r="Y141" s="223" t="s">
        <v>1050</v>
      </c>
      <c r="Z141" s="224"/>
      <c r="AA141" s="215" t="s">
        <v>81</v>
      </c>
      <c r="AB141" s="218">
        <v>45567</v>
      </c>
      <c r="AC141" s="215"/>
      <c r="AD141" s="282" t="str">
        <f>IF(CONTRATOS[[#This Row],[DIAS_CONTRATO]]&lt;=1800,"PRAZO LEGAL",IF(CONTRATOS[[#This Row],[DIAS_CONTRATO]]&lt;=2130,"EXCEPCIONAL","EMERGENCIAL"))</f>
        <v>PRAZO LEGAL</v>
      </c>
      <c r="AE141" s="215" t="str">
        <f>YEAR(L141) &amp; " - " &amp; IF(MONTH(L141)&lt;=3, "1º Trimestre", IF(MONTH(L141)&lt;=6, "2º Trimestre", IF(MONTH(L141)&lt;=9, "3º Trimestre", IF(MONTH(L141)&lt;=12, "4º Trimestre"))))</f>
        <v>2027 - 1º Trimestre</v>
      </c>
      <c r="AF141" s="218">
        <f>CONTRATOS[[#This Row],[TÉRMINO]]-60</f>
        <v>46365</v>
      </c>
      <c r="AG141" s="116" t="str">
        <f>IF(Z141="","Sem informação", IF(Z141&lt;=AF141, "Dentro do prazo", "Fora do prazo"))</f>
        <v>Sem informação</v>
      </c>
      <c r="AH141" s="263" t="s">
        <v>115</v>
      </c>
      <c r="AI141" s="215"/>
      <c r="AJ141" s="215" t="s">
        <v>191</v>
      </c>
      <c r="AK141" s="215" t="s">
        <v>69</v>
      </c>
      <c r="AL141" s="215" t="s">
        <v>191</v>
      </c>
      <c r="AM141" s="215" t="s">
        <v>192</v>
      </c>
      <c r="AN141" s="215" t="s">
        <v>1051</v>
      </c>
      <c r="AO14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samantha.nahon@tjpa.jus.br;; samantha.nahon@tjpa.jus.br; antonio.sousa2@tjpa.jus.br; augusto.macola@tjpa.jus.br;coordenadoria.contratos@tjpa.jus.br</v>
      </c>
      <c r="AP141" s="227">
        <f ca="1">CONTRATOS[[#This Row],[TÉRMINO]]-TODAY()</f>
        <v>251</v>
      </c>
      <c r="AQ141" s="215" t="str">
        <f>IF(YEAR(CONTRATOS[[#This Row],[TÉRMINO]])=2024,INT((MONTH(CONTRATOS[[#This Row],[TÉRMINO]])+2)/3),"")</f>
        <v/>
      </c>
      <c r="AR141" s="215"/>
      <c r="AS141" s="58" t="str">
        <f ca="1">IF(TODAY()-AB141&gt;365,"Iniciar Processo de Reajuste","Aguardar anualidade")</f>
        <v>Iniciar Processo de Reajuste</v>
      </c>
      <c r="AT141" s="215" t="str">
        <f>_xlfn.CONCAT(TEXT(B141,"000"),"/",C141)</f>
        <v>030/2025</v>
      </c>
      <c r="AU141" s="215"/>
      <c r="AV141" s="58" t="str" cm="1">
        <f t="array" ref="AV141">IF(CONTRATOS[[#This Row],[NOME DO FISCAL ]]="Sem indicação",
   CONTRATOS[[#This Row],[NOME DO FISCAL ]],
   _xlfn.LET(
      _xlpm.s, " "&amp;TRIM(CONTRATOS[[#This Row],[NOME DO FISCAL ]]),
      _xlpm.n, LEN(_xlpm.s)-1,
      _xlpm.idx, _xlfn.SEQUENCE(1,_xlpm.n),
      _xlpm.letras, IF(MID(_xlpm.s,_xlpm.idx,1)=" ", MID(_xlpm.s,_xlpm.idx+1,1), ""),
      _xlfn.TEXTJOIN("",TRUE,_xlpm.letras)
   )
)</f>
        <v>SNB</v>
      </c>
      <c r="AW141" s="216" t="str">
        <f>IF(CONTRATOS[[#This Row],[FISCAL DEMANDANTE]]="sem indicação",CONTRATOS[[#This Row],[FISCAL TECNICO]],CONTRATOS[[#This Row],[FISCAL DEMANDANTE]])</f>
        <v>Samantha Nahon Bittencourt</v>
      </c>
      <c r="AX141" s="540" cm="1">
        <f t="array" ref="AX14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41" s="58" t="str">
        <f>_xlfn.CONCAT(CONTRATOS[[#This Row],[ARP ou CONTRATO]],CONTRATOS[[#This Row],[N°ANO]])</f>
        <v>ARP030/2025</v>
      </c>
      <c r="AZ141" s="293" t="str">
        <f>IF(ISNUMBER(FIND("8.666",AA141)),
"Nos termos da Portaria n° 3.615/2021-GP, a prorrogação de contratos administrativos deverá ser instaurada com antecedência mínima de 60 (sessenta) dias do término da vigência, mediante envio do respectivo expediente à SEADM, via SEI.",
IF(ISNUMBER(FIND("14.133",AA141)),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41" s="556"/>
    </row>
    <row r="142" spans="1:53" s="215" customFormat="1" ht="60">
      <c r="A142" s="58" t="s">
        <v>52</v>
      </c>
      <c r="B142" s="57" t="s">
        <v>1052</v>
      </c>
      <c r="C142" s="58">
        <v>2026</v>
      </c>
      <c r="D142" s="57" t="s">
        <v>1053</v>
      </c>
      <c r="E142" s="58" t="s">
        <v>1054</v>
      </c>
      <c r="F142" s="59" t="s">
        <v>1055</v>
      </c>
      <c r="G142" s="600" t="s">
        <v>57</v>
      </c>
      <c r="H142" s="58" t="s">
        <v>58</v>
      </c>
      <c r="I142" s="60" t="s">
        <v>1056</v>
      </c>
      <c r="J142" s="61">
        <v>46064</v>
      </c>
      <c r="K142" s="62" t="str">
        <f>TEXT(J142,"DD/MM/AA")</f>
        <v>11/02/26</v>
      </c>
      <c r="L142" s="61">
        <v>46429</v>
      </c>
      <c r="M142" s="63" t="str">
        <f>TEXT(L142,"DD/MM/AA")</f>
        <v>11/02/27</v>
      </c>
      <c r="N142" s="115">
        <f>_xlfn.DAYS(CONTRATOS[[#This Row],[TÉRMINO]],CONTRATOS[[#This Row],[INÍCIO]])</f>
        <v>365</v>
      </c>
      <c r="O142" s="62">
        <f ca="1">IF(ISBLANK(CONTRATOS[[#This Row],[TÉRMINO]]),"-",IF(ISNUMBER(CONTRATOS[[#This Row],[TÉRMINO]]),IF(CONTRATOS[[#This Row],[TÉRMINO]]&lt;TODAY(),"EXPIRADO",CONTRATOS[[#This Row],[TÉRMINO]]-TODAY()),"INDETERMINADO"))</f>
        <v>255</v>
      </c>
      <c r="P142" s="64" t="str">
        <f ca="1">IF(O142="EXPIRADO","EXPIRADO",(IF(O142&lt;=30,"INFERIOR A 30 DIAS",(IF(O142&lt;=60,"INFERIOR A 60 DIAS",(IF(O142&lt;=90,"INFERIOR A 90 DIAS",(IF(O142&lt;=120,"INFERIOR A 120 DIAS",(IF(O142&lt;150,"INFERIOR A 150 DIAS",(IF(O142=150,"150 DIAS","SUPERIOR A 150 DIAS")))))))))))))</f>
        <v>SUPERIOR A 150 DIAS</v>
      </c>
      <c r="Q142" s="62" t="str">
        <f ca="1">IF(CONTRATOS[[#This Row],[TÉRMINO]]="","VIGENTE",IF(CONTRATOS[[#This Row],[TÉRMINO]]&gt;=TODAY(),"VIGENTE","EXPIRADO"))</f>
        <v>VIGENTE</v>
      </c>
      <c r="R142" s="293">
        <v>86760</v>
      </c>
      <c r="S142" s="80" t="s">
        <v>60</v>
      </c>
      <c r="T142" s="599">
        <f>IF(LEFT(AY142,3)="ARP",
    0,
    IFERROR(VLOOKUP(AY142,'M.11 Contratos execução'!A:V,17,FALSE),0)
)</f>
        <v>0</v>
      </c>
      <c r="U142" s="666" t="s">
        <v>78</v>
      </c>
      <c r="V142" s="167" t="s">
        <v>1057</v>
      </c>
      <c r="W142" s="179" cm="1">
        <f t="array" ref="W14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42" s="179" cm="1">
        <f t="array" ref="X14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86760</v>
      </c>
      <c r="Y142" s="67"/>
      <c r="Z142" s="158"/>
      <c r="AA142" s="58" t="s">
        <v>81</v>
      </c>
      <c r="AB142" s="61">
        <v>45964</v>
      </c>
      <c r="AC142" s="58"/>
      <c r="AD142" s="168" t="str">
        <f>IF(CONTRATOS[[#This Row],[DIAS_CONTRATO]]&lt;=1800,"PRAZO LEGAL",IF(CONTRATOS[[#This Row],[DIAS_CONTRATO]]&lt;=2130,"EXCEPCIONAL","EMERGENCIAL"))</f>
        <v>PRAZO LEGAL</v>
      </c>
      <c r="AE142" s="116" t="str">
        <f>YEAR(L142) &amp; " - " &amp; IF(MONTH(L142)&lt;=3, "1º Trimestre", IF(MONTH(L142)&lt;=6, "2º Trimestre", IF(MONTH(L142)&lt;=9, "3º Trimestre", IF(MONTH(L142)&lt;=12, "4º Trimestre"))))</f>
        <v>2027 - 1º Trimestre</v>
      </c>
      <c r="AF142" s="130">
        <f>CONTRATOS[[#This Row],[TÉRMINO]]-60</f>
        <v>46369</v>
      </c>
      <c r="AG142" s="116" t="str">
        <f>IF(Z142="","Sem informação", IF(Z142&lt;=AF142, "Dentro do prazo", "Fora do prazo"))</f>
        <v>Sem informação</v>
      </c>
      <c r="AH142" s="79"/>
      <c r="AI142" s="74"/>
      <c r="AJ142" s="58" t="s">
        <v>164</v>
      </c>
      <c r="AK142" s="58" t="s">
        <v>69</v>
      </c>
      <c r="AL142" s="58" t="s">
        <v>167</v>
      </c>
      <c r="AM142" s="58" t="s">
        <v>167</v>
      </c>
      <c r="AN142" s="58" t="s">
        <v>166</v>
      </c>
      <c r="AO142" s="61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enio.reboucas@tjpa.jus.br;; augusto.matos@tjpa.jus.br; augusto.matos@tjpa.jus.br; jandiara.pires@tjpa.jus.br;coordenadoria.contratos@tjpa.jus.br</v>
      </c>
      <c r="AP142" s="143">
        <f ca="1">CONTRATOS[[#This Row],[TÉRMINO]]-TODAY()</f>
        <v>255</v>
      </c>
      <c r="AQ142" s="58" t="str">
        <f>IF(YEAR(CONTRATOS[[#This Row],[TÉRMINO]])=2024,INT((MONTH(CONTRATOS[[#This Row],[TÉRMINO]])+2)/3),"")</f>
        <v/>
      </c>
      <c r="AR142" s="58"/>
      <c r="AS142" s="58" t="str">
        <f ca="1">IF(TODAY()-AB142&gt;365,"Iniciar Processo de Reajuste","Aguardar anualidade")</f>
        <v>Aguardar anualidade</v>
      </c>
      <c r="AT142" s="58" t="str">
        <f>_xlfn.CONCAT(TEXT(B142,"000"),"/",C142)</f>
        <v>004/2026</v>
      </c>
      <c r="AU142" s="58"/>
      <c r="AV142" s="57" t="str" cm="1">
        <f t="array" ref="AV142">IF(CONTRATOS[[#This Row],[NOME DO FISCAL ]]="Sem indicação",
   CONTRATOS[[#This Row],[NOME DO FISCAL ]],
   _xlfn.LET(
      _xlpm.s, " "&amp;TRIM(CONTRATOS[[#This Row],[NOME DO FISCAL ]]),
      _xlpm.n, LEN(_xlpm.s)-1,
      _xlpm.idx, _xlfn.SEQUENCE(1,_xlpm.n),
      _xlpm.letras, IF(MID(_xlpm.s,_xlpm.idx,1)=" ", MID(_xlpm.s,_xlpm.idx+1,1), ""),
      _xlfn.TEXTJOIN("",TRUE,_xlpm.letras)
   )
)</f>
        <v>ALM</v>
      </c>
      <c r="AW142" s="57" t="str">
        <f>IF(CONTRATOS[[#This Row],[FISCAL DEMANDANTE]]="sem indicação",CONTRATOS[[#This Row],[FISCAL TECNICO]],CONTRATOS[[#This Row],[FISCAL DEMANDANTE]])</f>
        <v>Augusto Lopes Matos</v>
      </c>
      <c r="AX142" s="540" cm="1">
        <f t="array" ref="AX14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42" s="58" t="str">
        <f>_xlfn.CONCAT(CONTRATOS[[#This Row],[ARP ou CONTRATO]],CONTRATOS[[#This Row],[N°ANO]])</f>
        <v>CONTRATO004/2026</v>
      </c>
      <c r="AZ142" s="293" t="str">
        <f>IF(ISNUMBER(FIND("8.666",AA142)),
"Nos termos da Portaria n° 3.615/2021-GP, a prorrogação de contratos administrativos deverá ser instaurada com antecedência mínima de 60 (sessenta) dias do término da vigência, mediante envio do respectivo expediente à SEADM, via SEI.",
IF(ISNUMBER(FIND("14.133",AA142)),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42" s="556"/>
    </row>
    <row r="143" spans="1:53" s="240" customFormat="1" ht="60">
      <c r="A143" s="58" t="s">
        <v>52</v>
      </c>
      <c r="B143" s="57" t="s">
        <v>364</v>
      </c>
      <c r="C143" s="58">
        <v>2025</v>
      </c>
      <c r="D143" s="57" t="s">
        <v>1058</v>
      </c>
      <c r="E143" s="58" t="s">
        <v>1059</v>
      </c>
      <c r="F143" s="59" t="s">
        <v>1060</v>
      </c>
      <c r="G143" s="57" t="s">
        <v>57</v>
      </c>
      <c r="H143" s="58" t="s">
        <v>145</v>
      </c>
      <c r="I143" s="60" t="s">
        <v>1061</v>
      </c>
      <c r="J143" s="61">
        <v>45887</v>
      </c>
      <c r="K143" s="62" t="str">
        <f>TEXT(J143,"DD/MM/AA")</f>
        <v>18/08/25</v>
      </c>
      <c r="L143" s="61">
        <v>46436</v>
      </c>
      <c r="M143" s="63" t="str">
        <f>TEXT(L143,"DD/MM/AA")</f>
        <v>18/02/27</v>
      </c>
      <c r="N143" s="115">
        <f>_xlfn.DAYS(CONTRATOS[[#This Row],[TÉRMINO]],CONTRATOS[[#This Row],[INÍCIO]])</f>
        <v>549</v>
      </c>
      <c r="O143" s="62">
        <f ca="1">IF(ISBLANK(CONTRATOS[[#This Row],[TÉRMINO]]),"-",IF(ISNUMBER(CONTRATOS[[#This Row],[TÉRMINO]]),IF(CONTRATOS[[#This Row],[TÉRMINO]]&lt;TODAY(),"EXPIRADO",CONTRATOS[[#This Row],[TÉRMINO]]-TODAY()),"INDETERMINADO"))</f>
        <v>262</v>
      </c>
      <c r="P143" s="64" t="str">
        <f ca="1">IF(O143="EXPIRADO","EXPIRADO",(IF(O143&lt;=30,"INFERIOR A 30 DIAS",(IF(O143&lt;=60,"INFERIOR A 60 DIAS",(IF(O143&lt;=90,"INFERIOR A 90 DIAS",(IF(O143&lt;=120,"INFERIOR A 120 DIAS",(IF(O143&lt;150,"INFERIOR A 150 DIAS",(IF(O143=150,"150 DIAS","SUPERIOR A 150 DIAS")))))))))))))</f>
        <v>SUPERIOR A 150 DIAS</v>
      </c>
      <c r="Q143" s="62" t="str">
        <f ca="1">IF(CONTRATOS[[#This Row],[TÉRMINO]]="","VIGENTE",IF(CONTRATOS[[#This Row],[TÉRMINO]]&gt;=TODAY(),"VIGENTE","EXPIRADO"))</f>
        <v>VIGENTE</v>
      </c>
      <c r="R143" s="293">
        <v>9200</v>
      </c>
      <c r="S143" s="80" t="s">
        <v>60</v>
      </c>
      <c r="T143" s="66">
        <f>IF(LEFT(AY143,3)="ARP",
    0,
    IFERROR(VLOOKUP(AY143,'M.11 Contratos execução'!A:V,17,FALSE),0)
)</f>
        <v>0</v>
      </c>
      <c r="U143" s="455" t="s">
        <v>207</v>
      </c>
      <c r="V143" s="167" t="s">
        <v>1062</v>
      </c>
      <c r="W143" s="96" cm="1">
        <f t="array" ref="W14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43" s="96" cm="1">
        <f t="array" ref="X14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9200</v>
      </c>
      <c r="Y143" s="67" t="s">
        <v>1063</v>
      </c>
      <c r="Z143" s="158"/>
      <c r="AA143" s="58" t="s">
        <v>81</v>
      </c>
      <c r="AB143" s="61">
        <v>45729</v>
      </c>
      <c r="AC143" s="58"/>
      <c r="AD143" s="289" t="str">
        <f>IF(CONTRATOS[[#This Row],[DIAS_CONTRATO]]&lt;=1800,"PRAZO LEGAL",IF(CONTRATOS[[#This Row],[DIAS_CONTRATO]]&lt;=2130,"EXCEPCIONAL","EMERGENCIAL"))</f>
        <v>PRAZO LEGAL</v>
      </c>
      <c r="AE143" s="116" t="str">
        <f>YEAR(L143) &amp; " - " &amp; IF(MONTH(L143)&lt;=3, "1º Trimestre", IF(MONTH(L143)&lt;=6, "2º Trimestre", IF(MONTH(L143)&lt;=9, "3º Trimestre", IF(MONTH(L143)&lt;=12, "4º Trimestre"))))</f>
        <v>2027 - 1º Trimestre</v>
      </c>
      <c r="AF143" s="130">
        <f>CONTRATOS[[#This Row],[TÉRMINO]]-60</f>
        <v>46376</v>
      </c>
      <c r="AG143" s="116" t="str">
        <f>IF(Z143="","Sem informação", IF(Z143&lt;=AF143, "Dentro do prazo", "Fora do prazo"))</f>
        <v>Sem informação</v>
      </c>
      <c r="AH143" s="79" t="s">
        <v>82</v>
      </c>
      <c r="AI143" s="74"/>
      <c r="AJ143" s="58" t="s">
        <v>151</v>
      </c>
      <c r="AK143" s="58" t="s">
        <v>69</v>
      </c>
      <c r="AL143" s="58" t="s">
        <v>1064</v>
      </c>
      <c r="AM143" s="58" t="s">
        <v>69</v>
      </c>
      <c r="AN143" s="58" t="s">
        <v>69</v>
      </c>
      <c r="AO14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hellen.miranda@tjpa.jus.br;; elna.yamada@tjpa.jus.br; ; ;coordenadoria.contratos@tjpa.jus.br</v>
      </c>
      <c r="AP143" s="143">
        <f ca="1">CONTRATOS[[#This Row],[TÉRMINO]]-TODAY()</f>
        <v>262</v>
      </c>
      <c r="AQ143" s="58" t="str">
        <f>IF(YEAR(CONTRATOS[[#This Row],[TÉRMINO]])=2024,INT((MONTH(CONTRATOS[[#This Row],[TÉRMINO]])+2)/3),"")</f>
        <v/>
      </c>
      <c r="AR143" s="58"/>
      <c r="AS143" s="58" t="str">
        <f ca="1">IF(TODAY()-AB143&gt;365,"Iniciar Processo de Reajuste","Aguardar anualidade")</f>
        <v>Iniciar Processo de Reajuste</v>
      </c>
      <c r="AT143" s="58" t="str">
        <f>_xlfn.CONCAT(TEXT(B143,"000"),"/",C143)</f>
        <v>090/2025</v>
      </c>
      <c r="AU143" s="58"/>
      <c r="AV143" s="57" t="str" cm="1">
        <f t="array" ref="AV143">IF(CONTRATOS[[#This Row],[NOME DO FISCAL ]]="Sem indicação",
   CONTRATOS[[#This Row],[NOME DO FISCAL ]],
   _xlfn.LET(
      _xlpm.s, " "&amp;TRIM(CONTRATOS[[#This Row],[NOME DO FISCAL ]]),
      _xlpm.n, LEN(_xlpm.s)-1,
      _xlpm.idx, _xlfn.SEQUENCE(1,_xlpm.n),
      _xlpm.letras, IF(MID(_xlpm.s,_xlpm.idx,1)=" ", MID(_xlpm.s,_xlpm.idx+1,1), ""),
      _xlfn.TEXTJOIN("",TRUE,_xlpm.letras)
   )
)</f>
        <v>ESY</v>
      </c>
      <c r="AW143" s="57" t="str">
        <f>IF(CONTRATOS[[#This Row],[FISCAL DEMANDANTE]]="sem indicação",CONTRATOS[[#This Row],[FISCAL TECNICO]],CONTRATOS[[#This Row],[FISCAL DEMANDANTE]])</f>
        <v>Elna Shinobu Yamada</v>
      </c>
      <c r="AX143" s="540" cm="1">
        <f t="array" ref="AX14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4600</v>
      </c>
      <c r="AY143" s="58" t="str">
        <f>_xlfn.CONCAT(CONTRATOS[[#This Row],[ARP ou CONTRATO]],CONTRATOS[[#This Row],[N°ANO]])</f>
        <v>CONTRATO090/2025</v>
      </c>
      <c r="AZ143" s="293" t="str">
        <f>IF(ISNUMBER(FIND("8.666",AA143)),
"Nos termos da Portaria n° 3.615/2021-GP, a prorrogação de contratos administrativos deverá ser instaurada com antecedência mínima de 60 (sessenta) dias do término da vigência, mediante envio do respectivo expediente à SEADM, via SEI.",
IF(ISNUMBER(FIND("14.133",AA143)),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43" s="556"/>
    </row>
    <row r="144" spans="1:53" s="240" customFormat="1" ht="60">
      <c r="A144" s="58" t="s">
        <v>52</v>
      </c>
      <c r="B144" s="57" t="s">
        <v>127</v>
      </c>
      <c r="C144" s="58">
        <v>2024</v>
      </c>
      <c r="D144" s="57" t="s">
        <v>1065</v>
      </c>
      <c r="E144" s="58" t="s">
        <v>1066</v>
      </c>
      <c r="F144" s="59" t="s">
        <v>1067</v>
      </c>
      <c r="G144" s="57" t="s">
        <v>57</v>
      </c>
      <c r="H144" s="58" t="s">
        <v>58</v>
      </c>
      <c r="I144" s="60" t="s">
        <v>1068</v>
      </c>
      <c r="J144" s="61">
        <v>45342</v>
      </c>
      <c r="K144" s="62" t="str">
        <f>TEXT(J144,"DD/MM/AA")</f>
        <v>20/02/24</v>
      </c>
      <c r="L144" s="61">
        <v>46438</v>
      </c>
      <c r="M144" s="63" t="str">
        <f>TEXT(L144,"DD/MM/AA")</f>
        <v>20/02/27</v>
      </c>
      <c r="N144" s="115">
        <f>_xlfn.DAYS(CONTRATOS[[#This Row],[TÉRMINO]],CONTRATOS[[#This Row],[INÍCIO]])</f>
        <v>1096</v>
      </c>
      <c r="O144" s="64">
        <f ca="1">IF(ISBLANK(CONTRATOS[[#This Row],[TÉRMINO]]),"-",IF(ISNUMBER(CONTRATOS[[#This Row],[TÉRMINO]]),IF(CONTRATOS[[#This Row],[TÉRMINO]]&lt;TODAY(),"EXPIRADO",CONTRATOS[[#This Row],[TÉRMINO]]-TODAY()),"INDETERMINADO"))</f>
        <v>264</v>
      </c>
      <c r="P144" s="64" t="str">
        <f ca="1">IF(O144="EXPIRADO","EXPIRADO",(IF(O144&lt;=30,"INFERIOR A 30 DIAS",(IF(O144&lt;=60,"INFERIOR A 60 DIAS",(IF(O144&lt;=90,"INFERIOR A 90 DIAS",(IF(O144&lt;=120,"INFERIOR A 120 DIAS",(IF(O144&lt;150,"INFERIOR A 150 DIAS",(IF(O144=150,"150 DIAS","SUPERIOR A 150 DIAS")))))))))))))</f>
        <v>SUPERIOR A 150 DIAS</v>
      </c>
      <c r="Q144" s="62" t="str">
        <f ca="1">IF(CONTRATOS[[#This Row],[TÉRMINO]]="","VIGENTE",IF(CONTRATOS[[#This Row],[TÉRMINO]]&gt;=TODAY(),"VIGENTE","EXPIRADO"))</f>
        <v>VIGENTE</v>
      </c>
      <c r="R144" s="293">
        <v>5111100</v>
      </c>
      <c r="S144" s="139" t="s">
        <v>60</v>
      </c>
      <c r="T144" s="66">
        <f>IF(LEFT(AY144,3)="ARP",
    0,
    IFERROR(VLOOKUP(AY144,'M.11 Contratos execução'!A:V,17,FALSE),0)
)</f>
        <v>1</v>
      </c>
      <c r="U144" s="58" t="s">
        <v>98</v>
      </c>
      <c r="V144" s="167" t="s">
        <v>1069</v>
      </c>
      <c r="W144" s="96" cm="1">
        <f t="array" ref="W14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44" s="96" cm="1">
        <f t="array" ref="X14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5389200</v>
      </c>
      <c r="Y144" s="67"/>
      <c r="Z144" s="158"/>
      <c r="AA144" s="58" t="s">
        <v>64</v>
      </c>
      <c r="AB144" s="58"/>
      <c r="AC144" s="58" t="s">
        <v>82</v>
      </c>
      <c r="AD144" s="168" t="str">
        <f>IF(CONTRATOS[[#This Row],[DIAS_CONTRATO]]&lt;=1800,"PRAZO LEGAL",IF(CONTRATOS[[#This Row],[DIAS_CONTRATO]]&lt;=2130,"EXCEPCIONAL","EMERGENCIAL"))</f>
        <v>PRAZO LEGAL</v>
      </c>
      <c r="AE144" s="116" t="str">
        <f>YEAR(L144) &amp; " - " &amp; IF(MONTH(L144)&lt;=3, "1º Trimestre", IF(MONTH(L144)&lt;=6, "2º Trimestre", IF(MONTH(L144)&lt;=9, "3º Trimestre", IF(MONTH(L144)&lt;=12, "4º Trimestre"))))</f>
        <v>2027 - 1º Trimestre</v>
      </c>
      <c r="AF144" s="130">
        <f>CONTRATOS[[#This Row],[TÉRMINO]]-60</f>
        <v>46378</v>
      </c>
      <c r="AG144" s="116" t="str">
        <f>IF(Z144="","Sem informação", IF(Z144&lt;=AF144, "Dentro do prazo", "Fora do prazo"))</f>
        <v>Sem informação</v>
      </c>
      <c r="AH144" s="79" t="s">
        <v>115</v>
      </c>
      <c r="AI144" s="74"/>
      <c r="AJ144" s="58" t="s">
        <v>380</v>
      </c>
      <c r="AK144" s="58" t="s">
        <v>1070</v>
      </c>
      <c r="AL144" s="58" t="s">
        <v>87</v>
      </c>
      <c r="AM144" s="58" t="s">
        <v>69</v>
      </c>
      <c r="AN144" s="58" t="s">
        <v>69</v>
      </c>
      <c r="AO14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aline.oliveira@tjpa.jus.br;ramon.nascimento@tjpa.jus.br; marcus.neves@tjpa.jus.br; ; ;coordenadoria.contratos@tjpa.jus.br</v>
      </c>
      <c r="AP144" s="143">
        <f ca="1">CONTRATOS[[#This Row],[TÉRMINO]]-TODAY()</f>
        <v>264</v>
      </c>
      <c r="AQ144" s="58" t="str">
        <f>IF(YEAR(CONTRATOS[[#This Row],[TÉRMINO]])=2024,INT((MONTH(CONTRATOS[[#This Row],[TÉRMINO]])+2)/3),"")</f>
        <v/>
      </c>
      <c r="AR144" s="58"/>
      <c r="AS144" s="58" t="str">
        <f ca="1">IF(TODAY()-AB144&gt;365,"Iniciar Processo de Reajuste","Aguardar anualidade")</f>
        <v>Iniciar Processo de Reajuste</v>
      </c>
      <c r="AT144" s="58" t="str">
        <f>_xlfn.CONCAT(TEXT(B144,"000"),"/",C144)</f>
        <v>020/2024</v>
      </c>
      <c r="AU144" s="58"/>
      <c r="AV144" s="58" t="str" cm="1">
        <f t="array" ref="AV144">IF(CONTRATOS[[#This Row],[NOME DO FISCAL ]]="Sem indicação",
   CONTRATOS[[#This Row],[NOME DO FISCAL ]],
   _xlfn.LET(
      _xlpm.s, " "&amp;TRIM(CONTRATOS[[#This Row],[NOME DO FISCAL ]]),
      _xlpm.n, LEN(_xlpm.s)-1,
      _xlpm.idx, _xlfn.SEQUENCE(1,_xlpm.n),
      _xlpm.letras, IF(MID(_xlpm.s,_xlpm.idx,1)=" ", MID(_xlpm.s,_xlpm.idx+1,1), ""),
      _xlfn.TEXTJOIN("",TRUE,_xlpm.letras)
   )
)</f>
        <v>RSdN</v>
      </c>
      <c r="AW144" s="57" t="str">
        <f>IF(CONTRATOS[[#This Row],[FISCAL DEMANDANTE]]="sem indicação",CONTRATOS[[#This Row],[FISCAL TECNICO]],CONTRATOS[[#This Row],[FISCAL DEMANDANTE]])</f>
        <v>Ramon Santos do Nascimento</v>
      </c>
      <c r="AX144" s="540" cm="1">
        <f t="array" ref="AX14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2253737.0499999998</v>
      </c>
      <c r="AY144" s="58" t="str">
        <f>_xlfn.CONCAT(CONTRATOS[[#This Row],[ARP ou CONTRATO]],CONTRATOS[[#This Row],[N°ANO]])</f>
        <v>CONTRATO020/2024</v>
      </c>
      <c r="AZ144" s="293" t="str">
        <f>IF(ISNUMBER(FIND("8.666",AA144)),
"Nos termos da Portaria n° 3.615/2021-GP, a prorrogação de contratos administrativos deverá ser instaurada com antecedência mínima de 60 (sessenta) dias do término da vigência, mediante envio do respectivo expediente à SEADM, via SEI.",
IF(ISNUMBER(FIND("14.133",AA144)),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44" s="556"/>
    </row>
    <row r="145" spans="1:53" s="240" customFormat="1" ht="72">
      <c r="A145" s="58" t="s">
        <v>52</v>
      </c>
      <c r="B145" s="57" t="s">
        <v>1071</v>
      </c>
      <c r="C145" s="58">
        <v>2026</v>
      </c>
      <c r="D145" s="57" t="s">
        <v>1072</v>
      </c>
      <c r="E145" s="58" t="s">
        <v>1073</v>
      </c>
      <c r="F145" s="59" t="s">
        <v>1074</v>
      </c>
      <c r="G145" s="600" t="s">
        <v>57</v>
      </c>
      <c r="H145" s="58" t="s">
        <v>58</v>
      </c>
      <c r="I145" s="60" t="s">
        <v>1075</v>
      </c>
      <c r="J145" s="61">
        <v>46073</v>
      </c>
      <c r="K145" s="62" t="str">
        <f>TEXT(J145,"DD/MM/AA")</f>
        <v>20/02/26</v>
      </c>
      <c r="L145" s="61">
        <v>46438</v>
      </c>
      <c r="M145" s="63" t="str">
        <f>TEXT(L145,"DD/MM/AA")</f>
        <v>20/02/27</v>
      </c>
      <c r="N145" s="115">
        <f>_xlfn.DAYS(CONTRATOS[[#This Row],[TÉRMINO]],CONTRATOS[[#This Row],[INÍCIO]])</f>
        <v>365</v>
      </c>
      <c r="O145" s="62">
        <f ca="1">IF(ISBLANK(CONTRATOS[[#This Row],[TÉRMINO]]),"-",IF(ISNUMBER(CONTRATOS[[#This Row],[TÉRMINO]]),IF(CONTRATOS[[#This Row],[TÉRMINO]]&lt;TODAY(),"EXPIRADO",CONTRATOS[[#This Row],[TÉRMINO]]-TODAY()),"INDETERMINADO"))</f>
        <v>264</v>
      </c>
      <c r="P145" s="64" t="str">
        <f ca="1">IF(O145="EXPIRADO","EXPIRADO",(IF(O145&lt;=30,"INFERIOR A 30 DIAS",(IF(O145&lt;=60,"INFERIOR A 60 DIAS",(IF(O145&lt;=90,"INFERIOR A 90 DIAS",(IF(O145&lt;=120,"INFERIOR A 120 DIAS",(IF(O145&lt;150,"INFERIOR A 150 DIAS",(IF(O145=150,"150 DIAS","SUPERIOR A 150 DIAS")))))))))))))</f>
        <v>SUPERIOR A 150 DIAS</v>
      </c>
      <c r="Q145" s="62" t="str">
        <f ca="1">IF(CONTRATOS[[#This Row],[TÉRMINO]]="","VIGENTE",IF(CONTRATOS[[#This Row],[TÉRMINO]]&gt;=TODAY(),"VIGENTE","EXPIRADO"))</f>
        <v>VIGENTE</v>
      </c>
      <c r="R145" s="293">
        <v>2583460.4</v>
      </c>
      <c r="S145" s="80" t="s">
        <v>60</v>
      </c>
      <c r="T145" s="599">
        <f>IF(LEFT(AY145,3)="ARP",
    0,
    IFERROR(VLOOKUP(AY145,'M.11 Contratos execução'!A:V,17,FALSE),0)
)</f>
        <v>0</v>
      </c>
      <c r="U145" s="58" t="s">
        <v>78</v>
      </c>
      <c r="V145" s="167" t="s">
        <v>1076</v>
      </c>
      <c r="W145" s="179" cm="1">
        <f t="array" ref="W14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45" s="179" cm="1">
        <f t="array" ref="X14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2583460.4</v>
      </c>
      <c r="Y145" s="67"/>
      <c r="Z145" s="158"/>
      <c r="AA145" s="58" t="s">
        <v>81</v>
      </c>
      <c r="AB145" s="61">
        <v>46010</v>
      </c>
      <c r="AC145" s="58"/>
      <c r="AD145" s="168" t="str">
        <f>IF(CONTRATOS[[#This Row],[DIAS_CONTRATO]]&lt;=1800,"PRAZO LEGAL",IF(CONTRATOS[[#This Row],[DIAS_CONTRATO]]&lt;=2130,"EXCEPCIONAL","EMERGENCIAL"))</f>
        <v>PRAZO LEGAL</v>
      </c>
      <c r="AE145" s="116" t="str">
        <f>YEAR(L145) &amp; " - " &amp; IF(MONTH(L145)&lt;=3, "1º Trimestre", IF(MONTH(L145)&lt;=6, "2º Trimestre", IF(MONTH(L145)&lt;=9, "3º Trimestre", IF(MONTH(L145)&lt;=12, "4º Trimestre"))))</f>
        <v>2027 - 1º Trimestre</v>
      </c>
      <c r="AF145" s="130">
        <f>CONTRATOS[[#This Row],[TÉRMINO]]-60</f>
        <v>46378</v>
      </c>
      <c r="AG145" s="116" t="str">
        <f>IF(Z145="","Sem informação", IF(Z145&lt;=AF145, "Dentro do prazo", "Fora do prazo"))</f>
        <v>Sem informação</v>
      </c>
      <c r="AH145" s="79"/>
      <c r="AI145" s="74"/>
      <c r="AJ145" s="58" t="s">
        <v>164</v>
      </c>
      <c r="AK145" s="58" t="s">
        <v>69</v>
      </c>
      <c r="AL145" s="58" t="s">
        <v>166</v>
      </c>
      <c r="AM145" s="58" t="s">
        <v>165</v>
      </c>
      <c r="AN145" s="58" t="s">
        <v>167</v>
      </c>
      <c r="AO145" s="61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enio.reboucas@tjpa.jus.br;; jandiara.pires@tjpa.jus.br; helton.rocha@tjpa.jus.br; augusto.matos@tjpa.jus.br;coordenadoria.contratos@tjpa.jus.br</v>
      </c>
      <c r="AP145" s="143">
        <f ca="1">CONTRATOS[[#This Row],[TÉRMINO]]-TODAY()</f>
        <v>264</v>
      </c>
      <c r="AQ145" s="58" t="str">
        <f>IF(YEAR(CONTRATOS[[#This Row],[TÉRMINO]])=2024,INT((MONTH(CONTRATOS[[#This Row],[TÉRMINO]])+2)/3),"")</f>
        <v/>
      </c>
      <c r="AR145" s="58"/>
      <c r="AS145" s="58" t="str">
        <f ca="1">IF(TODAY()-AB145&gt;365,"Iniciar Processo de Reajuste","Aguardar anualidade")</f>
        <v>Aguardar anualidade</v>
      </c>
      <c r="AT145" s="58" t="str">
        <f>_xlfn.CONCAT(TEXT(B145,"000"),"/",C145)</f>
        <v>006/2026</v>
      </c>
      <c r="AU145" s="58"/>
      <c r="AV145" s="57" t="str" cm="1">
        <f t="array" ref="AV145">IF(CONTRATOS[[#This Row],[NOME DO FISCAL ]]="Sem indicação",
   CONTRATOS[[#This Row],[NOME DO FISCAL ]],
   _xlfn.LET(
      _xlpm.s, " "&amp;TRIM(CONTRATOS[[#This Row],[NOME DO FISCAL ]]),
      _xlpm.n, LEN(_xlpm.s)-1,
      _xlpm.idx, _xlfn.SEQUENCE(1,_xlpm.n),
      _xlpm.letras, IF(MID(_xlpm.s,_xlpm.idx,1)=" ", MID(_xlpm.s,_xlpm.idx+1,1), ""),
      _xlfn.TEXTJOIN("",TRUE,_xlpm.letras)
   )
)</f>
        <v>JLMP</v>
      </c>
      <c r="AW145" s="57" t="str">
        <f>IF(CONTRATOS[[#This Row],[FISCAL DEMANDANTE]]="sem indicação",CONTRATOS[[#This Row],[FISCAL TECNICO]],CONTRATOS[[#This Row],[FISCAL DEMANDANTE]])</f>
        <v xml:space="preserve">Jandiara Luzia Matos Pires </v>
      </c>
      <c r="AX145" s="540" cm="1">
        <f t="array" ref="AX14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45" s="58" t="str">
        <f>_xlfn.CONCAT(CONTRATOS[[#This Row],[ARP ou CONTRATO]],CONTRATOS[[#This Row],[N°ANO]])</f>
        <v>CONTRATO006/2026</v>
      </c>
      <c r="AZ145" s="293" t="str">
        <f>IF(ISNUMBER(FIND("8.666",AA145)),
"Nos termos da Portaria n° 3.615/2021-GP, a prorrogação de contratos administrativos deverá ser instaurada com antecedência mínima de 60 (sessenta) dias do término da vigência, mediante envio do respectivo expediente à SEADM, via SEI.",
IF(ISNUMBER(FIND("14.133",AA145)),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45" s="556"/>
    </row>
    <row r="146" spans="1:53" s="240" customFormat="1" ht="60">
      <c r="A146" s="58" t="s">
        <v>52</v>
      </c>
      <c r="B146" s="57" t="s">
        <v>1025</v>
      </c>
      <c r="C146" s="58">
        <v>2026</v>
      </c>
      <c r="D146" s="57" t="s">
        <v>788</v>
      </c>
      <c r="E146" s="58" t="s">
        <v>789</v>
      </c>
      <c r="F146" s="601" t="s">
        <v>1077</v>
      </c>
      <c r="G146" s="600" t="s">
        <v>57</v>
      </c>
      <c r="H146" s="58" t="s">
        <v>145</v>
      </c>
      <c r="I146" s="60" t="s">
        <v>1078</v>
      </c>
      <c r="J146" s="61">
        <v>46073</v>
      </c>
      <c r="K146" s="62" t="str">
        <f>TEXT(J146,"DD/MM/AA")</f>
        <v>20/02/26</v>
      </c>
      <c r="L146" s="61">
        <v>46438</v>
      </c>
      <c r="M146" s="63" t="str">
        <f>TEXT(L146,"DD/MM/AA")</f>
        <v>20/02/27</v>
      </c>
      <c r="N146" s="115">
        <f>_xlfn.DAYS(CONTRATOS[[#This Row],[TÉRMINO]],CONTRATOS[[#This Row],[INÍCIO]])</f>
        <v>365</v>
      </c>
      <c r="O146" s="62">
        <f ca="1">IF(ISBLANK(CONTRATOS[[#This Row],[TÉRMINO]]),"-",IF(ISNUMBER(CONTRATOS[[#This Row],[TÉRMINO]]),IF(CONTRATOS[[#This Row],[TÉRMINO]]&lt;TODAY(),"EXPIRADO",CONTRATOS[[#This Row],[TÉRMINO]]-TODAY()),"INDETERMINADO"))</f>
        <v>264</v>
      </c>
      <c r="P146" s="64" t="str">
        <f ca="1">IF(O146="EXPIRADO","EXPIRADO",(IF(O146&lt;=30,"INFERIOR A 30 DIAS",(IF(O146&lt;=60,"INFERIOR A 60 DIAS",(IF(O146&lt;=90,"INFERIOR A 90 DIAS",(IF(O146&lt;=120,"INFERIOR A 120 DIAS",(IF(O146&lt;150,"INFERIOR A 150 DIAS",(IF(O146=150,"150 DIAS","SUPERIOR A 150 DIAS")))))))))))))</f>
        <v>SUPERIOR A 150 DIAS</v>
      </c>
      <c r="Q146" s="62" t="str">
        <f ca="1">IF(CONTRATOS[[#This Row],[TÉRMINO]]="","VIGENTE",IF(CONTRATOS[[#This Row],[TÉRMINO]]&gt;=TODAY(),"VIGENTE","EXPIRADO"))</f>
        <v>VIGENTE</v>
      </c>
      <c r="R146" s="293">
        <v>217573</v>
      </c>
      <c r="S146" s="80" t="s">
        <v>60</v>
      </c>
      <c r="T146" s="599">
        <f>IF(LEFT(AY146,3)="ARP",
    0,
    IFERROR(VLOOKUP(AY146,'M.11 Contratos execução'!A:V,17,FALSE),0)
)</f>
        <v>0</v>
      </c>
      <c r="U146" s="58" t="s">
        <v>78</v>
      </c>
      <c r="V146" s="167" t="s">
        <v>1079</v>
      </c>
      <c r="W146" s="179" cm="1">
        <f t="array" ref="W14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46" s="179" cm="1">
        <f t="array" ref="X14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217573</v>
      </c>
      <c r="Y146" s="67"/>
      <c r="Z146" s="158"/>
      <c r="AA146" s="58" t="s">
        <v>81</v>
      </c>
      <c r="AB146" s="61">
        <v>46051</v>
      </c>
      <c r="AC146" s="58"/>
      <c r="AD146" s="168" t="str">
        <f>IF(CONTRATOS[[#This Row],[DIAS_CONTRATO]]&lt;=1800,"PRAZO LEGAL",IF(CONTRATOS[[#This Row],[DIAS_CONTRATO]]&lt;=2130,"EXCEPCIONAL","EMERGENCIAL"))</f>
        <v>PRAZO LEGAL</v>
      </c>
      <c r="AE146" s="116" t="str">
        <f>YEAR(L146) &amp; " - " &amp; IF(MONTH(L146)&lt;=3, "1º Trimestre", IF(MONTH(L146)&lt;=6, "2º Trimestre", IF(MONTH(L146)&lt;=9, "3º Trimestre", IF(MONTH(L146)&lt;=12, "4º Trimestre"))))</f>
        <v>2027 - 1º Trimestre</v>
      </c>
      <c r="AF146" s="130">
        <f>CONTRATOS[[#This Row],[TÉRMINO]]-60</f>
        <v>46378</v>
      </c>
      <c r="AG146" s="116" t="str">
        <f>IF(Z146="","Sem informação", IF(Z146&lt;=AF146, "Dentro do prazo", "Fora do prazo"))</f>
        <v>Sem informação</v>
      </c>
      <c r="AH146" s="79"/>
      <c r="AI146" s="74"/>
      <c r="AJ146" s="58" t="s">
        <v>302</v>
      </c>
      <c r="AK146" s="58" t="s">
        <v>69</v>
      </c>
      <c r="AL146" s="58" t="s">
        <v>1080</v>
      </c>
      <c r="AM146" s="58" t="s">
        <v>1081</v>
      </c>
      <c r="AN146" s="58" t="s">
        <v>303</v>
      </c>
      <c r="AO146" s="61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elaine.ribeiro@tjpa.jus.br;; josiane.neves@tjpa.jus.br; debora.paiva@tjpa.jus.br; lanalucia.soares@tjpa.jus.br;coordenadoria.contratos@tjpa.jus.br</v>
      </c>
      <c r="AP146" s="143">
        <f ca="1">CONTRATOS[[#This Row],[TÉRMINO]]-TODAY()</f>
        <v>264</v>
      </c>
      <c r="AQ146" s="58" t="str">
        <f>IF(YEAR(CONTRATOS[[#This Row],[TÉRMINO]])=2024,INT((MONTH(CONTRATOS[[#This Row],[TÉRMINO]])+2)/3),"")</f>
        <v/>
      </c>
      <c r="AR146" s="58"/>
      <c r="AS146" s="58" t="str">
        <f ca="1">IF(TODAY()-AB146&gt;365,"Iniciar Processo de Reajuste","Aguardar anualidade")</f>
        <v>Aguardar anualidade</v>
      </c>
      <c r="AT146" s="58" t="str">
        <f>_xlfn.CONCAT(TEXT(B146,"000"),"/",C146)</f>
        <v>007/2026</v>
      </c>
      <c r="AU146" s="58"/>
      <c r="AV146" s="57" t="str" cm="1">
        <f t="array" ref="AV146">IF(CONTRATOS[[#This Row],[NOME DO FISCAL ]]="Sem indicação",
   CONTRATOS[[#This Row],[NOME DO FISCAL ]],
   _xlfn.LET(
      _xlpm.s, " "&amp;TRIM(CONTRATOS[[#This Row],[NOME DO FISCAL ]]),
      _xlpm.n, LEN(_xlpm.s)-1,
      _xlpm.idx, _xlfn.SEQUENCE(1,_xlpm.n),
      _xlpm.letras, IF(MID(_xlpm.s,_xlpm.idx,1)=" ", MID(_xlpm.s,_xlpm.idx+1,1), ""),
      _xlfn.TEXTJOIN("",TRUE,_xlpm.letras)
   )
)</f>
        <v>JdON</v>
      </c>
      <c r="AW146" s="57" t="str">
        <f>IF(CONTRATOS[[#This Row],[FISCAL DEMANDANTE]]="sem indicação",CONTRATOS[[#This Row],[FISCAL TECNICO]],CONTRATOS[[#This Row],[FISCAL DEMANDANTE]])</f>
        <v>Josiane de Oliveira Neves</v>
      </c>
      <c r="AX146" s="540" cm="1">
        <f t="array" ref="AX14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46" s="58" t="str">
        <f>_xlfn.CONCAT(CONTRATOS[[#This Row],[ARP ou CONTRATO]],CONTRATOS[[#This Row],[N°ANO]])</f>
        <v>CONTRATO007/2026</v>
      </c>
      <c r="AZ146" s="293" t="str">
        <f>IF(ISNUMBER(FIND("8.666",AA146)),
"Nos termos da Portaria n° 3.615/2021-GP, a prorrogação de contratos administrativos deverá ser instaurada com antecedência mínima de 60 (sessenta) dias do término da vigência, mediante envio do respectivo expediente à SEADM, via SEI.",
IF(ISNUMBER(FIND("14.133",AA146)),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46" s="556"/>
    </row>
    <row r="147" spans="1:53" ht="84">
      <c r="A147" s="58" t="s">
        <v>52</v>
      </c>
      <c r="B147" s="57" t="s">
        <v>1082</v>
      </c>
      <c r="C147" s="69">
        <v>2022</v>
      </c>
      <c r="D147" s="57" t="s">
        <v>585</v>
      </c>
      <c r="E147" s="58" t="s">
        <v>586</v>
      </c>
      <c r="F147" s="59" t="s">
        <v>1083</v>
      </c>
      <c r="G147" s="115" t="s">
        <v>131</v>
      </c>
      <c r="H147" s="58" t="s">
        <v>58</v>
      </c>
      <c r="I147" s="60" t="s">
        <v>1084</v>
      </c>
      <c r="J147" s="61">
        <v>44613</v>
      </c>
      <c r="K147" s="62" t="str">
        <f>TEXT(J147,"DD/MM/AA")</f>
        <v>21/02/22</v>
      </c>
      <c r="L147" s="61">
        <v>46440</v>
      </c>
      <c r="M147" s="63" t="str">
        <f>TEXT(L147,"DD/MM/AA")</f>
        <v>22/02/27</v>
      </c>
      <c r="N147" s="115">
        <f>_xlfn.DAYS(CONTRATOS[[#This Row],[TÉRMINO]],CONTRATOS[[#This Row],[INÍCIO]])</f>
        <v>1827</v>
      </c>
      <c r="O147" s="64">
        <f ca="1">IF(ISBLANK(CONTRATOS[[#This Row],[TÉRMINO]]),"-",IF(ISNUMBER(CONTRATOS[[#This Row],[TÉRMINO]]),IF(CONTRATOS[[#This Row],[TÉRMINO]]&lt;TODAY(),"EXPIRADO",CONTRATOS[[#This Row],[TÉRMINO]]-TODAY()),"INDETERMINADO"))</f>
        <v>266</v>
      </c>
      <c r="P147" s="64" t="str">
        <f ca="1">IF(O147="EXPIRADO","EXPIRADO",(IF(O147&lt;=30,"INFERIOR A 30 DIAS",(IF(O147&lt;=60,"INFERIOR A 60 DIAS",(IF(O147&lt;=90,"INFERIOR A 90 DIAS",(IF(O147&lt;=120,"INFERIOR A 120 DIAS",(IF(O147&lt;150,"INFERIOR A 150 DIAS",(IF(O147=150,"150 DIAS","SUPERIOR A 150 DIAS")))))))))))))</f>
        <v>SUPERIOR A 150 DIAS</v>
      </c>
      <c r="Q147" s="64" t="str">
        <f ca="1">IF(CONTRATOS[[#This Row],[TÉRMINO]]="","VIGENTE",IF(CONTRATOS[[#This Row],[TÉRMINO]]&gt;=TODAY(),"VIGENTE","EXPIRADO"))</f>
        <v>VIGENTE</v>
      </c>
      <c r="R147" s="72">
        <v>67636.960000000006</v>
      </c>
      <c r="S147" s="80" t="s">
        <v>134</v>
      </c>
      <c r="T147" s="66">
        <f>IF(LEFT(AY147,3)="ARP",
    0,
    IFERROR(VLOOKUP(AY147,'M.11 Contratos execução'!A:V,17,FALSE),0)
)</f>
        <v>3</v>
      </c>
      <c r="U147" s="455" t="s">
        <v>78</v>
      </c>
      <c r="V147" s="58" t="s">
        <v>1085</v>
      </c>
      <c r="W147" s="96" cm="1">
        <f t="array" ref="W14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47" s="96" cm="1">
        <f t="array" ref="X14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76960.639999999999</v>
      </c>
      <c r="Y147" s="67" t="s">
        <v>1086</v>
      </c>
      <c r="AA147" s="58" t="s">
        <v>64</v>
      </c>
      <c r="AB147" s="58"/>
      <c r="AC147" s="58" t="s">
        <v>65</v>
      </c>
      <c r="AD147" s="116" t="str">
        <f>IF(CONTRATOS[[#This Row],[DIAS_CONTRATO]]&lt;=1800,"PRAZO LEGAL",IF(CONTRATOS[[#This Row],[DIAS_CONTRATO]]&lt;=2130,"EXCEPCIONAL","EMERGENCIAL"))</f>
        <v>EXCEPCIONAL</v>
      </c>
      <c r="AE147" s="58" t="str">
        <f>YEAR(L147) &amp; " - " &amp; IF(MONTH(L147)&lt;=3, "1º Trimestre", IF(MONTH(L147)&lt;=6, "2º Trimestre", IF(MONTH(L147)&lt;=9, "3º Trimestre", IF(MONTH(L147)&lt;=12, "4º Trimestre"))))</f>
        <v>2027 - 1º Trimestre</v>
      </c>
      <c r="AF147" s="130">
        <f>CONTRATOS[[#This Row],[TÉRMINO]]-60</f>
        <v>46380</v>
      </c>
      <c r="AG147" s="116" t="str">
        <f>IF(Z147="","Sem informação", IF(Z147&lt;=AF147, "Dentro do prazo", "Fora do prazo"))</f>
        <v>Sem informação</v>
      </c>
      <c r="AH147" s="79" t="s">
        <v>82</v>
      </c>
      <c r="AJ147" s="58" t="s">
        <v>164</v>
      </c>
      <c r="AK147" s="58" t="s">
        <v>167</v>
      </c>
      <c r="AL147" s="58" t="s">
        <v>1087</v>
      </c>
      <c r="AM147" s="115" t="s">
        <v>69</v>
      </c>
      <c r="AN147" s="115" t="s">
        <v>166</v>
      </c>
      <c r="AO14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enio.reboucas@tjpa.jus.br;augusto.matos@tjpa.jus.br; helio.pinheiro@tjpa.jus.br; ; jandiara.pires@tjpa.jus.br;coordenadoria.contratos@tjpa.jus.br</v>
      </c>
      <c r="AP147" s="143">
        <f ca="1">CONTRATOS[[#This Row],[TÉRMINO]]-TODAY()</f>
        <v>266</v>
      </c>
      <c r="AQ147" s="58" t="str">
        <f>IF(YEAR(CONTRATOS[[#This Row],[TÉRMINO]])=2024,INT((MONTH(CONTRATOS[[#This Row],[TÉRMINO]])+2)/3),"")</f>
        <v/>
      </c>
      <c r="AR147" s="58"/>
      <c r="AS147" s="58" t="str">
        <f ca="1">IF(TODAY()-AB147&gt;365,"Iniciar Processo de Reajuste","Aguardar anualidade")</f>
        <v>Iniciar Processo de Reajuste</v>
      </c>
      <c r="AT147" s="58" t="str">
        <f>_xlfn.CONCAT(TEXT(B147,"000"),"/",C147)</f>
        <v>011/2022</v>
      </c>
      <c r="AU147" s="58"/>
      <c r="AV147" s="58" t="str" cm="1">
        <f t="array" ref="AV147">IF(CONTRATOS[[#This Row],[NOME DO FISCAL ]]="Sem indicação",
   CONTRATOS[[#This Row],[NOME DO FISCAL ]],
   _xlfn.LET(
      _xlpm.s, " "&amp;TRIM(CONTRATOS[[#This Row],[NOME DO FISCAL ]]),
      _xlpm.n, LEN(_xlpm.s)-1,
      _xlpm.idx, _xlfn.SEQUENCE(1,_xlpm.n),
      _xlpm.letras, IF(MID(_xlpm.s,_xlpm.idx,1)=" ", MID(_xlpm.s,_xlpm.idx+1,1), ""),
      _xlfn.TEXTJOIN("",TRUE,_xlpm.letras)
   )
)</f>
        <v>ALM</v>
      </c>
      <c r="AW147" s="57" t="str">
        <f>IF(CONTRATOS[[#This Row],[FISCAL DEMANDANTE]]="sem indicação",CONTRATOS[[#This Row],[FISCAL TECNICO]],CONTRATOS[[#This Row],[FISCAL DEMANDANTE]])</f>
        <v>Augusto Lopes Matos</v>
      </c>
      <c r="AX147" s="540" cm="1">
        <f t="array" ref="AX14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47" s="58" t="str">
        <f>_xlfn.CONCAT(CONTRATOS[[#This Row],[ARP ou CONTRATO]],CONTRATOS[[#This Row],[N°ANO]])</f>
        <v>CONTRATO011/2022</v>
      </c>
      <c r="AZ147" s="293" t="str">
        <f>IF(ISNUMBER(FIND("8.666",AA147)),
"Nos termos da Portaria n° 3.615/2021-GP, a prorrogação de contratos administrativos deverá ser instaurada com antecedência mínima de 60 (sessenta) dias do término da vigência, mediante envio do respectivo expediente à SEADM, via SEI.",
IF(ISNUMBER(FIND("14.133",AA147)),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47" s="556"/>
    </row>
    <row r="148" spans="1:53" s="240" customFormat="1" ht="89.25" customHeight="1">
      <c r="A148" s="58" t="s">
        <v>52</v>
      </c>
      <c r="B148" s="68" t="s">
        <v>1088</v>
      </c>
      <c r="C148" s="93">
        <v>2023</v>
      </c>
      <c r="D148" s="57" t="s">
        <v>1089</v>
      </c>
      <c r="E148" s="58" t="s">
        <v>1090</v>
      </c>
      <c r="F148" s="59" t="s">
        <v>1091</v>
      </c>
      <c r="G148" s="115" t="s">
        <v>57</v>
      </c>
      <c r="H148" s="58" t="s">
        <v>58</v>
      </c>
      <c r="I148" s="94" t="s">
        <v>1029</v>
      </c>
      <c r="J148" s="61">
        <v>44981</v>
      </c>
      <c r="K148" s="62" t="str">
        <f>TEXT(J148,"DD/MM/AA")</f>
        <v>24/02/23</v>
      </c>
      <c r="L148" s="61">
        <v>46442</v>
      </c>
      <c r="M148" s="63" t="str">
        <f>TEXT(L148,"DD/MM/AA")</f>
        <v>24/02/27</v>
      </c>
      <c r="N148" s="115">
        <f>_xlfn.DAYS(CONTRATOS[[#This Row],[TÉRMINO]],CONTRATOS[[#This Row],[INÍCIO]])</f>
        <v>1461</v>
      </c>
      <c r="O148" s="64">
        <f ca="1">IF(ISBLANK(CONTRATOS[[#This Row],[TÉRMINO]]),"-",IF(ISNUMBER(CONTRATOS[[#This Row],[TÉRMINO]]),IF(CONTRATOS[[#This Row],[TÉRMINO]]&lt;TODAY(),"EXPIRADO",CONTRATOS[[#This Row],[TÉRMINO]]-TODAY()),"INDETERMINADO"))</f>
        <v>268</v>
      </c>
      <c r="P148" s="64" t="str">
        <f ca="1">IF(O148="EXPIRADO","EXPIRADO",(IF(O148&lt;=30,"INFERIOR A 30 DIAS",(IF(O148&lt;=60,"INFERIOR A 60 DIAS",(IF(O148&lt;=90,"INFERIOR A 90 DIAS",(IF(O148&lt;=120,"INFERIOR A 120 DIAS",(IF(O148&lt;150,"INFERIOR A 150 DIAS",(IF(O148=150,"150 DIAS","SUPERIOR A 150 DIAS")))))))))))))</f>
        <v>SUPERIOR A 150 DIAS</v>
      </c>
      <c r="Q148" s="64" t="str">
        <f ca="1">IF(CONTRATOS[[#This Row],[TÉRMINO]]="","VIGENTE",IF(CONTRATOS[[#This Row],[TÉRMINO]]&gt;=TODAY(),"VIGENTE","EXPIRADO"))</f>
        <v>VIGENTE</v>
      </c>
      <c r="R148" s="72">
        <v>28400</v>
      </c>
      <c r="S148" s="80" t="s">
        <v>60</v>
      </c>
      <c r="T148" s="66">
        <f>IF(LEFT(AY148,3)="ARP",
    0,
    IFERROR(VLOOKUP(AY148,'M.11 Contratos execução'!A:V,17,FALSE),0)
)</f>
        <v>2</v>
      </c>
      <c r="U148" s="58" t="s">
        <v>61</v>
      </c>
      <c r="V148" s="58" t="s">
        <v>1092</v>
      </c>
      <c r="W148" s="96" cm="1">
        <f t="array" ref="W14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48" s="96" cm="1">
        <f t="array" ref="X14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30547.77</v>
      </c>
      <c r="Y148" s="67" t="s">
        <v>1093</v>
      </c>
      <c r="Z148" s="157"/>
      <c r="AA148" s="58" t="s">
        <v>64</v>
      </c>
      <c r="AB148" s="58"/>
      <c r="AC148" s="58" t="s">
        <v>65</v>
      </c>
      <c r="AD148" s="116" t="str">
        <f>IF(CONTRATOS[[#This Row],[DIAS_CONTRATO]]&lt;=1800,"PRAZO LEGAL",IF(CONTRATOS[[#This Row],[DIAS_CONTRATO]]&lt;=2130,"EXCEPCIONAL","EMERGENCIAL"))</f>
        <v>PRAZO LEGAL</v>
      </c>
      <c r="AE148" s="58" t="str">
        <f>YEAR(L148) &amp; " - " &amp; IF(MONTH(L148)&lt;=3, "1º Trimestre", IF(MONTH(L148)&lt;=6, "2º Trimestre", IF(MONTH(L148)&lt;=9, "3º Trimestre", IF(MONTH(L148)&lt;=12, "4º Trimestre"))))</f>
        <v>2027 - 1º Trimestre</v>
      </c>
      <c r="AF148" s="130">
        <f>CONTRATOS[[#This Row],[TÉRMINO]]-60</f>
        <v>46382</v>
      </c>
      <c r="AG148" s="116" t="str">
        <f>IF(Z148="","Sem informação", IF(Z148&lt;=AF148, "Dentro do prazo", "Fora do prazo"))</f>
        <v>Sem informação</v>
      </c>
      <c r="AH148" s="79" t="s">
        <v>82</v>
      </c>
      <c r="AI148" s="74"/>
      <c r="AJ148" s="58" t="s">
        <v>67</v>
      </c>
      <c r="AK148" s="58" t="s">
        <v>191</v>
      </c>
      <c r="AL148" s="58" t="s">
        <v>191</v>
      </c>
      <c r="AM148" s="115" t="s">
        <v>69</v>
      </c>
      <c r="AN148" s="115" t="s">
        <v>69</v>
      </c>
      <c r="AO14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valter.junior@tjpa.jus.br;samantha.nahon@tjpa.jus.br; samantha.nahon@tjpa.jus.br; ; ;coordenadoria.contratos@tjpa.jus.br</v>
      </c>
      <c r="AP148" s="143">
        <f ca="1">CONTRATOS[[#This Row],[TÉRMINO]]-TODAY()</f>
        <v>268</v>
      </c>
      <c r="AQ148" s="58" t="str">
        <f>IF(YEAR(CONTRATOS[[#This Row],[TÉRMINO]])=2024,INT((MONTH(CONTRATOS[[#This Row],[TÉRMINO]])+2)/3),"")</f>
        <v/>
      </c>
      <c r="AR148" s="58"/>
      <c r="AS148" s="58" t="str">
        <f ca="1">IF(TODAY()-AB148&gt;365,"Iniciar Processo de Reajuste","Aguardar anualidade")</f>
        <v>Iniciar Processo de Reajuste</v>
      </c>
      <c r="AT148" s="58" t="str">
        <f>_xlfn.CONCAT(TEXT(B148,"000"),"/",C148)</f>
        <v>012/2023</v>
      </c>
      <c r="AU148" s="58"/>
      <c r="AV148" s="58" t="str" cm="1">
        <f t="array" ref="AV148">IF(CONTRATOS[[#This Row],[NOME DO FISCAL ]]="Sem indicação",
   CONTRATOS[[#This Row],[NOME DO FISCAL ]],
   _xlfn.LET(
      _xlpm.s, " "&amp;TRIM(CONTRATOS[[#This Row],[NOME DO FISCAL ]]),
      _xlpm.n, LEN(_xlpm.s)-1,
      _xlpm.idx, _xlfn.SEQUENCE(1,_xlpm.n),
      _xlpm.letras, IF(MID(_xlpm.s,_xlpm.idx,1)=" ", MID(_xlpm.s,_xlpm.idx+1,1), ""),
      _xlfn.TEXTJOIN("",TRUE,_xlpm.letras)
   )
)</f>
        <v>SNB</v>
      </c>
      <c r="AW148" s="57" t="str">
        <f>IF(CONTRATOS[[#This Row],[FISCAL DEMANDANTE]]="sem indicação",CONTRATOS[[#This Row],[FISCAL TECNICO]],CONTRATOS[[#This Row],[FISCAL DEMANDANTE]])</f>
        <v>Samantha Nahon Bittencourt</v>
      </c>
      <c r="AX148" s="540" cm="1">
        <f t="array" ref="AX14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75787.490000000005</v>
      </c>
      <c r="AY148" s="58" t="str">
        <f>_xlfn.CONCAT(CONTRATOS[[#This Row],[ARP ou CONTRATO]],CONTRATOS[[#This Row],[N°ANO]])</f>
        <v>CONTRATO012/2023</v>
      </c>
      <c r="AZ148" s="293" t="str">
        <f>IF(ISNUMBER(FIND("8.666",AA148)),
"Nos termos da Portaria n° 3.615/2021-GP, a prorrogação de contratos administrativos deverá ser instaurada com antecedência mínima de 60 (sessenta) dias do término da vigência, mediante envio do respectivo expediente à SEADM, via SEI.",
IF(ISNUMBER(FIND("14.133",AA148)),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48" s="556"/>
    </row>
    <row r="149" spans="1:53" s="240" customFormat="1" ht="60">
      <c r="A149" s="58" t="s">
        <v>71</v>
      </c>
      <c r="B149" s="57" t="s">
        <v>955</v>
      </c>
      <c r="C149" s="58">
        <v>2026</v>
      </c>
      <c r="D149" s="57" t="s">
        <v>1094</v>
      </c>
      <c r="E149" s="58" t="s">
        <v>1095</v>
      </c>
      <c r="F149" s="59" t="s">
        <v>1096</v>
      </c>
      <c r="G149" s="57" t="s">
        <v>144</v>
      </c>
      <c r="H149" s="58" t="s">
        <v>58</v>
      </c>
      <c r="I149" s="60" t="s">
        <v>1097</v>
      </c>
      <c r="J149" s="61">
        <v>46079</v>
      </c>
      <c r="K149" s="62" t="str">
        <f>TEXT(J149,"DD/MM/AA")</f>
        <v>26/02/26</v>
      </c>
      <c r="L149" s="61">
        <v>46444</v>
      </c>
      <c r="M149" s="63" t="str">
        <f>TEXT(L149,"DD/MM/AA")</f>
        <v>26/02/27</v>
      </c>
      <c r="N149" s="115">
        <f>_xlfn.DAYS(CONTRATOS[[#This Row],[TÉRMINO]],CONTRATOS[[#This Row],[INÍCIO]])</f>
        <v>365</v>
      </c>
      <c r="O149" s="62">
        <f ca="1">IF(ISBLANK(CONTRATOS[[#This Row],[TÉRMINO]]),"-",IF(ISNUMBER(CONTRATOS[[#This Row],[TÉRMINO]]),IF(CONTRATOS[[#This Row],[TÉRMINO]]&lt;TODAY(),"EXPIRADO",CONTRATOS[[#This Row],[TÉRMINO]]-TODAY()),"INDETERMINADO"))</f>
        <v>270</v>
      </c>
      <c r="P149" s="64" t="str">
        <f ca="1">IF(O149="EXPIRADO","EXPIRADO",(IF(O149&lt;=30,"INFERIOR A 30 DIAS",(IF(O149&lt;=60,"INFERIOR A 60 DIAS",(IF(O149&lt;=90,"INFERIOR A 90 DIAS",(IF(O149&lt;=120,"INFERIOR A 120 DIAS",(IF(O149&lt;150,"INFERIOR A 150 DIAS",(IF(O149=150,"150 DIAS","SUPERIOR A 150 DIAS")))))))))))))</f>
        <v>SUPERIOR A 150 DIAS</v>
      </c>
      <c r="Q149" s="62" t="str">
        <f ca="1">IF(CONTRATOS[[#This Row],[TÉRMINO]]="","VIGENTE",IF(CONTRATOS[[#This Row],[TÉRMINO]]&gt;=TODAY(),"VIGENTE","EXPIRADO"))</f>
        <v>VIGENTE</v>
      </c>
      <c r="R149" s="293">
        <v>18445650.510000002</v>
      </c>
      <c r="S149" s="80" t="s">
        <v>60</v>
      </c>
      <c r="T149" s="599">
        <f>IF(LEFT(AY149,3)="ARP",
    0,
    IFERROR(VLOOKUP(AY149,'M.11 Contratos execução'!A:V,17,FALSE),0)
)</f>
        <v>0</v>
      </c>
      <c r="U149" s="77" t="s">
        <v>98</v>
      </c>
      <c r="V149" s="167" t="s">
        <v>1098</v>
      </c>
      <c r="W149" s="179" cm="1">
        <f t="array" ref="W14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49" s="179" cm="1">
        <f t="array" ref="X14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18445650.510000002</v>
      </c>
      <c r="Y149" s="67"/>
      <c r="Z149" s="158"/>
      <c r="AA149" s="598" t="s">
        <v>81</v>
      </c>
      <c r="AB149" s="61">
        <v>45994</v>
      </c>
      <c r="AC149" s="58"/>
      <c r="AD149" s="168" t="str">
        <f>IF(CONTRATOS[[#This Row],[DIAS_CONTRATO]]&lt;=1800,"PRAZO LEGAL",IF(CONTRATOS[[#This Row],[DIAS_CONTRATO]]&lt;=2130,"EXCEPCIONAL","EMERGENCIAL"))</f>
        <v>PRAZO LEGAL</v>
      </c>
      <c r="AE149" s="116" t="str">
        <f>YEAR(L149) &amp; " - " &amp; IF(MONTH(L149)&lt;=3, "1º Trimestre", IF(MONTH(L149)&lt;=6, "2º Trimestre", IF(MONTH(L149)&lt;=9, "3º Trimestre", IF(MONTH(L149)&lt;=12, "4º Trimestre"))))</f>
        <v>2027 - 1º Trimestre</v>
      </c>
      <c r="AF149" s="130">
        <f>CONTRATOS[[#This Row],[TÉRMINO]]-60</f>
        <v>46384</v>
      </c>
      <c r="AG149" s="116" t="str">
        <f>IF(Z149="","Sem informação", IF(Z149&lt;=AF149, "Dentro do prazo", "Fora do prazo"))</f>
        <v>Sem informação</v>
      </c>
      <c r="AH149" s="79"/>
      <c r="AI149" s="74"/>
      <c r="AJ149" s="58" t="s">
        <v>348</v>
      </c>
      <c r="AK149" s="598" t="s">
        <v>69</v>
      </c>
      <c r="AL149" s="58" t="s">
        <v>350</v>
      </c>
      <c r="AM149" s="58" t="s">
        <v>103</v>
      </c>
      <c r="AN149" s="58" t="s">
        <v>1099</v>
      </c>
      <c r="AO149" s="61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fabio.reis@tjpa.jus.br;; marcus.silva@tjpa.jus.br; arilson.silva@tjpa.jus.br; romulo.albuquerque@tjpa.jus.br;coordenadoria.contratos@tjpa.jus.br</v>
      </c>
      <c r="AP149" s="143">
        <f ca="1">CONTRATOS[[#This Row],[TÉRMINO]]-TODAY()</f>
        <v>270</v>
      </c>
      <c r="AQ149" s="58" t="str">
        <f>IF(YEAR(CONTRATOS[[#This Row],[TÉRMINO]])=2024,INT((MONTH(CONTRATOS[[#This Row],[TÉRMINO]])+2)/3),"")</f>
        <v/>
      </c>
      <c r="AR149" s="58"/>
      <c r="AS149" s="58" t="str">
        <f ca="1">IF(TODAY()-AB149&gt;365,"Iniciar Processo de Reajuste","Aguardar anualidade")</f>
        <v>Aguardar anualidade</v>
      </c>
      <c r="AT149" s="58" t="str">
        <f>_xlfn.CONCAT(TEXT(B149,"000"),"/",C149)</f>
        <v>002/2026</v>
      </c>
      <c r="AU149" s="58"/>
      <c r="AV149" s="57" t="str" cm="1">
        <f t="array" ref="AV149">IF(CONTRATOS[[#This Row],[NOME DO FISCAL ]]="Sem indicação",
   CONTRATOS[[#This Row],[NOME DO FISCAL ]],
   _xlfn.LET(
      _xlpm.s, " "&amp;TRIM(CONTRATOS[[#This Row],[NOME DO FISCAL ]]),
      _xlpm.n, LEN(_xlpm.s)-1,
      _xlpm.idx, _xlfn.SEQUENCE(1,_xlpm.n),
      _xlpm.letras, IF(MID(_xlpm.s,_xlpm.idx,1)=" ", MID(_xlpm.s,_xlpm.idx+1,1), ""),
      _xlfn.TEXTJOIN("",TRUE,_xlpm.letras)
   )
)</f>
        <v>MVBeS</v>
      </c>
      <c r="AW149" s="57" t="str">
        <f>IF(CONTRATOS[[#This Row],[FISCAL DEMANDANTE]]="sem indicação",CONTRATOS[[#This Row],[FISCAL TECNICO]],CONTRATOS[[#This Row],[FISCAL DEMANDANTE]])</f>
        <v>Marcus Vinicius Barbosa e Silva</v>
      </c>
      <c r="AX149" s="540" cm="1">
        <f t="array" ref="AX14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49" s="58" t="str">
        <f>_xlfn.CONCAT(CONTRATOS[[#This Row],[ARP ou CONTRATO]],CONTRATOS[[#This Row],[N°ANO]])</f>
        <v>ARP002/2026</v>
      </c>
      <c r="AZ149" s="293" t="str">
        <f>IF(ISNUMBER(FIND("8.666",AA149)),
"Nos termos da Portaria n° 3.615/2021-GP, a prorrogação de contratos administrativos deverá ser instaurada com antecedência mínima de 60 (sessenta) dias do término da vigência, mediante envio do respectivo expediente à SEADM, via SEI.",
IF(ISNUMBER(FIND("14.133",AA149)),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49" s="556"/>
    </row>
    <row r="150" spans="1:53" s="240" customFormat="1" ht="118.5">
      <c r="A150" s="58" t="s">
        <v>52</v>
      </c>
      <c r="B150" s="57" t="s">
        <v>364</v>
      </c>
      <c r="C150" s="69">
        <v>2021</v>
      </c>
      <c r="D150" s="57" t="s">
        <v>1100</v>
      </c>
      <c r="E150" s="58" t="s">
        <v>1101</v>
      </c>
      <c r="F150" s="59" t="s">
        <v>1102</v>
      </c>
      <c r="G150" s="115" t="s">
        <v>144</v>
      </c>
      <c r="H150" s="58" t="s">
        <v>58</v>
      </c>
      <c r="I150" s="60" t="s">
        <v>1103</v>
      </c>
      <c r="J150" s="61">
        <v>44621</v>
      </c>
      <c r="K150" s="62" t="str">
        <f>TEXT(J150,"DD/MM/AA")</f>
        <v>01/03/22</v>
      </c>
      <c r="L150" s="61">
        <v>46447</v>
      </c>
      <c r="M150" s="63" t="str">
        <f>TEXT(L150,"DD/MM/AA")</f>
        <v>01/03/27</v>
      </c>
      <c r="N150" s="62">
        <f>_xlfn.DAYS(CONTRATOS[[#This Row],[TÉRMINO]],CONTRATOS[[#This Row],[INÍCIO]])</f>
        <v>1826</v>
      </c>
      <c r="O150" s="64">
        <f ca="1">IF(ISBLANK(CONTRATOS[[#This Row],[TÉRMINO]]),"-",IF(ISNUMBER(CONTRATOS[[#This Row],[TÉRMINO]]),IF(CONTRATOS[[#This Row],[TÉRMINO]]&lt;TODAY(),"EXPIRADO",CONTRATOS[[#This Row],[TÉRMINO]]-TODAY()),"INDETERMINADO"))</f>
        <v>273</v>
      </c>
      <c r="P150" s="64" t="str">
        <f ca="1">IF(O150="EXPIRADO","EXPIRADO",(IF(O150&lt;=30,"INFERIOR A 30 DIAS",(IF(O150&lt;=60,"INFERIOR A 60 DIAS",(IF(O150&lt;=90,"INFERIOR A 90 DIAS",(IF(O150&lt;=120,"INFERIOR A 120 DIAS",(IF(O150&lt;150,"INFERIOR A 150 DIAS",(IF(O150=150,"150 DIAS","SUPERIOR A 150 DIAS")))))))))))))</f>
        <v>SUPERIOR A 150 DIAS</v>
      </c>
      <c r="Q150" s="64" t="str">
        <f ca="1">IF(CONTRATOS[[#This Row],[TÉRMINO]]="","VIGENTE",IF(CONTRATOS[[#This Row],[TÉRMINO]]&gt;=TODAY(),"VIGENTE","EXPIRADO"))</f>
        <v>VIGENTE</v>
      </c>
      <c r="R150" s="293">
        <v>3626055</v>
      </c>
      <c r="S150" s="80" t="s">
        <v>60</v>
      </c>
      <c r="T150" s="66">
        <f>IF(LEFT(AY150,3)="ARP",
    0,
    IFERROR(VLOOKUP(AY150,'M.11 Contratos execução'!A:V,17,FALSE),0)
)</f>
        <v>1</v>
      </c>
      <c r="U150" s="455" t="s">
        <v>98</v>
      </c>
      <c r="V150" s="58" t="s">
        <v>1104</v>
      </c>
      <c r="W150" s="96" cm="1">
        <f t="array" ref="W15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50" s="96" cm="1">
        <f t="array" ref="X15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4897479.1100000003</v>
      </c>
      <c r="Y150" s="67" t="s">
        <v>1105</v>
      </c>
      <c r="Z150" s="158"/>
      <c r="AA150" s="58" t="s">
        <v>64</v>
      </c>
      <c r="AB150" s="58"/>
      <c r="AC150" s="58" t="s">
        <v>101</v>
      </c>
      <c r="AD150" s="58" t="str">
        <f>IF(CONTRATOS[[#This Row],[DIAS_CONTRATO]]&lt;=1800,"PRAZO LEGAL",IF(CONTRATOS[[#This Row],[DIAS_CONTRATO]]&lt;=2130,"EXCEPCIONAL","EMERGENCIAL"))</f>
        <v>EXCEPCIONAL</v>
      </c>
      <c r="AE150" s="58" t="str">
        <f>YEAR(L150) &amp; " - " &amp; IF(MONTH(L150)&lt;=3, "1º Trimestre", IF(MONTH(L150)&lt;=6, "2º Trimestre", IF(MONTH(L150)&lt;=9, "3º Trimestre", IF(MONTH(L150)&lt;=12, "4º Trimestre"))))</f>
        <v>2027 - 1º Trimestre</v>
      </c>
      <c r="AF150" s="61">
        <f>CONTRATOS[[#This Row],[TÉRMINO]]-60</f>
        <v>46387</v>
      </c>
      <c r="AG150" s="116" t="str">
        <f>IF(Z150="","Sem informação", IF(Z150&lt;=AF150, "Dentro do prazo", "Fora do prazo"))</f>
        <v>Sem informação</v>
      </c>
      <c r="AH150" s="79" t="s">
        <v>115</v>
      </c>
      <c r="AI150" s="74"/>
      <c r="AJ150" s="58" t="s">
        <v>380</v>
      </c>
      <c r="AK150" s="58" t="s">
        <v>85</v>
      </c>
      <c r="AL150" s="58" t="s">
        <v>1106</v>
      </c>
      <c r="AM150" s="115" t="s">
        <v>69</v>
      </c>
      <c r="AN150" s="115" t="s">
        <v>1107</v>
      </c>
      <c r="AO15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aline.oliveira@tjpa.jus.br;bruno.vieira@tjpa.jus.br; jonas.soares@tjpa.jus.br; ; jonathas.miranda@tjpa.jus.br;coordenadoria.contratos@tjpa.jus.br</v>
      </c>
      <c r="AP150" s="143">
        <f ca="1">CONTRATOS[[#This Row],[TÉRMINO]]-TODAY()</f>
        <v>273</v>
      </c>
      <c r="AQ150" s="58" t="str">
        <f>IF(YEAR(CONTRATOS[[#This Row],[TÉRMINO]])=2024,INT((MONTH(CONTRATOS[[#This Row],[TÉRMINO]])+2)/3),"")</f>
        <v/>
      </c>
      <c r="AR150" s="58"/>
      <c r="AS150" s="58" t="str">
        <f ca="1">IF(TODAY()-AB150&gt;365,"Iniciar Processo de Reajuste","Aguardar anualidade")</f>
        <v>Iniciar Processo de Reajuste</v>
      </c>
      <c r="AT150" s="58" t="str">
        <f>_xlfn.CONCAT(TEXT(B150,"000"),"/",C150)</f>
        <v>090/2021</v>
      </c>
      <c r="AU150" s="58"/>
      <c r="AV150" s="58" t="str" cm="1">
        <f t="array" ref="AV150">IF(CONTRATOS[[#This Row],[NOME DO FISCAL ]]="Sem indicação",
   CONTRATOS[[#This Row],[NOME DO FISCAL ]],
   _xlfn.LET(
      _xlpm.s, " "&amp;TRIM(CONTRATOS[[#This Row],[NOME DO FISCAL ]]),
      _xlpm.n, LEN(_xlpm.s)-1,
      _xlpm.idx, _xlfn.SEQUENCE(1,_xlpm.n),
      _xlpm.letras, IF(MID(_xlpm.s,_xlpm.idx,1)=" ", MID(_xlpm.s,_xlpm.idx+1,1), ""),
      _xlfn.TEXTJOIN("",TRUE,_xlpm.letras)
   )
)</f>
        <v>BVdS</v>
      </c>
      <c r="AW150" s="57" t="str">
        <f>IF(CONTRATOS[[#This Row],[FISCAL DEMANDANTE]]="sem indicação",CONTRATOS[[#This Row],[FISCAL TECNICO]],CONTRATOS[[#This Row],[FISCAL DEMANDANTE]])</f>
        <v>Bruno Vieira dos Santos</v>
      </c>
      <c r="AX150" s="540" cm="1">
        <f t="array" ref="AX15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9556865.8100000005</v>
      </c>
      <c r="AY150" s="58" t="str">
        <f>_xlfn.CONCAT(CONTRATOS[[#This Row],[ARP ou CONTRATO]],CONTRATOS[[#This Row],[N°ANO]])</f>
        <v>CONTRATO090/2021</v>
      </c>
      <c r="AZ150" s="293" t="str">
        <f>IF(ISNUMBER(FIND("8.666",AA150)),
"Nos termos da Portaria n° 3.615/2021-GP, a prorrogação de contratos administrativos deverá ser instaurada com antecedência mínima de 60 (sessenta) dias do término da vigência, mediante envio do respectivo expediente à SEADM, via SEI.",
IF(ISNUMBER(FIND("14.133",AA150)),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50" s="556"/>
    </row>
    <row r="151" spans="1:53" s="74" customFormat="1" ht="60">
      <c r="A151" s="58" t="s">
        <v>71</v>
      </c>
      <c r="B151" s="57" t="s">
        <v>921</v>
      </c>
      <c r="C151" s="58">
        <v>2026</v>
      </c>
      <c r="D151" s="136" t="s">
        <v>1108</v>
      </c>
      <c r="E151" s="58" t="s">
        <v>1109</v>
      </c>
      <c r="F151" s="365" t="s">
        <v>1110</v>
      </c>
      <c r="G151" s="57" t="s">
        <v>110</v>
      </c>
      <c r="H151" s="58" t="s">
        <v>58</v>
      </c>
      <c r="I151" s="60" t="s">
        <v>1111</v>
      </c>
      <c r="J151" s="61">
        <v>46083</v>
      </c>
      <c r="K151" s="62" t="str">
        <f>TEXT(J151,"DD/MM/AA")</f>
        <v>02/03/26</v>
      </c>
      <c r="L151" s="61">
        <v>46448</v>
      </c>
      <c r="M151" s="63" t="str">
        <f>TEXT(L151,"DD/MM/AA")</f>
        <v>02/03/27</v>
      </c>
      <c r="N151" s="115">
        <f>_xlfn.DAYS(CONTRATOS[[#This Row],[TÉRMINO]],CONTRATOS[[#This Row],[INÍCIO]])</f>
        <v>365</v>
      </c>
      <c r="O151" s="62">
        <f ca="1">IF(ISBLANK(CONTRATOS[[#This Row],[TÉRMINO]]),"-",IF(ISNUMBER(CONTRATOS[[#This Row],[TÉRMINO]]),IF(CONTRATOS[[#This Row],[TÉRMINO]]&lt;TODAY(),"EXPIRADO",CONTRATOS[[#This Row],[TÉRMINO]]-TODAY()),"INDETERMINADO"))</f>
        <v>274</v>
      </c>
      <c r="P151" s="64" t="str">
        <f ca="1">IF(O151="EXPIRADO","EXPIRADO",(IF(O151&lt;=30,"INFERIOR A 30 DIAS",(IF(O151&lt;=60,"INFERIOR A 60 DIAS",(IF(O151&lt;=90,"INFERIOR A 90 DIAS",(IF(O151&lt;=120,"INFERIOR A 120 DIAS",(IF(O151&lt;150,"INFERIOR A 150 DIAS",(IF(O151=150,"150 DIAS","SUPERIOR A 150 DIAS")))))))))))))</f>
        <v>SUPERIOR A 150 DIAS</v>
      </c>
      <c r="Q151" s="62" t="str">
        <f ca="1">IF(CONTRATOS[[#This Row],[TÉRMINO]]="","VIGENTE",IF(CONTRATOS[[#This Row],[TÉRMINO]]&gt;=TODAY(),"VIGENTE","EXPIRADO"))</f>
        <v>VIGENTE</v>
      </c>
      <c r="R151" s="293">
        <v>645693.30000000005</v>
      </c>
      <c r="S151" s="80" t="s">
        <v>60</v>
      </c>
      <c r="T151" s="599">
        <f>IF(LEFT(AY151,3)="ARP",
    0,
    IFERROR(VLOOKUP(AY151,'M.11 Contratos execução'!A:V,17,FALSE),0)
)</f>
        <v>0</v>
      </c>
      <c r="U151" s="455" t="s">
        <v>78</v>
      </c>
      <c r="V151" s="167" t="s">
        <v>1112</v>
      </c>
      <c r="W151" s="179" cm="1">
        <f t="array" ref="W15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51" s="179" cm="1">
        <f t="array" ref="X15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645693.30000000005</v>
      </c>
      <c r="Y151" s="67"/>
      <c r="Z151" s="158"/>
      <c r="AA151" s="58" t="s">
        <v>81</v>
      </c>
      <c r="AB151" s="61">
        <v>45739</v>
      </c>
      <c r="AC151" s="58" t="s">
        <v>65</v>
      </c>
      <c r="AD151" s="168" t="str">
        <f>IF(CONTRATOS[[#This Row],[DIAS_CONTRATO]]&lt;=1800,"PRAZO LEGAL",IF(CONTRATOS[[#This Row],[DIAS_CONTRATO]]&lt;=2130,"EXCEPCIONAL","EMERGENCIAL"))</f>
        <v>PRAZO LEGAL</v>
      </c>
      <c r="AE151" s="116" t="str">
        <f>YEAR(L151) &amp; " - " &amp; IF(MONTH(L151)&lt;=3, "1º Trimestre", IF(MONTH(L151)&lt;=6, "2º Trimestre", IF(MONTH(L151)&lt;=9, "3º Trimestre", IF(MONTH(L151)&lt;=12, "4º Trimestre"))))</f>
        <v>2027 - 1º Trimestre</v>
      </c>
      <c r="AF151" s="130">
        <f>CONTRATOS[[#This Row],[TÉRMINO]]-60</f>
        <v>46388</v>
      </c>
      <c r="AG151" s="116" t="str">
        <f>IF(Z151="","Sem informação", IF(Z151&lt;=AF151, "Dentro do prazo", "Fora do prazo"))</f>
        <v>Sem informação</v>
      </c>
      <c r="AH151" s="79"/>
      <c r="AJ151" s="58" t="s">
        <v>84</v>
      </c>
      <c r="AK151" s="58" t="s">
        <v>69</v>
      </c>
      <c r="AL151" s="58" t="s">
        <v>622</v>
      </c>
      <c r="AM151" s="58" t="s">
        <v>271</v>
      </c>
      <c r="AN151" s="58" t="s">
        <v>624</v>
      </c>
      <c r="AO15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rita.oliveira@tjpa.jus.br; thiago.soares@tjpa.jus.br; glaucia.cordeiro@tjpa.jus.br;coordenadoria.contratos@tjpa.jus.br</v>
      </c>
      <c r="AP151" s="143">
        <f ca="1">CONTRATOS[[#This Row],[TÉRMINO]]-TODAY()</f>
        <v>274</v>
      </c>
      <c r="AQ151" s="58" t="str">
        <f>IF(YEAR(CONTRATOS[[#This Row],[TÉRMINO]])=2024,INT((MONTH(CONTRATOS[[#This Row],[TÉRMINO]])+2)/3),"")</f>
        <v/>
      </c>
      <c r="AR151" s="58"/>
      <c r="AS151" s="58" t="str">
        <f ca="1">IF(TODAY()-AB151&gt;365,"Iniciar Processo de Reajuste","Aguardar anualidade")</f>
        <v>Iniciar Processo de Reajuste</v>
      </c>
      <c r="AT151" s="58" t="str">
        <f>_xlfn.CONCAT(TEXT(B151,"000"),"/",C151)</f>
        <v>005/2026</v>
      </c>
      <c r="AU151" s="58"/>
      <c r="AV151" s="57" t="str" cm="1">
        <f t="array" ref="AV151">IF(CONTRATOS[[#This Row],[NOME DO FISCAL ]]="Sem indicação",
   CONTRATOS[[#This Row],[NOME DO FISCAL ]],
   _xlfn.LET(
      _xlpm.s, " "&amp;TRIM(CONTRATOS[[#This Row],[NOME DO FISCAL ]]),
      _xlpm.n, LEN(_xlpm.s)-1,
      _xlpm.idx, _xlfn.SEQUENCE(1,_xlpm.n),
      _xlpm.letras, IF(MID(_xlpm.s,_xlpm.idx,1)=" ", MID(_xlpm.s,_xlpm.idx+1,1), ""),
      _xlfn.TEXTJOIN("",TRUE,_xlpm.letras)
   )
)</f>
        <v>RdCAOB</v>
      </c>
      <c r="AW151" s="57" t="str">
        <f>IF(CONTRATOS[[#This Row],[FISCAL DEMANDANTE]]="sem indicação",CONTRATOS[[#This Row],[FISCAL TECNICO]],CONTRATOS[[#This Row],[FISCAL DEMANDANTE]])</f>
        <v>Rita de Cássia Araújo Oliveira Barata</v>
      </c>
      <c r="AX151" s="540" cm="1">
        <f t="array" ref="AX15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51" s="58" t="str">
        <f>_xlfn.CONCAT(CONTRATOS[[#This Row],[ARP ou CONTRATO]],CONTRATOS[[#This Row],[N°ANO]])</f>
        <v>ARP005/2026</v>
      </c>
      <c r="AZ151" s="293" t="str">
        <f>IF(ISNUMBER(FIND("8.666",AA151)),
"Nos termos da Portaria n° 3.615/2021-GP, a prorrogação de contratos administrativos deverá ser instaurada com antecedência mínima de 60 (sessenta) dias do término da vigência, mediante envio do respectivo expediente à SEADM, via SEI.",
IF(ISNUMBER(FIND("14.133",AA151)),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51" s="556"/>
    </row>
    <row r="152" spans="1:53" s="240" customFormat="1" ht="60">
      <c r="A152" s="58" t="s">
        <v>71</v>
      </c>
      <c r="B152" s="57" t="s">
        <v>1025</v>
      </c>
      <c r="C152" s="58">
        <v>2026</v>
      </c>
      <c r="D152" s="57" t="s">
        <v>1113</v>
      </c>
      <c r="E152" s="58" t="s">
        <v>1114</v>
      </c>
      <c r="F152" s="59" t="s">
        <v>1110</v>
      </c>
      <c r="G152" s="57" t="s">
        <v>110</v>
      </c>
      <c r="H152" s="58" t="s">
        <v>58</v>
      </c>
      <c r="I152" s="60" t="s">
        <v>1111</v>
      </c>
      <c r="J152" s="61">
        <v>46083</v>
      </c>
      <c r="K152" s="62" t="str">
        <f>TEXT(J152,"DD/MM/AA")</f>
        <v>02/03/26</v>
      </c>
      <c r="L152" s="61">
        <v>46448</v>
      </c>
      <c r="M152" s="63" t="str">
        <f>TEXT(L152,"DD/MM/AA")</f>
        <v>02/03/27</v>
      </c>
      <c r="N152" s="115">
        <f>_xlfn.DAYS(CONTRATOS[[#This Row],[TÉRMINO]],CONTRATOS[[#This Row],[INÍCIO]])</f>
        <v>365</v>
      </c>
      <c r="O152" s="62">
        <f ca="1">IF(ISBLANK(CONTRATOS[[#This Row],[TÉRMINO]]),"-",IF(ISNUMBER(CONTRATOS[[#This Row],[TÉRMINO]]),IF(CONTRATOS[[#This Row],[TÉRMINO]]&lt;TODAY(),"EXPIRADO",CONTRATOS[[#This Row],[TÉRMINO]]-TODAY()),"INDETERMINADO"))</f>
        <v>274</v>
      </c>
      <c r="P152" s="64" t="str">
        <f ca="1">IF(O152="EXPIRADO","EXPIRADO",(IF(O152&lt;=30,"INFERIOR A 30 DIAS",(IF(O152&lt;=60,"INFERIOR A 60 DIAS",(IF(O152&lt;=90,"INFERIOR A 90 DIAS",(IF(O152&lt;=120,"INFERIOR A 120 DIAS",(IF(O152&lt;150,"INFERIOR A 150 DIAS",(IF(O152=150,"150 DIAS","SUPERIOR A 150 DIAS")))))))))))))</f>
        <v>SUPERIOR A 150 DIAS</v>
      </c>
      <c r="Q152" s="62" t="str">
        <f ca="1">IF(CONTRATOS[[#This Row],[TÉRMINO]]="","VIGENTE",IF(CONTRATOS[[#This Row],[TÉRMINO]]&gt;=TODAY(),"VIGENTE","EXPIRADO"))</f>
        <v>VIGENTE</v>
      </c>
      <c r="R152" s="293">
        <v>11552</v>
      </c>
      <c r="S152" s="80" t="s">
        <v>60</v>
      </c>
      <c r="T152" s="599">
        <f>IF(LEFT(AY152,3)="ARP",
    0,
    IFERROR(VLOOKUP(AY152,'M.11 Contratos execução'!A:V,17,FALSE),0)
)</f>
        <v>0</v>
      </c>
      <c r="U152" s="455" t="s">
        <v>78</v>
      </c>
      <c r="V152" s="167" t="s">
        <v>1115</v>
      </c>
      <c r="W152" s="179" cm="1">
        <f t="array" ref="W15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52" s="179" cm="1">
        <f t="array" ref="X15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11552</v>
      </c>
      <c r="Y152" s="67"/>
      <c r="Z152" s="158"/>
      <c r="AA152" s="58" t="s">
        <v>81</v>
      </c>
      <c r="AB152" s="61">
        <v>45739</v>
      </c>
      <c r="AC152" s="58" t="s">
        <v>65</v>
      </c>
      <c r="AD152" s="168" t="str">
        <f>IF(CONTRATOS[[#This Row],[DIAS_CONTRATO]]&lt;=1800,"PRAZO LEGAL",IF(CONTRATOS[[#This Row],[DIAS_CONTRATO]]&lt;=2130,"EXCEPCIONAL","EMERGENCIAL"))</f>
        <v>PRAZO LEGAL</v>
      </c>
      <c r="AE152" s="116" t="str">
        <f>YEAR(L152) &amp; " - " &amp; IF(MONTH(L152)&lt;=3, "1º Trimestre", IF(MONTH(L152)&lt;=6, "2º Trimestre", IF(MONTH(L152)&lt;=9, "3º Trimestre", IF(MONTH(L152)&lt;=12, "4º Trimestre"))))</f>
        <v>2027 - 1º Trimestre</v>
      </c>
      <c r="AF152" s="130">
        <f>CONTRATOS[[#This Row],[TÉRMINO]]-60</f>
        <v>46388</v>
      </c>
      <c r="AG152" s="116" t="str">
        <f>IF(Z152="","Sem informação", IF(Z152&lt;=AF152, "Dentro do prazo", "Fora do prazo"))</f>
        <v>Sem informação</v>
      </c>
      <c r="AH152" s="58"/>
      <c r="AI152" s="74"/>
      <c r="AJ152" s="58" t="s">
        <v>84</v>
      </c>
      <c r="AK152" s="58" t="s">
        <v>69</v>
      </c>
      <c r="AL152" s="58" t="s">
        <v>622</v>
      </c>
      <c r="AM152" s="58" t="s">
        <v>271</v>
      </c>
      <c r="AN152" s="58" t="s">
        <v>624</v>
      </c>
      <c r="AO15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rita.oliveira@tjpa.jus.br; thiago.soares@tjpa.jus.br; glaucia.cordeiro@tjpa.jus.br;coordenadoria.contratos@tjpa.jus.br</v>
      </c>
      <c r="AP152" s="143">
        <f ca="1">CONTRATOS[[#This Row],[TÉRMINO]]-TODAY()</f>
        <v>274</v>
      </c>
      <c r="AQ152" s="58" t="str">
        <f>IF(YEAR(CONTRATOS[[#This Row],[TÉRMINO]])=2024,INT((MONTH(CONTRATOS[[#This Row],[TÉRMINO]])+2)/3),"")</f>
        <v/>
      </c>
      <c r="AR152" s="58"/>
      <c r="AS152" s="58" t="str">
        <f ca="1">IF(TODAY()-AB152&gt;365,"Iniciar Processo de Reajuste","Aguardar anualidade")</f>
        <v>Iniciar Processo de Reajuste</v>
      </c>
      <c r="AT152" s="58" t="str">
        <f>_xlfn.CONCAT(TEXT(B152,"000"),"/",C152)</f>
        <v>007/2026</v>
      </c>
      <c r="AU152" s="58"/>
      <c r="AV152" s="57" t="str" cm="1">
        <f t="array" ref="AV152">IF(CONTRATOS[[#This Row],[NOME DO FISCAL ]]="Sem indicação",
   CONTRATOS[[#This Row],[NOME DO FISCAL ]],
   _xlfn.LET(
      _xlpm.s, " "&amp;TRIM(CONTRATOS[[#This Row],[NOME DO FISCAL ]]),
      _xlpm.n, LEN(_xlpm.s)-1,
      _xlpm.idx, _xlfn.SEQUENCE(1,_xlpm.n),
      _xlpm.letras, IF(MID(_xlpm.s,_xlpm.idx,1)=" ", MID(_xlpm.s,_xlpm.idx+1,1), ""),
      _xlfn.TEXTJOIN("",TRUE,_xlpm.letras)
   )
)</f>
        <v>RdCAOB</v>
      </c>
      <c r="AW152" s="57" t="str">
        <f>IF(CONTRATOS[[#This Row],[FISCAL DEMANDANTE]]="sem indicação",CONTRATOS[[#This Row],[FISCAL TECNICO]],CONTRATOS[[#This Row],[FISCAL DEMANDANTE]])</f>
        <v>Rita de Cássia Araújo Oliveira Barata</v>
      </c>
      <c r="AX152" s="540" cm="1">
        <f t="array" ref="AX15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52" s="58" t="str">
        <f>_xlfn.CONCAT(CONTRATOS[[#This Row],[ARP ou CONTRATO]],CONTRATOS[[#This Row],[N°ANO]])</f>
        <v>ARP007/2026</v>
      </c>
      <c r="AZ152" s="293" t="str">
        <f>IF(ISNUMBER(FIND("8.666",AA152)),
"Nos termos da Portaria n° 3.615/2021-GP, a prorrogação de contratos administrativos deverá ser instaurada com antecedência mínima de 60 (sessenta) dias do término da vigência, mediante envio do respectivo expediente à SEADM, via SEI.",
IF(ISNUMBER(FIND("14.133",AA152)),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52" s="556"/>
    </row>
    <row r="153" spans="1:53" s="240" customFormat="1" ht="60">
      <c r="A153" s="58" t="s">
        <v>71</v>
      </c>
      <c r="B153" s="57" t="s">
        <v>470</v>
      </c>
      <c r="C153" s="58">
        <v>2026</v>
      </c>
      <c r="D153" s="57" t="s">
        <v>1116</v>
      </c>
      <c r="E153" s="58" t="s">
        <v>1117</v>
      </c>
      <c r="F153" s="59" t="s">
        <v>1110</v>
      </c>
      <c r="G153" s="57" t="s">
        <v>110</v>
      </c>
      <c r="H153" s="58" t="s">
        <v>58</v>
      </c>
      <c r="I153" s="60" t="s">
        <v>1111</v>
      </c>
      <c r="J153" s="61">
        <v>46083</v>
      </c>
      <c r="K153" s="62" t="str">
        <f>TEXT(J153,"DD/MM/AA")</f>
        <v>02/03/26</v>
      </c>
      <c r="L153" s="61">
        <v>46448</v>
      </c>
      <c r="M153" s="63" t="str">
        <f>TEXT(L153,"DD/MM/AA")</f>
        <v>02/03/27</v>
      </c>
      <c r="N153" s="115">
        <f>_xlfn.DAYS(CONTRATOS[[#This Row],[TÉRMINO]],CONTRATOS[[#This Row],[INÍCIO]])</f>
        <v>365</v>
      </c>
      <c r="O153" s="62">
        <f ca="1">IF(ISBLANK(CONTRATOS[[#This Row],[TÉRMINO]]),"-",IF(ISNUMBER(CONTRATOS[[#This Row],[TÉRMINO]]),IF(CONTRATOS[[#This Row],[TÉRMINO]]&lt;TODAY(),"EXPIRADO",CONTRATOS[[#This Row],[TÉRMINO]]-TODAY()),"INDETERMINADO"))</f>
        <v>274</v>
      </c>
      <c r="P153" s="64" t="str">
        <f ca="1">IF(O153="EXPIRADO","EXPIRADO",(IF(O153&lt;=30,"INFERIOR A 30 DIAS",(IF(O153&lt;=60,"INFERIOR A 60 DIAS",(IF(O153&lt;=90,"INFERIOR A 90 DIAS",(IF(O153&lt;=120,"INFERIOR A 120 DIAS",(IF(O153&lt;150,"INFERIOR A 150 DIAS",(IF(O153=150,"150 DIAS","SUPERIOR A 150 DIAS")))))))))))))</f>
        <v>SUPERIOR A 150 DIAS</v>
      </c>
      <c r="Q153" s="62" t="str">
        <f ca="1">IF(CONTRATOS[[#This Row],[TÉRMINO]]="","VIGENTE",IF(CONTRATOS[[#This Row],[TÉRMINO]]&gt;=TODAY(),"VIGENTE","EXPIRADO"))</f>
        <v>VIGENTE</v>
      </c>
      <c r="R153" s="293">
        <v>2206045</v>
      </c>
      <c r="S153" s="80" t="s">
        <v>60</v>
      </c>
      <c r="T153" s="599">
        <f>IF(LEFT(AY153,3)="ARP",
    0,
    IFERROR(VLOOKUP(AY153,'M.11 Contratos execução'!A:V,17,FALSE),0)
)</f>
        <v>0</v>
      </c>
      <c r="U153" s="58" t="s">
        <v>78</v>
      </c>
      <c r="V153" s="167" t="s">
        <v>1118</v>
      </c>
      <c r="W153" s="179" cm="1">
        <f t="array" ref="W15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53" s="179" cm="1">
        <f t="array" ref="X15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2206045</v>
      </c>
      <c r="Y153" s="67"/>
      <c r="Z153" s="158"/>
      <c r="AA153" s="58" t="s">
        <v>81</v>
      </c>
      <c r="AB153" s="61">
        <v>45739</v>
      </c>
      <c r="AC153" s="58" t="s">
        <v>65</v>
      </c>
      <c r="AD153" s="168" t="str">
        <f>IF(CONTRATOS[[#This Row],[DIAS_CONTRATO]]&lt;=1800,"PRAZO LEGAL",IF(CONTRATOS[[#This Row],[DIAS_CONTRATO]]&lt;=2130,"EXCEPCIONAL","EMERGENCIAL"))</f>
        <v>PRAZO LEGAL</v>
      </c>
      <c r="AE153" s="116" t="str">
        <f>YEAR(L153) &amp; " - " &amp; IF(MONTH(L153)&lt;=3, "1º Trimestre", IF(MONTH(L153)&lt;=6, "2º Trimestre", IF(MONTH(L153)&lt;=9, "3º Trimestre", IF(MONTH(L153)&lt;=12, "4º Trimestre"))))</f>
        <v>2027 - 1º Trimestre</v>
      </c>
      <c r="AF153" s="130">
        <f>CONTRATOS[[#This Row],[TÉRMINO]]-60</f>
        <v>46388</v>
      </c>
      <c r="AG153" s="116" t="str">
        <f>IF(Z153="","Sem informação", IF(Z153&lt;=AF153, "Dentro do prazo", "Fora do prazo"))</f>
        <v>Sem informação</v>
      </c>
      <c r="AH153" s="58"/>
      <c r="AI153" s="74"/>
      <c r="AJ153" s="58" t="s">
        <v>84</v>
      </c>
      <c r="AK153" s="58" t="s">
        <v>69</v>
      </c>
      <c r="AL153" s="58" t="s">
        <v>622</v>
      </c>
      <c r="AM153" s="58" t="s">
        <v>271</v>
      </c>
      <c r="AN153" s="58" t="s">
        <v>624</v>
      </c>
      <c r="AO15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rita.oliveira@tjpa.jus.br; thiago.soares@tjpa.jus.br; glaucia.cordeiro@tjpa.jus.br;coordenadoria.contratos@tjpa.jus.br</v>
      </c>
      <c r="AP153" s="143">
        <f ca="1">CONTRATOS[[#This Row],[TÉRMINO]]-TODAY()</f>
        <v>274</v>
      </c>
      <c r="AQ153" s="58" t="str">
        <f>IF(YEAR(CONTRATOS[[#This Row],[TÉRMINO]])=2024,INT((MONTH(CONTRATOS[[#This Row],[TÉRMINO]])+2)/3),"")</f>
        <v/>
      </c>
      <c r="AR153" s="58"/>
      <c r="AS153" s="58" t="str">
        <f ca="1">IF(TODAY()-AB153&gt;365,"Iniciar Processo de Reajuste","Aguardar anualidade")</f>
        <v>Iniciar Processo de Reajuste</v>
      </c>
      <c r="AT153" s="58" t="str">
        <f>_xlfn.CONCAT(TEXT(B153,"000"),"/",C153)</f>
        <v>008/2026</v>
      </c>
      <c r="AU153" s="58"/>
      <c r="AV153" s="57" t="str" cm="1">
        <f t="array" ref="AV153">IF(CONTRATOS[[#This Row],[NOME DO FISCAL ]]="Sem indicação",
   CONTRATOS[[#This Row],[NOME DO FISCAL ]],
   _xlfn.LET(
      _xlpm.s, " "&amp;TRIM(CONTRATOS[[#This Row],[NOME DO FISCAL ]]),
      _xlpm.n, LEN(_xlpm.s)-1,
      _xlpm.idx, _xlfn.SEQUENCE(1,_xlpm.n),
      _xlpm.letras, IF(MID(_xlpm.s,_xlpm.idx,1)=" ", MID(_xlpm.s,_xlpm.idx+1,1), ""),
      _xlfn.TEXTJOIN("",TRUE,_xlpm.letras)
   )
)</f>
        <v>RdCAOB</v>
      </c>
      <c r="AW153" s="57" t="str">
        <f>IF(CONTRATOS[[#This Row],[FISCAL DEMANDANTE]]="sem indicação",CONTRATOS[[#This Row],[FISCAL TECNICO]],CONTRATOS[[#This Row],[FISCAL DEMANDANTE]])</f>
        <v>Rita de Cássia Araújo Oliveira Barata</v>
      </c>
      <c r="AX153" s="540" cm="1">
        <f t="array" ref="AX15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53" s="58" t="str">
        <f>_xlfn.CONCAT(CONTRATOS[[#This Row],[ARP ou CONTRATO]],CONTRATOS[[#This Row],[N°ANO]])</f>
        <v>ARP008/2026</v>
      </c>
      <c r="AZ153" s="293" t="str">
        <f>IF(ISNUMBER(FIND("8.666",AA153)),
"Nos termos da Portaria n° 3.615/2021-GP, a prorrogação de contratos administrativos deverá ser instaurada com antecedência mínima de 60 (sessenta) dias do término da vigência, mediante envio do respectivo expediente à SEADM, via SEI.",
IF(ISNUMBER(FIND("14.133",AA153)),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53" s="556"/>
    </row>
    <row r="154" spans="1:53" s="240" customFormat="1" ht="60">
      <c r="A154" s="58" t="s">
        <v>71</v>
      </c>
      <c r="B154" s="57" t="s">
        <v>1119</v>
      </c>
      <c r="C154" s="58">
        <v>2026</v>
      </c>
      <c r="D154" s="57" t="s">
        <v>1120</v>
      </c>
      <c r="E154" s="58" t="s">
        <v>1121</v>
      </c>
      <c r="F154" s="59" t="s">
        <v>1110</v>
      </c>
      <c r="G154" s="57" t="s">
        <v>110</v>
      </c>
      <c r="H154" s="58" t="s">
        <v>58</v>
      </c>
      <c r="I154" s="60" t="s">
        <v>1111</v>
      </c>
      <c r="J154" s="61">
        <v>46083</v>
      </c>
      <c r="K154" s="62" t="str">
        <f>TEXT(J154,"DD/MM/AA")</f>
        <v>02/03/26</v>
      </c>
      <c r="L154" s="61">
        <v>46448</v>
      </c>
      <c r="M154" s="63" t="str">
        <f>TEXT(L154,"DD/MM/AA")</f>
        <v>02/03/27</v>
      </c>
      <c r="N154" s="115">
        <f>_xlfn.DAYS(CONTRATOS[[#This Row],[TÉRMINO]],CONTRATOS[[#This Row],[INÍCIO]])</f>
        <v>365</v>
      </c>
      <c r="O154" s="62">
        <f ca="1">IF(ISBLANK(CONTRATOS[[#This Row],[TÉRMINO]]),"-",IF(ISNUMBER(CONTRATOS[[#This Row],[TÉRMINO]]),IF(CONTRATOS[[#This Row],[TÉRMINO]]&lt;TODAY(),"EXPIRADO",CONTRATOS[[#This Row],[TÉRMINO]]-TODAY()),"INDETERMINADO"))</f>
        <v>274</v>
      </c>
      <c r="P154" s="64" t="str">
        <f ca="1">IF(O154="EXPIRADO","EXPIRADO",(IF(O154&lt;=30,"INFERIOR A 30 DIAS",(IF(O154&lt;=60,"INFERIOR A 60 DIAS",(IF(O154&lt;=90,"INFERIOR A 90 DIAS",(IF(O154&lt;=120,"INFERIOR A 120 DIAS",(IF(O154&lt;150,"INFERIOR A 150 DIAS",(IF(O154=150,"150 DIAS","SUPERIOR A 150 DIAS")))))))))))))</f>
        <v>SUPERIOR A 150 DIAS</v>
      </c>
      <c r="Q154" s="62" t="str">
        <f ca="1">IF(CONTRATOS[[#This Row],[TÉRMINO]]="","VIGENTE",IF(CONTRATOS[[#This Row],[TÉRMINO]]&gt;=TODAY(),"VIGENTE","EXPIRADO"))</f>
        <v>VIGENTE</v>
      </c>
      <c r="R154" s="293">
        <v>3031328.22</v>
      </c>
      <c r="S154" s="80" t="s">
        <v>60</v>
      </c>
      <c r="T154" s="599">
        <f>IF(LEFT(AY154,3)="ARP",
    0,
    IFERROR(VLOOKUP(AY154,'M.11 Contratos execução'!A:V,17,FALSE),0)
)</f>
        <v>0</v>
      </c>
      <c r="U154" s="58" t="s">
        <v>78</v>
      </c>
      <c r="V154" s="167" t="s">
        <v>1122</v>
      </c>
      <c r="W154" s="179" cm="1">
        <f t="array" ref="W15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54" s="179" cm="1">
        <f t="array" ref="X15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3031328.22</v>
      </c>
      <c r="Y154" s="67"/>
      <c r="Z154" s="158"/>
      <c r="AA154" s="58" t="s">
        <v>81</v>
      </c>
      <c r="AB154" s="61">
        <v>45739</v>
      </c>
      <c r="AC154" s="58" t="s">
        <v>65</v>
      </c>
      <c r="AD154" s="168" t="str">
        <f>IF(CONTRATOS[[#This Row],[DIAS_CONTRATO]]&lt;=1800,"PRAZO LEGAL",IF(CONTRATOS[[#This Row],[DIAS_CONTRATO]]&lt;=2130,"EXCEPCIONAL","EMERGENCIAL"))</f>
        <v>PRAZO LEGAL</v>
      </c>
      <c r="AE154" s="116" t="str">
        <f>YEAR(L154) &amp; " - " &amp; IF(MONTH(L154)&lt;=3, "1º Trimestre", IF(MONTH(L154)&lt;=6, "2º Trimestre", IF(MONTH(L154)&lt;=9, "3º Trimestre", IF(MONTH(L154)&lt;=12, "4º Trimestre"))))</f>
        <v>2027 - 1º Trimestre</v>
      </c>
      <c r="AF154" s="130">
        <f>CONTRATOS[[#This Row],[TÉRMINO]]-60</f>
        <v>46388</v>
      </c>
      <c r="AG154" s="116" t="str">
        <f>IF(Z154="","Sem informação", IF(Z154&lt;=AF154, "Dentro do prazo", "Fora do prazo"))</f>
        <v>Sem informação</v>
      </c>
      <c r="AH154" s="58"/>
      <c r="AI154" s="74"/>
      <c r="AJ154" s="58" t="s">
        <v>84</v>
      </c>
      <c r="AK154" s="58" t="s">
        <v>69</v>
      </c>
      <c r="AL154" s="58" t="s">
        <v>622</v>
      </c>
      <c r="AM154" s="58" t="s">
        <v>271</v>
      </c>
      <c r="AN154" s="58" t="s">
        <v>624</v>
      </c>
      <c r="AO15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rita.oliveira@tjpa.jus.br; thiago.soares@tjpa.jus.br; glaucia.cordeiro@tjpa.jus.br;coordenadoria.contratos@tjpa.jus.br</v>
      </c>
      <c r="AP154" s="143">
        <f ca="1">CONTRATOS[[#This Row],[TÉRMINO]]-TODAY()</f>
        <v>274</v>
      </c>
      <c r="AQ154" s="58" t="str">
        <f>IF(YEAR(CONTRATOS[[#This Row],[TÉRMINO]])=2024,INT((MONTH(CONTRATOS[[#This Row],[TÉRMINO]])+2)/3),"")</f>
        <v/>
      </c>
      <c r="AR154" s="58"/>
      <c r="AS154" s="58" t="str">
        <f ca="1">IF(TODAY()-AB154&gt;365,"Iniciar Processo de Reajuste","Aguardar anualidade")</f>
        <v>Iniciar Processo de Reajuste</v>
      </c>
      <c r="AT154" s="58" t="str">
        <f>_xlfn.CONCAT(TEXT(B154,"000"),"/",C154)</f>
        <v>009/2026</v>
      </c>
      <c r="AU154" s="58"/>
      <c r="AV154" s="57" t="str" cm="1">
        <f t="array" ref="AV154">IF(CONTRATOS[[#This Row],[NOME DO FISCAL ]]="Sem indicação",
   CONTRATOS[[#This Row],[NOME DO FISCAL ]],
   _xlfn.LET(
      _xlpm.s, " "&amp;TRIM(CONTRATOS[[#This Row],[NOME DO FISCAL ]]),
      _xlpm.n, LEN(_xlpm.s)-1,
      _xlpm.idx, _xlfn.SEQUENCE(1,_xlpm.n),
      _xlpm.letras, IF(MID(_xlpm.s,_xlpm.idx,1)=" ", MID(_xlpm.s,_xlpm.idx+1,1), ""),
      _xlfn.TEXTJOIN("",TRUE,_xlpm.letras)
   )
)</f>
        <v>RdCAOB</v>
      </c>
      <c r="AW154" s="57" t="str">
        <f>IF(CONTRATOS[[#This Row],[FISCAL DEMANDANTE]]="sem indicação",CONTRATOS[[#This Row],[FISCAL TECNICO]],CONTRATOS[[#This Row],[FISCAL DEMANDANTE]])</f>
        <v>Rita de Cássia Araújo Oliveira Barata</v>
      </c>
      <c r="AX154" s="540" cm="1">
        <f t="array" ref="AX15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54" s="58" t="str">
        <f>_xlfn.CONCAT(CONTRATOS[[#This Row],[ARP ou CONTRATO]],CONTRATOS[[#This Row],[N°ANO]])</f>
        <v>ARP009/2026</v>
      </c>
      <c r="AZ154" s="293" t="str">
        <f>IF(ISNUMBER(FIND("8.666",AA154)),
"Nos termos da Portaria n° 3.615/2021-GP, a prorrogação de contratos administrativos deverá ser instaurada com antecedência mínima de 60 (sessenta) dias do término da vigência, mediante envio do respectivo expediente à SEADM, via SEI.",
IF(ISNUMBER(FIND("14.133",AA154)),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54" s="556"/>
    </row>
    <row r="155" spans="1:53" s="240" customFormat="1" ht="72">
      <c r="A155" s="58" t="s">
        <v>52</v>
      </c>
      <c r="B155" s="57" t="s">
        <v>1088</v>
      </c>
      <c r="C155" s="58">
        <v>2025</v>
      </c>
      <c r="D155" s="57" t="s">
        <v>1123</v>
      </c>
      <c r="E155" s="58" t="s">
        <v>1124</v>
      </c>
      <c r="F155" s="59" t="s">
        <v>1125</v>
      </c>
      <c r="G155" s="57" t="s">
        <v>57</v>
      </c>
      <c r="H155" s="58" t="s">
        <v>58</v>
      </c>
      <c r="I155" s="60" t="s">
        <v>1126</v>
      </c>
      <c r="J155" s="61">
        <v>45719</v>
      </c>
      <c r="K155" s="62" t="str">
        <f>TEXT(J155,"DD/MM/AA")</f>
        <v>03/03/25</v>
      </c>
      <c r="L155" s="61">
        <v>46449</v>
      </c>
      <c r="M155" s="63" t="str">
        <f>TEXT(L155,"DD/MM/AA")</f>
        <v>03/03/27</v>
      </c>
      <c r="N155" s="115">
        <f>_xlfn.DAYS(CONTRATOS[[#This Row],[TÉRMINO]],CONTRATOS[[#This Row],[INÍCIO]])</f>
        <v>730</v>
      </c>
      <c r="O155" s="62">
        <f ca="1">IF(ISBLANK(CONTRATOS[[#This Row],[TÉRMINO]]),"-",IF(ISNUMBER(CONTRATOS[[#This Row],[TÉRMINO]]),IF(CONTRATOS[[#This Row],[TÉRMINO]]&lt;TODAY(),"EXPIRADO",CONTRATOS[[#This Row],[TÉRMINO]]-TODAY()),"INDETERMINADO"))</f>
        <v>275</v>
      </c>
      <c r="P155" s="64" t="str">
        <f ca="1">IF(O155="EXPIRADO","EXPIRADO",(IF(O155&lt;=30,"INFERIOR A 30 DIAS",(IF(O155&lt;=60,"INFERIOR A 60 DIAS",(IF(O155&lt;=90,"INFERIOR A 90 DIAS",(IF(O155&lt;=120,"INFERIOR A 120 DIAS",(IF(O155&lt;150,"INFERIOR A 150 DIAS",(IF(O155=150,"150 DIAS","SUPERIOR A 150 DIAS")))))))))))))</f>
        <v>SUPERIOR A 150 DIAS</v>
      </c>
      <c r="Q155" s="62" t="str">
        <f ca="1">IF(CONTRATOS[[#This Row],[TÉRMINO]]="","VIGENTE",IF(CONTRATOS[[#This Row],[TÉRMINO]]&gt;=TODAY(),"VIGENTE","EXPIRADO"))</f>
        <v>VIGENTE</v>
      </c>
      <c r="R155" s="293">
        <v>211000</v>
      </c>
      <c r="S155" s="80" t="s">
        <v>60</v>
      </c>
      <c r="T155" s="66">
        <f>IF(LEFT(AY155,3)="ARP",
    0,
    IFERROR(VLOOKUP(AY155,'M.11 Contratos execução'!A:V,17,FALSE),0)
)</f>
        <v>1</v>
      </c>
      <c r="U155" s="58" t="s">
        <v>61</v>
      </c>
      <c r="V155" s="167" t="s">
        <v>1127</v>
      </c>
      <c r="W155" s="96" cm="1">
        <f t="array" ref="W15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55" s="96" cm="1">
        <f t="array" ref="X15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283056.5</v>
      </c>
      <c r="Y155" s="67" t="s">
        <v>1128</v>
      </c>
      <c r="Z155" s="158"/>
      <c r="AA155" s="58" t="s">
        <v>81</v>
      </c>
      <c r="AB155" s="61">
        <v>45755</v>
      </c>
      <c r="AC155" s="58"/>
      <c r="AD155" s="168" t="str">
        <f>IF(CONTRATOS[[#This Row],[DIAS_CONTRATO]]&lt;=1800,"PRAZO LEGAL",IF(CONTRATOS[[#This Row],[DIAS_CONTRATO]]&lt;=2130,"EXCEPCIONAL","EMERGENCIAL"))</f>
        <v>PRAZO LEGAL</v>
      </c>
      <c r="AE155" s="116" t="str">
        <f>YEAR(L155) &amp; " - " &amp; IF(MONTH(L155)&lt;=3, "1º Trimestre", IF(MONTH(L155)&lt;=6, "2º Trimestre", IF(MONTH(L155)&lt;=9, "3º Trimestre", IF(MONTH(L155)&lt;=12, "4º Trimestre"))))</f>
        <v>2027 - 1º Trimestre</v>
      </c>
      <c r="AF155" s="130">
        <f>CONTRATOS[[#This Row],[TÉRMINO]]-60</f>
        <v>46389</v>
      </c>
      <c r="AG155" s="116" t="str">
        <f>IF(Z155="","Sem informação", IF(Z155&lt;=AF155, "Dentro do prazo", "Fora do prazo"))</f>
        <v>Sem informação</v>
      </c>
      <c r="AH155" s="58" t="s">
        <v>115</v>
      </c>
      <c r="AI155" s="74"/>
      <c r="AJ155" s="58" t="s">
        <v>126</v>
      </c>
      <c r="AK155" s="58" t="s">
        <v>69</v>
      </c>
      <c r="AL155" s="58" t="s">
        <v>614</v>
      </c>
      <c r="AM155" s="115" t="s">
        <v>192</v>
      </c>
      <c r="AN155" s="115" t="s">
        <v>70</v>
      </c>
      <c r="AO15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claudio.ormindo@tjpa.jus.br;; max.machado@tjpa.jus.br; antonio.sousa2@tjpa.jus.br; daniel.simas@tjpa.jus.br;coordenadoria.contratos@tjpa.jus.br</v>
      </c>
      <c r="AP155" s="143">
        <f ca="1">CONTRATOS[[#This Row],[TÉRMINO]]-TODAY()</f>
        <v>275</v>
      </c>
      <c r="AQ155" s="58" t="str">
        <f>IF(YEAR(CONTRATOS[[#This Row],[TÉRMINO]])=2024,INT((MONTH(CONTRATOS[[#This Row],[TÉRMINO]])+2)/3),"")</f>
        <v/>
      </c>
      <c r="AR155" s="58"/>
      <c r="AS155" s="58" t="str">
        <f ca="1">IF(TODAY()-AB155&gt;365,"Iniciar Processo de Reajuste","Aguardar anualidade")</f>
        <v>Iniciar Processo de Reajuste</v>
      </c>
      <c r="AT155" s="58" t="str">
        <f>_xlfn.CONCAT(TEXT(B155,"000"),"/",C155)</f>
        <v>012/2025</v>
      </c>
      <c r="AU155" s="58"/>
      <c r="AV155" s="58" t="str" cm="1">
        <f t="array" ref="AV155">IF(CONTRATOS[[#This Row],[NOME DO FISCAL ]]="Sem indicação",
   CONTRATOS[[#This Row],[NOME DO FISCAL ]],
   _xlfn.LET(
      _xlpm.s, " "&amp;TRIM(CONTRATOS[[#This Row],[NOME DO FISCAL ]]),
      _xlpm.n, LEN(_xlpm.s)-1,
      _xlpm.idx, _xlfn.SEQUENCE(1,_xlpm.n),
      _xlpm.letras, IF(MID(_xlpm.s,_xlpm.idx,1)=" ", MID(_xlpm.s,_xlpm.idx+1,1), ""),
      _xlfn.TEXTJOIN("",TRUE,_xlpm.letras)
   )
)</f>
        <v>MJMS</v>
      </c>
      <c r="AW155" s="57" t="str">
        <f>IF(CONTRATOS[[#This Row],[FISCAL DEMANDANTE]]="sem indicação",CONTRATOS[[#This Row],[FISCAL TECNICO]],CONTRATOS[[#This Row],[FISCAL DEMANDANTE]])</f>
        <v>Max Jorge Machado Santos</v>
      </c>
      <c r="AX155" s="540" cm="1">
        <f t="array" ref="AX15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201890.02</v>
      </c>
      <c r="AY155" s="58" t="str">
        <f>_xlfn.CONCAT(CONTRATOS[[#This Row],[ARP ou CONTRATO]],CONTRATOS[[#This Row],[N°ANO]])</f>
        <v>CONTRATO012/2025</v>
      </c>
      <c r="AZ155" s="293" t="str">
        <f>IF(ISNUMBER(FIND("8.666",AA155)),
"Nos termos da Portaria n° 3.615/2021-GP, a prorrogação de contratos administrativos deverá ser instaurada com antecedência mínima de 60 (sessenta) dias do término da vigência, mediante envio do respectivo expediente à SEADM, via SEI.",
IF(ISNUMBER(FIND("14.133",AA155)),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55" s="556"/>
    </row>
    <row r="156" spans="1:53" s="240" customFormat="1" ht="60">
      <c r="A156" s="58" t="s">
        <v>71</v>
      </c>
      <c r="B156" s="57" t="s">
        <v>1071</v>
      </c>
      <c r="C156" s="58">
        <v>2026</v>
      </c>
      <c r="D156" s="57" t="s">
        <v>1129</v>
      </c>
      <c r="E156" s="58" t="s">
        <v>1130</v>
      </c>
      <c r="F156" s="59" t="s">
        <v>1110</v>
      </c>
      <c r="G156" s="57" t="s">
        <v>110</v>
      </c>
      <c r="H156" s="58" t="s">
        <v>58</v>
      </c>
      <c r="I156" s="60" t="s">
        <v>1111</v>
      </c>
      <c r="J156" s="61">
        <v>46085</v>
      </c>
      <c r="K156" s="62" t="str">
        <f>TEXT(J156,"DD/MM/AA")</f>
        <v>04/03/26</v>
      </c>
      <c r="L156" s="61">
        <v>46450</v>
      </c>
      <c r="M156" s="63" t="str">
        <f>TEXT(L156,"DD/MM/AA")</f>
        <v>04/03/27</v>
      </c>
      <c r="N156" s="115">
        <f>_xlfn.DAYS(CONTRATOS[[#This Row],[TÉRMINO]],CONTRATOS[[#This Row],[INÍCIO]])</f>
        <v>365</v>
      </c>
      <c r="O156" s="62">
        <f ca="1">IF(ISBLANK(CONTRATOS[[#This Row],[TÉRMINO]]),"-",IF(ISNUMBER(CONTRATOS[[#This Row],[TÉRMINO]]),IF(CONTRATOS[[#This Row],[TÉRMINO]]&lt;TODAY(),"EXPIRADO",CONTRATOS[[#This Row],[TÉRMINO]]-TODAY()),"INDETERMINADO"))</f>
        <v>276</v>
      </c>
      <c r="P156" s="64" t="str">
        <f ca="1">IF(O156="EXPIRADO","EXPIRADO",(IF(O156&lt;=30,"INFERIOR A 30 DIAS",(IF(O156&lt;=60,"INFERIOR A 60 DIAS",(IF(O156&lt;=90,"INFERIOR A 90 DIAS",(IF(O156&lt;=120,"INFERIOR A 120 DIAS",(IF(O156&lt;150,"INFERIOR A 150 DIAS",(IF(O156=150,"150 DIAS","SUPERIOR A 150 DIAS")))))))))))))</f>
        <v>SUPERIOR A 150 DIAS</v>
      </c>
      <c r="Q156" s="62" t="str">
        <f ca="1">IF(CONTRATOS[[#This Row],[TÉRMINO]]="","VIGENTE",IF(CONTRATOS[[#This Row],[TÉRMINO]]&gt;=TODAY(),"VIGENTE","EXPIRADO"))</f>
        <v>VIGENTE</v>
      </c>
      <c r="R156" s="293">
        <v>137706</v>
      </c>
      <c r="S156" s="80" t="s">
        <v>60</v>
      </c>
      <c r="T156" s="599">
        <f>IF(LEFT(AY156,3)="ARP",
    0,
    IFERROR(VLOOKUP(AY156,'M.11 Contratos execução'!A:V,17,FALSE),0)
)</f>
        <v>0</v>
      </c>
      <c r="U156" s="58" t="s">
        <v>78</v>
      </c>
      <c r="V156" s="167" t="s">
        <v>1131</v>
      </c>
      <c r="W156" s="179" cm="1">
        <f t="array" ref="W15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56" s="179" cm="1">
        <f t="array" ref="X15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137706</v>
      </c>
      <c r="Y156" s="67"/>
      <c r="Z156" s="158"/>
      <c r="AA156" s="58" t="s">
        <v>81</v>
      </c>
      <c r="AB156" s="61">
        <v>45739</v>
      </c>
      <c r="AC156" s="58" t="s">
        <v>65</v>
      </c>
      <c r="AD156" s="168" t="str">
        <f>IF(CONTRATOS[[#This Row],[DIAS_CONTRATO]]&lt;=1800,"PRAZO LEGAL",IF(CONTRATOS[[#This Row],[DIAS_CONTRATO]]&lt;=2130,"EXCEPCIONAL","EMERGENCIAL"))</f>
        <v>PRAZO LEGAL</v>
      </c>
      <c r="AE156" s="116" t="str">
        <f>YEAR(L156) &amp; " - " &amp; IF(MONTH(L156)&lt;=3, "1º Trimestre", IF(MONTH(L156)&lt;=6, "2º Trimestre", IF(MONTH(L156)&lt;=9, "3º Trimestre", IF(MONTH(L156)&lt;=12, "4º Trimestre"))))</f>
        <v>2027 - 1º Trimestre</v>
      </c>
      <c r="AF156" s="130">
        <f>CONTRATOS[[#This Row],[TÉRMINO]]-60</f>
        <v>46390</v>
      </c>
      <c r="AG156" s="116" t="str">
        <f>IF(Z156="","Sem informação", IF(Z156&lt;=AF156, "Dentro do prazo", "Fora do prazo"))</f>
        <v>Sem informação</v>
      </c>
      <c r="AH156" s="58"/>
      <c r="AI156" s="74"/>
      <c r="AJ156" s="58" t="s">
        <v>84</v>
      </c>
      <c r="AK156" s="58" t="s">
        <v>69</v>
      </c>
      <c r="AL156" s="58" t="s">
        <v>622</v>
      </c>
      <c r="AM156" s="58" t="s">
        <v>271</v>
      </c>
      <c r="AN156" s="58" t="s">
        <v>624</v>
      </c>
      <c r="AO15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rita.oliveira@tjpa.jus.br; thiago.soares@tjpa.jus.br; glaucia.cordeiro@tjpa.jus.br;coordenadoria.contratos@tjpa.jus.br</v>
      </c>
      <c r="AP156" s="143">
        <f ca="1">CONTRATOS[[#This Row],[TÉRMINO]]-TODAY()</f>
        <v>276</v>
      </c>
      <c r="AQ156" s="58" t="str">
        <f>IF(YEAR(CONTRATOS[[#This Row],[TÉRMINO]])=2024,INT((MONTH(CONTRATOS[[#This Row],[TÉRMINO]])+2)/3),"")</f>
        <v/>
      </c>
      <c r="AR156" s="58"/>
      <c r="AS156" s="58" t="str">
        <f ca="1">IF(TODAY()-AB156&gt;365,"Iniciar Processo de Reajuste","Aguardar anualidade")</f>
        <v>Iniciar Processo de Reajuste</v>
      </c>
      <c r="AT156" s="58" t="str">
        <f>_xlfn.CONCAT(TEXT(B156,"000"),"/",C156)</f>
        <v>006/2026</v>
      </c>
      <c r="AU156" s="58"/>
      <c r="AV156" s="57" t="str" cm="1">
        <f t="array" ref="AV156">IF(CONTRATOS[[#This Row],[NOME DO FISCAL ]]="Sem indicação",
   CONTRATOS[[#This Row],[NOME DO FISCAL ]],
   _xlfn.LET(
      _xlpm.s, " "&amp;TRIM(CONTRATOS[[#This Row],[NOME DO FISCAL ]]),
      _xlpm.n, LEN(_xlpm.s)-1,
      _xlpm.idx, _xlfn.SEQUENCE(1,_xlpm.n),
      _xlpm.letras, IF(MID(_xlpm.s,_xlpm.idx,1)=" ", MID(_xlpm.s,_xlpm.idx+1,1), ""),
      _xlfn.TEXTJOIN("",TRUE,_xlpm.letras)
   )
)</f>
        <v>RdCAOB</v>
      </c>
      <c r="AW156" s="57" t="str">
        <f>IF(CONTRATOS[[#This Row],[FISCAL DEMANDANTE]]="sem indicação",CONTRATOS[[#This Row],[FISCAL TECNICO]],CONTRATOS[[#This Row],[FISCAL DEMANDANTE]])</f>
        <v>Rita de Cássia Araújo Oliveira Barata</v>
      </c>
      <c r="AX156" s="540" cm="1">
        <f t="array" ref="AX15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56" s="58" t="str">
        <f>_xlfn.CONCAT(CONTRATOS[[#This Row],[ARP ou CONTRATO]],CONTRATOS[[#This Row],[N°ANO]])</f>
        <v>ARP006/2026</v>
      </c>
      <c r="AZ156" s="293" t="str">
        <f>IF(ISNUMBER(FIND("8.666",AA156)),
"Nos termos da Portaria n° 3.615/2021-GP, a prorrogação de contratos administrativos deverá ser instaurada com antecedência mínima de 60 (sessenta) dias do término da vigência, mediante envio do respectivo expediente à SEADM, via SEI.",
IF(ISNUMBER(FIND("14.133",AA156)),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56" s="556"/>
    </row>
    <row r="157" spans="1:53" s="240" customFormat="1" ht="89.25" customHeight="1">
      <c r="A157" s="58" t="s">
        <v>52</v>
      </c>
      <c r="B157" s="57" t="s">
        <v>1011</v>
      </c>
      <c r="C157" s="58">
        <v>2025</v>
      </c>
      <c r="D157" s="57" t="s">
        <v>1132</v>
      </c>
      <c r="E157" s="58" t="s">
        <v>608</v>
      </c>
      <c r="F157" s="59" t="s">
        <v>1133</v>
      </c>
      <c r="G157" s="57" t="s">
        <v>57</v>
      </c>
      <c r="H157" s="58" t="s">
        <v>58</v>
      </c>
      <c r="I157" s="60" t="s">
        <v>1134</v>
      </c>
      <c r="J157" s="61">
        <v>45723</v>
      </c>
      <c r="K157" s="62" t="str">
        <f>TEXT(J157,"DD/MM/AA")</f>
        <v>07/03/25</v>
      </c>
      <c r="L157" s="61">
        <v>46453</v>
      </c>
      <c r="M157" s="63" t="str">
        <f>TEXT(L157,"DD/MM/AA")</f>
        <v>07/03/27</v>
      </c>
      <c r="N157" s="115">
        <f>_xlfn.DAYS(CONTRATOS[[#This Row],[TÉRMINO]],CONTRATOS[[#This Row],[INÍCIO]])</f>
        <v>730</v>
      </c>
      <c r="O157" s="62">
        <f ca="1">IF(ISBLANK(CONTRATOS[[#This Row],[TÉRMINO]]),"-",IF(ISNUMBER(CONTRATOS[[#This Row],[TÉRMINO]]),IF(CONTRATOS[[#This Row],[TÉRMINO]]&lt;TODAY(),"EXPIRADO",CONTRATOS[[#This Row],[TÉRMINO]]-TODAY()),"INDETERMINADO"))</f>
        <v>279</v>
      </c>
      <c r="P157" s="64" t="str">
        <f ca="1">IF(O157="EXPIRADO","EXPIRADO",(IF(O157&lt;=30,"INFERIOR A 30 DIAS",(IF(O157&lt;=60,"INFERIOR A 60 DIAS",(IF(O157&lt;=90,"INFERIOR A 90 DIAS",(IF(O157&lt;=120,"INFERIOR A 120 DIAS",(IF(O157&lt;150,"INFERIOR A 150 DIAS",(IF(O157=150,"150 DIAS","SUPERIOR A 150 DIAS")))))))))))))</f>
        <v>SUPERIOR A 150 DIAS</v>
      </c>
      <c r="Q157" s="62" t="str">
        <f ca="1">IF(CONTRATOS[[#This Row],[TÉRMINO]]="","VIGENTE",IF(CONTRATOS[[#This Row],[TÉRMINO]]&gt;=TODAY(),"VIGENTE","EXPIRADO"))</f>
        <v>VIGENTE</v>
      </c>
      <c r="R157" s="293">
        <v>202800</v>
      </c>
      <c r="S157" s="80" t="s">
        <v>60</v>
      </c>
      <c r="T157" s="66">
        <f>IF(LEFT(AY157,3)="ARP",
    0,
    IFERROR(VLOOKUP(AY157,'M.11 Contratos execução'!A:V,17,FALSE),0)
)</f>
        <v>0</v>
      </c>
      <c r="U157" s="58" t="s">
        <v>61</v>
      </c>
      <c r="V157" s="167" t="s">
        <v>1135</v>
      </c>
      <c r="W157" s="96" cm="1">
        <f t="array" ref="W15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57" s="96" cm="1">
        <f t="array" ref="X15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202800</v>
      </c>
      <c r="Y157" s="67" t="s">
        <v>1136</v>
      </c>
      <c r="Z157" s="158"/>
      <c r="AA157" s="58" t="s">
        <v>81</v>
      </c>
      <c r="AB157" s="61">
        <v>45892</v>
      </c>
      <c r="AC157" s="58"/>
      <c r="AD157" s="168" t="str">
        <f>IF(CONTRATOS[[#This Row],[DIAS_CONTRATO]]&lt;=1800,"PRAZO LEGAL",IF(CONTRATOS[[#This Row],[DIAS_CONTRATO]]&lt;=2130,"EXCEPCIONAL","EMERGENCIAL"))</f>
        <v>PRAZO LEGAL</v>
      </c>
      <c r="AE157" s="116" t="str">
        <f>YEAR(L157) &amp; " - " &amp; IF(MONTH(L157)&lt;=3, "1º Trimestre", IF(MONTH(L157)&lt;=6, "2º Trimestre", IF(MONTH(L157)&lt;=9, "3º Trimestre", IF(MONTH(L157)&lt;=12, "4º Trimestre"))))</f>
        <v>2027 - 1º Trimestre</v>
      </c>
      <c r="AF157" s="130">
        <f>CONTRATOS[[#This Row],[TÉRMINO]]-60</f>
        <v>46393</v>
      </c>
      <c r="AG157" s="116" t="str">
        <f>IF(Z157="","Sem informação", IF(Z157&lt;=AF157, "Dentro do prazo", "Fora do prazo"))</f>
        <v>Sem informação</v>
      </c>
      <c r="AH157" s="58" t="s">
        <v>115</v>
      </c>
      <c r="AI157" s="74"/>
      <c r="AJ157" s="58" t="s">
        <v>126</v>
      </c>
      <c r="AK157" s="58" t="s">
        <v>69</v>
      </c>
      <c r="AL157" s="58" t="s">
        <v>613</v>
      </c>
      <c r="AM157" s="58" t="s">
        <v>192</v>
      </c>
      <c r="AN157" s="58" t="s">
        <v>614</v>
      </c>
      <c r="AO15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claudio.ormindo@tjpa.jus.br;; paulo.hildebrando@tjpa.jus.br; antonio.sousa2@tjpa.jus.br; max.machado@tjpa.jus.br;coordenadoria.contratos@tjpa.jus.br</v>
      </c>
      <c r="AP157" s="143">
        <f ca="1">CONTRATOS[[#This Row],[TÉRMINO]]-TODAY()</f>
        <v>279</v>
      </c>
      <c r="AQ157" s="58" t="str">
        <f>IF(YEAR(CONTRATOS[[#This Row],[TÉRMINO]])=2024,INT((MONTH(CONTRATOS[[#This Row],[TÉRMINO]])+2)/3),"")</f>
        <v/>
      </c>
      <c r="AR157" s="58"/>
      <c r="AS157" s="58" t="str">
        <f ca="1">IF(TODAY()-AB157&gt;365,"Iniciar Processo de Reajuste","Aguardar anualidade")</f>
        <v>Aguardar anualidade</v>
      </c>
      <c r="AT157" s="58" t="str">
        <f>_xlfn.CONCAT(TEXT(B157,"000"),"/",C157)</f>
        <v>023/2025</v>
      </c>
      <c r="AU157" s="58"/>
      <c r="AV157" s="58" t="str" cm="1">
        <f t="array" ref="AV157">IF(CONTRATOS[[#This Row],[NOME DO FISCAL ]]="Sem indicação",
   CONTRATOS[[#This Row],[NOME DO FISCAL ]],
   _xlfn.LET(
      _xlpm.s, " "&amp;TRIM(CONTRATOS[[#This Row],[NOME DO FISCAL ]]),
      _xlpm.n, LEN(_xlpm.s)-1,
      _xlpm.idx, _xlfn.SEQUENCE(1,_xlpm.n),
      _xlpm.letras, IF(MID(_xlpm.s,_xlpm.idx,1)=" ", MID(_xlpm.s,_xlpm.idx+1,1), ""),
      _xlfn.TEXTJOIN("",TRUE,_xlpm.letras)
   )
)</f>
        <v>PMdAH</v>
      </c>
      <c r="AW157" s="57" t="str">
        <f>IF(CONTRATOS[[#This Row],[FISCAL DEMANDANTE]]="sem indicação",CONTRATOS[[#This Row],[FISCAL TECNICO]],CONTRATOS[[#This Row],[FISCAL DEMANDANTE]])</f>
        <v>Paulo Marcelo de Araújo Hildebrando</v>
      </c>
      <c r="AX157" s="540" cm="1">
        <f t="array" ref="AX15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116450</v>
      </c>
      <c r="AY157" s="58" t="str">
        <f>_xlfn.CONCAT(CONTRATOS[[#This Row],[ARP ou CONTRATO]],CONTRATOS[[#This Row],[N°ANO]])</f>
        <v>CONTRATO023/2025</v>
      </c>
      <c r="AZ157" s="293" t="str">
        <f>IF(ISNUMBER(FIND("8.666",AA157)),
"Nos termos da Portaria n° 3.615/2021-GP, a prorrogação de contratos administrativos deverá ser instaurada com antecedência mínima de 60 (sessenta) dias do término da vigência, mediante envio do respectivo expediente à SEADM, via SEI.",
IF(ISNUMBER(FIND("14.133",AA157)),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57" s="556"/>
    </row>
    <row r="158" spans="1:53" s="240" customFormat="1" ht="72">
      <c r="A158" s="58" t="s">
        <v>52</v>
      </c>
      <c r="B158" s="57" t="s">
        <v>907</v>
      </c>
      <c r="C158" s="58">
        <v>2024</v>
      </c>
      <c r="D158" s="57" t="s">
        <v>1137</v>
      </c>
      <c r="E158" s="58" t="s">
        <v>1138</v>
      </c>
      <c r="F158" s="59" t="s">
        <v>1139</v>
      </c>
      <c r="G158" s="57" t="s">
        <v>57</v>
      </c>
      <c r="H158" s="58" t="s">
        <v>58</v>
      </c>
      <c r="I158" s="60" t="s">
        <v>1140</v>
      </c>
      <c r="J158" s="61">
        <v>45358</v>
      </c>
      <c r="K158" s="62" t="str">
        <f>TEXT(J158,"DD/MM/AA")</f>
        <v>07/03/24</v>
      </c>
      <c r="L158" s="61">
        <v>46453</v>
      </c>
      <c r="M158" s="63" t="str">
        <f>TEXT(L158,"DD/MM/AA")</f>
        <v>07/03/27</v>
      </c>
      <c r="N158" s="115">
        <f>_xlfn.DAYS(CONTRATOS[[#This Row],[TÉRMINO]],CONTRATOS[[#This Row],[INÍCIO]])</f>
        <v>1095</v>
      </c>
      <c r="O158" s="64">
        <f ca="1">IF(ISBLANK(CONTRATOS[[#This Row],[TÉRMINO]]),"-",IF(ISNUMBER(CONTRATOS[[#This Row],[TÉRMINO]]),IF(CONTRATOS[[#This Row],[TÉRMINO]]&lt;TODAY(),"EXPIRADO",CONTRATOS[[#This Row],[TÉRMINO]]-TODAY()),"INDETERMINADO"))</f>
        <v>279</v>
      </c>
      <c r="P158" s="64" t="str">
        <f ca="1">IF(O158="EXPIRADO","EXPIRADO",(IF(O158&lt;=30,"INFERIOR A 30 DIAS",(IF(O158&lt;=60,"INFERIOR A 60 DIAS",(IF(O158&lt;=90,"INFERIOR A 90 DIAS",(IF(O158&lt;=120,"INFERIOR A 120 DIAS",(IF(O158&lt;150,"INFERIOR A 150 DIAS",(IF(O158=150,"150 DIAS","SUPERIOR A 150 DIAS")))))))))))))</f>
        <v>SUPERIOR A 150 DIAS</v>
      </c>
      <c r="Q158" s="62" t="str">
        <f ca="1">IF(CONTRATOS[[#This Row],[TÉRMINO]]="","VIGENTE",IF(CONTRATOS[[#This Row],[TÉRMINO]]&gt;=TODAY(),"VIGENTE","EXPIRADO"))</f>
        <v>VIGENTE</v>
      </c>
      <c r="R158" s="293">
        <v>511188</v>
      </c>
      <c r="S158" s="139" t="s">
        <v>60</v>
      </c>
      <c r="T158" s="66">
        <f>IF(LEFT(AY158,3)="ARP",
    0,
    IFERROR(VLOOKUP(AY158,'M.11 Contratos execução'!A:V,17,FALSE),0)
)</f>
        <v>1</v>
      </c>
      <c r="U158" s="455" t="s">
        <v>243</v>
      </c>
      <c r="V158" s="185" t="s">
        <v>1141</v>
      </c>
      <c r="W158" s="96" cm="1">
        <f t="array" ref="W15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58" s="96" cm="1">
        <f t="array" ref="X15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535561.14</v>
      </c>
      <c r="Y158" s="67" t="s">
        <v>1142</v>
      </c>
      <c r="Z158" s="158"/>
      <c r="AA158" s="58" t="s">
        <v>64</v>
      </c>
      <c r="AB158" s="58"/>
      <c r="AC158" s="58" t="s">
        <v>82</v>
      </c>
      <c r="AD158" s="168" t="str">
        <f>IF(CONTRATOS[[#This Row],[DIAS_CONTRATO]]&lt;=1800,"PRAZO LEGAL",IF(CONTRATOS[[#This Row],[DIAS_CONTRATO]]&lt;=2130,"EXCEPCIONAL","EMERGENCIAL"))</f>
        <v>PRAZO LEGAL</v>
      </c>
      <c r="AE158" s="116" t="str">
        <f>YEAR(L158) &amp; " - " &amp; IF(MONTH(L158)&lt;=3, "1º Trimestre", IF(MONTH(L158)&lt;=6, "2º Trimestre", IF(MONTH(L158)&lt;=9, "3º Trimestre", IF(MONTH(L158)&lt;=12, "4º Trimestre"))))</f>
        <v>2027 - 1º Trimestre</v>
      </c>
      <c r="AF158" s="130">
        <f>CONTRATOS[[#This Row],[TÉRMINO]]-60</f>
        <v>46393</v>
      </c>
      <c r="AG158" s="116" t="str">
        <f>IF(Z158="","Sem informação", IF(Z158&lt;=AF158, "Dentro do prazo", "Fora do prazo"))</f>
        <v>Sem informação</v>
      </c>
      <c r="AH158" s="58" t="s">
        <v>115</v>
      </c>
      <c r="AI158" s="74"/>
      <c r="AJ158" s="58" t="s">
        <v>246</v>
      </c>
      <c r="AK158" s="58" t="s">
        <v>1143</v>
      </c>
      <c r="AL158" s="58" t="s">
        <v>987</v>
      </c>
      <c r="AM158" s="58" t="s">
        <v>291</v>
      </c>
      <c r="AN158" s="58" t="s">
        <v>291</v>
      </c>
      <c r="AO15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william.silva@tjpa.jus.br;renato.cunha@tjpa.jus.br; edson.souza@tjpa.jus.br; ; ;coordenadoria.contratos@tjpa.jus.br</v>
      </c>
      <c r="AP158" s="143">
        <f ca="1">CONTRATOS[[#This Row],[TÉRMINO]]-TODAY()</f>
        <v>279</v>
      </c>
      <c r="AQ158" s="58" t="str">
        <f>IF(YEAR(CONTRATOS[[#This Row],[TÉRMINO]])=2024,INT((MONTH(CONTRATOS[[#This Row],[TÉRMINO]])+2)/3),"")</f>
        <v/>
      </c>
      <c r="AR158" s="58"/>
      <c r="AS158" s="58" t="str">
        <f ca="1">IF(TODAY()-AB158&gt;365,"Iniciar Processo de Reajuste","Aguardar anualidade")</f>
        <v>Iniciar Processo de Reajuste</v>
      </c>
      <c r="AT158" s="58" t="str">
        <f>_xlfn.CONCAT(TEXT(B158,"000"),"/",C158)</f>
        <v>026/2024</v>
      </c>
      <c r="AU158" s="58"/>
      <c r="AV158" s="58" t="str" cm="1">
        <f t="array" ref="AV158">IF(CONTRATOS[[#This Row],[NOME DO FISCAL ]]="Sem indicação",
   CONTRATOS[[#This Row],[NOME DO FISCAL ]],
   _xlfn.LET(
      _xlpm.s, " "&amp;TRIM(CONTRATOS[[#This Row],[NOME DO FISCAL ]]),
      _xlpm.n, LEN(_xlpm.s)-1,
      _xlpm.idx, _xlfn.SEQUENCE(1,_xlpm.n),
      _xlpm.letras, IF(MID(_xlpm.s,_xlpm.idx,1)=" ", MID(_xlpm.s,_xlpm.idx+1,1), ""),
      _xlfn.TEXTJOIN("",TRUE,_xlpm.letras)
   )
)</f>
        <v>RMdC</v>
      </c>
      <c r="AW158" s="57" t="str">
        <f>IF(CONTRATOS[[#This Row],[FISCAL DEMANDANTE]]="sem indicação",CONTRATOS[[#This Row],[FISCAL TECNICO]],CONTRATOS[[#This Row],[FISCAL DEMANDANTE]])</f>
        <v>Renato Moraes da Cunha</v>
      </c>
      <c r="AX158" s="540" cm="1">
        <f t="array" ref="AX15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549734.43999999994</v>
      </c>
      <c r="AY158" s="58" t="str">
        <f>_xlfn.CONCAT(CONTRATOS[[#This Row],[ARP ou CONTRATO]],CONTRATOS[[#This Row],[N°ANO]])</f>
        <v>CONTRATO026/2024</v>
      </c>
      <c r="AZ158" s="293" t="str">
        <f>IF(ISNUMBER(FIND("8.666",AA158)),
"Nos termos da Portaria n° 3.615/2021-GP, a prorrogação de contratos administrativos deverá ser instaurada com antecedência mínima de 60 (sessenta) dias do término da vigência, mediante envio do respectivo expediente à SEADM, via SEI.",
IF(ISNUMBER(FIND("14.133",AA158)),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58" s="556"/>
    </row>
    <row r="159" spans="1:53" s="240" customFormat="1" ht="142.5">
      <c r="A159" s="58" t="s">
        <v>52</v>
      </c>
      <c r="B159" s="97" t="s">
        <v>680</v>
      </c>
      <c r="C159" s="69">
        <v>2022</v>
      </c>
      <c r="D159" s="57" t="s">
        <v>1144</v>
      </c>
      <c r="E159" s="58" t="s">
        <v>1145</v>
      </c>
      <c r="F159" s="59" t="s">
        <v>1146</v>
      </c>
      <c r="G159" s="115" t="s">
        <v>57</v>
      </c>
      <c r="H159" s="58" t="s">
        <v>58</v>
      </c>
      <c r="I159" s="60" t="s">
        <v>1147</v>
      </c>
      <c r="J159" s="61">
        <v>44629</v>
      </c>
      <c r="K159" s="62" t="str">
        <f>TEXT(J159,"DD/MM/AA")</f>
        <v>09/03/22</v>
      </c>
      <c r="L159" s="61">
        <v>46455</v>
      </c>
      <c r="M159" s="63" t="str">
        <f>TEXT(L159,"DD/MM/AA")</f>
        <v>09/03/27</v>
      </c>
      <c r="N159" s="115">
        <f>_xlfn.DAYS(CONTRATOS[[#This Row],[TÉRMINO]],CONTRATOS[[#This Row],[INÍCIO]])</f>
        <v>1826</v>
      </c>
      <c r="O159" s="64">
        <f ca="1">IF(ISBLANK(CONTRATOS[[#This Row],[TÉRMINO]]),"-",IF(ISNUMBER(CONTRATOS[[#This Row],[TÉRMINO]]),IF(CONTRATOS[[#This Row],[TÉRMINO]]&lt;TODAY(),"EXPIRADO",CONTRATOS[[#This Row],[TÉRMINO]]-TODAY()),"INDETERMINADO"))</f>
        <v>281</v>
      </c>
      <c r="P159" s="64" t="str">
        <f ca="1">IF(O159="EXPIRADO","EXPIRADO",(IF(O159&lt;=30,"INFERIOR A 30 DIAS",(IF(O159&lt;=60,"INFERIOR A 60 DIAS",(IF(O159&lt;=90,"INFERIOR A 90 DIAS",(IF(O159&lt;=120,"INFERIOR A 120 DIAS",(IF(O159&lt;150,"INFERIOR A 150 DIAS",(IF(O159=150,"150 DIAS","SUPERIOR A 150 DIAS")))))))))))))</f>
        <v>SUPERIOR A 150 DIAS</v>
      </c>
      <c r="Q159" s="64" t="str">
        <f ca="1">IF(CONTRATOS[[#This Row],[TÉRMINO]]="","VIGENTE",IF(CONTRATOS[[#This Row],[TÉRMINO]]&gt;=TODAY(),"VIGENTE","EXPIRADO"))</f>
        <v>VIGENTE</v>
      </c>
      <c r="R159" s="72">
        <v>473600</v>
      </c>
      <c r="S159" s="80" t="s">
        <v>60</v>
      </c>
      <c r="T159" s="66">
        <f>IF(LEFT(AY159,3)="ARP",
    0,
    IFERROR(VLOOKUP(AY159,'M.11 Contratos execução'!A:V,17,FALSE),0)
)</f>
        <v>3</v>
      </c>
      <c r="U159" s="58" t="s">
        <v>78</v>
      </c>
      <c r="V159" s="58" t="s">
        <v>1148</v>
      </c>
      <c r="W159" s="96" cm="1">
        <f t="array" ref="W15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59" s="96" cm="1">
        <f t="array" ref="X15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536111.75</v>
      </c>
      <c r="Y159" s="67" t="s">
        <v>1149</v>
      </c>
      <c r="Z159" s="157"/>
      <c r="AA159" s="58" t="s">
        <v>64</v>
      </c>
      <c r="AB159" s="58"/>
      <c r="AC159" s="58" t="s">
        <v>65</v>
      </c>
      <c r="AD159" s="116" t="str">
        <f>IF(CONTRATOS[[#This Row],[DIAS_CONTRATO]]&lt;=1800,"PRAZO LEGAL",IF(CONTRATOS[[#This Row],[DIAS_CONTRATO]]&lt;=2130,"EXCEPCIONAL","EMERGENCIAL"))</f>
        <v>EXCEPCIONAL</v>
      </c>
      <c r="AE159" s="58" t="str">
        <f>YEAR(L159) &amp; " - " &amp; IF(MONTH(L159)&lt;=3, "1º Trimestre", IF(MONTH(L159)&lt;=6, "2º Trimestre", IF(MONTH(L159)&lt;=9, "3º Trimestre", IF(MONTH(L159)&lt;=12, "4º Trimestre"))))</f>
        <v>2027 - 1º Trimestre</v>
      </c>
      <c r="AF159" s="130">
        <f>CONTRATOS[[#This Row],[TÉRMINO]]-60</f>
        <v>46395</v>
      </c>
      <c r="AG159" s="116" t="str">
        <f>IF(Z159="","Sem informação", IF(Z159&lt;=AF159, "Dentro do prazo", "Fora do prazo"))</f>
        <v>Sem informação</v>
      </c>
      <c r="AH159" s="58" t="s">
        <v>115</v>
      </c>
      <c r="AI159" s="74"/>
      <c r="AJ159" s="58" t="s">
        <v>405</v>
      </c>
      <c r="AK159" s="58" t="s">
        <v>407</v>
      </c>
      <c r="AL159" s="58" t="s">
        <v>407</v>
      </c>
      <c r="AM159" s="115" t="s">
        <v>1150</v>
      </c>
      <c r="AN159" s="115" t="s">
        <v>1087</v>
      </c>
      <c r="AO15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djalma.martins@tjpa.jus.br;moises.oliveira@tjpa.jus.br; moises.oliveira@tjpa.jus.br; ; helio.pinheiro@tjpa.jus.br;coordenadoria.contratos@tjpa.jus.br</v>
      </c>
      <c r="AP159" s="143">
        <f ca="1">CONTRATOS[[#This Row],[TÉRMINO]]-TODAY()</f>
        <v>281</v>
      </c>
      <c r="AQ159" s="58" t="str">
        <f>IF(YEAR(CONTRATOS[[#This Row],[TÉRMINO]])=2024,INT((MONTH(CONTRATOS[[#This Row],[TÉRMINO]])+2)/3),"")</f>
        <v/>
      </c>
      <c r="AR159" s="58"/>
      <c r="AS159" s="58" t="str">
        <f ca="1">IF(TODAY()-AB159&gt;365,"Iniciar Processo de Reajuste","Aguardar anualidade")</f>
        <v>Iniciar Processo de Reajuste</v>
      </c>
      <c r="AT159" s="58" t="str">
        <f>_xlfn.CONCAT(TEXT(B159,"000"),"/",C159)</f>
        <v>017/2022</v>
      </c>
      <c r="AU159" s="58"/>
      <c r="AV159" s="58" t="str" cm="1">
        <f t="array" ref="AV159">IF(CONTRATOS[[#This Row],[NOME DO FISCAL ]]="Sem indicação",
   CONTRATOS[[#This Row],[NOME DO FISCAL ]],
   _xlfn.LET(
      _xlpm.s, " "&amp;TRIM(CONTRATOS[[#This Row],[NOME DO FISCAL ]]),
      _xlpm.n, LEN(_xlpm.s)-1,
      _xlpm.idx, _xlfn.SEQUENCE(1,_xlpm.n),
      _xlpm.letras, IF(MID(_xlpm.s,_xlpm.idx,1)=" ", MID(_xlpm.s,_xlpm.idx+1,1), ""),
      _xlfn.TEXTJOIN("",TRUE,_xlpm.letras)
   )
)</f>
        <v>MCdO</v>
      </c>
      <c r="AW159" s="57" t="str">
        <f>IF(CONTRATOS[[#This Row],[FISCAL DEMANDANTE]]="sem indicação",CONTRATOS[[#This Row],[FISCAL TECNICO]],CONTRATOS[[#This Row],[FISCAL DEMANDANTE]])</f>
        <v>Moises Cristino de Oliveira</v>
      </c>
      <c r="AX159" s="540" cm="1">
        <f t="array" ref="AX15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330916.62</v>
      </c>
      <c r="AY159" s="58" t="str">
        <f>_xlfn.CONCAT(CONTRATOS[[#This Row],[ARP ou CONTRATO]],CONTRATOS[[#This Row],[N°ANO]])</f>
        <v>CONTRATO017/2022</v>
      </c>
      <c r="AZ159" s="293" t="str">
        <f>IF(ISNUMBER(FIND("8.666",AA159)),
"Nos termos da Portaria n° 3.615/2021-GP, a prorrogação de contratos administrativos deverá ser instaurada com antecedência mínima de 60 (sessenta) dias do término da vigência, mediante envio do respectivo expediente à SEADM, via SEI.",
IF(ISNUMBER(FIND("14.133",AA159)),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59" s="556"/>
    </row>
    <row r="160" spans="1:53" s="240" customFormat="1" ht="166.5">
      <c r="A160" s="58" t="s">
        <v>52</v>
      </c>
      <c r="B160" s="98" t="s">
        <v>680</v>
      </c>
      <c r="C160" s="116">
        <v>2023</v>
      </c>
      <c r="D160" s="98" t="s">
        <v>1151</v>
      </c>
      <c r="E160" s="116" t="s">
        <v>1152</v>
      </c>
      <c r="F160" s="99" t="s">
        <v>1153</v>
      </c>
      <c r="G160" s="115" t="s">
        <v>57</v>
      </c>
      <c r="H160" s="116" t="s">
        <v>145</v>
      </c>
      <c r="I160" s="341" t="s">
        <v>1154</v>
      </c>
      <c r="J160" s="130">
        <v>44994</v>
      </c>
      <c r="K160" s="115" t="str">
        <f>TEXT(J160,"DD/MM/AA")</f>
        <v>09/03/23</v>
      </c>
      <c r="L160" s="130">
        <v>46455</v>
      </c>
      <c r="M160" s="148" t="str">
        <f>TEXT(L160,"DD/MM/AA")</f>
        <v>09/03/27</v>
      </c>
      <c r="N160" s="115">
        <f>_xlfn.DAYS(CONTRATOS[[#This Row],[TÉRMINO]],CONTRATOS[[#This Row],[INÍCIO]])</f>
        <v>1461</v>
      </c>
      <c r="O160" s="131">
        <f ca="1">IF(ISBLANK(CONTRATOS[[#This Row],[TÉRMINO]]),"-",IF(ISNUMBER(CONTRATOS[[#This Row],[TÉRMINO]]),IF(CONTRATOS[[#This Row],[TÉRMINO]]&lt;TODAY(),"EXPIRADO",CONTRATOS[[#This Row],[TÉRMINO]]-TODAY()),"INDETERMINADO"))</f>
        <v>281</v>
      </c>
      <c r="P160" s="131" t="str">
        <f ca="1">IF(O160="EXPIRADO","EXPIRADO",(IF(O160&lt;=30,"INFERIOR A 30 DIAS",(IF(O160&lt;=60,"INFERIOR A 60 DIAS",(IF(O160&lt;=90,"INFERIOR A 90 DIAS",(IF(O160&lt;=120,"INFERIOR A 120 DIAS",(IF(O160&lt;150,"INFERIOR A 150 DIAS",(IF(O160=150,"150 DIAS","SUPERIOR A 150 DIAS")))))))))))))</f>
        <v>SUPERIOR A 150 DIAS</v>
      </c>
      <c r="Q160" s="131" t="str">
        <f ca="1">IF(CONTRATOS[[#This Row],[TÉRMINO]]="","VIGENTE",IF(CONTRATOS[[#This Row],[TÉRMINO]]&gt;=TODAY(),"VIGENTE","EXPIRADO"))</f>
        <v>VIGENTE</v>
      </c>
      <c r="R160" s="351">
        <v>88749.9</v>
      </c>
      <c r="S160" s="342" t="s">
        <v>60</v>
      </c>
      <c r="T160" s="66">
        <f>IF(LEFT(AY160,3)="ARP",
    0,
    IFERROR(VLOOKUP(AY160,'M.11 Contratos execução'!A:V,17,FALSE),0)
)</f>
        <v>2</v>
      </c>
      <c r="U160" s="455" t="s">
        <v>78</v>
      </c>
      <c r="V160" s="116" t="s">
        <v>1155</v>
      </c>
      <c r="W160" s="96" cm="1">
        <f t="array" ref="W16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60" s="96" cm="1">
        <f t="array" ref="X16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96823.89</v>
      </c>
      <c r="Y160" s="132" t="s">
        <v>1156</v>
      </c>
      <c r="Z160" s="157"/>
      <c r="AA160" s="116" t="s">
        <v>149</v>
      </c>
      <c r="AB160" s="130">
        <v>46038</v>
      </c>
      <c r="AC160" s="130" t="s">
        <v>65</v>
      </c>
      <c r="AD160" s="116" t="str">
        <f>IF(CONTRATOS[[#This Row],[DIAS_CONTRATO]]&lt;=1800,"PRAZO LEGAL",IF(CONTRATOS[[#This Row],[DIAS_CONTRATO]]&lt;=2130,"EXCEPCIONAL","EMERGENCIAL"))</f>
        <v>PRAZO LEGAL</v>
      </c>
      <c r="AE160" s="116" t="str">
        <f>YEAR(L160) &amp; " - " &amp; IF(MONTH(L160)&lt;=3, "1º Trimestre", IF(MONTH(L160)&lt;=6, "2º Trimestre", IF(MONTH(L160)&lt;=9, "3º Trimestre", IF(MONTH(L160)&lt;=12, "4º Trimestre"))))</f>
        <v>2027 - 1º Trimestre</v>
      </c>
      <c r="AF160" s="130">
        <f>CONTRATOS[[#This Row],[TÉRMINO]]-60</f>
        <v>46395</v>
      </c>
      <c r="AG160" s="116" t="str">
        <f>IF(Z160="","Sem informação", IF(Z160&lt;=AF160, "Dentro do prazo", "Fora do prazo"))</f>
        <v>Sem informação</v>
      </c>
      <c r="AH160" s="116" t="s">
        <v>115</v>
      </c>
      <c r="AI160" s="116"/>
      <c r="AJ160" s="116" t="s">
        <v>302</v>
      </c>
      <c r="AK160" s="116" t="s">
        <v>1080</v>
      </c>
      <c r="AL160" s="116" t="s">
        <v>1080</v>
      </c>
      <c r="AM160" s="115" t="s">
        <v>69</v>
      </c>
      <c r="AN160" s="115" t="s">
        <v>69</v>
      </c>
      <c r="AO16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elaine.ribeiro@tjpa.jus.br;josiane.neves@tjpa.jus.br; josiane.neves@tjpa.jus.br; ; ;coordenadoria.contratos@tjpa.jus.br</v>
      </c>
      <c r="AP160" s="178">
        <f ca="1">CONTRATOS[[#This Row],[TÉRMINO]]-TODAY()</f>
        <v>281</v>
      </c>
      <c r="AQ160" s="116" t="str">
        <f>IF(YEAR(CONTRATOS[[#This Row],[TÉRMINO]])=2024,INT((MONTH(CONTRATOS[[#This Row],[TÉRMINO]])+2)/3),"")</f>
        <v/>
      </c>
      <c r="AR160" s="116"/>
      <c r="AS160" s="58" t="str">
        <f ca="1">IF(TODAY()-AB160&gt;365,"Iniciar Processo de Reajuste","Aguardar anualidade")</f>
        <v>Aguardar anualidade</v>
      </c>
      <c r="AT160" s="116" t="str">
        <f>_xlfn.CONCAT(TEXT(B160,"000"),"/",C160)</f>
        <v>017/2023</v>
      </c>
      <c r="AU160" s="116"/>
      <c r="AV160" s="58" t="str" cm="1">
        <f t="array" ref="AV160">IF(CONTRATOS[[#This Row],[NOME DO FISCAL ]]="Sem indicação",
   CONTRATOS[[#This Row],[NOME DO FISCAL ]],
   _xlfn.LET(
      _xlpm.s, " "&amp;TRIM(CONTRATOS[[#This Row],[NOME DO FISCAL ]]),
      _xlpm.n, LEN(_xlpm.s)-1,
      _xlpm.idx, _xlfn.SEQUENCE(1,_xlpm.n),
      _xlpm.letras, IF(MID(_xlpm.s,_xlpm.idx,1)=" ", MID(_xlpm.s,_xlpm.idx+1,1), ""),
      _xlfn.TEXTJOIN("",TRUE,_xlpm.letras)
   )
)</f>
        <v>JdON</v>
      </c>
      <c r="AW160" s="57" t="str">
        <f>IF(CONTRATOS[[#This Row],[FISCAL DEMANDANTE]]="sem indicação",CONTRATOS[[#This Row],[FISCAL TECNICO]],CONTRATOS[[#This Row],[FISCAL DEMANDANTE]])</f>
        <v>Josiane de Oliveira Neves</v>
      </c>
      <c r="AX160" s="540" cm="1">
        <f t="array" ref="AX16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277935.40999999997</v>
      </c>
      <c r="AY160" s="58" t="str">
        <f>_xlfn.CONCAT(CONTRATOS[[#This Row],[ARP ou CONTRATO]],CONTRATOS[[#This Row],[N°ANO]])</f>
        <v>CONTRATO017/2023</v>
      </c>
      <c r="AZ160" s="293" t="str">
        <f>IF(ISNUMBER(FIND("8.666",AA160)),
"Nos termos da Portaria n° 3.615/2021-GP, a prorrogação de contratos administrativos deverá ser instaurada com antecedência mínima de 60 (sessenta) dias do término da vigência, mediante envio do respectivo expediente à SEADM, via SEI.",
IF(ISNUMBER(FIND("14.133",AA160)),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60" s="556"/>
    </row>
    <row r="161" spans="1:53" s="240" customFormat="1" ht="60">
      <c r="A161" s="58" t="s">
        <v>52</v>
      </c>
      <c r="B161" s="57" t="s">
        <v>1157</v>
      </c>
      <c r="C161" s="58">
        <v>2025</v>
      </c>
      <c r="D161" s="57" t="s">
        <v>1158</v>
      </c>
      <c r="E161" s="58" t="s">
        <v>1159</v>
      </c>
      <c r="F161" s="59" t="s">
        <v>1160</v>
      </c>
      <c r="G161" s="57" t="s">
        <v>57</v>
      </c>
      <c r="H161" s="58" t="s">
        <v>58</v>
      </c>
      <c r="I161" s="60" t="s">
        <v>1161</v>
      </c>
      <c r="J161" s="61">
        <v>45727</v>
      </c>
      <c r="K161" s="62" t="str">
        <f>TEXT(J161,"DD/MM/AA")</f>
        <v>11/03/25</v>
      </c>
      <c r="L161" s="61">
        <v>46457</v>
      </c>
      <c r="M161" s="63" t="str">
        <f>TEXT(L161,"DD/MM/AA")</f>
        <v>11/03/27</v>
      </c>
      <c r="N161" s="115">
        <f>_xlfn.DAYS(CONTRATOS[[#This Row],[TÉRMINO]],CONTRATOS[[#This Row],[INÍCIO]])</f>
        <v>730</v>
      </c>
      <c r="O161" s="62">
        <f ca="1">IF(ISBLANK(CONTRATOS[[#This Row],[TÉRMINO]]),"-",IF(ISNUMBER(CONTRATOS[[#This Row],[TÉRMINO]]),IF(CONTRATOS[[#This Row],[TÉRMINO]]&lt;TODAY(),"EXPIRADO",CONTRATOS[[#This Row],[TÉRMINO]]-TODAY()),"INDETERMINADO"))</f>
        <v>283</v>
      </c>
      <c r="P161" s="64" t="str">
        <f ca="1">IF(O161="EXPIRADO","EXPIRADO",(IF(O161&lt;=30,"INFERIOR A 30 DIAS",(IF(O161&lt;=60,"INFERIOR A 60 DIAS",(IF(O161&lt;=90,"INFERIOR A 90 DIAS",(IF(O161&lt;=120,"INFERIOR A 120 DIAS",(IF(O161&lt;150,"INFERIOR A 150 DIAS",(IF(O161=150,"150 DIAS","SUPERIOR A 150 DIAS")))))))))))))</f>
        <v>SUPERIOR A 150 DIAS</v>
      </c>
      <c r="Q161" s="62" t="str">
        <f ca="1">IF(CONTRATOS[[#This Row],[TÉRMINO]]="","VIGENTE",IF(CONTRATOS[[#This Row],[TÉRMINO]]&gt;=TODAY(),"VIGENTE","EXPIRADO"))</f>
        <v>VIGENTE</v>
      </c>
      <c r="R161" s="293">
        <v>282580</v>
      </c>
      <c r="S161" s="80" t="s">
        <v>60</v>
      </c>
      <c r="T161" s="66">
        <f>IF(LEFT(AY161,3)="ARP",
    0,
    IFERROR(VLOOKUP(AY161,'M.11 Contratos execução'!A:V,17,FALSE),0)
)</f>
        <v>0</v>
      </c>
      <c r="U161" s="77" t="s">
        <v>61</v>
      </c>
      <c r="V161" s="167" t="s">
        <v>1162</v>
      </c>
      <c r="W161" s="96" cm="1">
        <f t="array" ref="W16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19381.66</v>
      </c>
      <c r="X161" s="96" cm="1">
        <f t="array" ref="X16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282580</v>
      </c>
      <c r="Y161" s="67" t="s">
        <v>1163</v>
      </c>
      <c r="Z161" s="158"/>
      <c r="AA161" s="58" t="s">
        <v>81</v>
      </c>
      <c r="AB161" s="61">
        <v>45961</v>
      </c>
      <c r="AC161" s="58"/>
      <c r="AD161" s="289" t="str">
        <f>IF(CONTRATOS[[#This Row],[DIAS_CONTRATO]]&lt;=1800,"PRAZO LEGAL",IF(CONTRATOS[[#This Row],[DIAS_CONTRATO]]&lt;=2130,"EXCEPCIONAL","EMERGENCIAL"))</f>
        <v>PRAZO LEGAL</v>
      </c>
      <c r="AE161" s="116" t="str">
        <f>YEAR(L161) &amp; " - " &amp; IF(MONTH(L161)&lt;=3, "1º Trimestre", IF(MONTH(L161)&lt;=6, "2º Trimestre", IF(MONTH(L161)&lt;=9, "3º Trimestre", IF(MONTH(L161)&lt;=12, "4º Trimestre"))))</f>
        <v>2027 - 1º Trimestre</v>
      </c>
      <c r="AF161" s="130">
        <f>CONTRATOS[[#This Row],[TÉRMINO]]-60</f>
        <v>46397</v>
      </c>
      <c r="AG161" s="116" t="str">
        <f>IF(Z161="","Sem informação", IF(Z161&lt;=AF161, "Dentro do prazo", "Fora do prazo"))</f>
        <v>Sem informação</v>
      </c>
      <c r="AH161" s="58" t="s">
        <v>115</v>
      </c>
      <c r="AI161" s="74"/>
      <c r="AJ161" s="58" t="s">
        <v>126</v>
      </c>
      <c r="AK161" s="58" t="s">
        <v>69</v>
      </c>
      <c r="AL161" s="58" t="s">
        <v>613</v>
      </c>
      <c r="AM161" s="58" t="s">
        <v>192</v>
      </c>
      <c r="AN161" s="58" t="s">
        <v>614</v>
      </c>
      <c r="AO16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claudio.ormindo@tjpa.jus.br;; paulo.hildebrando@tjpa.jus.br; antonio.sousa2@tjpa.jus.br; max.machado@tjpa.jus.br;coordenadoria.contratos@tjpa.jus.br</v>
      </c>
      <c r="AP161" s="143">
        <f ca="1">CONTRATOS[[#This Row],[TÉRMINO]]-TODAY()</f>
        <v>283</v>
      </c>
      <c r="AQ161" s="58" t="str">
        <f>IF(YEAR(CONTRATOS[[#This Row],[TÉRMINO]])=2024,INT((MONTH(CONTRATOS[[#This Row],[TÉRMINO]])+2)/3),"")</f>
        <v/>
      </c>
      <c r="AR161" s="58"/>
      <c r="AS161" s="58" t="str">
        <f ca="1">IF(TODAY()-AB161&gt;365,"Iniciar Processo de Reajuste","Aguardar anualidade")</f>
        <v>Aguardar anualidade</v>
      </c>
      <c r="AT161" s="58" t="str">
        <f>_xlfn.CONCAT(TEXT(B161,"000"),"/",C161)</f>
        <v>024/2025</v>
      </c>
      <c r="AU161" s="58"/>
      <c r="AV161" s="58" t="str" cm="1">
        <f t="array" ref="AV161">IF(CONTRATOS[[#This Row],[NOME DO FISCAL ]]="Sem indicação",
   CONTRATOS[[#This Row],[NOME DO FISCAL ]],
   _xlfn.LET(
      _xlpm.s, " "&amp;TRIM(CONTRATOS[[#This Row],[NOME DO FISCAL ]]),
      _xlpm.n, LEN(_xlpm.s)-1,
      _xlpm.idx, _xlfn.SEQUENCE(1,_xlpm.n),
      _xlpm.letras, IF(MID(_xlpm.s,_xlpm.idx,1)=" ", MID(_xlpm.s,_xlpm.idx+1,1), ""),
      _xlfn.TEXTJOIN("",TRUE,_xlpm.letras)
   )
)</f>
        <v>PMdAH</v>
      </c>
      <c r="AW161" s="57" t="str">
        <f>IF(CONTRATOS[[#This Row],[FISCAL DEMANDANTE]]="sem indicação",CONTRATOS[[#This Row],[FISCAL TECNICO]],CONTRATOS[[#This Row],[FISCAL DEMANDANTE]])</f>
        <v>Paulo Marcelo de Araújo Hildebrando</v>
      </c>
      <c r="AX161" s="540" cm="1">
        <f t="array" ref="AX16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233808.58000000002</v>
      </c>
      <c r="AY161" s="58" t="str">
        <f>_xlfn.CONCAT(CONTRATOS[[#This Row],[ARP ou CONTRATO]],CONTRATOS[[#This Row],[N°ANO]])</f>
        <v>CONTRATO024/2025</v>
      </c>
      <c r="AZ161" s="293" t="str">
        <f>IF(ISNUMBER(FIND("8.666",AA161)),
"Nos termos da Portaria n° 3.615/2021-GP, a prorrogação de contratos administrativos deverá ser instaurada com antecedência mínima de 60 (sessenta) dias do término da vigência, mediante envio do respectivo expediente à SEADM, via SEI.",
IF(ISNUMBER(FIND("14.133",AA161)),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61" s="556"/>
    </row>
    <row r="162" spans="1:53" ht="72">
      <c r="A162" s="116" t="s">
        <v>52</v>
      </c>
      <c r="B162" s="98" t="s">
        <v>1006</v>
      </c>
      <c r="C162" s="116">
        <v>2025</v>
      </c>
      <c r="D162" s="98" t="s">
        <v>1158</v>
      </c>
      <c r="E162" s="116" t="s">
        <v>1159</v>
      </c>
      <c r="F162" s="99" t="s">
        <v>1164</v>
      </c>
      <c r="G162" s="98" t="s">
        <v>412</v>
      </c>
      <c r="H162" s="116" t="s">
        <v>58</v>
      </c>
      <c r="I162" s="116" t="s">
        <v>1165</v>
      </c>
      <c r="J162" s="130">
        <v>45727</v>
      </c>
      <c r="K162" s="62" t="str">
        <f>TEXT(J162,"DD/MM/AA")</f>
        <v>11/03/25</v>
      </c>
      <c r="L162" s="130">
        <v>46457</v>
      </c>
      <c r="M162" s="63" t="str">
        <f>TEXT(L162,"DD/MM/AA")</f>
        <v>11/03/27</v>
      </c>
      <c r="N162" s="115">
        <f>_xlfn.DAYS(CONTRATOS[[#This Row],[TÉRMINO]],CONTRATOS[[#This Row],[INÍCIO]])</f>
        <v>730</v>
      </c>
      <c r="O162" s="115">
        <f ca="1">IF(ISBLANK(CONTRATOS[[#This Row],[TÉRMINO]]),"-",IF(ISNUMBER(CONTRATOS[[#This Row],[TÉRMINO]]),IF(CONTRATOS[[#This Row],[TÉRMINO]]&lt;TODAY(),"EXPIRADO",CONTRATOS[[#This Row],[TÉRMINO]]-TODAY()),"INDETERMINADO"))</f>
        <v>283</v>
      </c>
      <c r="P162" s="131" t="str">
        <f ca="1">IF(O162="EXPIRADO","EXPIRADO",(IF(O162&lt;=30,"INFERIOR A 30 DIAS",(IF(O162&lt;=60,"INFERIOR A 60 DIAS",(IF(O162&lt;=90,"INFERIOR A 90 DIAS",(IF(O162&lt;=120,"INFERIOR A 120 DIAS",(IF(O162&lt;150,"INFERIOR A 150 DIAS",(IF(O162=150,"150 DIAS","SUPERIOR A 150 DIAS")))))))))))))</f>
        <v>SUPERIOR A 150 DIAS</v>
      </c>
      <c r="Q162" s="115" t="str">
        <f ca="1">IF(CONTRATOS[[#This Row],[TÉRMINO]]="","VIGENTE",IF(CONTRATOS[[#This Row],[TÉRMINO]]&gt;=TODAY(),"VIGENTE","EXPIRADO"))</f>
        <v>VIGENTE</v>
      </c>
      <c r="R162" s="312">
        <v>379674</v>
      </c>
      <c r="S162" s="342" t="s">
        <v>60</v>
      </c>
      <c r="T162" s="66">
        <f>IF(LEFT(AY162,3)="ARP",
    0,
    IFERROR(VLOOKUP(AY162,'M.11 Contratos execução'!A:V,17,FALSE),0)
)</f>
        <v>0</v>
      </c>
      <c r="U162" s="58" t="s">
        <v>61</v>
      </c>
      <c r="V162" s="668" t="s">
        <v>1166</v>
      </c>
      <c r="W162" s="96" cm="1">
        <f t="array" ref="W16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62" s="96" cm="1">
        <f t="array" ref="X16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379674</v>
      </c>
      <c r="Y162" s="132" t="s">
        <v>1167</v>
      </c>
      <c r="AA162" s="116" t="s">
        <v>81</v>
      </c>
      <c r="AB162" s="130">
        <v>45553</v>
      </c>
      <c r="AD162" s="168" t="str">
        <f>IF(CONTRATOS[[#This Row],[DIAS_CONTRATO]]&lt;=1800,"PRAZO LEGAL",IF(CONTRATOS[[#This Row],[DIAS_CONTRATO]]&lt;=2130,"EXCEPCIONAL","EMERGENCIAL"))</f>
        <v>PRAZO LEGAL</v>
      </c>
      <c r="AE162" s="116" t="str">
        <f>YEAR(L162) &amp; " - " &amp; IF(MONTH(L162)&lt;=3, "1º Trimestre", IF(MONTH(L162)&lt;=6, "2º Trimestre", IF(MONTH(L162)&lt;=9, "3º Trimestre", IF(MONTH(L162)&lt;=12, "4º Trimestre"))))</f>
        <v>2027 - 1º Trimestre</v>
      </c>
      <c r="AF162" s="130">
        <f>CONTRATOS[[#This Row],[TÉRMINO]]-60</f>
        <v>46397</v>
      </c>
      <c r="AG162" s="116" t="str">
        <f>IF(Z162="","Sem informação", IF(Z162&lt;=AF162, "Dentro do prazo", "Fora do prazo"))</f>
        <v>Sem informação</v>
      </c>
      <c r="AH162" s="116" t="s">
        <v>115</v>
      </c>
      <c r="AI162" s="116"/>
      <c r="AJ162" s="116" t="s">
        <v>126</v>
      </c>
      <c r="AK162" s="116" t="s">
        <v>69</v>
      </c>
      <c r="AL162" s="116" t="s">
        <v>613</v>
      </c>
      <c r="AM162" s="116" t="s">
        <v>192</v>
      </c>
      <c r="AN162" s="116" t="s">
        <v>70</v>
      </c>
      <c r="AO16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claudio.ormindo@tjpa.jus.br;; paulo.hildebrando@tjpa.jus.br; antonio.sousa2@tjpa.jus.br; daniel.simas@tjpa.jus.br;coordenadoria.contratos@tjpa.jus.br</v>
      </c>
      <c r="AP162" s="178">
        <f ca="1">CONTRATOS[[#This Row],[TÉRMINO]]-TODAY()</f>
        <v>283</v>
      </c>
      <c r="AQ162" s="116" t="str">
        <f>IF(YEAR(CONTRATOS[[#This Row],[TÉRMINO]])=2024,INT((MONTH(CONTRATOS[[#This Row],[TÉRMINO]])+2)/3),"")</f>
        <v/>
      </c>
      <c r="AR162" s="116" t="s">
        <v>1168</v>
      </c>
      <c r="AS162" s="58" t="str">
        <f ca="1">IF(TODAY()-AB162&gt;365,"Iniciar Processo de Reajuste","Aguardar anualidade")</f>
        <v>Iniciar Processo de Reajuste</v>
      </c>
      <c r="AT162" s="116" t="str">
        <f>_xlfn.CONCAT(TEXT(B162,"000"),"/",C162)</f>
        <v>025/2025</v>
      </c>
      <c r="AV162" s="58" t="str" cm="1">
        <f t="array" ref="AV162">IF(CONTRATOS[[#This Row],[NOME DO FISCAL ]]="Sem indicação",
   CONTRATOS[[#This Row],[NOME DO FISCAL ]],
   _xlfn.LET(
      _xlpm.s, " "&amp;TRIM(CONTRATOS[[#This Row],[NOME DO FISCAL ]]),
      _xlpm.n, LEN(_xlpm.s)-1,
      _xlpm.idx, _xlfn.SEQUENCE(1,_xlpm.n),
      _xlpm.letras, IF(MID(_xlpm.s,_xlpm.idx,1)=" ", MID(_xlpm.s,_xlpm.idx+1,1), ""),
      _xlfn.TEXTJOIN("",TRUE,_xlpm.letras)
   )
)</f>
        <v>PMdAH</v>
      </c>
      <c r="AW162" s="57" t="str">
        <f>IF(CONTRATOS[[#This Row],[FISCAL DEMANDANTE]]="sem indicação",CONTRATOS[[#This Row],[FISCAL TECNICO]],CONTRATOS[[#This Row],[FISCAL DEMANDANTE]])</f>
        <v>Paulo Marcelo de Araújo Hildebrando</v>
      </c>
      <c r="AX162" s="540" cm="1">
        <f t="array" ref="AX16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379674</v>
      </c>
      <c r="AY162" s="58" t="str">
        <f>_xlfn.CONCAT(CONTRATOS[[#This Row],[ARP ou CONTRATO]],CONTRATOS[[#This Row],[N°ANO]])</f>
        <v>CONTRATO025/2025</v>
      </c>
      <c r="AZ162" s="293" t="str">
        <f>IF(ISNUMBER(FIND("8.666",AA162)),
"Nos termos da Portaria n° 3.615/2021-GP, a prorrogação de contratos administrativos deverá ser instaurada com antecedência mínima de 60 (sessenta) dias do término da vigência, mediante envio do respectivo expediente à SEADM, via SEI.",
IF(ISNUMBER(FIND("14.133",AA162)),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62" s="556"/>
    </row>
    <row r="163" spans="1:53" ht="74.25" customHeight="1">
      <c r="A163" s="58" t="s">
        <v>71</v>
      </c>
      <c r="B163" s="57" t="s">
        <v>1169</v>
      </c>
      <c r="C163" s="58">
        <v>2026</v>
      </c>
      <c r="D163" s="136" t="s">
        <v>1170</v>
      </c>
      <c r="E163" s="364" t="s">
        <v>1171</v>
      </c>
      <c r="F163" s="365" t="s">
        <v>1110</v>
      </c>
      <c r="G163" s="136" t="s">
        <v>110</v>
      </c>
      <c r="H163" s="364" t="s">
        <v>58</v>
      </c>
      <c r="I163" s="367" t="s">
        <v>1111</v>
      </c>
      <c r="J163" s="368">
        <v>46092</v>
      </c>
      <c r="K163" s="369" t="str">
        <f>TEXT(J163,"DD/MM/AA")</f>
        <v>11/03/26</v>
      </c>
      <c r="L163" s="61">
        <v>46457</v>
      </c>
      <c r="M163" s="63" t="str">
        <f>TEXT(L163,"DD/MM/AA")</f>
        <v>11/03/27</v>
      </c>
      <c r="N163" s="115">
        <f>_xlfn.DAYS(CONTRATOS[[#This Row],[TÉRMINO]],CONTRATOS[[#This Row],[INÍCIO]])</f>
        <v>365</v>
      </c>
      <c r="O163" s="62">
        <f ca="1">IF(ISBLANK(CONTRATOS[[#This Row],[TÉRMINO]]),"-",IF(ISNUMBER(CONTRATOS[[#This Row],[TÉRMINO]]),IF(CONTRATOS[[#This Row],[TÉRMINO]]&lt;TODAY(),"EXPIRADO",CONTRATOS[[#This Row],[TÉRMINO]]-TODAY()),"INDETERMINADO"))</f>
        <v>283</v>
      </c>
      <c r="P163" s="64" t="str">
        <f ca="1">IF(O163="EXPIRADO","EXPIRADO",(IF(O163&lt;=30,"INFERIOR A 30 DIAS",(IF(O163&lt;=60,"INFERIOR A 60 DIAS",(IF(O163&lt;=90,"INFERIOR A 90 DIAS",(IF(O163&lt;=120,"INFERIOR A 120 DIAS",(IF(O163&lt;150,"INFERIOR A 150 DIAS",(IF(O163=150,"150 DIAS","SUPERIOR A 150 DIAS")))))))))))))</f>
        <v>SUPERIOR A 150 DIAS</v>
      </c>
      <c r="Q163" s="62" t="str">
        <f ca="1">IF(CONTRATOS[[#This Row],[TÉRMINO]]="","VIGENTE",IF(CONTRATOS[[#This Row],[TÉRMINO]]&gt;=TODAY(),"VIGENTE","EXPIRADO"))</f>
        <v>VIGENTE</v>
      </c>
      <c r="R163" s="293">
        <v>11025</v>
      </c>
      <c r="S163" s="370" t="s">
        <v>60</v>
      </c>
      <c r="T163" s="599">
        <f>IF(LEFT(AY163,3)="ARP",
    0,
    IFERROR(VLOOKUP(AY163,'M.11 Contratos execução'!A:V,17,FALSE),0)
)</f>
        <v>0</v>
      </c>
      <c r="U163" s="364" t="s">
        <v>78</v>
      </c>
      <c r="V163" s="167" t="s">
        <v>1172</v>
      </c>
      <c r="W163" s="179" cm="1">
        <f t="array" ref="W16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63" s="179" cm="1">
        <f t="array" ref="X16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11025</v>
      </c>
      <c r="Y163" s="67"/>
      <c r="Z163" s="158"/>
      <c r="AA163" s="58" t="s">
        <v>81</v>
      </c>
      <c r="AB163" s="61">
        <v>45739</v>
      </c>
      <c r="AC163" s="58" t="s">
        <v>65</v>
      </c>
      <c r="AD163" s="168" t="str">
        <f>IF(CONTRATOS[[#This Row],[DIAS_CONTRATO]]&lt;=1800,"PRAZO LEGAL",IF(CONTRATOS[[#This Row],[DIAS_CONTRATO]]&lt;=2130,"EXCEPCIONAL","EMERGENCIAL"))</f>
        <v>PRAZO LEGAL</v>
      </c>
      <c r="AE163" s="116" t="str">
        <f>YEAR(L163) &amp; " - " &amp; IF(MONTH(L163)&lt;=3, "1º Trimestre", IF(MONTH(L163)&lt;=6, "2º Trimestre", IF(MONTH(L163)&lt;=9, "3º Trimestre", IF(MONTH(L163)&lt;=12, "4º Trimestre"))))</f>
        <v>2027 - 1º Trimestre</v>
      </c>
      <c r="AF163" s="130">
        <f>CONTRATOS[[#This Row],[TÉRMINO]]-60</f>
        <v>46397</v>
      </c>
      <c r="AG163" s="116" t="str">
        <f>IF(Z163="","Sem informação", IF(Z163&lt;=AF163, "Dentro do prazo", "Fora do prazo"))</f>
        <v>Sem informação</v>
      </c>
      <c r="AH163" s="79"/>
      <c r="AJ163" s="58" t="s">
        <v>84</v>
      </c>
      <c r="AK163" s="58" t="s">
        <v>69</v>
      </c>
      <c r="AL163" s="58" t="s">
        <v>622</v>
      </c>
      <c r="AM163" s="58" t="s">
        <v>271</v>
      </c>
      <c r="AN163" s="58" t="s">
        <v>624</v>
      </c>
      <c r="AO16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rita.oliveira@tjpa.jus.br; thiago.soares@tjpa.jus.br; glaucia.cordeiro@tjpa.jus.br;coordenadoria.contratos@tjpa.jus.br</v>
      </c>
      <c r="AP163" s="143">
        <f ca="1">CONTRATOS[[#This Row],[TÉRMINO]]-TODAY()</f>
        <v>283</v>
      </c>
      <c r="AQ163" s="58" t="str">
        <f>IF(YEAR(CONTRATOS[[#This Row],[TÉRMINO]])=2024,INT((MONTH(CONTRATOS[[#This Row],[TÉRMINO]])+2)/3),"")</f>
        <v/>
      </c>
      <c r="AR163" s="58"/>
      <c r="AS163" s="58" t="str">
        <f ca="1">IF(TODAY()-AB163&gt;365,"Iniciar Processo de Reajuste","Aguardar anualidade")</f>
        <v>Iniciar Processo de Reajuste</v>
      </c>
      <c r="AT163" s="58" t="str">
        <f>_xlfn.CONCAT(TEXT(B163,"000"),"/",C163)</f>
        <v>003/2026</v>
      </c>
      <c r="AU163" s="58"/>
      <c r="AV163" s="57" t="str" cm="1">
        <f t="array" ref="AV163">IF(CONTRATOS[[#This Row],[NOME DO FISCAL ]]="Sem indicação",
   CONTRATOS[[#This Row],[NOME DO FISCAL ]],
   _xlfn.LET(
      _xlpm.s, " "&amp;TRIM(CONTRATOS[[#This Row],[NOME DO FISCAL ]]),
      _xlpm.n, LEN(_xlpm.s)-1,
      _xlpm.idx, _xlfn.SEQUENCE(1,_xlpm.n),
      _xlpm.letras, IF(MID(_xlpm.s,_xlpm.idx,1)=" ", MID(_xlpm.s,_xlpm.idx+1,1), ""),
      _xlfn.TEXTJOIN("",TRUE,_xlpm.letras)
   )
)</f>
        <v>RdCAOB</v>
      </c>
      <c r="AW163" s="57" t="str">
        <f>IF(CONTRATOS[[#This Row],[FISCAL DEMANDANTE]]="sem indicação",CONTRATOS[[#This Row],[FISCAL TECNICO]],CONTRATOS[[#This Row],[FISCAL DEMANDANTE]])</f>
        <v>Rita de Cássia Araújo Oliveira Barata</v>
      </c>
      <c r="AX163" s="540" cm="1">
        <f t="array" ref="AX16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63" s="58" t="str">
        <f>_xlfn.CONCAT(CONTRATOS[[#This Row],[ARP ou CONTRATO]],CONTRATOS[[#This Row],[N°ANO]])</f>
        <v>ARP003/2026</v>
      </c>
      <c r="AZ163" s="293" t="str">
        <f>IF(ISNUMBER(FIND("8.666",AA163)),
"Nos termos da Portaria n° 3.615/2021-GP, a prorrogação de contratos administrativos deverá ser instaurada com antecedência mínima de 60 (sessenta) dias do término da vigência, mediante envio do respectivo expediente à SEADM, via SEI.",
IF(ISNUMBER(FIND("14.133",AA163)),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63" s="556"/>
    </row>
    <row r="164" spans="1:53" s="240" customFormat="1" ht="75" customHeight="1">
      <c r="A164" s="58" t="s">
        <v>71</v>
      </c>
      <c r="B164" s="57" t="s">
        <v>1052</v>
      </c>
      <c r="C164" s="58">
        <v>2026</v>
      </c>
      <c r="D164" s="57" t="s">
        <v>1173</v>
      </c>
      <c r="E164" s="58" t="s">
        <v>1174</v>
      </c>
      <c r="F164" s="59" t="s">
        <v>1110</v>
      </c>
      <c r="G164" s="57" t="s">
        <v>110</v>
      </c>
      <c r="H164" s="58" t="s">
        <v>58</v>
      </c>
      <c r="I164" s="60" t="s">
        <v>1111</v>
      </c>
      <c r="J164" s="61">
        <v>46092</v>
      </c>
      <c r="K164" s="62" t="str">
        <f>TEXT(J164,"DD/MM/AA")</f>
        <v>11/03/26</v>
      </c>
      <c r="L164" s="61">
        <v>46457</v>
      </c>
      <c r="M164" s="63" t="str">
        <f>TEXT(L164,"DD/MM/AA")</f>
        <v>11/03/27</v>
      </c>
      <c r="N164" s="115">
        <f>_xlfn.DAYS(CONTRATOS[[#This Row],[TÉRMINO]],CONTRATOS[[#This Row],[INÍCIO]])</f>
        <v>365</v>
      </c>
      <c r="O164" s="62">
        <f ca="1">IF(ISBLANK(CONTRATOS[[#This Row],[TÉRMINO]]),"-",IF(ISNUMBER(CONTRATOS[[#This Row],[TÉRMINO]]),IF(CONTRATOS[[#This Row],[TÉRMINO]]&lt;TODAY(),"EXPIRADO",CONTRATOS[[#This Row],[TÉRMINO]]-TODAY()),"INDETERMINADO"))</f>
        <v>283</v>
      </c>
      <c r="P164" s="64" t="str">
        <f ca="1">IF(O164="EXPIRADO","EXPIRADO",(IF(O164&lt;=30,"INFERIOR A 30 DIAS",(IF(O164&lt;=60,"INFERIOR A 60 DIAS",(IF(O164&lt;=90,"INFERIOR A 90 DIAS",(IF(O164&lt;=120,"INFERIOR A 120 DIAS",(IF(O164&lt;150,"INFERIOR A 150 DIAS",(IF(O164=150,"150 DIAS","SUPERIOR A 150 DIAS")))))))))))))</f>
        <v>SUPERIOR A 150 DIAS</v>
      </c>
      <c r="Q164" s="62" t="str">
        <f ca="1">IF(CONTRATOS[[#This Row],[TÉRMINO]]="","VIGENTE",IF(CONTRATOS[[#This Row],[TÉRMINO]]&gt;=TODAY(),"VIGENTE","EXPIRADO"))</f>
        <v>VIGENTE</v>
      </c>
      <c r="R164" s="293">
        <v>1766.92</v>
      </c>
      <c r="S164" s="80" t="s">
        <v>60</v>
      </c>
      <c r="T164" s="599">
        <f>IF(LEFT(AY164,3)="ARP",
    0,
    IFERROR(VLOOKUP(AY164,'M.11 Contratos execução'!A:V,17,FALSE),0)
)</f>
        <v>0</v>
      </c>
      <c r="U164" s="455" t="s">
        <v>78</v>
      </c>
      <c r="V164" s="167" t="s">
        <v>1175</v>
      </c>
      <c r="W164" s="179" cm="1">
        <f t="array" ref="W16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64" s="179" cm="1">
        <f t="array" ref="X16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1766.92</v>
      </c>
      <c r="Y164" s="67"/>
      <c r="Z164" s="158"/>
      <c r="AA164" s="58" t="s">
        <v>81</v>
      </c>
      <c r="AB164" s="61">
        <v>45739</v>
      </c>
      <c r="AC164" s="58" t="s">
        <v>65</v>
      </c>
      <c r="AD164" s="168" t="str">
        <f>IF(CONTRATOS[[#This Row],[DIAS_CONTRATO]]&lt;=1800,"PRAZO LEGAL",IF(CONTRATOS[[#This Row],[DIAS_CONTRATO]]&lt;=2130,"EXCEPCIONAL","EMERGENCIAL"))</f>
        <v>PRAZO LEGAL</v>
      </c>
      <c r="AE164" s="116" t="str">
        <f>YEAR(L164) &amp; " - " &amp; IF(MONTH(L164)&lt;=3, "1º Trimestre", IF(MONTH(L164)&lt;=6, "2º Trimestre", IF(MONTH(L164)&lt;=9, "3º Trimestre", IF(MONTH(L164)&lt;=12, "4º Trimestre"))))</f>
        <v>2027 - 1º Trimestre</v>
      </c>
      <c r="AF164" s="130">
        <f>CONTRATOS[[#This Row],[TÉRMINO]]-60</f>
        <v>46397</v>
      </c>
      <c r="AG164" s="116" t="str">
        <f>IF(Z164="","Sem informação", IF(Z164&lt;=AF164, "Dentro do prazo", "Fora do prazo"))</f>
        <v>Sem informação</v>
      </c>
      <c r="AH164" s="58"/>
      <c r="AI164" s="74"/>
      <c r="AJ164" s="58" t="s">
        <v>84</v>
      </c>
      <c r="AK164" s="58" t="s">
        <v>69</v>
      </c>
      <c r="AL164" s="58" t="s">
        <v>622</v>
      </c>
      <c r="AM164" s="58" t="s">
        <v>271</v>
      </c>
      <c r="AN164" s="58" t="s">
        <v>624</v>
      </c>
      <c r="AO16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rita.oliveira@tjpa.jus.br; thiago.soares@tjpa.jus.br; glaucia.cordeiro@tjpa.jus.br;coordenadoria.contratos@tjpa.jus.br</v>
      </c>
      <c r="AP164" s="143">
        <f ca="1">CONTRATOS[[#This Row],[TÉRMINO]]-TODAY()</f>
        <v>283</v>
      </c>
      <c r="AQ164" s="58" t="str">
        <f>IF(YEAR(CONTRATOS[[#This Row],[TÉRMINO]])=2024,INT((MONTH(CONTRATOS[[#This Row],[TÉRMINO]])+2)/3),"")</f>
        <v/>
      </c>
      <c r="AR164" s="58"/>
      <c r="AS164" s="58" t="str">
        <f ca="1">IF(TODAY()-AB164&gt;365,"Iniciar Processo de Reajuste","Aguardar anualidade")</f>
        <v>Iniciar Processo de Reajuste</v>
      </c>
      <c r="AT164" s="58" t="str">
        <f>_xlfn.CONCAT(TEXT(B164,"000"),"/",C164)</f>
        <v>004/2026</v>
      </c>
      <c r="AU164" s="58"/>
      <c r="AV164" s="57" t="str" cm="1">
        <f t="array" ref="AV164">IF(CONTRATOS[[#This Row],[NOME DO FISCAL ]]="Sem indicação",
   CONTRATOS[[#This Row],[NOME DO FISCAL ]],
   _xlfn.LET(
      _xlpm.s, " "&amp;TRIM(CONTRATOS[[#This Row],[NOME DO FISCAL ]]),
      _xlpm.n, LEN(_xlpm.s)-1,
      _xlpm.idx, _xlfn.SEQUENCE(1,_xlpm.n),
      _xlpm.letras, IF(MID(_xlpm.s,_xlpm.idx,1)=" ", MID(_xlpm.s,_xlpm.idx+1,1), ""),
      _xlfn.TEXTJOIN("",TRUE,_xlpm.letras)
   )
)</f>
        <v>RdCAOB</v>
      </c>
      <c r="AW164" s="57" t="str">
        <f>IF(CONTRATOS[[#This Row],[FISCAL DEMANDANTE]]="sem indicação",CONTRATOS[[#This Row],[FISCAL TECNICO]],CONTRATOS[[#This Row],[FISCAL DEMANDANTE]])</f>
        <v>Rita de Cássia Araújo Oliveira Barata</v>
      </c>
      <c r="AX164" s="540" cm="1">
        <f t="array" ref="AX16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64" s="58" t="str">
        <f>_xlfn.CONCAT(CONTRATOS[[#This Row],[ARP ou CONTRATO]],CONTRATOS[[#This Row],[N°ANO]])</f>
        <v>ARP004/2026</v>
      </c>
      <c r="AZ164" s="293" t="str">
        <f>IF(ISNUMBER(FIND("8.666",AA164)),
"Nos termos da Portaria n° 3.615/2021-GP, a prorrogação de contratos administrativos deverá ser instaurada com antecedência mínima de 60 (sessenta) dias do término da vigência, mediante envio do respectivo expediente à SEADM, via SEI.",
IF(ISNUMBER(FIND("14.133",AA164)),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64" s="556"/>
    </row>
    <row r="165" spans="1:53" s="215" customFormat="1" ht="60">
      <c r="A165" s="58" t="s">
        <v>52</v>
      </c>
      <c r="B165" s="57" t="s">
        <v>1082</v>
      </c>
      <c r="C165" s="58">
        <v>2026</v>
      </c>
      <c r="D165" s="57" t="s">
        <v>1176</v>
      </c>
      <c r="E165" s="58" t="s">
        <v>1177</v>
      </c>
      <c r="F165" s="59" t="s">
        <v>1178</v>
      </c>
      <c r="G165" s="57" t="s">
        <v>57</v>
      </c>
      <c r="H165" s="58" t="s">
        <v>58</v>
      </c>
      <c r="I165" s="60" t="s">
        <v>1179</v>
      </c>
      <c r="J165" s="61">
        <v>46096</v>
      </c>
      <c r="K165" s="62" t="str">
        <f>TEXT(J165,"DD/MM/AA")</f>
        <v>15/03/26</v>
      </c>
      <c r="L165" s="61">
        <v>46461</v>
      </c>
      <c r="M165" s="63" t="str">
        <f>TEXT(L165,"DD/MM/AA")</f>
        <v>15/03/27</v>
      </c>
      <c r="N165" s="115">
        <f>_xlfn.DAYS(CONTRATOS[[#This Row],[TÉRMINO]],CONTRATOS[[#This Row],[INÍCIO]])</f>
        <v>365</v>
      </c>
      <c r="O165" s="62">
        <f ca="1">IF(ISBLANK(CONTRATOS[[#This Row],[TÉRMINO]]),"-",IF(ISNUMBER(CONTRATOS[[#This Row],[TÉRMINO]]),IF(CONTRATOS[[#This Row],[TÉRMINO]]&lt;TODAY(),"EXPIRADO",CONTRATOS[[#This Row],[TÉRMINO]]-TODAY()),"INDETERMINADO"))</f>
        <v>287</v>
      </c>
      <c r="P165" s="64" t="str">
        <f ca="1">IF(O165="EXPIRADO","EXPIRADO",(IF(O165&lt;=30,"INFERIOR A 30 DIAS",(IF(O165&lt;=60,"INFERIOR A 60 DIAS",(IF(O165&lt;=90,"INFERIOR A 90 DIAS",(IF(O165&lt;=120,"INFERIOR A 120 DIAS",(IF(O165&lt;150,"INFERIOR A 150 DIAS",(IF(O165=150,"150 DIAS","SUPERIOR A 150 DIAS")))))))))))))</f>
        <v>SUPERIOR A 150 DIAS</v>
      </c>
      <c r="Q165" s="62" t="str">
        <f ca="1">IF(CONTRATOS[[#This Row],[TÉRMINO]]="","VIGENTE",IF(CONTRATOS[[#This Row],[TÉRMINO]]&gt;=TODAY(),"VIGENTE","EXPIRADO"))</f>
        <v>VIGENTE</v>
      </c>
      <c r="R165" s="293">
        <v>228840</v>
      </c>
      <c r="S165" s="80" t="s">
        <v>60</v>
      </c>
      <c r="T165" s="599">
        <f>IF(LEFT(AY165,3)="ARP",
    0,
    IFERROR(VLOOKUP(AY165,'M.11 Contratos execução'!A:V,17,FALSE),0)
)</f>
        <v>0</v>
      </c>
      <c r="U165" s="455" t="s">
        <v>61</v>
      </c>
      <c r="V165" s="167" t="s">
        <v>1180</v>
      </c>
      <c r="W165" s="179" cm="1">
        <f t="array" ref="W16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65" s="179" cm="1">
        <f t="array" ref="X16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228840</v>
      </c>
      <c r="Y165" s="67"/>
      <c r="Z165" s="158"/>
      <c r="AA165" s="58" t="s">
        <v>81</v>
      </c>
      <c r="AB165" s="61">
        <v>45954</v>
      </c>
      <c r="AC165" s="58" t="s">
        <v>65</v>
      </c>
      <c r="AD165" s="168" t="str">
        <f>IF(CONTRATOS[[#This Row],[DIAS_CONTRATO]]&lt;=1800,"PRAZO LEGAL",IF(CONTRATOS[[#This Row],[DIAS_CONTRATO]]&lt;=2130,"EXCEPCIONAL","EMERGENCIAL"))</f>
        <v>PRAZO LEGAL</v>
      </c>
      <c r="AE165" s="116" t="str">
        <f>YEAR(L165) &amp; " - " &amp; IF(MONTH(L165)&lt;=3, "1º Trimestre", IF(MONTH(L165)&lt;=6, "2º Trimestre", IF(MONTH(L165)&lt;=9, "3º Trimestre", IF(MONTH(L165)&lt;=12, "4º Trimestre"))))</f>
        <v>2027 - 1º Trimestre</v>
      </c>
      <c r="AF165" s="130">
        <f>CONTRATOS[[#This Row],[TÉRMINO]]-60</f>
        <v>46401</v>
      </c>
      <c r="AG165" s="116" t="str">
        <f>IF(Z165="","Sem informação", IF(Z165&lt;=AF165, "Dentro do prazo", "Fora do prazo"))</f>
        <v>Sem informação</v>
      </c>
      <c r="AH165" s="58"/>
      <c r="AI165" s="74"/>
      <c r="AJ165" s="58" t="s">
        <v>126</v>
      </c>
      <c r="AK165" s="58" t="s">
        <v>69</v>
      </c>
      <c r="AL165" s="58" t="s">
        <v>68</v>
      </c>
      <c r="AM165" s="58" t="s">
        <v>192</v>
      </c>
      <c r="AN165" s="58" t="s">
        <v>613</v>
      </c>
      <c r="AO16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claudio.ormindo@tjpa.jus.br;; edson.ferreira@tjpa.jus.br; antonio.sousa2@tjpa.jus.br; paulo.hildebrando@tjpa.jus.br;coordenadoria.contratos@tjpa.jus.br</v>
      </c>
      <c r="AP165" s="143">
        <f ca="1">CONTRATOS[[#This Row],[TÉRMINO]]-TODAY()</f>
        <v>287</v>
      </c>
      <c r="AQ165" s="58" t="str">
        <f>IF(YEAR(CONTRATOS[[#This Row],[TÉRMINO]])=2024,INT((MONTH(CONTRATOS[[#This Row],[TÉRMINO]])+2)/3),"")</f>
        <v/>
      </c>
      <c r="AR165" s="58"/>
      <c r="AS165" s="58" t="str">
        <f ca="1">IF(TODAY()-AB165&gt;365,"Iniciar Processo de Reajuste","Aguardar anualidade")</f>
        <v>Aguardar anualidade</v>
      </c>
      <c r="AT165" s="58" t="str">
        <f>_xlfn.CONCAT(TEXT(B165,"000"),"/",C165)</f>
        <v>011/2026</v>
      </c>
      <c r="AU165" s="58"/>
      <c r="AV165" s="57" t="str" cm="1">
        <f t="array" ref="AV165">IF(CONTRATOS[[#This Row],[NOME DO FISCAL ]]="Sem indicação",
   CONTRATOS[[#This Row],[NOME DO FISCAL ]],
   _xlfn.LET(
      _xlpm.s, " "&amp;TRIM(CONTRATOS[[#This Row],[NOME DO FISCAL ]]),
      _xlpm.n, LEN(_xlpm.s)-1,
      _xlpm.idx, _xlfn.SEQUENCE(1,_xlpm.n),
      _xlpm.letras, IF(MID(_xlpm.s,_xlpm.idx,1)=" ", MID(_xlpm.s,_xlpm.idx+1,1), ""),
      _xlfn.TEXTJOIN("",TRUE,_xlpm.letras)
   )
)</f>
        <v>EGF</v>
      </c>
      <c r="AW165" s="57" t="str">
        <f>IF(CONTRATOS[[#This Row],[FISCAL DEMANDANTE]]="sem indicação",CONTRATOS[[#This Row],[FISCAL TECNICO]],CONTRATOS[[#This Row],[FISCAL DEMANDANTE]])</f>
        <v>Edson Goncalves Ferreira</v>
      </c>
      <c r="AX165" s="540" cm="1">
        <f t="array" ref="AX16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65" s="58" t="str">
        <f>_xlfn.CONCAT(CONTRATOS[[#This Row],[ARP ou CONTRATO]],CONTRATOS[[#This Row],[N°ANO]])</f>
        <v>CONTRATO011/2026</v>
      </c>
      <c r="AZ165" s="293" t="str">
        <f>IF(ISNUMBER(FIND("8.666",AA165)),
"Nos termos da Portaria n° 3.615/2021-GP, a prorrogação de contratos administrativos deverá ser instaurada com antecedência mínima de 60 (sessenta) dias do término da vigência, mediante envio do respectivo expediente à SEADM, via SEI.",
IF(ISNUMBER(FIND("14.133",AA165)),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65" s="556"/>
    </row>
    <row r="166" spans="1:53" s="215" customFormat="1" ht="118.5">
      <c r="A166" s="58" t="s">
        <v>52</v>
      </c>
      <c r="B166" s="57" t="s">
        <v>1181</v>
      </c>
      <c r="C166" s="58">
        <v>2024</v>
      </c>
      <c r="D166" s="57" t="s">
        <v>1182</v>
      </c>
      <c r="E166" s="58" t="s">
        <v>1183</v>
      </c>
      <c r="F166" s="59" t="s">
        <v>1184</v>
      </c>
      <c r="G166" s="57" t="s">
        <v>57</v>
      </c>
      <c r="H166" s="58" t="s">
        <v>132</v>
      </c>
      <c r="I166" s="60" t="s">
        <v>1185</v>
      </c>
      <c r="J166" s="61">
        <v>45369</v>
      </c>
      <c r="K166" s="62" t="str">
        <f>TEXT(J166,"DD/MM/AA")</f>
        <v>18/03/24</v>
      </c>
      <c r="L166" s="61">
        <v>46464</v>
      </c>
      <c r="M166" s="63" t="str">
        <f>TEXT(L166,"DD/MM/AA")</f>
        <v>18/03/27</v>
      </c>
      <c r="N166" s="115">
        <f>_xlfn.DAYS(CONTRATOS[[#This Row],[TÉRMINO]],CONTRATOS[[#This Row],[INÍCIO]])</f>
        <v>1095</v>
      </c>
      <c r="O166" s="64">
        <f ca="1">IF(ISBLANK(CONTRATOS[[#This Row],[TÉRMINO]]),"-",IF(ISNUMBER(CONTRATOS[[#This Row],[TÉRMINO]]),IF(CONTRATOS[[#This Row],[TÉRMINO]]&lt;TODAY(),"EXPIRADO",CONTRATOS[[#This Row],[TÉRMINO]]-TODAY()),"INDETERMINADO"))</f>
        <v>290</v>
      </c>
      <c r="P166" s="64" t="str">
        <f ca="1">IF(O166="EXPIRADO","EXPIRADO",(IF(O166&lt;=30,"INFERIOR A 30 DIAS",(IF(O166&lt;=60,"INFERIOR A 60 DIAS",(IF(O166&lt;=90,"INFERIOR A 90 DIAS",(IF(O166&lt;=120,"INFERIOR A 120 DIAS",(IF(O166&lt;150,"INFERIOR A 150 DIAS",(IF(O166=150,"150 DIAS","SUPERIOR A 150 DIAS")))))))))))))</f>
        <v>SUPERIOR A 150 DIAS</v>
      </c>
      <c r="Q166" s="62" t="str">
        <f ca="1">IF(CONTRATOS[[#This Row],[TÉRMINO]]="","VIGENTE",IF(CONTRATOS[[#This Row],[TÉRMINO]]&gt;=TODAY(),"VIGENTE","EXPIRADO"))</f>
        <v>VIGENTE</v>
      </c>
      <c r="R166" s="293">
        <v>42950.400000000001</v>
      </c>
      <c r="S166" s="139" t="s">
        <v>60</v>
      </c>
      <c r="T166" s="66">
        <f>IF(LEFT(AY166,3)="ARP",
    0,
    IFERROR(VLOOKUP(AY166,'M.11 Contratos execução'!A:V,17,FALSE),0)
)</f>
        <v>1</v>
      </c>
      <c r="U166" s="58" t="s">
        <v>78</v>
      </c>
      <c r="V166" s="193" t="s">
        <v>1186</v>
      </c>
      <c r="W166" s="96" cm="1">
        <f t="array" ref="W16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339.48</v>
      </c>
      <c r="X166" s="96" cm="1">
        <f t="array" ref="X16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42950.400000000001</v>
      </c>
      <c r="Y166" s="67" t="s">
        <v>1187</v>
      </c>
      <c r="Z166" s="158">
        <v>46043</v>
      </c>
      <c r="AA166" s="58" t="s">
        <v>81</v>
      </c>
      <c r="AB166" s="61">
        <v>45989</v>
      </c>
      <c r="AC166" s="58" t="s">
        <v>66</v>
      </c>
      <c r="AD166" s="168" t="str">
        <f>IF(CONTRATOS[[#This Row],[DIAS_CONTRATO]]&lt;=1800,"PRAZO LEGAL",IF(CONTRATOS[[#This Row],[DIAS_CONTRATO]]&lt;=2130,"EXCEPCIONAL","EMERGENCIAL"))</f>
        <v>PRAZO LEGAL</v>
      </c>
      <c r="AE166" s="116" t="str">
        <f>YEAR(L166) &amp; " - " &amp; IF(MONTH(L166)&lt;=3, "1º Trimestre", IF(MONTH(L166)&lt;=6, "2º Trimestre", IF(MONTH(L166)&lt;=9, "3º Trimestre", IF(MONTH(L166)&lt;=12, "4º Trimestre"))))</f>
        <v>2027 - 1º Trimestre</v>
      </c>
      <c r="AF166" s="130">
        <f>CONTRATOS[[#This Row],[TÉRMINO]]-60</f>
        <v>46404</v>
      </c>
      <c r="AG166" s="116" t="str">
        <f>IF(Z166="","Sem informação", IF(Z166&lt;=AF166, "Dentro do prazo", "Fora do prazo"))</f>
        <v>Dentro do prazo</v>
      </c>
      <c r="AH166" s="58" t="s">
        <v>115</v>
      </c>
      <c r="AI166" s="74"/>
      <c r="AJ166" s="58" t="s">
        <v>164</v>
      </c>
      <c r="AK166" s="58" t="s">
        <v>166</v>
      </c>
      <c r="AL166" s="58" t="s">
        <v>167</v>
      </c>
      <c r="AM166" s="115" t="s">
        <v>69</v>
      </c>
      <c r="AN166" s="115" t="s">
        <v>866</v>
      </c>
      <c r="AO16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enio.reboucas@tjpa.jus.br;jandiara.pires@tjpa.jus.br; augusto.matos@tjpa.jus.br; ; randal.castro@tjpa.jus.br;coordenadoria.contratos@tjpa.jus.br</v>
      </c>
      <c r="AP166" s="143">
        <f ca="1">CONTRATOS[[#This Row],[TÉRMINO]]-TODAY()</f>
        <v>290</v>
      </c>
      <c r="AQ166" s="58" t="str">
        <f>IF(YEAR(CONTRATOS[[#This Row],[TÉRMINO]])=2024,INT((MONTH(CONTRATOS[[#This Row],[TÉRMINO]])+2)/3),"")</f>
        <v/>
      </c>
      <c r="AR166" s="58"/>
      <c r="AS166" s="58" t="str">
        <f ca="1">IF(TODAY()-AB166&gt;365,"Iniciar Processo de Reajuste","Aguardar anualidade")</f>
        <v>Aguardar anualidade</v>
      </c>
      <c r="AT166" s="58" t="str">
        <f>_xlfn.CONCAT(TEXT(B166,"000"),"/",C166)</f>
        <v>029/2024</v>
      </c>
      <c r="AU166" s="58"/>
      <c r="AV166" s="58" t="str" cm="1">
        <f t="array" ref="AV166">IF(CONTRATOS[[#This Row],[NOME DO FISCAL ]]="Sem indicação",
   CONTRATOS[[#This Row],[NOME DO FISCAL ]],
   _xlfn.LET(
      _xlpm.s, " "&amp;TRIM(CONTRATOS[[#This Row],[NOME DO FISCAL ]]),
      _xlpm.n, LEN(_xlpm.s)-1,
      _xlpm.idx, _xlfn.SEQUENCE(1,_xlpm.n),
      _xlpm.letras, IF(MID(_xlpm.s,_xlpm.idx,1)=" ", MID(_xlpm.s,_xlpm.idx+1,1), ""),
      _xlfn.TEXTJOIN("",TRUE,_xlpm.letras)
   )
)</f>
        <v>JLMP</v>
      </c>
      <c r="AW166" s="57" t="str">
        <f>IF(CONTRATOS[[#This Row],[FISCAL DEMANDANTE]]="sem indicação",CONTRATOS[[#This Row],[FISCAL TECNICO]],CONTRATOS[[#This Row],[FISCAL DEMANDANTE]])</f>
        <v xml:space="preserve">Jandiara Luzia Matos Pires </v>
      </c>
      <c r="AX166" s="540" cm="1">
        <f t="array" ref="AX16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44704.310000000005</v>
      </c>
      <c r="AY166" s="58" t="str">
        <f>_xlfn.CONCAT(CONTRATOS[[#This Row],[ARP ou CONTRATO]],CONTRATOS[[#This Row],[N°ANO]])</f>
        <v>CONTRATO029/2024</v>
      </c>
      <c r="AZ166" s="293" t="str">
        <f>IF(ISNUMBER(FIND("8.666",AA166)),
"Nos termos da Portaria n° 3.615/2021-GP, a prorrogação de contratos administrativos deverá ser instaurada com antecedência mínima de 60 (sessenta) dias do término da vigência, mediante envio do respectivo expediente à SEADM, via SEI.",
IF(ISNUMBER(FIND("14.133",AA166)),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66" s="556"/>
    </row>
    <row r="167" spans="1:53" s="60" customFormat="1" ht="60">
      <c r="A167" s="58" t="s">
        <v>52</v>
      </c>
      <c r="B167" s="57" t="s">
        <v>263</v>
      </c>
      <c r="C167" s="58">
        <v>2025</v>
      </c>
      <c r="D167" s="57" t="s">
        <v>1188</v>
      </c>
      <c r="E167" s="58" t="s">
        <v>1189</v>
      </c>
      <c r="F167" s="59" t="s">
        <v>1190</v>
      </c>
      <c r="G167" s="115" t="s">
        <v>131</v>
      </c>
      <c r="H167" s="58" t="s">
        <v>132</v>
      </c>
      <c r="I167" s="60" t="s">
        <v>133</v>
      </c>
      <c r="J167" s="61">
        <v>45739</v>
      </c>
      <c r="K167" s="62" t="str">
        <f>TEXT(J167,"DD/MM/AA")</f>
        <v>23/03/25</v>
      </c>
      <c r="L167" s="61">
        <v>46469</v>
      </c>
      <c r="M167" s="63" t="str">
        <f>TEXT(L167,"DD/MM/AA")</f>
        <v>23/03/27</v>
      </c>
      <c r="N167" s="115">
        <f>_xlfn.DAYS(CONTRATOS[[#This Row],[TÉRMINO]],CONTRATOS[[#This Row],[INÍCIO]])</f>
        <v>730</v>
      </c>
      <c r="O167" s="62">
        <f ca="1">IF(ISBLANK(CONTRATOS[[#This Row],[TÉRMINO]]),"-",IF(ISNUMBER(CONTRATOS[[#This Row],[TÉRMINO]]),IF(CONTRATOS[[#This Row],[TÉRMINO]]&lt;TODAY(),"EXPIRADO",CONTRATOS[[#This Row],[TÉRMINO]]-TODAY()),"INDETERMINADO"))</f>
        <v>295</v>
      </c>
      <c r="P167" s="64" t="str">
        <f ca="1">IF(O167="EXPIRADO","EXPIRADO",(IF(O167&lt;=30,"INFERIOR A 30 DIAS",(IF(O167&lt;=60,"INFERIOR A 60 DIAS",(IF(O167&lt;=90,"INFERIOR A 90 DIAS",(IF(O167&lt;=120,"INFERIOR A 120 DIAS",(IF(O167&lt;150,"INFERIOR A 150 DIAS",(IF(O167=150,"150 DIAS","SUPERIOR A 150 DIAS")))))))))))))</f>
        <v>SUPERIOR A 150 DIAS</v>
      </c>
      <c r="Q167" s="62" t="str">
        <f ca="1">IF(CONTRATOS[[#This Row],[TÉRMINO]]="","VIGENTE",IF(CONTRATOS[[#This Row],[TÉRMINO]]&gt;=TODAY(),"VIGENTE","EXPIRADO"))</f>
        <v>VIGENTE</v>
      </c>
      <c r="R167" s="293">
        <v>0</v>
      </c>
      <c r="S167" s="80" t="s">
        <v>1191</v>
      </c>
      <c r="T167" s="66">
        <f>IF(LEFT(AY167,3)="ARP",
    0,
    IFERROR(VLOOKUP(AY167,'M.11 Contratos execução'!A:V,17,FALSE),0)
)</f>
        <v>0</v>
      </c>
      <c r="U167" s="58" t="s">
        <v>78</v>
      </c>
      <c r="V167" s="167" t="s">
        <v>1192</v>
      </c>
      <c r="W167" s="96" cm="1">
        <f t="array" ref="W16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67" s="96">
        <v>0</v>
      </c>
      <c r="Y167" s="67" t="s">
        <v>1193</v>
      </c>
      <c r="Z167" s="158"/>
      <c r="AA167" s="58" t="s">
        <v>81</v>
      </c>
      <c r="AB167" s="58"/>
      <c r="AC167" s="58"/>
      <c r="AD167" s="168" t="str">
        <f>IF(CONTRATOS[[#This Row],[DIAS_CONTRATO]]&lt;=1800,"PRAZO LEGAL",IF(CONTRATOS[[#This Row],[DIAS_CONTRATO]]&lt;=2130,"EXCEPCIONAL","EMERGENCIAL"))</f>
        <v>PRAZO LEGAL</v>
      </c>
      <c r="AE167" s="116" t="str">
        <f>YEAR(L167) &amp; " - " &amp; IF(MONTH(L167)&lt;=3, "1º Trimestre", IF(MONTH(L167)&lt;=6, "2º Trimestre", IF(MONTH(L167)&lt;=9, "3º Trimestre", IF(MONTH(L167)&lt;=12, "4º Trimestre"))))</f>
        <v>2027 - 1º Trimestre</v>
      </c>
      <c r="AF167" s="130">
        <f>CONTRATOS[[#This Row],[TÉRMINO]]-60</f>
        <v>46409</v>
      </c>
      <c r="AG167" s="116" t="str">
        <f>IF(Z167="","Sem informação", IF(Z167&lt;=AF167, "Dentro do prazo", "Fora do prazo"))</f>
        <v>Sem informação</v>
      </c>
      <c r="AH167" s="58" t="s">
        <v>115</v>
      </c>
      <c r="AI167" s="74"/>
      <c r="AJ167" s="58" t="s">
        <v>138</v>
      </c>
      <c r="AK167" s="58" t="s">
        <v>138</v>
      </c>
      <c r="AL167" s="58" t="s">
        <v>69</v>
      </c>
      <c r="AM167" s="115" t="s">
        <v>69</v>
      </c>
      <c r="AN167" s="115" t="s">
        <v>69</v>
      </c>
      <c r="AO16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167" s="143">
        <f ca="1">CONTRATOS[[#This Row],[TÉRMINO]]-TODAY()</f>
        <v>295</v>
      </c>
      <c r="AQ167" s="58" t="str">
        <f>IF(YEAR(CONTRATOS[[#This Row],[TÉRMINO]])=2024,INT((MONTH(CONTRATOS[[#This Row],[TÉRMINO]])+2)/3),"")</f>
        <v/>
      </c>
      <c r="AR167" s="58"/>
      <c r="AS167" s="58" t="str">
        <f ca="1">IF(TODAY()-AB167&gt;365,"Iniciar Processo de Reajuste","Aguardar anualidade")</f>
        <v>Iniciar Processo de Reajuste</v>
      </c>
      <c r="AT167" s="58" t="str">
        <f>_xlfn.CONCAT(TEXT(B167,"000"),"/",C167)</f>
        <v>034/2025</v>
      </c>
      <c r="AU167" s="58"/>
      <c r="AV167" s="58" t="str" cm="1">
        <f t="array" ref="AV167">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167" s="57" t="str">
        <f>IF(CONTRATOS[[#This Row],[FISCAL DEMANDANTE]]="sem indicação",CONTRATOS[[#This Row],[FISCAL TECNICO]],CONTRATOS[[#This Row],[FISCAL DEMANDANTE]])</f>
        <v>Jose Nasareno de Macedo Silva</v>
      </c>
      <c r="AX167" s="540" cm="1">
        <f t="array" ref="AX16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67" s="58" t="str">
        <f>_xlfn.CONCAT(CONTRATOS[[#This Row],[ARP ou CONTRATO]],CONTRATOS[[#This Row],[N°ANO]])</f>
        <v>CONTRATO034/2025</v>
      </c>
      <c r="AZ167" s="293" t="str">
        <f>IF(ISNUMBER(FIND("8.666",AA167)),
"Nos termos da Portaria n° 3.615/2021-GP, a prorrogação de contratos administrativos deverá ser instaurada com antecedência mínima de 60 (sessenta) dias do término da vigência, mediante envio do respectivo expediente à SEADM, via SEI.",
IF(ISNUMBER(FIND("14.133",AA167)),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67" s="556"/>
    </row>
    <row r="168" spans="1:53" s="240" customFormat="1" ht="60">
      <c r="A168" s="58" t="s">
        <v>71</v>
      </c>
      <c r="B168" s="57" t="s">
        <v>997</v>
      </c>
      <c r="C168" s="58">
        <v>2026</v>
      </c>
      <c r="D168" s="57" t="s">
        <v>1194</v>
      </c>
      <c r="E168" s="58" t="s">
        <v>855</v>
      </c>
      <c r="F168" s="59" t="s">
        <v>1195</v>
      </c>
      <c r="G168" s="57" t="s">
        <v>144</v>
      </c>
      <c r="H168" s="58" t="s">
        <v>58</v>
      </c>
      <c r="I168" s="60" t="s">
        <v>1196</v>
      </c>
      <c r="J168" s="61">
        <v>46104</v>
      </c>
      <c r="K168" s="62" t="str">
        <f>TEXT(J168,"DD/MM/AA")</f>
        <v>23/03/26</v>
      </c>
      <c r="L168" s="61">
        <v>46469</v>
      </c>
      <c r="M168" s="63" t="str">
        <f>TEXT(L168,"DD/MM/AA")</f>
        <v>23/03/27</v>
      </c>
      <c r="N168" s="115">
        <f>_xlfn.DAYS(CONTRATOS[[#This Row],[TÉRMINO]],CONTRATOS[[#This Row],[INÍCIO]])</f>
        <v>365</v>
      </c>
      <c r="O168" s="62">
        <f ca="1">IF(ISBLANK(CONTRATOS[[#This Row],[TÉRMINO]]),"-",IF(ISNUMBER(CONTRATOS[[#This Row],[TÉRMINO]]),IF(CONTRATOS[[#This Row],[TÉRMINO]]&lt;TODAY(),"EXPIRADO",CONTRATOS[[#This Row],[TÉRMINO]]-TODAY()),"INDETERMINADO"))</f>
        <v>295</v>
      </c>
      <c r="P168" s="64" t="str">
        <f ca="1">IF(O168="EXPIRADO","EXPIRADO",(IF(O168&lt;=30,"INFERIOR A 30 DIAS",(IF(O168&lt;=60,"INFERIOR A 60 DIAS",(IF(O168&lt;=90,"INFERIOR A 90 DIAS",(IF(O168&lt;=120,"INFERIOR A 120 DIAS",(IF(O168&lt;150,"INFERIOR A 150 DIAS",(IF(O168=150,"150 DIAS","SUPERIOR A 150 DIAS")))))))))))))</f>
        <v>SUPERIOR A 150 DIAS</v>
      </c>
      <c r="Q168" s="62" t="str">
        <f ca="1">IF(CONTRATOS[[#This Row],[TÉRMINO]]="","VIGENTE",IF(CONTRATOS[[#This Row],[TÉRMINO]]&gt;=TODAY(),"VIGENTE","EXPIRADO"))</f>
        <v>VIGENTE</v>
      </c>
      <c r="R168" s="293">
        <v>26831000</v>
      </c>
      <c r="S168" s="80" t="s">
        <v>60</v>
      </c>
      <c r="T168" s="599">
        <f>IF(LEFT(AY168,3)="ARP",
    0,
    IFERROR(VLOOKUP(AY168,'M.11 Contratos execução'!A:V,17,FALSE),0)
)</f>
        <v>0</v>
      </c>
      <c r="U168" s="455" t="s">
        <v>98</v>
      </c>
      <c r="V168" s="167" t="s">
        <v>1197</v>
      </c>
      <c r="W168" s="179" cm="1">
        <f t="array" ref="W16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68" s="179" cm="1">
        <f t="array" ref="X16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26831000</v>
      </c>
      <c r="Y168" s="67"/>
      <c r="Z168" s="158"/>
      <c r="AA168" s="58" t="s">
        <v>81</v>
      </c>
      <c r="AB168" s="61">
        <v>45989</v>
      </c>
      <c r="AC168" s="58" t="s">
        <v>65</v>
      </c>
      <c r="AD168" s="168" t="str">
        <f>IF(CONTRATOS[[#This Row],[DIAS_CONTRATO]]&lt;=1800,"PRAZO LEGAL",IF(CONTRATOS[[#This Row],[DIAS_CONTRATO]]&lt;=2130,"EXCEPCIONAL","EMERGENCIAL"))</f>
        <v>PRAZO LEGAL</v>
      </c>
      <c r="AE168" s="116" t="str">
        <f>YEAR(L168) &amp; " - " &amp; IF(MONTH(L168)&lt;=3, "1º Trimestre", IF(MONTH(L168)&lt;=6, "2º Trimestre", IF(MONTH(L168)&lt;=9, "3º Trimestre", IF(MONTH(L168)&lt;=12, "4º Trimestre"))))</f>
        <v>2027 - 1º Trimestre</v>
      </c>
      <c r="AF168" s="130">
        <f>CONTRATOS[[#This Row],[TÉRMINO]]-60</f>
        <v>46409</v>
      </c>
      <c r="AG168" s="116" t="str">
        <f>IF(Z168="","Sem informação", IF(Z168&lt;=AF168, "Dentro do prazo", "Fora do prazo"))</f>
        <v>Sem informação</v>
      </c>
      <c r="AH168" s="58"/>
      <c r="AI168" s="74"/>
      <c r="AJ168" s="58" t="s">
        <v>102</v>
      </c>
      <c r="AK168" s="58" t="s">
        <v>69</v>
      </c>
      <c r="AL168" s="58" t="s">
        <v>104</v>
      </c>
      <c r="AM168" s="58" t="s">
        <v>103</v>
      </c>
      <c r="AN168" s="58" t="s">
        <v>311</v>
      </c>
      <c r="AO16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denison.soares@tjpa.jus.br;; claudio.cabral@tjpa.jus.br; arilson.silva@tjpa.jus.br; bruno.bcardoso@tjpa.jus.br;coordenadoria.contratos@tjpa.jus.br</v>
      </c>
      <c r="AP168" s="143">
        <f ca="1">CONTRATOS[[#This Row],[TÉRMINO]]-TODAY()</f>
        <v>295</v>
      </c>
      <c r="AQ168" s="58" t="str">
        <f>IF(YEAR(CONTRATOS[[#This Row],[TÉRMINO]])=2024,INT((MONTH(CONTRATOS[[#This Row],[TÉRMINO]])+2)/3),"")</f>
        <v/>
      </c>
      <c r="AR168" s="58"/>
      <c r="AS168" s="58" t="str">
        <f ca="1">IF(TODAY()-AB168&gt;365,"Iniciar Processo de Reajuste","Aguardar anualidade")</f>
        <v>Aguardar anualidade</v>
      </c>
      <c r="AT168" s="58" t="str">
        <f>_xlfn.CONCAT(TEXT(B168,"000"),"/",C168)</f>
        <v>010/2026</v>
      </c>
      <c r="AU168" s="58"/>
      <c r="AV168" s="57" t="str" cm="1">
        <f t="array" ref="AV168">IF(CONTRATOS[[#This Row],[NOME DO FISCAL ]]="Sem indicação",
   CONTRATOS[[#This Row],[NOME DO FISCAL ]],
   _xlfn.LET(
      _xlpm.s, " "&amp;TRIM(CONTRATOS[[#This Row],[NOME DO FISCAL ]]),
      _xlpm.n, LEN(_xlpm.s)-1,
      _xlpm.idx, _xlfn.SEQUENCE(1,_xlpm.n),
      _xlpm.letras, IF(MID(_xlpm.s,_xlpm.idx,1)=" ", MID(_xlpm.s,_xlpm.idx+1,1), ""),
      _xlfn.TEXTJOIN("",TRUE,_xlpm.letras)
   )
)</f>
        <v>CLdSC</v>
      </c>
      <c r="AW168" s="57" t="str">
        <f>IF(CONTRATOS[[#This Row],[FISCAL DEMANDANTE]]="sem indicação",CONTRATOS[[#This Row],[FISCAL TECNICO]],CONTRATOS[[#This Row],[FISCAL DEMANDANTE]])</f>
        <v>Claudio Luis da Silva Cabral</v>
      </c>
      <c r="AX168" s="540" cm="1">
        <f t="array" ref="AX16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68" s="58" t="str">
        <f>_xlfn.CONCAT(CONTRATOS[[#This Row],[ARP ou CONTRATO]],CONTRATOS[[#This Row],[N°ANO]])</f>
        <v>ARP010/2026</v>
      </c>
      <c r="AZ168" s="293" t="str">
        <f>IF(ISNUMBER(FIND("8.666",AA168)),
"Nos termos da Portaria n° 3.615/2021-GP, a prorrogação de contratos administrativos deverá ser instaurada com antecedência mínima de 60 (sessenta) dias do término da vigência, mediante envio do respectivo expediente à SEADM, via SEI.",
IF(ISNUMBER(FIND("14.133",AA168)),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68" s="556"/>
    </row>
    <row r="169" spans="1:53" s="240" customFormat="1" ht="72">
      <c r="A169" s="58" t="s">
        <v>52</v>
      </c>
      <c r="B169" s="57" t="s">
        <v>783</v>
      </c>
      <c r="C169" s="58">
        <v>2022</v>
      </c>
      <c r="D169" s="57" t="s">
        <v>1198</v>
      </c>
      <c r="E169" s="58" t="s">
        <v>1177</v>
      </c>
      <c r="F169" s="59" t="s">
        <v>1199</v>
      </c>
      <c r="G169" s="115" t="s">
        <v>57</v>
      </c>
      <c r="H169" s="58" t="s">
        <v>58</v>
      </c>
      <c r="I169" s="60" t="s">
        <v>1200</v>
      </c>
      <c r="J169" s="61">
        <v>44767</v>
      </c>
      <c r="K169" s="62" t="str">
        <f>TEXT(J169,"DD/MM/AA")</f>
        <v>25/07/22</v>
      </c>
      <c r="L169" s="61">
        <v>46472</v>
      </c>
      <c r="M169" s="63" t="str">
        <f>TEXT(L169,"DD/MM/AA")</f>
        <v>26/03/27</v>
      </c>
      <c r="N169" s="115">
        <f>_xlfn.DAYS(CONTRATOS[[#This Row],[TÉRMINO]],CONTRATOS[[#This Row],[INÍCIO]])</f>
        <v>1705</v>
      </c>
      <c r="O169" s="64">
        <f ca="1">IF(ISBLANK(CONTRATOS[[#This Row],[TÉRMINO]]),"-",IF(ISNUMBER(CONTRATOS[[#This Row],[TÉRMINO]]),IF(CONTRATOS[[#This Row],[TÉRMINO]]&lt;TODAY(),"EXPIRADO",CONTRATOS[[#This Row],[TÉRMINO]]-TODAY()),"INDETERMINADO"))</f>
        <v>298</v>
      </c>
      <c r="P169" s="64" t="str">
        <f ca="1">IF(O169="EXPIRADO","EXPIRADO",(IF(O169&lt;=30,"INFERIOR A 30 DIAS",(IF(O169&lt;=60,"INFERIOR A 60 DIAS",(IF(O169&lt;=90,"INFERIOR A 90 DIAS",(IF(O169&lt;=120,"INFERIOR A 120 DIAS",(IF(O169&lt;150,"INFERIOR A 150 DIAS",(IF(O169=150,"150 DIAS","SUPERIOR A 150 DIAS")))))))))))))</f>
        <v>SUPERIOR A 150 DIAS</v>
      </c>
      <c r="Q169" s="64" t="str">
        <f ca="1">IF(CONTRATOS[[#This Row],[TÉRMINO]]="","VIGENTE",IF(CONTRATOS[[#This Row],[TÉRMINO]]&gt;=TODAY(),"VIGENTE","EXPIRADO"))</f>
        <v>VIGENTE</v>
      </c>
      <c r="R169" s="293">
        <v>188400</v>
      </c>
      <c r="S169" s="80" t="s">
        <v>60</v>
      </c>
      <c r="T169" s="66">
        <f>IF(LEFT(AY169,3)="ARP",
    0,
    IFERROR(VLOOKUP(AY169,'M.11 Contratos execução'!A:V,17,FALSE),0)
)</f>
        <v>2</v>
      </c>
      <c r="U169" s="58" t="s">
        <v>61</v>
      </c>
      <c r="V169" s="58" t="s">
        <v>1201</v>
      </c>
      <c r="W169" s="96" cm="1">
        <f t="array" ref="W16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69" s="96" cm="1">
        <f t="array" ref="X16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30857.09</v>
      </c>
      <c r="Y169" s="67" t="s">
        <v>1202</v>
      </c>
      <c r="Z169" s="157"/>
      <c r="AA169" s="58" t="s">
        <v>64</v>
      </c>
      <c r="AB169" s="58"/>
      <c r="AC169" s="58" t="s">
        <v>65</v>
      </c>
      <c r="AD169" s="116" t="str">
        <f>IF(CONTRATOS[[#This Row],[DIAS_CONTRATO]]&lt;=1800,"PRAZO LEGAL",IF(CONTRATOS[[#This Row],[DIAS_CONTRATO]]&lt;=2130,"EXCEPCIONAL","EMERGENCIAL"))</f>
        <v>PRAZO LEGAL</v>
      </c>
      <c r="AE169" s="58" t="str">
        <f>YEAR(L169) &amp; " - " &amp; IF(MONTH(L169)&lt;=3, "1º Trimestre", IF(MONTH(L169)&lt;=6, "2º Trimestre", IF(MONTH(L169)&lt;=9, "3º Trimestre", IF(MONTH(L169)&lt;=12, "4º Trimestre"))))</f>
        <v>2027 - 1º Trimestre</v>
      </c>
      <c r="AF169" s="130">
        <f>CONTRATOS[[#This Row],[TÉRMINO]]-60</f>
        <v>46412</v>
      </c>
      <c r="AG169" s="116" t="str">
        <f>IF(Z169="","Sem informação", IF(Z169&lt;=AF169, "Dentro do prazo", "Fora do prazo"))</f>
        <v>Sem informação</v>
      </c>
      <c r="AH169" s="58" t="s">
        <v>115</v>
      </c>
      <c r="AI169" s="74"/>
      <c r="AJ169" s="58" t="s">
        <v>67</v>
      </c>
      <c r="AK169" s="58" t="s">
        <v>68</v>
      </c>
      <c r="AL169" s="58" t="s">
        <v>68</v>
      </c>
      <c r="AM169" s="115" t="s">
        <v>69</v>
      </c>
      <c r="AN169" s="115" t="s">
        <v>69</v>
      </c>
      <c r="AO16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valter.junior@tjpa.jus.br;edson.ferreira@tjpa.jus.br; edson.ferreira@tjpa.jus.br; ; ;coordenadoria.contratos@tjpa.jus.br</v>
      </c>
      <c r="AP169" s="143">
        <f ca="1">CONTRATOS[[#This Row],[TÉRMINO]]-TODAY()</f>
        <v>298</v>
      </c>
      <c r="AQ169" s="58" t="str">
        <f>IF(YEAR(CONTRATOS[[#This Row],[TÉRMINO]])=2024,INT((MONTH(CONTRATOS[[#This Row],[TÉRMINO]])+2)/3),"")</f>
        <v/>
      </c>
      <c r="AR169" s="58"/>
      <c r="AS169" s="58" t="str">
        <f ca="1">IF(TODAY()-AB169&gt;365,"Iniciar Processo de Reajuste","Aguardar anualidade")</f>
        <v>Iniciar Processo de Reajuste</v>
      </c>
      <c r="AT169" s="58" t="str">
        <f>_xlfn.CONCAT(TEXT(B169,"000"),"/",C169)</f>
        <v>056/2022</v>
      </c>
      <c r="AU169" s="58"/>
      <c r="AV169" s="58" t="str" cm="1">
        <f t="array" ref="AV169">IF(CONTRATOS[[#This Row],[NOME DO FISCAL ]]="Sem indicação",
   CONTRATOS[[#This Row],[NOME DO FISCAL ]],
   _xlfn.LET(
      _xlpm.s, " "&amp;TRIM(CONTRATOS[[#This Row],[NOME DO FISCAL ]]),
      _xlpm.n, LEN(_xlpm.s)-1,
      _xlpm.idx, _xlfn.SEQUENCE(1,_xlpm.n),
      _xlpm.letras, IF(MID(_xlpm.s,_xlpm.idx,1)=" ", MID(_xlpm.s,_xlpm.idx+1,1), ""),
      _xlfn.TEXTJOIN("",TRUE,_xlpm.letras)
   )
)</f>
        <v>EGF</v>
      </c>
      <c r="AW169" s="57" t="str">
        <f>IF(CONTRATOS[[#This Row],[FISCAL DEMANDANTE]]="sem indicação",CONTRATOS[[#This Row],[FISCAL TECNICO]],CONTRATOS[[#This Row],[FISCAL DEMANDANTE]])</f>
        <v>Edson Goncalves Ferreira</v>
      </c>
      <c r="AX169" s="540" cm="1">
        <f t="array" ref="AX16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186056.44</v>
      </c>
      <c r="AY169" s="58" t="str">
        <f>_xlfn.CONCAT(CONTRATOS[[#This Row],[ARP ou CONTRATO]],CONTRATOS[[#This Row],[N°ANO]])</f>
        <v>CONTRATO056/2022</v>
      </c>
      <c r="AZ169" s="293" t="str">
        <f>IF(ISNUMBER(FIND("8.666",AA169)),
"Nos termos da Portaria n° 3.615/2021-GP, a prorrogação de contratos administrativos deverá ser instaurada com antecedência mínima de 60 (sessenta) dias do término da vigência, mediante envio do respectivo expediente à SEADM, via SEI.",
IF(ISNUMBER(FIND("14.133",AA169)),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69" s="556"/>
    </row>
    <row r="170" spans="1:53" s="240" customFormat="1" ht="60">
      <c r="A170" s="58" t="s">
        <v>52</v>
      </c>
      <c r="B170" s="57" t="s">
        <v>489</v>
      </c>
      <c r="C170" s="58">
        <v>2025</v>
      </c>
      <c r="D170" s="57" t="s">
        <v>1203</v>
      </c>
      <c r="E170" s="58" t="s">
        <v>1204</v>
      </c>
      <c r="F170" s="59" t="s">
        <v>1205</v>
      </c>
      <c r="G170" s="57" t="s">
        <v>57</v>
      </c>
      <c r="H170" s="58" t="s">
        <v>132</v>
      </c>
      <c r="I170" s="60" t="s">
        <v>1048</v>
      </c>
      <c r="J170" s="61">
        <v>45742</v>
      </c>
      <c r="K170" s="62" t="str">
        <f>TEXT(J170,"DD/MM/AA")</f>
        <v>26/03/25</v>
      </c>
      <c r="L170" s="61">
        <v>46472</v>
      </c>
      <c r="M170" s="63" t="str">
        <f>TEXT(L170,"DD/MM/AA")</f>
        <v>26/03/27</v>
      </c>
      <c r="N170" s="115">
        <f>_xlfn.DAYS(CONTRATOS[[#This Row],[TÉRMINO]],CONTRATOS[[#This Row],[INÍCIO]])</f>
        <v>730</v>
      </c>
      <c r="O170" s="62">
        <f ca="1">IF(ISBLANK(CONTRATOS[[#This Row],[TÉRMINO]]),"-",IF(ISNUMBER(CONTRATOS[[#This Row],[TÉRMINO]]),IF(CONTRATOS[[#This Row],[TÉRMINO]]&lt;TODAY(),"EXPIRADO",CONTRATOS[[#This Row],[TÉRMINO]]-TODAY()),"INDETERMINADO"))</f>
        <v>298</v>
      </c>
      <c r="P170" s="64" t="str">
        <f ca="1">IF(O170="EXPIRADO","EXPIRADO",(IF(O170&lt;=30,"INFERIOR A 30 DIAS",(IF(O170&lt;=60,"INFERIOR A 60 DIAS",(IF(O170&lt;=90,"INFERIOR A 90 DIAS",(IF(O170&lt;=120,"INFERIOR A 120 DIAS",(IF(O170&lt;150,"INFERIOR A 150 DIAS",(IF(O170=150,"150 DIAS","SUPERIOR A 150 DIAS")))))))))))))</f>
        <v>SUPERIOR A 150 DIAS</v>
      </c>
      <c r="Q170" s="62" t="str">
        <f ca="1">IF(CONTRATOS[[#This Row],[TÉRMINO]]="","VIGENTE",IF(CONTRATOS[[#This Row],[TÉRMINO]]&gt;=TODAY(),"VIGENTE","EXPIRADO"))</f>
        <v>VIGENTE</v>
      </c>
      <c r="R170" s="293">
        <v>1630675</v>
      </c>
      <c r="S170" s="80" t="s">
        <v>60</v>
      </c>
      <c r="T170" s="66">
        <f>IF(LEFT(AY170,3)="ARP",
    0,
    IFERROR(VLOOKUP(AY170,'M.11 Contratos execução'!A:V,17,FALSE),0)
)</f>
        <v>0</v>
      </c>
      <c r="U170" s="58" t="s">
        <v>207</v>
      </c>
      <c r="V170" s="167" t="s">
        <v>1206</v>
      </c>
      <c r="W170" s="96" cm="1">
        <f t="array" ref="W17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70" s="96" cm="1">
        <f t="array" ref="X17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1630765</v>
      </c>
      <c r="Y170" s="67" t="s">
        <v>1207</v>
      </c>
      <c r="Z170" s="158"/>
      <c r="AA170" s="58" t="s">
        <v>81</v>
      </c>
      <c r="AB170" s="61">
        <v>45691</v>
      </c>
      <c r="AC170" s="58"/>
      <c r="AD170" s="168" t="str">
        <f>IF(CONTRATOS[[#This Row],[DIAS_CONTRATO]]&lt;=1800,"PRAZO LEGAL",IF(CONTRATOS[[#This Row],[DIAS_CONTRATO]]&lt;=2130,"EXCEPCIONAL","EMERGENCIAL"))</f>
        <v>PRAZO LEGAL</v>
      </c>
      <c r="AE170" s="116" t="str">
        <f>YEAR(L170) &amp; " - " &amp; IF(MONTH(L170)&lt;=3, "1º Trimestre", IF(MONTH(L170)&lt;=6, "2º Trimestre", IF(MONTH(L170)&lt;=9, "3º Trimestre", IF(MONTH(L170)&lt;=12, "4º Trimestre"))))</f>
        <v>2027 - 1º Trimestre</v>
      </c>
      <c r="AF170" s="130">
        <f>CONTRATOS[[#This Row],[TÉRMINO]]-60</f>
        <v>46412</v>
      </c>
      <c r="AG170" s="116" t="str">
        <f>IF(Z170="","Sem informação", IF(Z170&lt;=AF170, "Dentro do prazo", "Fora do prazo"))</f>
        <v>Sem informação</v>
      </c>
      <c r="AH170" s="58" t="s">
        <v>115</v>
      </c>
      <c r="AI170" s="74"/>
      <c r="AJ170" s="58" t="s">
        <v>1208</v>
      </c>
      <c r="AK170" s="58" t="s">
        <v>69</v>
      </c>
      <c r="AL170" s="58" t="s">
        <v>1209</v>
      </c>
      <c r="AM170" s="58" t="s">
        <v>69</v>
      </c>
      <c r="AN170" s="58" t="s">
        <v>69</v>
      </c>
      <c r="AO17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lucio.barreto@tjpa.jus.br;; manuel.neto@tjpa.jus.br; ; ;coordenadoria.contratos@tjpa.jus.br</v>
      </c>
      <c r="AP170" s="143">
        <f ca="1">CONTRATOS[[#This Row],[TÉRMINO]]-TODAY()</f>
        <v>298</v>
      </c>
      <c r="AQ170" s="58" t="str">
        <f>IF(YEAR(CONTRATOS[[#This Row],[TÉRMINO]])=2024,INT((MONTH(CONTRATOS[[#This Row],[TÉRMINO]])+2)/3),"")</f>
        <v/>
      </c>
      <c r="AR170" s="58"/>
      <c r="AS170" s="58" t="str">
        <f ca="1">IF(TODAY()-AB170&gt;365,"Iniciar Processo de Reajuste","Aguardar anualidade")</f>
        <v>Iniciar Processo de Reajuste</v>
      </c>
      <c r="AT170" s="58" t="str">
        <f>_xlfn.CONCAT(TEXT(B170,"000"),"/",C170)</f>
        <v>038/2025</v>
      </c>
      <c r="AU170" s="58"/>
      <c r="AV170" s="58" t="str" cm="1">
        <f t="array" ref="AV170">IF(CONTRATOS[[#This Row],[NOME DO FISCAL ]]="Sem indicação",
   CONTRATOS[[#This Row],[NOME DO FISCAL ]],
   _xlfn.LET(
      _xlpm.s, " "&amp;TRIM(CONTRATOS[[#This Row],[NOME DO FISCAL ]]),
      _xlpm.n, LEN(_xlpm.s)-1,
      _xlpm.idx, _xlfn.SEQUENCE(1,_xlpm.n),
      _xlpm.letras, IF(MID(_xlpm.s,_xlpm.idx,1)=" ", MID(_xlpm.s,_xlpm.idx+1,1), ""),
      _xlfn.TEXTJOIN("",TRUE,_xlpm.letras)
   )
)</f>
        <v>MBdCN</v>
      </c>
      <c r="AW170" s="57" t="str">
        <f>IF(CONTRATOS[[#This Row],[FISCAL DEMANDANTE]]="sem indicação",CONTRATOS[[#This Row],[FISCAL TECNICO]],CONTRATOS[[#This Row],[FISCAL DEMANDANTE]])</f>
        <v>Manuel Bellarmino da Costa Neto</v>
      </c>
      <c r="AX170" s="540" cm="1">
        <f t="array" ref="AX17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592636</v>
      </c>
      <c r="AY170" s="58" t="str">
        <f>_xlfn.CONCAT(CONTRATOS[[#This Row],[ARP ou CONTRATO]],CONTRATOS[[#This Row],[N°ANO]])</f>
        <v>CONTRATO038/2025</v>
      </c>
      <c r="AZ170" s="293" t="str">
        <f>IF(ISNUMBER(FIND("8.666",AA170)),
"Nos termos da Portaria n° 3.615/2021-GP, a prorrogação de contratos administrativos deverá ser instaurada com antecedência mínima de 60 (sessenta) dias do término da vigência, mediante envio do respectivo expediente à SEADM, via SEI.",
IF(ISNUMBER(FIND("14.133",AA170)),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70" s="556"/>
    </row>
    <row r="171" spans="1:53" s="240" customFormat="1" ht="190.5">
      <c r="A171" s="58" t="s">
        <v>52</v>
      </c>
      <c r="B171" s="57" t="s">
        <v>317</v>
      </c>
      <c r="C171" s="58">
        <v>2024</v>
      </c>
      <c r="D171" s="57" t="s">
        <v>1210</v>
      </c>
      <c r="E171" s="58" t="s">
        <v>1211</v>
      </c>
      <c r="F171" s="59" t="s">
        <v>1212</v>
      </c>
      <c r="G171" s="57" t="s">
        <v>57</v>
      </c>
      <c r="H171" s="58" t="s">
        <v>145</v>
      </c>
      <c r="I171" s="58" t="s">
        <v>719</v>
      </c>
      <c r="J171" s="61">
        <v>45378</v>
      </c>
      <c r="K171" s="126" t="str">
        <f>TEXT(J171,"DD/MM/AA")</f>
        <v>27/03/24</v>
      </c>
      <c r="L171" s="61">
        <v>46473</v>
      </c>
      <c r="M171" s="127" t="str">
        <f>TEXT(L171,"DD/MM/AA")</f>
        <v>27/03/27</v>
      </c>
      <c r="N171" s="126">
        <f>_xlfn.DAYS(CONTRATOS[[#This Row],[TÉRMINO]],CONTRATOS[[#This Row],[INÍCIO]])</f>
        <v>1095</v>
      </c>
      <c r="O171" s="64">
        <f ca="1">IF(ISBLANK(CONTRATOS[[#This Row],[TÉRMINO]]),"-",IF(ISNUMBER(CONTRATOS[[#This Row],[TÉRMINO]]),IF(CONTRATOS[[#This Row],[TÉRMINO]]&lt;TODAY(),"EXPIRADO",CONTRATOS[[#This Row],[TÉRMINO]]-TODAY()),"INDETERMINADO"))</f>
        <v>299</v>
      </c>
      <c r="P171" s="64" t="str">
        <f ca="1">IF(O171="EXPIRADO","EXPIRADO",(IF(O171&lt;=30,"INFERIOR A 30 DIAS",(IF(O171&lt;=60,"INFERIOR A 60 DIAS",(IF(O171&lt;=90,"INFERIOR A 90 DIAS",(IF(O171&lt;=120,"INFERIOR A 120 DIAS",(IF(O171&lt;150,"INFERIOR A 150 DIAS",(IF(O171=150,"150 DIAS","SUPERIOR A 150 DIAS")))))))))))))</f>
        <v>SUPERIOR A 150 DIAS</v>
      </c>
      <c r="Q171" s="62" t="str">
        <f ca="1">IF(CONTRATOS[[#This Row],[TÉRMINO]]="","VIGENTE",IF(CONTRATOS[[#This Row],[TÉRMINO]]&gt;=TODAY(),"VIGENTE","EXPIRADO"))</f>
        <v>VIGENTE</v>
      </c>
      <c r="R171" s="72">
        <v>87000</v>
      </c>
      <c r="S171" s="80" t="s">
        <v>60</v>
      </c>
      <c r="T171" s="66">
        <f>IF(LEFT(AY171,3)="ARP",
    0,
    IFERROR(VLOOKUP(AY171,'M.11 Contratos execução'!A:V,17,FALSE),0)
)</f>
        <v>1</v>
      </c>
      <c r="U171" s="455" t="s">
        <v>98</v>
      </c>
      <c r="V171" s="167" t="s">
        <v>1213</v>
      </c>
      <c r="W171" s="96" cm="1">
        <f t="array" ref="W17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71" s="96" cm="1">
        <f t="array" ref="X17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92985.600000000006</v>
      </c>
      <c r="Y171" s="67" t="s">
        <v>1214</v>
      </c>
      <c r="Z171" s="158"/>
      <c r="AA171" s="58" t="s">
        <v>149</v>
      </c>
      <c r="AB171" s="61">
        <v>45977</v>
      </c>
      <c r="AC171" s="58" t="s">
        <v>66</v>
      </c>
      <c r="AD171" s="355" t="str">
        <f>IF(CONTRATOS[[#This Row],[DIAS_CONTRATO]]&lt;=1800,"PRAZO LEGAL",IF(CONTRATOS[[#This Row],[DIAS_CONTRATO]]&lt;=2130,"EXCEPCIONAL","EMERGENCIAL"))</f>
        <v>PRAZO LEGAL</v>
      </c>
      <c r="AE171" s="58" t="str">
        <f>YEAR(L171) &amp; " - " &amp; IF(MONTH(L171)&lt;=3, "1º Trimestre", IF(MONTH(L171)&lt;=6, "2º Trimestre", IF(MONTH(L171)&lt;=9, "3º Trimestre", IF(MONTH(L171)&lt;=12, "4º Trimestre"))))</f>
        <v>2027 - 1º Trimestre</v>
      </c>
      <c r="AF171" s="61">
        <f>CONTRATOS[[#This Row],[TÉRMINO]]-60</f>
        <v>46413</v>
      </c>
      <c r="AG171" s="116" t="str">
        <f>IF(Z171="","Sem informação", IF(Z171&lt;=AF171, "Dentro do prazo", "Fora do prazo"))</f>
        <v>Sem informação</v>
      </c>
      <c r="AH171" s="58" t="s">
        <v>115</v>
      </c>
      <c r="AI171" s="58"/>
      <c r="AJ171" s="58" t="s">
        <v>175</v>
      </c>
      <c r="AK171" s="58" t="s">
        <v>1215</v>
      </c>
      <c r="AL171" s="58" t="s">
        <v>153</v>
      </c>
      <c r="AM171" s="58" t="s">
        <v>69</v>
      </c>
      <c r="AN171" s="58" t="s">
        <v>69</v>
      </c>
      <c r="AO17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alvaro.alvao@tjpa.jus.br;carlos.coimbra@tjpa.jus.br; arthur.watrin@tjpa.jus.br; ; ;coordenadoria.contratos@tjpa.jus.br</v>
      </c>
      <c r="AP171" s="143">
        <f ca="1">CONTRATOS[[#This Row],[TÉRMINO]]-TODAY()</f>
        <v>299</v>
      </c>
      <c r="AQ171" s="58" t="str">
        <f>IF(YEAR(CONTRATOS[[#This Row],[TÉRMINO]])=2024,INT((MONTH(CONTRATOS[[#This Row],[TÉRMINO]])+2)/3),"")</f>
        <v/>
      </c>
      <c r="AR171" s="58"/>
      <c r="AS171" s="58" t="str">
        <f ca="1">IF(TODAY()-AB171&gt;365,"Iniciar Processo de Reajuste","Aguardar anualidade")</f>
        <v>Aguardar anualidade</v>
      </c>
      <c r="AT171" s="58" t="str">
        <f>_xlfn.CONCAT(TEXT(B171,"000"),"/",C171)</f>
        <v>032/2024</v>
      </c>
      <c r="AU171" s="58"/>
      <c r="AV171" s="58" t="str" cm="1">
        <f t="array" ref="AV171">IF(CONTRATOS[[#This Row],[NOME DO FISCAL ]]="Sem indicação",
   CONTRATOS[[#This Row],[NOME DO FISCAL ]],
   _xlfn.LET(
      _xlpm.s, " "&amp;TRIM(CONTRATOS[[#This Row],[NOME DO FISCAL ]]),
      _xlpm.n, LEN(_xlpm.s)-1,
      _xlpm.idx, _xlfn.SEQUENCE(1,_xlpm.n),
      _xlpm.letras, IF(MID(_xlpm.s,_xlpm.idx,1)=" ", MID(_xlpm.s,_xlpm.idx+1,1), ""),
      _xlfn.TEXTJOIN("",TRUE,_xlpm.letras)
   )
)</f>
        <v>CVCdC</v>
      </c>
      <c r="AW171" s="57" t="str">
        <f>IF(CONTRATOS[[#This Row],[FISCAL DEMANDANTE]]="sem indicação",CONTRATOS[[#This Row],[FISCAL TECNICO]],CONTRATOS[[#This Row],[FISCAL DEMANDANTE]])</f>
        <v>Carlos Victor Coimbra da Conceição</v>
      </c>
      <c r="AX171" s="540" cm="1">
        <f t="array" ref="AX17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156739.20000000001</v>
      </c>
      <c r="AY171" s="58" t="str">
        <f>_xlfn.CONCAT(CONTRATOS[[#This Row],[ARP ou CONTRATO]],CONTRATOS[[#This Row],[N°ANO]])</f>
        <v>CONTRATO032/2024</v>
      </c>
      <c r="AZ171" s="293" t="str">
        <f>IF(ISNUMBER(FIND("8.666",AA171)),
"Nos termos da Portaria n° 3.615/2021-GP, a prorrogação de contratos administrativos deverá ser instaurada com antecedência mínima de 60 (sessenta) dias do término da vigência, mediante envio do respectivo expediente à SEADM, via SEI.",
IF(ISNUMBER(FIND("14.133",AA171)),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71" s="556"/>
    </row>
    <row r="172" spans="1:53" s="215" customFormat="1" ht="130.5">
      <c r="A172" s="58" t="s">
        <v>52</v>
      </c>
      <c r="B172" s="57" t="s">
        <v>1006</v>
      </c>
      <c r="C172" s="93">
        <v>2023</v>
      </c>
      <c r="D172" s="57" t="s">
        <v>1216</v>
      </c>
      <c r="E172" s="58" t="s">
        <v>1217</v>
      </c>
      <c r="F172" s="59" t="s">
        <v>1218</v>
      </c>
      <c r="G172" s="115" t="s">
        <v>144</v>
      </c>
      <c r="H172" s="58" t="s">
        <v>58</v>
      </c>
      <c r="I172" s="439" t="s">
        <v>1219</v>
      </c>
      <c r="J172" s="61">
        <v>45014</v>
      </c>
      <c r="K172" s="62" t="str">
        <f>TEXT(J172,"DD/MM/AA")</f>
        <v>29/03/23</v>
      </c>
      <c r="L172" s="61">
        <v>46475</v>
      </c>
      <c r="M172" s="63" t="str">
        <f>TEXT(L172,"DD/MM/AA")</f>
        <v>29/03/27</v>
      </c>
      <c r="N172" s="115">
        <f>_xlfn.DAYS(CONTRATOS[[#This Row],[TÉRMINO]],CONTRATOS[[#This Row],[INÍCIO]])</f>
        <v>1461</v>
      </c>
      <c r="O172" s="64">
        <f ca="1">IF(ISBLANK(CONTRATOS[[#This Row],[TÉRMINO]]),"-",IF(ISNUMBER(CONTRATOS[[#This Row],[TÉRMINO]]),IF(CONTRATOS[[#This Row],[TÉRMINO]]&lt;TODAY(),"EXPIRADO",CONTRATOS[[#This Row],[TÉRMINO]]-TODAY()),"INDETERMINADO"))</f>
        <v>301</v>
      </c>
      <c r="P172" s="64" t="str">
        <f ca="1">IF(O172="EXPIRADO","EXPIRADO",(IF(O172&lt;=30,"INFERIOR A 30 DIAS",(IF(O172&lt;=60,"INFERIOR A 60 DIAS",(IF(O172&lt;=90,"INFERIOR A 90 DIAS",(IF(O172&lt;=120,"INFERIOR A 120 DIAS",(IF(O172&lt;150,"INFERIOR A 150 DIAS",(IF(O172=150,"150 DIAS","SUPERIOR A 150 DIAS")))))))))))))</f>
        <v>SUPERIOR A 150 DIAS</v>
      </c>
      <c r="Q172" s="64" t="str">
        <f ca="1">IF(CONTRATOS[[#This Row],[TÉRMINO]]="","VIGENTE",IF(CONTRATOS[[#This Row],[TÉRMINO]]&gt;=TODAY(),"VIGENTE","EXPIRADO"))</f>
        <v>VIGENTE</v>
      </c>
      <c r="R172" s="72">
        <v>1036760</v>
      </c>
      <c r="S172" s="80" t="s">
        <v>60</v>
      </c>
      <c r="T172" s="66">
        <f>IF(LEFT(AY172,3)="ARP",
    0,
    IFERROR(VLOOKUP(AY172,'M.11 Contratos execução'!A:V,17,FALSE),0)
)</f>
        <v>2</v>
      </c>
      <c r="U172" s="58" t="s">
        <v>98</v>
      </c>
      <c r="V172" s="58" t="s">
        <v>1220</v>
      </c>
      <c r="W172" s="96" cm="1">
        <f t="array" ref="W17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72" s="96" cm="1">
        <f t="array" ref="X17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1129199.4099999999</v>
      </c>
      <c r="Y172" s="67" t="s">
        <v>1221</v>
      </c>
      <c r="Z172" s="157"/>
      <c r="AA172" s="58" t="s">
        <v>64</v>
      </c>
      <c r="AB172" s="58"/>
      <c r="AC172" s="58" t="s">
        <v>101</v>
      </c>
      <c r="AD172" s="116" t="str">
        <f>IF(CONTRATOS[[#This Row],[DIAS_CONTRATO]]&lt;=1800,"PRAZO LEGAL",IF(CONTRATOS[[#This Row],[DIAS_CONTRATO]]&lt;=2130,"EXCEPCIONAL","EMERGENCIAL"))</f>
        <v>PRAZO LEGAL</v>
      </c>
      <c r="AE172" s="58" t="str">
        <f>YEAR(L172) &amp; " - " &amp; IF(MONTH(L172)&lt;=3, "1º Trimestre", IF(MONTH(L172)&lt;=6, "2º Trimestre", IF(MONTH(L172)&lt;=9, "3º Trimestre", IF(MONTH(L172)&lt;=12, "4º Trimestre"))))</f>
        <v>2027 - 1º Trimestre</v>
      </c>
      <c r="AF172" s="130">
        <f>CONTRATOS[[#This Row],[TÉRMINO]]-60</f>
        <v>46415</v>
      </c>
      <c r="AG172" s="116" t="str">
        <f>IF(Z172="","Sem informação", IF(Z172&lt;=AF172, "Dentro do prazo", "Fora do prazo"))</f>
        <v>Sem informação</v>
      </c>
      <c r="AH172" s="58" t="s">
        <v>82</v>
      </c>
      <c r="AI172" s="74"/>
      <c r="AJ172" s="58" t="s">
        <v>962</v>
      </c>
      <c r="AK172" s="58" t="s">
        <v>103</v>
      </c>
      <c r="AL172" s="58" t="s">
        <v>964</v>
      </c>
      <c r="AM172" s="115" t="s">
        <v>103</v>
      </c>
      <c r="AN172" s="115" t="s">
        <v>963</v>
      </c>
      <c r="AO17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wanderson.costa@tjpa.jus.br;arilson.silva@tjpa.jus.br; marcia.lobato@tjpa.jus.br; arilson.silva@tjpa.jus.br; simonne.batista@tjpa.jus.br;coordenadoria.contratos@tjpa.jus.br</v>
      </c>
      <c r="AP172" s="143">
        <f ca="1">CONTRATOS[[#This Row],[TÉRMINO]]-TODAY()</f>
        <v>301</v>
      </c>
      <c r="AQ172" s="58" t="str">
        <f>IF(YEAR(CONTRATOS[[#This Row],[TÉRMINO]])=2024,INT((MONTH(CONTRATOS[[#This Row],[TÉRMINO]])+2)/3),"")</f>
        <v/>
      </c>
      <c r="AR172" s="58"/>
      <c r="AS172" s="58" t="str">
        <f ca="1">IF(TODAY()-AB172&gt;365,"Iniciar Processo de Reajuste","Aguardar anualidade")</f>
        <v>Iniciar Processo de Reajuste</v>
      </c>
      <c r="AT172" s="58" t="str">
        <f>_xlfn.CONCAT(TEXT(B172,"000"),"/",C172)</f>
        <v>025/2023</v>
      </c>
      <c r="AU172" s="58"/>
      <c r="AV172" s="58" t="str" cm="1">
        <f t="array" ref="AV172">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172" s="57" t="str">
        <f>IF(CONTRATOS[[#This Row],[FISCAL DEMANDANTE]]="sem indicação",CONTRATOS[[#This Row],[FISCAL TECNICO]],CONTRATOS[[#This Row],[FISCAL DEMANDANTE]])</f>
        <v>Arilson Galdino da Silva</v>
      </c>
      <c r="AX172" s="540" cm="1">
        <f t="array" ref="AX17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2375746.33</v>
      </c>
      <c r="AY172" s="58" t="str">
        <f>_xlfn.CONCAT(CONTRATOS[[#This Row],[ARP ou CONTRATO]],CONTRATOS[[#This Row],[N°ANO]])</f>
        <v>CONTRATO025/2023</v>
      </c>
      <c r="AZ172" s="293" t="str">
        <f>IF(ISNUMBER(FIND("8.666",AA172)),
"Nos termos da Portaria n° 3.615/2021-GP, a prorrogação de contratos administrativos deverá ser instaurada com antecedência mínima de 60 (sessenta) dias do término da vigência, mediante envio do respectivo expediente à SEADM, via SEI.",
IF(ISNUMBER(FIND("14.133",AA172)),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72" s="556"/>
    </row>
    <row r="173" spans="1:53" s="215" customFormat="1" ht="93.75" customHeight="1">
      <c r="A173" s="58" t="s">
        <v>52</v>
      </c>
      <c r="B173" s="57" t="s">
        <v>1034</v>
      </c>
      <c r="C173" s="58">
        <v>2026</v>
      </c>
      <c r="D173" s="57" t="s">
        <v>592</v>
      </c>
      <c r="E173" s="58" t="s">
        <v>593</v>
      </c>
      <c r="F173" s="59" t="s">
        <v>1222</v>
      </c>
      <c r="G173" s="57" t="s">
        <v>110</v>
      </c>
      <c r="H173" s="598" t="s">
        <v>58</v>
      </c>
      <c r="I173" s="60" t="s">
        <v>595</v>
      </c>
      <c r="J173" s="61">
        <v>46112</v>
      </c>
      <c r="K173" s="62" t="str">
        <f>TEXT(J173,"DD/MM/AA")</f>
        <v>31/03/26</v>
      </c>
      <c r="L173" s="61">
        <v>46477</v>
      </c>
      <c r="M173" s="63" t="str">
        <f>TEXT(L173,"DD/MM/AA")</f>
        <v>31/03/27</v>
      </c>
      <c r="N173" s="115">
        <f>_xlfn.DAYS(CONTRATOS[[#This Row],[TÉRMINO]],CONTRATOS[[#This Row],[INÍCIO]])</f>
        <v>365</v>
      </c>
      <c r="O173" s="62">
        <f ca="1">IF(ISBLANK(CONTRATOS[[#This Row],[TÉRMINO]]),"-",IF(ISNUMBER(CONTRATOS[[#This Row],[TÉRMINO]]),IF(CONTRATOS[[#This Row],[TÉRMINO]]&lt;TODAY(),"EXPIRADO",CONTRATOS[[#This Row],[TÉRMINO]]-TODAY()),"INDETERMINADO"))</f>
        <v>303</v>
      </c>
      <c r="P173" s="64" t="str">
        <f ca="1">IF(O173="EXPIRADO","EXPIRADO",(IF(O173&lt;=30,"INFERIOR A 30 DIAS",(IF(O173&lt;=60,"INFERIOR A 60 DIAS",(IF(O173&lt;=90,"INFERIOR A 90 DIAS",(IF(O173&lt;=120,"INFERIOR A 120 DIAS",(IF(O173&lt;150,"INFERIOR A 150 DIAS",(IF(O173=150,"150 DIAS","SUPERIOR A 150 DIAS")))))))))))))</f>
        <v>SUPERIOR A 150 DIAS</v>
      </c>
      <c r="Q173" s="62" t="str">
        <f ca="1">IF(CONTRATOS[[#This Row],[TÉRMINO]]="","VIGENTE",IF(CONTRATOS[[#This Row],[TÉRMINO]]&gt;=TODAY(),"VIGENTE","EXPIRADO"))</f>
        <v>VIGENTE</v>
      </c>
      <c r="R173" s="293">
        <v>4671000</v>
      </c>
      <c r="S173" s="80" t="s">
        <v>60</v>
      </c>
      <c r="T173" s="599">
        <f>IF(LEFT(AY173,3)="ARP",
    0,
    IFERROR(VLOOKUP(AY173,'M.11 Contratos execução'!A:V,17,FALSE),0)
)</f>
        <v>0</v>
      </c>
      <c r="U173" s="58" t="s">
        <v>98</v>
      </c>
      <c r="V173" s="167" t="s">
        <v>1223</v>
      </c>
      <c r="W173" s="179" cm="1">
        <f t="array" ref="W17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73" s="179" cm="1">
        <f t="array" ref="X17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4671000</v>
      </c>
      <c r="Y173" s="67" t="s">
        <v>1224</v>
      </c>
      <c r="Z173" s="158"/>
      <c r="AA173" s="598" t="s">
        <v>81</v>
      </c>
      <c r="AB173" s="61">
        <v>45888</v>
      </c>
      <c r="AC173" s="58" t="s">
        <v>66</v>
      </c>
      <c r="AD173" s="168" t="str">
        <f>IF(CONTRATOS[[#This Row],[DIAS_CONTRATO]]&lt;=1800,"PRAZO LEGAL",IF(CONTRATOS[[#This Row],[DIAS_CONTRATO]]&lt;=2130,"EXCEPCIONAL","EMERGENCIAL"))</f>
        <v>PRAZO LEGAL</v>
      </c>
      <c r="AE173" s="116" t="str">
        <f>YEAR(L173) &amp; " - " &amp; IF(MONTH(L173)&lt;=3, "1º Trimestre", IF(MONTH(L173)&lt;=6, "2º Trimestre", IF(MONTH(L173)&lt;=9, "3º Trimestre", IF(MONTH(L173)&lt;=12, "4º Trimestre"))))</f>
        <v>2027 - 1º Trimestre</v>
      </c>
      <c r="AF173" s="130">
        <f>CONTRATOS[[#This Row],[TÉRMINO]]-60</f>
        <v>46417</v>
      </c>
      <c r="AG173" s="116" t="str">
        <f>IF(Z173="","Sem informação", IF(Z173&lt;=AF173, "Dentro do prazo", "Fora do prazo"))</f>
        <v>Sem informação</v>
      </c>
      <c r="AH173" s="58"/>
      <c r="AI173" s="74"/>
      <c r="AJ173" s="58" t="s">
        <v>380</v>
      </c>
      <c r="AK173" s="58" t="s">
        <v>69</v>
      </c>
      <c r="AL173" s="58" t="s">
        <v>85</v>
      </c>
      <c r="AM173" s="58" t="s">
        <v>69</v>
      </c>
      <c r="AN173" s="58" t="s">
        <v>69</v>
      </c>
      <c r="AO173" s="61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aline.oliveira@tjpa.jus.br;; bruno.vieira@tjpa.jus.br; ; ;coordenadoria.contratos@tjpa.jus.br</v>
      </c>
      <c r="AP173" s="143">
        <f ca="1">CONTRATOS[[#This Row],[TÉRMINO]]-TODAY()</f>
        <v>303</v>
      </c>
      <c r="AQ173" s="58" t="str">
        <f>IF(YEAR(CONTRATOS[[#This Row],[TÉRMINO]])=2024,INT((MONTH(CONTRATOS[[#This Row],[TÉRMINO]])+2)/3),"")</f>
        <v/>
      </c>
      <c r="AR173" s="58"/>
      <c r="AS173" s="58" t="str">
        <f ca="1">IF(TODAY()-AB173&gt;365,"Iniciar Processo de Reajuste","Aguardar anualidade")</f>
        <v>Aguardar anualidade</v>
      </c>
      <c r="AT173" s="58" t="str">
        <f>_xlfn.CONCAT(TEXT(B173,"000"),"/",C173)</f>
        <v>014/2026</v>
      </c>
      <c r="AU173" s="58"/>
      <c r="AV173" s="57" t="str" cm="1">
        <f t="array" ref="AV173">IF(CONTRATOS[[#This Row],[NOME DO FISCAL ]]="Sem indicação",
   CONTRATOS[[#This Row],[NOME DO FISCAL ]],
   _xlfn.LET(
      _xlpm.s, " "&amp;TRIM(CONTRATOS[[#This Row],[NOME DO FISCAL ]]),
      _xlpm.n, LEN(_xlpm.s)-1,
      _xlpm.idx, _xlfn.SEQUENCE(1,_xlpm.n),
      _xlpm.letras, IF(MID(_xlpm.s,_xlpm.idx,1)=" ", MID(_xlpm.s,_xlpm.idx+1,1), ""),
      _xlfn.TEXTJOIN("",TRUE,_xlpm.letras)
   )
)</f>
        <v>BVdS</v>
      </c>
      <c r="AW173" s="57" t="str">
        <f>IF(CONTRATOS[[#This Row],[FISCAL DEMANDANTE]]="sem indicação",CONTRATOS[[#This Row],[FISCAL TECNICO]],CONTRATOS[[#This Row],[FISCAL DEMANDANTE]])</f>
        <v>Bruno Vieira dos Santos</v>
      </c>
      <c r="AX173" s="540" cm="1">
        <f t="array" ref="AX17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73" s="58" t="str">
        <f>_xlfn.CONCAT(CONTRATOS[[#This Row],[ARP ou CONTRATO]],CONTRATOS[[#This Row],[N°ANO]])</f>
        <v>CONTRATO014/2026</v>
      </c>
      <c r="AZ173" s="293" t="str">
        <f>IF(ISNUMBER(FIND("8.666",AA173)),
"Nos termos da Portaria n° 3.615/2021-GP, a prorrogação de contratos administrativos deverá ser instaurada com antecedência mínima de 60 (sessenta) dias do término da vigência, mediante envio do respectivo expediente à SEADM, via SEI.",
IF(ISNUMBER(FIND("14.133",AA173)),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73" s="556"/>
    </row>
    <row r="174" spans="1:53" s="240" customFormat="1" ht="60" customHeight="1">
      <c r="A174" s="58" t="s">
        <v>52</v>
      </c>
      <c r="B174" s="97" t="s">
        <v>53</v>
      </c>
      <c r="C174" s="69">
        <v>2022</v>
      </c>
      <c r="D174" s="57" t="s">
        <v>585</v>
      </c>
      <c r="E174" s="58" t="s">
        <v>586</v>
      </c>
      <c r="F174" s="100" t="s">
        <v>1225</v>
      </c>
      <c r="G174" s="115" t="s">
        <v>57</v>
      </c>
      <c r="H174" s="58" t="s">
        <v>58</v>
      </c>
      <c r="I174" s="60" t="s">
        <v>1226</v>
      </c>
      <c r="J174" s="101">
        <v>44652</v>
      </c>
      <c r="K174" s="102" t="str">
        <f>TEXT(J174,"DD/MM/AA")</f>
        <v>01/04/22</v>
      </c>
      <c r="L174" s="101">
        <v>46478</v>
      </c>
      <c r="M174" s="103" t="str">
        <f>TEXT(L174,"DD/MM/AA")</f>
        <v>01/04/27</v>
      </c>
      <c r="N174" s="102">
        <f>_xlfn.DAYS(CONTRATOS[[#This Row],[TÉRMINO]],CONTRATOS[[#This Row],[INÍCIO]])</f>
        <v>1826</v>
      </c>
      <c r="O174" s="104">
        <f ca="1">IF(ISBLANK(CONTRATOS[[#This Row],[TÉRMINO]]),"-",IF(ISNUMBER(CONTRATOS[[#This Row],[TÉRMINO]]),IF(CONTRATOS[[#This Row],[TÉRMINO]]&lt;TODAY(),"EXPIRADO",CONTRATOS[[#This Row],[TÉRMINO]]-TODAY()),"INDETERMINADO"))</f>
        <v>304</v>
      </c>
      <c r="P174" s="104" t="str">
        <f ca="1">IF(O174="EXPIRADO","EXPIRADO",(IF(O174&lt;=30,"INFERIOR A 30 DIAS",(IF(O174&lt;=60,"INFERIOR A 60 DIAS",(IF(O174&lt;=90,"INFERIOR A 90 DIAS",(IF(O174&lt;=120,"INFERIOR A 120 DIAS",(IF(O174&lt;150,"INFERIOR A 150 DIAS",(IF(O174=150,"150 DIAS","SUPERIOR A 150 DIAS")))))))))))))</f>
        <v>SUPERIOR A 150 DIAS</v>
      </c>
      <c r="Q174" s="64" t="str">
        <f ca="1">IF(CONTRATOS[[#This Row],[TÉRMINO]]="","VIGENTE",IF(CONTRATOS[[#This Row],[TÉRMINO]]&gt;=TODAY(),"VIGENTE","EXPIRADO"))</f>
        <v>VIGENTE</v>
      </c>
      <c r="R174" s="307">
        <v>349935</v>
      </c>
      <c r="S174" s="80" t="s">
        <v>60</v>
      </c>
      <c r="T174" s="66">
        <f>IF(LEFT(AY174,3)="ARP",
    0,
    IFERROR(VLOOKUP(AY174,'M.11 Contratos execução'!A:V,17,FALSE),0)
)</f>
        <v>3</v>
      </c>
      <c r="U174" s="58" t="s">
        <v>78</v>
      </c>
      <c r="V174" s="60" t="s">
        <v>1227</v>
      </c>
      <c r="W174" s="96" cm="1">
        <f t="array" ref="W17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11811.74</v>
      </c>
      <c r="X174" s="96" cm="1">
        <f t="array" ref="X17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473086.6</v>
      </c>
      <c r="Y174" s="106" t="s">
        <v>1228</v>
      </c>
      <c r="Z174" s="160"/>
      <c r="AA174" s="58" t="s">
        <v>64</v>
      </c>
      <c r="AB174" s="58"/>
      <c r="AC174" s="58" t="s">
        <v>65</v>
      </c>
      <c r="AD174" s="60" t="str">
        <f>IF(CONTRATOS[[#This Row],[DIAS_CONTRATO]]&lt;=1800,"PRAZO LEGAL",IF(CONTRATOS[[#This Row],[DIAS_CONTRATO]]&lt;=2130,"EXCEPCIONAL","EMERGENCIAL"))</f>
        <v>EXCEPCIONAL</v>
      </c>
      <c r="AE174" s="58" t="str">
        <f>YEAR(L174) &amp; " - " &amp; IF(MONTH(L174)&lt;=3, "1º Trimestre", IF(MONTH(L174)&lt;=6, "2º Trimestre", IF(MONTH(L174)&lt;=9, "3º Trimestre", IF(MONTH(L174)&lt;=12, "4º Trimestre"))))</f>
        <v>2027 - 2º Trimestre</v>
      </c>
      <c r="AF174" s="101">
        <f>CONTRATOS[[#This Row],[TÉRMINO]]-60</f>
        <v>46418</v>
      </c>
      <c r="AG174" s="116" t="str">
        <f>IF(Z174="","Sem informação", IF(Z174&lt;=AF174, "Dentro do prazo", "Fora do prazo"))</f>
        <v>Sem informação</v>
      </c>
      <c r="AH174" s="58" t="s">
        <v>115</v>
      </c>
      <c r="AI174" s="74"/>
      <c r="AJ174" s="58" t="s">
        <v>164</v>
      </c>
      <c r="AK174" s="58" t="s">
        <v>167</v>
      </c>
      <c r="AL174" s="58" t="s">
        <v>165</v>
      </c>
      <c r="AM174" s="115" t="s">
        <v>69</v>
      </c>
      <c r="AN174" s="115" t="s">
        <v>166</v>
      </c>
      <c r="AO17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enio.reboucas@tjpa.jus.br;augusto.matos@tjpa.jus.br; helton.rocha@tjpa.jus.br; ; jandiara.pires@tjpa.jus.br;coordenadoria.contratos@tjpa.jus.br</v>
      </c>
      <c r="AP174" s="143">
        <f ca="1">CONTRATOS[[#This Row],[TÉRMINO]]-TODAY()</f>
        <v>304</v>
      </c>
      <c r="AQ174" s="58" t="str">
        <f>IF(YEAR(CONTRATOS[[#This Row],[TÉRMINO]])=2024,INT((MONTH(CONTRATOS[[#This Row],[TÉRMINO]])+2)/3),"")</f>
        <v/>
      </c>
      <c r="AR174" s="58"/>
      <c r="AS174" s="58" t="str">
        <f ca="1">IF(TODAY()-AB174&gt;365,"Iniciar Processo de Reajuste","Aguardar anualidade")</f>
        <v>Iniciar Processo de Reajuste</v>
      </c>
      <c r="AT174" s="58" t="str">
        <f>_xlfn.CONCAT(TEXT(B174,"000"),"/",C174)</f>
        <v>018/2022</v>
      </c>
      <c r="AU174" s="58"/>
      <c r="AV174" s="58" t="str" cm="1">
        <f t="array" ref="AV174">IF(CONTRATOS[[#This Row],[NOME DO FISCAL ]]="Sem indicação",
   CONTRATOS[[#This Row],[NOME DO FISCAL ]],
   _xlfn.LET(
      _xlpm.s, " "&amp;TRIM(CONTRATOS[[#This Row],[NOME DO FISCAL ]]),
      _xlpm.n, LEN(_xlpm.s)-1,
      _xlpm.idx, _xlfn.SEQUENCE(1,_xlpm.n),
      _xlpm.letras, IF(MID(_xlpm.s,_xlpm.idx,1)=" ", MID(_xlpm.s,_xlpm.idx+1,1), ""),
      _xlfn.TEXTJOIN("",TRUE,_xlpm.letras)
   )
)</f>
        <v>ALM</v>
      </c>
      <c r="AW174" s="57" t="str">
        <f>IF(CONTRATOS[[#This Row],[FISCAL DEMANDANTE]]="sem indicação",CONTRATOS[[#This Row],[FISCAL TECNICO]],CONTRATOS[[#This Row],[FISCAL DEMANDANTE]])</f>
        <v>Augusto Lopes Matos</v>
      </c>
      <c r="AX174" s="540" cm="1">
        <f t="array" ref="AX17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1342720.1199999999</v>
      </c>
      <c r="AY174" s="58" t="str">
        <f>_xlfn.CONCAT(CONTRATOS[[#This Row],[ARP ou CONTRATO]],CONTRATOS[[#This Row],[N°ANO]])</f>
        <v>CONTRATO018/2022</v>
      </c>
      <c r="AZ174" s="293" t="str">
        <f>IF(ISNUMBER(FIND("8.666",AA174)),
"Nos termos da Portaria n° 3.615/2021-GP, a prorrogação de contratos administrativos deverá ser instaurada com antecedência mínima de 60 (sessenta) dias do término da vigência, mediante envio do respectivo expediente à SEADM, via SEI.",
IF(ISNUMBER(FIND("14.133",AA174)),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74" s="556"/>
    </row>
    <row r="175" spans="1:53" ht="96" customHeight="1">
      <c r="A175" s="58" t="s">
        <v>52</v>
      </c>
      <c r="B175" s="57" t="s">
        <v>457</v>
      </c>
      <c r="C175" s="58">
        <v>2023</v>
      </c>
      <c r="D175" s="57" t="s">
        <v>1198</v>
      </c>
      <c r="E175" s="58" t="s">
        <v>1177</v>
      </c>
      <c r="F175" s="59" t="s">
        <v>1229</v>
      </c>
      <c r="G175" s="57" t="s">
        <v>57</v>
      </c>
      <c r="H175" s="58" t="s">
        <v>58</v>
      </c>
      <c r="I175" s="60" t="s">
        <v>1230</v>
      </c>
      <c r="J175" s="61">
        <v>45237</v>
      </c>
      <c r="K175" s="62" t="str">
        <f>TEXT(J175,"DD/MM/AA")</f>
        <v>07/11/23</v>
      </c>
      <c r="L175" s="61">
        <v>46478</v>
      </c>
      <c r="M175" s="63" t="str">
        <f>TEXT(L175,"DD/MM/AA")</f>
        <v>01/04/27</v>
      </c>
      <c r="N175" s="115">
        <f>_xlfn.DAYS(CONTRATOS[[#This Row],[TÉRMINO]],CONTRATOS[[#This Row],[INÍCIO]])</f>
        <v>1241</v>
      </c>
      <c r="O175" s="64">
        <f ca="1">IF(ISBLANK(CONTRATOS[[#This Row],[TÉRMINO]]),"-",IF(ISNUMBER(CONTRATOS[[#This Row],[TÉRMINO]]),IF(CONTRATOS[[#This Row],[TÉRMINO]]&lt;TODAY(),"EXPIRADO",CONTRATOS[[#This Row],[TÉRMINO]]-TODAY()),"INDETERMINADO"))</f>
        <v>304</v>
      </c>
      <c r="P175" s="64" t="str">
        <f ca="1">IF(O175="EXPIRADO","EXPIRADO",(IF(O175&lt;=30,"INFERIOR A 30 DIAS",(IF(O175&lt;=60,"INFERIOR A 60 DIAS",(IF(O175&lt;=90,"INFERIOR A 90 DIAS",(IF(O175&lt;=120,"INFERIOR A 120 DIAS",(IF(O175&lt;150,"INFERIOR A 150 DIAS",(IF(O175=150,"150 DIAS","SUPERIOR A 150 DIAS")))))))))))))</f>
        <v>SUPERIOR A 150 DIAS</v>
      </c>
      <c r="Q175" s="64" t="str">
        <f ca="1">IF(CONTRATOS[[#This Row],[TÉRMINO]]="","VIGENTE",IF(CONTRATOS[[#This Row],[TÉRMINO]]&gt;=TODAY(),"VIGENTE","EXPIRADO"))</f>
        <v>VIGENTE</v>
      </c>
      <c r="R175" s="72">
        <v>689800</v>
      </c>
      <c r="S175" s="80" t="s">
        <v>60</v>
      </c>
      <c r="T175" s="66">
        <f>IF(LEFT(AY175,3)="ARP",
    0,
    IFERROR(VLOOKUP(AY175,'M.11 Contratos execução'!A:V,17,FALSE),0)
)</f>
        <v>1</v>
      </c>
      <c r="U175" s="58" t="s">
        <v>61</v>
      </c>
      <c r="V175" s="67" t="s">
        <v>1231</v>
      </c>
      <c r="W175" s="96" cm="1">
        <f t="array" ref="W17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75" s="96" cm="1">
        <f t="array" ref="X17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356405.91</v>
      </c>
      <c r="Y175" s="67" t="s">
        <v>1232</v>
      </c>
      <c r="AA175" s="58" t="s">
        <v>64</v>
      </c>
      <c r="AB175" s="58"/>
      <c r="AC175" s="58" t="s">
        <v>65</v>
      </c>
      <c r="AD175" s="116" t="str">
        <f>IF(CONTRATOS[[#This Row],[DIAS_CONTRATO]]&lt;=1800,"PRAZO LEGAL",IF(CONTRATOS[[#This Row],[DIAS_CONTRATO]]&lt;=2130,"EXCEPCIONAL","EMERGENCIAL"))</f>
        <v>PRAZO LEGAL</v>
      </c>
      <c r="AE175" s="58" t="str">
        <f>YEAR(L175) &amp; " - " &amp; IF(MONTH(L175)&lt;=3, "1º Trimestre", IF(MONTH(L175)&lt;=6, "2º Trimestre", IF(MONTH(L175)&lt;=9, "3º Trimestre", IF(MONTH(L175)&lt;=12, "4º Trimestre"))))</f>
        <v>2027 - 2º Trimestre</v>
      </c>
      <c r="AF175" s="130">
        <f>CONTRATOS[[#This Row],[TÉRMINO]]-60</f>
        <v>46418</v>
      </c>
      <c r="AG175" s="116" t="str">
        <f>IF(Z175="","Sem informação", IF(Z175&lt;=AF175, "Dentro do prazo", "Fora do prazo"))</f>
        <v>Sem informação</v>
      </c>
      <c r="AH175" s="79" t="s">
        <v>115</v>
      </c>
      <c r="AJ175" s="58" t="s">
        <v>126</v>
      </c>
      <c r="AK175" s="58" t="s">
        <v>68</v>
      </c>
      <c r="AL175" s="58" t="s">
        <v>68</v>
      </c>
      <c r="AM175" s="115" t="s">
        <v>69</v>
      </c>
      <c r="AN175" s="115" t="s">
        <v>69</v>
      </c>
      <c r="AO17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claudio.ormindo@tjpa.jus.br;edson.ferreira@tjpa.jus.br; edson.ferreira@tjpa.jus.br; ; ;coordenadoria.contratos@tjpa.jus.br</v>
      </c>
      <c r="AP175" s="143">
        <f ca="1">CONTRATOS[[#This Row],[TÉRMINO]]-TODAY()</f>
        <v>304</v>
      </c>
      <c r="AQ175" s="58" t="str">
        <f>IF(YEAR(CONTRATOS[[#This Row],[TÉRMINO]])=2024,INT((MONTH(CONTRATOS[[#This Row],[TÉRMINO]])+2)/3),"")</f>
        <v/>
      </c>
      <c r="AR175" s="58"/>
      <c r="AS175" s="58" t="str">
        <f ca="1">IF(TODAY()-AB175&gt;365,"Iniciar Processo de Reajuste","Aguardar anualidade")</f>
        <v>Iniciar Processo de Reajuste</v>
      </c>
      <c r="AT175" s="58" t="str">
        <f>_xlfn.CONCAT(TEXT(B175,"000"),"/",C175)</f>
        <v>095/2023</v>
      </c>
      <c r="AU175" s="58"/>
      <c r="AV175" s="58" t="str" cm="1">
        <f t="array" ref="AV175">IF(CONTRATOS[[#This Row],[NOME DO FISCAL ]]="Sem indicação",
   CONTRATOS[[#This Row],[NOME DO FISCAL ]],
   _xlfn.LET(
      _xlpm.s, " "&amp;TRIM(CONTRATOS[[#This Row],[NOME DO FISCAL ]]),
      _xlpm.n, LEN(_xlpm.s)-1,
      _xlpm.idx, _xlfn.SEQUENCE(1,_xlpm.n),
      _xlpm.letras, IF(MID(_xlpm.s,_xlpm.idx,1)=" ", MID(_xlpm.s,_xlpm.idx+1,1), ""),
      _xlfn.TEXTJOIN("",TRUE,_xlpm.letras)
   )
)</f>
        <v>EGF</v>
      </c>
      <c r="AW175" s="57" t="str">
        <f>IF(CONTRATOS[[#This Row],[FISCAL DEMANDANTE]]="sem indicação",CONTRATOS[[#This Row],[FISCAL TECNICO]],CONTRATOS[[#This Row],[FISCAL DEMANDANTE]])</f>
        <v>Edson Goncalves Ferreira</v>
      </c>
      <c r="AX175" s="540" cm="1">
        <f t="array" ref="AX17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886616.28</v>
      </c>
      <c r="AY175" s="58" t="str">
        <f>_xlfn.CONCAT(CONTRATOS[[#This Row],[ARP ou CONTRATO]],CONTRATOS[[#This Row],[N°ANO]])</f>
        <v>CONTRATO095/2023</v>
      </c>
      <c r="AZ175" s="293" t="str">
        <f>IF(ISNUMBER(FIND("8.666",AA175)),
"Nos termos da Portaria n° 3.615/2021-GP, a prorrogação de contratos administrativos deverá ser instaurada com antecedência mínima de 60 (sessenta) dias do término da vigência, mediante envio do respectivo expediente à SEADM, via SEI.",
IF(ISNUMBER(FIND("14.133",AA175)),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75" s="556"/>
    </row>
    <row r="176" spans="1:53" s="215" customFormat="1" ht="60">
      <c r="A176" s="58" t="s">
        <v>52</v>
      </c>
      <c r="B176" s="57" t="s">
        <v>1016</v>
      </c>
      <c r="C176" s="93">
        <v>2023</v>
      </c>
      <c r="D176" s="57" t="s">
        <v>1233</v>
      </c>
      <c r="E176" s="58" t="s">
        <v>1234</v>
      </c>
      <c r="F176" s="59" t="s">
        <v>1235</v>
      </c>
      <c r="G176" s="115" t="s">
        <v>160</v>
      </c>
      <c r="H176" s="58" t="s">
        <v>58</v>
      </c>
      <c r="I176" s="94" t="s">
        <v>1236</v>
      </c>
      <c r="J176" s="61">
        <v>45018</v>
      </c>
      <c r="K176" s="62" t="str">
        <f>TEXT(J176,"DD/MM/AA")</f>
        <v>02/04/23</v>
      </c>
      <c r="L176" s="61">
        <v>46479</v>
      </c>
      <c r="M176" s="63" t="str">
        <f>TEXT(L176,"DD/MM/AA")</f>
        <v>02/04/27</v>
      </c>
      <c r="N176" s="115">
        <f>_xlfn.DAYS(CONTRATOS[[#This Row],[TÉRMINO]],CONTRATOS[[#This Row],[INÍCIO]])</f>
        <v>1461</v>
      </c>
      <c r="O176" s="64">
        <f ca="1">IF(ISBLANK(CONTRATOS[[#This Row],[TÉRMINO]]),"-",IF(ISNUMBER(CONTRATOS[[#This Row],[TÉRMINO]]),IF(CONTRATOS[[#This Row],[TÉRMINO]]&lt;TODAY(),"EXPIRADO",CONTRATOS[[#This Row],[TÉRMINO]]-TODAY()),"INDETERMINADO"))</f>
        <v>305</v>
      </c>
      <c r="P176" s="64" t="str">
        <f ca="1">IF(O176="EXPIRADO","EXPIRADO",(IF(O176&lt;=30,"INFERIOR A 30 DIAS",(IF(O176&lt;=60,"INFERIOR A 60 DIAS",(IF(O176&lt;=90,"INFERIOR A 90 DIAS",(IF(O176&lt;=120,"INFERIOR A 120 DIAS",(IF(O176&lt;150,"INFERIOR A 150 DIAS",(IF(O176=150,"150 DIAS","SUPERIOR A 150 DIAS")))))))))))))</f>
        <v>SUPERIOR A 150 DIAS</v>
      </c>
      <c r="Q176" s="64" t="str">
        <f ca="1">IF(CONTRATOS[[#This Row],[TÉRMINO]]="","VIGENTE",IF(CONTRATOS[[#This Row],[TÉRMINO]]&gt;=TODAY(),"VIGENTE","EXPIRADO"))</f>
        <v>VIGENTE</v>
      </c>
      <c r="R176" s="293">
        <v>2850300</v>
      </c>
      <c r="S176" s="80" t="s">
        <v>60</v>
      </c>
      <c r="T176" s="66">
        <f>IF(LEFT(AY176,3)="ARP",
    0,
    IFERROR(VLOOKUP(AY176,'M.11 Contratos execução'!A:V,17,FALSE),0)
)</f>
        <v>8</v>
      </c>
      <c r="U176" s="77" t="s">
        <v>61</v>
      </c>
      <c r="V176" s="58" t="s">
        <v>1237</v>
      </c>
      <c r="W176" s="96" cm="1">
        <f t="array" ref="W17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76" s="96" cm="1">
        <f t="array" ref="X17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3134033.05</v>
      </c>
      <c r="Y176" s="67" t="s">
        <v>1238</v>
      </c>
      <c r="Z176" s="157"/>
      <c r="AA176" s="58" t="s">
        <v>64</v>
      </c>
      <c r="AB176" s="58"/>
      <c r="AC176" s="58" t="s">
        <v>101</v>
      </c>
      <c r="AD176" s="116" t="str">
        <f>IF(CONTRATOS[[#This Row],[DIAS_CONTRATO]]&lt;=1800,"PRAZO LEGAL",IF(CONTRATOS[[#This Row],[DIAS_CONTRATO]]&lt;=2130,"EXCEPCIONAL","EMERGENCIAL"))</f>
        <v>PRAZO LEGAL</v>
      </c>
      <c r="AE176" s="58" t="str">
        <f>YEAR(L176) &amp; " - " &amp; IF(MONTH(L176)&lt;=3, "1º Trimestre", IF(MONTH(L176)&lt;=6, "2º Trimestre", IF(MONTH(L176)&lt;=9, "3º Trimestre", IF(MONTH(L176)&lt;=12, "4º Trimestre"))))</f>
        <v>2027 - 2º Trimestre</v>
      </c>
      <c r="AF176" s="130">
        <f>CONTRATOS[[#This Row],[TÉRMINO]]-60</f>
        <v>46419</v>
      </c>
      <c r="AG176" s="116" t="str">
        <f>IF(Z176="","Sem informação", IF(Z176&lt;=AF176, "Dentro do prazo", "Fora do prazo"))</f>
        <v>Sem informação</v>
      </c>
      <c r="AH176" s="58" t="s">
        <v>115</v>
      </c>
      <c r="AI176" s="74"/>
      <c r="AJ176" s="58" t="s">
        <v>67</v>
      </c>
      <c r="AK176" s="58" t="s">
        <v>1239</v>
      </c>
      <c r="AL176" s="58" t="s">
        <v>373</v>
      </c>
      <c r="AM176" s="115" t="s">
        <v>69</v>
      </c>
      <c r="AN176" s="115" t="s">
        <v>69</v>
      </c>
      <c r="AO17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valter.junior@tjpa.jus.br;carlos.bremgartner@tjpa.jus.br; francinaldo.barbosa@tjpa.jus.br; ; ;coordenadoria.contratos@tjpa.jus.br</v>
      </c>
      <c r="AP176" s="143">
        <f ca="1">CONTRATOS[[#This Row],[TÉRMINO]]-TODAY()</f>
        <v>305</v>
      </c>
      <c r="AQ176" s="58" t="str">
        <f>IF(YEAR(CONTRATOS[[#This Row],[TÉRMINO]])=2024,INT((MONTH(CONTRATOS[[#This Row],[TÉRMINO]])+2)/3),"")</f>
        <v/>
      </c>
      <c r="AR176" s="58"/>
      <c r="AS176" s="58" t="str">
        <f ca="1">IF(TODAY()-AB176&gt;365,"Iniciar Processo de Reajuste","Aguardar anualidade")</f>
        <v>Iniciar Processo de Reajuste</v>
      </c>
      <c r="AT176" s="58" t="str">
        <f>_xlfn.CONCAT(TEXT(B176,"000"),"/",C176)</f>
        <v>027/2023</v>
      </c>
      <c r="AU176" s="58"/>
      <c r="AV176" s="58" t="str" cm="1">
        <f t="array" ref="AV176">IF(CONTRATOS[[#This Row],[NOME DO FISCAL ]]="Sem indicação",
   CONTRATOS[[#This Row],[NOME DO FISCAL ]],
   _xlfn.LET(
      _xlpm.s, " "&amp;TRIM(CONTRATOS[[#This Row],[NOME DO FISCAL ]]),
      _xlpm.n, LEN(_xlpm.s)-1,
      _xlpm.idx, _xlfn.SEQUENCE(1,_xlpm.n),
      _xlpm.letras, IF(MID(_xlpm.s,_xlpm.idx,1)=" ", MID(_xlpm.s,_xlpm.idx+1,1), ""),
      _xlfn.TEXTJOIN("",TRUE,_xlpm.letras)
   )
)</f>
        <v>CAMB</v>
      </c>
      <c r="AW176" s="57" t="str">
        <f>IF(CONTRATOS[[#This Row],[FISCAL DEMANDANTE]]="sem indicação",CONTRATOS[[#This Row],[FISCAL TECNICO]],CONTRATOS[[#This Row],[FISCAL DEMANDANTE]])</f>
        <v>Carlos Alberto Magalhães Bremgartner</v>
      </c>
      <c r="AX176" s="540" cm="1">
        <f t="array" ref="AX17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7477061.5599999996</v>
      </c>
      <c r="AY176" s="58" t="str">
        <f>_xlfn.CONCAT(CONTRATOS[[#This Row],[ARP ou CONTRATO]],CONTRATOS[[#This Row],[N°ANO]])</f>
        <v>CONTRATO027/2023</v>
      </c>
      <c r="AZ176" s="293" t="str">
        <f>IF(ISNUMBER(FIND("8.666",AA176)),
"Nos termos da Portaria n° 3.615/2021-GP, a prorrogação de contratos administrativos deverá ser instaurada com antecedência mínima de 60 (sessenta) dias do término da vigência, mediante envio do respectivo expediente à SEADM, via SEI.",
IF(ISNUMBER(FIND("14.133",AA176)),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76" s="556"/>
    </row>
    <row r="177" spans="1:53" s="215" customFormat="1" ht="150.75" customHeight="1">
      <c r="A177" s="58" t="s">
        <v>52</v>
      </c>
      <c r="B177" s="57" t="s">
        <v>227</v>
      </c>
      <c r="C177" s="58">
        <v>2022</v>
      </c>
      <c r="D177" s="57" t="s">
        <v>1198</v>
      </c>
      <c r="E177" s="58" t="s">
        <v>1177</v>
      </c>
      <c r="F177" s="59" t="s">
        <v>1240</v>
      </c>
      <c r="G177" s="115" t="s">
        <v>57</v>
      </c>
      <c r="H177" s="58" t="s">
        <v>58</v>
      </c>
      <c r="I177" s="60" t="s">
        <v>1219</v>
      </c>
      <c r="J177" s="61">
        <v>44776</v>
      </c>
      <c r="K177" s="62" t="str">
        <f>TEXT(J177,"DD/MM/AA")</f>
        <v>03/08/22</v>
      </c>
      <c r="L177" s="61">
        <v>46480</v>
      </c>
      <c r="M177" s="63" t="str">
        <f>TEXT(L177,"DD/MM/AA")</f>
        <v>03/04/27</v>
      </c>
      <c r="N177" s="115">
        <f>_xlfn.DAYS(CONTRATOS[[#This Row],[TÉRMINO]],CONTRATOS[[#This Row],[INÍCIO]])</f>
        <v>1704</v>
      </c>
      <c r="O177" s="64">
        <f ca="1">IF(ISBLANK(CONTRATOS[[#This Row],[TÉRMINO]]),"-",IF(ISNUMBER(CONTRATOS[[#This Row],[TÉRMINO]]),IF(CONTRATOS[[#This Row],[TÉRMINO]]&lt;TODAY(),"EXPIRADO",CONTRATOS[[#This Row],[TÉRMINO]]-TODAY()),"INDETERMINADO"))</f>
        <v>306</v>
      </c>
      <c r="P177" s="64" t="str">
        <f ca="1">IF(O177="EXPIRADO","EXPIRADO",(IF(O177&lt;=30,"INFERIOR A 30 DIAS",(IF(O177&lt;=60,"INFERIOR A 60 DIAS",(IF(O177&lt;=90,"INFERIOR A 90 DIAS",(IF(O177&lt;=120,"INFERIOR A 120 DIAS",(IF(O177&lt;150,"INFERIOR A 150 DIAS",(IF(O177=150,"150 DIAS","SUPERIOR A 150 DIAS")))))))))))))</f>
        <v>SUPERIOR A 150 DIAS</v>
      </c>
      <c r="Q177" s="64" t="str">
        <f ca="1">IF(CONTRATOS[[#This Row],[TÉRMINO]]="","VIGENTE",IF(CONTRATOS[[#This Row],[TÉRMINO]]&gt;=TODAY(),"VIGENTE","EXPIRADO"))</f>
        <v>VIGENTE</v>
      </c>
      <c r="R177" s="293">
        <v>306000</v>
      </c>
      <c r="S177" s="80" t="s">
        <v>60</v>
      </c>
      <c r="T177" s="66">
        <f>IF(LEFT(AY177,3)="ARP",
    0,
    IFERROR(VLOOKUP(AY177,'M.11 Contratos execução'!A:V,17,FALSE),0)
)</f>
        <v>2</v>
      </c>
      <c r="U177" s="77" t="s">
        <v>61</v>
      </c>
      <c r="V177" s="58" t="s">
        <v>1241</v>
      </c>
      <c r="W177" s="96" cm="1">
        <f t="array" ref="W17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77" s="96" cm="1">
        <f t="array" ref="X17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47587.8</v>
      </c>
      <c r="Y177" s="67" t="s">
        <v>1242</v>
      </c>
      <c r="Z177" s="157">
        <v>46051</v>
      </c>
      <c r="AA177" s="58" t="s">
        <v>64</v>
      </c>
      <c r="AB177" s="58"/>
      <c r="AC177" s="58" t="s">
        <v>65</v>
      </c>
      <c r="AD177" s="116" t="str">
        <f>IF(CONTRATOS[[#This Row],[DIAS_CONTRATO]]&lt;=1800,"PRAZO LEGAL",IF(CONTRATOS[[#This Row],[DIAS_CONTRATO]]&lt;=2130,"EXCEPCIONAL","EMERGENCIAL"))</f>
        <v>PRAZO LEGAL</v>
      </c>
      <c r="AE177" s="58" t="str">
        <f>YEAR(L177) &amp; " - " &amp; IF(MONTH(L177)&lt;=3, "1º Trimestre", IF(MONTH(L177)&lt;=6, "2º Trimestre", IF(MONTH(L177)&lt;=9, "3º Trimestre", IF(MONTH(L177)&lt;=12, "4º Trimestre"))))</f>
        <v>2027 - 2º Trimestre</v>
      </c>
      <c r="AF177" s="130">
        <f>CONTRATOS[[#This Row],[TÉRMINO]]-60</f>
        <v>46420</v>
      </c>
      <c r="AG177" s="116" t="str">
        <f>IF(Z177="","Sem informação", IF(Z177&lt;=AF177, "Dentro do prazo", "Fora do prazo"))</f>
        <v>Dentro do prazo</v>
      </c>
      <c r="AH177" s="58" t="s">
        <v>115</v>
      </c>
      <c r="AI177" s="74"/>
      <c r="AJ177" s="58" t="s">
        <v>67</v>
      </c>
      <c r="AK177" s="58" t="s">
        <v>68</v>
      </c>
      <c r="AL177" s="58" t="s">
        <v>68</v>
      </c>
      <c r="AM177" s="115" t="s">
        <v>69</v>
      </c>
      <c r="AN177" s="115" t="s">
        <v>69</v>
      </c>
      <c r="AO17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valter.junior@tjpa.jus.br;edson.ferreira@tjpa.jus.br; edson.ferreira@tjpa.jus.br; ; ;coordenadoria.contratos@tjpa.jus.br</v>
      </c>
      <c r="AP177" s="143">
        <f ca="1">CONTRATOS[[#This Row],[TÉRMINO]]-TODAY()</f>
        <v>306</v>
      </c>
      <c r="AQ177" s="58" t="str">
        <f>IF(YEAR(CONTRATOS[[#This Row],[TÉRMINO]])=2024,INT((MONTH(CONTRATOS[[#This Row],[TÉRMINO]])+2)/3),"")</f>
        <v/>
      </c>
      <c r="AR177" s="58"/>
      <c r="AS177" s="58" t="str">
        <f ca="1">IF(TODAY()-AB177&gt;365,"Iniciar Processo de Reajuste","Aguardar anualidade")</f>
        <v>Iniciar Processo de Reajuste</v>
      </c>
      <c r="AT177" s="58" t="str">
        <f>_xlfn.CONCAT(TEXT(B177,"000"),"/",C177)</f>
        <v>062/2022</v>
      </c>
      <c r="AU177" s="58"/>
      <c r="AV177" s="58" t="str" cm="1">
        <f t="array" ref="AV177">IF(CONTRATOS[[#This Row],[NOME DO FISCAL ]]="Sem indicação",
   CONTRATOS[[#This Row],[NOME DO FISCAL ]],
   _xlfn.LET(
      _xlpm.s, " "&amp;TRIM(CONTRATOS[[#This Row],[NOME DO FISCAL ]]),
      _xlpm.n, LEN(_xlpm.s)-1,
      _xlpm.idx, _xlfn.SEQUENCE(1,_xlpm.n),
      _xlpm.letras, IF(MID(_xlpm.s,_xlpm.idx,1)=" ", MID(_xlpm.s,_xlpm.idx+1,1), ""),
      _xlfn.TEXTJOIN("",TRUE,_xlpm.letras)
   )
)</f>
        <v>EGF</v>
      </c>
      <c r="AW177" s="57" t="str">
        <f>IF(CONTRATOS[[#This Row],[FISCAL DEMANDANTE]]="sem indicação",CONTRATOS[[#This Row],[FISCAL TECNICO]],CONTRATOS[[#This Row],[FISCAL DEMANDANTE]])</f>
        <v>Edson Goncalves Ferreira</v>
      </c>
      <c r="AX177" s="540" cm="1">
        <f t="array" ref="AX17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392717.89</v>
      </c>
      <c r="AY177" s="58" t="str">
        <f>_xlfn.CONCAT(CONTRATOS[[#This Row],[ARP ou CONTRATO]],CONTRATOS[[#This Row],[N°ANO]])</f>
        <v>CONTRATO062/2022</v>
      </c>
      <c r="AZ177" s="293" t="str">
        <f>IF(ISNUMBER(FIND("8.666",AA177)),
"Nos termos da Portaria n° 3.615/2021-GP, a prorrogação de contratos administrativos deverá ser instaurada com antecedência mínima de 60 (sessenta) dias do término da vigência, mediante envio do respectivo expediente à SEADM, via SEI.",
IF(ISNUMBER(FIND("14.133",AA177)),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77" s="556"/>
    </row>
    <row r="178" spans="1:53" s="240" customFormat="1" ht="130.5">
      <c r="A178" s="58" t="s">
        <v>52</v>
      </c>
      <c r="B178" s="57" t="s">
        <v>416</v>
      </c>
      <c r="C178" s="58">
        <v>2025</v>
      </c>
      <c r="D178" s="57" t="s">
        <v>1243</v>
      </c>
      <c r="E178" s="58" t="s">
        <v>883</v>
      </c>
      <c r="F178" s="59" t="s">
        <v>1244</v>
      </c>
      <c r="G178" s="57" t="s">
        <v>57</v>
      </c>
      <c r="H178" s="58" t="s">
        <v>58</v>
      </c>
      <c r="I178" s="60" t="s">
        <v>279</v>
      </c>
      <c r="J178" s="61">
        <v>45750</v>
      </c>
      <c r="K178" s="62" t="str">
        <f>TEXT(J178,"DD/MM/AA")</f>
        <v>03/04/25</v>
      </c>
      <c r="L178" s="61">
        <v>46480</v>
      </c>
      <c r="M178" s="63" t="str">
        <f>TEXT(L178,"DD/MM/AA")</f>
        <v>03/04/27</v>
      </c>
      <c r="N178" s="115">
        <f>_xlfn.DAYS(CONTRATOS[[#This Row],[TÉRMINO]],CONTRATOS[[#This Row],[INÍCIO]])</f>
        <v>730</v>
      </c>
      <c r="O178" s="62">
        <f ca="1">IF(ISBLANK(CONTRATOS[[#This Row],[TÉRMINO]]),"-",IF(ISNUMBER(CONTRATOS[[#This Row],[TÉRMINO]]),IF(CONTRATOS[[#This Row],[TÉRMINO]]&lt;TODAY(),"EXPIRADO",CONTRATOS[[#This Row],[TÉRMINO]]-TODAY()),"INDETERMINADO"))</f>
        <v>306</v>
      </c>
      <c r="P178" s="64" t="str">
        <f ca="1">IF(O178="EXPIRADO","EXPIRADO",(IF(O178&lt;=30,"INFERIOR A 30 DIAS",(IF(O178&lt;=60,"INFERIOR A 60 DIAS",(IF(O178&lt;=90,"INFERIOR A 90 DIAS",(IF(O178&lt;=120,"INFERIOR A 120 DIAS",(IF(O178&lt;150,"INFERIOR A 150 DIAS",(IF(O178=150,"150 DIAS","SUPERIOR A 150 DIAS")))))))))))))</f>
        <v>SUPERIOR A 150 DIAS</v>
      </c>
      <c r="Q178" s="62" t="str">
        <f ca="1">IF(CONTRATOS[[#This Row],[TÉRMINO]]="","VIGENTE",IF(CONTRATOS[[#This Row],[TÉRMINO]]&gt;=TODAY(),"VIGENTE","EXPIRADO"))</f>
        <v>VIGENTE</v>
      </c>
      <c r="R178" s="293">
        <v>465000</v>
      </c>
      <c r="S178" s="80" t="s">
        <v>60</v>
      </c>
      <c r="T178" s="66">
        <f>IF(LEFT(AY178,3)="ARP",
    0,
    IFERROR(VLOOKUP(AY178,'M.11 Contratos execução'!A:V,17,FALSE),0)
)</f>
        <v>0</v>
      </c>
      <c r="U178" s="455" t="s">
        <v>61</v>
      </c>
      <c r="V178" s="167" t="s">
        <v>1245</v>
      </c>
      <c r="W178" s="96" cm="1">
        <f t="array" ref="W17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29583.33</v>
      </c>
      <c r="X178" s="96" cm="1">
        <f t="array" ref="X17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465000</v>
      </c>
      <c r="Y178" s="67" t="s">
        <v>1246</v>
      </c>
      <c r="Z178" s="158">
        <v>46062</v>
      </c>
      <c r="AA178" s="58" t="s">
        <v>81</v>
      </c>
      <c r="AB178" s="61">
        <v>45979</v>
      </c>
      <c r="AC178" s="58"/>
      <c r="AD178" s="289" t="str">
        <f>IF(CONTRATOS[[#This Row],[DIAS_CONTRATO]]&lt;=1800,"PRAZO LEGAL",IF(CONTRATOS[[#This Row],[DIAS_CONTRATO]]&lt;=2130,"EXCEPCIONAL","EMERGENCIAL"))</f>
        <v>PRAZO LEGAL</v>
      </c>
      <c r="AE178" s="116" t="str">
        <f>YEAR(L178) &amp; " - " &amp; IF(MONTH(L178)&lt;=3, "1º Trimestre", IF(MONTH(L178)&lt;=6, "2º Trimestre", IF(MONTH(L178)&lt;=9, "3º Trimestre", IF(MONTH(L178)&lt;=12, "4º Trimestre"))))</f>
        <v>2027 - 2º Trimestre</v>
      </c>
      <c r="AF178" s="130">
        <f>CONTRATOS[[#This Row],[TÉRMINO]]-60</f>
        <v>46420</v>
      </c>
      <c r="AG178" s="116" t="str">
        <f>IF(Z178="","Sem informação", IF(Z178&lt;=AF178, "Dentro do prazo", "Fora do prazo"))</f>
        <v>Dentro do prazo</v>
      </c>
      <c r="AH178" s="58" t="s">
        <v>115</v>
      </c>
      <c r="AI178" s="74"/>
      <c r="AJ178" s="58" t="s">
        <v>192</v>
      </c>
      <c r="AK178" s="58" t="s">
        <v>69</v>
      </c>
      <c r="AL178" s="58" t="s">
        <v>126</v>
      </c>
      <c r="AM178" s="115" t="s">
        <v>69</v>
      </c>
      <c r="AN178" s="115" t="s">
        <v>69</v>
      </c>
      <c r="AO17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antonio.sousa2@tjpa.jus.br;; claudio.ormindo@tjpa.jus.br; ; ;coordenadoria.contratos@tjpa.jus.br</v>
      </c>
      <c r="AP178" s="143">
        <f ca="1">CONTRATOS[[#This Row],[TÉRMINO]]-TODAY()</f>
        <v>306</v>
      </c>
      <c r="AQ178" s="58" t="str">
        <f>IF(YEAR(CONTRATOS[[#This Row],[TÉRMINO]])=2024,INT((MONTH(CONTRATOS[[#This Row],[TÉRMINO]])+2)/3),"")</f>
        <v/>
      </c>
      <c r="AR178" s="58"/>
      <c r="AS178" s="58" t="str">
        <f ca="1">IF(TODAY()-AB178&gt;365,"Iniciar Processo de Reajuste","Aguardar anualidade")</f>
        <v>Aguardar anualidade</v>
      </c>
      <c r="AT178" s="58" t="str">
        <f>_xlfn.CONCAT(TEXT(B178,"000"),"/",C178)</f>
        <v>035/2025</v>
      </c>
      <c r="AU178" s="58"/>
      <c r="AV178" s="58" t="str" cm="1">
        <f t="array" ref="AV178">IF(CONTRATOS[[#This Row],[NOME DO FISCAL ]]="Sem indicação",
   CONTRATOS[[#This Row],[NOME DO FISCAL ]],
   _xlfn.LET(
      _xlpm.s, " "&amp;TRIM(CONTRATOS[[#This Row],[NOME DO FISCAL ]]),
      _xlpm.n, LEN(_xlpm.s)-1,
      _xlpm.idx, _xlfn.SEQUENCE(1,_xlpm.n),
      _xlpm.letras, IF(MID(_xlpm.s,_xlpm.idx,1)=" ", MID(_xlpm.s,_xlpm.idx+1,1), ""),
      _xlfn.TEXTJOIN("",TRUE,_xlpm.letras)
   )
)</f>
        <v>COSdS</v>
      </c>
      <c r="AW178" s="57" t="str">
        <f>IF(CONTRATOS[[#This Row],[FISCAL DEMANDANTE]]="sem indicação",CONTRATOS[[#This Row],[FISCAL TECNICO]],CONTRATOS[[#This Row],[FISCAL DEMANDANTE]])</f>
        <v>Claudio Ormindo Silva dos Santos</v>
      </c>
      <c r="AX178" s="540" cm="1">
        <f t="array" ref="AX17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376249.97000000003</v>
      </c>
      <c r="AY178" s="58" t="str">
        <f>_xlfn.CONCAT(CONTRATOS[[#This Row],[ARP ou CONTRATO]],CONTRATOS[[#This Row],[N°ANO]])</f>
        <v>CONTRATO035/2025</v>
      </c>
      <c r="AZ178" s="293" t="str">
        <f>IF(ISNUMBER(FIND("8.666",AA178)),
"Nos termos da Portaria n° 3.615/2021-GP, a prorrogação de contratos administrativos deverá ser instaurada com antecedência mínima de 60 (sessenta) dias do término da vigência, mediante envio do respectivo expediente à SEADM, via SEI.",
IF(ISNUMBER(FIND("14.133",AA178)),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78" s="556"/>
    </row>
    <row r="179" spans="1:53" ht="118.5">
      <c r="A179" s="58" t="s">
        <v>52</v>
      </c>
      <c r="B179" s="57" t="s">
        <v>408</v>
      </c>
      <c r="C179" s="58">
        <v>2022</v>
      </c>
      <c r="D179" s="57" t="s">
        <v>1247</v>
      </c>
      <c r="E179" s="58" t="s">
        <v>1248</v>
      </c>
      <c r="F179" s="59" t="s">
        <v>1249</v>
      </c>
      <c r="G179" s="115" t="s">
        <v>412</v>
      </c>
      <c r="H179" s="58" t="s">
        <v>58</v>
      </c>
      <c r="I179" s="60" t="s">
        <v>1250</v>
      </c>
      <c r="J179" s="61">
        <v>44777</v>
      </c>
      <c r="K179" s="62" t="str">
        <f>TEXT(J179,"DD/MM/AA")</f>
        <v>04/08/22</v>
      </c>
      <c r="L179" s="61">
        <v>46481</v>
      </c>
      <c r="M179" s="63" t="str">
        <f>TEXT(L179,"DD/MM/AA")</f>
        <v>04/04/27</v>
      </c>
      <c r="N179" s="115">
        <f>_xlfn.DAYS(CONTRATOS[[#This Row],[TÉRMINO]],CONTRATOS[[#This Row],[INÍCIO]])</f>
        <v>1704</v>
      </c>
      <c r="O179" s="64">
        <f ca="1">IF(ISBLANK(CONTRATOS[[#This Row],[TÉRMINO]]),"-",IF(ISNUMBER(CONTRATOS[[#This Row],[TÉRMINO]]),IF(CONTRATOS[[#This Row],[TÉRMINO]]&lt;TODAY(),"EXPIRADO",CONTRATOS[[#This Row],[TÉRMINO]]-TODAY()),"INDETERMINADO"))</f>
        <v>307</v>
      </c>
      <c r="P179" s="64" t="str">
        <f ca="1">IF(O179="EXPIRADO","EXPIRADO",(IF(O179&lt;=30,"INFERIOR A 30 DIAS",(IF(O179&lt;=60,"INFERIOR A 60 DIAS",(IF(O179&lt;=90,"INFERIOR A 90 DIAS",(IF(O179&lt;=120,"INFERIOR A 120 DIAS",(IF(O179&lt;150,"INFERIOR A 150 DIAS",(IF(O179=150,"150 DIAS","SUPERIOR A 150 DIAS")))))))))))))</f>
        <v>SUPERIOR A 150 DIAS</v>
      </c>
      <c r="Q179" s="64" t="str">
        <f ca="1">IF(CONTRATOS[[#This Row],[TÉRMINO]]="","VIGENTE",IF(CONTRATOS[[#This Row],[TÉRMINO]]&gt;=TODAY(),"VIGENTE","EXPIRADO"))</f>
        <v>VIGENTE</v>
      </c>
      <c r="R179" s="72">
        <v>1128135.4099999999</v>
      </c>
      <c r="S179" s="80" t="s">
        <v>60</v>
      </c>
      <c r="T179" s="66">
        <f>IF(LEFT(AY179,3)="ARP",
    0,
    IFERROR(VLOOKUP(AY179,'M.11 Contratos execução'!A:V,17,FALSE),0)
)</f>
        <v>2</v>
      </c>
      <c r="U179" s="455" t="s">
        <v>61</v>
      </c>
      <c r="V179" s="58" t="s">
        <v>1251</v>
      </c>
      <c r="W179" s="96" cm="1">
        <f t="array" ref="W17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15847.57</v>
      </c>
      <c r="X179" s="96" cm="1">
        <f t="array" ref="X17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200170.8</v>
      </c>
      <c r="Y179" s="67" t="s">
        <v>1252</v>
      </c>
      <c r="AA179" s="58" t="s">
        <v>64</v>
      </c>
      <c r="AB179" s="58"/>
      <c r="AC179" s="58" t="s">
        <v>65</v>
      </c>
      <c r="AD179" s="116" t="str">
        <f>IF(CONTRATOS[[#This Row],[DIAS_CONTRATO]]&lt;=1800,"PRAZO LEGAL",IF(CONTRATOS[[#This Row],[DIAS_CONTRATO]]&lt;=2130,"EXCEPCIONAL","EMERGENCIAL"))</f>
        <v>PRAZO LEGAL</v>
      </c>
      <c r="AE179" s="58" t="str">
        <f>YEAR(L179) &amp; " - " &amp; IF(MONTH(L179)&lt;=3, "1º Trimestre", IF(MONTH(L179)&lt;=6, "2º Trimestre", IF(MONTH(L179)&lt;=9, "3º Trimestre", IF(MONTH(L179)&lt;=12, "4º Trimestre"))))</f>
        <v>2027 - 2º Trimestre</v>
      </c>
      <c r="AF179" s="130">
        <f>CONTRATOS[[#This Row],[TÉRMINO]]-60</f>
        <v>46421</v>
      </c>
      <c r="AG179" s="116" t="str">
        <f>IF(Z179="","Sem informação", IF(Z179&lt;=AF179, "Dentro do prazo", "Fora do prazo"))</f>
        <v>Sem informação</v>
      </c>
      <c r="AH179" s="58" t="s">
        <v>115</v>
      </c>
      <c r="AJ179" s="58" t="s">
        <v>67</v>
      </c>
      <c r="AK179" s="58" t="s">
        <v>126</v>
      </c>
      <c r="AL179" s="58" t="s">
        <v>126</v>
      </c>
      <c r="AM179" s="115" t="s">
        <v>69</v>
      </c>
      <c r="AN179" s="115" t="s">
        <v>69</v>
      </c>
      <c r="AO17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valter.junior@tjpa.jus.br;claudio.ormindo@tjpa.jus.br; claudio.ormindo@tjpa.jus.br; ; ;coordenadoria.contratos@tjpa.jus.br</v>
      </c>
      <c r="AP179" s="143">
        <f ca="1">CONTRATOS[[#This Row],[TÉRMINO]]-TODAY()</f>
        <v>307</v>
      </c>
      <c r="AQ179" s="58"/>
      <c r="AR179" s="58"/>
      <c r="AS179" s="58" t="str">
        <f ca="1">IF(TODAY()-AB179&gt;365,"Iniciar Processo de Reajuste","Aguardar anualidade")</f>
        <v>Iniciar Processo de Reajuste</v>
      </c>
      <c r="AT179" s="58" t="str">
        <f>_xlfn.CONCAT(TEXT(B179,"000"),"/",C179)</f>
        <v>065/2022</v>
      </c>
      <c r="AU179" s="58"/>
      <c r="AV179" s="58" t="str" cm="1">
        <f t="array" ref="AV179">IF(CONTRATOS[[#This Row],[NOME DO FISCAL ]]="Sem indicação",
   CONTRATOS[[#This Row],[NOME DO FISCAL ]],
   _xlfn.LET(
      _xlpm.s, " "&amp;TRIM(CONTRATOS[[#This Row],[NOME DO FISCAL ]]),
      _xlpm.n, LEN(_xlpm.s)-1,
      _xlpm.idx, _xlfn.SEQUENCE(1,_xlpm.n),
      _xlpm.letras, IF(MID(_xlpm.s,_xlpm.idx,1)=" ", MID(_xlpm.s,_xlpm.idx+1,1), ""),
      _xlfn.TEXTJOIN("",TRUE,_xlpm.letras)
   )
)</f>
        <v>COSdS</v>
      </c>
      <c r="AW179" s="57" t="str">
        <f>IF(CONTRATOS[[#This Row],[FISCAL DEMANDANTE]]="sem indicação",CONTRATOS[[#This Row],[FISCAL TECNICO]],CONTRATOS[[#This Row],[FISCAL DEMANDANTE]])</f>
        <v>Claudio Ormindo Silva dos Santos</v>
      </c>
      <c r="AX179" s="540" cm="1">
        <f t="array" ref="AX17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1600485.4300000002</v>
      </c>
      <c r="AY179" s="58" t="str">
        <f>_xlfn.CONCAT(CONTRATOS[[#This Row],[ARP ou CONTRATO]],CONTRATOS[[#This Row],[N°ANO]])</f>
        <v>CONTRATO065/2022</v>
      </c>
      <c r="AZ179" s="293" t="str">
        <f>IF(ISNUMBER(FIND("8.666",AA179)),
"Nos termos da Portaria n° 3.615/2021-GP, a prorrogação de contratos administrativos deverá ser instaurada com antecedência mínima de 60 (sessenta) dias do término da vigência, mediante envio do respectivo expediente à SEADM, via SEI.",
IF(ISNUMBER(FIND("14.133",AA179)),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79" s="556"/>
    </row>
    <row r="180" spans="1:53" ht="60">
      <c r="A180" s="58" t="s">
        <v>52</v>
      </c>
      <c r="B180" s="57" t="s">
        <v>127</v>
      </c>
      <c r="C180" s="69">
        <v>2022</v>
      </c>
      <c r="D180" s="57" t="s">
        <v>437</v>
      </c>
      <c r="E180" s="58" t="s">
        <v>438</v>
      </c>
      <c r="F180" s="59" t="s">
        <v>1253</v>
      </c>
      <c r="G180" s="115" t="s">
        <v>57</v>
      </c>
      <c r="H180" s="60" t="s">
        <v>145</v>
      </c>
      <c r="I180" s="60" t="s">
        <v>1254</v>
      </c>
      <c r="J180" s="61">
        <v>44658</v>
      </c>
      <c r="K180" s="62" t="str">
        <f>TEXT(J180,"DD/MM/AA")</f>
        <v>07/04/22</v>
      </c>
      <c r="L180" s="61">
        <v>46484</v>
      </c>
      <c r="M180" s="63" t="str">
        <f>TEXT(L180,"DD/MM/AA")</f>
        <v>07/04/27</v>
      </c>
      <c r="N180" s="115">
        <f>_xlfn.DAYS(CONTRATOS[[#This Row],[TÉRMINO]],CONTRATOS[[#This Row],[INÍCIO]])</f>
        <v>1826</v>
      </c>
      <c r="O180" s="64">
        <f ca="1">IF(ISBLANK(CONTRATOS[[#This Row],[TÉRMINO]]),"-",IF(ISNUMBER(CONTRATOS[[#This Row],[TÉRMINO]]),IF(CONTRATOS[[#This Row],[TÉRMINO]]&lt;TODAY(),"EXPIRADO",CONTRATOS[[#This Row],[TÉRMINO]]-TODAY()),"INDETERMINADO"))</f>
        <v>310</v>
      </c>
      <c r="P180" s="64" t="str">
        <f ca="1">IF(O180="EXPIRADO","EXPIRADO",(IF(O180&lt;=30,"INFERIOR A 30 DIAS",(IF(O180&lt;=60,"INFERIOR A 60 DIAS",(IF(O180&lt;=90,"INFERIOR A 90 DIAS",(IF(O180&lt;=120,"INFERIOR A 120 DIAS",(IF(O180&lt;150,"INFERIOR A 150 DIAS",(IF(O180=150,"150 DIAS","SUPERIOR A 150 DIAS")))))))))))))</f>
        <v>SUPERIOR A 150 DIAS</v>
      </c>
      <c r="Q180" s="64" t="str">
        <f ca="1">IF(CONTRATOS[[#This Row],[TÉRMINO]]="","VIGENTE",IF(CONTRATOS[[#This Row],[TÉRMINO]]&gt;=TODAY(),"VIGENTE","EXPIRADO"))</f>
        <v>VIGENTE</v>
      </c>
      <c r="R180" s="293">
        <v>420000</v>
      </c>
      <c r="S180" s="80" t="s">
        <v>60</v>
      </c>
      <c r="T180" s="66">
        <f>IF(LEFT(AY180,3)="ARP",
    0,
    IFERROR(VLOOKUP(AY180,'M.11 Contratos execução'!A:V,17,FALSE),0)
)</f>
        <v>1</v>
      </c>
      <c r="U180" s="455" t="s">
        <v>441</v>
      </c>
      <c r="V180" s="58" t="s">
        <v>1255</v>
      </c>
      <c r="W180" s="96" cm="1">
        <f t="array" ref="W18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80" s="96" cm="1">
        <f t="array" ref="X18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955911.18</v>
      </c>
      <c r="Y180" s="67" t="s">
        <v>1256</v>
      </c>
      <c r="AA180" s="58" t="s">
        <v>64</v>
      </c>
      <c r="AB180" s="58"/>
      <c r="AC180" s="58" t="s">
        <v>65</v>
      </c>
      <c r="AD180" s="116" t="str">
        <f>IF(CONTRATOS[[#This Row],[DIAS_CONTRATO]]&lt;=1800,"PRAZO LEGAL",IF(CONTRATOS[[#This Row],[DIAS_CONTRATO]]&lt;=2130,"EXCEPCIONAL","EMERGENCIAL"))</f>
        <v>EXCEPCIONAL</v>
      </c>
      <c r="AE180" s="58" t="str">
        <f>YEAR(L180) &amp; " - " &amp; IF(MONTH(L180)&lt;=3, "1º Trimestre", IF(MONTH(L180)&lt;=6, "2º Trimestre", IF(MONTH(L180)&lt;=9, "3º Trimestre", IF(MONTH(L180)&lt;=12, "4º Trimestre"))))</f>
        <v>2027 - 2º Trimestre</v>
      </c>
      <c r="AF180" s="130">
        <f>CONTRATOS[[#This Row],[TÉRMINO]]-60</f>
        <v>46424</v>
      </c>
      <c r="AG180" s="116" t="str">
        <f>IF(Z180="","Sem informação", IF(Z180&lt;=AF180, "Dentro do prazo", "Fora do prazo"))</f>
        <v>Sem informação</v>
      </c>
      <c r="AH180" s="58" t="s">
        <v>115</v>
      </c>
      <c r="AJ180" s="58" t="s">
        <v>1257</v>
      </c>
      <c r="AK180" s="58" t="s">
        <v>1257</v>
      </c>
      <c r="AL180" s="58" t="s">
        <v>1258</v>
      </c>
      <c r="AM180" s="115" t="s">
        <v>69</v>
      </c>
      <c r="AN180" s="115" t="s">
        <v>69</v>
      </c>
      <c r="AO18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alex.souza@tjpa.jus.br;alex.souza@tjpa.jus.br; gisele.furtado@tjpa.jus.br; ; ;coordenadoria.contratos@tjpa.jus.br</v>
      </c>
      <c r="AP180" s="143">
        <f ca="1">CONTRATOS[[#This Row],[TÉRMINO]]-TODAY()</f>
        <v>310</v>
      </c>
      <c r="AQ180" s="58" t="str">
        <f>IF(YEAR(CONTRATOS[[#This Row],[TÉRMINO]])=2024,INT((MONTH(CONTRATOS[[#This Row],[TÉRMINO]])+2)/3),"")</f>
        <v/>
      </c>
      <c r="AR180" s="58"/>
      <c r="AS180" s="58" t="str">
        <f ca="1">IF(TODAY()-AB180&gt;365,"Iniciar Processo de Reajuste","Aguardar anualidade")</f>
        <v>Iniciar Processo de Reajuste</v>
      </c>
      <c r="AT180" s="58" t="str">
        <f>_xlfn.CONCAT(TEXT(B180,"000"),"/",C180)</f>
        <v>020/2022</v>
      </c>
      <c r="AU180" s="58"/>
      <c r="AV180" s="58" t="str" cm="1">
        <f t="array" ref="AV180">IF(CONTRATOS[[#This Row],[NOME DO FISCAL ]]="Sem indicação",
   CONTRATOS[[#This Row],[NOME DO FISCAL ]],
   _xlfn.LET(
      _xlpm.s, " "&amp;TRIM(CONTRATOS[[#This Row],[NOME DO FISCAL ]]),
      _xlpm.n, LEN(_xlpm.s)-1,
      _xlpm.idx, _xlfn.SEQUENCE(1,_xlpm.n),
      _xlpm.letras, IF(MID(_xlpm.s,_xlpm.idx,1)=" ", MID(_xlpm.s,_xlpm.idx+1,1), ""),
      _xlfn.TEXTJOIN("",TRUE,_xlpm.letras)
   )
)</f>
        <v>AMdS</v>
      </c>
      <c r="AW180" s="57" t="str">
        <f>IF(CONTRATOS[[#This Row],[FISCAL DEMANDANTE]]="sem indicação",CONTRATOS[[#This Row],[FISCAL TECNICO]],CONTRATOS[[#This Row],[FISCAL DEMANDANTE]])</f>
        <v>Alex Mota de Souza</v>
      </c>
      <c r="AX180" s="540" cm="1">
        <f t="array" ref="AX18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6221797.5300000003</v>
      </c>
      <c r="AY180" s="58" t="str">
        <f>_xlfn.CONCAT(CONTRATOS[[#This Row],[ARP ou CONTRATO]],CONTRATOS[[#This Row],[N°ANO]])</f>
        <v>CONTRATO020/2022</v>
      </c>
      <c r="AZ180" s="293" t="str">
        <f>IF(ISNUMBER(FIND("8.666",AA180)),
"Nos termos da Portaria n° 3.615/2021-GP, a prorrogação de contratos administrativos deverá ser instaurada com antecedência mínima de 60 (sessenta) dias do término da vigência, mediante envio do respectivo expediente à SEADM, via SEI.",
IF(ISNUMBER(FIND("14.133",AA180)),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80" s="556"/>
    </row>
    <row r="181" spans="1:53" ht="60">
      <c r="A181" s="58" t="s">
        <v>52</v>
      </c>
      <c r="B181" s="57" t="s">
        <v>1088</v>
      </c>
      <c r="C181" s="58">
        <v>2026</v>
      </c>
      <c r="D181" s="600" t="s">
        <v>1259</v>
      </c>
      <c r="E181" s="58" t="s">
        <v>1260</v>
      </c>
      <c r="F181" s="59" t="s">
        <v>1261</v>
      </c>
      <c r="G181" s="600" t="s">
        <v>110</v>
      </c>
      <c r="H181" s="598" t="s">
        <v>58</v>
      </c>
      <c r="I181" s="60" t="s">
        <v>936</v>
      </c>
      <c r="J181" s="61">
        <v>46119</v>
      </c>
      <c r="K181" s="62" t="str">
        <f>TEXT(J181,"DD/MM/AA")</f>
        <v>07/04/26</v>
      </c>
      <c r="L181" s="61">
        <v>46484</v>
      </c>
      <c r="M181" s="63" t="str">
        <f>TEXT(L181,"DD/MM/AA")</f>
        <v>07/04/27</v>
      </c>
      <c r="N181" s="115">
        <f>_xlfn.DAYS(CONTRATOS[[#This Row],[TÉRMINO]],CONTRATOS[[#This Row],[INÍCIO]])</f>
        <v>365</v>
      </c>
      <c r="O181" s="62">
        <f ca="1">IF(ISBLANK(CONTRATOS[[#This Row],[TÉRMINO]]),"-",IF(ISNUMBER(CONTRATOS[[#This Row],[TÉRMINO]]),IF(CONTRATOS[[#This Row],[TÉRMINO]]&lt;TODAY(),"EXPIRADO",CONTRATOS[[#This Row],[TÉRMINO]]-TODAY()),"INDETERMINADO"))</f>
        <v>310</v>
      </c>
      <c r="P181" s="64" t="str">
        <f ca="1">IF(O181="EXPIRADO","EXPIRADO",(IF(O181&lt;=30,"INFERIOR A 30 DIAS",(IF(O181&lt;=60,"INFERIOR A 60 DIAS",(IF(O181&lt;=90,"INFERIOR A 90 DIAS",(IF(O181&lt;=120,"INFERIOR A 120 DIAS",(IF(O181&lt;150,"INFERIOR A 150 DIAS",(IF(O181=150,"150 DIAS","SUPERIOR A 150 DIAS")))))))))))))</f>
        <v>SUPERIOR A 150 DIAS</v>
      </c>
      <c r="Q181" s="62" t="str">
        <f ca="1">IF(CONTRATOS[[#This Row],[TÉRMINO]]="","VIGENTE",IF(CONTRATOS[[#This Row],[TÉRMINO]]&gt;=TODAY(),"VIGENTE","EXPIRADO"))</f>
        <v>VIGENTE</v>
      </c>
      <c r="R181" s="293">
        <v>965</v>
      </c>
      <c r="S181" s="80" t="s">
        <v>60</v>
      </c>
      <c r="T181" s="599">
        <f>IF(LEFT(AY181,3)="ARP",
    0,
    IFERROR(VLOOKUP(AY181,'M.11 Contratos execução'!A:V,17,FALSE),0)
)</f>
        <v>0</v>
      </c>
      <c r="U181" s="58" t="s">
        <v>357</v>
      </c>
      <c r="V181" s="167" t="s">
        <v>1262</v>
      </c>
      <c r="W181" s="179" cm="1">
        <f t="array" ref="W18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81" s="179" cm="1">
        <f t="array" ref="X18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965</v>
      </c>
      <c r="Y181" s="67"/>
      <c r="Z181" s="158"/>
      <c r="AA181" s="598" t="s">
        <v>81</v>
      </c>
      <c r="AB181" s="61">
        <v>45895</v>
      </c>
      <c r="AC181" s="58" t="s">
        <v>65</v>
      </c>
      <c r="AD181" s="168" t="str">
        <f>IF(CONTRATOS[[#This Row],[DIAS_CONTRATO]]&lt;=1800,"PRAZO LEGAL",IF(CONTRATOS[[#This Row],[DIAS_CONTRATO]]&lt;=2130,"EXCEPCIONAL","EMERGENCIAL"))</f>
        <v>PRAZO LEGAL</v>
      </c>
      <c r="AE181" s="116" t="str">
        <f>YEAR(L181) &amp; " - " &amp; IF(MONTH(L181)&lt;=3, "1º Trimestre", IF(MONTH(L181)&lt;=6, "2º Trimestre", IF(MONTH(L181)&lt;=9, "3º Trimestre", IF(MONTH(L181)&lt;=12, "4º Trimestre"))))</f>
        <v>2027 - 2º Trimestre</v>
      </c>
      <c r="AF181" s="130">
        <f>CONTRATOS[[#This Row],[TÉRMINO]]-60</f>
        <v>46424</v>
      </c>
      <c r="AG181" s="116" t="str">
        <f>IF(Z181="","Sem informação", IF(Z181&lt;=AF181, "Dentro do prazo", "Fora do prazo"))</f>
        <v>Sem informação</v>
      </c>
      <c r="AH181" s="58"/>
      <c r="AJ181" s="58" t="s">
        <v>938</v>
      </c>
      <c r="AK181" s="58" t="s">
        <v>69</v>
      </c>
      <c r="AL181" s="58" t="s">
        <v>362</v>
      </c>
      <c r="AM181" s="58" t="s">
        <v>69</v>
      </c>
      <c r="AN181" s="58" t="s">
        <v>69</v>
      </c>
      <c r="AO181" s="61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erika.nunes@tjpa.jus.br;; klaus.guimaraes@tjpa.jus.br; ; ;coordenadoria.contratos@tjpa.jus.br</v>
      </c>
      <c r="AP181" s="143">
        <f ca="1">CONTRATOS[[#This Row],[TÉRMINO]]-TODAY()</f>
        <v>310</v>
      </c>
      <c r="AQ181" s="58" t="str">
        <f>IF(YEAR(CONTRATOS[[#This Row],[TÉRMINO]])=2024,INT((MONTH(CONTRATOS[[#This Row],[TÉRMINO]])+2)/3),"")</f>
        <v/>
      </c>
      <c r="AR181" s="58"/>
      <c r="AS181" s="58" t="str">
        <f ca="1">IF(TODAY()-AB181&gt;365,"Iniciar Processo de Reajuste","Aguardar anualidade")</f>
        <v>Aguardar anualidade</v>
      </c>
      <c r="AT181" s="58" t="str">
        <f>_xlfn.CONCAT(TEXT(B181,"000"),"/",C181)</f>
        <v>012/2026</v>
      </c>
      <c r="AU181" s="58"/>
      <c r="AV181" s="57" t="str" cm="1">
        <f t="array" ref="AV181">IF(CONTRATOS[[#This Row],[NOME DO FISCAL ]]="Sem indicação",
   CONTRATOS[[#This Row],[NOME DO FISCAL ]],
   _xlfn.LET(
      _xlpm.s, " "&amp;TRIM(CONTRATOS[[#This Row],[NOME DO FISCAL ]]),
      _xlpm.n, LEN(_xlpm.s)-1,
      _xlpm.idx, _xlfn.SEQUENCE(1,_xlpm.n),
      _xlpm.letras, IF(MID(_xlpm.s,_xlpm.idx,1)=" ", MID(_xlpm.s,_xlpm.idx+1,1), ""),
      _xlfn.TEXTJOIN("",TRUE,_xlpm.letras)
   )
)</f>
        <v>KRSG</v>
      </c>
      <c r="AW181" s="57" t="str">
        <f>IF(CONTRATOS[[#This Row],[FISCAL DEMANDANTE]]="sem indicação",CONTRATOS[[#This Row],[FISCAL TECNICO]],CONTRATOS[[#This Row],[FISCAL DEMANDANTE]])</f>
        <v xml:space="preserve">Klaus Rhossard Seabra Guimarães </v>
      </c>
      <c r="AX181" s="540" cm="1">
        <f t="array" ref="AX18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81" s="58" t="str">
        <f>_xlfn.CONCAT(CONTRATOS[[#This Row],[ARP ou CONTRATO]],CONTRATOS[[#This Row],[N°ANO]])</f>
        <v>CONTRATO012/2026</v>
      </c>
      <c r="AZ181" s="293" t="str">
        <f>IF(ISNUMBER(FIND("8.666",AA181)),
"Nos termos da Portaria n° 3.615/2021-GP, a prorrogação de contratos administrativos deverá ser instaurada com antecedência mínima de 60 (sessenta) dias do término da vigência, mediante envio do respectivo expediente à SEADM, via SEI.",
IF(ISNUMBER(FIND("14.133",AA181)),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81" s="556"/>
    </row>
    <row r="182" spans="1:53" ht="72">
      <c r="A182" s="215" t="s">
        <v>71</v>
      </c>
      <c r="B182" s="216" t="s">
        <v>312</v>
      </c>
      <c r="C182" s="215">
        <v>2025</v>
      </c>
      <c r="D182" s="216" t="s">
        <v>1263</v>
      </c>
      <c r="E182" s="215" t="s">
        <v>1264</v>
      </c>
      <c r="F182" s="217" t="s">
        <v>1263</v>
      </c>
      <c r="G182" s="57" t="s">
        <v>110</v>
      </c>
      <c r="H182" s="215" t="s">
        <v>58</v>
      </c>
      <c r="I182" s="215" t="s">
        <v>1265</v>
      </c>
      <c r="J182" s="218">
        <v>45755</v>
      </c>
      <c r="K182" s="219" t="str">
        <f>TEXT(J182,"DD/MM/AA")</f>
        <v>08/04/25</v>
      </c>
      <c r="L182" s="218">
        <v>46485</v>
      </c>
      <c r="M182" s="220" t="str">
        <f>TEXT(L182,"DD/MM/AA")</f>
        <v>08/04/27</v>
      </c>
      <c r="N182" s="219">
        <f>_xlfn.DAYS(CONTRATOS[[#This Row],[TÉRMINO]],CONTRATOS[[#This Row],[INÍCIO]])</f>
        <v>730</v>
      </c>
      <c r="O182" s="219">
        <f ca="1">IF(ISBLANK(CONTRATOS[[#This Row],[TÉRMINO]]),"-",IF(ISNUMBER(CONTRATOS[[#This Row],[TÉRMINO]]),IF(CONTRATOS[[#This Row],[TÉRMINO]]&lt;TODAY(),"EXPIRADO",CONTRATOS[[#This Row],[TÉRMINO]]-TODAY()),"INDETERMINADO"))</f>
        <v>311</v>
      </c>
      <c r="P182" s="221" t="str">
        <f ca="1">IF(O182="EXPIRADO","EXPIRADO",(IF(O182&lt;=30,"INFERIOR A 30 DIAS",(IF(O182&lt;=60,"INFERIOR A 60 DIAS",(IF(O182&lt;=90,"INFERIOR A 90 DIAS",(IF(O182&lt;=120,"INFERIOR A 120 DIAS",(IF(O182&lt;150,"INFERIOR A 150 DIAS",(IF(O182=150,"150 DIAS","SUPERIOR A 150 DIAS")))))))))))))</f>
        <v>SUPERIOR A 150 DIAS</v>
      </c>
      <c r="Q182" s="219" t="str">
        <f ca="1">IF(CONTRATOS[[#This Row],[TÉRMINO]]="","VIGENTE",IF(CONTRATOS[[#This Row],[TÉRMINO]]&gt;=TODAY(),"VIGENTE","EXPIRADO"))</f>
        <v>VIGENTE</v>
      </c>
      <c r="R182" s="309">
        <v>98143.5</v>
      </c>
      <c r="S182" s="259" t="s">
        <v>60</v>
      </c>
      <c r="T182" s="66">
        <f>IF(LEFT(AY182,3)="ARP",
    0,
    IFERROR(VLOOKUP(AY182,'M.11 Contratos execução'!A:V,17,FALSE),0)
)</f>
        <v>0</v>
      </c>
      <c r="U182" s="77" t="s">
        <v>78</v>
      </c>
      <c r="V182" s="167" t="s">
        <v>1266</v>
      </c>
      <c r="W182" s="96" cm="1">
        <f t="array" ref="W18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82" s="96" cm="1">
        <f t="array" ref="X18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98143.5</v>
      </c>
      <c r="Y182" s="67" t="s">
        <v>1267</v>
      </c>
      <c r="Z182" s="224"/>
      <c r="AA182" s="215" t="s">
        <v>81</v>
      </c>
      <c r="AB182" s="218">
        <v>45632</v>
      </c>
      <c r="AC182" s="58" t="s">
        <v>66</v>
      </c>
      <c r="AD182" s="282" t="str">
        <f>IF(CONTRATOS[[#This Row],[DIAS_CONTRATO]]&lt;=1800,"PRAZO LEGAL",IF(CONTRATOS[[#This Row],[DIAS_CONTRATO]]&lt;=2130,"EXCEPCIONAL","EMERGENCIAL"))</f>
        <v>PRAZO LEGAL</v>
      </c>
      <c r="AE182" s="215" t="str">
        <f>YEAR(L182) &amp; " - " &amp; IF(MONTH(L182)&lt;=3, "1º Trimestre", IF(MONTH(L182)&lt;=6, "2º Trimestre", IF(MONTH(L182)&lt;=9, "3º Trimestre", IF(MONTH(L182)&lt;=12, "4º Trimestre"))))</f>
        <v>2027 - 2º Trimestre</v>
      </c>
      <c r="AF182" s="218">
        <f>CONTRATOS[[#This Row],[TÉRMINO]]-60</f>
        <v>46425</v>
      </c>
      <c r="AG182" s="116" t="str">
        <f>IF(Z182="","Sem informação", IF(Z182&lt;=AF182, "Dentro do prazo", "Fora do prazo"))</f>
        <v>Sem informação</v>
      </c>
      <c r="AH182" s="215" t="s">
        <v>66</v>
      </c>
      <c r="AI182" s="215"/>
      <c r="AJ182" s="215" t="s">
        <v>302</v>
      </c>
      <c r="AK182" s="215" t="s">
        <v>69</v>
      </c>
      <c r="AL182" s="215" t="s">
        <v>303</v>
      </c>
      <c r="AM182" s="215" t="s">
        <v>1080</v>
      </c>
      <c r="AN182" s="215" t="s">
        <v>1080</v>
      </c>
      <c r="AO18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elaine.ribeiro@tjpa.jus.br;; lanalucia.soares@tjpa.jus.br; josiane.neves@tjpa.jus.br; josiane.neves@tjpa.jus.br;coordenadoria.contratos@tjpa.jus.br</v>
      </c>
      <c r="AP182" s="227">
        <f ca="1">CONTRATOS[[#This Row],[TÉRMINO]]-TODAY()</f>
        <v>311</v>
      </c>
      <c r="AQ182" s="215" t="str">
        <f>IF(YEAR(CONTRATOS[[#This Row],[TÉRMINO]])=2024,INT((MONTH(CONTRATOS[[#This Row],[TÉRMINO]])+2)/3),"")</f>
        <v/>
      </c>
      <c r="AR182" s="215"/>
      <c r="AS182" s="58" t="str">
        <f ca="1">IF(TODAY()-AB182&gt;365,"Iniciar Processo de Reajuste","Aguardar anualidade")</f>
        <v>Iniciar Processo de Reajuste</v>
      </c>
      <c r="AT182" s="215" t="str">
        <f>_xlfn.CONCAT(TEXT(B182,"000"),"/",C182)</f>
        <v>031/2025</v>
      </c>
      <c r="AU182" s="215"/>
      <c r="AV182" s="58" t="str" cm="1">
        <f t="array" ref="AV182">IF(CONTRATOS[[#This Row],[NOME DO FISCAL ]]="Sem indicação",
   CONTRATOS[[#This Row],[NOME DO FISCAL ]],
   _xlfn.LET(
      _xlpm.s, " "&amp;TRIM(CONTRATOS[[#This Row],[NOME DO FISCAL ]]),
      _xlpm.n, LEN(_xlpm.s)-1,
      _xlpm.idx, _xlfn.SEQUENCE(1,_xlpm.n),
      _xlpm.letras, IF(MID(_xlpm.s,_xlpm.idx,1)=" ", MID(_xlpm.s,_xlpm.idx+1,1), ""),
      _xlfn.TEXTJOIN("",TRUE,_xlpm.letras)
   )
)</f>
        <v>LdSSF</v>
      </c>
      <c r="AW182" s="216" t="str">
        <f>IF(CONTRATOS[[#This Row],[FISCAL DEMANDANTE]]="sem indicação",CONTRATOS[[#This Row],[FISCAL TECNICO]],CONTRATOS[[#This Row],[FISCAL DEMANDANTE]])</f>
        <v>Lanalucia dos Santos Soares Figueiredo</v>
      </c>
      <c r="AX182" s="540" cm="1">
        <f t="array" ref="AX18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82" s="58" t="str">
        <f>_xlfn.CONCAT(CONTRATOS[[#This Row],[ARP ou CONTRATO]],CONTRATOS[[#This Row],[N°ANO]])</f>
        <v>ARP031/2025</v>
      </c>
      <c r="AZ182" s="293" t="str">
        <f>IF(ISNUMBER(FIND("8.666",AA182)),
"Nos termos da Portaria n° 3.615/2021-GP, a prorrogação de contratos administrativos deverá ser instaurada com antecedência mínima de 60 (sessenta) dias do término da vigência, mediante envio do respectivo expediente à SEADM, via SEI.",
IF(ISNUMBER(FIND("14.133",AA182)),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82" s="556"/>
    </row>
    <row r="183" spans="1:53" ht="107.25">
      <c r="A183" s="58" t="s">
        <v>52</v>
      </c>
      <c r="B183" s="57" t="s">
        <v>901</v>
      </c>
      <c r="C183" s="58">
        <v>2024</v>
      </c>
      <c r="D183" s="57" t="s">
        <v>1268</v>
      </c>
      <c r="E183" s="58" t="s">
        <v>1269</v>
      </c>
      <c r="F183" s="59" t="s">
        <v>1270</v>
      </c>
      <c r="G183" s="57" t="s">
        <v>57</v>
      </c>
      <c r="H183" s="58" t="s">
        <v>132</v>
      </c>
      <c r="I183" s="60" t="s">
        <v>1271</v>
      </c>
      <c r="J183" s="61">
        <v>45574</v>
      </c>
      <c r="K183" s="62" t="str">
        <f>TEXT(J183,"DD/MM/AA")</f>
        <v>09/10/24</v>
      </c>
      <c r="L183" s="61">
        <v>46486</v>
      </c>
      <c r="M183" s="63" t="str">
        <f>TEXT(L183,"DD/MM/AA")</f>
        <v>09/04/27</v>
      </c>
      <c r="N183" s="115">
        <f>_xlfn.DAYS(CONTRATOS[[#This Row],[TÉRMINO]],CONTRATOS[[#This Row],[INÍCIO]])</f>
        <v>912</v>
      </c>
      <c r="O183" s="64">
        <f ca="1">IF(ISBLANK(CONTRATOS[[#This Row],[TÉRMINO]]),"-",IF(ISNUMBER(CONTRATOS[[#This Row],[TÉRMINO]]),IF(CONTRATOS[[#This Row],[TÉRMINO]]&lt;TODAY(),"EXPIRADO",CONTRATOS[[#This Row],[TÉRMINO]]-TODAY()),"INDETERMINADO"))</f>
        <v>312</v>
      </c>
      <c r="P183" s="64" t="str">
        <f ca="1">IF(O183="EXPIRADO","EXPIRADO",(IF(O183&lt;=30,"INFERIOR A 30 DIAS",(IF(O183&lt;=60,"INFERIOR A 60 DIAS",(IF(O183&lt;=90,"INFERIOR A 90 DIAS",(IF(O183&lt;=120,"INFERIOR A 120 DIAS",(IF(O183&lt;150,"INFERIOR A 150 DIAS",(IF(O183=150,"150 DIAS","SUPERIOR A 150 DIAS")))))))))))))</f>
        <v>SUPERIOR A 150 DIAS</v>
      </c>
      <c r="Q183" s="62" t="str">
        <f ca="1">IF(CONTRATOS[[#This Row],[TÉRMINO]]="","VIGENTE",IF(CONTRATOS[[#This Row],[TÉRMINO]]&gt;=TODAY(),"VIGENTE","EXPIRADO"))</f>
        <v>VIGENTE</v>
      </c>
      <c r="R183" s="72">
        <v>8820</v>
      </c>
      <c r="S183" s="80" t="s">
        <v>60</v>
      </c>
      <c r="T183" s="66">
        <f>IF(LEFT(AY183,3)="ARP",
    0,
    IFERROR(VLOOKUP(AY183,'M.11 Contratos execução'!A:V,17,FALSE),0)
)</f>
        <v>2</v>
      </c>
      <c r="U183" s="58" t="s">
        <v>357</v>
      </c>
      <c r="V183" s="167" t="s">
        <v>1272</v>
      </c>
      <c r="W183" s="96" cm="1">
        <f t="array" ref="W18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2372.6799999999998</v>
      </c>
      <c r="X183" s="96" cm="1">
        <f t="array" ref="X18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11605.79</v>
      </c>
      <c r="Y183" s="67" t="s">
        <v>1273</v>
      </c>
      <c r="Z183" s="158"/>
      <c r="AA183" s="58" t="s">
        <v>81</v>
      </c>
      <c r="AB183" s="61">
        <v>45883</v>
      </c>
      <c r="AC183" s="58" t="s">
        <v>82</v>
      </c>
      <c r="AD183" s="289" t="str">
        <f>IF(CONTRATOS[[#This Row],[DIAS_CONTRATO]]&lt;=1800,"PRAZO LEGAL",IF(CONTRATOS[[#This Row],[DIAS_CONTRATO]]&lt;=2130,"EXCEPCIONAL","EMERGENCIAL"))</f>
        <v>PRAZO LEGAL</v>
      </c>
      <c r="AE183" s="116" t="str">
        <f>YEAR(L183) &amp; " - " &amp; IF(MONTH(L183)&lt;=3, "1º Trimestre", IF(MONTH(L183)&lt;=6, "2º Trimestre", IF(MONTH(L183)&lt;=9, "3º Trimestre", IF(MONTH(L183)&lt;=12, "4º Trimestre"))))</f>
        <v>2027 - 2º Trimestre</v>
      </c>
      <c r="AF183" s="130">
        <f>CONTRATOS[[#This Row],[TÉRMINO]]-60</f>
        <v>46426</v>
      </c>
      <c r="AG183" s="116" t="str">
        <f>IF(Z183="","Sem informação", IF(Z183&lt;=AF183, "Dentro do prazo", "Fora do prazo"))</f>
        <v>Sem informação</v>
      </c>
      <c r="AH183" s="58" t="s">
        <v>115</v>
      </c>
      <c r="AJ183" s="58" t="s">
        <v>1274</v>
      </c>
      <c r="AK183" s="58" t="s">
        <v>69</v>
      </c>
      <c r="AL183" s="58" t="s">
        <v>362</v>
      </c>
      <c r="AM183" s="58" t="s">
        <v>69</v>
      </c>
      <c r="AN183" s="58" t="s">
        <v>69</v>
      </c>
      <c r="AO183" s="212" t="s">
        <v>1275</v>
      </c>
      <c r="AP183" s="143">
        <f ca="1">CONTRATOS[[#This Row],[TÉRMINO]]-TODAY()</f>
        <v>312</v>
      </c>
      <c r="AQ183" s="58" t="str">
        <f>IF(YEAR(CONTRATOS[[#This Row],[TÉRMINO]])=2024,INT((MONTH(CONTRATOS[[#This Row],[TÉRMINO]])+2)/3),"")</f>
        <v/>
      </c>
      <c r="AR183" s="58"/>
      <c r="AS183" s="58" t="str">
        <f ca="1">IF(TODAY()-AB183&gt;365,"Iniciar Processo de Reajuste","Aguardar anualidade")</f>
        <v>Aguardar anualidade</v>
      </c>
      <c r="AT183" s="58" t="str">
        <f>_xlfn.CONCAT(TEXT(B183,"000"),"/",C183)</f>
        <v>106/2024</v>
      </c>
      <c r="AU183" s="58"/>
      <c r="AV183" s="58" t="str" cm="1">
        <f t="array" ref="AV183">IF(CONTRATOS[[#This Row],[NOME DO FISCAL ]]="Sem indicação",
   CONTRATOS[[#This Row],[NOME DO FISCAL ]],
   _xlfn.LET(
      _xlpm.s, " "&amp;TRIM(CONTRATOS[[#This Row],[NOME DO FISCAL ]]),
      _xlpm.n, LEN(_xlpm.s)-1,
      _xlpm.idx, _xlfn.SEQUENCE(1,_xlpm.n),
      _xlpm.letras, IF(MID(_xlpm.s,_xlpm.idx,1)=" ", MID(_xlpm.s,_xlpm.idx+1,1), ""),
      _xlfn.TEXTJOIN("",TRUE,_xlpm.letras)
   )
)</f>
        <v>KRSG</v>
      </c>
      <c r="AW183" s="57" t="str">
        <f>IF(CONTRATOS[[#This Row],[FISCAL DEMANDANTE]]="sem indicação",CONTRATOS[[#This Row],[FISCAL TECNICO]],CONTRATOS[[#This Row],[FISCAL DEMANDANTE]])</f>
        <v xml:space="preserve">Klaus Rhossard Seabra Guimarães </v>
      </c>
      <c r="AX183" s="540" cm="1">
        <f t="array" ref="AX18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21591.040000000001</v>
      </c>
      <c r="AY183" s="58" t="str">
        <f>_xlfn.CONCAT(CONTRATOS[[#This Row],[ARP ou CONTRATO]],CONTRATOS[[#This Row],[N°ANO]])</f>
        <v>CONTRATO106/2024</v>
      </c>
      <c r="AZ183" s="293" t="str">
        <f>IF(ISNUMBER(FIND("8.666",AA183)),
"Nos termos da Portaria n° 3.615/2021-GP, a prorrogação de contratos administrativos deverá ser instaurada com antecedência mínima de 60 (sessenta) dias do término da vigência, mediante envio do respectivo expediente à SEADM, via SEI.",
IF(ISNUMBER(FIND("14.133",AA183)),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83" s="556"/>
    </row>
    <row r="184" spans="1:53" ht="96">
      <c r="A184" s="58" t="s">
        <v>52</v>
      </c>
      <c r="B184" s="57" t="s">
        <v>779</v>
      </c>
      <c r="C184" s="58">
        <v>2025</v>
      </c>
      <c r="D184" s="57" t="s">
        <v>1276</v>
      </c>
      <c r="E184" s="58" t="s">
        <v>1277</v>
      </c>
      <c r="F184" s="59" t="s">
        <v>1278</v>
      </c>
      <c r="G184" s="57" t="s">
        <v>182</v>
      </c>
      <c r="H184" s="58" t="s">
        <v>1279</v>
      </c>
      <c r="I184" s="60" t="s">
        <v>206</v>
      </c>
      <c r="J184" s="61">
        <v>45770</v>
      </c>
      <c r="K184" s="62">
        <v>46135</v>
      </c>
      <c r="L184" s="61">
        <v>46500</v>
      </c>
      <c r="M184" s="63" t="s">
        <v>184</v>
      </c>
      <c r="N184" s="115">
        <f>_xlfn.DAYS(CONTRATOS[[#This Row],[TÉRMINO]],CONTRATOS[[#This Row],[INÍCIO]])</f>
        <v>730</v>
      </c>
      <c r="O184" s="62">
        <f ca="1">IF(ISBLANK(L184),"-",IF(ISNUMBER(L184),IF(L184&lt;TODAY(),"EXPIRADO",L184-TODAY()),"INDETERMINADO"))</f>
        <v>326</v>
      </c>
      <c r="P184" s="64" t="str">
        <f ca="1">IF(O184="EXPIRADO","EXPIRADO",(IF(O184&lt;=30,"INFERIOR A 30 DIAS",(IF(O184&lt;=60,"INFERIOR A 60 DIAS",(IF(O184&lt;=90,"INFERIOR A 90 DIAS",(IF(O184&lt;=120,"INFERIOR A 120 DIAS",(IF(O184&lt;150,"INFERIOR A 150 DIAS",(IF(O184=150,"150 DIAS","SUPERIOR A 150 DIAS")))))))))))))</f>
        <v>SUPERIOR A 150 DIAS</v>
      </c>
      <c r="Q184" s="62" t="str">
        <f ca="1">IF(L184="","VIGENTE",IF(L184&gt;=TODAY(),"VIGENTE","EXPIRADO"))</f>
        <v>VIGENTE</v>
      </c>
      <c r="R184" s="72">
        <v>61500</v>
      </c>
      <c r="S184" s="80" t="s">
        <v>60</v>
      </c>
      <c r="T184" s="66">
        <f>IF(LEFT(AY184,3)="ARP",
    0,
    IFERROR(VLOOKUP(AY184,'M.11 Contratos execução'!A:V,17,FALSE),0)
)</f>
        <v>0</v>
      </c>
      <c r="U184" s="58" t="s">
        <v>78</v>
      </c>
      <c r="V184" s="58" t="s">
        <v>1280</v>
      </c>
      <c r="W184" s="96" cm="1">
        <f t="array" ref="W18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84" s="96" cm="1">
        <f t="array" ref="X18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61500</v>
      </c>
      <c r="Y184" s="67" t="s">
        <v>1281</v>
      </c>
      <c r="Z184" s="158"/>
      <c r="AA184" s="58" t="s">
        <v>81</v>
      </c>
      <c r="AB184" s="61">
        <v>45726</v>
      </c>
      <c r="AC184" s="408" t="s">
        <v>66</v>
      </c>
      <c r="AD184" s="116" t="s">
        <v>188</v>
      </c>
      <c r="AE184" s="116" t="s">
        <v>189</v>
      </c>
      <c r="AF184" s="218">
        <f>CONTRATOS[[#This Row],[TÉRMINO]]-60</f>
        <v>46440</v>
      </c>
      <c r="AG184" s="116" t="str">
        <f>IF(Z184="","Sem informação", IF(Z184&lt;=AF184, "Dentro do prazo", "Fora do prazo"))</f>
        <v>Sem informação</v>
      </c>
      <c r="AH184" s="58" t="s">
        <v>115</v>
      </c>
      <c r="AJ184" s="58" t="s">
        <v>455</v>
      </c>
      <c r="AK184" s="58" t="s">
        <v>1282</v>
      </c>
      <c r="AL184" s="58" t="s">
        <v>1283</v>
      </c>
      <c r="AM184" s="58" t="s">
        <v>69</v>
      </c>
      <c r="AN184" s="58" t="s">
        <v>69</v>
      </c>
      <c r="AO18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rennan.santos@tjpa.jus.br;afonso.teixeira@tjpa.jus.br; brunna.silva@tjpa.jus.br; ; ;coordenadoria.contratos@tjpa.jus.br</v>
      </c>
      <c r="AP184" s="143">
        <v>261</v>
      </c>
      <c r="AQ184" s="58" t="str">
        <f>IF(YEAR(CONTRATOS[[#This Row],[TÉRMINO]])=2024,INT((MONTH(CONTRATOS[[#This Row],[TÉRMINO]])+2)/3),"")</f>
        <v/>
      </c>
      <c r="AR184" s="58"/>
      <c r="AS184" s="58" t="str">
        <f ca="1">IF(TODAY()-AB184&gt;365,"Iniciar Processo de Reajuste","Aguardar anualidade")</f>
        <v>Iniciar Processo de Reajuste</v>
      </c>
      <c r="AT184" s="58" t="s">
        <v>1284</v>
      </c>
      <c r="AU184" s="58"/>
      <c r="AV184" s="58" t="str" cm="1">
        <f t="array" ref="AV184">IF(CONTRATOS[[#This Row],[NOME DO FISCAL ]]="Sem indicação",
   CONTRATOS[[#This Row],[NOME DO FISCAL ]],
   _xlfn.LET(
      _xlpm.s, " "&amp;TRIM(CONTRATOS[[#This Row],[NOME DO FISCAL ]]),
      _xlpm.n, LEN(_xlpm.s)-1,
      _xlpm.idx, _xlfn.SEQUENCE(1,_xlpm.n),
      _xlpm.letras, IF(MID(_xlpm.s,_xlpm.idx,1)=" ", MID(_xlpm.s,_xlpm.idx+1,1), ""),
      _xlfn.TEXTJOIN("",TRUE,_xlpm.letras)
   )
)</f>
        <v>ATNN</v>
      </c>
      <c r="AW184" s="57" t="str">
        <f>IF(CONTRATOS[[#This Row],[FISCAL DEMANDANTE]]="sem indicação",CONTRATOS[[#This Row],[FISCAL TECNICO]],CONTRATOS[[#This Row],[FISCAL DEMANDANTE]])</f>
        <v>Afonso Teixeira Noura Neto</v>
      </c>
      <c r="AX184" s="540" cm="1">
        <f t="array" ref="AX18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61500</v>
      </c>
      <c r="AY184" s="58" t="str">
        <f>_xlfn.CONCAT(CONTRATOS[[#This Row],[ARP ou CONTRATO]],CONTRATOS[[#This Row],[N°ANO]])</f>
        <v>CONTRATO043/2025</v>
      </c>
      <c r="AZ184" s="293" t="str">
        <f>IF(ISNUMBER(FIND("8.666",AA184)),
"Nos termos da Portaria n° 3.615/2021-GP, a prorrogação de contratos administrativos deverá ser instaurada com antecedência mínima de 60 (sessenta) dias do término da vigência, mediante envio do respectivo expediente à SEADM, via SEI.",
IF(ISNUMBER(FIND("14.133",AA184)),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84" s="556"/>
    </row>
    <row r="185" spans="1:53" ht="60">
      <c r="A185" s="58" t="s">
        <v>52</v>
      </c>
      <c r="B185" s="57" t="s">
        <v>127</v>
      </c>
      <c r="C185" s="58">
        <v>2026</v>
      </c>
      <c r="D185" s="57" t="s">
        <v>1285</v>
      </c>
      <c r="E185" s="58" t="s">
        <v>1286</v>
      </c>
      <c r="F185" s="59" t="s">
        <v>1287</v>
      </c>
      <c r="G185" s="57" t="s">
        <v>57</v>
      </c>
      <c r="H185" s="58" t="s">
        <v>132</v>
      </c>
      <c r="I185" s="60" t="s">
        <v>1288</v>
      </c>
      <c r="J185" s="61">
        <v>46140</v>
      </c>
      <c r="K185" s="62" t="str">
        <f>TEXT(J185,"DD/MM/AA")</f>
        <v>28/04/26</v>
      </c>
      <c r="L185" s="61">
        <v>46505</v>
      </c>
      <c r="M185" s="63" t="str">
        <f>TEXT(L185,"DD/MM/AA")</f>
        <v>28/04/27</v>
      </c>
      <c r="N185" s="115">
        <f>_xlfn.DAYS(CONTRATOS[[#This Row],[TÉRMINO]],CONTRATOS[[#This Row],[INÍCIO]])</f>
        <v>365</v>
      </c>
      <c r="O185" s="62">
        <f ca="1">IF(ISBLANK(CONTRATOS[[#This Row],[TÉRMINO]]),"-",IF(ISNUMBER(CONTRATOS[[#This Row],[TÉRMINO]]),IF(CONTRATOS[[#This Row],[TÉRMINO]]&lt;TODAY(),"EXPIRADO",CONTRATOS[[#This Row],[TÉRMINO]]-TODAY()),"INDETERMINADO"))</f>
        <v>331</v>
      </c>
      <c r="P185" s="64" t="str">
        <f ca="1">IF(O185="EXPIRADO","EXPIRADO",(IF(O185&lt;=30,"INFERIOR A 30 DIAS",(IF(O185&lt;=60,"INFERIOR A 60 DIAS",(IF(O185&lt;=90,"INFERIOR A 90 DIAS",(IF(O185&lt;=120,"INFERIOR A 120 DIAS",(IF(O185&lt;150,"INFERIOR A 150 DIAS",(IF(O185=150,"150 DIAS","SUPERIOR A 150 DIAS")))))))))))))</f>
        <v>SUPERIOR A 150 DIAS</v>
      </c>
      <c r="Q185" s="62" t="str">
        <f ca="1">IF(CONTRATOS[[#This Row],[TÉRMINO]]="","VIGENTE",IF(CONTRATOS[[#This Row],[TÉRMINO]]&gt;=TODAY(),"VIGENTE","EXPIRADO"))</f>
        <v>VIGENTE</v>
      </c>
      <c r="R185" s="293">
        <v>3432</v>
      </c>
      <c r="S185" s="80" t="s">
        <v>60</v>
      </c>
      <c r="T185" s="599">
        <f>IF(LEFT(AY185,3)="ARP",
    0,
    IFERROR(VLOOKUP(AY185,'M.11 Contratos execução'!A:V,17,FALSE),0)
)</f>
        <v>0</v>
      </c>
      <c r="U185" s="58" t="s">
        <v>207</v>
      </c>
      <c r="V185" s="167" t="s">
        <v>1289</v>
      </c>
      <c r="W185" s="179" cm="1">
        <f t="array" ref="W18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85" s="179" cm="1">
        <f t="array" ref="X18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3432</v>
      </c>
      <c r="Y185" s="67"/>
      <c r="Z185" s="158"/>
      <c r="AA185" s="598" t="s">
        <v>81</v>
      </c>
      <c r="AB185" s="61">
        <v>46086</v>
      </c>
      <c r="AC185" s="58" t="s">
        <v>66</v>
      </c>
      <c r="AD185" s="168" t="str">
        <f>IF(CONTRATOS[[#This Row],[DIAS_CONTRATO]]&lt;=1800,"PRAZO LEGAL",IF(CONTRATOS[[#This Row],[DIAS_CONTRATO]]&lt;=2130,"EXCEPCIONAL","EMERGENCIAL"))</f>
        <v>PRAZO LEGAL</v>
      </c>
      <c r="AE185" s="116" t="str">
        <f>YEAR(L185) &amp; " - " &amp; IF(MONTH(L185)&lt;=3, "1º Trimestre", IF(MONTH(L185)&lt;=6, "2º Trimestre", IF(MONTH(L185)&lt;=9, "3º Trimestre", IF(MONTH(L185)&lt;=12, "4º Trimestre"))))</f>
        <v>2027 - 2º Trimestre</v>
      </c>
      <c r="AF185" s="130">
        <f>CONTRATOS[[#This Row],[TÉRMINO]]-60</f>
        <v>46445</v>
      </c>
      <c r="AG185" s="116" t="str">
        <f>IF(Z185="","Sem informação", IF(Z185&lt;=AF185, "Dentro do prazo", "Fora do prazo"))</f>
        <v>Sem informação</v>
      </c>
      <c r="AH185" s="79"/>
      <c r="AJ185" s="58" t="s">
        <v>212</v>
      </c>
      <c r="AK185" s="58" t="s">
        <v>69</v>
      </c>
      <c r="AL185" s="58" t="s">
        <v>211</v>
      </c>
      <c r="AM185" s="58" t="s">
        <v>69</v>
      </c>
      <c r="AN185" s="58" t="s">
        <v>69</v>
      </c>
      <c r="AO185" s="61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alexandro.furtado@tjpa.jus.br;; amanda.barros@tjpa.jus.br; ; ;coordenadoria.contratos@tjpa.jus.br</v>
      </c>
      <c r="AP185" s="143">
        <f ca="1">CONTRATOS[[#This Row],[TÉRMINO]]-TODAY()</f>
        <v>331</v>
      </c>
      <c r="AQ185" s="58" t="str">
        <f>IF(YEAR(CONTRATOS[[#This Row],[TÉRMINO]])=2024,INT((MONTH(CONTRATOS[[#This Row],[TÉRMINO]])+2)/3),"")</f>
        <v/>
      </c>
      <c r="AR185" s="58"/>
      <c r="AS185" s="58" t="str">
        <f ca="1">IF(TODAY()-AB185&gt;365,"Iniciar Processo de Reajuste","Aguardar anualidade")</f>
        <v>Aguardar anualidade</v>
      </c>
      <c r="AT185" s="58" t="str">
        <f>_xlfn.CONCAT(TEXT(B185,"000"),"/",C185)</f>
        <v>020/2026</v>
      </c>
      <c r="AU185" s="58"/>
      <c r="AV185" s="57" t="str" cm="1">
        <f t="array" ref="AV185">IF(CONTRATOS[[#This Row],[NOME DO FISCAL ]]="Sem indicação",
   CONTRATOS[[#This Row],[NOME DO FISCAL ]],
   _xlfn.LET(
      _xlpm.s, " "&amp;TRIM(CONTRATOS[[#This Row],[NOME DO FISCAL ]]),
      _xlpm.n, LEN(_xlpm.s)-1,
      _xlpm.idx, _xlfn.SEQUENCE(1,_xlpm.n),
      _xlpm.letras, IF(MID(_xlpm.s,_xlpm.idx,1)=" ", MID(_xlpm.s,_xlpm.idx+1,1), ""),
      _xlfn.TEXTJOIN("",TRUE,_xlpm.letras)
   )
)</f>
        <v>AMMB</v>
      </c>
      <c r="AW185" s="57" t="str">
        <f>IF(CONTRATOS[[#This Row],[FISCAL DEMANDANTE]]="sem indicação",CONTRATOS[[#This Row],[FISCAL TECNICO]],CONTRATOS[[#This Row],[FISCAL DEMANDANTE]])</f>
        <v>Amanda Maciel Machado Barros</v>
      </c>
      <c r="AX185" s="540" cm="1">
        <f t="array" ref="AX18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85" s="58" t="str">
        <f>_xlfn.CONCAT(CONTRATOS[[#This Row],[ARP ou CONTRATO]],CONTRATOS[[#This Row],[N°ANO]])</f>
        <v>CONTRATO020/2026</v>
      </c>
      <c r="AZ185" s="293" t="str">
        <f>IF(ISNUMBER(FIND("8.666",AA185)),
"Nos termos da Portaria n° 3.615/2021-GP, a prorrogação de contratos administrativos deverá ser instaurada com antecedência mínima de 60 (sessenta) dias do término da vigência, mediante envio do respectivo expediente à SEADM, via SEI.",
IF(ISNUMBER(FIND("14.133",AA185)),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85" s="556"/>
    </row>
    <row r="186" spans="1:53" ht="60">
      <c r="A186" s="58" t="s">
        <v>52</v>
      </c>
      <c r="B186" s="68" t="s">
        <v>1034</v>
      </c>
      <c r="C186" s="69">
        <v>2021</v>
      </c>
      <c r="D186" s="57" t="s">
        <v>1290</v>
      </c>
      <c r="E186" s="58" t="s">
        <v>1291</v>
      </c>
      <c r="F186" s="59" t="s">
        <v>1292</v>
      </c>
      <c r="G186" s="115" t="s">
        <v>57</v>
      </c>
      <c r="H186" s="58" t="s">
        <v>58</v>
      </c>
      <c r="I186" s="60" t="s">
        <v>976</v>
      </c>
      <c r="J186" s="61">
        <v>44317</v>
      </c>
      <c r="K186" s="62" t="str">
        <f>TEXT(J186,"DD/MM/AA")</f>
        <v>01/05/21</v>
      </c>
      <c r="L186" s="61">
        <v>46508</v>
      </c>
      <c r="M186" s="63" t="str">
        <f>TEXT(L186,"DD/MM/AA")</f>
        <v>01/05/27</v>
      </c>
      <c r="N186" s="62">
        <f>_xlfn.DAYS(CONTRATOS[[#This Row],[TÉRMINO]],CONTRATOS[[#This Row],[INÍCIO]])</f>
        <v>2191</v>
      </c>
      <c r="O186" s="64">
        <f ca="1">IF(ISBLANK(CONTRATOS[[#This Row],[TÉRMINO]]),"-",IF(ISNUMBER(CONTRATOS[[#This Row],[TÉRMINO]]),IF(CONTRATOS[[#This Row],[TÉRMINO]]&lt;TODAY(),"EXPIRADO",CONTRATOS[[#This Row],[TÉRMINO]]-TODAY()),"INDETERMINADO"))</f>
        <v>334</v>
      </c>
      <c r="P186" s="64" t="str">
        <f ca="1">IF(O186="EXPIRADO","EXPIRADO",(IF(O186&lt;=30,"INFERIOR A 30 DIAS",(IF(O186&lt;=60,"INFERIOR A 60 DIAS",(IF(O186&lt;=90,"INFERIOR A 90 DIAS",(IF(O186&lt;=120,"INFERIOR A 120 DIAS",(IF(O186&lt;150,"INFERIOR A 150 DIAS",(IF(O186=150,"150 DIAS","SUPERIOR A 150 DIAS")))))))))))))</f>
        <v>SUPERIOR A 150 DIAS</v>
      </c>
      <c r="Q186" s="64" t="str">
        <f ca="1">IF(CONTRATOS[[#This Row],[TÉRMINO]]="","VIGENTE",IF(CONTRATOS[[#This Row],[TÉRMINO]]&gt;=TODAY(),"VIGENTE","EXPIRADO"))</f>
        <v>VIGENTE</v>
      </c>
      <c r="R186" s="72">
        <v>1241155.54</v>
      </c>
      <c r="S186" s="80" t="s">
        <v>60</v>
      </c>
      <c r="T186" s="66">
        <f>IF(LEFT(AY186,3)="ARP",
    0,
    IFERROR(VLOOKUP(AY186,'M.11 Contratos execução'!A:V,17,FALSE),0)
)</f>
        <v>5</v>
      </c>
      <c r="U186" s="58" t="s">
        <v>78</v>
      </c>
      <c r="V186" s="58" t="s">
        <v>1293</v>
      </c>
      <c r="W186" s="96" cm="1">
        <f t="array" ref="W18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36110.089999999997</v>
      </c>
      <c r="X186" s="96" cm="1">
        <f t="array" ref="X18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1365271.09</v>
      </c>
      <c r="Y186" s="67" t="s">
        <v>1294</v>
      </c>
      <c r="Z186" s="158"/>
      <c r="AA186" s="58" t="s">
        <v>64</v>
      </c>
      <c r="AB186" s="58"/>
      <c r="AC186" s="58" t="s">
        <v>101</v>
      </c>
      <c r="AD186" s="58" t="str">
        <f>IF(CONTRATOS[[#This Row],[DIAS_CONTRATO]]&lt;=1800,"PRAZO LEGAL",IF(CONTRATOS[[#This Row],[DIAS_CONTRATO]]&lt;=2130,"EXCEPCIONAL","EMERGENCIAL"))</f>
        <v>EMERGENCIAL</v>
      </c>
      <c r="AE186" s="58" t="str">
        <f>YEAR(L186) &amp; " - " &amp; IF(MONTH(L186)&lt;=3, "1º Trimestre", IF(MONTH(L186)&lt;=6, "2º Trimestre", IF(MONTH(L186)&lt;=9, "3º Trimestre", IF(MONTH(L186)&lt;=12, "4º Trimestre"))))</f>
        <v>2027 - 2º Trimestre</v>
      </c>
      <c r="AF186" s="218">
        <f>CONTRATOS[[#This Row],[TÉRMINO]]-60</f>
        <v>46448</v>
      </c>
      <c r="AG186" s="116" t="str">
        <f>IF(Z186="","Sem informação", IF(Z186&lt;=AF186, "Dentro do prazo", "Fora do prazo"))</f>
        <v>Sem informação</v>
      </c>
      <c r="AH186" s="58" t="s">
        <v>115</v>
      </c>
      <c r="AJ186" s="58" t="s">
        <v>405</v>
      </c>
      <c r="AK186" s="58" t="s">
        <v>1087</v>
      </c>
      <c r="AL186" s="58" t="s">
        <v>1087</v>
      </c>
      <c r="AM186" s="115" t="s">
        <v>69</v>
      </c>
      <c r="AN186" s="115" t="s">
        <v>406</v>
      </c>
      <c r="AO18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djalma.martins@tjpa.jus.br;helio.pinheiro@tjpa.jus.br; helio.pinheiro@tjpa.jus.br; ; rafaela.prazeres@tjpa.jus.br;coordenadoria.contratos@tjpa.jus.br</v>
      </c>
      <c r="AP186" s="143">
        <f ca="1">CONTRATOS[[#This Row],[TÉRMINO]]-TODAY()</f>
        <v>334</v>
      </c>
      <c r="AQ186" s="58" t="str">
        <f>IF(YEAR(CONTRATOS[[#This Row],[TÉRMINO]])=2024,INT((MONTH(CONTRATOS[[#This Row],[TÉRMINO]])+2)/3),"")</f>
        <v/>
      </c>
      <c r="AR186" s="58"/>
      <c r="AS186" s="58" t="str">
        <f ca="1">IF(TODAY()-AB186&gt;365,"Iniciar Processo de Reajuste","Aguardar anualidade")</f>
        <v>Iniciar Processo de Reajuste</v>
      </c>
      <c r="AT186" s="58" t="str">
        <f>_xlfn.CONCAT(TEXT(B186,"000"),"/",C186)</f>
        <v>014/2021</v>
      </c>
      <c r="AU186" s="58"/>
      <c r="AV186" s="58" t="str" cm="1">
        <f t="array" ref="AV186">IF(CONTRATOS[[#This Row],[NOME DO FISCAL ]]="Sem indicação",
   CONTRATOS[[#This Row],[NOME DO FISCAL ]],
   _xlfn.LET(
      _xlpm.s, " "&amp;TRIM(CONTRATOS[[#This Row],[NOME DO FISCAL ]]),
      _xlpm.n, LEN(_xlpm.s)-1,
      _xlpm.idx, _xlfn.SEQUENCE(1,_xlpm.n),
      _xlpm.letras, IF(MID(_xlpm.s,_xlpm.idx,1)=" ", MID(_xlpm.s,_xlpm.idx+1,1), ""),
      _xlfn.TEXTJOIN("",TRUE,_xlpm.letras)
   )
)</f>
        <v>HdSP</v>
      </c>
      <c r="AW186" s="57" t="str">
        <f>IF(CONTRATOS[[#This Row],[FISCAL DEMANDANTE]]="sem indicação",CONTRATOS[[#This Row],[FISCAL TECNICO]],CONTRATOS[[#This Row],[FISCAL DEMANDANTE]])</f>
        <v>Helio da Silva Pinheiro</v>
      </c>
      <c r="AX186" s="540" cm="1">
        <f t="array" ref="AX18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4563759.3599999994</v>
      </c>
      <c r="AY186" s="58" t="str">
        <f>_xlfn.CONCAT(CONTRATOS[[#This Row],[ARP ou CONTRATO]],CONTRATOS[[#This Row],[N°ANO]])</f>
        <v>CONTRATO014/2021</v>
      </c>
      <c r="AZ186" s="293" t="str">
        <f>IF(ISNUMBER(FIND("8.666",AA186)),
"Nos termos da Portaria n° 3.615/2021-GP, a prorrogação de contratos administrativos deverá ser instaurada com antecedência mínima de 60 (sessenta) dias do término da vigência, mediante envio do respectivo expediente à SEADM, via SEI.",
IF(ISNUMBER(FIND("14.133",AA186)),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86" s="556"/>
    </row>
    <row r="187" spans="1:53" s="215" customFormat="1" ht="72">
      <c r="A187" s="58" t="s">
        <v>52</v>
      </c>
      <c r="B187" s="68" t="s">
        <v>680</v>
      </c>
      <c r="C187" s="69">
        <v>2021</v>
      </c>
      <c r="D187" s="57" t="s">
        <v>1198</v>
      </c>
      <c r="E187" s="58" t="s">
        <v>1177</v>
      </c>
      <c r="F187" s="59" t="s">
        <v>1295</v>
      </c>
      <c r="G187" s="115" t="s">
        <v>57</v>
      </c>
      <c r="H187" s="58" t="s">
        <v>58</v>
      </c>
      <c r="I187" s="60" t="s">
        <v>1296</v>
      </c>
      <c r="J187" s="61">
        <v>44319</v>
      </c>
      <c r="K187" s="62" t="str">
        <f>TEXT(J187,"DD/MM/AA")</f>
        <v>03/05/21</v>
      </c>
      <c r="L187" s="61">
        <v>46510</v>
      </c>
      <c r="M187" s="63" t="str">
        <f>TEXT(L187,"DD/MM/AA")</f>
        <v>03/05/27</v>
      </c>
      <c r="N187" s="62">
        <f>_xlfn.DAYS(CONTRATOS[[#This Row],[TÉRMINO]],CONTRATOS[[#This Row],[INÍCIO]])</f>
        <v>2191</v>
      </c>
      <c r="O187" s="64">
        <f ca="1">IF(ISBLANK(CONTRATOS[[#This Row],[TÉRMINO]]),"-",IF(ISNUMBER(CONTRATOS[[#This Row],[TÉRMINO]]),IF(CONTRATOS[[#This Row],[TÉRMINO]]&lt;TODAY(),"EXPIRADO",CONTRATOS[[#This Row],[TÉRMINO]]-TODAY()),"INDETERMINADO"))</f>
        <v>336</v>
      </c>
      <c r="P187" s="64" t="str">
        <f ca="1">IF(O187="EXPIRADO","EXPIRADO",(IF(O187&lt;=30,"INFERIOR A 30 DIAS",(IF(O187&lt;=60,"INFERIOR A 60 DIAS",(IF(O187&lt;=90,"INFERIOR A 90 DIAS",(IF(O187&lt;=120,"INFERIOR A 120 DIAS",(IF(O187&lt;150,"INFERIOR A 150 DIAS",(IF(O187=150,"150 DIAS","SUPERIOR A 150 DIAS")))))))))))))</f>
        <v>SUPERIOR A 150 DIAS</v>
      </c>
      <c r="Q187" s="64" t="str">
        <f ca="1">IF(CONTRATOS[[#This Row],[TÉRMINO]]="","VIGENTE",IF(CONTRATOS[[#This Row],[TÉRMINO]]&gt;=TODAY(),"VIGENTE","EXPIRADO"))</f>
        <v>VIGENTE</v>
      </c>
      <c r="R187" s="72">
        <v>134650</v>
      </c>
      <c r="S187" s="80" t="s">
        <v>60</v>
      </c>
      <c r="T187" s="66">
        <f>IF(LEFT(AY187,3)="ARP",
    0,
    IFERROR(VLOOKUP(AY187,'M.11 Contratos execução'!A:V,17,FALSE),0)
)</f>
        <v>6</v>
      </c>
      <c r="U187" s="58" t="s">
        <v>61</v>
      </c>
      <c r="V187" s="58" t="s">
        <v>1297</v>
      </c>
      <c r="W187" s="96" cm="1">
        <f t="array" ref="W18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87" s="96" cm="1">
        <f t="array" ref="X18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196549.15</v>
      </c>
      <c r="Y187" s="67" t="s">
        <v>1298</v>
      </c>
      <c r="Z187" s="158"/>
      <c r="AA187" s="58" t="s">
        <v>64</v>
      </c>
      <c r="AB187" s="58"/>
      <c r="AC187" s="58" t="s">
        <v>65</v>
      </c>
      <c r="AD187" s="58" t="str">
        <f>IF(CONTRATOS[[#This Row],[DIAS_CONTRATO]]&lt;=1800,"PRAZO LEGAL",IF(CONTRATOS[[#This Row],[DIAS_CONTRATO]]&lt;=2130,"EXCEPCIONAL","EMERGENCIAL"))</f>
        <v>EMERGENCIAL</v>
      </c>
      <c r="AE187" s="58" t="str">
        <f>YEAR(L187) &amp; " - " &amp; IF(MONTH(L187)&lt;=3, "1º Trimestre", IF(MONTH(L187)&lt;=6, "2º Trimestre", IF(MONTH(L187)&lt;=9, "3º Trimestre", IF(MONTH(L187)&lt;=12, "4º Trimestre"))))</f>
        <v>2027 - 2º Trimestre</v>
      </c>
      <c r="AF187" s="61">
        <f>CONTRATOS[[#This Row],[TÉRMINO]]-60</f>
        <v>46450</v>
      </c>
      <c r="AG187" s="116" t="str">
        <f>IF(Z187="","Sem informação", IF(Z187&lt;=AF187, "Dentro do prazo", "Fora do prazo"))</f>
        <v>Sem informação</v>
      </c>
      <c r="AH187" s="58" t="s">
        <v>115</v>
      </c>
      <c r="AI187" s="74"/>
      <c r="AJ187" s="58" t="s">
        <v>1299</v>
      </c>
      <c r="AK187" s="58" t="s">
        <v>68</v>
      </c>
      <c r="AL187" s="58" t="s">
        <v>68</v>
      </c>
      <c r="AM187" s="115" t="s">
        <v>69</v>
      </c>
      <c r="AN187" s="115" t="s">
        <v>69</v>
      </c>
      <c r="AO18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antonio.martins@tjpa.jus.br;edson.ferreira@tjpa.jus.br; edson.ferreira@tjpa.jus.br; ; ;coordenadoria.contratos@tjpa.jus.br</v>
      </c>
      <c r="AP187" s="143">
        <f ca="1">CONTRATOS[[#This Row],[TÉRMINO]]-TODAY()</f>
        <v>336</v>
      </c>
      <c r="AQ187" s="58" t="str">
        <f>IF(YEAR(CONTRATOS[[#This Row],[TÉRMINO]])=2024,INT((MONTH(CONTRATOS[[#This Row],[TÉRMINO]])+2)/3),"")</f>
        <v/>
      </c>
      <c r="AR187" s="58"/>
      <c r="AS187" s="58" t="str">
        <f ca="1">IF(TODAY()-AB187&gt;365,"Iniciar Processo de Reajuste","Aguardar anualidade")</f>
        <v>Iniciar Processo de Reajuste</v>
      </c>
      <c r="AT187" s="58" t="str">
        <f>_xlfn.CONCAT(TEXT(B187,"000"),"/",C187)</f>
        <v>017/2021</v>
      </c>
      <c r="AU187" s="58"/>
      <c r="AV187" s="58" t="str" cm="1">
        <f t="array" ref="AV187">IF(CONTRATOS[[#This Row],[NOME DO FISCAL ]]="Sem indicação",
   CONTRATOS[[#This Row],[NOME DO FISCAL ]],
   _xlfn.LET(
      _xlpm.s, " "&amp;TRIM(CONTRATOS[[#This Row],[NOME DO FISCAL ]]),
      _xlpm.n, LEN(_xlpm.s)-1,
      _xlpm.idx, _xlfn.SEQUENCE(1,_xlpm.n),
      _xlpm.letras, IF(MID(_xlpm.s,_xlpm.idx,1)=" ", MID(_xlpm.s,_xlpm.idx+1,1), ""),
      _xlfn.TEXTJOIN("",TRUE,_xlpm.letras)
   )
)</f>
        <v>EGF</v>
      </c>
      <c r="AW187" s="57" t="str">
        <f>IF(CONTRATOS[[#This Row],[FISCAL DEMANDANTE]]="sem indicação",CONTRATOS[[#This Row],[FISCAL TECNICO]],CONTRATOS[[#This Row],[FISCAL DEMANDANTE]])</f>
        <v>Edson Goncalves Ferreira</v>
      </c>
      <c r="AX187" s="540" cm="1">
        <f t="array" ref="AX18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660803.39</v>
      </c>
      <c r="AY187" s="58" t="str">
        <f>_xlfn.CONCAT(CONTRATOS[[#This Row],[ARP ou CONTRATO]],CONTRATOS[[#This Row],[N°ANO]])</f>
        <v>CONTRATO017/2021</v>
      </c>
      <c r="AZ187" s="293" t="str">
        <f>IF(ISNUMBER(FIND("8.666",AA187)),
"Nos termos da Portaria n° 3.615/2021-GP, a prorrogação de contratos administrativos deverá ser instaurada com antecedência mínima de 60 (sessenta) dias do término da vigência, mediante envio do respectivo expediente à SEADM, via SEI.",
IF(ISNUMBER(FIND("14.133",AA187)),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87" s="556"/>
    </row>
    <row r="188" spans="1:53" s="215" customFormat="1" ht="60">
      <c r="A188" s="58" t="s">
        <v>52</v>
      </c>
      <c r="B188" s="57" t="s">
        <v>616</v>
      </c>
      <c r="C188" s="69">
        <v>2024</v>
      </c>
      <c r="D188" s="57" t="s">
        <v>1300</v>
      </c>
      <c r="E188" s="58" t="s">
        <v>1301</v>
      </c>
      <c r="F188" s="59" t="s">
        <v>1302</v>
      </c>
      <c r="G188" s="57" t="s">
        <v>57</v>
      </c>
      <c r="H188" s="58" t="s">
        <v>132</v>
      </c>
      <c r="I188" s="60" t="s">
        <v>1303</v>
      </c>
      <c r="J188" s="61">
        <v>44698</v>
      </c>
      <c r="K188" s="62" t="str">
        <f>TEXT(J188,"DD/MM/AA")</f>
        <v>17/05/22</v>
      </c>
      <c r="L188" s="61">
        <v>46524</v>
      </c>
      <c r="M188" s="63" t="str">
        <f>TEXT(L188,"DD/MM/AA")</f>
        <v>17/05/27</v>
      </c>
      <c r="N188" s="115">
        <f>_xlfn.DAYS(CONTRATOS[[#This Row],[TÉRMINO]],CONTRATOS[[#This Row],[INÍCIO]])</f>
        <v>1826</v>
      </c>
      <c r="O188" s="64">
        <f ca="1">IF(ISBLANK(CONTRATOS[[#This Row],[TÉRMINO]]),"-",IF(ISNUMBER(CONTRATOS[[#This Row],[TÉRMINO]]),IF(CONTRATOS[[#This Row],[TÉRMINO]]&lt;TODAY(),"EXPIRADO",CONTRATOS[[#This Row],[TÉRMINO]]-TODAY()),"INDETERMINADO"))</f>
        <v>350</v>
      </c>
      <c r="P188" s="64" t="str">
        <f ca="1">IF(O188="EXPIRADO","EXPIRADO",(IF(O188&lt;=30,"INFERIOR A 30 DIAS",(IF(O188&lt;=60,"INFERIOR A 60 DIAS",(IF(O188&lt;=90,"INFERIOR A 90 DIAS",(IF(O188&lt;=120,"INFERIOR A 120 DIAS",(IF(O188&lt;150,"INFERIOR A 150 DIAS",(IF(O188=150,"150 DIAS","SUPERIOR A 150 DIAS")))))))))))))</f>
        <v>SUPERIOR A 150 DIAS</v>
      </c>
      <c r="Q188" s="62" t="str">
        <f ca="1">IF(CONTRATOS[[#This Row],[TÉRMINO]]="","VIGENTE",IF(CONTRATOS[[#This Row],[TÉRMINO]]&gt;=TODAY(),"VIGENTE","EXPIRADO"))</f>
        <v>VIGENTE</v>
      </c>
      <c r="R188" s="72">
        <v>69000</v>
      </c>
      <c r="S188" s="80" t="s">
        <v>60</v>
      </c>
      <c r="T188" s="66">
        <f>IF(LEFT(AY188,3)="ARP",
    0,
    IFERROR(VLOOKUP(AY188,'M.11 Contratos execução'!A:V,17,FALSE),0)
)</f>
        <v>2</v>
      </c>
      <c r="U188" s="58" t="s">
        <v>78</v>
      </c>
      <c r="V188" s="58" t="s">
        <v>1304</v>
      </c>
      <c r="W188" s="96" cm="1">
        <f t="array" ref="W18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3312.04</v>
      </c>
      <c r="X188" s="96" cm="1">
        <f t="array" ref="X18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38761</v>
      </c>
      <c r="Y188" s="67" t="s">
        <v>1305</v>
      </c>
      <c r="Z188" s="158"/>
      <c r="AA188" s="264" t="s">
        <v>64</v>
      </c>
      <c r="AB188" s="58"/>
      <c r="AC188" s="58" t="s">
        <v>1306</v>
      </c>
      <c r="AD188" s="116" t="str">
        <f>IF(CONTRATOS[[#This Row],[DIAS_CONTRATO]]&lt;=1800,"PRAZO LEGAL",IF(CONTRATOS[[#This Row],[DIAS_CONTRATO]]&lt;=2130,"EXCEPCIONAL","EMERGENCIAL"))</f>
        <v>EXCEPCIONAL</v>
      </c>
      <c r="AE188" s="116" t="str">
        <f>YEAR(L188) &amp; " - " &amp; IF(MONTH(L188)&lt;=3, "1º Trimestre", IF(MONTH(L188)&lt;=6, "2º Trimestre", IF(MONTH(L188)&lt;=9, "3º Trimestre", IF(MONTH(L188)&lt;=12, "4º Trimestre"))))</f>
        <v>2027 - 2º Trimestre</v>
      </c>
      <c r="AF188" s="130">
        <f>CONTRATOS[[#This Row],[TÉRMINO]]-60</f>
        <v>46464</v>
      </c>
      <c r="AG188" s="116" t="str">
        <f>IF(Z188="","Sem informação", IF(Z188&lt;=AF188, "Dentro do prazo", "Fora do prazo"))</f>
        <v>Sem informação</v>
      </c>
      <c r="AH188" s="79" t="s">
        <v>115</v>
      </c>
      <c r="AI188" s="74"/>
      <c r="AJ188" s="58" t="s">
        <v>1307</v>
      </c>
      <c r="AK188" s="58" t="s">
        <v>69</v>
      </c>
      <c r="AL188" s="58" t="s">
        <v>1308</v>
      </c>
      <c r="AM188" s="58" t="s">
        <v>69</v>
      </c>
      <c r="AN188" s="58" t="s">
        <v>69</v>
      </c>
      <c r="AO18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rodolfo.marques@tjpa.jus.br;; wilton.nunes@tjpa.jus.br; ; ;coordenadoria.contratos@tjpa.jus.br</v>
      </c>
      <c r="AP188" s="143">
        <f ca="1">CONTRATOS[[#This Row],[TÉRMINO]]-TODAY()</f>
        <v>350</v>
      </c>
      <c r="AQ188" s="58"/>
      <c r="AR188" s="58"/>
      <c r="AS188" s="58" t="str">
        <f ca="1">IF(TODAY()-AB188&gt;365,"Iniciar Processo de Reajuste","Aguardar anualidade")</f>
        <v>Iniciar Processo de Reajuste</v>
      </c>
      <c r="AT188" s="58" t="str">
        <f>_xlfn.CONCAT(TEXT(B188,"000"),"/",C188)</f>
        <v>041/2024</v>
      </c>
      <c r="AU188" s="58"/>
      <c r="AV188" s="58" t="str" cm="1">
        <f t="array" ref="AV188">IF(CONTRATOS[[#This Row],[NOME DO FISCAL ]]="Sem indicação",
   CONTRATOS[[#This Row],[NOME DO FISCAL ]],
   _xlfn.LET(
      _xlpm.s, " "&amp;TRIM(CONTRATOS[[#This Row],[NOME DO FISCAL ]]),
      _xlpm.n, LEN(_xlpm.s)-1,
      _xlpm.idx, _xlfn.SEQUENCE(1,_xlpm.n),
      _xlpm.letras, IF(MID(_xlpm.s,_xlpm.idx,1)=" ", MID(_xlpm.s,_xlpm.idx+1,1), ""),
      _xlfn.TEXTJOIN("",TRUE,_xlpm.letras)
   )
)</f>
        <v>WLLN</v>
      </c>
      <c r="AW188" s="57" t="str">
        <f>IF(CONTRATOS[[#This Row],[FISCAL DEMANDANTE]]="sem indicação",CONTRATOS[[#This Row],[FISCAL TECNICO]],CONTRATOS[[#This Row],[FISCAL DEMANDANTE]])</f>
        <v>Wilton Luiz Lobato Nunes</v>
      </c>
      <c r="AX188" s="540" cm="1">
        <f t="array" ref="AX18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54231.98</v>
      </c>
      <c r="AY188" s="58" t="str">
        <f>_xlfn.CONCAT(CONTRATOS[[#This Row],[ARP ou CONTRATO]],CONTRATOS[[#This Row],[N°ANO]])</f>
        <v>CONTRATO041/2024</v>
      </c>
      <c r="AZ188" s="293" t="str">
        <f>IF(ISNUMBER(FIND("8.666",AA188)),
"Nos termos da Portaria n° 3.615/2021-GP, a prorrogação de contratos administrativos deverá ser instaurada com antecedência mínima de 60 (sessenta) dias do término da vigência, mediante envio do respectivo expediente à SEADM, via SEI.",
IF(ISNUMBER(FIND("14.133",AA188)),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88" s="556"/>
    </row>
    <row r="189" spans="1:53" s="215" customFormat="1" ht="60">
      <c r="A189" s="240" t="s">
        <v>71</v>
      </c>
      <c r="B189" s="241" t="s">
        <v>216</v>
      </c>
      <c r="C189" s="240">
        <v>2025</v>
      </c>
      <c r="D189" s="241" t="s">
        <v>1309</v>
      </c>
      <c r="E189" s="240" t="s">
        <v>1310</v>
      </c>
      <c r="F189" s="242" t="s">
        <v>633</v>
      </c>
      <c r="G189" s="241" t="s">
        <v>110</v>
      </c>
      <c r="H189" s="240" t="s">
        <v>58</v>
      </c>
      <c r="I189" s="240" t="s">
        <v>634</v>
      </c>
      <c r="J189" s="243">
        <v>45952</v>
      </c>
      <c r="K189" s="62" t="str">
        <f>TEXT(J189,"DD/MM/AA")</f>
        <v>22/10/25</v>
      </c>
      <c r="L189" s="243">
        <v>46526</v>
      </c>
      <c r="M189" s="63" t="str">
        <f>TEXT(L189,"DD/MM/AA")</f>
        <v>19/05/27</v>
      </c>
      <c r="N189" s="115">
        <f>_xlfn.DAYS(CONTRATOS[[#This Row],[TÉRMINO]],CONTRATOS[[#This Row],[INÍCIO]])</f>
        <v>574</v>
      </c>
      <c r="O189" s="244">
        <f ca="1">IF(ISBLANK(CONTRATOS[[#This Row],[TÉRMINO]]),"-",IF(ISNUMBER(CONTRATOS[[#This Row],[TÉRMINO]]),IF(CONTRATOS[[#This Row],[TÉRMINO]]&lt;TODAY(),"EXPIRADO",CONTRATOS[[#This Row],[TÉRMINO]]-TODAY()),"INDETERMINADO"))</f>
        <v>352</v>
      </c>
      <c r="P189" s="246" t="str">
        <f ca="1">IF(O189="EXPIRADO","EXPIRADO",(IF(O189&lt;=30,"INFERIOR A 30 DIAS",(IF(O189&lt;=60,"INFERIOR A 60 DIAS",(IF(O189&lt;=90,"INFERIOR A 90 DIAS",(IF(O189&lt;=120,"INFERIOR A 120 DIAS",(IF(O189&lt;150,"INFERIOR A 150 DIAS",(IF(O189=150,"150 DIAS","SUPERIOR A 150 DIAS")))))))))))))</f>
        <v>SUPERIOR A 150 DIAS</v>
      </c>
      <c r="Q189" s="244" t="str">
        <f ca="1">IF(CONTRATOS[[#This Row],[TÉRMINO]]="","VIGENTE",IF(CONTRATOS[[#This Row],[TÉRMINO]]&gt;=TODAY(),"VIGENTE","EXPIRADO"))</f>
        <v>VIGENTE</v>
      </c>
      <c r="R189" s="451">
        <v>18690</v>
      </c>
      <c r="S189" s="453" t="s">
        <v>60</v>
      </c>
      <c r="T189" s="66">
        <f>IF(LEFT(AY189,3)="ARP",
    0,
    IFERROR(VLOOKUP(AY189,'M.11 Contratos execução'!A:V,17,FALSE),0)
)</f>
        <v>0</v>
      </c>
      <c r="U189" s="58" t="s">
        <v>78</v>
      </c>
      <c r="V189" s="247" t="s">
        <v>1311</v>
      </c>
      <c r="W189" s="96" cm="1">
        <f t="array" ref="W18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89" s="96" cm="1">
        <f t="array" ref="X18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18690</v>
      </c>
      <c r="Y189" s="249" t="s">
        <v>1312</v>
      </c>
      <c r="Z189" s="250"/>
      <c r="AA189" s="240" t="s">
        <v>81</v>
      </c>
      <c r="AB189" s="243">
        <v>45846</v>
      </c>
      <c r="AC189" s="240"/>
      <c r="AD189" s="457" t="str">
        <f>IF(CONTRATOS[[#This Row],[DIAS_CONTRATO]]&lt;=1800,"PRAZO LEGAL",IF(CONTRATOS[[#This Row],[DIAS_CONTRATO]]&lt;=2130,"EXCEPCIONAL","EMERGENCIAL"))</f>
        <v>PRAZO LEGAL</v>
      </c>
      <c r="AE189" s="240" t="str">
        <f>YEAR(L189) &amp; " - " &amp; IF(MONTH(L189)&lt;=3, "1º Trimestre", IF(MONTH(L189)&lt;=6, "2º Trimestre", IF(MONTH(L189)&lt;=9, "3º Trimestre", IF(MONTH(L189)&lt;=12, "4º Trimestre"))))</f>
        <v>2027 - 2º Trimestre</v>
      </c>
      <c r="AF189" s="243">
        <f>CONTRATOS[[#This Row],[TÉRMINO]]-60</f>
        <v>46466</v>
      </c>
      <c r="AG189" s="116" t="str">
        <f>IF(Z189="","Sem informação", IF(Z189&lt;=AF189, "Dentro do prazo", "Fora do prazo"))</f>
        <v>Sem informação</v>
      </c>
      <c r="AH189" s="459" t="s">
        <v>115</v>
      </c>
      <c r="AI189" s="240"/>
      <c r="AJ189" s="240" t="s">
        <v>84</v>
      </c>
      <c r="AK189" s="240" t="s">
        <v>69</v>
      </c>
      <c r="AL189" s="240" t="s">
        <v>636</v>
      </c>
      <c r="AM189" s="240" t="s">
        <v>69</v>
      </c>
      <c r="AN189" s="240" t="s">
        <v>69</v>
      </c>
      <c r="AO189" s="461"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paulo.alexandre@tjpa.jus.br; ; ;coordenadoria.contratos@tjpa.jus.br</v>
      </c>
      <c r="AP189" s="253">
        <f ca="1">CONTRATOS[[#This Row],[TÉRMINO]]-TODAY()</f>
        <v>352</v>
      </c>
      <c r="AQ189" s="240" t="str">
        <f>IF(YEAR(CONTRATOS[[#This Row],[TÉRMINO]])=2024,INT((MONTH(CONTRATOS[[#This Row],[TÉRMINO]])+2)/3),"")</f>
        <v/>
      </c>
      <c r="AR189" s="240"/>
      <c r="AS189" s="58" t="str">
        <f ca="1">IF(TODAY()-AB189&gt;365,"Iniciar Processo de Reajuste","Aguardar anualidade")</f>
        <v>Aguardar anualidade</v>
      </c>
      <c r="AT189" s="240" t="str">
        <f>_xlfn.CONCAT(TEXT(B189,"000"),"/",C189)</f>
        <v>055/2025</v>
      </c>
      <c r="AU189" s="58"/>
      <c r="AV189" s="241" t="str" cm="1">
        <f t="array" ref="AV189">IF(CONTRATOS[[#This Row],[NOME DO FISCAL ]]="Sem indicação",
   CONTRATOS[[#This Row],[NOME DO FISCAL ]],
   _xlfn.LET(
      _xlpm.s, " "&amp;TRIM(CONTRATOS[[#This Row],[NOME DO FISCAL ]]),
      _xlpm.n, LEN(_xlpm.s)-1,
      _xlpm.idx, _xlfn.SEQUENCE(1,_xlpm.n),
      _xlpm.letras, IF(MID(_xlpm.s,_xlpm.idx,1)=" ", MID(_xlpm.s,_xlpm.idx+1,1), ""),
      _xlfn.TEXTJOIN("",TRUE,_xlpm.letras)
   )
)</f>
        <v>PAAdO</v>
      </c>
      <c r="AW189" s="241" t="str">
        <f>IF(CONTRATOS[[#This Row],[FISCAL DEMANDANTE]]="sem indicação",CONTRATOS[[#This Row],[FISCAL TECNICO]],CONTRATOS[[#This Row],[FISCAL DEMANDANTE]])</f>
        <v>Paulo Alexandre Andrade de Oliveira</v>
      </c>
      <c r="AX189" s="543" cm="1">
        <f t="array" ref="AX18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89" s="58" t="str">
        <f>_xlfn.CONCAT(CONTRATOS[[#This Row],[ARP ou CONTRATO]],CONTRATOS[[#This Row],[N°ANO]])</f>
        <v>ARP055/2025</v>
      </c>
      <c r="AZ189" s="293" t="str">
        <f>IF(ISNUMBER(FIND("8.666",AA189)),
"Nos termos da Portaria n° 3.615/2021-GP, a prorrogação de contratos administrativos deverá ser instaurada com antecedência mínima de 60 (sessenta) dias do término da vigência, mediante envio do respectivo expediente à SEADM, via SEI.",
IF(ISNUMBER(FIND("14.133",AA189)),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89" s="556"/>
    </row>
    <row r="190" spans="1:53" s="60" customFormat="1" ht="60">
      <c r="A190" s="58" t="s">
        <v>52</v>
      </c>
      <c r="B190" s="57" t="s">
        <v>263</v>
      </c>
      <c r="C190" s="69">
        <v>2022</v>
      </c>
      <c r="D190" s="57" t="s">
        <v>1313</v>
      </c>
      <c r="E190" s="58" t="s">
        <v>1152</v>
      </c>
      <c r="F190" s="59" t="s">
        <v>1314</v>
      </c>
      <c r="G190" s="115" t="s">
        <v>57</v>
      </c>
      <c r="H190" s="60" t="s">
        <v>145</v>
      </c>
      <c r="I190" s="60" t="s">
        <v>1315</v>
      </c>
      <c r="J190" s="61">
        <v>44700</v>
      </c>
      <c r="K190" s="62" t="str">
        <f>TEXT(J190,"DD/MM/AA")</f>
        <v>19/05/22</v>
      </c>
      <c r="L190" s="61">
        <v>46526</v>
      </c>
      <c r="M190" s="63" t="str">
        <f>TEXT(L190,"DD/MM/AA")</f>
        <v>19/05/27</v>
      </c>
      <c r="N190" s="115">
        <f>_xlfn.DAYS(CONTRATOS[[#This Row],[TÉRMINO]],CONTRATOS[[#This Row],[INÍCIO]])</f>
        <v>1826</v>
      </c>
      <c r="O190" s="64">
        <f ca="1">IF(ISBLANK(CONTRATOS[[#This Row],[TÉRMINO]]),"-",IF(ISNUMBER(CONTRATOS[[#This Row],[TÉRMINO]]),IF(CONTRATOS[[#This Row],[TÉRMINO]]&lt;TODAY(),"EXPIRADO",CONTRATOS[[#This Row],[TÉRMINO]]-TODAY()),"INDETERMINADO"))</f>
        <v>352</v>
      </c>
      <c r="P190" s="64" t="str">
        <f ca="1">IF(O190="EXPIRADO","EXPIRADO",(IF(O190&lt;=30,"INFERIOR A 30 DIAS",(IF(O190&lt;=60,"INFERIOR A 60 DIAS",(IF(O190&lt;=90,"INFERIOR A 90 DIAS",(IF(O190&lt;=120,"INFERIOR A 120 DIAS",(IF(O190&lt;150,"INFERIOR A 150 DIAS",(IF(O190=150,"150 DIAS","SUPERIOR A 150 DIAS")))))))))))))</f>
        <v>SUPERIOR A 150 DIAS</v>
      </c>
      <c r="Q190" s="64" t="str">
        <f ca="1">IF(CONTRATOS[[#This Row],[TÉRMINO]]="","VIGENTE",IF(CONTRATOS[[#This Row],[TÉRMINO]]&gt;=TODAY(),"VIGENTE","EXPIRADO"))</f>
        <v>VIGENTE</v>
      </c>
      <c r="R190" s="72">
        <v>37400</v>
      </c>
      <c r="S190" s="80" t="s">
        <v>60</v>
      </c>
      <c r="T190" s="66">
        <f>IF(LEFT(AY190,3)="ARP",
    0,
    IFERROR(VLOOKUP(AY190,'M.11 Contratos execução'!A:V,17,FALSE),0)
)</f>
        <v>4</v>
      </c>
      <c r="U190" s="58" t="s">
        <v>78</v>
      </c>
      <c r="V190" s="58" t="s">
        <v>1316</v>
      </c>
      <c r="W190" s="96" cm="1">
        <f t="array" ref="W19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90" s="96" cm="1">
        <f t="array" ref="X19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43227.58</v>
      </c>
      <c r="Y190" s="67" t="s">
        <v>1317</v>
      </c>
      <c r="Z190" s="157"/>
      <c r="AA190" s="58" t="s">
        <v>64</v>
      </c>
      <c r="AB190" s="58"/>
      <c r="AC190" s="58" t="s">
        <v>65</v>
      </c>
      <c r="AD190" s="116" t="str">
        <f>IF(CONTRATOS[[#This Row],[DIAS_CONTRATO]]&lt;=1800,"PRAZO LEGAL",IF(CONTRATOS[[#This Row],[DIAS_CONTRATO]]&lt;=2130,"EXCEPCIONAL","EMERGENCIAL"))</f>
        <v>EXCEPCIONAL</v>
      </c>
      <c r="AE190" s="58" t="str">
        <f>YEAR(L190) &amp; " - " &amp; IF(MONTH(L190)&lt;=3, "1º Trimestre", IF(MONTH(L190)&lt;=6, "2º Trimestre", IF(MONTH(L190)&lt;=9, "3º Trimestre", IF(MONTH(L190)&lt;=12, "4º Trimestre"))))</f>
        <v>2027 - 2º Trimestre</v>
      </c>
      <c r="AF190" s="130">
        <f>CONTRATOS[[#This Row],[TÉRMINO]]-60</f>
        <v>46466</v>
      </c>
      <c r="AG190" s="116" t="str">
        <f>IF(Z190="","Sem informação", IF(Z190&lt;=AF190, "Dentro do prazo", "Fora do prazo"))</f>
        <v>Sem informação</v>
      </c>
      <c r="AH190" s="79" t="s">
        <v>115</v>
      </c>
      <c r="AI190" s="74"/>
      <c r="AJ190" s="58" t="s">
        <v>302</v>
      </c>
      <c r="AK190" s="60" t="s">
        <v>302</v>
      </c>
      <c r="AL190" s="58" t="s">
        <v>1080</v>
      </c>
      <c r="AM190" s="115" t="s">
        <v>69</v>
      </c>
      <c r="AN190" s="115" t="s">
        <v>69</v>
      </c>
      <c r="AO19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elaine.ribeiro@tjpa.jus.br;elaine.ribeiro@tjpa.jus.br; josiane.neves@tjpa.jus.br; ; ;coordenadoria.contratos@tjpa.jus.br</v>
      </c>
      <c r="AP190" s="143">
        <f ca="1">CONTRATOS[[#This Row],[TÉRMINO]]-TODAY()</f>
        <v>352</v>
      </c>
      <c r="AQ190" s="58" t="str">
        <f>IF(YEAR(CONTRATOS[[#This Row],[TÉRMINO]])=2024,INT((MONTH(CONTRATOS[[#This Row],[TÉRMINO]])+2)/3),"")</f>
        <v/>
      </c>
      <c r="AR190" s="58"/>
      <c r="AS190" s="58" t="str">
        <f ca="1">IF(TODAY()-AB190&gt;365,"Iniciar Processo de Reajuste","Aguardar anualidade")</f>
        <v>Iniciar Processo de Reajuste</v>
      </c>
      <c r="AT190" s="58" t="str">
        <f>_xlfn.CONCAT(TEXT(B190,"000"),"/",C190)</f>
        <v>034/2022</v>
      </c>
      <c r="AU190" s="58"/>
      <c r="AV190" s="58" t="str" cm="1">
        <f t="array" ref="AV190">IF(CONTRATOS[[#This Row],[NOME DO FISCAL ]]="Sem indicação",
   CONTRATOS[[#This Row],[NOME DO FISCAL ]],
   _xlfn.LET(
      _xlpm.s, " "&amp;TRIM(CONTRATOS[[#This Row],[NOME DO FISCAL ]]),
      _xlpm.n, LEN(_xlpm.s)-1,
      _xlpm.idx, _xlfn.SEQUENCE(1,_xlpm.n),
      _xlpm.letras, IF(MID(_xlpm.s,_xlpm.idx,1)=" ", MID(_xlpm.s,_xlpm.idx+1,1), ""),
      _xlfn.TEXTJOIN("",TRUE,_xlpm.letras)
   )
)</f>
        <v>ECFR</v>
      </c>
      <c r="AW190" s="57" t="str">
        <f>IF(CONTRATOS[[#This Row],[FISCAL DEMANDANTE]]="sem indicação",CONTRATOS[[#This Row],[FISCAL TECNICO]],CONTRATOS[[#This Row],[FISCAL DEMANDANTE]])</f>
        <v>Elaine Cristina Fernandes Ribeiro</v>
      </c>
      <c r="AX190" s="540" cm="1">
        <f t="array" ref="AX19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161529.57999999999</v>
      </c>
      <c r="AY190" s="58" t="str">
        <f>_xlfn.CONCAT(CONTRATOS[[#This Row],[ARP ou CONTRATO]],CONTRATOS[[#This Row],[N°ANO]])</f>
        <v>CONTRATO034/2022</v>
      </c>
      <c r="AZ190" s="293" t="str">
        <f>IF(ISNUMBER(FIND("8.666",AA190)),
"Nos termos da Portaria n° 3.615/2021-GP, a prorrogação de contratos administrativos deverá ser instaurada com antecedência mínima de 60 (sessenta) dias do término da vigência, mediante envio do respectivo expediente à SEADM, via SEI.",
IF(ISNUMBER(FIND("14.133",AA190)),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90" s="556"/>
    </row>
    <row r="191" spans="1:53" s="58" customFormat="1" ht="154.5">
      <c r="A191" s="58" t="s">
        <v>52</v>
      </c>
      <c r="B191" s="57" t="s">
        <v>216</v>
      </c>
      <c r="C191" s="58">
        <v>2025</v>
      </c>
      <c r="D191" s="57" t="s">
        <v>1318</v>
      </c>
      <c r="E191" s="58" t="s">
        <v>1124</v>
      </c>
      <c r="F191" s="59" t="s">
        <v>1319</v>
      </c>
      <c r="G191" s="57" t="s">
        <v>57</v>
      </c>
      <c r="H191" s="58" t="s">
        <v>58</v>
      </c>
      <c r="I191" s="60" t="s">
        <v>1320</v>
      </c>
      <c r="J191" s="61">
        <v>45804</v>
      </c>
      <c r="K191" s="62" t="str">
        <f>TEXT(J191,"DD/MM/AA")</f>
        <v>27/05/25</v>
      </c>
      <c r="L191" s="61">
        <v>46534</v>
      </c>
      <c r="M191" s="63" t="str">
        <f>TEXT(L191,"DD/MM/AA")</f>
        <v>27/05/27</v>
      </c>
      <c r="N191" s="115">
        <f>_xlfn.DAYS(CONTRATOS[[#This Row],[TÉRMINO]],CONTRATOS[[#This Row],[INÍCIO]])</f>
        <v>730</v>
      </c>
      <c r="O191" s="62">
        <f ca="1">IF(ISBLANK(CONTRATOS[[#This Row],[TÉRMINO]]),"-",IF(ISNUMBER(CONTRATOS[[#This Row],[TÉRMINO]]),IF(CONTRATOS[[#This Row],[TÉRMINO]]&lt;TODAY(),"EXPIRADO",CONTRATOS[[#This Row],[TÉRMINO]]-TODAY()),"INDETERMINADO"))</f>
        <v>360</v>
      </c>
      <c r="P191" s="64" t="str">
        <f ca="1">IF(O191="EXPIRADO","EXPIRADO",(IF(O191&lt;=30,"INFERIOR A 30 DIAS",(IF(O191&lt;=60,"INFERIOR A 60 DIAS",(IF(O191&lt;=90,"INFERIOR A 90 DIAS",(IF(O191&lt;=120,"INFERIOR A 120 DIAS",(IF(O191&lt;150,"INFERIOR A 150 DIAS",(IF(O191=150,"150 DIAS","SUPERIOR A 150 DIAS")))))))))))))</f>
        <v>SUPERIOR A 150 DIAS</v>
      </c>
      <c r="Q191" s="62" t="str">
        <f ca="1">IF(CONTRATOS[[#This Row],[TÉRMINO]]="","VIGENTE",IF(CONTRATOS[[#This Row],[TÉRMINO]]&gt;=TODAY(),"VIGENTE","EXPIRADO"))</f>
        <v>VIGENTE</v>
      </c>
      <c r="R191" s="293">
        <v>569800</v>
      </c>
      <c r="S191" s="80" t="s">
        <v>60</v>
      </c>
      <c r="T191" s="66">
        <f>IF(LEFT(AY191,3)="ARP",
    0,
    IFERROR(VLOOKUP(AY191,'M.11 Contratos execução'!A:V,17,FALSE),0)
)</f>
        <v>1</v>
      </c>
      <c r="U191" s="58" t="s">
        <v>61</v>
      </c>
      <c r="V191" s="167" t="s">
        <v>1321</v>
      </c>
      <c r="W191" s="96" cm="1">
        <f t="array" ref="W19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91" s="96" cm="1">
        <f t="array" ref="X19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631857.35</v>
      </c>
      <c r="Y191" s="67" t="s">
        <v>1322</v>
      </c>
      <c r="Z191" s="158">
        <v>46101</v>
      </c>
      <c r="AA191" s="58" t="s">
        <v>81</v>
      </c>
      <c r="AB191" s="61">
        <v>45846</v>
      </c>
      <c r="AC191" s="58" t="s">
        <v>66</v>
      </c>
      <c r="AD191" s="289" t="str">
        <f>IF(CONTRATOS[[#This Row],[DIAS_CONTRATO]]&lt;=1800,"PRAZO LEGAL",IF(CONTRATOS[[#This Row],[DIAS_CONTRATO]]&lt;=2130,"EXCEPCIONAL","EMERGENCIAL"))</f>
        <v>PRAZO LEGAL</v>
      </c>
      <c r="AE191" s="116" t="str">
        <f>YEAR(L191) &amp; " - " &amp; IF(MONTH(L191)&lt;=3, "1º Trimestre", IF(MONTH(L191)&lt;=6, "2º Trimestre", IF(MONTH(L191)&lt;=9, "3º Trimestre", IF(MONTH(L191)&lt;=12, "4º Trimestre"))))</f>
        <v>2027 - 2º Trimestre</v>
      </c>
      <c r="AF191" s="130">
        <f>CONTRATOS[[#This Row],[TÉRMINO]]-60</f>
        <v>46474</v>
      </c>
      <c r="AG191" s="116" t="str">
        <f>IF(Z191="","Sem informação", IF(Z191&lt;=AF191, "Dentro do prazo", "Fora do prazo"))</f>
        <v>Dentro do prazo</v>
      </c>
      <c r="AH191" s="79" t="s">
        <v>115</v>
      </c>
      <c r="AI191" s="74"/>
      <c r="AJ191" s="58" t="s">
        <v>126</v>
      </c>
      <c r="AK191" s="58" t="s">
        <v>69</v>
      </c>
      <c r="AL191" s="58" t="s">
        <v>70</v>
      </c>
      <c r="AM191" s="58" t="s">
        <v>192</v>
      </c>
      <c r="AN191" s="58" t="s">
        <v>613</v>
      </c>
      <c r="AO19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claudio.ormindo@tjpa.jus.br;; daniel.simas@tjpa.jus.br; antonio.sousa2@tjpa.jus.br; paulo.hildebrando@tjpa.jus.br;coordenadoria.contratos@tjpa.jus.br</v>
      </c>
      <c r="AP191" s="143">
        <f ca="1">CONTRATOS[[#This Row],[TÉRMINO]]-TODAY()</f>
        <v>360</v>
      </c>
      <c r="AQ191" s="58" t="str">
        <f>IF(YEAR(CONTRATOS[[#This Row],[TÉRMINO]])=2024,INT((MONTH(CONTRATOS[[#This Row],[TÉRMINO]])+2)/3),"")</f>
        <v/>
      </c>
      <c r="AS191" s="58" t="str">
        <f ca="1">IF(TODAY()-AB191&gt;365,"Iniciar Processo de Reajuste","Aguardar anualidade")</f>
        <v>Aguardar anualidade</v>
      </c>
      <c r="AT191" s="58" t="str">
        <f>_xlfn.CONCAT(TEXT(B191,"000"),"/",C191)</f>
        <v>055/2025</v>
      </c>
      <c r="AV191" s="58" t="str" cm="1">
        <f t="array" ref="AV191">IF(CONTRATOS[[#This Row],[NOME DO FISCAL ]]="Sem indicação",
   CONTRATOS[[#This Row],[NOME DO FISCAL ]],
   _xlfn.LET(
      _xlpm.s, " "&amp;TRIM(CONTRATOS[[#This Row],[NOME DO FISCAL ]]),
      _xlpm.n, LEN(_xlpm.s)-1,
      _xlpm.idx, _xlfn.SEQUENCE(1,_xlpm.n),
      _xlpm.letras, IF(MID(_xlpm.s,_xlpm.idx,1)=" ", MID(_xlpm.s,_xlpm.idx+1,1), ""),
      _xlfn.TEXTJOIN("",TRUE,_xlpm.letras)
   )
)</f>
        <v>DMS</v>
      </c>
      <c r="AW191" s="57" t="str">
        <f>IF(CONTRATOS[[#This Row],[FISCAL DEMANDANTE]]="sem indicação",CONTRATOS[[#This Row],[FISCAL TECNICO]],CONTRATOS[[#This Row],[FISCAL DEMANDANTE]])</f>
        <v>Daniel Menezes Simas</v>
      </c>
      <c r="AX191" s="540" cm="1">
        <f t="array" ref="AX19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394657.35</v>
      </c>
      <c r="AY191" s="58" t="str">
        <f>_xlfn.CONCAT(CONTRATOS[[#This Row],[ARP ou CONTRATO]],CONTRATOS[[#This Row],[N°ANO]])</f>
        <v>CONTRATO055/2025</v>
      </c>
      <c r="AZ191" s="293" t="str">
        <f>IF(ISNUMBER(FIND("8.666",AA191)),
"Nos termos da Portaria n° 3.615/2021-GP, a prorrogação de contratos administrativos deverá ser instaurada com antecedência mínima de 60 (sessenta) dias do término da vigência, mediante envio do respectivo expediente à SEADM, via SEI.",
IF(ISNUMBER(FIND("14.133",AA191)),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91" s="556"/>
    </row>
    <row r="192" spans="1:53" ht="166.5">
      <c r="A192" s="58" t="s">
        <v>52</v>
      </c>
      <c r="B192" s="57" t="s">
        <v>1181</v>
      </c>
      <c r="C192" s="69">
        <v>2022</v>
      </c>
      <c r="D192" s="57" t="s">
        <v>1323</v>
      </c>
      <c r="E192" s="58" t="s">
        <v>1324</v>
      </c>
      <c r="F192" s="59" t="s">
        <v>825</v>
      </c>
      <c r="G192" s="115" t="s">
        <v>57</v>
      </c>
      <c r="H192" s="58" t="s">
        <v>58</v>
      </c>
      <c r="I192" s="60" t="s">
        <v>826</v>
      </c>
      <c r="J192" s="61">
        <v>44711</v>
      </c>
      <c r="K192" s="62" t="str">
        <f>TEXT(J192,"DD/MM/AA")</f>
        <v>30/05/22</v>
      </c>
      <c r="L192" s="61">
        <v>46537</v>
      </c>
      <c r="M192" s="63" t="str">
        <f>TEXT(L192,"DD/MM/AA")</f>
        <v>30/05/27</v>
      </c>
      <c r="N192" s="115">
        <f>_xlfn.DAYS(CONTRATOS[[#This Row],[TÉRMINO]],CONTRATOS[[#This Row],[INÍCIO]])</f>
        <v>1826</v>
      </c>
      <c r="O192" s="64">
        <f ca="1">IF(ISBLANK(CONTRATOS[[#This Row],[TÉRMINO]]),"-",IF(ISNUMBER(CONTRATOS[[#This Row],[TÉRMINO]]),IF(CONTRATOS[[#This Row],[TÉRMINO]]&lt;TODAY(),"EXPIRADO",CONTRATOS[[#This Row],[TÉRMINO]]-TODAY()),"INDETERMINADO"))</f>
        <v>363</v>
      </c>
      <c r="P192" s="64" t="str">
        <f ca="1">IF(O192="EXPIRADO","EXPIRADO",(IF(O192&lt;=30,"INFERIOR A 30 DIAS",(IF(O192&lt;=60,"INFERIOR A 60 DIAS",(IF(O192&lt;=90,"INFERIOR A 90 DIAS",(IF(O192&lt;=120,"INFERIOR A 120 DIAS",(IF(O192&lt;150,"INFERIOR A 150 DIAS",(IF(O192=150,"150 DIAS","SUPERIOR A 150 DIAS")))))))))))))</f>
        <v>SUPERIOR A 150 DIAS</v>
      </c>
      <c r="Q192" s="64" t="str">
        <f ca="1">IF(CONTRATOS[[#This Row],[TÉRMINO]]="","VIGENTE",IF(CONTRATOS[[#This Row],[TÉRMINO]]&gt;=TODAY(),"VIGENTE","EXPIRADO"))</f>
        <v>VIGENTE</v>
      </c>
      <c r="R192" s="72">
        <v>2439831.04</v>
      </c>
      <c r="S192" s="80" t="s">
        <v>60</v>
      </c>
      <c r="T192" s="66">
        <f>IF(LEFT(AY192,3)="ARP",
    0,
    IFERROR(VLOOKUP(AY192,'M.11 Contratos execução'!A:V,17,FALSE),0)
)</f>
        <v>3</v>
      </c>
      <c r="U192" s="58" t="s">
        <v>78</v>
      </c>
      <c r="V192" s="58" t="s">
        <v>1325</v>
      </c>
      <c r="W192" s="96" cm="1">
        <f t="array" ref="W19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92" s="96" cm="1">
        <f t="array" ref="X19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1255812.94</v>
      </c>
      <c r="Y192" s="67" t="s">
        <v>1326</v>
      </c>
      <c r="AA192" s="58" t="s">
        <v>64</v>
      </c>
      <c r="AB192" s="58"/>
      <c r="AC192" s="58" t="s">
        <v>101</v>
      </c>
      <c r="AD192" s="116" t="str">
        <f>IF(CONTRATOS[[#This Row],[DIAS_CONTRATO]]&lt;=1800,"PRAZO LEGAL",IF(CONTRATOS[[#This Row],[DIAS_CONTRATO]]&lt;=2130,"EXCEPCIONAL","EMERGENCIAL"))</f>
        <v>EXCEPCIONAL</v>
      </c>
      <c r="AE192" s="58" t="str">
        <f>YEAR(L192) &amp; " - " &amp; IF(MONTH(L192)&lt;=3, "1º Trimestre", IF(MONTH(L192)&lt;=6, "2º Trimestre", IF(MONTH(L192)&lt;=9, "3º Trimestre", IF(MONTH(L192)&lt;=12, "4º Trimestre"))))</f>
        <v>2027 - 2º Trimestre</v>
      </c>
      <c r="AF192" s="130">
        <f>CONTRATOS[[#This Row],[TÉRMINO]]-60</f>
        <v>46477</v>
      </c>
      <c r="AG192" s="116" t="str">
        <f>IF(Z192="","Sem informação", IF(Z192&lt;=AF192, "Dentro do prazo", "Fora do prazo"))</f>
        <v>Sem informação</v>
      </c>
      <c r="AH192" s="79" t="s">
        <v>115</v>
      </c>
      <c r="AJ192" s="58" t="s">
        <v>405</v>
      </c>
      <c r="AK192" s="58" t="s">
        <v>407</v>
      </c>
      <c r="AL192" s="58" t="s">
        <v>407</v>
      </c>
      <c r="AM192" s="115" t="s">
        <v>69</v>
      </c>
      <c r="AN192" s="115" t="s">
        <v>406</v>
      </c>
      <c r="AO19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djalma.martins@tjpa.jus.br;moises.oliveira@tjpa.jus.br; moises.oliveira@tjpa.jus.br; ; rafaela.prazeres@tjpa.jus.br;coordenadoria.contratos@tjpa.jus.br</v>
      </c>
      <c r="AP192" s="143">
        <f ca="1">CONTRATOS[[#This Row],[TÉRMINO]]-TODAY()</f>
        <v>363</v>
      </c>
      <c r="AQ192" s="58" t="str">
        <f>IF(YEAR(CONTRATOS[[#This Row],[TÉRMINO]])=2024,INT((MONTH(CONTRATOS[[#This Row],[TÉRMINO]])+2)/3),"")</f>
        <v/>
      </c>
      <c r="AR192" s="58"/>
      <c r="AS192" s="58" t="str">
        <f ca="1">IF(TODAY()-AB192&gt;365,"Iniciar Processo de Reajuste","Aguardar anualidade")</f>
        <v>Iniciar Processo de Reajuste</v>
      </c>
      <c r="AT192" s="58" t="str">
        <f>_xlfn.CONCAT(TEXT(B192,"000"),"/",C192)</f>
        <v>029/2022</v>
      </c>
      <c r="AU192" s="58"/>
      <c r="AV192" s="58" t="str" cm="1">
        <f t="array" ref="AV192">IF(CONTRATOS[[#This Row],[NOME DO FISCAL ]]="Sem indicação",
   CONTRATOS[[#This Row],[NOME DO FISCAL ]],
   _xlfn.LET(
      _xlpm.s, " "&amp;TRIM(CONTRATOS[[#This Row],[NOME DO FISCAL ]]),
      _xlpm.n, LEN(_xlpm.s)-1,
      _xlpm.idx, _xlfn.SEQUENCE(1,_xlpm.n),
      _xlpm.letras, IF(MID(_xlpm.s,_xlpm.idx,1)=" ", MID(_xlpm.s,_xlpm.idx+1,1), ""),
      _xlfn.TEXTJOIN("",TRUE,_xlpm.letras)
   )
)</f>
        <v>MCdO</v>
      </c>
      <c r="AW192" s="57" t="str">
        <f>IF(CONTRATOS[[#This Row],[FISCAL DEMANDANTE]]="sem indicação",CONTRATOS[[#This Row],[FISCAL TECNICO]],CONTRATOS[[#This Row],[FISCAL DEMANDANTE]])</f>
        <v>Moises Cristino de Oliveira</v>
      </c>
      <c r="AX192" s="540" cm="1">
        <f t="array" ref="AX19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3389581.74</v>
      </c>
      <c r="AY192" s="58" t="str">
        <f>_xlfn.CONCAT(CONTRATOS[[#This Row],[ARP ou CONTRATO]],CONTRATOS[[#This Row],[N°ANO]])</f>
        <v>CONTRATO029/2022</v>
      </c>
      <c r="AZ192" s="293" t="str">
        <f>IF(ISNUMBER(FIND("8.666",AA192)),
"Nos termos da Portaria n° 3.615/2021-GP, a prorrogação de contratos administrativos deverá ser instaurada com antecedência mínima de 60 (sessenta) dias do término da vigência, mediante envio do respectivo expediente à SEADM, via SEI.",
IF(ISNUMBER(FIND("14.133",AA192)),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92" s="556"/>
    </row>
    <row r="193" spans="1:53" ht="107.25">
      <c r="A193" s="58" t="s">
        <v>52</v>
      </c>
      <c r="B193" s="57" t="s">
        <v>683</v>
      </c>
      <c r="C193" s="69">
        <v>2022</v>
      </c>
      <c r="D193" s="57" t="s">
        <v>437</v>
      </c>
      <c r="E193" s="58" t="s">
        <v>1327</v>
      </c>
      <c r="F193" s="59" t="s">
        <v>1328</v>
      </c>
      <c r="G193" s="115" t="s">
        <v>131</v>
      </c>
      <c r="H193" s="58" t="s">
        <v>58</v>
      </c>
      <c r="I193" s="60" t="s">
        <v>1329</v>
      </c>
      <c r="J193" s="61">
        <v>44714</v>
      </c>
      <c r="K193" s="62" t="str">
        <f>TEXT(J193,"DD/MM/AA")</f>
        <v>02/06/22</v>
      </c>
      <c r="L193" s="61">
        <v>46540</v>
      </c>
      <c r="M193" s="63" t="str">
        <f>TEXT(L193,"DD/MM/AA")</f>
        <v>02/06/27</v>
      </c>
      <c r="N193" s="115">
        <f>_xlfn.DAYS(CONTRATOS[[#This Row],[TÉRMINO]],CONTRATOS[[#This Row],[INÍCIO]])</f>
        <v>1826</v>
      </c>
      <c r="O193" s="64">
        <f ca="1">IF(ISBLANK(CONTRATOS[[#This Row],[TÉRMINO]]),"-",IF(ISNUMBER(CONTRATOS[[#This Row],[TÉRMINO]]),IF(CONTRATOS[[#This Row],[TÉRMINO]]&lt;TODAY(),"EXPIRADO",CONTRATOS[[#This Row],[TÉRMINO]]-TODAY()),"INDETERMINADO"))</f>
        <v>366</v>
      </c>
      <c r="P193" s="64" t="str">
        <f ca="1">IF(O193="EXPIRADO","EXPIRADO",(IF(O193&lt;=30,"INFERIOR A 30 DIAS",(IF(O193&lt;=60,"INFERIOR A 60 DIAS",(IF(O193&lt;=90,"INFERIOR A 90 DIAS",(IF(O193&lt;=120,"INFERIOR A 120 DIAS",(IF(O193&lt;150,"INFERIOR A 150 DIAS",(IF(O193=150,"150 DIAS","SUPERIOR A 150 DIAS")))))))))))))</f>
        <v>SUPERIOR A 150 DIAS</v>
      </c>
      <c r="Q193" s="64" t="str">
        <f ca="1">IF(CONTRATOS[[#This Row],[TÉRMINO]]="","VIGENTE",IF(CONTRATOS[[#This Row],[TÉRMINO]]&gt;=TODAY(),"VIGENTE","EXPIRADO"))</f>
        <v>VIGENTE</v>
      </c>
      <c r="R193" s="72">
        <v>626136.84</v>
      </c>
      <c r="S193" s="80" t="s">
        <v>134</v>
      </c>
      <c r="T193" s="66">
        <f>IF(LEFT(AY193,3)="ARP",
    0,
    IFERROR(VLOOKUP(AY193,'M.11 Contratos execução'!A:V,17,FALSE),0)
)</f>
        <v>3</v>
      </c>
      <c r="U193" s="77" t="s">
        <v>78</v>
      </c>
      <c r="V193" s="67" t="s">
        <v>1330</v>
      </c>
      <c r="W193" s="96" cm="1">
        <f t="array" ref="W19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93" s="96" cm="1">
        <f t="array" ref="X19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679433.16</v>
      </c>
      <c r="Y193" s="67" t="s">
        <v>1331</v>
      </c>
      <c r="AA193" s="58" t="s">
        <v>64</v>
      </c>
      <c r="AB193" s="58"/>
      <c r="AC193" s="58" t="s">
        <v>65</v>
      </c>
      <c r="AD193" s="116" t="str">
        <f>IF(CONTRATOS[[#This Row],[DIAS_CONTRATO]]&lt;=1800,"PRAZO LEGAL",IF(CONTRATOS[[#This Row],[DIAS_CONTRATO]]&lt;=2130,"EXCEPCIONAL","EMERGENCIAL"))</f>
        <v>EXCEPCIONAL</v>
      </c>
      <c r="AE193" s="58" t="str">
        <f>YEAR(L193) &amp; " - " &amp; IF(MONTH(L193)&lt;=3, "1º Trimestre", IF(MONTH(L193)&lt;=6, "2º Trimestre", IF(MONTH(L193)&lt;=9, "3º Trimestre", IF(MONTH(L193)&lt;=12, "4º Trimestre"))))</f>
        <v>2027 - 2º Trimestre</v>
      </c>
      <c r="AF193" s="130"/>
      <c r="AG193" s="116" t="str">
        <f>IF(Z193="","Sem informação", IF(Z193&lt;=AF193, "Dentro do prazo", "Fora do prazo"))</f>
        <v>Sem informação</v>
      </c>
      <c r="AH193" s="79" t="s">
        <v>115</v>
      </c>
      <c r="AJ193" s="58" t="s">
        <v>137</v>
      </c>
      <c r="AK193" s="58" t="s">
        <v>138</v>
      </c>
      <c r="AL193" s="58" t="s">
        <v>139</v>
      </c>
      <c r="AM193" s="115" t="s">
        <v>69</v>
      </c>
      <c r="AN193" s="115" t="s">
        <v>140</v>
      </c>
      <c r="AO19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adriana.guimaraes@tjpa.jus.br;nasareno.silva@tjpa.jus.br; antonio.souza@tjpa.jus.br; ; kelle.auzier@tjpa.jus.br;coordenadoria.contratos@tjpa.jus.br</v>
      </c>
      <c r="AP193" s="143">
        <f ca="1">CONTRATOS[[#This Row],[TÉRMINO]]-TODAY()</f>
        <v>366</v>
      </c>
      <c r="AQ193" s="58" t="str">
        <f>IF(YEAR(CONTRATOS[[#This Row],[TÉRMINO]])=2024,INT((MONTH(CONTRATOS[[#This Row],[TÉRMINO]])+2)/3),"")</f>
        <v/>
      </c>
      <c r="AR193" s="58"/>
      <c r="AS193" s="58" t="str">
        <f ca="1">IF(TODAY()-AB193&gt;365,"Iniciar Processo de Reajuste","Aguardar anualidade")</f>
        <v>Iniciar Processo de Reajuste</v>
      </c>
      <c r="AT193" s="58" t="str">
        <f>_xlfn.CONCAT(TEXT(B193,"000"),"/",C193)</f>
        <v>044/2022</v>
      </c>
      <c r="AU193" s="58"/>
      <c r="AV193" s="58" t="str" cm="1">
        <f t="array" ref="AV193">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193" s="57" t="str">
        <f>IF(CONTRATOS[[#This Row],[FISCAL DEMANDANTE]]="sem indicação",CONTRATOS[[#This Row],[FISCAL TECNICO]],CONTRATOS[[#This Row],[FISCAL DEMANDANTE]])</f>
        <v>Jose Nasareno de Macedo Silva</v>
      </c>
      <c r="AX193" s="540" cm="1">
        <f t="array" ref="AX19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193" s="58" t="str">
        <f>_xlfn.CONCAT(CONTRATOS[[#This Row],[ARP ou CONTRATO]],CONTRATOS[[#This Row],[N°ANO]])</f>
        <v>CONTRATO044/2022</v>
      </c>
      <c r="AZ193" s="293" t="str">
        <f>IF(ISNUMBER(FIND("8.666",AA193)),
"Nos termos da Portaria n° 3.615/2021-GP, a prorrogação de contratos administrativos deverá ser instaurada com antecedência mínima de 60 (sessenta) dias do término da vigência, mediante envio do respectivo expediente à SEADM, via SEI.",
IF(ISNUMBER(FIND("14.133",AA193)),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93" s="556"/>
    </row>
    <row r="194" spans="1:53" ht="96">
      <c r="A194" s="58" t="s">
        <v>52</v>
      </c>
      <c r="B194" s="57" t="s">
        <v>907</v>
      </c>
      <c r="C194" s="93">
        <v>2023</v>
      </c>
      <c r="D194" s="57" t="s">
        <v>1332</v>
      </c>
      <c r="E194" s="58" t="s">
        <v>1333</v>
      </c>
      <c r="F194" s="59" t="s">
        <v>1334</v>
      </c>
      <c r="G194" s="115" t="s">
        <v>57</v>
      </c>
      <c r="H194" s="58" t="s">
        <v>58</v>
      </c>
      <c r="I194" s="60" t="s">
        <v>1335</v>
      </c>
      <c r="J194" s="61">
        <v>45079</v>
      </c>
      <c r="K194" s="62" t="str">
        <f>TEXT(J194,"DD/MM/AA")</f>
        <v>02/06/23</v>
      </c>
      <c r="L194" s="61">
        <v>46540</v>
      </c>
      <c r="M194" s="63" t="str">
        <f>TEXT(L194,"DD/MM/AA")</f>
        <v>02/06/27</v>
      </c>
      <c r="N194" s="115">
        <f>_xlfn.DAYS(CONTRATOS[[#This Row],[TÉRMINO]],CONTRATOS[[#This Row],[INÍCIO]])</f>
        <v>1461</v>
      </c>
      <c r="O194" s="64">
        <f ca="1">IF(ISBLANK(CONTRATOS[[#This Row],[TÉRMINO]]),"-",IF(ISNUMBER(CONTRATOS[[#This Row],[TÉRMINO]]),IF(CONTRATOS[[#This Row],[TÉRMINO]]&lt;TODAY(),"EXPIRADO",CONTRATOS[[#This Row],[TÉRMINO]]-TODAY()),"INDETERMINADO"))</f>
        <v>366</v>
      </c>
      <c r="P194" s="64" t="str">
        <f ca="1">IF(O194="EXPIRADO","EXPIRADO",(IF(O194&lt;=30,"INFERIOR A 30 DIAS",(IF(O194&lt;=60,"INFERIOR A 60 DIAS",(IF(O194&lt;=90,"INFERIOR A 90 DIAS",(IF(O194&lt;=120,"INFERIOR A 120 DIAS",(IF(O194&lt;150,"INFERIOR A 150 DIAS",(IF(O194=150,"150 DIAS","SUPERIOR A 150 DIAS")))))))))))))</f>
        <v>SUPERIOR A 150 DIAS</v>
      </c>
      <c r="Q194" s="64" t="str">
        <f ca="1">IF(CONTRATOS[[#This Row],[TÉRMINO]]="","VIGENTE",IF(CONTRATOS[[#This Row],[TÉRMINO]]&gt;=TODAY(),"VIGENTE","EXPIRADO"))</f>
        <v>VIGENTE</v>
      </c>
      <c r="R194" s="72">
        <v>434000</v>
      </c>
      <c r="S194" s="80" t="s">
        <v>60</v>
      </c>
      <c r="T194" s="66">
        <f>IF(LEFT(AY194,3)="ARP",
    0,
    IFERROR(VLOOKUP(AY194,'M.11 Contratos execução'!A:V,17,FALSE),0)
)</f>
        <v>2</v>
      </c>
      <c r="U194" s="58" t="s">
        <v>61</v>
      </c>
      <c r="V194" s="58" t="s">
        <v>1336</v>
      </c>
      <c r="W194" s="96" cm="1">
        <f t="array" ref="W19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21090</v>
      </c>
      <c r="X194" s="96" cm="1">
        <f t="array" ref="X19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469389.07</v>
      </c>
      <c r="Y194" s="67" t="s">
        <v>1337</v>
      </c>
      <c r="AA194" s="58" t="s">
        <v>64</v>
      </c>
      <c r="AB194" s="58"/>
      <c r="AC194" s="58" t="s">
        <v>101</v>
      </c>
      <c r="AD194" s="116" t="str">
        <f>IF(CONTRATOS[[#This Row],[DIAS_CONTRATO]]&lt;=1800,"PRAZO LEGAL",IF(CONTRATOS[[#This Row],[DIAS_CONTRATO]]&lt;=2130,"EXCEPCIONAL","EMERGENCIAL"))</f>
        <v>PRAZO LEGAL</v>
      </c>
      <c r="AE194" s="58" t="str">
        <f>YEAR(L194) &amp; " - " &amp; IF(MONTH(L194)&lt;=3, "1º Trimestre", IF(MONTH(L194)&lt;=6, "2º Trimestre", IF(MONTH(L194)&lt;=9, "3º Trimestre", IF(MONTH(L194)&lt;=12, "4º Trimestre"))))</f>
        <v>2027 - 2º Trimestre</v>
      </c>
      <c r="AF194" s="130">
        <f>CONTRATOS[[#This Row],[TÉRMINO]]-60</f>
        <v>46480</v>
      </c>
      <c r="AG194" s="116" t="str">
        <f>IF(Z194="","Sem informação", IF(Z194&lt;=AF194, "Dentro do prazo", "Fora do prazo"))</f>
        <v>Sem informação</v>
      </c>
      <c r="AH194" s="79" t="s">
        <v>115</v>
      </c>
      <c r="AJ194" s="58" t="s">
        <v>67</v>
      </c>
      <c r="AK194" s="58" t="s">
        <v>126</v>
      </c>
      <c r="AL194" s="58" t="s">
        <v>126</v>
      </c>
      <c r="AM194" s="58" t="s">
        <v>69</v>
      </c>
      <c r="AN194" s="58" t="s">
        <v>888</v>
      </c>
      <c r="AO19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valter.junior@tjpa.jus.br;claudio.ormindo@tjpa.jus.br; claudio.ormindo@tjpa.jus.br; ; frank.silva@tjpa.jus.br;coordenadoria.contratos@tjpa.jus.br</v>
      </c>
      <c r="AP194" s="143">
        <f ca="1">CONTRATOS[[#This Row],[TÉRMINO]]-TODAY()</f>
        <v>366</v>
      </c>
      <c r="AQ194" s="58" t="str">
        <f>IF(YEAR(CONTRATOS[[#This Row],[TÉRMINO]])=2024,INT((MONTH(CONTRATOS[[#This Row],[TÉRMINO]])+2)/3),"")</f>
        <v/>
      </c>
      <c r="AR194" s="58"/>
      <c r="AS194" s="58" t="str">
        <f ca="1">IF(TODAY()-AB194&gt;365,"Iniciar Processo de Reajuste","Aguardar anualidade")</f>
        <v>Iniciar Processo de Reajuste</v>
      </c>
      <c r="AT194" s="58" t="str">
        <f>_xlfn.CONCAT(TEXT(B194,"000"),"/",C194)</f>
        <v>026/2023</v>
      </c>
      <c r="AU194" s="58"/>
      <c r="AV194" s="58" t="str" cm="1">
        <f t="array" ref="AV194">IF(CONTRATOS[[#This Row],[NOME DO FISCAL ]]="Sem indicação",
   CONTRATOS[[#This Row],[NOME DO FISCAL ]],
   _xlfn.LET(
      _xlpm.s, " "&amp;TRIM(CONTRATOS[[#This Row],[NOME DO FISCAL ]]),
      _xlpm.n, LEN(_xlpm.s)-1,
      _xlpm.idx, _xlfn.SEQUENCE(1,_xlpm.n),
      _xlpm.letras, IF(MID(_xlpm.s,_xlpm.idx,1)=" ", MID(_xlpm.s,_xlpm.idx+1,1), ""),
      _xlfn.TEXTJOIN("",TRUE,_xlpm.letras)
   )
)</f>
        <v>COSdS</v>
      </c>
      <c r="AW194" s="57" t="str">
        <f>IF(CONTRATOS[[#This Row],[FISCAL DEMANDANTE]]="sem indicação",CONTRATOS[[#This Row],[FISCAL TECNICO]],CONTRATOS[[#This Row],[FISCAL DEMANDANTE]])</f>
        <v>Claudio Ormindo Silva dos Santos</v>
      </c>
      <c r="AX194" s="540" cm="1">
        <f t="array" ref="AX19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1177558.52</v>
      </c>
      <c r="AY194" s="58" t="str">
        <f>_xlfn.CONCAT(CONTRATOS[[#This Row],[ARP ou CONTRATO]],CONTRATOS[[#This Row],[N°ANO]])</f>
        <v>CONTRATO026/2023</v>
      </c>
      <c r="AZ194" s="293" t="str">
        <f>IF(ISNUMBER(FIND("8.666",AA194)),
"Nos termos da Portaria n° 3.615/2021-GP, a prorrogação de contratos administrativos deverá ser instaurada com antecedência mínima de 60 (sessenta) dias do término da vigência, mediante envio do respectivo expediente à SEADM, via SEI.",
IF(ISNUMBER(FIND("14.133",AA194)),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94" s="556"/>
    </row>
    <row r="195" spans="1:53" ht="60" customHeight="1">
      <c r="A195" s="58" t="s">
        <v>52</v>
      </c>
      <c r="B195" s="57" t="s">
        <v>1338</v>
      </c>
      <c r="C195" s="58">
        <v>2025</v>
      </c>
      <c r="D195" s="57" t="s">
        <v>1339</v>
      </c>
      <c r="E195" s="58" t="s">
        <v>410</v>
      </c>
      <c r="F195" s="59" t="s">
        <v>1340</v>
      </c>
      <c r="G195" s="57" t="s">
        <v>182</v>
      </c>
      <c r="H195" s="58" t="s">
        <v>58</v>
      </c>
      <c r="I195" s="60" t="s">
        <v>413</v>
      </c>
      <c r="J195" s="61">
        <v>45818</v>
      </c>
      <c r="K195" s="62">
        <v>46548</v>
      </c>
      <c r="L195" s="61">
        <v>46548</v>
      </c>
      <c r="M195" s="63" t="s">
        <v>184</v>
      </c>
      <c r="N195" s="115" t="s">
        <v>185</v>
      </c>
      <c r="O195" s="62">
        <f ca="1">IF(ISBLANK(L195),"-",IF(ISNUMBER(L195),IF(L195&lt;TODAY(),"EXPIRADO",L195-TODAY()),"INDETERMINADO"))</f>
        <v>374</v>
      </c>
      <c r="P195" s="64" t="str">
        <f ca="1">IF(O195="EXPIRADO","EXPIRADO",(IF(O195&lt;=30,"INFERIOR A 30 DIAS",(IF(O195&lt;=60,"INFERIOR A 60 DIAS",(IF(O195&lt;=90,"INFERIOR A 90 DIAS",(IF(O195&lt;=120,"INFERIOR A 120 DIAS",(IF(O195&lt;150,"INFERIOR A 150 DIAS",(IF(O195=150,"150 DIAS","SUPERIOR A 150 DIAS")))))))))))))</f>
        <v>SUPERIOR A 150 DIAS</v>
      </c>
      <c r="Q195" s="62" t="str">
        <f ca="1">IF(L195="","VIGENTE",IF(L195&gt;=TODAY(),"VIGENTE","EXPIRADO"))</f>
        <v>VIGENTE</v>
      </c>
      <c r="R195" s="72">
        <v>2227790</v>
      </c>
      <c r="S195" s="80" t="s">
        <v>60</v>
      </c>
      <c r="T195" s="66">
        <f>IF(LEFT(AY195,3)="ARP",
    0,
    IFERROR(VLOOKUP(AY195,'M.11 Contratos execução'!A:V,17,FALSE),0)
)</f>
        <v>0</v>
      </c>
      <c r="U195" s="455" t="s">
        <v>98</v>
      </c>
      <c r="V195" s="58" t="s">
        <v>1341</v>
      </c>
      <c r="W195" s="96" cm="1">
        <f t="array" ref="W19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95" s="96" cm="1">
        <f t="array" ref="X19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2277790</v>
      </c>
      <c r="Y195" s="67" t="s">
        <v>1342</v>
      </c>
      <c r="Z195" s="158"/>
      <c r="AA195" s="58" t="s">
        <v>81</v>
      </c>
      <c r="AB195" s="61">
        <v>45805</v>
      </c>
      <c r="AC195" s="407" t="s">
        <v>66</v>
      </c>
      <c r="AD195" s="116" t="s">
        <v>188</v>
      </c>
      <c r="AE195" s="116" t="s">
        <v>1343</v>
      </c>
      <c r="AF195" s="130">
        <v>46488</v>
      </c>
      <c r="AG195" s="116" t="str">
        <f>IF(Z195="","Sem informação", IF(Z195&lt;=AF195, "Dentro do prazo", "Fora do prazo"))</f>
        <v>Sem informação</v>
      </c>
      <c r="AH195" s="79"/>
      <c r="AJ195" s="58" t="s">
        <v>348</v>
      </c>
      <c r="AK195" s="58" t="s">
        <v>104</v>
      </c>
      <c r="AL195" s="58" t="s">
        <v>348</v>
      </c>
      <c r="AM195" s="115" t="s">
        <v>322</v>
      </c>
      <c r="AN195" s="115" t="s">
        <v>69</v>
      </c>
      <c r="AO19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fabio.reis@tjpa.jus.br;claudio.cabral@tjpa.jus.br; fabio.reis@tjpa.jus.br; erick.bol@tjpa.jus.br; ;coordenadoria.contratos@tjpa.jus.br</v>
      </c>
      <c r="AP195" s="143">
        <v>674</v>
      </c>
      <c r="AQ195" s="58" t="str">
        <f>IF(YEAR(CONTRATOS[[#This Row],[TÉRMINO]])=2024,INT((MONTH(CONTRATOS[[#This Row],[TÉRMINO]])+2)/3),"")</f>
        <v/>
      </c>
      <c r="AR195" s="58"/>
      <c r="AS195" s="58" t="str">
        <f ca="1">IF(TODAY()-AB195&gt;365,"Iniciar Processo de Reajuste","Aguardar anualidade")</f>
        <v>Iniciar Processo de Reajuste</v>
      </c>
      <c r="AT195" s="58" t="s">
        <v>1344</v>
      </c>
      <c r="AU195" s="58"/>
      <c r="AV195" s="58" t="str" cm="1">
        <f t="array" ref="AV195">IF(CONTRATOS[[#This Row],[NOME DO FISCAL ]]="Sem indicação",
   CONTRATOS[[#This Row],[NOME DO FISCAL ]],
   _xlfn.LET(
      _xlpm.s, " "&amp;TRIM(CONTRATOS[[#This Row],[NOME DO FISCAL ]]),
      _xlpm.n, LEN(_xlpm.s)-1,
      _xlpm.idx, _xlfn.SEQUENCE(1,_xlpm.n),
      _xlpm.letras, IF(MID(_xlpm.s,_xlpm.idx,1)=" ", MID(_xlpm.s,_xlpm.idx+1,1), ""),
      _xlfn.TEXTJOIN("",TRUE,_xlpm.letras)
   )
)</f>
        <v>CLdSC</v>
      </c>
      <c r="AW195" s="57" t="str">
        <f>IF(CONTRATOS[[#This Row],[FISCAL DEMANDANTE]]="sem indicação",CONTRATOS[[#This Row],[FISCAL TECNICO]],CONTRATOS[[#This Row],[FISCAL DEMANDANTE]])</f>
        <v>Claudio Luis da Silva Cabral</v>
      </c>
      <c r="AX195" s="540" cm="1">
        <f t="array" ref="AX19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528415.24</v>
      </c>
      <c r="AY195" s="58" t="str">
        <f>_xlfn.CONCAT(CONTRATOS[[#This Row],[ARP ou CONTRATO]],CONTRATOS[[#This Row],[N°ANO]])</f>
        <v>CONTRATO063/2025</v>
      </c>
      <c r="AZ195" s="293" t="str">
        <f>IF(ISNUMBER(FIND("8.666",AA195)),
"Nos termos da Portaria n° 3.615/2021-GP, a prorrogação de contratos administrativos deverá ser instaurada com antecedência mínima de 60 (sessenta) dias do término da vigência, mediante envio do respectivo expediente à SEADM, via SEI.",
IF(ISNUMBER(FIND("14.133",AA195)),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95" s="556"/>
    </row>
    <row r="196" spans="1:53" ht="84">
      <c r="A196" s="58" t="s">
        <v>52</v>
      </c>
      <c r="B196" s="57" t="s">
        <v>408</v>
      </c>
      <c r="C196" s="58">
        <v>2025</v>
      </c>
      <c r="D196" s="57" t="s">
        <v>1345</v>
      </c>
      <c r="E196" s="58" t="s">
        <v>1346</v>
      </c>
      <c r="F196" s="59" t="s">
        <v>1347</v>
      </c>
      <c r="G196" s="57" t="s">
        <v>182</v>
      </c>
      <c r="H196" s="58" t="s">
        <v>132</v>
      </c>
      <c r="I196" s="60" t="s">
        <v>1348</v>
      </c>
      <c r="J196" s="61">
        <v>45821</v>
      </c>
      <c r="K196" s="62">
        <v>46551</v>
      </c>
      <c r="L196" s="61">
        <v>46551</v>
      </c>
      <c r="M196" s="63" t="s">
        <v>184</v>
      </c>
      <c r="N196" s="115" t="s">
        <v>185</v>
      </c>
      <c r="O196" s="62">
        <f ca="1">IF(ISBLANK(L196),"-",IF(ISNUMBER(L196),IF(L196&lt;TODAY(),"EXPIRADO",L196-TODAY()),"INDETERMINADO"))</f>
        <v>377</v>
      </c>
      <c r="P196" s="64" t="str">
        <f ca="1">IF(O196="EXPIRADO","EXPIRADO",(IF(O196&lt;=30,"INFERIOR A 30 DIAS",(IF(O196&lt;=60,"INFERIOR A 60 DIAS",(IF(O196&lt;=90,"INFERIOR A 90 DIAS",(IF(O196&lt;=120,"INFERIOR A 120 DIAS",(IF(O196&lt;150,"INFERIOR A 150 DIAS",(IF(O196=150,"150 DIAS","SUPERIOR A 150 DIAS")))))))))))))</f>
        <v>SUPERIOR A 150 DIAS</v>
      </c>
      <c r="Q196" s="62" t="str">
        <f ca="1">IF(L196="","VIGENTE",IF(L196&gt;=TODAY(),"VIGENTE","EXPIRADO"))</f>
        <v>VIGENTE</v>
      </c>
      <c r="R196" s="72">
        <v>3649490.06</v>
      </c>
      <c r="S196" s="80" t="s">
        <v>60</v>
      </c>
      <c r="T196" s="66">
        <f>IF(LEFT(AY196,3)="ARP",
    0,
    IFERROR(VLOOKUP(AY196,'M.11 Contratos execução'!A:V,17,FALSE),0)
)</f>
        <v>0</v>
      </c>
      <c r="U196" s="455" t="s">
        <v>207</v>
      </c>
      <c r="V196" s="58" t="s">
        <v>1349</v>
      </c>
      <c r="W196" s="96" cm="1">
        <f t="array" ref="W19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96" s="96" cm="1">
        <f t="array" ref="X19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3649490.06</v>
      </c>
      <c r="Y196" s="67"/>
      <c r="Z196" s="158"/>
      <c r="AA196" s="58" t="s">
        <v>81</v>
      </c>
      <c r="AB196" s="61">
        <v>45807</v>
      </c>
      <c r="AC196" s="407" t="s">
        <v>66</v>
      </c>
      <c r="AD196" s="116" t="s">
        <v>188</v>
      </c>
      <c r="AE196" s="116" t="s">
        <v>1343</v>
      </c>
      <c r="AF196" s="130">
        <v>46491</v>
      </c>
      <c r="AG196" s="116" t="str">
        <f>IF(Z196="","Sem informação", IF(Z196&lt;=AF196, "Dentro do prazo", "Fora do prazo"))</f>
        <v>Sem informação</v>
      </c>
      <c r="AH196" s="58"/>
      <c r="AJ196" s="58" t="s">
        <v>151</v>
      </c>
      <c r="AK196" s="58" t="s">
        <v>69</v>
      </c>
      <c r="AL196" s="58" t="s">
        <v>1350</v>
      </c>
      <c r="AM196" s="58" t="s">
        <v>1351</v>
      </c>
      <c r="AN196" s="58" t="s">
        <v>1352</v>
      </c>
      <c r="AO19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hellen.miranda@tjpa.jus.br;; loise.ferreira@tjpa.jus.br; francisco.campos@tjpa.jus.br; luis.lima@tjpa.jus.br;coordenadoria.contratos@tjpa.jus.br</v>
      </c>
      <c r="AP196" s="143">
        <v>677</v>
      </c>
      <c r="AQ196" s="58" t="str">
        <f>IF(YEAR(CONTRATOS[[#This Row],[TÉRMINO]])=2024,INT((MONTH(CONTRATOS[[#This Row],[TÉRMINO]])+2)/3),"")</f>
        <v/>
      </c>
      <c r="AR196" s="58" t="s">
        <v>1353</v>
      </c>
      <c r="AS196" s="58" t="str">
        <f ca="1">IF(TODAY()-AB196&gt;365,"Iniciar Processo de Reajuste","Aguardar anualidade")</f>
        <v>Iniciar Processo de Reajuste</v>
      </c>
      <c r="AT196" s="58" t="s">
        <v>1354</v>
      </c>
      <c r="AU196" s="58"/>
      <c r="AV196" s="58" t="str" cm="1">
        <f t="array" ref="AV196">IF(CONTRATOS[[#This Row],[NOME DO FISCAL ]]="Sem indicação",
   CONTRATOS[[#This Row],[NOME DO FISCAL ]],
   _xlfn.LET(
      _xlpm.s, " "&amp;TRIM(CONTRATOS[[#This Row],[NOME DO FISCAL ]]),
      _xlpm.n, LEN(_xlpm.s)-1,
      _xlpm.idx, _xlfn.SEQUENCE(1,_xlpm.n),
      _xlpm.letras, IF(MID(_xlpm.s,_xlpm.idx,1)=" ", MID(_xlpm.s,_xlpm.idx+1,1), ""),
      _xlfn.TEXTJOIN("",TRUE,_xlpm.letras)
   )
)</f>
        <v>LLF</v>
      </c>
      <c r="AW196" s="57" t="str">
        <f>IF(CONTRATOS[[#This Row],[FISCAL DEMANDANTE]]="sem indicação",CONTRATOS[[#This Row],[FISCAL TECNICO]],CONTRATOS[[#This Row],[FISCAL DEMANDANTE]])</f>
        <v>Loise Luiz Ferreira</v>
      </c>
      <c r="AX196" s="540" cm="1">
        <f t="array" ref="AX19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2475115.34</v>
      </c>
      <c r="AY196" s="58" t="str">
        <f>_xlfn.CONCAT(CONTRATOS[[#This Row],[ARP ou CONTRATO]],CONTRATOS[[#This Row],[N°ANO]])</f>
        <v>CONTRATO065/2025</v>
      </c>
      <c r="AZ196" s="293" t="str">
        <f>IF(ISNUMBER(FIND("8.666",AA196)),
"Nos termos da Portaria n° 3.615/2021-GP, a prorrogação de contratos administrativos deverá ser instaurada com antecedência mínima de 60 (sessenta) dias do término da vigência, mediante envio do respectivo expediente à SEADM, via SEI.",
IF(ISNUMBER(FIND("14.133",AA196)),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96" s="556"/>
    </row>
    <row r="197" spans="1:53" s="85" customFormat="1" ht="72">
      <c r="A197" s="116" t="s">
        <v>52</v>
      </c>
      <c r="B197" s="57" t="s">
        <v>779</v>
      </c>
      <c r="C197" s="58">
        <v>2022</v>
      </c>
      <c r="D197" s="57" t="s">
        <v>1355</v>
      </c>
      <c r="E197" s="58" t="s">
        <v>1356</v>
      </c>
      <c r="F197" s="59" t="s">
        <v>1357</v>
      </c>
      <c r="G197" s="115" t="s">
        <v>57</v>
      </c>
      <c r="H197" s="58" t="s">
        <v>58</v>
      </c>
      <c r="I197" s="60" t="s">
        <v>1358</v>
      </c>
      <c r="J197" s="61">
        <v>44732</v>
      </c>
      <c r="K197" s="62" t="str">
        <f>TEXT(J197,"DD/MM/AA")</f>
        <v>20/06/22</v>
      </c>
      <c r="L197" s="61">
        <v>46558</v>
      </c>
      <c r="M197" s="63" t="str">
        <f>TEXT(L197,"DD/MM/AA")</f>
        <v>20/06/27</v>
      </c>
      <c r="N197" s="115">
        <f>_xlfn.DAYS(CONTRATOS[[#This Row],[TÉRMINO]],CONTRATOS[[#This Row],[INÍCIO]])</f>
        <v>1826</v>
      </c>
      <c r="O197" s="64">
        <f ca="1">IF(ISBLANK(CONTRATOS[[#This Row],[TÉRMINO]]),"-",IF(ISNUMBER(CONTRATOS[[#This Row],[TÉRMINO]]),IF(CONTRATOS[[#This Row],[TÉRMINO]]&lt;TODAY(),"EXPIRADO",CONTRATOS[[#This Row],[TÉRMINO]]-TODAY()),"INDETERMINADO"))</f>
        <v>384</v>
      </c>
      <c r="P197" s="64" t="str">
        <f ca="1">IF(O197="EXPIRADO","EXPIRADO",(IF(O197&lt;=30,"INFERIOR A 30 DIAS",(IF(O197&lt;=60,"INFERIOR A 60 DIAS",(IF(O197&lt;=90,"INFERIOR A 90 DIAS",(IF(O197&lt;=120,"INFERIOR A 120 DIAS",(IF(O197&lt;150,"INFERIOR A 150 DIAS",(IF(O197=150,"150 DIAS","SUPERIOR A 150 DIAS")))))))))))))</f>
        <v>SUPERIOR A 150 DIAS</v>
      </c>
      <c r="Q197" s="64" t="str">
        <f ca="1">IF(CONTRATOS[[#This Row],[TÉRMINO]]="","VIGENTE",IF(CONTRATOS[[#This Row],[TÉRMINO]]&gt;=TODAY(),"VIGENTE","EXPIRADO"))</f>
        <v>VIGENTE</v>
      </c>
      <c r="R197" s="72">
        <v>4698450</v>
      </c>
      <c r="S197" s="80" t="s">
        <v>60</v>
      </c>
      <c r="T197" s="66">
        <f>IF(LEFT(AY197,3)="ARP",
    0,
    IFERROR(VLOOKUP(AY197,'M.11 Contratos execução'!A:V,17,FALSE),0)
)</f>
        <v>5</v>
      </c>
      <c r="U197" s="594" t="s">
        <v>98</v>
      </c>
      <c r="V197" s="58" t="s">
        <v>1359</v>
      </c>
      <c r="W197" s="96" cm="1">
        <f t="array" ref="W19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97" s="96" cm="1">
        <f t="array" ref="X19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4278422.87</v>
      </c>
      <c r="Y197" s="67" t="s">
        <v>1360</v>
      </c>
      <c r="Z197" s="157"/>
      <c r="AA197" s="58" t="s">
        <v>64</v>
      </c>
      <c r="AB197" s="58"/>
      <c r="AC197" s="58" t="s">
        <v>101</v>
      </c>
      <c r="AD197" s="116" t="str">
        <f>IF(CONTRATOS[[#This Row],[DIAS_CONTRATO]]&lt;=1800,"PRAZO LEGAL",IF(CONTRATOS[[#This Row],[DIAS_CONTRATO]]&lt;=2130,"EXCEPCIONAL","EMERGENCIAL"))</f>
        <v>EXCEPCIONAL</v>
      </c>
      <c r="AE197" s="58" t="str">
        <f>YEAR(L197) &amp; " - " &amp; IF(MONTH(L197)&lt;=3, "1º Trimestre", IF(MONTH(L197)&lt;=6, "2º Trimestre", IF(MONTH(L197)&lt;=9, "3º Trimestre", IF(MONTH(L197)&lt;=12, "4º Trimestre"))))</f>
        <v>2027 - 2º Trimestre</v>
      </c>
      <c r="AF197" s="130">
        <f>CONTRATOS[[#This Row],[TÉRMINO]]-60</f>
        <v>46498</v>
      </c>
      <c r="AG197" s="116" t="str">
        <f>IF(Z197="","Sem informação", IF(Z197&lt;=AF197, "Dentro do prazo", "Fora do prazo"))</f>
        <v>Sem informação</v>
      </c>
      <c r="AH197" s="58" t="s">
        <v>82</v>
      </c>
      <c r="AI197" s="74"/>
      <c r="AJ197" s="58" t="s">
        <v>380</v>
      </c>
      <c r="AK197" s="58" t="s">
        <v>380</v>
      </c>
      <c r="AL197" s="58" t="s">
        <v>87</v>
      </c>
      <c r="AM197" s="115" t="s">
        <v>69</v>
      </c>
      <c r="AN197" s="115" t="s">
        <v>381</v>
      </c>
      <c r="AO19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aline.oliveira@tjpa.jus.br;aline.oliveira@tjpa.jus.br; marcus.neves@tjpa.jus.br; ; diego.fsilva@tjpa.jus.br;coordenadoria.contratos@tjpa.jus.br</v>
      </c>
      <c r="AP197" s="143">
        <f ca="1">CONTRATOS[[#This Row],[TÉRMINO]]-TODAY()</f>
        <v>384</v>
      </c>
      <c r="AQ197" s="58" t="str">
        <f>IF(YEAR(CONTRATOS[[#This Row],[TÉRMINO]])=2024,INT((MONTH(CONTRATOS[[#This Row],[TÉRMINO]])+2)/3),"")</f>
        <v/>
      </c>
      <c r="AR197" s="58"/>
      <c r="AS197" s="58" t="str">
        <f ca="1">IF(TODAY()-AB197&gt;365,"Iniciar Processo de Reajuste","Aguardar anualidade")</f>
        <v>Iniciar Processo de Reajuste</v>
      </c>
      <c r="AT197" s="58" t="str">
        <f>_xlfn.CONCAT(TEXT(B197,"000"),"/",C197)</f>
        <v>043/2022</v>
      </c>
      <c r="AU197" s="58"/>
      <c r="AV197" s="58" t="str" cm="1">
        <f t="array" ref="AV197">IF(CONTRATOS[[#This Row],[NOME DO FISCAL ]]="Sem indicação",
   CONTRATOS[[#This Row],[NOME DO FISCAL ]],
   _xlfn.LET(
      _xlpm.s, " "&amp;TRIM(CONTRATOS[[#This Row],[NOME DO FISCAL ]]),
      _xlpm.n, LEN(_xlpm.s)-1,
      _xlpm.idx, _xlfn.SEQUENCE(1,_xlpm.n),
      _xlpm.letras, IF(MID(_xlpm.s,_xlpm.idx,1)=" ", MID(_xlpm.s,_xlpm.idx+1,1), ""),
      _xlfn.TEXTJOIN("",TRUE,_xlpm.letras)
   )
)</f>
        <v>ASO</v>
      </c>
      <c r="AW197" s="57" t="str">
        <f>IF(CONTRATOS[[#This Row],[FISCAL DEMANDANTE]]="sem indicação",CONTRATOS[[#This Row],[FISCAL TECNICO]],CONTRATOS[[#This Row],[FISCAL DEMANDANTE]])</f>
        <v>Aline Santos Oliveira</v>
      </c>
      <c r="AX197" s="540" cm="1">
        <f t="array" ref="AX19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5632195.2800000003</v>
      </c>
      <c r="AY197" s="58" t="str">
        <f>_xlfn.CONCAT(CONTRATOS[[#This Row],[ARP ou CONTRATO]],CONTRATOS[[#This Row],[N°ANO]])</f>
        <v>CONTRATO043/2022</v>
      </c>
      <c r="AZ197" s="293" t="str">
        <f>IF(ISNUMBER(FIND("8.666",AA197)),
"Nos termos da Portaria n° 3.615/2021-GP, a prorrogação de contratos administrativos deverá ser instaurada com antecedência mínima de 60 (sessenta) dias do término da vigência, mediante envio do respectivo expediente à SEADM, via SEI.",
IF(ISNUMBER(FIND("14.133",AA197)),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97" s="556"/>
    </row>
    <row r="198" spans="1:53" s="85" customFormat="1" ht="96">
      <c r="A198" s="58" t="s">
        <v>52</v>
      </c>
      <c r="B198" s="57" t="s">
        <v>1361</v>
      </c>
      <c r="C198" s="58">
        <v>2025</v>
      </c>
      <c r="D198" s="57" t="s">
        <v>1362</v>
      </c>
      <c r="E198" s="58" t="s">
        <v>1363</v>
      </c>
      <c r="F198" s="59" t="s">
        <v>1364</v>
      </c>
      <c r="G198" s="57" t="s">
        <v>182</v>
      </c>
      <c r="H198" s="58" t="s">
        <v>58</v>
      </c>
      <c r="I198" s="60" t="s">
        <v>183</v>
      </c>
      <c r="J198" s="61">
        <v>45834</v>
      </c>
      <c r="K198" s="62">
        <v>46199</v>
      </c>
      <c r="L198" s="61">
        <v>46564</v>
      </c>
      <c r="M198" s="63" t="s">
        <v>184</v>
      </c>
      <c r="N198" s="115" t="s">
        <v>185</v>
      </c>
      <c r="O198" s="62">
        <f ca="1">IF(ISBLANK(L198),"-",IF(ISNUMBER(L198),IF(L198&lt;TODAY(),"EXPIRADO",L198-TODAY()),"INDETERMINADO"))</f>
        <v>390</v>
      </c>
      <c r="P198" s="64" t="str">
        <f ca="1">IF(O198="EXPIRADO","EXPIRADO",(IF(O198&lt;=30,"INFERIOR A 30 DIAS",(IF(O198&lt;=60,"INFERIOR A 60 DIAS",(IF(O198&lt;=90,"INFERIOR A 90 DIAS",(IF(O198&lt;=120,"INFERIOR A 120 DIAS",(IF(O198&lt;150,"INFERIOR A 150 DIAS",(IF(O198=150,"150 DIAS","SUPERIOR A 150 DIAS")))))))))))))</f>
        <v>SUPERIOR A 150 DIAS</v>
      </c>
      <c r="Q198" s="62" t="str">
        <f ca="1">IF(L198="","VIGENTE",IF(L198&gt;=TODAY(),"VIGENTE","EXPIRADO"))</f>
        <v>VIGENTE</v>
      </c>
      <c r="R198" s="72">
        <v>3314610</v>
      </c>
      <c r="S198" s="80" t="s">
        <v>60</v>
      </c>
      <c r="T198" s="66">
        <f>IF(LEFT(AY198,3)="ARP",
    0,
    IFERROR(VLOOKUP(AY198,'M.11 Contratos execução'!A:V,17,FALSE),0)
)</f>
        <v>0</v>
      </c>
      <c r="U198" s="455" t="s">
        <v>61</v>
      </c>
      <c r="V198" s="58" t="s">
        <v>1365</v>
      </c>
      <c r="W198" s="96" cm="1">
        <f t="array" ref="W19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198" s="96" cm="1">
        <f t="array" ref="X19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3314610</v>
      </c>
      <c r="Y198" s="67" t="s">
        <v>1366</v>
      </c>
      <c r="Z198" s="158"/>
      <c r="AA198" s="58" t="s">
        <v>81</v>
      </c>
      <c r="AB198" s="61">
        <v>45992</v>
      </c>
      <c r="AC198" s="408" t="s">
        <v>66</v>
      </c>
      <c r="AD198" s="116" t="s">
        <v>188</v>
      </c>
      <c r="AE198" s="116" t="s">
        <v>189</v>
      </c>
      <c r="AF198" s="130">
        <v>46139</v>
      </c>
      <c r="AG198" s="116" t="str">
        <f>IF(Z198="","Sem informação", IF(Z198&lt;=AF198, "Dentro do prazo", "Fora do prazo"))</f>
        <v>Sem informação</v>
      </c>
      <c r="AH198" s="58" t="s">
        <v>115</v>
      </c>
      <c r="AI198" s="74"/>
      <c r="AJ198" s="58" t="s">
        <v>126</v>
      </c>
      <c r="AK198" s="58" t="s">
        <v>192</v>
      </c>
      <c r="AL198" s="58" t="s">
        <v>67</v>
      </c>
      <c r="AM198" s="58" t="s">
        <v>191</v>
      </c>
      <c r="AN198" s="58" t="s">
        <v>69</v>
      </c>
      <c r="AO19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claudio.ormindo@tjpa.jus.br;antonio.sousa2@tjpa.jus.br; valter.junior@tjpa.jus.br; samantha.nahon@tjpa.jus.br; ;coordenadoria.contratos@tjpa.jus.br</v>
      </c>
      <c r="AP198" s="143">
        <v>325</v>
      </c>
      <c r="AQ198" s="58" t="str">
        <f>IF(YEAR(CONTRATOS[[#This Row],[TÉRMINO]])=2024,INT((MONTH(CONTRATOS[[#This Row],[TÉRMINO]])+2)/3),"")</f>
        <v/>
      </c>
      <c r="AR198" s="58"/>
      <c r="AS198" s="58" t="str">
        <f ca="1">IF(TODAY()-AB198&gt;365,"Iniciar Processo de Reajuste","Aguardar anualidade")</f>
        <v>Aguardar anualidade</v>
      </c>
      <c r="AT198" s="58" t="s">
        <v>1367</v>
      </c>
      <c r="AU198" s="58"/>
      <c r="AV198" s="58" t="str" cm="1">
        <f t="array" ref="AV198">IF(CONTRATOS[[#This Row],[NOME DO FISCAL ]]="Sem indicação",
   CONTRATOS[[#This Row],[NOME DO FISCAL ]],
   _xlfn.LET(
      _xlpm.s, " "&amp;TRIM(CONTRATOS[[#This Row],[NOME DO FISCAL ]]),
      _xlpm.n, LEN(_xlpm.s)-1,
      _xlpm.idx, _xlfn.SEQUENCE(1,_xlpm.n),
      _xlpm.letras, IF(MID(_xlpm.s,_xlpm.idx,1)=" ", MID(_xlpm.s,_xlpm.idx+1,1), ""),
      _xlfn.TEXTJOIN("",TRUE,_xlpm.letras)
   )
)</f>
        <v>AFdSS</v>
      </c>
      <c r="AW198" s="57" t="str">
        <f>IF(CONTRATOS[[#This Row],[FISCAL DEMANDANTE]]="sem indicação",CONTRATOS[[#This Row],[FISCAL TECNICO]],CONTRATOS[[#This Row],[FISCAL DEMANDANTE]])</f>
        <v>Antonio Fernandes dos Santos Sousa</v>
      </c>
      <c r="AX198" s="540" cm="1">
        <f t="array" ref="AX19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2590318.41</v>
      </c>
      <c r="AY198" s="58" t="str">
        <f>_xlfn.CONCAT(CONTRATOS[[#This Row],[ARP ou CONTRATO]],CONTRATOS[[#This Row],[N°ANO]])</f>
        <v>CONTRATO068/2025</v>
      </c>
      <c r="AZ198" s="293" t="str">
        <f>IF(ISNUMBER(FIND("8.666",AA198)),
"Nos termos da Portaria n° 3.615/2021-GP, a prorrogação de contratos administrativos deverá ser instaurada com antecedência mínima de 60 (sessenta) dias do término da vigência, mediante envio do respectivo expediente à SEADM, via SEI.",
IF(ISNUMBER(FIND("14.133",AA198)),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198" s="556"/>
    </row>
    <row r="199" spans="1:53" s="85" customFormat="1" ht="60">
      <c r="A199" s="58" t="s">
        <v>52</v>
      </c>
      <c r="B199" s="97" t="s">
        <v>816</v>
      </c>
      <c r="C199" s="60">
        <v>2023</v>
      </c>
      <c r="D199" s="97" t="s">
        <v>1368</v>
      </c>
      <c r="E199" s="60" t="s">
        <v>1369</v>
      </c>
      <c r="F199" s="100" t="s">
        <v>1370</v>
      </c>
      <c r="G199" s="97" t="s">
        <v>387</v>
      </c>
      <c r="H199" s="60" t="s">
        <v>132</v>
      </c>
      <c r="I199" s="60" t="s">
        <v>1371</v>
      </c>
      <c r="J199" s="101">
        <v>45474</v>
      </c>
      <c r="K199" s="75" t="str">
        <f>TEXT(J199,"DD/MM/AA")</f>
        <v>01/07/24</v>
      </c>
      <c r="L199" s="101">
        <v>46569</v>
      </c>
      <c r="M199" s="76" t="str">
        <f>TEXT(L199,"DD/MM/AA")</f>
        <v>01/07/27</v>
      </c>
      <c r="N199" s="75">
        <f>_xlfn.DAYS(CONTRATOS[[#This Row],[TÉRMINO]],CONTRATOS[[#This Row],[INÍCIO]])</f>
        <v>1095</v>
      </c>
      <c r="O199" s="104">
        <f ca="1">IF(ISBLANK(CONTRATOS[[#This Row],[TÉRMINO]]),"-",IF(ISNUMBER(CONTRATOS[[#This Row],[TÉRMINO]]),IF(CONTRATOS[[#This Row],[TÉRMINO]]&lt;TODAY(),"EXPIRADO",CONTRATOS[[#This Row],[TÉRMINO]]-TODAY()),"INDETERMINADO"))</f>
        <v>395</v>
      </c>
      <c r="P199" s="104" t="str">
        <f ca="1">IF(O199="EXPIRADO","EXPIRADO",(IF(O199&lt;=30,"INFERIOR A 30 DIAS",(IF(O199&lt;=60,"INFERIOR A 60 DIAS",(IF(O199&lt;=90,"INFERIOR A 90 DIAS",(IF(O199&lt;=120,"INFERIOR A 120 DIAS",(IF(O199&lt;150,"INFERIOR A 150 DIAS",(IF(O199=150,"150 DIAS","SUPERIOR A 150 DIAS")))))))))))))</f>
        <v>SUPERIOR A 150 DIAS</v>
      </c>
      <c r="Q199" s="276" t="str">
        <f ca="1">IF(CONTRATOS[[#This Row],[TÉRMINO]]="","VIGENTE",IF(CONTRATOS[[#This Row],[TÉRMINO]]&gt;=TODAY(),"VIGENTE","EXPIRADO"))</f>
        <v>VIGENTE</v>
      </c>
      <c r="R199" s="311">
        <v>612000</v>
      </c>
      <c r="S199" s="139" t="s">
        <v>60</v>
      </c>
      <c r="T199" s="66">
        <f>IF(LEFT(AY199,3)="ARP",
    0,
    IFERROR(VLOOKUP(AY199,'M.11 Contratos execução'!A:V,17,FALSE),0)
)</f>
        <v>0</v>
      </c>
      <c r="U199" s="455" t="s">
        <v>78</v>
      </c>
      <c r="V199" s="60" t="s">
        <v>1372</v>
      </c>
      <c r="W199" s="96" cm="1">
        <f t="array" ref="W19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18111.43</v>
      </c>
      <c r="X199" s="96" cm="1">
        <f t="array" ref="X19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652011.57999999996</v>
      </c>
      <c r="Y199" s="106" t="s">
        <v>1373</v>
      </c>
      <c r="Z199" s="160"/>
      <c r="AA199" s="60" t="s">
        <v>64</v>
      </c>
      <c r="AB199" s="60"/>
      <c r="AC199" s="60" t="s">
        <v>66</v>
      </c>
      <c r="AD199" s="60" t="str">
        <f>IF(CONTRATOS[[#This Row],[DIAS_CONTRATO]]&lt;=1800,"PRAZO LEGAL",IF(CONTRATOS[[#This Row],[DIAS_CONTRATO]]&lt;=2130,"EXCEPCIONAL","EMERGENCIAL"))</f>
        <v>PRAZO LEGAL</v>
      </c>
      <c r="AE199" s="60" t="str">
        <f>YEAR(L199) &amp; " - " &amp; IF(MONTH(L199)&lt;=3, "1º Trimestre", IF(MONTH(L199)&lt;=6, "2º Trimestre", IF(MONTH(L199)&lt;=9, "3º Trimestre", IF(MONTH(L199)&lt;=12, "4º Trimestre"))))</f>
        <v>2027 - 3º Trimestre</v>
      </c>
      <c r="AF199" s="101">
        <f>CONTRATOS[[#This Row],[TÉRMINO]]-60</f>
        <v>46509</v>
      </c>
      <c r="AG199" s="116" t="str">
        <f>IF(Z199="","Sem informação", IF(Z199&lt;=AF199, "Dentro do prazo", "Fora do prazo"))</f>
        <v>Sem informação</v>
      </c>
      <c r="AH199" s="58" t="s">
        <v>115</v>
      </c>
      <c r="AI199" s="60"/>
      <c r="AJ199" s="60" t="s">
        <v>138</v>
      </c>
      <c r="AK199" s="60" t="s">
        <v>138</v>
      </c>
      <c r="AL199" s="60" t="s">
        <v>1374</v>
      </c>
      <c r="AM199" s="60" t="s">
        <v>69</v>
      </c>
      <c r="AN199" s="60" t="s">
        <v>69</v>
      </c>
      <c r="AO19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karina.reis@tjpa.jus.br; ; ;coordenadoria.contratos@tjpa.jus.br</v>
      </c>
      <c r="AP199" s="187">
        <f ca="1">CONTRATOS[[#This Row],[TÉRMINO]]-TODAY()</f>
        <v>395</v>
      </c>
      <c r="AQ199" s="60" t="str">
        <f>IF(YEAR(CONTRATOS[[#This Row],[TÉRMINO]])=2024,INT((MONTH(CONTRATOS[[#This Row],[TÉRMINO]])+2)/3),"")</f>
        <v/>
      </c>
      <c r="AR199" s="60"/>
      <c r="AS199" s="58" t="str">
        <f ca="1">IF(TODAY()-AB199&gt;365,"Iniciar Processo de Reajuste","Aguardar anualidade")</f>
        <v>Iniciar Processo de Reajuste</v>
      </c>
      <c r="AT199" s="58" t="str">
        <f>_xlfn.CONCAT(TEXT(B199,"000"),"/",C199)</f>
        <v>115/2023</v>
      </c>
      <c r="AU199" s="58"/>
      <c r="AV199" s="58" t="str" cm="1">
        <f t="array" ref="AV199">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199" s="57" t="str">
        <f>IF(CONTRATOS[[#This Row],[FISCAL DEMANDANTE]]="sem indicação",CONTRATOS[[#This Row],[FISCAL TECNICO]],CONTRATOS[[#This Row],[FISCAL DEMANDANTE]])</f>
        <v>Jose Nasareno de Macedo Silva</v>
      </c>
      <c r="AX199" s="540" cm="1">
        <f t="array" ref="AX19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331891.44</v>
      </c>
      <c r="AY199" s="58" t="str">
        <f>_xlfn.CONCAT(CONTRATOS[[#This Row],[ARP ou CONTRATO]],CONTRATOS[[#This Row],[N°ANO]])</f>
        <v>CONTRATO115/2023</v>
      </c>
      <c r="AZ199" s="293" t="str">
        <f>IF(ISNUMBER(FIND("8.666",AA199)),
"Nos termos da Portaria n° 3.615/2021-GP, a prorrogação de contratos administrativos deverá ser instaurada com antecedência mínima de 60 (sessenta) dias do término da vigência, mediante envio do respectivo expediente à SEADM, via SEI.",
IF(ISNUMBER(FIND("14.133",AA199)),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199" s="556"/>
    </row>
    <row r="200" spans="1:53" ht="60">
      <c r="A200" s="215" t="s">
        <v>71</v>
      </c>
      <c r="B200" s="216" t="s">
        <v>323</v>
      </c>
      <c r="C200" s="215">
        <v>2025</v>
      </c>
      <c r="D200" s="216" t="s">
        <v>1375</v>
      </c>
      <c r="E200" s="215" t="s">
        <v>1376</v>
      </c>
      <c r="F200" s="217" t="s">
        <v>266</v>
      </c>
      <c r="G200" s="216" t="s">
        <v>110</v>
      </c>
      <c r="H200" s="215" t="s">
        <v>58</v>
      </c>
      <c r="I200" s="215" t="s">
        <v>267</v>
      </c>
      <c r="J200" s="218">
        <v>45853</v>
      </c>
      <c r="K200" s="62">
        <v>46218</v>
      </c>
      <c r="L200" s="218">
        <v>46582</v>
      </c>
      <c r="M200" s="63" t="s">
        <v>184</v>
      </c>
      <c r="N200" s="115" t="s">
        <v>185</v>
      </c>
      <c r="O200" s="219">
        <f ca="1">IF(ISBLANK(L200),"-",IF(ISNUMBER(L200),IF(L200&lt;TODAY(),"EXPIRADO",L200-TODAY()),"INDETERMINADO"))</f>
        <v>408</v>
      </c>
      <c r="P200" s="221" t="str">
        <f ca="1">IF(O200="EXPIRADO","EXPIRADO",(IF(O200&lt;=30,"INFERIOR A 30 DIAS",(IF(O200&lt;=60,"INFERIOR A 60 DIAS",(IF(O200&lt;=90,"INFERIOR A 90 DIAS",(IF(O200&lt;=120,"INFERIOR A 120 DIAS",(IF(O200&lt;150,"INFERIOR A 150 DIAS",(IF(O200=150,"150 DIAS","SUPERIOR A 150 DIAS")))))))))))))</f>
        <v>SUPERIOR A 150 DIAS</v>
      </c>
      <c r="Q200" s="219" t="str">
        <f ca="1">IF(L200="","VIGENTE",IF(L200&gt;=TODAY(),"VIGENTE","EXPIRADO"))</f>
        <v>VIGENTE</v>
      </c>
      <c r="R200" s="309">
        <v>289804.09999999998</v>
      </c>
      <c r="S200" s="259" t="s">
        <v>60</v>
      </c>
      <c r="T200" s="66">
        <f>IF(LEFT(AY200,3)="ARP",
    0,
    IFERROR(VLOOKUP(AY200,'M.11 Contratos execução'!A:V,17,FALSE),0)
)</f>
        <v>0</v>
      </c>
      <c r="U200" s="58" t="s">
        <v>78</v>
      </c>
      <c r="V200" s="215" t="s">
        <v>1377</v>
      </c>
      <c r="W200" s="96" cm="1">
        <f t="array" ref="W20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00" s="96" cm="1">
        <f t="array" ref="X20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289804.09999999998</v>
      </c>
      <c r="Y200" s="223" t="s">
        <v>1378</v>
      </c>
      <c r="Z200" s="224"/>
      <c r="AA200" s="215" t="s">
        <v>81</v>
      </c>
      <c r="AB200" s="218">
        <v>45751</v>
      </c>
      <c r="AC200" s="418" t="s">
        <v>66</v>
      </c>
      <c r="AD200" s="215" t="s">
        <v>188</v>
      </c>
      <c r="AE200" s="215" t="s">
        <v>257</v>
      </c>
      <c r="AF200" s="218">
        <v>46158</v>
      </c>
      <c r="AG200" s="116" t="str">
        <f>IF(Z200="","Sem informação", IF(Z200&lt;=AF200, "Dentro do prazo", "Fora do prazo"))</f>
        <v>Sem informação</v>
      </c>
      <c r="AH200" s="215" t="s">
        <v>82</v>
      </c>
      <c r="AI200" s="215"/>
      <c r="AJ200" s="215" t="s">
        <v>84</v>
      </c>
      <c r="AK200" s="215" t="s">
        <v>69</v>
      </c>
      <c r="AL200" s="215" t="s">
        <v>270</v>
      </c>
      <c r="AM200" s="215" t="s">
        <v>271</v>
      </c>
      <c r="AN200" s="215" t="s">
        <v>84</v>
      </c>
      <c r="AO20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marcelo.chagas@tjpa.jus.br; thiago.soares@tjpa.jus.br; joao.vfalmeida@tjpa.jus.br;coordenadoria.contratos@tjpa.jus.br</v>
      </c>
      <c r="AP200" s="227">
        <v>344</v>
      </c>
      <c r="AQ200" s="215" t="str">
        <f>IF(YEAR(CONTRATOS[[#This Row],[TÉRMINO]])=2024,INT((MONTH(CONTRATOS[[#This Row],[TÉRMINO]])+2)/3),"")</f>
        <v/>
      </c>
      <c r="AR200" s="215"/>
      <c r="AS200" s="58" t="str">
        <f ca="1">IF(TODAY()-AB200&gt;365,"Iniciar Processo de Reajuste","Aguardar anualidade")</f>
        <v>Iniciar Processo de Reajuste</v>
      </c>
      <c r="AT200" s="215" t="s">
        <v>936</v>
      </c>
      <c r="AU200" s="58"/>
      <c r="AV200" s="215" t="str" cm="1">
        <f t="array" ref="AV200">IF(CONTRATOS[[#This Row],[NOME DO FISCAL ]]="Sem indicação",
   CONTRATOS[[#This Row],[NOME DO FISCAL ]],
   _xlfn.LET(
      _xlpm.s, " "&amp;TRIM(CONTRATOS[[#This Row],[NOME DO FISCAL ]]),
      _xlpm.n, LEN(_xlpm.s)-1,
      _xlpm.idx, _xlfn.SEQUENCE(1,_xlpm.n),
      _xlpm.letras, IF(MID(_xlpm.s,_xlpm.idx,1)=" ", MID(_xlpm.s,_xlpm.idx+1,1), ""),
      _xlfn.TEXTJOIN("",TRUE,_xlpm.letras)
   )
)</f>
        <v>MFdC</v>
      </c>
      <c r="AW200" s="216" t="str">
        <f>IF(CONTRATOS[[#This Row],[FISCAL DEMANDANTE]]="sem indicação",CONTRATOS[[#This Row],[FISCAL TECNICO]],CONTRATOS[[#This Row],[FISCAL DEMANDANTE]])</f>
        <v>Marcelo Farias das Chagas</v>
      </c>
      <c r="AX200" s="542" cm="1">
        <f t="array" ref="AX20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00" s="58" t="str">
        <f>_xlfn.CONCAT(CONTRATOS[[#This Row],[ARP ou CONTRATO]],CONTRATOS[[#This Row],[N°ANO]])</f>
        <v>ARP033/2025</v>
      </c>
      <c r="AZ200" s="293" t="str">
        <f>IF(ISNUMBER(FIND("8.666",AA200)),
"Nos termos da Portaria n° 3.615/2021-GP, a prorrogação de contratos administrativos deverá ser instaurada com antecedência mínima de 60 (sessenta) dias do término da vigência, mediante envio do respectivo expediente à SEADM, via SEI.",
IF(ISNUMBER(FIND("14.133",AA200)),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00" s="556"/>
    </row>
    <row r="201" spans="1:53" ht="60">
      <c r="A201" s="215" t="s">
        <v>71</v>
      </c>
      <c r="B201" s="216" t="s">
        <v>317</v>
      </c>
      <c r="C201" s="215">
        <v>2025</v>
      </c>
      <c r="D201" s="216" t="s">
        <v>1379</v>
      </c>
      <c r="E201" s="215" t="s">
        <v>1380</v>
      </c>
      <c r="F201" s="217" t="s">
        <v>1381</v>
      </c>
      <c r="G201" s="216" t="s">
        <v>57</v>
      </c>
      <c r="H201" s="215" t="s">
        <v>58</v>
      </c>
      <c r="I201" s="215" t="s">
        <v>1382</v>
      </c>
      <c r="J201" s="218">
        <v>45852</v>
      </c>
      <c r="K201" s="62">
        <v>46217</v>
      </c>
      <c r="L201" s="218">
        <v>46582</v>
      </c>
      <c r="M201" s="63" t="s">
        <v>184</v>
      </c>
      <c r="N201" s="115" t="s">
        <v>185</v>
      </c>
      <c r="O201" s="219">
        <f ca="1">IF(ISBLANK(L201),"-",IF(ISNUMBER(L201),IF(L201&lt;TODAY(),"EXPIRADO",L201-TODAY()),"INDETERMINADO"))</f>
        <v>408</v>
      </c>
      <c r="P201" s="221" t="str">
        <f ca="1">IF(O201="EXPIRADO","EXPIRADO",(IF(O201&lt;=30,"INFERIOR A 30 DIAS",(IF(O201&lt;=60,"INFERIOR A 60 DIAS",(IF(O201&lt;=90,"INFERIOR A 90 DIAS",(IF(O201&lt;=120,"INFERIOR A 120 DIAS",(IF(O201&lt;150,"INFERIOR A 150 DIAS",(IF(O201=150,"150 DIAS","SUPERIOR A 150 DIAS")))))))))))))</f>
        <v>SUPERIOR A 150 DIAS</v>
      </c>
      <c r="Q201" s="219" t="str">
        <f ca="1">IF(L201="","VIGENTE",IF(L201&gt;=TODAY(),"VIGENTE","EXPIRADO"))</f>
        <v>VIGENTE</v>
      </c>
      <c r="R201" s="309">
        <v>826950</v>
      </c>
      <c r="S201" s="259" t="s">
        <v>60</v>
      </c>
      <c r="T201" s="66">
        <f>IF(LEFT(AY201,3)="ARP",
    0,
    IFERROR(VLOOKUP(AY201,'M.11 Contratos execução'!A:V,17,FALSE),0)
)</f>
        <v>0</v>
      </c>
      <c r="U201" s="58" t="s">
        <v>78</v>
      </c>
      <c r="V201" s="215" t="s">
        <v>1383</v>
      </c>
      <c r="W201" s="96" cm="1">
        <f t="array" ref="W20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01" s="96" cm="1">
        <f t="array" ref="X20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826950</v>
      </c>
      <c r="Y201" s="223" t="s">
        <v>1384</v>
      </c>
      <c r="Z201" s="224">
        <v>45792</v>
      </c>
      <c r="AA201" s="215" t="s">
        <v>81</v>
      </c>
      <c r="AB201" s="215"/>
      <c r="AC201" s="417" t="s">
        <v>66</v>
      </c>
      <c r="AD201" s="215" t="s">
        <v>188</v>
      </c>
      <c r="AE201" s="215" t="s">
        <v>257</v>
      </c>
      <c r="AF201" s="218">
        <v>46157</v>
      </c>
      <c r="AG201" s="116" t="str">
        <f>IF(Z201="","Sem informação", IF(Z201&lt;=AF201, "Dentro do prazo", "Fora do prazo"))</f>
        <v>Dentro do prazo</v>
      </c>
      <c r="AH201" s="215" t="s">
        <v>115</v>
      </c>
      <c r="AI201" s="215"/>
      <c r="AJ201" s="215" t="s">
        <v>84</v>
      </c>
      <c r="AK201" s="215" t="s">
        <v>69</v>
      </c>
      <c r="AL201" s="215" t="s">
        <v>1385</v>
      </c>
      <c r="AM201" s="215" t="s">
        <v>271</v>
      </c>
      <c r="AN201" s="215" t="s">
        <v>1386</v>
      </c>
      <c r="AO20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antonio.carvalho@tjpa.jus.br; thiago.soares@tjpa.jus.br; mario.serra@tjpa.jus.br;coordenadoria.contratos@tjpa.jus.br</v>
      </c>
      <c r="AP201" s="227">
        <v>343</v>
      </c>
      <c r="AQ201" s="215" t="str">
        <f>IF(YEAR(CONTRATOS[[#This Row],[TÉRMINO]])=2024,INT((MONTH(CONTRATOS[[#This Row],[TÉRMINO]])+2)/3),"")</f>
        <v/>
      </c>
      <c r="AR201" s="215"/>
      <c r="AS201" s="58" t="str">
        <f ca="1">IF(TODAY()-AB201&gt;365,"Iniciar Processo de Reajuste","Aguardar anualidade")</f>
        <v>Iniciar Processo de Reajuste</v>
      </c>
      <c r="AT201" s="215" t="s">
        <v>839</v>
      </c>
      <c r="AU201" s="58"/>
      <c r="AV201" s="215" t="str" cm="1">
        <f t="array" ref="AV201">IF(CONTRATOS[[#This Row],[NOME DO FISCAL ]]="Sem indicação",
   CONTRATOS[[#This Row],[NOME DO FISCAL ]],
   _xlfn.LET(
      _xlpm.s, " "&amp;TRIM(CONTRATOS[[#This Row],[NOME DO FISCAL ]]),
      _xlpm.n, LEN(_xlpm.s)-1,
      _xlpm.idx, _xlfn.SEQUENCE(1,_xlpm.n),
      _xlpm.letras, IF(MID(_xlpm.s,_xlpm.idx,1)=" ", MID(_xlpm.s,_xlpm.idx+1,1), ""),
      _xlfn.TEXTJOIN("",TRUE,_xlpm.letras)
   )
)</f>
        <v>AMNdC</v>
      </c>
      <c r="AW201" s="216" t="str">
        <f>IF(CONTRATOS[[#This Row],[FISCAL DEMANDANTE]]="sem indicação",CONTRATOS[[#This Row],[FISCAL TECNICO]],CONTRATOS[[#This Row],[FISCAL DEMANDANTE]])</f>
        <v>Antonio Marcos Nunes de Carvalho</v>
      </c>
      <c r="AX201" s="542" cm="1">
        <f t="array" ref="AX20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01" s="58" t="str">
        <f>_xlfn.CONCAT(CONTRATOS[[#This Row],[ARP ou CONTRATO]],CONTRATOS[[#This Row],[N°ANO]])</f>
        <v>ARP032/2025</v>
      </c>
      <c r="AZ201" s="293" t="str">
        <f>IF(ISNUMBER(FIND("8.666",AA201)),
"Nos termos da Portaria n° 3.615/2021-GP, a prorrogação de contratos administrativos deverá ser instaurada com antecedência mínima de 60 (sessenta) dias do término da vigência, mediante envio do respectivo expediente à SEADM, via SEI.",
IF(ISNUMBER(FIND("14.133",AA201)),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01" s="556"/>
    </row>
    <row r="202" spans="1:53" s="60" customFormat="1" ht="60">
      <c r="A202" s="58" t="s">
        <v>52</v>
      </c>
      <c r="B202" s="57" t="s">
        <v>294</v>
      </c>
      <c r="C202" s="69">
        <v>2022</v>
      </c>
      <c r="D202" s="57" t="s">
        <v>1387</v>
      </c>
      <c r="E202" s="58" t="s">
        <v>1388</v>
      </c>
      <c r="F202" s="59" t="s">
        <v>1389</v>
      </c>
      <c r="G202" s="115" t="s">
        <v>144</v>
      </c>
      <c r="H202" s="60" t="s">
        <v>145</v>
      </c>
      <c r="I202" s="60" t="s">
        <v>1390</v>
      </c>
      <c r="J202" s="61">
        <v>44757</v>
      </c>
      <c r="K202" s="62" t="str">
        <f>TEXT(J202,"DD/MM/AA")</f>
        <v>15/07/22</v>
      </c>
      <c r="L202" s="61">
        <v>46583</v>
      </c>
      <c r="M202" s="63" t="str">
        <f>TEXT(L202,"DD/MM/AA")</f>
        <v>15/07/27</v>
      </c>
      <c r="N202" s="115">
        <f>_xlfn.DAYS(CONTRATOS[[#This Row],[TÉRMINO]],CONTRATOS[[#This Row],[INÍCIO]])</f>
        <v>1826</v>
      </c>
      <c r="O202" s="64">
        <f ca="1">IF(ISBLANK(CONTRATOS[[#This Row],[TÉRMINO]]),"-",IF(ISNUMBER(CONTRATOS[[#This Row],[TÉRMINO]]),IF(CONTRATOS[[#This Row],[TÉRMINO]]&lt;TODAY(),"EXPIRADO",CONTRATOS[[#This Row],[TÉRMINO]]-TODAY()),"INDETERMINADO"))</f>
        <v>409</v>
      </c>
      <c r="P202" s="64" t="str">
        <f ca="1">IF(O202="EXPIRADO","EXPIRADO",(IF(O202&lt;=30,"INFERIOR A 30 DIAS",(IF(O202&lt;=60,"INFERIOR A 60 DIAS",(IF(O202&lt;=90,"INFERIOR A 90 DIAS",(IF(O202&lt;=120,"INFERIOR A 120 DIAS",(IF(O202&lt;150,"INFERIOR A 150 DIAS",(IF(O202=150,"150 DIAS","SUPERIOR A 150 DIAS")))))))))))))</f>
        <v>SUPERIOR A 150 DIAS</v>
      </c>
      <c r="Q202" s="64" t="str">
        <f ca="1">IF(CONTRATOS[[#This Row],[TÉRMINO]]="","VIGENTE",IF(CONTRATOS[[#This Row],[TÉRMINO]]&gt;=TODAY(),"VIGENTE","EXPIRADO"))</f>
        <v>VIGENTE</v>
      </c>
      <c r="R202" s="293">
        <v>3651000</v>
      </c>
      <c r="S202" s="80" t="s">
        <v>60</v>
      </c>
      <c r="T202" s="66">
        <f>IF(LEFT(AY202,3)="ARP",
    0,
    IFERROR(VLOOKUP(AY202,'M.11 Contratos execução'!A:V,17,FALSE),0)
)</f>
        <v>0</v>
      </c>
      <c r="U202" s="58" t="s">
        <v>98</v>
      </c>
      <c r="V202" s="58" t="s">
        <v>1391</v>
      </c>
      <c r="W202" s="96" cm="1">
        <f t="array" ref="W20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02" s="96" cm="1">
        <f t="array" ref="X20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3651000</v>
      </c>
      <c r="Y202" s="67"/>
      <c r="Z202" s="157"/>
      <c r="AA202" s="58" t="s">
        <v>64</v>
      </c>
      <c r="AB202" s="58"/>
      <c r="AC202" s="58" t="s">
        <v>101</v>
      </c>
      <c r="AD202" s="116" t="str">
        <f>IF(CONTRATOS[[#This Row],[DIAS_CONTRATO]]&lt;=1800,"PRAZO LEGAL",IF(CONTRATOS[[#This Row],[DIAS_CONTRATO]]&lt;=2130,"EXCEPCIONAL","EMERGENCIAL"))</f>
        <v>EXCEPCIONAL</v>
      </c>
      <c r="AE202" s="58" t="str">
        <f>YEAR(L202) &amp; " - " &amp; IF(MONTH(L202)&lt;=3, "1º Trimestre", IF(MONTH(L202)&lt;=6, "2º Trimestre", IF(MONTH(L202)&lt;=9, "3º Trimestre", IF(MONTH(L202)&lt;=12, "4º Trimestre"))))</f>
        <v>2027 - 3º Trimestre</v>
      </c>
      <c r="AF202" s="130">
        <f>CONTRATOS[[#This Row],[TÉRMINO]]-60</f>
        <v>46523</v>
      </c>
      <c r="AG202" s="116" t="str">
        <f>IF(Z202="","Sem informação", IF(Z202&lt;=AF202, "Dentro do prazo", "Fora do prazo"))</f>
        <v>Sem informação</v>
      </c>
      <c r="AH202" s="58" t="s">
        <v>115</v>
      </c>
      <c r="AI202" s="74"/>
      <c r="AJ202" s="58" t="s">
        <v>380</v>
      </c>
      <c r="AK202" s="58" t="s">
        <v>487</v>
      </c>
      <c r="AL202" s="58" t="s">
        <v>1392</v>
      </c>
      <c r="AM202" s="115" t="s">
        <v>69</v>
      </c>
      <c r="AN202" s="115" t="s">
        <v>270</v>
      </c>
      <c r="AO20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aline.oliveira@tjpa.jus.br;fontes.daniel@tjpa.jus.br; luis.ramos@tjpa.jus.br; ; marcelo.chagas@tjpa.jus.br;coordenadoria.contratos@tjpa.jus.br</v>
      </c>
      <c r="AP202" s="143">
        <f ca="1">CONTRATOS[[#This Row],[TÉRMINO]]-TODAY()</f>
        <v>409</v>
      </c>
      <c r="AQ202" s="58" t="str">
        <f>IF(YEAR(CONTRATOS[[#This Row],[TÉRMINO]])=2024,INT((MONTH(CONTRATOS[[#This Row],[TÉRMINO]])+2)/3),"")</f>
        <v/>
      </c>
      <c r="AR202" s="58"/>
      <c r="AS202" s="58" t="str">
        <f ca="1">IF(TODAY()-AB202&gt;365,"Iniciar Processo de Reajuste","Aguardar anualidade")</f>
        <v>Iniciar Processo de Reajuste</v>
      </c>
      <c r="AT202" s="58" t="str">
        <f>_xlfn.CONCAT(TEXT(B202,"000"),"/",C202)</f>
        <v>039/2022</v>
      </c>
      <c r="AU202" s="58"/>
      <c r="AV202" s="58" t="str" cm="1">
        <f t="array" ref="AV202">IF(CONTRATOS[[#This Row],[NOME DO FISCAL ]]="Sem indicação",
   CONTRATOS[[#This Row],[NOME DO FISCAL ]],
   _xlfn.LET(
      _xlpm.s, " "&amp;TRIM(CONTRATOS[[#This Row],[NOME DO FISCAL ]]),
      _xlpm.n, LEN(_xlpm.s)-1,
      _xlpm.idx, _xlfn.SEQUENCE(1,_xlpm.n),
      _xlpm.letras, IF(MID(_xlpm.s,_xlpm.idx,1)=" ", MID(_xlpm.s,_xlpm.idx+1,1), ""),
      _xlfn.TEXTJOIN("",TRUE,_xlpm.letras)
   )
)</f>
        <v>DFP</v>
      </c>
      <c r="AW202" s="57" t="str">
        <f>IF(CONTRATOS[[#This Row],[FISCAL DEMANDANTE]]="sem indicação",CONTRATOS[[#This Row],[FISCAL TECNICO]],CONTRATOS[[#This Row],[FISCAL DEMANDANTE]])</f>
        <v>Daniel Fontes Pereira</v>
      </c>
      <c r="AX202" s="540" cm="1">
        <f t="array" ref="AX20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4738300</v>
      </c>
      <c r="AY202" s="58" t="str">
        <f>_xlfn.CONCAT(CONTRATOS[[#This Row],[ARP ou CONTRATO]],CONTRATOS[[#This Row],[N°ANO]])</f>
        <v>CONTRATO039/2022</v>
      </c>
      <c r="AZ202" s="293" t="str">
        <f>IF(ISNUMBER(FIND("8.666",AA202)),
"Nos termos da Portaria n° 3.615/2021-GP, a prorrogação de contratos administrativos deverá ser instaurada com antecedência mínima de 60 (sessenta) dias do término da vigência, mediante envio do respectivo expediente à SEADM, via SEI.",
IF(ISNUMBER(FIND("14.133",AA202)),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02" s="556"/>
    </row>
    <row r="203" spans="1:53" s="60" customFormat="1" ht="76.5">
      <c r="A203" s="58" t="s">
        <v>52</v>
      </c>
      <c r="B203" s="57" t="s">
        <v>383</v>
      </c>
      <c r="C203" s="58">
        <v>2025</v>
      </c>
      <c r="D203" s="57" t="s">
        <v>1393</v>
      </c>
      <c r="E203" s="58" t="s">
        <v>1394</v>
      </c>
      <c r="F203" s="59" t="s">
        <v>1395</v>
      </c>
      <c r="G203" s="57" t="s">
        <v>57</v>
      </c>
      <c r="H203" s="58" t="s">
        <v>58</v>
      </c>
      <c r="I203" s="60" t="s">
        <v>1396</v>
      </c>
      <c r="J203" s="61">
        <v>45870</v>
      </c>
      <c r="K203" s="62"/>
      <c r="L203" s="61">
        <v>46600</v>
      </c>
      <c r="M203" s="63"/>
      <c r="N203" s="115"/>
      <c r="O203" s="62">
        <f ca="1">IF(ISBLANK(CONTRATOS[[#This Row],[TÉRMINO]]),"-",IF(ISNUMBER(CONTRATOS[[#This Row],[TÉRMINO]]),IF(CONTRATOS[[#This Row],[TÉRMINO]]&lt;TODAY(),"EXPIRADO",CONTRATOS[[#This Row],[TÉRMINO]]-TODAY()),"INDETERMINADO"))</f>
        <v>426</v>
      </c>
      <c r="P203" s="64" t="str">
        <f ca="1">IF(O203="EXPIRADO","EXPIRADO",(IF(O203&lt;=30,"INFERIOR A 30 DIAS",(IF(O203&lt;=60,"INFERIOR A 60 DIAS",(IF(O203&lt;=90,"INFERIOR A 90 DIAS",(IF(O203&lt;=120,"INFERIOR A 120 DIAS",(IF(O203&lt;150,"INFERIOR A 150 DIAS",(IF(O203=150,"150 DIAS","SUPERIOR A 150 DIAS")))))))))))))</f>
        <v>SUPERIOR A 150 DIAS</v>
      </c>
      <c r="Q203" s="62" t="str">
        <f ca="1">IF(CONTRATOS[[#This Row],[TÉRMINO]]="","VIGENTE",IF(CONTRATOS[[#This Row],[TÉRMINO]]&gt;=TODAY(),"VIGENTE","EXPIRADO"))</f>
        <v>VIGENTE</v>
      </c>
      <c r="R203" s="293">
        <v>495000</v>
      </c>
      <c r="S203" s="80" t="s">
        <v>60</v>
      </c>
      <c r="T203" s="66">
        <f>IF(LEFT(AY203,3)="ARP",
    0,
    IFERROR(VLOOKUP(AY203,'M.11 Contratos execução'!A:V,17,FALSE),0)
)</f>
        <v>0</v>
      </c>
      <c r="U203" s="77" t="s">
        <v>98</v>
      </c>
      <c r="V203" s="167" t="s">
        <v>1397</v>
      </c>
      <c r="W203" s="96" cm="1">
        <f t="array" ref="W20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03" s="96" cm="1">
        <f t="array" ref="X20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495000</v>
      </c>
      <c r="Y203" s="67" t="s">
        <v>1398</v>
      </c>
      <c r="Z203" s="158"/>
      <c r="AA203" s="58" t="s">
        <v>81</v>
      </c>
      <c r="AB203" s="61">
        <v>46100</v>
      </c>
      <c r="AC203" s="58"/>
      <c r="AD203" s="168" t="str">
        <f>IF(CONTRATOS[[#This Row],[DIAS_CONTRATO]]&lt;=1800,"PRAZO LEGAL",IF(CONTRATOS[[#This Row],[DIAS_CONTRATO]]&lt;=2130,"EXCEPCIONAL","EMERGENCIAL"))</f>
        <v>PRAZO LEGAL</v>
      </c>
      <c r="AE203" s="116" t="str">
        <f>YEAR(L203) &amp; " - " &amp; IF(MONTH(L203)&lt;=3, "1º Trimestre", IF(MONTH(L203)&lt;=6, "2º Trimestre", IF(MONTH(L203)&lt;=9, "3º Trimestre", IF(MONTH(L203)&lt;=12, "4º Trimestre"))))</f>
        <v>2027 - 3º Trimestre</v>
      </c>
      <c r="AF203" s="130">
        <f>CONTRATOS[[#This Row],[TÉRMINO]]-60</f>
        <v>46540</v>
      </c>
      <c r="AG203" s="116" t="str">
        <f>IF(Z203="","Sem informação", IF(Z203&lt;=AF203, "Dentro do prazo", "Fora do prazo"))</f>
        <v>Sem informação</v>
      </c>
      <c r="AH203" s="58"/>
      <c r="AI203" s="74"/>
      <c r="AJ203" s="58" t="s">
        <v>348</v>
      </c>
      <c r="AK203" s="58" t="s">
        <v>69</v>
      </c>
      <c r="AL203" s="58" t="s">
        <v>311</v>
      </c>
      <c r="AM203" s="58" t="s">
        <v>322</v>
      </c>
      <c r="AN203" s="58" t="s">
        <v>104</v>
      </c>
      <c r="AO203" s="212"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fabio.reis@tjpa.jus.br;; bruno.bcardoso@tjpa.jus.br; erick.bol@tjpa.jus.br; claudio.cabral@tjpa.jus.br;coordenadoria.contratos@tjpa.jus.br</v>
      </c>
      <c r="AP203" s="143">
        <f ca="1">CONTRATOS[[#This Row],[TÉRMINO]]-TODAY()</f>
        <v>426</v>
      </c>
      <c r="AQ203" s="58"/>
      <c r="AR203" s="58"/>
      <c r="AS203" s="58" t="str">
        <f ca="1">IF(TODAY()-AB203&gt;365,"Iniciar Processo de Reajuste","Aguardar anualidade")</f>
        <v>Aguardar anualidade</v>
      </c>
      <c r="AT203" s="58" t="str">
        <f>_xlfn.CONCAT(TEXT(B203,"000"),"/",C203)</f>
        <v>086/2025</v>
      </c>
      <c r="AU203" s="58"/>
      <c r="AV203" s="57" t="str" cm="1">
        <f t="array" ref="AV203">IF(CONTRATOS[[#This Row],[NOME DO FISCAL ]]="Sem indicação",
   CONTRATOS[[#This Row],[NOME DO FISCAL ]],
   _xlfn.LET(
      _xlpm.s, " "&amp;TRIM(CONTRATOS[[#This Row],[NOME DO FISCAL ]]),
      _xlpm.n, LEN(_xlpm.s)-1,
      _xlpm.idx, _xlfn.SEQUENCE(1,_xlpm.n),
      _xlpm.letras, IF(MID(_xlpm.s,_xlpm.idx,1)=" ", MID(_xlpm.s,_xlpm.idx+1,1), ""),
      _xlfn.TEXTJOIN("",TRUE,_xlpm.letras)
   )
)</f>
        <v>BBC</v>
      </c>
      <c r="AW203" s="57" t="str">
        <f>IF(CONTRATOS[[#This Row],[FISCAL DEMANDANTE]]="sem indicação",CONTRATOS[[#This Row],[FISCAL TECNICO]],CONTRATOS[[#This Row],[FISCAL DEMANDANTE]])</f>
        <v>Bruno Botelho Cardoso</v>
      </c>
      <c r="AX203" s="540" cm="1">
        <f t="array" ref="AX20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57592.74</v>
      </c>
      <c r="AY203" s="58" t="str">
        <f>_xlfn.CONCAT(CONTRATOS[[#This Row],[ARP ou CONTRATO]],CONTRATOS[[#This Row],[N°ANO]])</f>
        <v>CONTRATO086/2025</v>
      </c>
      <c r="AZ203" s="293" t="str">
        <f>IF(ISNUMBER(FIND("8.666",AA203)),
"Nos termos da Portaria n° 3.615/2021-GP, a prorrogação de contratos administrativos deverá ser instaurada com antecedência mínima de 60 (sessenta) dias do término da vigência, mediante envio do respectivo expediente à SEADM, via SEI.",
IF(ISNUMBER(FIND("14.133",AA203)),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03" s="556"/>
    </row>
    <row r="204" spans="1:53" s="85" customFormat="1" ht="76.5">
      <c r="A204" s="58" t="s">
        <v>52</v>
      </c>
      <c r="B204" s="57" t="s">
        <v>606</v>
      </c>
      <c r="C204" s="58">
        <v>2025</v>
      </c>
      <c r="D204" s="57" t="s">
        <v>1399</v>
      </c>
      <c r="E204" s="58" t="s">
        <v>1400</v>
      </c>
      <c r="F204" s="59" t="s">
        <v>1395</v>
      </c>
      <c r="G204" s="57" t="s">
        <v>57</v>
      </c>
      <c r="H204" s="58" t="s">
        <v>58</v>
      </c>
      <c r="I204" s="60" t="s">
        <v>1396</v>
      </c>
      <c r="J204" s="61">
        <v>45870</v>
      </c>
      <c r="K204" s="62" t="str">
        <f>TEXT(J204,"DD/MM/AA")</f>
        <v>01/08/25</v>
      </c>
      <c r="L204" s="61">
        <v>46600</v>
      </c>
      <c r="M204" s="63" t="str">
        <f>TEXT(L204,"DD/MM/AA")</f>
        <v>01/08/27</v>
      </c>
      <c r="N204" s="115">
        <f>_xlfn.DAYS(CONTRATOS[[#This Row],[TÉRMINO]],CONTRATOS[[#This Row],[INÍCIO]])</f>
        <v>730</v>
      </c>
      <c r="O204" s="62">
        <f ca="1">IF(ISBLANK(CONTRATOS[[#This Row],[TÉRMINO]]),"-",IF(ISNUMBER(CONTRATOS[[#This Row],[TÉRMINO]]),IF(CONTRATOS[[#This Row],[TÉRMINO]]&lt;TODAY(),"EXPIRADO",CONTRATOS[[#This Row],[TÉRMINO]]-TODAY()),"INDETERMINADO"))</f>
        <v>426</v>
      </c>
      <c r="P204" s="64" t="str">
        <f ca="1">IF(O204="EXPIRADO","EXPIRADO",(IF(O204&lt;=30,"INFERIOR A 30 DIAS",(IF(O204&lt;=60,"INFERIOR A 60 DIAS",(IF(O204&lt;=90,"INFERIOR A 90 DIAS",(IF(O204&lt;=120,"INFERIOR A 120 DIAS",(IF(O204&lt;150,"INFERIOR A 150 DIAS",(IF(O204=150,"150 DIAS","SUPERIOR A 150 DIAS")))))))))))))</f>
        <v>SUPERIOR A 150 DIAS</v>
      </c>
      <c r="Q204" s="62" t="str">
        <f ca="1">IF(CONTRATOS[[#This Row],[TÉRMINO]]="","VIGENTE",IF(CONTRATOS[[#This Row],[TÉRMINO]]&gt;=TODAY(),"VIGENTE","EXPIRADO"))</f>
        <v>VIGENTE</v>
      </c>
      <c r="R204" s="293">
        <v>670256.31999999995</v>
      </c>
      <c r="S204" s="80" t="s">
        <v>60</v>
      </c>
      <c r="T204" s="66">
        <f>IF(LEFT(AY204,3)="ARP",
    0,
    IFERROR(VLOOKUP(AY204,'M.11 Contratos execução'!A:V,17,FALSE),0)
)</f>
        <v>0</v>
      </c>
      <c r="U204" s="455" t="s">
        <v>98</v>
      </c>
      <c r="V204" s="167" t="s">
        <v>1401</v>
      </c>
      <c r="W204" s="96" cm="1">
        <f t="array" ref="W20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04" s="96" cm="1">
        <f t="array" ref="X20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670256.31999999995</v>
      </c>
      <c r="Y204" s="67" t="s">
        <v>1402</v>
      </c>
      <c r="Z204" s="158"/>
      <c r="AA204" s="58" t="s">
        <v>81</v>
      </c>
      <c r="AB204" s="61">
        <v>46100</v>
      </c>
      <c r="AC204" s="58"/>
      <c r="AD204" s="168" t="str">
        <f>IF(CONTRATOS[[#This Row],[DIAS_CONTRATO]]&lt;=1800,"PRAZO LEGAL",IF(CONTRATOS[[#This Row],[DIAS_CONTRATO]]&lt;=2130,"EXCEPCIONAL","EMERGENCIAL"))</f>
        <v>PRAZO LEGAL</v>
      </c>
      <c r="AE204" s="116" t="str">
        <f>YEAR(L204) &amp; " - " &amp; IF(MONTH(L204)&lt;=3, "1º Trimestre", IF(MONTH(L204)&lt;=6, "2º Trimestre", IF(MONTH(L204)&lt;=9, "3º Trimestre", IF(MONTH(L204)&lt;=12, "4º Trimestre"))))</f>
        <v>2027 - 3º Trimestre</v>
      </c>
      <c r="AF204" s="130">
        <f>CONTRATOS[[#This Row],[TÉRMINO]]-60</f>
        <v>46540</v>
      </c>
      <c r="AG204" s="116" t="str">
        <f>IF(Z204="","Sem informação", IF(Z204&lt;=AF204, "Dentro do prazo", "Fora do prazo"))</f>
        <v>Sem informação</v>
      </c>
      <c r="AH204" s="79"/>
      <c r="AI204" s="74"/>
      <c r="AJ204" s="58" t="s">
        <v>348</v>
      </c>
      <c r="AK204" s="58" t="s">
        <v>69</v>
      </c>
      <c r="AL204" s="58" t="s">
        <v>311</v>
      </c>
      <c r="AM204" s="58" t="s">
        <v>322</v>
      </c>
      <c r="AN204" s="58" t="s">
        <v>104</v>
      </c>
      <c r="AO204" s="212"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fabio.reis@tjpa.jus.br;; bruno.bcardoso@tjpa.jus.br; erick.bol@tjpa.jus.br; claudio.cabral@tjpa.jus.br;coordenadoria.contratos@tjpa.jus.br</v>
      </c>
      <c r="AP204" s="143">
        <f ca="1">CONTRATOS[[#This Row],[TÉRMINO]]-TODAY()</f>
        <v>426</v>
      </c>
      <c r="AQ204" s="58" t="str">
        <f>IF(YEAR(CONTRATOS[[#This Row],[TÉRMINO]])=2024,INT((MONTH(CONTRATOS[[#This Row],[TÉRMINO]])+2)/3),"")</f>
        <v/>
      </c>
      <c r="AR204" s="58"/>
      <c r="AS204" s="58" t="str">
        <f ca="1">IF(TODAY()-AB204&gt;365,"Iniciar Processo de Reajuste","Aguardar anualidade")</f>
        <v>Aguardar anualidade</v>
      </c>
      <c r="AT204" s="58" t="str">
        <f>_xlfn.CONCAT(TEXT(B204,"000"),"/",C204)</f>
        <v>087/2025</v>
      </c>
      <c r="AU204" s="58"/>
      <c r="AV204" s="57" t="str" cm="1">
        <f t="array" ref="AV204">IF(CONTRATOS[[#This Row],[NOME DO FISCAL ]]="Sem indicação",
   CONTRATOS[[#This Row],[NOME DO FISCAL ]],
   _xlfn.LET(
      _xlpm.s, " "&amp;TRIM(CONTRATOS[[#This Row],[NOME DO FISCAL ]]),
      _xlpm.n, LEN(_xlpm.s)-1,
      _xlpm.idx, _xlfn.SEQUENCE(1,_xlpm.n),
      _xlpm.letras, IF(MID(_xlpm.s,_xlpm.idx,1)=" ", MID(_xlpm.s,_xlpm.idx+1,1), ""),
      _xlfn.TEXTJOIN("",TRUE,_xlpm.letras)
   )
)</f>
        <v>BBC</v>
      </c>
      <c r="AW204" s="57" t="str">
        <f>IF(CONTRATOS[[#This Row],[FISCAL DEMANDANTE]]="sem indicação",CONTRATOS[[#This Row],[FISCAL TECNICO]],CONTRATOS[[#This Row],[FISCAL DEMANDANTE]])</f>
        <v>Bruno Botelho Cardoso</v>
      </c>
      <c r="AX204" s="540" cm="1">
        <f t="array" ref="AX20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50782.04</v>
      </c>
      <c r="AY204" s="58" t="str">
        <f>_xlfn.CONCAT(CONTRATOS[[#This Row],[ARP ou CONTRATO]],CONTRATOS[[#This Row],[N°ANO]])</f>
        <v>CONTRATO087/2025</v>
      </c>
      <c r="AZ204" s="293" t="str">
        <f>IF(ISNUMBER(FIND("8.666",AA204)),
"Nos termos da Portaria n° 3.615/2021-GP, a prorrogação de contratos administrativos deverá ser instaurada com antecedência mínima de 60 (sessenta) dias do término da vigência, mediante envio do respectivo expediente à SEADM, via SEI.",
IF(ISNUMBER(FIND("14.133",AA204)),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04" s="556"/>
    </row>
    <row r="205" spans="1:53" s="60" customFormat="1" ht="60">
      <c r="A205" s="116" t="s">
        <v>52</v>
      </c>
      <c r="B205" s="57" t="s">
        <v>725</v>
      </c>
      <c r="C205" s="58">
        <v>2024</v>
      </c>
      <c r="D205" s="57" t="s">
        <v>1403</v>
      </c>
      <c r="E205" s="58" t="s">
        <v>1404</v>
      </c>
      <c r="F205" s="59" t="s">
        <v>1405</v>
      </c>
      <c r="G205" s="57" t="s">
        <v>387</v>
      </c>
      <c r="H205" s="58" t="s">
        <v>145</v>
      </c>
      <c r="I205" s="60" t="s">
        <v>1406</v>
      </c>
      <c r="J205" s="61">
        <v>45568</v>
      </c>
      <c r="K205" s="62" t="str">
        <f>TEXT(J205,"DD/MM/AA")</f>
        <v>03/10/24</v>
      </c>
      <c r="L205" s="61">
        <v>46663</v>
      </c>
      <c r="M205" s="63" t="str">
        <f>TEXT(L205,"DD/MM/AA")</f>
        <v>03/10/27</v>
      </c>
      <c r="N205" s="115">
        <f>_xlfn.DAYS(CONTRATOS[[#This Row],[TÉRMINO]],CONTRATOS[[#This Row],[INÍCIO]])</f>
        <v>1095</v>
      </c>
      <c r="O205" s="64">
        <f ca="1">IF(ISBLANK(CONTRATOS[[#This Row],[TÉRMINO]]),"-",IF(ISNUMBER(CONTRATOS[[#This Row],[TÉRMINO]]),IF(CONTRATOS[[#This Row],[TÉRMINO]]&lt;TODAY(),"EXPIRADO",CONTRATOS[[#This Row],[TÉRMINO]]-TODAY()),"INDETERMINADO"))</f>
        <v>489</v>
      </c>
      <c r="P205" s="64" t="str">
        <f ca="1">IF(O205="EXPIRADO","EXPIRADO",(IF(O205&lt;=30,"INFERIOR A 30 DIAS",(IF(O205&lt;=60,"INFERIOR A 60 DIAS",(IF(O205&lt;=90,"INFERIOR A 90 DIAS",(IF(O205&lt;=120,"INFERIOR A 120 DIAS",(IF(O205&lt;150,"INFERIOR A 150 DIAS",(IF(O205=150,"150 DIAS","SUPERIOR A 150 DIAS")))))))))))))</f>
        <v>SUPERIOR A 150 DIAS</v>
      </c>
      <c r="Q205" s="62" t="str">
        <f ca="1">IF(CONTRATOS[[#This Row],[TÉRMINO]]="","VIGENTE",IF(CONTRATOS[[#This Row],[TÉRMINO]]&gt;=TODAY(),"VIGENTE","EXPIRADO"))</f>
        <v>VIGENTE</v>
      </c>
      <c r="R205" s="293">
        <v>43440</v>
      </c>
      <c r="S205" s="80" t="s">
        <v>60</v>
      </c>
      <c r="T205" s="66">
        <f>IF(LEFT(AY205,3)="ARP",
    0,
    IFERROR(VLOOKUP(AY205,'M.11 Contratos execução'!A:V,17,FALSE),0)
)</f>
        <v>1</v>
      </c>
      <c r="U205" s="58" t="s">
        <v>78</v>
      </c>
      <c r="V205" s="167" t="s">
        <v>1407</v>
      </c>
      <c r="W205" s="96" cm="1">
        <f t="array" ref="W20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05" s="96" cm="1">
        <f t="array" ref="X20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91337.38</v>
      </c>
      <c r="Y205" s="67" t="s">
        <v>1408</v>
      </c>
      <c r="Z205" s="158"/>
      <c r="AA205" s="58" t="s">
        <v>81</v>
      </c>
      <c r="AB205" s="61">
        <v>45920</v>
      </c>
      <c r="AC205" s="58" t="s">
        <v>66</v>
      </c>
      <c r="AD205" s="168" t="str">
        <f>IF(CONTRATOS[[#This Row],[DIAS_CONTRATO]]&lt;=1800,"PRAZO LEGAL",IF(CONTRATOS[[#This Row],[DIAS_CONTRATO]]&lt;=2130,"EXCEPCIONAL","EMERGENCIAL"))</f>
        <v>PRAZO LEGAL</v>
      </c>
      <c r="AE205" s="116" t="str">
        <f>YEAR(L205) &amp; " - " &amp; IF(MONTH(L205)&lt;=3, "1º Trimestre", IF(MONTH(L205)&lt;=6, "2º Trimestre", IF(MONTH(L205)&lt;=9, "3º Trimestre", IF(MONTH(L205)&lt;=12, "4º Trimestre"))))</f>
        <v>2027 - 4º Trimestre</v>
      </c>
      <c r="AF205" s="130">
        <f>CONTRATOS[[#This Row],[TÉRMINO]]-60</f>
        <v>46603</v>
      </c>
      <c r="AG205" s="116" t="str">
        <f>IF(Z205="","Sem informação", IF(Z205&lt;=AF205, "Dentro do prazo", "Fora do prazo"))</f>
        <v>Sem informação</v>
      </c>
      <c r="AH205" s="58" t="s">
        <v>115</v>
      </c>
      <c r="AI205" s="74"/>
      <c r="AJ205" s="58" t="s">
        <v>138</v>
      </c>
      <c r="AK205" s="58" t="s">
        <v>138</v>
      </c>
      <c r="AL205" s="58" t="s">
        <v>139</v>
      </c>
      <c r="AM205" s="58" t="s">
        <v>140</v>
      </c>
      <c r="AN205" s="58" t="s">
        <v>1409</v>
      </c>
      <c r="AO205" s="212" t="s">
        <v>1410</v>
      </c>
      <c r="AP205" s="143">
        <f ca="1">CONTRATOS[[#This Row],[TÉRMINO]]-TODAY()</f>
        <v>489</v>
      </c>
      <c r="AQ205" s="58" t="str">
        <f>IF(YEAR(CONTRATOS[[#This Row],[TÉRMINO]])=2024,INT((MONTH(CONTRATOS[[#This Row],[TÉRMINO]])+2)/3),"")</f>
        <v/>
      </c>
      <c r="AR205" s="58"/>
      <c r="AS205" s="58" t="str">
        <f ca="1">IF(TODAY()-AB205&gt;365,"Iniciar Processo de Reajuste","Aguardar anualidade")</f>
        <v>Aguardar anualidade</v>
      </c>
      <c r="AT205" s="58" t="str">
        <f>_xlfn.CONCAT(TEXT(B205,"000"),"/",C205)</f>
        <v>104/2024</v>
      </c>
      <c r="AU205" s="58"/>
      <c r="AV205" s="58" t="str" cm="1">
        <f t="array" ref="AV205">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205" s="57" t="str">
        <f>IF(CONTRATOS[[#This Row],[FISCAL DEMANDANTE]]="sem indicação",CONTRATOS[[#This Row],[FISCAL TECNICO]],CONTRATOS[[#This Row],[FISCAL DEMANDANTE]])</f>
        <v>Jose Nasareno de Macedo Silva</v>
      </c>
      <c r="AX205" s="540" cm="1">
        <f t="array" ref="AX20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43811.44</v>
      </c>
      <c r="AY205" s="58" t="str">
        <f>_xlfn.CONCAT(CONTRATOS[[#This Row],[ARP ou CONTRATO]],CONTRATOS[[#This Row],[N°ANO]])</f>
        <v>CONTRATO104/2024</v>
      </c>
      <c r="AZ205" s="293" t="str">
        <f>IF(ISNUMBER(FIND("8.666",AA205)),
"Nos termos da Portaria n° 3.615/2021-GP, a prorrogação de contratos administrativos deverá ser instaurada com antecedência mínima de 60 (sessenta) dias do término da vigência, mediante envio do respectivo expediente à SEADM, via SEI.",
IF(ISNUMBER(FIND("14.133",AA205)),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05" s="556"/>
    </row>
    <row r="206" spans="1:53" s="60" customFormat="1" ht="76.5">
      <c r="A206" s="58" t="s">
        <v>52</v>
      </c>
      <c r="B206" s="57" t="s">
        <v>1411</v>
      </c>
      <c r="C206" s="58">
        <v>2025</v>
      </c>
      <c r="D206" s="57" t="s">
        <v>1412</v>
      </c>
      <c r="E206" s="58" t="s">
        <v>1413</v>
      </c>
      <c r="F206" s="59" t="s">
        <v>1414</v>
      </c>
      <c r="G206" s="57" t="s">
        <v>57</v>
      </c>
      <c r="H206" s="58" t="s">
        <v>1415</v>
      </c>
      <c r="I206" s="60" t="s">
        <v>1048</v>
      </c>
      <c r="J206" s="61">
        <v>45931</v>
      </c>
      <c r="K206" s="62" t="str">
        <f>TEXT(J206,"DD/MM/AA")</f>
        <v>01/10/25</v>
      </c>
      <c r="L206" s="61">
        <v>46670</v>
      </c>
      <c r="M206" s="63" t="str">
        <f>TEXT(L206,"DD/MM/AA")</f>
        <v>10/10/27</v>
      </c>
      <c r="N206" s="115">
        <f>_xlfn.DAYS(CONTRATOS[[#This Row],[TÉRMINO]],CONTRATOS[[#This Row],[INÍCIO]])</f>
        <v>739</v>
      </c>
      <c r="O206" s="62">
        <f ca="1">IF(ISBLANK(CONTRATOS[[#This Row],[TÉRMINO]]),"-",IF(ISNUMBER(CONTRATOS[[#This Row],[TÉRMINO]]),IF(CONTRATOS[[#This Row],[TÉRMINO]]&lt;TODAY(),"EXPIRADO",CONTRATOS[[#This Row],[TÉRMINO]]-TODAY()),"INDETERMINADO"))</f>
        <v>496</v>
      </c>
      <c r="P206" s="64" t="str">
        <f ca="1">IF(O206="EXPIRADO","EXPIRADO",(IF(O206&lt;=30,"INFERIOR A 30 DIAS",(IF(O206&lt;=60,"INFERIOR A 60 DIAS",(IF(O206&lt;=90,"INFERIOR A 90 DIAS",(IF(O206&lt;=120,"INFERIOR A 120 DIAS",(IF(O206&lt;150,"INFERIOR A 150 DIAS",(IF(O206=150,"150 DIAS","SUPERIOR A 150 DIAS")))))))))))))</f>
        <v>SUPERIOR A 150 DIAS</v>
      </c>
      <c r="Q206" s="62" t="str">
        <f ca="1">IF(CONTRATOS[[#This Row],[TÉRMINO]]="","VIGENTE",IF(CONTRATOS[[#This Row],[TÉRMINO]]&gt;=TODAY(),"VIGENTE","EXPIRADO"))</f>
        <v>VIGENTE</v>
      </c>
      <c r="R206" s="293">
        <v>3600000</v>
      </c>
      <c r="S206" s="80" t="s">
        <v>60</v>
      </c>
      <c r="T206" s="66">
        <f>IF(LEFT(AY206,3)="ARP",
    0,
    IFERROR(VLOOKUP(AY206,'M.11 Contratos execução'!A:V,17,FALSE),0)
)</f>
        <v>0</v>
      </c>
      <c r="U206" s="455" t="s">
        <v>357</v>
      </c>
      <c r="V206" s="167" t="s">
        <v>1416</v>
      </c>
      <c r="W206" s="96" cm="1">
        <f t="array" ref="W20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92450.2</v>
      </c>
      <c r="X206" s="96" cm="1">
        <f t="array" ref="X20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3600000</v>
      </c>
      <c r="Y206" s="67"/>
      <c r="Z206" s="158"/>
      <c r="AA206" s="58" t="s">
        <v>81</v>
      </c>
      <c r="AB206" s="61">
        <v>45777</v>
      </c>
      <c r="AC206" s="58"/>
      <c r="AD206" s="168" t="str">
        <f>IF(CONTRATOS[[#This Row],[DIAS_CONTRATO]]&lt;=1800,"PRAZO LEGAL",IF(CONTRATOS[[#This Row],[DIAS_CONTRATO]]&lt;=2130,"EXCEPCIONAL","EMERGENCIAL"))</f>
        <v>PRAZO LEGAL</v>
      </c>
      <c r="AE206" s="116" t="str">
        <f>YEAR(L206) &amp; " - " &amp; IF(MONTH(L206)&lt;=3, "1º Trimestre", IF(MONTH(L206)&lt;=6, "2º Trimestre", IF(MONTH(L206)&lt;=9, "3º Trimestre", IF(MONTH(L206)&lt;=12, "4º Trimestre"))))</f>
        <v>2027 - 4º Trimestre</v>
      </c>
      <c r="AF206" s="130">
        <f>CONTRATOS[[#This Row],[TÉRMINO]]-60</f>
        <v>46610</v>
      </c>
      <c r="AG206" s="116" t="str">
        <f>IF(Z206="","Sem informação", IF(Z206&lt;=AF206, "Dentro do prazo", "Fora do prazo"))</f>
        <v>Sem informação</v>
      </c>
      <c r="AH206" s="58"/>
      <c r="AI206" s="74"/>
      <c r="AJ206" s="58" t="s">
        <v>361</v>
      </c>
      <c r="AK206" s="58" t="s">
        <v>69</v>
      </c>
      <c r="AL206" s="58" t="s">
        <v>362</v>
      </c>
      <c r="AM206" s="58" t="s">
        <v>1417</v>
      </c>
      <c r="AN206" s="58" t="s">
        <v>1418</v>
      </c>
      <c r="AO206"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regina.silva@tjpa.jus.br;; klaus.guimaraes@tjpa.jus.br; newton.oliveira@tjpa.jus.br; airton.nascimento@tjpa.jus.br;coordenadoria.contratos@tjpa.jus.br</v>
      </c>
      <c r="AP206" s="143">
        <f ca="1">CONTRATOS[[#This Row],[TÉRMINO]]-TODAY()</f>
        <v>496</v>
      </c>
      <c r="AQ206" s="58" t="str">
        <f>IF(YEAR(CONTRATOS[[#This Row],[TÉRMINO]])=2024,INT((MONTH(CONTRATOS[[#This Row],[TÉRMINO]])+2)/3),"")</f>
        <v/>
      </c>
      <c r="AR206" s="58"/>
      <c r="AS206" s="58" t="str">
        <f ca="1">IF(TODAY()-AB206&gt;365,"Iniciar Processo de Reajuste","Aguardar anualidade")</f>
        <v>Iniciar Processo de Reajuste</v>
      </c>
      <c r="AT206" s="58" t="str">
        <f>_xlfn.CONCAT(TEXT(B206,"000"),"/",C206)</f>
        <v>103/2025</v>
      </c>
      <c r="AU206" s="58"/>
      <c r="AV206" s="57" t="str" cm="1">
        <f t="array" ref="AV206">IF(CONTRATOS[[#This Row],[NOME DO FISCAL ]]="Sem indicação",
   CONTRATOS[[#This Row],[NOME DO FISCAL ]],
   _xlfn.LET(
      _xlpm.s, " "&amp;TRIM(CONTRATOS[[#This Row],[NOME DO FISCAL ]]),
      _xlpm.n, LEN(_xlpm.s)-1,
      _xlpm.idx, _xlfn.SEQUENCE(1,_xlpm.n),
      _xlpm.letras, IF(MID(_xlpm.s,_xlpm.idx,1)=" ", MID(_xlpm.s,_xlpm.idx+1,1), ""),
      _xlfn.TEXTJOIN("",TRUE,_xlpm.letras)
   )
)</f>
        <v>KRSG</v>
      </c>
      <c r="AW206" s="57" t="str">
        <f>IF(CONTRATOS[[#This Row],[FISCAL DEMANDANTE]]="sem indicação",CONTRATOS[[#This Row],[FISCAL TECNICO]],CONTRATOS[[#This Row],[FISCAL DEMANDANTE]])</f>
        <v xml:space="preserve">Klaus Rhossard Seabra Guimarães </v>
      </c>
      <c r="AX206" s="540" cm="1">
        <f t="array" ref="AX20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155987.1</v>
      </c>
      <c r="AY206" s="58" t="str">
        <f>_xlfn.CONCAT(CONTRATOS[[#This Row],[ARP ou CONTRATO]],CONTRATOS[[#This Row],[N°ANO]])</f>
        <v>CONTRATO103/2025</v>
      </c>
      <c r="AZ206" s="293" t="str">
        <f>IF(ISNUMBER(FIND("8.666",AA206)),
"Nos termos da Portaria n° 3.615/2021-GP, a prorrogação de contratos administrativos deverá ser instaurada com antecedência mínima de 60 (sessenta) dias do término da vigência, mediante envio do respectivo expediente à SEADM, via SEI.",
IF(ISNUMBER(FIND("14.133",AA206)),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06" s="556"/>
    </row>
    <row r="207" spans="1:53" ht="60">
      <c r="A207" s="58" t="s">
        <v>52</v>
      </c>
      <c r="B207" s="57" t="s">
        <v>496</v>
      </c>
      <c r="C207" s="58">
        <v>2025</v>
      </c>
      <c r="D207" s="57" t="s">
        <v>1419</v>
      </c>
      <c r="E207" s="58" t="s">
        <v>1420</v>
      </c>
      <c r="F207" s="59" t="s">
        <v>1421</v>
      </c>
      <c r="G207" s="57" t="s">
        <v>131</v>
      </c>
      <c r="H207" s="58"/>
      <c r="I207" s="60" t="s">
        <v>133</v>
      </c>
      <c r="J207" s="61">
        <v>45946</v>
      </c>
      <c r="K207" s="62" t="str">
        <f>TEXT(J207,"DD/MM/AA")</f>
        <v>16/10/25</v>
      </c>
      <c r="L207" s="61">
        <v>46676</v>
      </c>
      <c r="M207" s="63" t="str">
        <f>TEXT(L207,"DD/MM/AA")</f>
        <v>16/10/27</v>
      </c>
      <c r="N207" s="115">
        <f>_xlfn.DAYS(CONTRATOS[[#This Row],[TÉRMINO]],CONTRATOS[[#This Row],[INÍCIO]])</f>
        <v>730</v>
      </c>
      <c r="O207" s="62">
        <f ca="1">IF(ISBLANK(CONTRATOS[[#This Row],[TÉRMINO]]),"-",IF(ISNUMBER(CONTRATOS[[#This Row],[TÉRMINO]]),IF(CONTRATOS[[#This Row],[TÉRMINO]]&lt;TODAY(),"EXPIRADO",CONTRATOS[[#This Row],[TÉRMINO]]-TODAY()),"INDETERMINADO"))</f>
        <v>502</v>
      </c>
      <c r="P207" s="64" t="str">
        <f ca="1">IF(O207="EXPIRADO","EXPIRADO",(IF(O207&lt;=30,"INFERIOR A 30 DIAS",(IF(O207&lt;=60,"INFERIOR A 60 DIAS",(IF(O207&lt;=90,"INFERIOR A 90 DIAS",(IF(O207&lt;=120,"INFERIOR A 120 DIAS",(IF(O207&lt;150,"INFERIOR A 150 DIAS",(IF(O207=150,"150 DIAS","SUPERIOR A 150 DIAS")))))))))))))</f>
        <v>SUPERIOR A 150 DIAS</v>
      </c>
      <c r="Q207" s="62" t="str">
        <f ca="1">IF(CONTRATOS[[#This Row],[TÉRMINO]]="","VIGENTE",IF(CONTRATOS[[#This Row],[TÉRMINO]]&gt;=TODAY(),"VIGENTE","EXPIRADO"))</f>
        <v>VIGENTE</v>
      </c>
      <c r="R207" s="293">
        <v>0</v>
      </c>
      <c r="S207" s="80" t="s">
        <v>1191</v>
      </c>
      <c r="T207" s="66">
        <f>IF(LEFT(AY207,3)="ARP",
    0,
    IFERROR(VLOOKUP(AY207,'M.11 Contratos execução'!A:V,17,FALSE),0)
)</f>
        <v>0</v>
      </c>
      <c r="U207" s="58" t="s">
        <v>78</v>
      </c>
      <c r="V207" s="167" t="s">
        <v>1422</v>
      </c>
      <c r="W207" s="96" cm="1">
        <f t="array" ref="W20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07" s="96">
        <v>0</v>
      </c>
      <c r="Y207" s="67" t="s">
        <v>1193</v>
      </c>
      <c r="Z207" s="158"/>
      <c r="AA207" s="58" t="s">
        <v>81</v>
      </c>
      <c r="AB207" s="58"/>
      <c r="AC207" s="58"/>
      <c r="AD207" s="168" t="str">
        <f>IF(CONTRATOS[[#This Row],[DIAS_CONTRATO]]&lt;=1800,"PRAZO LEGAL",IF(CONTRATOS[[#This Row],[DIAS_CONTRATO]]&lt;=2130,"EXCEPCIONAL","EMERGENCIAL"))</f>
        <v>PRAZO LEGAL</v>
      </c>
      <c r="AE207" s="116" t="str">
        <f>YEAR(L207) &amp; " - " &amp; IF(MONTH(L207)&lt;=3, "1º Trimestre", IF(MONTH(L207)&lt;=6, "2º Trimestre", IF(MONTH(L207)&lt;=9, "3º Trimestre", IF(MONTH(L207)&lt;=12, "4º Trimestre"))))</f>
        <v>2027 - 4º Trimestre</v>
      </c>
      <c r="AF207" s="130">
        <f>CONTRATOS[[#This Row],[TÉRMINO]]-60</f>
        <v>46616</v>
      </c>
      <c r="AG207" s="116" t="str">
        <f>IF(Z207="","Sem informação", IF(Z207&lt;=AF207, "Dentro do prazo", "Fora do prazo"))</f>
        <v>Sem informação</v>
      </c>
      <c r="AH207" s="58"/>
      <c r="AJ207" s="58" t="s">
        <v>139</v>
      </c>
      <c r="AK207" s="58" t="s">
        <v>69</v>
      </c>
      <c r="AL207" s="58" t="s">
        <v>139</v>
      </c>
      <c r="AM207" s="58" t="s">
        <v>69</v>
      </c>
      <c r="AN207" s="58" t="s">
        <v>69</v>
      </c>
      <c r="AO207"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antonio.souza@tjpa.jus.br;; antonio.souza@tjpa.jus.br; ; ;coordenadoria.contratos@tjpa.jus.br</v>
      </c>
      <c r="AP207" s="143">
        <f ca="1">CONTRATOS[[#This Row],[TÉRMINO]]-TODAY()</f>
        <v>502</v>
      </c>
      <c r="AQ207" s="58" t="str">
        <f>IF(YEAR(CONTRATOS[[#This Row],[TÉRMINO]])=2024,INT((MONTH(CONTRATOS[[#This Row],[TÉRMINO]])+2)/3),"")</f>
        <v/>
      </c>
      <c r="AR207" s="58"/>
      <c r="AS207" s="58" t="str">
        <f ca="1">IF(TODAY()-AB207&gt;365,"Iniciar Processo de Reajuste","Aguardar anualidade")</f>
        <v>Iniciar Processo de Reajuste</v>
      </c>
      <c r="AT207" s="58" t="str">
        <f>_xlfn.CONCAT(TEXT(B207,"000"),"/",C207)</f>
        <v>098/2025</v>
      </c>
      <c r="AU207" s="58"/>
      <c r="AV207" s="57" t="str" cm="1">
        <f t="array" ref="AV207">IF(CONTRATOS[[#This Row],[NOME DO FISCAL ]]="Sem indicação",
   CONTRATOS[[#This Row],[NOME DO FISCAL ]],
   _xlfn.LET(
      _xlpm.s, " "&amp;TRIM(CONTRATOS[[#This Row],[NOME DO FISCAL ]]),
      _xlpm.n, LEN(_xlpm.s)-1,
      _xlpm.idx, _xlfn.SEQUENCE(1,_xlpm.n),
      _xlpm.letras, IF(MID(_xlpm.s,_xlpm.idx,1)=" ", MID(_xlpm.s,_xlpm.idx+1,1), ""),
      _xlfn.TEXTJOIN("",TRUE,_xlpm.letras)
   )
)</f>
        <v>AWEAdS</v>
      </c>
      <c r="AW207" s="57" t="str">
        <f>IF(CONTRATOS[[#This Row],[FISCAL DEMANDANTE]]="sem indicação",CONTRATOS[[#This Row],[FISCAL TECNICO]],CONTRATOS[[#This Row],[FISCAL DEMANDANTE]])</f>
        <v>Antonio Wilson Eutropio Azevedo de Souza</v>
      </c>
      <c r="AX207" s="540" cm="1">
        <f t="array" ref="AX20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07" s="58" t="str">
        <f>_xlfn.CONCAT(CONTRATOS[[#This Row],[ARP ou CONTRATO]],CONTRATOS[[#This Row],[N°ANO]])</f>
        <v>CONTRATO098/2025</v>
      </c>
      <c r="AZ207" s="293" t="str">
        <f>IF(ISNUMBER(FIND("8.666",AA207)),
"Nos termos da Portaria n° 3.615/2021-GP, a prorrogação de contratos administrativos deverá ser instaurada com antecedência mínima de 60 (sessenta) dias do término da vigência, mediante envio do respectivo expediente à SEADM, via SEI.",
IF(ISNUMBER(FIND("14.133",AA207)),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07" s="556"/>
    </row>
    <row r="208" spans="1:53" ht="84">
      <c r="A208" s="58" t="s">
        <v>52</v>
      </c>
      <c r="B208" s="68" t="s">
        <v>1423</v>
      </c>
      <c r="C208" s="69">
        <v>2022</v>
      </c>
      <c r="D208" s="57" t="s">
        <v>854</v>
      </c>
      <c r="E208" s="58" t="s">
        <v>855</v>
      </c>
      <c r="F208" s="59" t="s">
        <v>1424</v>
      </c>
      <c r="G208" s="62" t="s">
        <v>144</v>
      </c>
      <c r="H208" s="58" t="s">
        <v>111</v>
      </c>
      <c r="I208" s="58" t="s">
        <v>1425</v>
      </c>
      <c r="J208" s="61">
        <v>44873</v>
      </c>
      <c r="K208" s="75" t="str">
        <f>TEXT(J208,"DD/MM/AA")</f>
        <v>08/11/22</v>
      </c>
      <c r="L208" s="61">
        <v>46699</v>
      </c>
      <c r="M208" s="76" t="str">
        <f>TEXT(L208,"DD/MM/AA")</f>
        <v>08/11/27</v>
      </c>
      <c r="N208" s="75">
        <f>_xlfn.DAYS(CONTRATOS[[#This Row],[TÉRMINO]],CONTRATOS[[#This Row],[INÍCIO]])</f>
        <v>1826</v>
      </c>
      <c r="O208" s="64">
        <f ca="1">IF(ISBLANK(CONTRATOS[[#This Row],[TÉRMINO]]),"-",IF(ISNUMBER(CONTRATOS[[#This Row],[TÉRMINO]]),IF(CONTRATOS[[#This Row],[TÉRMINO]]&lt;TODAY(),"EXPIRADO",CONTRATOS[[#This Row],[TÉRMINO]]-TODAY()),"INDETERMINADO"))</f>
        <v>525</v>
      </c>
      <c r="P208" s="64" t="str">
        <f ca="1">IF(O208="EXPIRADO","EXPIRADO",(IF(O208&lt;=30,"INFERIOR A 30 DIAS",(IF(O208&lt;=60,"INFERIOR A 60 DIAS",(IF(O208&lt;=90,"INFERIOR A 90 DIAS",(IF(O208&lt;=120,"INFERIOR A 120 DIAS",(IF(O208&lt;150,"INFERIOR A 150 DIAS",(IF(O208=150,"150 DIAS","SUPERIOR A 150 DIAS")))))))))))))</f>
        <v>SUPERIOR A 150 DIAS</v>
      </c>
      <c r="Q208" s="64" t="str">
        <f ca="1">IF(CONTRATOS[[#This Row],[TÉRMINO]]="","VIGENTE",IF(CONTRATOS[[#This Row],[TÉRMINO]]&gt;=TODAY(),"VIGENTE","EXPIRADO"))</f>
        <v>VIGENTE</v>
      </c>
      <c r="R208" s="72">
        <v>3434575</v>
      </c>
      <c r="S208" s="80" t="s">
        <v>60</v>
      </c>
      <c r="T208" s="66">
        <f>IF(LEFT(AY208,3)="ARP",
    0,
    IFERROR(VLOOKUP(AY208,'M.11 Contratos execução'!A:V,17,FALSE),0)
)</f>
        <v>0</v>
      </c>
      <c r="U208" s="58" t="s">
        <v>98</v>
      </c>
      <c r="V208" s="58" t="s">
        <v>1426</v>
      </c>
      <c r="W208" s="96" cm="1">
        <f t="array" ref="W20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08" s="96" cm="1">
        <f t="array" ref="X20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3434575</v>
      </c>
      <c r="Y208" s="67"/>
      <c r="Z208" s="158"/>
      <c r="AA208" s="58" t="s">
        <v>64</v>
      </c>
      <c r="AB208" s="58"/>
      <c r="AC208" s="58" t="s">
        <v>101</v>
      </c>
      <c r="AD208" s="58" t="str">
        <f>IF(CONTRATOS[[#This Row],[DIAS_CONTRATO]]&lt;=1800,"PRAZO LEGAL",IF(CONTRATOS[[#This Row],[DIAS_CONTRATO]]&lt;=2130,"EXCEPCIONAL","EMERGENCIAL"))</f>
        <v>EXCEPCIONAL</v>
      </c>
      <c r="AE208" s="58" t="str">
        <f>YEAR(L208) &amp; " - " &amp; IF(MONTH(L208)&lt;=3, "1º Trimestre", IF(MONTH(L208)&lt;=6, "2º Trimestre", IF(MONTH(L208)&lt;=9, "3º Trimestre", IF(MONTH(L208)&lt;=12, "4º Trimestre"))))</f>
        <v>2027 - 4º Trimestre</v>
      </c>
      <c r="AF208" s="61">
        <f>CONTRATOS[[#This Row],[TÉRMINO]]-60</f>
        <v>46639</v>
      </c>
      <c r="AG208" s="116" t="str">
        <f>IF(Z208="","Sem informação", IF(Z208&lt;=AF208, "Dentro do prazo", "Fora do prazo"))</f>
        <v>Sem informação</v>
      </c>
      <c r="AH208" s="58" t="s">
        <v>115</v>
      </c>
      <c r="AI208" s="58" t="s">
        <v>1427</v>
      </c>
      <c r="AJ208" s="58" t="s">
        <v>336</v>
      </c>
      <c r="AK208" s="58" t="s">
        <v>103</v>
      </c>
      <c r="AL208" s="58" t="s">
        <v>337</v>
      </c>
      <c r="AM208" s="62" t="s">
        <v>103</v>
      </c>
      <c r="AN208" s="62" t="s">
        <v>69</v>
      </c>
      <c r="AO20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ronildo.matsuura@tjpa.jus.br;arilson.silva@tjpa.jus.br; daniel.ferreira@tjpa.jus.br; arilson.silva@tjpa.jus.br; ;coordenadoria.contratos@tjpa.jus.br</v>
      </c>
      <c r="AP208" s="143">
        <f ca="1">CONTRATOS[[#This Row],[TÉRMINO]]-TODAY()</f>
        <v>525</v>
      </c>
      <c r="AQ208" s="58" t="str">
        <f>IF(YEAR(CONTRATOS[[#This Row],[TÉRMINO]])=2024,INT((MONTH(CONTRATOS[[#This Row],[TÉRMINO]])+2)/3),"")</f>
        <v/>
      </c>
      <c r="AR208" s="58"/>
      <c r="AS208" s="58" t="str">
        <f ca="1">IF(TODAY()-AB208&gt;365,"Iniciar Processo de Reajuste","Aguardar anualidade")</f>
        <v>Iniciar Processo de Reajuste</v>
      </c>
      <c r="AT208" s="58" t="str">
        <f>_xlfn.CONCAT(TEXT(B208,"000"),"/",C208)</f>
        <v>082/2022</v>
      </c>
      <c r="AU208" s="58"/>
      <c r="AV208" s="58" t="str" cm="1">
        <f t="array" ref="AV208">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208" s="57" t="str">
        <f>IF(CONTRATOS[[#This Row],[FISCAL DEMANDANTE]]="sem indicação",CONTRATOS[[#This Row],[FISCAL TECNICO]],CONTRATOS[[#This Row],[FISCAL DEMANDANTE]])</f>
        <v>Arilson Galdino da Silva</v>
      </c>
      <c r="AX208" s="540" cm="1">
        <f t="array" ref="AX20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3194575</v>
      </c>
      <c r="AY208" s="58" t="str">
        <f>_xlfn.CONCAT(CONTRATOS[[#This Row],[ARP ou CONTRATO]],CONTRATOS[[#This Row],[N°ANO]])</f>
        <v>CONTRATO082/2022</v>
      </c>
      <c r="AZ208" s="293" t="str">
        <f>IF(ISNUMBER(FIND("8.666",AA208)),
"Nos termos da Portaria n° 3.615/2021-GP, a prorrogação de contratos administrativos deverá ser instaurada com antecedência mínima de 60 (sessenta) dias do término da vigência, mediante envio do respectivo expediente à SEADM, via SEI.",
IF(ISNUMBER(FIND("14.133",AA208)),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08" s="556"/>
    </row>
    <row r="209" spans="1:53" ht="165.75" customHeight="1">
      <c r="A209" s="58" t="s">
        <v>52</v>
      </c>
      <c r="B209" s="57" t="s">
        <v>914</v>
      </c>
      <c r="C209" s="58">
        <v>2025</v>
      </c>
      <c r="D209" s="136" t="s">
        <v>1428</v>
      </c>
      <c r="E209" s="58" t="s">
        <v>1429</v>
      </c>
      <c r="F209" s="59" t="s">
        <v>1430</v>
      </c>
      <c r="G209" s="57" t="s">
        <v>57</v>
      </c>
      <c r="H209" s="58" t="s">
        <v>58</v>
      </c>
      <c r="I209" s="60" t="s">
        <v>272</v>
      </c>
      <c r="J209" s="61">
        <v>46002</v>
      </c>
      <c r="K209" s="62" t="str">
        <f>TEXT(J209,"DD/MM/AA")</f>
        <v>11/12/25</v>
      </c>
      <c r="L209" s="61">
        <v>46732</v>
      </c>
      <c r="M209" s="63" t="str">
        <f>TEXT(L209,"DD/MM/AA")</f>
        <v>11/12/27</v>
      </c>
      <c r="N209" s="115">
        <f>_xlfn.DAYS(CONTRATOS[[#This Row],[TÉRMINO]],CONTRATOS[[#This Row],[INÍCIO]])</f>
        <v>730</v>
      </c>
      <c r="O209" s="62">
        <f ca="1">IF(ISBLANK(CONTRATOS[[#This Row],[TÉRMINO]]),"-",IF(ISNUMBER(CONTRATOS[[#This Row],[TÉRMINO]]),IF(CONTRATOS[[#This Row],[TÉRMINO]]&lt;TODAY(),"EXPIRADO",CONTRATOS[[#This Row],[TÉRMINO]]-TODAY()),"INDETERMINADO"))</f>
        <v>558</v>
      </c>
      <c r="P209" s="64" t="str">
        <f ca="1">IF(O209="EXPIRADO","EXPIRADO",(IF(O209&lt;=30,"INFERIOR A 30 DIAS",(IF(O209&lt;=60,"INFERIOR A 60 DIAS",(IF(O209&lt;=90,"INFERIOR A 90 DIAS",(IF(O209&lt;=120,"INFERIOR A 120 DIAS",(IF(O209&lt;150,"INFERIOR A 150 DIAS",(IF(O209=150,"150 DIAS","SUPERIOR A 150 DIAS")))))))))))))</f>
        <v>SUPERIOR A 150 DIAS</v>
      </c>
      <c r="Q209" s="62" t="str">
        <f ca="1">IF(CONTRATOS[[#This Row],[TÉRMINO]]="","VIGENTE",IF(CONTRATOS[[#This Row],[TÉRMINO]]&gt;=TODAY(),"VIGENTE","EXPIRADO"))</f>
        <v>VIGENTE</v>
      </c>
      <c r="R209" s="293">
        <v>11499660</v>
      </c>
      <c r="S209" s="80" t="s">
        <v>60</v>
      </c>
      <c r="T209" s="66">
        <f>IF(LEFT(AY209,3)="ARP",
    0,
    IFERROR(VLOOKUP(AY209,'M.11 Contratos execução'!A:V,17,FALSE),0)
)</f>
        <v>0</v>
      </c>
      <c r="U209" s="58" t="s">
        <v>207</v>
      </c>
      <c r="V209" s="167" t="s">
        <v>1431</v>
      </c>
      <c r="W209" s="96" cm="1">
        <f t="array" ref="W20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09" s="96" cm="1">
        <f t="array" ref="X20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11499660</v>
      </c>
      <c r="Y209" s="67"/>
      <c r="Z209" s="158"/>
      <c r="AA209" s="58" t="s">
        <v>81</v>
      </c>
      <c r="AB209" s="61">
        <v>45965</v>
      </c>
      <c r="AC209" s="58"/>
      <c r="AD209" s="168" t="str">
        <f>IF(CONTRATOS[[#This Row],[DIAS_CONTRATO]]&lt;=1800,"PRAZO LEGAL",IF(CONTRATOS[[#This Row],[DIAS_CONTRATO]]&lt;=2130,"EXCEPCIONAL","EMERGENCIAL"))</f>
        <v>PRAZO LEGAL</v>
      </c>
      <c r="AE209" s="116" t="str">
        <f>YEAR(L209) &amp; " - " &amp; IF(MONTH(L209)&lt;=3, "1º Trimestre", IF(MONTH(L209)&lt;=6, "2º Trimestre", IF(MONTH(L209)&lt;=9, "3º Trimestre", IF(MONTH(L209)&lt;=12, "4º Trimestre"))))</f>
        <v>2027 - 4º Trimestre</v>
      </c>
      <c r="AF209" s="130">
        <f>CONTRATOS[[#This Row],[TÉRMINO]]-60</f>
        <v>46672</v>
      </c>
      <c r="AG209" s="116" t="str">
        <f>IF(Z209="","Sem informação", IF(Z209&lt;=AF209, "Dentro do prazo", "Fora do prazo"))</f>
        <v>Sem informação</v>
      </c>
      <c r="AH209" s="58"/>
      <c r="AJ209" s="58" t="s">
        <v>1432</v>
      </c>
      <c r="AK209" s="58" t="s">
        <v>69</v>
      </c>
      <c r="AL209" s="58" t="s">
        <v>1433</v>
      </c>
      <c r="AM209" s="58" t="s">
        <v>226</v>
      </c>
      <c r="AN209" s="58" t="s">
        <v>1434</v>
      </c>
      <c r="AO209"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vitor.moraes@tjpa.jus.br;; alexandre.ramos@tjpa.jus.br; kamilla.gondim@tjpa.jus.br; massoud.filho@tjpa.jus.br;coordenadoria.contratos@tjpa.jus.br</v>
      </c>
      <c r="AP209" s="143">
        <f ca="1">CONTRATOS[[#This Row],[TÉRMINO]]-TODAY()</f>
        <v>558</v>
      </c>
      <c r="AQ209" s="58" t="str">
        <f>IF(YEAR(CONTRATOS[[#This Row],[TÉRMINO]])=2024,INT((MONTH(CONTRATOS[[#This Row],[TÉRMINO]])+2)/3),"")</f>
        <v/>
      </c>
      <c r="AR209" s="58"/>
      <c r="AS209" s="58" t="str">
        <f ca="1">IF(TODAY()-AB209&gt;365,"Iniciar Processo de Reajuste","Aguardar anualidade")</f>
        <v>Aguardar anualidade</v>
      </c>
      <c r="AT209" s="58" t="str">
        <f>_xlfn.CONCAT(TEXT(B209,"000"),"/",C209)</f>
        <v>123/2025</v>
      </c>
      <c r="AU209" s="58"/>
      <c r="AV209" s="57" t="str" cm="1">
        <f t="array" ref="AV209">IF(CONTRATOS[[#This Row],[NOME DO FISCAL ]]="Sem indicação",
   CONTRATOS[[#This Row],[NOME DO FISCAL ]],
   _xlfn.LET(
      _xlpm.s, " "&amp;TRIM(CONTRATOS[[#This Row],[NOME DO FISCAL ]]),
      _xlpm.n, LEN(_xlpm.s)-1,
      _xlpm.idx, _xlfn.SEQUENCE(1,_xlpm.n),
      _xlpm.letras, IF(MID(_xlpm.s,_xlpm.idx,1)=" ", MID(_xlpm.s,_xlpm.idx+1,1), ""),
      _xlfn.TEXTJOIN("",TRUE,_xlpm.letras)
   )
)</f>
        <v>ARR</v>
      </c>
      <c r="AW209" s="57" t="str">
        <f>IF(CONTRATOS[[#This Row],[FISCAL DEMANDANTE]]="sem indicação",CONTRATOS[[#This Row],[FISCAL TECNICO]],CONTRATOS[[#This Row],[FISCAL DEMANDANTE]])</f>
        <v>Alexandre Rodrigues Ramos</v>
      </c>
      <c r="AX209" s="540" cm="1">
        <f t="array" ref="AX20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09" s="58" t="str">
        <f>_xlfn.CONCAT(CONTRATOS[[#This Row],[ARP ou CONTRATO]],CONTRATOS[[#This Row],[N°ANO]])</f>
        <v>CONTRATO123/2025</v>
      </c>
      <c r="AZ209" s="293" t="str">
        <f>IF(ISNUMBER(FIND("8.666",AA209)),
"Nos termos da Portaria n° 3.615/2021-GP, a prorrogação de contratos administrativos deverá ser instaurada com antecedência mínima de 60 (sessenta) dias do término da vigência, mediante envio do respectivo expediente à SEADM, via SEI.",
IF(ISNUMBER(FIND("14.133",AA209)),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09" s="556"/>
    </row>
    <row r="210" spans="1:53" ht="60">
      <c r="A210" s="58" t="s">
        <v>52</v>
      </c>
      <c r="B210" s="68" t="s">
        <v>955</v>
      </c>
      <c r="C210" s="114">
        <v>2023</v>
      </c>
      <c r="D210" s="57" t="s">
        <v>1435</v>
      </c>
      <c r="E210" s="58" t="s">
        <v>1436</v>
      </c>
      <c r="F210" s="59" t="s">
        <v>1437</v>
      </c>
      <c r="G210" s="115" t="s">
        <v>144</v>
      </c>
      <c r="H210" s="58" t="s">
        <v>58</v>
      </c>
      <c r="I210" s="60" t="s">
        <v>1438</v>
      </c>
      <c r="J210" s="61">
        <v>44932</v>
      </c>
      <c r="K210" s="62" t="str">
        <f>TEXT(J210,"DD/MM/AA")</f>
        <v>06/01/23</v>
      </c>
      <c r="L210" s="61">
        <v>46758</v>
      </c>
      <c r="M210" s="63" t="str">
        <f>TEXT(L210,"DD/MM/AA")</f>
        <v>06/01/28</v>
      </c>
      <c r="N210" s="115">
        <f>_xlfn.DAYS(CONTRATOS[[#This Row],[TÉRMINO]],CONTRATOS[[#This Row],[INÍCIO]])</f>
        <v>1826</v>
      </c>
      <c r="O210" s="64">
        <f ca="1">IF(ISBLANK(CONTRATOS[[#This Row],[TÉRMINO]]),"-",IF(ISNUMBER(CONTRATOS[[#This Row],[TÉRMINO]]),IF(CONTRATOS[[#This Row],[TÉRMINO]]&lt;TODAY(),"EXPIRADO",CONTRATOS[[#This Row],[TÉRMINO]]-TODAY()),"INDETERMINADO"))</f>
        <v>584</v>
      </c>
      <c r="P210" s="64" t="str">
        <f ca="1">IF(O210="EXPIRADO","EXPIRADO",(IF(O210&lt;=30,"INFERIOR A 30 DIAS",(IF(O210&lt;=60,"INFERIOR A 60 DIAS",(IF(O210&lt;=90,"INFERIOR A 90 DIAS",(IF(O210&lt;=120,"INFERIOR A 120 DIAS",(IF(O210&lt;150,"INFERIOR A 150 DIAS",(IF(O210=150,"150 DIAS","SUPERIOR A 150 DIAS")))))))))))))</f>
        <v>SUPERIOR A 150 DIAS</v>
      </c>
      <c r="Q210" s="64" t="str">
        <f ca="1">IF(CONTRATOS[[#This Row],[TÉRMINO]]="","VIGENTE",IF(CONTRATOS[[#This Row],[TÉRMINO]]&gt;=TODAY(),"VIGENTE","EXPIRADO"))</f>
        <v>VIGENTE</v>
      </c>
      <c r="R210" s="72">
        <v>922500</v>
      </c>
      <c r="S210" s="80" t="s">
        <v>60</v>
      </c>
      <c r="T210" s="66">
        <f>IF(LEFT(AY210,3)="ARP",
    0,
    IFERROR(VLOOKUP(AY210,'M.11 Contratos execução'!A:V,17,FALSE),0)
)</f>
        <v>0</v>
      </c>
      <c r="U210" s="58" t="s">
        <v>98</v>
      </c>
      <c r="V210" s="58" t="s">
        <v>1439</v>
      </c>
      <c r="W210" s="96" cm="1">
        <f t="array" ref="W21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10" s="96" cm="1">
        <f t="array" ref="X21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922500</v>
      </c>
      <c r="Y210" s="67"/>
      <c r="AA210" s="58" t="s">
        <v>64</v>
      </c>
      <c r="AB210" s="58"/>
      <c r="AC210" s="58" t="s">
        <v>65</v>
      </c>
      <c r="AD210" s="116" t="str">
        <f>IF(CONTRATOS[[#This Row],[DIAS_CONTRATO]]&lt;=1800,"PRAZO LEGAL",IF(CONTRATOS[[#This Row],[DIAS_CONTRATO]]&lt;=2130,"EXCEPCIONAL","EMERGENCIAL"))</f>
        <v>EXCEPCIONAL</v>
      </c>
      <c r="AE210" s="58" t="str">
        <f>YEAR(L210) &amp; " - " &amp; IF(MONTH(L210)&lt;=3, "1º Trimestre", IF(MONTH(L210)&lt;=6, "2º Trimestre", IF(MONTH(L210)&lt;=9, "3º Trimestre", IF(MONTH(L210)&lt;=12, "4º Trimestre"))))</f>
        <v>2028 - 1º Trimestre</v>
      </c>
      <c r="AF210" s="130">
        <f>CONTRATOS[[#This Row],[TÉRMINO]]-60</f>
        <v>46698</v>
      </c>
      <c r="AG210" s="116" t="str">
        <f>IF(Z210="","Sem informação", IF(Z210&lt;=AF210, "Dentro do prazo", "Fora do prazo"))</f>
        <v>Sem informação</v>
      </c>
      <c r="AH210" s="79" t="s">
        <v>115</v>
      </c>
      <c r="AJ210" s="58" t="s">
        <v>348</v>
      </c>
      <c r="AK210" s="58" t="s">
        <v>103</v>
      </c>
      <c r="AL210" s="58" t="s">
        <v>350</v>
      </c>
      <c r="AM210" s="115" t="s">
        <v>103</v>
      </c>
      <c r="AN210" s="115" t="s">
        <v>1044</v>
      </c>
      <c r="AO21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fabio.reis@tjpa.jus.br;arilson.silva@tjpa.jus.br; marcus.silva@tjpa.jus.br; arilson.silva@tjpa.jus.br; jorge.abdon@tjpa.jus.br;coordenadoria.contratos@tjpa.jus.br</v>
      </c>
      <c r="AP210" s="143">
        <f ca="1">CONTRATOS[[#This Row],[TÉRMINO]]-TODAY()</f>
        <v>584</v>
      </c>
      <c r="AQ210" s="58" t="str">
        <f>IF(YEAR(CONTRATOS[[#This Row],[TÉRMINO]])=2024,INT((MONTH(CONTRATOS[[#This Row],[TÉRMINO]])+2)/3),"")</f>
        <v/>
      </c>
      <c r="AR210" s="58"/>
      <c r="AS210" s="58" t="str">
        <f ca="1">IF(TODAY()-AB210&gt;365,"Iniciar Processo de Reajuste","Aguardar anualidade")</f>
        <v>Iniciar Processo de Reajuste</v>
      </c>
      <c r="AT210" s="58" t="str">
        <f>_xlfn.CONCAT(TEXT(B210,"000"),"/",C210)</f>
        <v>002/2023</v>
      </c>
      <c r="AU210" s="58"/>
      <c r="AV210" s="58" t="str" cm="1">
        <f t="array" ref="AV210">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210" s="57" t="str">
        <f>IF(CONTRATOS[[#This Row],[FISCAL DEMANDANTE]]="sem indicação",CONTRATOS[[#This Row],[FISCAL TECNICO]],CONTRATOS[[#This Row],[FISCAL DEMANDANTE]])</f>
        <v>Arilson Galdino da Silva</v>
      </c>
      <c r="AX210" s="540" cm="1">
        <f t="array" ref="AX21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922500</v>
      </c>
      <c r="AY210" s="58" t="str">
        <f>_xlfn.CONCAT(CONTRATOS[[#This Row],[ARP ou CONTRATO]],CONTRATOS[[#This Row],[N°ANO]])</f>
        <v>CONTRATO002/2023</v>
      </c>
      <c r="AZ210" s="293" t="str">
        <f>IF(ISNUMBER(FIND("8.666",AA210)),
"Nos termos da Portaria n° 3.615/2021-GP, a prorrogação de contratos administrativos deverá ser instaurada com antecedência mínima de 60 (sessenta) dias do término da vigência, mediante envio do respectivo expediente à SEADM, via SEI.",
IF(ISNUMBER(FIND("14.133",AA210)),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10" s="556"/>
    </row>
    <row r="211" spans="1:53" ht="85.5" customHeight="1">
      <c r="A211" s="58" t="s">
        <v>52</v>
      </c>
      <c r="B211" s="57" t="s">
        <v>1440</v>
      </c>
      <c r="C211" s="58">
        <v>2023</v>
      </c>
      <c r="D211" s="57" t="s">
        <v>1441</v>
      </c>
      <c r="E211" s="58" t="s">
        <v>1442</v>
      </c>
      <c r="F211" s="59" t="s">
        <v>1443</v>
      </c>
      <c r="G211" s="57" t="s">
        <v>57</v>
      </c>
      <c r="H211" s="58" t="s">
        <v>58</v>
      </c>
      <c r="I211" s="60" t="s">
        <v>1444</v>
      </c>
      <c r="J211" s="61">
        <v>45301</v>
      </c>
      <c r="K211" s="62" t="str">
        <f>TEXT(J211,"DD/MM/AA")</f>
        <v>10/01/24</v>
      </c>
      <c r="L211" s="61">
        <v>46763</v>
      </c>
      <c r="M211" s="63" t="str">
        <f>TEXT(L211,"DD/MM/AA")</f>
        <v>11/01/28</v>
      </c>
      <c r="N211" s="115">
        <f>_xlfn.DAYS(CONTRATOS[[#This Row],[TÉRMINO]],CONTRATOS[[#This Row],[INÍCIO]])</f>
        <v>1462</v>
      </c>
      <c r="O211" s="64">
        <f ca="1">IF(ISBLANK(CONTRATOS[[#This Row],[TÉRMINO]]),"-",IF(ISNUMBER(CONTRATOS[[#This Row],[TÉRMINO]]),IF(CONTRATOS[[#This Row],[TÉRMINO]]&lt;TODAY(),"EXPIRADO",CONTRATOS[[#This Row],[TÉRMINO]]-TODAY()),"INDETERMINADO"))</f>
        <v>589</v>
      </c>
      <c r="P211" s="64" t="str">
        <f ca="1">IF(O211="EXPIRADO","EXPIRADO",(IF(O211&lt;=30,"INFERIOR A 30 DIAS",(IF(O211&lt;=60,"INFERIOR A 60 DIAS",(IF(O211&lt;=90,"INFERIOR A 90 DIAS",(IF(O211&lt;=120,"INFERIOR A 120 DIAS",(IF(O211&lt;150,"INFERIOR A 150 DIAS",(IF(O211=150,"150 DIAS","SUPERIOR A 150 DIAS")))))))))))))</f>
        <v>SUPERIOR A 150 DIAS</v>
      </c>
      <c r="Q211" s="64" t="str">
        <f ca="1">IF(CONTRATOS[[#This Row],[TÉRMINO]]="","VIGENTE",IF(CONTRATOS[[#This Row],[TÉRMINO]]&gt;=TODAY(),"VIGENTE","EXPIRADO"))</f>
        <v>VIGENTE</v>
      </c>
      <c r="R211" s="293">
        <v>4235345.8</v>
      </c>
      <c r="S211" s="80" t="s">
        <v>60</v>
      </c>
      <c r="T211" s="66">
        <f>IF(LEFT(AY211,3)="ARP",
    0,
    IFERROR(VLOOKUP(AY211,'M.11 Contratos execução'!A:V,17,FALSE),0)
)</f>
        <v>2</v>
      </c>
      <c r="U211" s="58" t="s">
        <v>441</v>
      </c>
      <c r="V211" s="58" t="s">
        <v>1445</v>
      </c>
      <c r="W211" s="96" cm="1">
        <f t="array" ref="W21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66652.02</v>
      </c>
      <c r="X211" s="96" cm="1">
        <f t="array" ref="X21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5294182.25</v>
      </c>
      <c r="Y211" s="67" t="s">
        <v>1446</v>
      </c>
      <c r="AA211" s="58" t="s">
        <v>64</v>
      </c>
      <c r="AB211" s="58"/>
      <c r="AC211" s="58" t="s">
        <v>101</v>
      </c>
      <c r="AD211" s="116" t="str">
        <f>IF(CONTRATOS[[#This Row],[DIAS_CONTRATO]]&lt;=1800,"PRAZO LEGAL",IF(CONTRATOS[[#This Row],[DIAS_CONTRATO]]&lt;=2130,"EXCEPCIONAL","EMERGENCIAL"))</f>
        <v>PRAZO LEGAL</v>
      </c>
      <c r="AE211" s="58" t="str">
        <f>YEAR(L211) &amp; " - " &amp; IF(MONTH(L211)&lt;=3, "1º Trimestre", IF(MONTH(L211)&lt;=6, "2º Trimestre", IF(MONTH(L211)&lt;=9, "3º Trimestre", IF(MONTH(L211)&lt;=12, "4º Trimestre"))))</f>
        <v>2028 - 1º Trimestre</v>
      </c>
      <c r="AF211" s="130">
        <f>CONTRATOS[[#This Row],[TÉRMINO]]-60</f>
        <v>46703</v>
      </c>
      <c r="AG211" s="116" t="str">
        <f>IF(Z211="","Sem informação", IF(Z211&lt;=AF211, "Dentro do prazo", "Fora do prazo"))</f>
        <v>Sem informação</v>
      </c>
      <c r="AH211" s="58" t="s">
        <v>115</v>
      </c>
      <c r="AJ211" s="58" t="s">
        <v>1447</v>
      </c>
      <c r="AK211" s="58" t="s">
        <v>363</v>
      </c>
      <c r="AL211" s="58" t="s">
        <v>363</v>
      </c>
      <c r="AM211" s="115" t="s">
        <v>69</v>
      </c>
      <c r="AN211" s="115" t="s">
        <v>69</v>
      </c>
      <c r="AO21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raquel.filgueira@tjpa.jus.br;anderson.pereira@tjpa.jus.br; anderson.pereira@tjpa.jus.br; ; ;coordenadoria.contratos@tjpa.jus.br</v>
      </c>
      <c r="AP211" s="143">
        <f ca="1">CONTRATOS[[#This Row],[TÉRMINO]]-TODAY()</f>
        <v>589</v>
      </c>
      <c r="AQ211" s="58" t="str">
        <f>IF(YEAR(CONTRATOS[[#This Row],[TÉRMINO]])=2024,INT((MONTH(CONTRATOS[[#This Row],[TÉRMINO]])+2)/3),"")</f>
        <v/>
      </c>
      <c r="AR211" s="58"/>
      <c r="AS211" s="58" t="str">
        <f ca="1">IF(TODAY()-AB211&gt;365,"Iniciar Processo de Reajuste","Aguardar anualidade")</f>
        <v>Iniciar Processo de Reajuste</v>
      </c>
      <c r="AT211" s="58" t="str">
        <f>_xlfn.CONCAT(TEXT(B211,"000"),"/",C211)</f>
        <v>111/2023</v>
      </c>
      <c r="AU211" s="58"/>
      <c r="AV211" s="58" t="str" cm="1">
        <f t="array" ref="AV211">IF(CONTRATOS[[#This Row],[NOME DO FISCAL ]]="Sem indicação",
   CONTRATOS[[#This Row],[NOME DO FISCAL ]],
   _xlfn.LET(
      _xlpm.s, " "&amp;TRIM(CONTRATOS[[#This Row],[NOME DO FISCAL ]]),
      _xlpm.n, LEN(_xlpm.s)-1,
      _xlpm.idx, _xlfn.SEQUENCE(1,_xlpm.n),
      _xlpm.letras, IF(MID(_xlpm.s,_xlpm.idx,1)=" ", MID(_xlpm.s,_xlpm.idx+1,1), ""),
      _xlfn.TEXTJOIN("",TRUE,_xlpm.letras)
   )
)</f>
        <v>ACBP</v>
      </c>
      <c r="AW211" s="57" t="str">
        <f>IF(CONTRATOS[[#This Row],[FISCAL DEMANDANTE]]="sem indicação",CONTRATOS[[#This Row],[FISCAL TECNICO]],CONTRATOS[[#This Row],[FISCAL DEMANDANTE]])</f>
        <v>Anderson Clay Batista Pereira</v>
      </c>
      <c r="AX211" s="540" cm="1">
        <f t="array" ref="AX21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5281134.9399999995</v>
      </c>
      <c r="AY211" s="58" t="str">
        <f>_xlfn.CONCAT(CONTRATOS[[#This Row],[ARP ou CONTRATO]],CONTRATOS[[#This Row],[N°ANO]])</f>
        <v>CONTRATO111/2023</v>
      </c>
      <c r="AZ211" s="293" t="str">
        <f>IF(ISNUMBER(FIND("8.666",AA211)),
"Nos termos da Portaria n° 3.615/2021-GP, a prorrogação de contratos administrativos deverá ser instaurada com antecedência mínima de 60 (sessenta) dias do término da vigência, mediante envio do respectivo expediente à SEADM, via SEI.",
IF(ISNUMBER(FIND("14.133",AA211)),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11" s="556"/>
    </row>
    <row r="212" spans="1:53" ht="72">
      <c r="A212" s="58" t="s">
        <v>52</v>
      </c>
      <c r="B212" s="57" t="s">
        <v>740</v>
      </c>
      <c r="C212" s="58">
        <v>2023</v>
      </c>
      <c r="D212" s="57" t="s">
        <v>1448</v>
      </c>
      <c r="E212" s="58" t="s">
        <v>1449</v>
      </c>
      <c r="F212" s="59" t="s">
        <v>1450</v>
      </c>
      <c r="G212" s="57" t="s">
        <v>57</v>
      </c>
      <c r="H212" s="58" t="s">
        <v>58</v>
      </c>
      <c r="I212" s="60" t="s">
        <v>850</v>
      </c>
      <c r="J212" s="61">
        <v>45302</v>
      </c>
      <c r="K212" s="62" t="str">
        <f>TEXT(J212,"DD/MM/AA")</f>
        <v>11/01/24</v>
      </c>
      <c r="L212" s="61">
        <v>46763</v>
      </c>
      <c r="M212" s="63" t="str">
        <f>TEXT(L212,"DD/MM/AA")</f>
        <v>11/01/28</v>
      </c>
      <c r="N212" s="115">
        <f>_xlfn.DAYS(CONTRATOS[[#This Row],[TÉRMINO]],CONTRATOS[[#This Row],[INÍCIO]])</f>
        <v>1461</v>
      </c>
      <c r="O212" s="64">
        <f ca="1">IF(ISBLANK(CONTRATOS[[#This Row],[TÉRMINO]]),"-",IF(ISNUMBER(CONTRATOS[[#This Row],[TÉRMINO]]),IF(CONTRATOS[[#This Row],[TÉRMINO]]&lt;TODAY(),"EXPIRADO",CONTRATOS[[#This Row],[TÉRMINO]]-TODAY()),"INDETERMINADO"))</f>
        <v>589</v>
      </c>
      <c r="P212" s="64" t="str">
        <f ca="1">IF(O212="EXPIRADO","EXPIRADO",(IF(O212&lt;=30,"INFERIOR A 30 DIAS",(IF(O212&lt;=60,"INFERIOR A 60 DIAS",(IF(O212&lt;=90,"INFERIOR A 90 DIAS",(IF(O212&lt;=120,"INFERIOR A 120 DIAS",(IF(O212&lt;150,"INFERIOR A 150 DIAS",(IF(O212=150,"150 DIAS","SUPERIOR A 150 DIAS")))))))))))))</f>
        <v>SUPERIOR A 150 DIAS</v>
      </c>
      <c r="Q212" s="64" t="str">
        <f ca="1">IF(CONTRATOS[[#This Row],[TÉRMINO]]="","VIGENTE",IF(CONTRATOS[[#This Row],[TÉRMINO]]&gt;=TODAY(),"VIGENTE","EXPIRADO"))</f>
        <v>VIGENTE</v>
      </c>
      <c r="R212" s="293">
        <v>3150000</v>
      </c>
      <c r="S212" s="80" t="s">
        <v>60</v>
      </c>
      <c r="T212" s="66">
        <f>IF(LEFT(AY212,3)="ARP",
    0,
    IFERROR(VLOOKUP(AY212,'M.11 Contratos execução'!A:V,17,FALSE),0)
)</f>
        <v>1</v>
      </c>
      <c r="U212" s="455" t="s">
        <v>78</v>
      </c>
      <c r="V212" s="58" t="s">
        <v>1451</v>
      </c>
      <c r="W212" s="96" cm="1">
        <f t="array" ref="W21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12" s="96" cm="1">
        <f t="array" ref="X21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3291442.56</v>
      </c>
      <c r="Y212" s="115" t="s">
        <v>1452</v>
      </c>
      <c r="AA212" s="58" t="s">
        <v>64</v>
      </c>
      <c r="AB212" s="58"/>
      <c r="AC212" s="58" t="s">
        <v>65</v>
      </c>
      <c r="AD212" s="116" t="str">
        <f>IF(CONTRATOS[[#This Row],[DIAS_CONTRATO]]&lt;=1800,"PRAZO LEGAL",IF(CONTRATOS[[#This Row],[DIAS_CONTRATO]]&lt;=2130,"EXCEPCIONAL","EMERGENCIAL"))</f>
        <v>PRAZO LEGAL</v>
      </c>
      <c r="AE212" s="58" t="str">
        <f>YEAR(L212) &amp; " - " &amp; IF(MONTH(L212)&lt;=3, "1º Trimestre", IF(MONTH(L212)&lt;=6, "2º Trimestre", IF(MONTH(L212)&lt;=9, "3º Trimestre", IF(MONTH(L212)&lt;=12, "4º Trimestre"))))</f>
        <v>2028 - 1º Trimestre</v>
      </c>
      <c r="AF212" s="130">
        <f>CONTRATOS[[#This Row],[TÉRMINO]]-60</f>
        <v>46703</v>
      </c>
      <c r="AG212" s="116" t="str">
        <f>IF(Z212="","Sem informação", IF(Z212&lt;=AF212, "Dentro do prazo", "Fora do prazo"))</f>
        <v>Sem informação</v>
      </c>
      <c r="AH212" s="58" t="s">
        <v>115</v>
      </c>
      <c r="AJ212" s="58" t="s">
        <v>164</v>
      </c>
      <c r="AK212" s="58" t="s">
        <v>166</v>
      </c>
      <c r="AL212" s="58" t="s">
        <v>165</v>
      </c>
      <c r="AM212" s="115" t="s">
        <v>69</v>
      </c>
      <c r="AN212" s="115" t="s">
        <v>866</v>
      </c>
      <c r="AO21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enio.reboucas@tjpa.jus.br;jandiara.pires@tjpa.jus.br; helton.rocha@tjpa.jus.br; ; randal.castro@tjpa.jus.br;coordenadoria.contratos@tjpa.jus.br</v>
      </c>
      <c r="AP212" s="143">
        <f ca="1">CONTRATOS[[#This Row],[TÉRMINO]]-TODAY()</f>
        <v>589</v>
      </c>
      <c r="AQ212" s="58" t="str">
        <f>IF(YEAR(CONTRATOS[[#This Row],[TÉRMINO]])=2024,INT((MONTH(CONTRATOS[[#This Row],[TÉRMINO]])+2)/3),"")</f>
        <v/>
      </c>
      <c r="AR212" s="58"/>
      <c r="AS212" s="58" t="str">
        <f ca="1">IF(TODAY()-AB212&gt;365,"Iniciar Processo de Reajuste","Aguardar anualidade")</f>
        <v>Iniciar Processo de Reajuste</v>
      </c>
      <c r="AT212" s="58" t="str">
        <f>_xlfn.CONCAT(TEXT(B212,"000"),"/",C212)</f>
        <v>110/2023</v>
      </c>
      <c r="AU212" s="58"/>
      <c r="AV212" s="58" t="str" cm="1">
        <f t="array" ref="AV212">IF(CONTRATOS[[#This Row],[NOME DO FISCAL ]]="Sem indicação",
   CONTRATOS[[#This Row],[NOME DO FISCAL ]],
   _xlfn.LET(
      _xlpm.s, " "&amp;TRIM(CONTRATOS[[#This Row],[NOME DO FISCAL ]]),
      _xlpm.n, LEN(_xlpm.s)-1,
      _xlpm.idx, _xlfn.SEQUENCE(1,_xlpm.n),
      _xlpm.letras, IF(MID(_xlpm.s,_xlpm.idx,1)=" ", MID(_xlpm.s,_xlpm.idx+1,1), ""),
      _xlfn.TEXTJOIN("",TRUE,_xlpm.letras)
   )
)</f>
        <v>JLMP</v>
      </c>
      <c r="AW212" s="57" t="str">
        <f>IF(CONTRATOS[[#This Row],[FISCAL DEMANDANTE]]="sem indicação",CONTRATOS[[#This Row],[FISCAL TECNICO]],CONTRATOS[[#This Row],[FISCAL DEMANDANTE]])</f>
        <v xml:space="preserve">Jandiara Luzia Matos Pires </v>
      </c>
      <c r="AX212" s="540" cm="1">
        <f t="array" ref="AX21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3107786.29</v>
      </c>
      <c r="AY212" s="58" t="str">
        <f>_xlfn.CONCAT(CONTRATOS[[#This Row],[ARP ou CONTRATO]],CONTRATOS[[#This Row],[N°ANO]])</f>
        <v>CONTRATO110/2023</v>
      </c>
      <c r="AZ212" s="293" t="str">
        <f>IF(ISNUMBER(FIND("8.666",AA212)),
"Nos termos da Portaria n° 3.615/2021-GP, a prorrogação de contratos administrativos deverá ser instaurada com antecedência mínima de 60 (sessenta) dias do término da vigência, mediante envio do respectivo expediente à SEADM, via SEI.",
IF(ISNUMBER(FIND("14.133",AA212)),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12" s="556"/>
    </row>
    <row r="213" spans="1:53" s="58" customFormat="1" ht="60">
      <c r="A213" s="58" t="s">
        <v>52</v>
      </c>
      <c r="B213" s="57" t="s">
        <v>625</v>
      </c>
      <c r="C213" s="58">
        <v>2025</v>
      </c>
      <c r="D213" s="57" t="s">
        <v>1453</v>
      </c>
      <c r="E213" s="58" t="s">
        <v>1454</v>
      </c>
      <c r="F213" s="59" t="s">
        <v>1455</v>
      </c>
      <c r="G213" s="57" t="s">
        <v>387</v>
      </c>
      <c r="H213" s="58" t="s">
        <v>145</v>
      </c>
      <c r="I213" s="60" t="s">
        <v>1161</v>
      </c>
      <c r="J213" s="61">
        <v>45708</v>
      </c>
      <c r="K213" s="62" t="str">
        <f>TEXT(J213,"DD/MM/AA")</f>
        <v>20/02/25</v>
      </c>
      <c r="L213" s="61">
        <v>46803</v>
      </c>
      <c r="M213" s="63" t="str">
        <f>TEXT(L213,"DD/MM/AA")</f>
        <v>20/02/28</v>
      </c>
      <c r="N213" s="115">
        <f>_xlfn.DAYS(CONTRATOS[[#This Row],[TÉRMINO]],CONTRATOS[[#This Row],[INÍCIO]])</f>
        <v>1095</v>
      </c>
      <c r="O213" s="62">
        <f ca="1">IF(ISBLANK(CONTRATOS[[#This Row],[TÉRMINO]]),"-",IF(ISNUMBER(CONTRATOS[[#This Row],[TÉRMINO]]),IF(CONTRATOS[[#This Row],[TÉRMINO]]&lt;TODAY(),"EXPIRADO",CONTRATOS[[#This Row],[TÉRMINO]]-TODAY()),"INDETERMINADO"))</f>
        <v>629</v>
      </c>
      <c r="P213" s="64" t="str">
        <f ca="1">IF(O213="EXPIRADO","EXPIRADO",(IF(O213&lt;=30,"INFERIOR A 30 DIAS",(IF(O213&lt;=60,"INFERIOR A 60 DIAS",(IF(O213&lt;=90,"INFERIOR A 90 DIAS",(IF(O213&lt;=120,"INFERIOR A 120 DIAS",(IF(O213&lt;150,"INFERIOR A 150 DIAS",(IF(O213=150,"150 DIAS","SUPERIOR A 150 DIAS")))))))))))))</f>
        <v>SUPERIOR A 150 DIAS</v>
      </c>
      <c r="Q213" s="62" t="str">
        <f ca="1">IF(CONTRATOS[[#This Row],[TÉRMINO]]="","VIGENTE",IF(CONTRATOS[[#This Row],[TÉRMINO]]&gt;=TODAY(),"VIGENTE","EXPIRADO"))</f>
        <v>VIGENTE</v>
      </c>
      <c r="R213" s="293">
        <f>69900.23*3</f>
        <v>209700.69</v>
      </c>
      <c r="S213" s="80" t="s">
        <v>60</v>
      </c>
      <c r="T213" s="66">
        <f>IF(LEFT(AY213,3)="ARP",
    0,
    IFERROR(VLOOKUP(AY213,'M.11 Contratos execução'!A:V,17,FALSE),0)
)</f>
        <v>0</v>
      </c>
      <c r="U213" s="58" t="s">
        <v>78</v>
      </c>
      <c r="V213" s="167" t="s">
        <v>1456</v>
      </c>
      <c r="W213" s="96" cm="1">
        <f t="array" ref="W21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5825.02</v>
      </c>
      <c r="X213" s="96" cm="1">
        <f t="array" ref="X21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209700.72</v>
      </c>
      <c r="Y213" s="67" t="s">
        <v>1457</v>
      </c>
      <c r="Z213" s="158"/>
      <c r="AA213" s="58" t="s">
        <v>81</v>
      </c>
      <c r="AB213" s="61">
        <v>46037</v>
      </c>
      <c r="AD213" s="168" t="str">
        <f>IF(CONTRATOS[[#This Row],[DIAS_CONTRATO]]&lt;=1800,"PRAZO LEGAL",IF(CONTRATOS[[#This Row],[DIAS_CONTRATO]]&lt;=2130,"EXCEPCIONAL","EMERGENCIAL"))</f>
        <v>PRAZO LEGAL</v>
      </c>
      <c r="AE213" s="116" t="str">
        <f>YEAR(L213) &amp; " - " &amp; IF(MONTH(L213)&lt;=3, "1º Trimestre", IF(MONTH(L213)&lt;=6, "2º Trimestre", IF(MONTH(L213)&lt;=9, "3º Trimestre", IF(MONTH(L213)&lt;=12, "4º Trimestre"))))</f>
        <v>2028 - 1º Trimestre</v>
      </c>
      <c r="AF213" s="130">
        <f>CONTRATOS[[#This Row],[TÉRMINO]]-60</f>
        <v>46743</v>
      </c>
      <c r="AG213" s="116" t="str">
        <f>IF(Z213="","Sem informação", IF(Z213&lt;=AF213, "Dentro do prazo", "Fora do prazo"))</f>
        <v>Sem informação</v>
      </c>
      <c r="AH213" s="58" t="s">
        <v>115</v>
      </c>
      <c r="AI213" s="74"/>
      <c r="AJ213" s="58" t="s">
        <v>138</v>
      </c>
      <c r="AK213" s="58" t="s">
        <v>69</v>
      </c>
      <c r="AL213" s="58" t="s">
        <v>139</v>
      </c>
      <c r="AM213" s="58" t="s">
        <v>140</v>
      </c>
      <c r="AN213" s="58" t="s">
        <v>778</v>
      </c>
      <c r="AO21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 antonio.souza@tjpa.jus.br; kelle.auzier@tjpa.jus.br; enderson.silva@tjpa.jus.br;coordenadoria.contratos@tjpa.jus.br</v>
      </c>
      <c r="AP213" s="143">
        <f ca="1">CONTRATOS[[#This Row],[TÉRMINO]]-TODAY()</f>
        <v>629</v>
      </c>
      <c r="AQ213" s="58" t="str">
        <f>IF(YEAR(CONTRATOS[[#This Row],[TÉRMINO]])=2024,INT((MONTH(CONTRATOS[[#This Row],[TÉRMINO]])+2)/3),"")</f>
        <v/>
      </c>
      <c r="AS213" s="58" t="str">
        <f ca="1">IF(TODAY()-AB213&gt;365,"Iniciar Processo de Reajuste","Aguardar anualidade")</f>
        <v>Aguardar anualidade</v>
      </c>
      <c r="AT213" s="58" t="str">
        <f>_xlfn.CONCAT(TEXT(B213,"000"),"/",C213)</f>
        <v>016/2025</v>
      </c>
      <c r="AV213" s="58" t="str" cm="1">
        <f t="array" ref="AV213">IF(CONTRATOS[[#This Row],[NOME DO FISCAL ]]="Sem indicação",
   CONTRATOS[[#This Row],[NOME DO FISCAL ]],
   _xlfn.LET(
      _xlpm.s, " "&amp;TRIM(CONTRATOS[[#This Row],[NOME DO FISCAL ]]),
      _xlpm.n, LEN(_xlpm.s)-1,
      _xlpm.idx, _xlfn.SEQUENCE(1,_xlpm.n),
      _xlpm.letras, IF(MID(_xlpm.s,_xlpm.idx,1)=" ", MID(_xlpm.s,_xlpm.idx+1,1), ""),
      _xlfn.TEXTJOIN("",TRUE,_xlpm.letras)
   )
)</f>
        <v>AWEAdS</v>
      </c>
      <c r="AW213" s="57" t="str">
        <f>IF(CONTRATOS[[#This Row],[FISCAL DEMANDANTE]]="sem indicação",CONTRATOS[[#This Row],[FISCAL TECNICO]],CONTRATOS[[#This Row],[FISCAL DEMANDANTE]])</f>
        <v>Antonio Wilson Eutropio Azevedo de Souza</v>
      </c>
      <c r="AX213" s="540" cm="1">
        <f t="array" ref="AX21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65947.55</v>
      </c>
      <c r="AY213" s="58" t="str">
        <f>_xlfn.CONCAT(CONTRATOS[[#This Row],[ARP ou CONTRATO]],CONTRATOS[[#This Row],[N°ANO]])</f>
        <v>CONTRATO016/2025</v>
      </c>
      <c r="AZ213" s="293" t="str">
        <f>IF(ISNUMBER(FIND("8.666",AA213)),
"Nos termos da Portaria n° 3.615/2021-GP, a prorrogação de contratos administrativos deverá ser instaurada com antecedência mínima de 60 (sessenta) dias do término da vigência, mediante envio do respectivo expediente à SEADM, via SEI.",
IF(ISNUMBER(FIND("14.133",AA213)),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13" s="556"/>
    </row>
    <row r="214" spans="1:53" ht="120" customHeight="1">
      <c r="A214" s="58" t="s">
        <v>52</v>
      </c>
      <c r="B214" s="57" t="s">
        <v>53</v>
      </c>
      <c r="C214" s="58">
        <v>2025</v>
      </c>
      <c r="D214" s="57" t="s">
        <v>1458</v>
      </c>
      <c r="E214" s="58" t="s">
        <v>869</v>
      </c>
      <c r="F214" s="59" t="s">
        <v>1459</v>
      </c>
      <c r="G214" s="57" t="s">
        <v>144</v>
      </c>
      <c r="H214" s="58" t="s">
        <v>58</v>
      </c>
      <c r="I214" s="60" t="s">
        <v>1056</v>
      </c>
      <c r="J214" s="61">
        <v>45709</v>
      </c>
      <c r="K214" s="62" t="str">
        <f>TEXT(J214,"DD/MM/AA")</f>
        <v>21/02/25</v>
      </c>
      <c r="L214" s="61">
        <v>46804</v>
      </c>
      <c r="M214" s="63" t="str">
        <f>TEXT(L214,"DD/MM/AA")</f>
        <v>21/02/28</v>
      </c>
      <c r="N214" s="115">
        <f>_xlfn.DAYS(CONTRATOS[[#This Row],[TÉRMINO]],CONTRATOS[[#This Row],[INÍCIO]])</f>
        <v>1095</v>
      </c>
      <c r="O214" s="62">
        <f ca="1">IF(ISBLANK(CONTRATOS[[#This Row],[TÉRMINO]]),"-",IF(ISNUMBER(CONTRATOS[[#This Row],[TÉRMINO]]),IF(CONTRATOS[[#This Row],[TÉRMINO]]&lt;TODAY(),"EXPIRADO",CONTRATOS[[#This Row],[TÉRMINO]]-TODAY()),"INDETERMINADO"))</f>
        <v>630</v>
      </c>
      <c r="P214" s="64" t="str">
        <f ca="1">IF(O214="EXPIRADO","EXPIRADO",(IF(O214&lt;=30,"INFERIOR A 30 DIAS",(IF(O214&lt;=60,"INFERIOR A 60 DIAS",(IF(O214&lt;=90,"INFERIOR A 90 DIAS",(IF(O214&lt;=120,"INFERIOR A 120 DIAS",(IF(O214&lt;150,"INFERIOR A 150 DIAS",(IF(O214=150,"150 DIAS","SUPERIOR A 150 DIAS")))))))))))))</f>
        <v>SUPERIOR A 150 DIAS</v>
      </c>
      <c r="Q214" s="62" t="str">
        <f ca="1">IF(CONTRATOS[[#This Row],[TÉRMINO]]="","VIGENTE",IF(CONTRATOS[[#This Row],[TÉRMINO]]&gt;=TODAY(),"VIGENTE","EXPIRADO"))</f>
        <v>VIGENTE</v>
      </c>
      <c r="R214" s="293">
        <v>374426</v>
      </c>
      <c r="S214" s="80" t="s">
        <v>60</v>
      </c>
      <c r="T214" s="66">
        <f>IF(LEFT(AY214,3)="ARP",
    0,
    IFERROR(VLOOKUP(AY214,'M.11 Contratos execução'!A:V,17,FALSE),0)
)</f>
        <v>1</v>
      </c>
      <c r="U214" s="58" t="s">
        <v>98</v>
      </c>
      <c r="V214" s="167" t="s">
        <v>1460</v>
      </c>
      <c r="W214" s="96" cm="1">
        <f t="array" ref="W21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14" s="96" cm="1">
        <f t="array" ref="X21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433818</v>
      </c>
      <c r="Y214" s="67" t="s">
        <v>1461</v>
      </c>
      <c r="Z214" s="158"/>
      <c r="AA214" s="58" t="s">
        <v>81</v>
      </c>
      <c r="AB214" s="61">
        <v>45951</v>
      </c>
      <c r="AC214" s="58"/>
      <c r="AD214" s="168" t="str">
        <f>IF(CONTRATOS[[#This Row],[DIAS_CONTRATO]]&lt;=1800,"PRAZO LEGAL",IF(CONTRATOS[[#This Row],[DIAS_CONTRATO]]&lt;=2130,"EXCEPCIONAL","EMERGENCIAL"))</f>
        <v>PRAZO LEGAL</v>
      </c>
      <c r="AE214" s="116" t="str">
        <f>YEAR(L214) &amp; " - " &amp; IF(MONTH(L214)&lt;=3, "1º Trimestre", IF(MONTH(L214)&lt;=6, "2º Trimestre", IF(MONTH(L214)&lt;=9, "3º Trimestre", IF(MONTH(L214)&lt;=12, "4º Trimestre"))))</f>
        <v>2028 - 1º Trimestre</v>
      </c>
      <c r="AF214" s="130">
        <f>CONTRATOS[[#This Row],[TÉRMINO]]-60</f>
        <v>46744</v>
      </c>
      <c r="AG214" s="116" t="str">
        <f>IF(Z214="","Sem informação", IF(Z214&lt;=AF214, "Dentro do prazo", "Fora do prazo"))</f>
        <v>Sem informação</v>
      </c>
      <c r="AH214" s="58" t="s">
        <v>115</v>
      </c>
      <c r="AJ214" s="58" t="s">
        <v>1070</v>
      </c>
      <c r="AK214" s="58" t="s">
        <v>69</v>
      </c>
      <c r="AL214" s="58" t="s">
        <v>381</v>
      </c>
      <c r="AM214" s="115" t="s">
        <v>381</v>
      </c>
      <c r="AN214" s="115" t="s">
        <v>1462</v>
      </c>
      <c r="AO21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ramon.nascimento@tjpa.jus.br;; diego.fsilva@tjpa.jus.br; diego.fsilva@tjpa.jus.br; yan.lima@tjpa.jus.br;coordenadoria.contratos@tjpa.jus.br</v>
      </c>
      <c r="AP214" s="143">
        <f ca="1">CONTRATOS[[#This Row],[TÉRMINO]]-TODAY()</f>
        <v>630</v>
      </c>
      <c r="AQ214" s="58" t="str">
        <f>IF(YEAR(CONTRATOS[[#This Row],[TÉRMINO]])=2024,INT((MONTH(CONTRATOS[[#This Row],[TÉRMINO]])+2)/3),"")</f>
        <v/>
      </c>
      <c r="AR214" s="58"/>
      <c r="AS214" s="58" t="str">
        <f ca="1">IF(TODAY()-AB214&gt;365,"Iniciar Processo de Reajuste","Aguardar anualidade")</f>
        <v>Aguardar anualidade</v>
      </c>
      <c r="AT214" s="58" t="str">
        <f>_xlfn.CONCAT(TEXT(B214,"000"),"/",C214)</f>
        <v>018/2025</v>
      </c>
      <c r="AU214" s="58"/>
      <c r="AV214" s="58" t="str" cm="1">
        <f t="array" ref="AV214">IF(CONTRATOS[[#This Row],[NOME DO FISCAL ]]="Sem indicação",
   CONTRATOS[[#This Row],[NOME DO FISCAL ]],
   _xlfn.LET(
      _xlpm.s, " "&amp;TRIM(CONTRATOS[[#This Row],[NOME DO FISCAL ]]),
      _xlpm.n, LEN(_xlpm.s)-1,
      _xlpm.idx, _xlfn.SEQUENCE(1,_xlpm.n),
      _xlpm.letras, IF(MID(_xlpm.s,_xlpm.idx,1)=" ", MID(_xlpm.s,_xlpm.idx+1,1), ""),
      _xlfn.TEXTJOIN("",TRUE,_xlpm.letras)
   )
)</f>
        <v>DFS</v>
      </c>
      <c r="AW214" s="57" t="str">
        <f>IF(CONTRATOS[[#This Row],[FISCAL DEMANDANTE]]="sem indicação",CONTRATOS[[#This Row],[FISCAL TECNICO]],CONTRATOS[[#This Row],[FISCAL DEMANDANTE]])</f>
        <v>Diego Fonseca Silva</v>
      </c>
      <c r="AX214" s="540" cm="1">
        <f t="array" ref="AX21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433818</v>
      </c>
      <c r="AY214" s="58" t="str">
        <f>_xlfn.CONCAT(CONTRATOS[[#This Row],[ARP ou CONTRATO]],CONTRATOS[[#This Row],[N°ANO]])</f>
        <v>CONTRATO018/2025</v>
      </c>
      <c r="AZ214" s="293" t="str">
        <f>IF(ISNUMBER(FIND("8.666",AA214)),
"Nos termos da Portaria n° 3.615/2021-GP, a prorrogação de contratos administrativos deverá ser instaurada com antecedência mínima de 60 (sessenta) dias do término da vigência, mediante envio do respectivo expediente à SEADM, via SEI.",
IF(ISNUMBER(FIND("14.133",AA214)),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14" s="556"/>
    </row>
    <row r="215" spans="1:53" ht="72">
      <c r="A215" s="58" t="s">
        <v>52</v>
      </c>
      <c r="B215" s="57" t="s">
        <v>710</v>
      </c>
      <c r="C215" s="58">
        <v>2025</v>
      </c>
      <c r="D215" s="57" t="s">
        <v>1463</v>
      </c>
      <c r="E215" s="58" t="s">
        <v>1464</v>
      </c>
      <c r="F215" s="59" t="s">
        <v>1465</v>
      </c>
      <c r="G215" s="57" t="s">
        <v>57</v>
      </c>
      <c r="H215" s="58" t="s">
        <v>58</v>
      </c>
      <c r="I215" s="60" t="s">
        <v>1466</v>
      </c>
      <c r="J215" s="61">
        <v>45897</v>
      </c>
      <c r="K215" s="62" t="str">
        <f>TEXT(J215,"DD/MM/AA")</f>
        <v>28/08/25</v>
      </c>
      <c r="L215" s="61">
        <v>46811</v>
      </c>
      <c r="M215" s="63" t="str">
        <f>TEXT(L215,"DD/MM/AA")</f>
        <v>28/02/28</v>
      </c>
      <c r="N215" s="115">
        <f>_xlfn.DAYS(CONTRATOS[[#This Row],[TÉRMINO]],CONTRATOS[[#This Row],[INÍCIO]])</f>
        <v>914</v>
      </c>
      <c r="O215" s="62">
        <f ca="1">IF(ISBLANK(CONTRATOS[[#This Row],[TÉRMINO]]),"-",IF(ISNUMBER(CONTRATOS[[#This Row],[TÉRMINO]]),IF(CONTRATOS[[#This Row],[TÉRMINO]]&lt;TODAY(),"EXPIRADO",CONTRATOS[[#This Row],[TÉRMINO]]-TODAY()),"INDETERMINADO"))</f>
        <v>637</v>
      </c>
      <c r="P215" s="64" t="str">
        <f ca="1">IF(O215="EXPIRADO","EXPIRADO",(IF(O215&lt;=30,"INFERIOR A 30 DIAS",(IF(O215&lt;=60,"INFERIOR A 60 DIAS",(IF(O215&lt;=90,"INFERIOR A 90 DIAS",(IF(O215&lt;=120,"INFERIOR A 120 DIAS",(IF(O215&lt;150,"INFERIOR A 150 DIAS",(IF(O215=150,"150 DIAS","SUPERIOR A 150 DIAS")))))))))))))</f>
        <v>SUPERIOR A 150 DIAS</v>
      </c>
      <c r="Q215" s="62" t="str">
        <f ca="1">IF(CONTRATOS[[#This Row],[TÉRMINO]]="","VIGENTE",IF(CONTRATOS[[#This Row],[TÉRMINO]]&gt;=TODAY(),"VIGENTE","EXPIRADO"))</f>
        <v>VIGENTE</v>
      </c>
      <c r="R215" s="293">
        <v>6160285.79</v>
      </c>
      <c r="S215" s="80" t="s">
        <v>60</v>
      </c>
      <c r="T215" s="66">
        <f>IF(LEFT(AY215,3)="ARP",
    0,
    IFERROR(VLOOKUP(AY215,'M.11 Contratos execução'!A:V,17,FALSE),0)
)</f>
        <v>0</v>
      </c>
      <c r="U215" s="58" t="s">
        <v>61</v>
      </c>
      <c r="V215" s="167" t="s">
        <v>1467</v>
      </c>
      <c r="W215" s="96" cm="1">
        <f t="array" ref="W21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34000</v>
      </c>
      <c r="X215" s="96" cm="1">
        <f t="array" ref="X21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6380285.8399999999</v>
      </c>
      <c r="Y215" s="67" t="s">
        <v>1468</v>
      </c>
      <c r="Z215" s="158"/>
      <c r="AA215" s="58" t="s">
        <v>81</v>
      </c>
      <c r="AB215" s="61">
        <v>45899</v>
      </c>
      <c r="AC215" s="58"/>
      <c r="AD215" s="168" t="str">
        <f>IF(CONTRATOS[[#This Row],[DIAS_CONTRATO]]&lt;=1800,"PRAZO LEGAL",IF(CONTRATOS[[#This Row],[DIAS_CONTRATO]]&lt;=2130,"EXCEPCIONAL","EMERGENCIAL"))</f>
        <v>PRAZO LEGAL</v>
      </c>
      <c r="AE215" s="116" t="str">
        <f>YEAR(L215) &amp; " - " &amp; IF(MONTH(L215)&lt;=3, "1º Trimestre", IF(MONTH(L215)&lt;=6, "2º Trimestre", IF(MONTH(L215)&lt;=9, "3º Trimestre", IF(MONTH(L215)&lt;=12, "4º Trimestre"))))</f>
        <v>2028 - 1º Trimestre</v>
      </c>
      <c r="AF215" s="130">
        <f>CONTRATOS[[#This Row],[TÉRMINO]]-60</f>
        <v>46751</v>
      </c>
      <c r="AG215" s="116" t="str">
        <f>IF(Z215="","Sem informação", IF(Z215&lt;=AF215, "Dentro do prazo", "Fora do prazo"))</f>
        <v>Sem informação</v>
      </c>
      <c r="AH215" s="58" t="s">
        <v>115</v>
      </c>
      <c r="AJ215" s="58" t="s">
        <v>192</v>
      </c>
      <c r="AK215" s="58" t="s">
        <v>69</v>
      </c>
      <c r="AL215" s="58" t="s">
        <v>126</v>
      </c>
      <c r="AM215" s="58" t="s">
        <v>69</v>
      </c>
      <c r="AN215" s="58" t="s">
        <v>888</v>
      </c>
      <c r="AO21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antonio.sousa2@tjpa.jus.br;; claudio.ormindo@tjpa.jus.br; ; frank.silva@tjpa.jus.br;coordenadoria.contratos@tjpa.jus.br</v>
      </c>
      <c r="AP215" s="143">
        <f ca="1">CONTRATOS[[#This Row],[TÉRMINO]]-TODAY()</f>
        <v>637</v>
      </c>
      <c r="AQ215" s="58" t="str">
        <f>IF(YEAR(CONTRATOS[[#This Row],[TÉRMINO]])=2024,INT((MONTH(CONTRATOS[[#This Row],[TÉRMINO]])+2)/3),"")</f>
        <v/>
      </c>
      <c r="AR215" s="58"/>
      <c r="AS215" s="58" t="str">
        <f ca="1">IF(TODAY()-AB215&gt;365,"Iniciar Processo de Reajuste","Aguardar anualidade")</f>
        <v>Aguardar anualidade</v>
      </c>
      <c r="AT215" s="58" t="str">
        <f>_xlfn.CONCAT(TEXT(B215,"000"),"/",C215)</f>
        <v>093/2025</v>
      </c>
      <c r="AU215" s="58"/>
      <c r="AV215" s="57" t="str" cm="1">
        <f t="array" ref="AV215">IF(CONTRATOS[[#This Row],[NOME DO FISCAL ]]="Sem indicação",
   CONTRATOS[[#This Row],[NOME DO FISCAL ]],
   _xlfn.LET(
      _xlpm.s, " "&amp;TRIM(CONTRATOS[[#This Row],[NOME DO FISCAL ]]),
      _xlpm.n, LEN(_xlpm.s)-1,
      _xlpm.idx, _xlfn.SEQUENCE(1,_xlpm.n),
      _xlpm.letras, IF(MID(_xlpm.s,_xlpm.idx,1)=" ", MID(_xlpm.s,_xlpm.idx+1,1), ""),
      _xlfn.TEXTJOIN("",TRUE,_xlpm.letras)
   )
)</f>
        <v>COSdS</v>
      </c>
      <c r="AW215" s="57" t="str">
        <f>IF(CONTRATOS[[#This Row],[FISCAL DEMANDANTE]]="sem indicação",CONTRATOS[[#This Row],[FISCAL TECNICO]],CONTRATOS[[#This Row],[FISCAL DEMANDANTE]])</f>
        <v>Claudio Ormindo Silva dos Santos</v>
      </c>
      <c r="AX215" s="540" cm="1">
        <f t="array" ref="AX21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1244372.5</v>
      </c>
      <c r="AY215" s="58" t="str">
        <f>_xlfn.CONCAT(CONTRATOS[[#This Row],[ARP ou CONTRATO]],CONTRATOS[[#This Row],[N°ANO]])</f>
        <v>CONTRATO093/2025</v>
      </c>
      <c r="AZ215" s="293" t="str">
        <f>IF(ISNUMBER(FIND("8.666",AA215)),
"Nos termos da Portaria n° 3.615/2021-GP, a prorrogação de contratos administrativos deverá ser instaurada com antecedência mínima de 60 (sessenta) dias do término da vigência, mediante envio do respectivo expediente à SEADM, via SEI.",
IF(ISNUMBER(FIND("14.133",AA215)),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15" s="556"/>
    </row>
    <row r="216" spans="1:53" ht="103.5" customHeight="1">
      <c r="A216" s="58" t="s">
        <v>52</v>
      </c>
      <c r="B216" s="97" t="s">
        <v>997</v>
      </c>
      <c r="C216" s="60">
        <v>2024</v>
      </c>
      <c r="D216" s="97" t="s">
        <v>1469</v>
      </c>
      <c r="E216" s="60" t="s">
        <v>1470</v>
      </c>
      <c r="F216" s="100" t="s">
        <v>1471</v>
      </c>
      <c r="G216" s="97" t="s">
        <v>57</v>
      </c>
      <c r="H216" s="60" t="s">
        <v>58</v>
      </c>
      <c r="I216" s="60" t="s">
        <v>1472</v>
      </c>
      <c r="J216" s="101">
        <v>45352</v>
      </c>
      <c r="K216" s="102" t="str">
        <f>TEXT(J216,"DD/MM/AA")</f>
        <v>01/03/24</v>
      </c>
      <c r="L216" s="101">
        <v>46813</v>
      </c>
      <c r="M216" s="103" t="str">
        <f>TEXT(L216,"DD/MM/AA")</f>
        <v>01/03/28</v>
      </c>
      <c r="N216" s="102">
        <f>_xlfn.DAYS(CONTRATOS[[#This Row],[TÉRMINO]],CONTRATOS[[#This Row],[INÍCIO]])</f>
        <v>1461</v>
      </c>
      <c r="O216" s="104">
        <f ca="1">IF(ISBLANK(CONTRATOS[[#This Row],[TÉRMINO]]),"-",IF(ISNUMBER(CONTRATOS[[#This Row],[TÉRMINO]]),IF(CONTRATOS[[#This Row],[TÉRMINO]]&lt;TODAY(),"EXPIRADO",CONTRATOS[[#This Row],[TÉRMINO]]-TODAY()),"INDETERMINADO"))</f>
        <v>639</v>
      </c>
      <c r="P216" s="104" t="str">
        <f ca="1">IF(O216="EXPIRADO","EXPIRADO",(IF(O216&lt;=30,"INFERIOR A 30 DIAS",(IF(O216&lt;=60,"INFERIOR A 60 DIAS",(IF(O216&lt;=90,"INFERIOR A 90 DIAS",(IF(O216&lt;=120,"INFERIOR A 120 DIAS",(IF(O216&lt;150,"INFERIOR A 150 DIAS",(IF(O216=150,"150 DIAS","SUPERIOR A 150 DIAS")))))))))))))</f>
        <v>SUPERIOR A 150 DIAS</v>
      </c>
      <c r="Q216" s="104" t="str">
        <f ca="1">IF(CONTRATOS[[#This Row],[TÉRMINO]]="","VIGENTE",IF(CONTRATOS[[#This Row],[TÉRMINO]]&gt;=TODAY(),"VIGENTE","EXPIRADO"))</f>
        <v>VIGENTE</v>
      </c>
      <c r="R216" s="311">
        <v>10340352</v>
      </c>
      <c r="S216" s="139" t="s">
        <v>60</v>
      </c>
      <c r="T216" s="66">
        <f>IF(LEFT(AY216,3)="ARP",
    0,
    IFERROR(VLOOKUP(AY216,'M.11 Contratos execução'!A:V,17,FALSE),0)
)</f>
        <v>0</v>
      </c>
      <c r="U216" s="455" t="s">
        <v>98</v>
      </c>
      <c r="V216" s="185" t="s">
        <v>1473</v>
      </c>
      <c r="W216" s="96" cm="1">
        <f t="array" ref="W21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16" s="96" cm="1">
        <f t="array" ref="X21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10340352</v>
      </c>
      <c r="Y216" s="106" t="s">
        <v>1474</v>
      </c>
      <c r="Z216" s="160"/>
      <c r="AA216" s="58" t="s">
        <v>64</v>
      </c>
      <c r="AB216" s="60"/>
      <c r="AC216" s="60" t="s">
        <v>82</v>
      </c>
      <c r="AD216" s="463" t="str">
        <f>IF(CONTRATOS[[#This Row],[DIAS_CONTRATO]]&lt;=1800,"PRAZO LEGAL",IF(CONTRATOS[[#This Row],[DIAS_CONTRATO]]&lt;=2130,"EXCEPCIONAL","EMERGENCIAL"))</f>
        <v>PRAZO LEGAL</v>
      </c>
      <c r="AE216" s="60" t="str">
        <f>YEAR(L216) &amp; " - " &amp; IF(MONTH(L216)&lt;=3, "1º Trimestre", IF(MONTH(L216)&lt;=6, "2º Trimestre", IF(MONTH(L216)&lt;=9, "3º Trimestre", IF(MONTH(L216)&lt;=12, "4º Trimestre"))))</f>
        <v>2028 - 1º Trimestre</v>
      </c>
      <c r="AF216" s="101">
        <f>CONTRATOS[[#This Row],[TÉRMINO]]-60</f>
        <v>46753</v>
      </c>
      <c r="AG216" s="116" t="str">
        <f>IF(Z216="","Sem informação", IF(Z216&lt;=AF216, "Dentro do prazo", "Fora do prazo"))</f>
        <v>Sem informação</v>
      </c>
      <c r="AH216" s="58" t="s">
        <v>115</v>
      </c>
      <c r="AI216" s="60"/>
      <c r="AJ216" s="60" t="s">
        <v>103</v>
      </c>
      <c r="AK216" s="60" t="s">
        <v>102</v>
      </c>
      <c r="AL216" s="60" t="s">
        <v>348</v>
      </c>
      <c r="AM216" s="60" t="s">
        <v>69</v>
      </c>
      <c r="AN216" s="60" t="s">
        <v>962</v>
      </c>
      <c r="AO21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arilson.silva@tjpa.jus.br;denison.soares@tjpa.jus.br; fabio.reis@tjpa.jus.br; ; wanderson.costa@tjpa.jus.br;coordenadoria.contratos@tjpa.jus.br</v>
      </c>
      <c r="AP216" s="187">
        <f ca="1">CONTRATOS[[#This Row],[TÉRMINO]]-TODAY()</f>
        <v>639</v>
      </c>
      <c r="AQ216" s="60" t="str">
        <f>IF(YEAR(CONTRATOS[[#This Row],[TÉRMINO]])=2024,INT((MONTH(CONTRATOS[[#This Row],[TÉRMINO]])+2)/3),"")</f>
        <v/>
      </c>
      <c r="AR216" s="58" t="s">
        <v>271</v>
      </c>
      <c r="AS216" s="58" t="str">
        <f ca="1">IF(TODAY()-AB216&gt;365,"Iniciar Processo de Reajuste","Aguardar anualidade")</f>
        <v>Iniciar Processo de Reajuste</v>
      </c>
      <c r="AT216" s="58" t="str">
        <f>_xlfn.CONCAT(TEXT(B216,"000"),"/",C216)</f>
        <v>010/2024</v>
      </c>
      <c r="AU216" s="58"/>
      <c r="AV216" s="58" t="str" cm="1">
        <f t="array" ref="AV216">IF(CONTRATOS[[#This Row],[NOME DO FISCAL ]]="Sem indicação",
   CONTRATOS[[#This Row],[NOME DO FISCAL ]],
   _xlfn.LET(
      _xlpm.s, " "&amp;TRIM(CONTRATOS[[#This Row],[NOME DO FISCAL ]]),
      _xlpm.n, LEN(_xlpm.s)-1,
      _xlpm.idx, _xlfn.SEQUENCE(1,_xlpm.n),
      _xlpm.letras, IF(MID(_xlpm.s,_xlpm.idx,1)=" ", MID(_xlpm.s,_xlpm.idx+1,1), ""),
      _xlfn.TEXTJOIN("",TRUE,_xlpm.letras)
   )
)</f>
        <v>DLSS</v>
      </c>
      <c r="AW216" s="57" t="str">
        <f>IF(CONTRATOS[[#This Row],[FISCAL DEMANDANTE]]="sem indicação",CONTRATOS[[#This Row],[FISCAL TECNICO]],CONTRATOS[[#This Row],[FISCAL DEMANDANTE]])</f>
        <v>Denison Leandro Serrao Soares</v>
      </c>
      <c r="AX216" s="540" cm="1">
        <f t="array" ref="AX21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8508750.5899999999</v>
      </c>
      <c r="AY216" s="58" t="str">
        <f>_xlfn.CONCAT(CONTRATOS[[#This Row],[ARP ou CONTRATO]],CONTRATOS[[#This Row],[N°ANO]])</f>
        <v>CONTRATO010/2024</v>
      </c>
      <c r="AZ216" s="293" t="str">
        <f>IF(ISNUMBER(FIND("8.666",AA216)),
"Nos termos da Portaria n° 3.615/2021-GP, a prorrogação de contratos administrativos deverá ser instaurada com antecedência mínima de 60 (sessenta) dias do término da vigência, mediante envio do respectivo expediente à SEADM, via SEI.",
IF(ISNUMBER(FIND("14.133",AA216)),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16" s="556"/>
    </row>
    <row r="217" spans="1:53" ht="61.5" customHeight="1">
      <c r="A217" s="58" t="s">
        <v>52</v>
      </c>
      <c r="B217" s="57" t="s">
        <v>1082</v>
      </c>
      <c r="C217" s="58">
        <v>2024</v>
      </c>
      <c r="D217" s="57" t="s">
        <v>894</v>
      </c>
      <c r="E217" s="58" t="s">
        <v>1475</v>
      </c>
      <c r="F217" s="59" t="s">
        <v>1476</v>
      </c>
      <c r="G217" s="57" t="s">
        <v>57</v>
      </c>
      <c r="H217" s="58" t="s">
        <v>58</v>
      </c>
      <c r="I217" s="60" t="s">
        <v>1472</v>
      </c>
      <c r="J217" s="61">
        <v>45352</v>
      </c>
      <c r="K217" s="62" t="str">
        <f>TEXT(J217,"DD/MM/AA")</f>
        <v>01/03/24</v>
      </c>
      <c r="L217" s="61">
        <v>46813</v>
      </c>
      <c r="M217" s="63" t="str">
        <f>TEXT(L217,"DD/MM/AA")</f>
        <v>01/03/28</v>
      </c>
      <c r="N217" s="115">
        <f>_xlfn.DAYS(CONTRATOS[[#This Row],[TÉRMINO]],CONTRATOS[[#This Row],[INÍCIO]])</f>
        <v>1461</v>
      </c>
      <c r="O217" s="64">
        <f ca="1">IF(ISBLANK(CONTRATOS[[#This Row],[TÉRMINO]]),"-",IF(ISNUMBER(CONTRATOS[[#This Row],[TÉRMINO]]),IF(CONTRATOS[[#This Row],[TÉRMINO]]&lt;TODAY(),"EXPIRADO",CONTRATOS[[#This Row],[TÉRMINO]]-TODAY()),"INDETERMINADO"))</f>
        <v>639</v>
      </c>
      <c r="P217" s="64" t="str">
        <f ca="1">IF(O217="EXPIRADO","EXPIRADO",(IF(O217&lt;=30,"INFERIOR A 30 DIAS",(IF(O217&lt;=60,"INFERIOR A 60 DIAS",(IF(O217&lt;=90,"INFERIOR A 90 DIAS",(IF(O217&lt;=120,"INFERIOR A 120 DIAS",(IF(O217&lt;150,"INFERIOR A 150 DIAS",(IF(O217=150,"150 DIAS","SUPERIOR A 150 DIAS")))))))))))))</f>
        <v>SUPERIOR A 150 DIAS</v>
      </c>
      <c r="Q217" s="64" t="str">
        <f ca="1">IF(CONTRATOS[[#This Row],[TÉRMINO]]="","VIGENTE",IF(CONTRATOS[[#This Row],[TÉRMINO]]&gt;=TODAY(),"VIGENTE","EXPIRADO"))</f>
        <v>VIGENTE</v>
      </c>
      <c r="R217" s="293">
        <v>29889960</v>
      </c>
      <c r="S217" s="80" t="s">
        <v>60</v>
      </c>
      <c r="T217" s="66">
        <f>IF(LEFT(AY217,3)="ARP",
    0,
    IFERROR(VLOOKUP(AY217,'M.11 Contratos execução'!A:V,17,FALSE),0)
)</f>
        <v>1</v>
      </c>
      <c r="U217" s="58" t="s">
        <v>98</v>
      </c>
      <c r="V217" s="62" t="s">
        <v>1477</v>
      </c>
      <c r="W217" s="96" cm="1">
        <f t="array" ref="W21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17" s="96" cm="1">
        <f t="array" ref="X21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31898555.620000001</v>
      </c>
      <c r="Y217" s="595" t="s">
        <v>1478</v>
      </c>
      <c r="Z217" s="158">
        <v>46069</v>
      </c>
      <c r="AA217" s="58" t="s">
        <v>64</v>
      </c>
      <c r="AB217" s="58"/>
      <c r="AC217" s="58" t="s">
        <v>82</v>
      </c>
      <c r="AD217" s="289" t="str">
        <f>IF(CONTRATOS[[#This Row],[DIAS_CONTRATO]]&lt;=1800,"PRAZO LEGAL",IF(CONTRATOS[[#This Row],[DIAS_CONTRATO]]&lt;=2130,"EXCEPCIONAL","EMERGENCIAL"))</f>
        <v>PRAZO LEGAL</v>
      </c>
      <c r="AE217" s="116" t="str">
        <f>YEAR(L217) &amp; " - " &amp; IF(MONTH(L217)&lt;=3, "1º Trimestre", IF(MONTH(L217)&lt;=6, "2º Trimestre", IF(MONTH(L217)&lt;=9, "3º Trimestre", IF(MONTH(L217)&lt;=12, "4º Trimestre"))))</f>
        <v>2028 - 1º Trimestre</v>
      </c>
      <c r="AF217" s="130">
        <f>CONTRATOS[[#This Row],[TÉRMINO]]-60</f>
        <v>46753</v>
      </c>
      <c r="AG217" s="116" t="str">
        <f>IF(Z217="","Sem informação", IF(Z217&lt;=AF217, "Dentro do prazo", "Fora do prazo"))</f>
        <v>Dentro do prazo</v>
      </c>
      <c r="AH217" s="58" t="s">
        <v>115</v>
      </c>
      <c r="AJ217" s="58" t="s">
        <v>380</v>
      </c>
      <c r="AK217" s="58" t="s">
        <v>1070</v>
      </c>
      <c r="AL217" s="58" t="s">
        <v>1479</v>
      </c>
      <c r="AM217" s="58" t="s">
        <v>69</v>
      </c>
      <c r="AN217" s="58" t="s">
        <v>69</v>
      </c>
      <c r="AO21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aline.oliveira@tjpa.jus.br;ramon.nascimento@tjpa.jus.br; luciana.mello@tjpa.jus.br; ; ;coordenadoria.contratos@tjpa.jus.br</v>
      </c>
      <c r="AP217" s="143">
        <f ca="1">CONTRATOS[[#This Row],[TÉRMINO]]-TODAY()</f>
        <v>639</v>
      </c>
      <c r="AQ217" s="58" t="str">
        <f>IF(YEAR(CONTRATOS[[#This Row],[TÉRMINO]])=2024,INT((MONTH(CONTRATOS[[#This Row],[TÉRMINO]])+2)/3),"")</f>
        <v/>
      </c>
      <c r="AR217" s="58" t="s">
        <v>271</v>
      </c>
      <c r="AS217" s="58" t="str">
        <f ca="1">IF(TODAY()-AB217&gt;365,"Iniciar Processo de Reajuste","Aguardar anualidade")</f>
        <v>Iniciar Processo de Reajuste</v>
      </c>
      <c r="AT217" s="58" t="str">
        <f>_xlfn.CONCAT(TEXT(B217,"000"),"/",C217)</f>
        <v>011/2024</v>
      </c>
      <c r="AU217" s="58"/>
      <c r="AV217" s="58" t="str" cm="1">
        <f t="array" ref="AV217">IF(CONTRATOS[[#This Row],[NOME DO FISCAL ]]="Sem indicação",
   CONTRATOS[[#This Row],[NOME DO FISCAL ]],
   _xlfn.LET(
      _xlpm.s, " "&amp;TRIM(CONTRATOS[[#This Row],[NOME DO FISCAL ]]),
      _xlpm.n, LEN(_xlpm.s)-1,
      _xlpm.idx, _xlfn.SEQUENCE(1,_xlpm.n),
      _xlpm.letras, IF(MID(_xlpm.s,_xlpm.idx,1)=" ", MID(_xlpm.s,_xlpm.idx+1,1), ""),
      _xlfn.TEXTJOIN("",TRUE,_xlpm.letras)
   )
)</f>
        <v>RSdN</v>
      </c>
      <c r="AW217" s="57" t="str">
        <f>IF(CONTRATOS[[#This Row],[FISCAL DEMANDANTE]]="sem indicação",CONTRATOS[[#This Row],[FISCAL TECNICO]],CONTRATOS[[#This Row],[FISCAL DEMANDANTE]])</f>
        <v>Ramon Santos do Nascimento</v>
      </c>
      <c r="AX217" s="540" cm="1">
        <f t="array" ref="AX21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21372690.510000002</v>
      </c>
      <c r="AY217" s="58" t="str">
        <f>_xlfn.CONCAT(CONTRATOS[[#This Row],[ARP ou CONTRATO]],CONTRATOS[[#This Row],[N°ANO]])</f>
        <v>CONTRATO011/2024</v>
      </c>
      <c r="AZ217" s="293" t="str">
        <f>IF(ISNUMBER(FIND("8.666",AA217)),
"Nos termos da Portaria n° 3.615/2021-GP, a prorrogação de contratos administrativos deverá ser instaurada com antecedência mínima de 60 (sessenta) dias do término da vigência, mediante envio do respectivo expediente à SEADM, via SEI.",
IF(ISNUMBER(FIND("14.133",AA217)),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17" s="556"/>
    </row>
    <row r="218" spans="1:53" ht="60">
      <c r="A218" s="58" t="s">
        <v>52</v>
      </c>
      <c r="B218" s="57" t="s">
        <v>1006</v>
      </c>
      <c r="C218" s="58">
        <v>2024</v>
      </c>
      <c r="D218" s="57" t="s">
        <v>1480</v>
      </c>
      <c r="E218" s="58" t="s">
        <v>1481</v>
      </c>
      <c r="F218" s="59" t="s">
        <v>1482</v>
      </c>
      <c r="G218" s="57" t="s">
        <v>57</v>
      </c>
      <c r="H218" s="58" t="s">
        <v>58</v>
      </c>
      <c r="I218" s="60" t="s">
        <v>1483</v>
      </c>
      <c r="J218" s="61">
        <v>45356</v>
      </c>
      <c r="K218" s="62" t="str">
        <f>TEXT(J218,"DD/MM/AA")</f>
        <v>05/03/24</v>
      </c>
      <c r="L218" s="61">
        <v>46817</v>
      </c>
      <c r="M218" s="63" t="str">
        <f>TEXT(L218,"DD/MM/AA")</f>
        <v>05/03/28</v>
      </c>
      <c r="N218" s="115">
        <f>_xlfn.DAYS(CONTRATOS[[#This Row],[TÉRMINO]],CONTRATOS[[#This Row],[INÍCIO]])</f>
        <v>1461</v>
      </c>
      <c r="O218" s="64">
        <f ca="1">IF(ISBLANK(CONTRATOS[[#This Row],[TÉRMINO]]),"-",IF(ISNUMBER(CONTRATOS[[#This Row],[TÉRMINO]]),IF(CONTRATOS[[#This Row],[TÉRMINO]]&lt;TODAY(),"EXPIRADO",CONTRATOS[[#This Row],[TÉRMINO]]-TODAY()),"INDETERMINADO"))</f>
        <v>643</v>
      </c>
      <c r="P218" s="64" t="str">
        <f ca="1">IF(O218="EXPIRADO","EXPIRADO",(IF(O218&lt;=30,"INFERIOR A 30 DIAS",(IF(O218&lt;=60,"INFERIOR A 60 DIAS",(IF(O218&lt;=90,"INFERIOR A 90 DIAS",(IF(O218&lt;=120,"INFERIOR A 120 DIAS",(IF(O218&lt;150,"INFERIOR A 150 DIAS",(IF(O218=150,"150 DIAS","SUPERIOR A 150 DIAS")))))))))))))</f>
        <v>SUPERIOR A 150 DIAS</v>
      </c>
      <c r="Q218" s="64" t="str">
        <f ca="1">IF(CONTRATOS[[#This Row],[TÉRMINO]]="","VIGENTE",IF(CONTRATOS[[#This Row],[TÉRMINO]]&gt;=TODAY(),"VIGENTE","EXPIRADO"))</f>
        <v>VIGENTE</v>
      </c>
      <c r="R218" s="293">
        <v>4656767.84</v>
      </c>
      <c r="S218" s="80" t="s">
        <v>60</v>
      </c>
      <c r="T218" s="66">
        <f>IF(LEFT(AY218,3)="ARP",
    0,
    IFERROR(VLOOKUP(AY218,'M.11 Contratos execução'!A:V,17,FALSE),0)
)</f>
        <v>0</v>
      </c>
      <c r="U218" s="455" t="s">
        <v>98</v>
      </c>
      <c r="V218" s="167" t="s">
        <v>1484</v>
      </c>
      <c r="W218" s="96" cm="1">
        <f t="array" ref="W21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18" s="96" cm="1">
        <f t="array" ref="X21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4849228.87</v>
      </c>
      <c r="Y218" s="67" t="s">
        <v>1485</v>
      </c>
      <c r="Z218" s="158"/>
      <c r="AA218" s="58" t="s">
        <v>64</v>
      </c>
      <c r="AB218" s="58"/>
      <c r="AC218" s="58" t="s">
        <v>82</v>
      </c>
      <c r="AD218" s="289" t="str">
        <f>IF(CONTRATOS[[#This Row],[DIAS_CONTRATO]]&lt;=1800,"PRAZO LEGAL",IF(CONTRATOS[[#This Row],[DIAS_CONTRATO]]&lt;=2130,"EXCEPCIONAL","EMERGENCIAL"))</f>
        <v>PRAZO LEGAL</v>
      </c>
      <c r="AE218" s="116" t="str">
        <f>YEAR(L218) &amp; " - " &amp; IF(MONTH(L218)&lt;=3, "1º Trimestre", IF(MONTH(L218)&lt;=6, "2º Trimestre", IF(MONTH(L218)&lt;=9, "3º Trimestre", IF(MONTH(L218)&lt;=12, "4º Trimestre"))))</f>
        <v>2028 - 1º Trimestre</v>
      </c>
      <c r="AF218" s="130">
        <f>CONTRATOS[[#This Row],[TÉRMINO]]-60</f>
        <v>46757</v>
      </c>
      <c r="AG218" s="116" t="str">
        <f>IF(Z218="","Sem informação", IF(Z218&lt;=AF218, "Dentro do prazo", "Fora do prazo"))</f>
        <v>Sem informação</v>
      </c>
      <c r="AH218" s="58" t="s">
        <v>115</v>
      </c>
      <c r="AJ218" s="58" t="s">
        <v>380</v>
      </c>
      <c r="AK218" s="58" t="s">
        <v>487</v>
      </c>
      <c r="AL218" s="58" t="s">
        <v>1486</v>
      </c>
      <c r="AM218" s="58" t="s">
        <v>69</v>
      </c>
      <c r="AN218" s="58" t="s">
        <v>69</v>
      </c>
      <c r="AO21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aline.oliveira@tjpa.jus.br;fontes.daniel@tjpa.jus.br; paulo.paes@tjpa.jus.br; ; ;coordenadoria.contratos@tjpa.jus.br</v>
      </c>
      <c r="AP218" s="143">
        <f ca="1">CONTRATOS[[#This Row],[TÉRMINO]]-TODAY()</f>
        <v>643</v>
      </c>
      <c r="AQ218" s="58" t="str">
        <f>IF(YEAR(CONTRATOS[[#This Row],[TÉRMINO]])=2024,INT((MONTH(CONTRATOS[[#This Row],[TÉRMINO]])+2)/3),"")</f>
        <v/>
      </c>
      <c r="AR218" s="58"/>
      <c r="AS218" s="58" t="str">
        <f ca="1">IF(TODAY()-AB218&gt;365,"Iniciar Processo de Reajuste","Aguardar anualidade")</f>
        <v>Iniciar Processo de Reajuste</v>
      </c>
      <c r="AT218" s="58" t="str">
        <f>_xlfn.CONCAT(TEXT(B218,"000"),"/",C218)</f>
        <v>025/2024</v>
      </c>
      <c r="AU218" s="58"/>
      <c r="AV218" s="58" t="str" cm="1">
        <f t="array" ref="AV218">IF(CONTRATOS[[#This Row],[NOME DO FISCAL ]]="Sem indicação",
   CONTRATOS[[#This Row],[NOME DO FISCAL ]],
   _xlfn.LET(
      _xlpm.s, " "&amp;TRIM(CONTRATOS[[#This Row],[NOME DO FISCAL ]]),
      _xlpm.n, LEN(_xlpm.s)-1,
      _xlpm.idx, _xlfn.SEQUENCE(1,_xlpm.n),
      _xlpm.letras, IF(MID(_xlpm.s,_xlpm.idx,1)=" ", MID(_xlpm.s,_xlpm.idx+1,1), ""),
      _xlfn.TEXTJOIN("",TRUE,_xlpm.letras)
   )
)</f>
        <v>DFP</v>
      </c>
      <c r="AW218" s="57" t="str">
        <f>IF(CONTRATOS[[#This Row],[FISCAL DEMANDANTE]]="sem indicação",CONTRATOS[[#This Row],[FISCAL TECNICO]],CONTRATOS[[#This Row],[FISCAL DEMANDANTE]])</f>
        <v>Daniel Fontes Pereira</v>
      </c>
      <c r="AX218" s="540" cm="1">
        <f t="array" ref="AX21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3151276.29</v>
      </c>
      <c r="AY218" s="58" t="str">
        <f>_xlfn.CONCAT(CONTRATOS[[#This Row],[ARP ou CONTRATO]],CONTRATOS[[#This Row],[N°ANO]])</f>
        <v>CONTRATO025/2024</v>
      </c>
      <c r="AZ218" s="293" t="str">
        <f>IF(ISNUMBER(FIND("8.666",AA218)),
"Nos termos da Portaria n° 3.615/2021-GP, a prorrogação de contratos administrativos deverá ser instaurada com antecedência mínima de 60 (sessenta) dias do término da vigência, mediante envio do respectivo expediente à SEADM, via SEI.",
IF(ISNUMBER(FIND("14.133",AA218)),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18" s="556"/>
    </row>
    <row r="219" spans="1:53" ht="60">
      <c r="A219" s="58" t="s">
        <v>52</v>
      </c>
      <c r="B219" s="57" t="s">
        <v>317</v>
      </c>
      <c r="C219" s="58">
        <v>2025</v>
      </c>
      <c r="D219" s="57" t="s">
        <v>1487</v>
      </c>
      <c r="E219" s="58" t="s">
        <v>1488</v>
      </c>
      <c r="F219" s="59" t="s">
        <v>1489</v>
      </c>
      <c r="G219" s="57" t="s">
        <v>387</v>
      </c>
      <c r="H219" s="58" t="s">
        <v>145</v>
      </c>
      <c r="I219" s="60" t="s">
        <v>1396</v>
      </c>
      <c r="J219" s="61">
        <v>45738</v>
      </c>
      <c r="K219" s="62" t="str">
        <f>TEXT(J219,"DD/MM/AA")</f>
        <v>22/03/25</v>
      </c>
      <c r="L219" s="61">
        <v>46834</v>
      </c>
      <c r="M219" s="63" t="str">
        <f>TEXT(L219,"DD/MM/AA")</f>
        <v>22/03/28</v>
      </c>
      <c r="N219" s="115">
        <f>_xlfn.DAYS(CONTRATOS[[#This Row],[TÉRMINO]],CONTRATOS[[#This Row],[INÍCIO]])</f>
        <v>1096</v>
      </c>
      <c r="O219" s="62">
        <f ca="1">IF(ISBLANK(CONTRATOS[[#This Row],[TÉRMINO]]),"-",IF(ISNUMBER(CONTRATOS[[#This Row],[TÉRMINO]]),IF(CONTRATOS[[#This Row],[TÉRMINO]]&lt;TODAY(),"EXPIRADO",CONTRATOS[[#This Row],[TÉRMINO]]-TODAY()),"INDETERMINADO"))</f>
        <v>660</v>
      </c>
      <c r="P219" s="64" t="str">
        <f ca="1">IF(O219="EXPIRADO","EXPIRADO",(IF(O219&lt;=30,"INFERIOR A 30 DIAS",(IF(O219&lt;=60,"INFERIOR A 60 DIAS",(IF(O219&lt;=90,"INFERIOR A 90 DIAS",(IF(O219&lt;=120,"INFERIOR A 120 DIAS",(IF(O219&lt;150,"INFERIOR A 150 DIAS",(IF(O219=150,"150 DIAS","SUPERIOR A 150 DIAS")))))))))))))</f>
        <v>SUPERIOR A 150 DIAS</v>
      </c>
      <c r="Q219" s="62" t="str">
        <f ca="1">IF(CONTRATOS[[#This Row],[TÉRMINO]]="","VIGENTE",IF(CONTRATOS[[#This Row],[TÉRMINO]]&gt;=TODAY(),"VIGENTE","EXPIRADO"))</f>
        <v>VIGENTE</v>
      </c>
      <c r="R219" s="293">
        <v>2741255.64</v>
      </c>
      <c r="S219" s="80" t="s">
        <v>60</v>
      </c>
      <c r="T219" s="66">
        <f>IF(LEFT(AY219,3)="ARP",
    0,
    IFERROR(VLOOKUP(AY219,'M.11 Contratos execução'!A:V,17,FALSE),0)
)</f>
        <v>0</v>
      </c>
      <c r="U219" s="58" t="s">
        <v>78</v>
      </c>
      <c r="V219" s="167" t="s">
        <v>1490</v>
      </c>
      <c r="W219" s="96" cm="1">
        <f t="array" ref="W21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76145.990000000005</v>
      </c>
      <c r="X219" s="96" cm="1">
        <f t="array" ref="X21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2741255.64</v>
      </c>
      <c r="Y219" s="67"/>
      <c r="Z219" s="158"/>
      <c r="AA219" s="58" t="s">
        <v>81</v>
      </c>
      <c r="AB219" s="61">
        <v>45723</v>
      </c>
      <c r="AC219" s="58"/>
      <c r="AD219" s="168" t="str">
        <f>IF(CONTRATOS[[#This Row],[DIAS_CONTRATO]]&lt;=1800,"PRAZO LEGAL",IF(CONTRATOS[[#This Row],[DIAS_CONTRATO]]&lt;=2130,"EXCEPCIONAL","EMERGENCIAL"))</f>
        <v>PRAZO LEGAL</v>
      </c>
      <c r="AE219" s="116" t="str">
        <f>YEAR(L219) &amp; " - " &amp; IF(MONTH(L219)&lt;=3, "1º Trimestre", IF(MONTH(L219)&lt;=6, "2º Trimestre", IF(MONTH(L219)&lt;=9, "3º Trimestre", IF(MONTH(L219)&lt;=12, "4º Trimestre"))))</f>
        <v>2028 - 1º Trimestre</v>
      </c>
      <c r="AF219" s="130">
        <f>CONTRATOS[[#This Row],[TÉRMINO]]-60</f>
        <v>46774</v>
      </c>
      <c r="AG219" s="116" t="str">
        <f>IF(Z219="","Sem informação", IF(Z219&lt;=AF219, "Dentro do prazo", "Fora do prazo"))</f>
        <v>Sem informação</v>
      </c>
      <c r="AH219" s="58" t="s">
        <v>115</v>
      </c>
      <c r="AJ219" s="58" t="s">
        <v>138</v>
      </c>
      <c r="AK219" s="58" t="s">
        <v>69</v>
      </c>
      <c r="AL219" s="58" t="s">
        <v>139</v>
      </c>
      <c r="AM219" s="58" t="s">
        <v>140</v>
      </c>
      <c r="AN219" s="58" t="s">
        <v>778</v>
      </c>
      <c r="AO21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 antonio.souza@tjpa.jus.br; kelle.auzier@tjpa.jus.br; enderson.silva@tjpa.jus.br;coordenadoria.contratos@tjpa.jus.br</v>
      </c>
      <c r="AP219" s="143">
        <f ca="1">CONTRATOS[[#This Row],[TÉRMINO]]-TODAY()</f>
        <v>660</v>
      </c>
      <c r="AQ219" s="58" t="str">
        <f>IF(YEAR(CONTRATOS[[#This Row],[TÉRMINO]])=2024,INT((MONTH(CONTRATOS[[#This Row],[TÉRMINO]])+2)/3),"")</f>
        <v/>
      </c>
      <c r="AR219" s="58"/>
      <c r="AS219" s="58" t="str">
        <f ca="1">IF(TODAY()-AB219&gt;365,"Iniciar Processo de Reajuste","Aguardar anualidade")</f>
        <v>Iniciar Processo de Reajuste</v>
      </c>
      <c r="AT219" s="58" t="str">
        <f>_xlfn.CONCAT(TEXT(B219,"000"),"/",C219)</f>
        <v>032/2025</v>
      </c>
      <c r="AU219" s="58"/>
      <c r="AV219" s="58" t="str" cm="1">
        <f t="array" ref="AV219">IF(CONTRATOS[[#This Row],[NOME DO FISCAL ]]="Sem indicação",
   CONTRATOS[[#This Row],[NOME DO FISCAL ]],
   _xlfn.LET(
      _xlpm.s, " "&amp;TRIM(CONTRATOS[[#This Row],[NOME DO FISCAL ]]),
      _xlpm.n, LEN(_xlpm.s)-1,
      _xlpm.idx, _xlfn.SEQUENCE(1,_xlpm.n),
      _xlpm.letras, IF(MID(_xlpm.s,_xlpm.idx,1)=" ", MID(_xlpm.s,_xlpm.idx+1,1), ""),
      _xlfn.TEXTJOIN("",TRUE,_xlpm.letras)
   )
)</f>
        <v>AWEAdS</v>
      </c>
      <c r="AW219" s="57" t="str">
        <f>IF(CONTRATOS[[#This Row],[FISCAL DEMANDANTE]]="sem indicação",CONTRATOS[[#This Row],[FISCAL TECNICO]],CONTRATOS[[#This Row],[FISCAL DEMANDANTE]])</f>
        <v>Antonio Wilson Eutropio Azevedo de Souza</v>
      </c>
      <c r="AX219" s="540" cm="1">
        <f t="array" ref="AX21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786077.01</v>
      </c>
      <c r="AY219" s="58" t="str">
        <f>_xlfn.CONCAT(CONTRATOS[[#This Row],[ARP ou CONTRATO]],CONTRATOS[[#This Row],[N°ANO]])</f>
        <v>CONTRATO032/2025</v>
      </c>
      <c r="AZ219" s="293" t="str">
        <f>IF(ISNUMBER(FIND("8.666",AA219)),
"Nos termos da Portaria n° 3.615/2021-GP, a prorrogação de contratos administrativos deverá ser instaurada com antecedência mínima de 60 (sessenta) dias do término da vigência, mediante envio do respectivo expediente à SEADM, via SEI.",
IF(ISNUMBER(FIND("14.133",AA219)),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19" s="556"/>
    </row>
    <row r="220" spans="1:53" ht="60">
      <c r="A220" s="58" t="s">
        <v>52</v>
      </c>
      <c r="B220" s="57" t="s">
        <v>997</v>
      </c>
      <c r="C220" s="58">
        <v>2026</v>
      </c>
      <c r="D220" s="57" t="s">
        <v>1491</v>
      </c>
      <c r="E220" s="58" t="s">
        <v>1291</v>
      </c>
      <c r="F220" s="59" t="s">
        <v>1492</v>
      </c>
      <c r="G220" s="57" t="s">
        <v>57</v>
      </c>
      <c r="H220" s="58" t="s">
        <v>58</v>
      </c>
      <c r="I220" s="60" t="s">
        <v>1493</v>
      </c>
      <c r="J220" s="61">
        <v>46104</v>
      </c>
      <c r="K220" s="62" t="str">
        <f>TEXT(J220,"DD/MM/AA")</f>
        <v>23/03/26</v>
      </c>
      <c r="L220" s="61">
        <v>46835</v>
      </c>
      <c r="M220" s="63" t="str">
        <f>TEXT(L220,"DD/MM/AA")</f>
        <v>23/03/28</v>
      </c>
      <c r="N220" s="115">
        <f>_xlfn.DAYS(CONTRATOS[[#This Row],[TÉRMINO]],CONTRATOS[[#This Row],[INÍCIO]])</f>
        <v>731</v>
      </c>
      <c r="O220" s="62">
        <f ca="1">IF(ISBLANK(CONTRATOS[[#This Row],[TÉRMINO]]),"-",IF(ISNUMBER(CONTRATOS[[#This Row],[TÉRMINO]]),IF(CONTRATOS[[#This Row],[TÉRMINO]]&lt;TODAY(),"EXPIRADO",CONTRATOS[[#This Row],[TÉRMINO]]-TODAY()),"INDETERMINADO"))</f>
        <v>661</v>
      </c>
      <c r="P220" s="64" t="str">
        <f ca="1">IF(O220="EXPIRADO","EXPIRADO",(IF(O220&lt;=30,"INFERIOR A 30 DIAS",(IF(O220&lt;=60,"INFERIOR A 60 DIAS",(IF(O220&lt;=90,"INFERIOR A 90 DIAS",(IF(O220&lt;=120,"INFERIOR A 120 DIAS",(IF(O220&lt;150,"INFERIOR A 150 DIAS",(IF(O220=150,"150 DIAS","SUPERIOR A 150 DIAS")))))))))))))</f>
        <v>SUPERIOR A 150 DIAS</v>
      </c>
      <c r="Q220" s="62" t="str">
        <f ca="1">IF(CONTRATOS[[#This Row],[TÉRMINO]]="","VIGENTE",IF(CONTRATOS[[#This Row],[TÉRMINO]]&gt;=TODAY(),"VIGENTE","EXPIRADO"))</f>
        <v>VIGENTE</v>
      </c>
      <c r="R220" s="293">
        <v>6419368.3799999999</v>
      </c>
      <c r="S220" s="80" t="s">
        <v>60</v>
      </c>
      <c r="T220" s="599">
        <f>IF(LEFT(AY220,3)="ARP",
    0,
    IFERROR(VLOOKUP(AY220,'M.11 Contratos execução'!A:V,17,FALSE),0)
)</f>
        <v>0</v>
      </c>
      <c r="U220" s="58" t="s">
        <v>78</v>
      </c>
      <c r="V220" s="167" t="s">
        <v>1494</v>
      </c>
      <c r="W220" s="179" cm="1">
        <f t="array" ref="W22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20" s="179" cm="1">
        <f t="array" ref="X22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6419368.3799999999</v>
      </c>
      <c r="Y220" s="67"/>
      <c r="Z220" s="158"/>
      <c r="AA220" s="58" t="s">
        <v>81</v>
      </c>
      <c r="AB220" s="61">
        <v>45961</v>
      </c>
      <c r="AC220" s="58" t="s">
        <v>65</v>
      </c>
      <c r="AD220" s="168" t="str">
        <f>IF(CONTRATOS[[#This Row],[DIAS_CONTRATO]]&lt;=1800,"PRAZO LEGAL",IF(CONTRATOS[[#This Row],[DIAS_CONTRATO]]&lt;=2130,"EXCEPCIONAL","EMERGENCIAL"))</f>
        <v>PRAZO LEGAL</v>
      </c>
      <c r="AE220" s="116" t="str">
        <f>YEAR(L220) &amp; " - " &amp; IF(MONTH(L220)&lt;=3, "1º Trimestre", IF(MONTH(L220)&lt;=6, "2º Trimestre", IF(MONTH(L220)&lt;=9, "3º Trimestre", IF(MONTH(L220)&lt;=12, "4º Trimestre"))))</f>
        <v>2028 - 1º Trimestre</v>
      </c>
      <c r="AF220" s="130">
        <f>CONTRATOS[[#This Row],[TÉRMINO]]-60</f>
        <v>46775</v>
      </c>
      <c r="AG220" s="116" t="str">
        <f>IF(Z220="","Sem informação", IF(Z220&lt;=AF220, "Dentro do prazo", "Fora do prazo"))</f>
        <v>Sem informação</v>
      </c>
      <c r="AH220" s="58"/>
      <c r="AJ220" s="58" t="s">
        <v>405</v>
      </c>
      <c r="AK220" s="58" t="s">
        <v>69</v>
      </c>
      <c r="AL220" s="58" t="s">
        <v>407</v>
      </c>
      <c r="AM220" s="58" t="s">
        <v>1495</v>
      </c>
      <c r="AN220" s="58" t="s">
        <v>1087</v>
      </c>
      <c r="AO22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djalma.martins@tjpa.jus.br;; moises.oliveira@tjpa.jus.br; laurenira.brasil@tjpa.jus.br; helio.pinheiro@tjpa.jus.br;coordenadoria.contratos@tjpa.jus.br</v>
      </c>
      <c r="AP220" s="143">
        <f ca="1">CONTRATOS[[#This Row],[TÉRMINO]]-TODAY()</f>
        <v>661</v>
      </c>
      <c r="AQ220" s="58" t="str">
        <f>IF(YEAR(CONTRATOS[[#This Row],[TÉRMINO]])=2024,INT((MONTH(CONTRATOS[[#This Row],[TÉRMINO]])+2)/3),"")</f>
        <v/>
      </c>
      <c r="AR220" s="58"/>
      <c r="AS220" s="58" t="str">
        <f ca="1">IF(TODAY()-AB220&gt;365,"Iniciar Processo de Reajuste","Aguardar anualidade")</f>
        <v>Aguardar anualidade</v>
      </c>
      <c r="AT220" s="58" t="str">
        <f>_xlfn.CONCAT(TEXT(B220,"000"),"/",C220)</f>
        <v>010/2026</v>
      </c>
      <c r="AU220" s="58"/>
      <c r="AV220" s="57" t="str" cm="1">
        <f t="array" ref="AV220">IF(CONTRATOS[[#This Row],[NOME DO FISCAL ]]="Sem indicação",
   CONTRATOS[[#This Row],[NOME DO FISCAL ]],
   _xlfn.LET(
      _xlpm.s, " "&amp;TRIM(CONTRATOS[[#This Row],[NOME DO FISCAL ]]),
      _xlpm.n, LEN(_xlpm.s)-1,
      _xlpm.idx, _xlfn.SEQUENCE(1,_xlpm.n),
      _xlpm.letras, IF(MID(_xlpm.s,_xlpm.idx,1)=" ", MID(_xlpm.s,_xlpm.idx+1,1), ""),
      _xlfn.TEXTJOIN("",TRUE,_xlpm.letras)
   )
)</f>
        <v>MCdO</v>
      </c>
      <c r="AW220" s="57" t="str">
        <f>IF(CONTRATOS[[#This Row],[FISCAL DEMANDANTE]]="sem indicação",CONTRATOS[[#This Row],[FISCAL TECNICO]],CONTRATOS[[#This Row],[FISCAL DEMANDANTE]])</f>
        <v>Moises Cristino de Oliveira</v>
      </c>
      <c r="AX220" s="540" cm="1">
        <f t="array" ref="AX22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20" s="58" t="str">
        <f>_xlfn.CONCAT(CONTRATOS[[#This Row],[ARP ou CONTRATO]],CONTRATOS[[#This Row],[N°ANO]])</f>
        <v>CONTRATO010/2026</v>
      </c>
      <c r="AZ220" s="293" t="str">
        <f>IF(ISNUMBER(FIND("8.666",AA220)),
"Nos termos da Portaria n° 3.615/2021-GP, a prorrogação de contratos administrativos deverá ser instaurada com antecedência mínima de 60 (sessenta) dias do término da vigência, mediante envio do respectivo expediente à SEADM, via SEI.",
IF(ISNUMBER(FIND("14.133",AA220)),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20" s="556"/>
    </row>
    <row r="221" spans="1:53" ht="96">
      <c r="A221" s="58" t="s">
        <v>52</v>
      </c>
      <c r="B221" s="57" t="s">
        <v>689</v>
      </c>
      <c r="C221" s="58">
        <v>2024</v>
      </c>
      <c r="D221" s="57" t="s">
        <v>1496</v>
      </c>
      <c r="E221" s="58" t="s">
        <v>1497</v>
      </c>
      <c r="F221" s="59" t="s">
        <v>1498</v>
      </c>
      <c r="G221" s="57" t="s">
        <v>57</v>
      </c>
      <c r="H221" s="58" t="s">
        <v>58</v>
      </c>
      <c r="I221" s="58" t="s">
        <v>1499</v>
      </c>
      <c r="J221" s="61">
        <v>45385</v>
      </c>
      <c r="K221" s="126" t="str">
        <f>TEXT(J221,"DD/MM/AA")</f>
        <v>03/04/24</v>
      </c>
      <c r="L221" s="61">
        <v>46846</v>
      </c>
      <c r="M221" s="127" t="str">
        <f>TEXT(L221,"DD/MM/AA")</f>
        <v>03/04/28</v>
      </c>
      <c r="N221" s="126">
        <f>_xlfn.DAYS(CONTRATOS[[#This Row],[TÉRMINO]],CONTRATOS[[#This Row],[INÍCIO]])</f>
        <v>1461</v>
      </c>
      <c r="O221" s="64">
        <f ca="1">IF(ISBLANK(CONTRATOS[[#This Row],[TÉRMINO]]),"-",IF(ISNUMBER(CONTRATOS[[#This Row],[TÉRMINO]]),IF(CONTRATOS[[#This Row],[TÉRMINO]]&lt;TODAY(),"EXPIRADO",CONTRATOS[[#This Row],[TÉRMINO]]-TODAY()),"INDETERMINADO"))</f>
        <v>672</v>
      </c>
      <c r="P221" s="64" t="str">
        <f ca="1">IF(O221="EXPIRADO","EXPIRADO",(IF(O221&lt;=30,"INFERIOR A 30 DIAS",(IF(O221&lt;=60,"INFERIOR A 60 DIAS",(IF(O221&lt;=90,"INFERIOR A 90 DIAS",(IF(O221&lt;=120,"INFERIOR A 120 DIAS",(IF(O221&lt;150,"INFERIOR A 150 DIAS",(IF(O221=150,"150 DIAS","SUPERIOR A 150 DIAS")))))))))))))</f>
        <v>SUPERIOR A 150 DIAS</v>
      </c>
      <c r="Q221" s="62" t="str">
        <f ca="1">IF(CONTRATOS[[#This Row],[TÉRMINO]]="","VIGENTE",IF(CONTRATOS[[#This Row],[TÉRMINO]]&gt;=TODAY(),"VIGENTE","EXPIRADO"))</f>
        <v>VIGENTE</v>
      </c>
      <c r="R221" s="293">
        <v>0</v>
      </c>
      <c r="S221" s="80" t="s">
        <v>1191</v>
      </c>
      <c r="T221" s="66">
        <f>IF(LEFT(AY221,3)="ARP",
    0,
    IFERROR(VLOOKUP(AY221,'M.11 Contratos execução'!A:V,17,FALSE),0)
)</f>
        <v>0</v>
      </c>
      <c r="U221" s="58" t="s">
        <v>441</v>
      </c>
      <c r="V221" s="167" t="s">
        <v>1500</v>
      </c>
      <c r="W221" s="96" cm="1">
        <f t="array" ref="W22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21" s="96" cm="1">
        <f t="array" ref="X22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0</v>
      </c>
      <c r="Y221" s="71" t="s">
        <v>1501</v>
      </c>
      <c r="Z221" s="158"/>
      <c r="AA221" s="332" t="s">
        <v>81</v>
      </c>
      <c r="AB221" s="333">
        <v>46062</v>
      </c>
      <c r="AC221" s="58" t="s">
        <v>82</v>
      </c>
      <c r="AD221" s="355" t="str">
        <f>IF(CONTRATOS[[#This Row],[DIAS_CONTRATO]]&lt;=1800,"PRAZO LEGAL",IF(CONTRATOS[[#This Row],[DIAS_CONTRATO]]&lt;=2130,"EXCEPCIONAL","EMERGENCIAL"))</f>
        <v>PRAZO LEGAL</v>
      </c>
      <c r="AE221" s="58" t="str">
        <f>YEAR(L221) &amp; " - " &amp; IF(MONTH(L221)&lt;=3, "1º Trimestre", IF(MONTH(L221)&lt;=6, "2º Trimestre", IF(MONTH(L221)&lt;=9, "3º Trimestre", IF(MONTH(L221)&lt;=12, "4º Trimestre"))))</f>
        <v>2028 - 2º Trimestre</v>
      </c>
      <c r="AF221" s="61">
        <f>CONTRATOS[[#This Row],[TÉRMINO]]-60</f>
        <v>46786</v>
      </c>
      <c r="AG221" s="116" t="str">
        <f>IF(Z221="","Sem informação", IF(Z221&lt;=AF221, "Dentro do prazo", "Fora do prazo"))</f>
        <v>Sem informação</v>
      </c>
      <c r="AH221" s="58" t="s">
        <v>115</v>
      </c>
      <c r="AI221" s="96" t="s">
        <v>1502</v>
      </c>
      <c r="AJ221" s="58" t="s">
        <v>1032</v>
      </c>
      <c r="AK221" s="58" t="s">
        <v>69</v>
      </c>
      <c r="AL221" s="58" t="s">
        <v>1503</v>
      </c>
      <c r="AM221" s="58" t="s">
        <v>1504</v>
      </c>
      <c r="AN221" s="58" t="s">
        <v>1505</v>
      </c>
      <c r="AO22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miguel.lasantos@tjpa.jus.br;; pablo.moura@tjpa.jus.br; mauricio.crispino@tjpa.jus.br; alexander.vinson@tjpa.jus.br;coordenadoria.contratos@tjpa.jus.br</v>
      </c>
      <c r="AP221" s="143">
        <f ca="1">CONTRATOS[[#This Row],[TÉRMINO]]-TODAY()</f>
        <v>672</v>
      </c>
      <c r="AQ221" s="58" t="str">
        <f>IF(YEAR(CONTRATOS[[#This Row],[TÉRMINO]])=2024,INT((MONTH(CONTRATOS[[#This Row],[TÉRMINO]])+2)/3),"")</f>
        <v/>
      </c>
      <c r="AR221" s="58"/>
      <c r="AS221" s="58" t="str">
        <f ca="1">IF(TODAY()-AB221&gt;365,"Iniciar Processo de Reajuste","Aguardar anualidade")</f>
        <v>Aguardar anualidade</v>
      </c>
      <c r="AT221" s="58" t="str">
        <f>_xlfn.CONCAT(TEXT(B221,"000"),"/",C221)</f>
        <v>022/2024</v>
      </c>
      <c r="AU221" s="58"/>
      <c r="AV221" s="58" t="str" cm="1">
        <f t="array" ref="AV221">IF(CONTRATOS[[#This Row],[NOME DO FISCAL ]]="Sem indicação",
   CONTRATOS[[#This Row],[NOME DO FISCAL ]],
   _xlfn.LET(
      _xlpm.s, " "&amp;TRIM(CONTRATOS[[#This Row],[NOME DO FISCAL ]]),
      _xlpm.n, LEN(_xlpm.s)-1,
      _xlpm.idx, _xlfn.SEQUENCE(1,_xlpm.n),
      _xlpm.letras, IF(MID(_xlpm.s,_xlpm.idx,1)=" ", MID(_xlpm.s,_xlpm.idx+1,1), ""),
      _xlfn.TEXTJOIN("",TRUE,_xlpm.letras)
   )
)</f>
        <v>PCdAM</v>
      </c>
      <c r="AW221" s="57" t="str">
        <f>IF(CONTRATOS[[#This Row],[FISCAL DEMANDANTE]]="sem indicação",CONTRATOS[[#This Row],[FISCAL TECNICO]],CONTRATOS[[#This Row],[FISCAL DEMANDANTE]])</f>
        <v>Pablo Costa de Almada Moura</v>
      </c>
      <c r="AX221" s="540" cm="1">
        <f t="array" ref="AX22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21" s="58" t="str">
        <f>_xlfn.CONCAT(CONTRATOS[[#This Row],[ARP ou CONTRATO]],CONTRATOS[[#This Row],[N°ANO]])</f>
        <v>CONTRATO022/2024</v>
      </c>
      <c r="AZ221" s="293" t="str">
        <f>IF(ISNUMBER(FIND("8.666",AA221)),
"Nos termos da Portaria n° 3.615/2021-GP, a prorrogação de contratos administrativos deverá ser instaurada com antecedência mínima de 60 (sessenta) dias do término da vigência, mediante envio do respectivo expediente à SEADM, via SEI.",
IF(ISNUMBER(FIND("14.133",AA221)),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21" s="556"/>
    </row>
    <row r="222" spans="1:53" ht="60">
      <c r="A222" s="58" t="s">
        <v>52</v>
      </c>
      <c r="B222" s="57" t="s">
        <v>93</v>
      </c>
      <c r="C222" s="58">
        <v>2025</v>
      </c>
      <c r="D222" s="57" t="s">
        <v>1506</v>
      </c>
      <c r="E222" s="58" t="s">
        <v>1356</v>
      </c>
      <c r="F222" s="59" t="s">
        <v>1507</v>
      </c>
      <c r="G222" s="57" t="s">
        <v>144</v>
      </c>
      <c r="H222" s="58" t="s">
        <v>58</v>
      </c>
      <c r="I222" s="60" t="s">
        <v>1508</v>
      </c>
      <c r="J222" s="61">
        <v>45754</v>
      </c>
      <c r="K222" s="62" t="str">
        <f>TEXT(J222,"DD/MM/AA")</f>
        <v>07/04/25</v>
      </c>
      <c r="L222" s="61">
        <v>46850</v>
      </c>
      <c r="M222" s="63" t="str">
        <f>TEXT(L222,"DD/MM/AA")</f>
        <v>07/04/28</v>
      </c>
      <c r="N222" s="115">
        <f>_xlfn.DAYS(CONTRATOS[[#This Row],[TÉRMINO]],CONTRATOS[[#This Row],[INÍCIO]])</f>
        <v>1096</v>
      </c>
      <c r="O222" s="62">
        <f ca="1">IF(ISBLANK(CONTRATOS[[#This Row],[TÉRMINO]]),"-",IF(ISNUMBER(CONTRATOS[[#This Row],[TÉRMINO]]),IF(CONTRATOS[[#This Row],[TÉRMINO]]&lt;TODAY(),"EXPIRADO",CONTRATOS[[#This Row],[TÉRMINO]]-TODAY()),"INDETERMINADO"))</f>
        <v>676</v>
      </c>
      <c r="P222" s="64" t="str">
        <f ca="1">IF(O222="EXPIRADO","EXPIRADO",(IF(O222&lt;=30,"INFERIOR A 30 DIAS",(IF(O222&lt;=60,"INFERIOR A 60 DIAS",(IF(O222&lt;=90,"INFERIOR A 90 DIAS",(IF(O222&lt;=120,"INFERIOR A 120 DIAS",(IF(O222&lt;150,"INFERIOR A 150 DIAS",(IF(O222=150,"150 DIAS","SUPERIOR A 150 DIAS")))))))))))))</f>
        <v>SUPERIOR A 150 DIAS</v>
      </c>
      <c r="Q222" s="62" t="str">
        <f ca="1">IF(CONTRATOS[[#This Row],[TÉRMINO]]="","VIGENTE",IF(CONTRATOS[[#This Row],[TÉRMINO]]&gt;=TODAY(),"VIGENTE","EXPIRADO"))</f>
        <v>VIGENTE</v>
      </c>
      <c r="R222" s="293">
        <v>13018320</v>
      </c>
      <c r="S222" s="80" t="s">
        <v>60</v>
      </c>
      <c r="T222" s="66">
        <f>IF(LEFT(AY222,3)="ARP",
    0,
    IFERROR(VLOOKUP(AY222,'M.11 Contratos execução'!A:V,17,FALSE),0)
)</f>
        <v>0</v>
      </c>
      <c r="U222" s="58" t="s">
        <v>98</v>
      </c>
      <c r="V222" s="167" t="s">
        <v>1509</v>
      </c>
      <c r="W222" s="96" cm="1">
        <f t="array" ref="W22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22" s="96" cm="1">
        <f t="array" ref="X22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13018320</v>
      </c>
      <c r="Y222" s="67" t="s">
        <v>1510</v>
      </c>
      <c r="Z222" s="158"/>
      <c r="AA222" s="58" t="s">
        <v>81</v>
      </c>
      <c r="AB222" s="61">
        <v>45876</v>
      </c>
      <c r="AC222" s="58" t="s">
        <v>82</v>
      </c>
      <c r="AD222" s="168" t="str">
        <f>IF(CONTRATOS[[#This Row],[DIAS_CONTRATO]]&lt;=1800,"PRAZO LEGAL",IF(CONTRATOS[[#This Row],[DIAS_CONTRATO]]&lt;=2130,"EXCEPCIONAL","EMERGENCIAL"))</f>
        <v>PRAZO LEGAL</v>
      </c>
      <c r="AE222" s="116" t="str">
        <f>YEAR(L222) &amp; " - " &amp; IF(MONTH(L222)&lt;=3, "1º Trimestre", IF(MONTH(L222)&lt;=6, "2º Trimestre", IF(MONTH(L222)&lt;=9, "3º Trimestre", IF(MONTH(L222)&lt;=12, "4º Trimestre"))))</f>
        <v>2028 - 2º Trimestre</v>
      </c>
      <c r="AF222" s="130">
        <f>CONTRATOS[[#This Row],[TÉRMINO]]-60</f>
        <v>46790</v>
      </c>
      <c r="AG222" s="116" t="str">
        <f>IF(Z222="","Sem informação", IF(Z222&lt;=AF222, "Dentro do prazo", "Fora do prazo"))</f>
        <v>Sem informação</v>
      </c>
      <c r="AH222" s="58"/>
      <c r="AJ222" s="58" t="s">
        <v>1070</v>
      </c>
      <c r="AK222" s="58" t="s">
        <v>69</v>
      </c>
      <c r="AL222" s="58" t="s">
        <v>87</v>
      </c>
      <c r="AM222" s="58" t="s">
        <v>381</v>
      </c>
      <c r="AN222" s="58" t="s">
        <v>488</v>
      </c>
      <c r="AO22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ramon.nascimento@tjpa.jus.br;; marcus.neves@tjpa.jus.br; diego.fsilva@tjpa.jus.br; fabricio.uchoa@tjpa.jus.br;coordenadoria.contratos@tjpa.jus.br</v>
      </c>
      <c r="AP222" s="143">
        <f ca="1">CONTRATOS[[#This Row],[TÉRMINO]]-TODAY()</f>
        <v>676</v>
      </c>
      <c r="AQ222" s="58" t="str">
        <f>IF(YEAR(CONTRATOS[[#This Row],[TÉRMINO]])=2024,INT((MONTH(CONTRATOS[[#This Row],[TÉRMINO]])+2)/3),"")</f>
        <v/>
      </c>
      <c r="AR222" s="58"/>
      <c r="AS222" s="58" t="str">
        <f ca="1">IF(TODAY()-AB222&gt;365,"Iniciar Processo de Reajuste","Aguardar anualidade")</f>
        <v>Aguardar anualidade</v>
      </c>
      <c r="AT222" s="58" t="str">
        <f>_xlfn.CONCAT(TEXT(B222,"000"),"/",C222)</f>
        <v>036/2025</v>
      </c>
      <c r="AU222" s="58"/>
      <c r="AV222" s="58" t="str" cm="1">
        <f t="array" ref="AV222">IF(CONTRATOS[[#This Row],[NOME DO FISCAL ]]="Sem indicação",
   CONTRATOS[[#This Row],[NOME DO FISCAL ]],
   _xlfn.LET(
      _xlpm.s, " "&amp;TRIM(CONTRATOS[[#This Row],[NOME DO FISCAL ]]),
      _xlpm.n, LEN(_xlpm.s)-1,
      _xlpm.idx, _xlfn.SEQUENCE(1,_xlpm.n),
      _xlpm.letras, IF(MID(_xlpm.s,_xlpm.idx,1)=" ", MID(_xlpm.s,_xlpm.idx+1,1), ""),
      _xlfn.TEXTJOIN("",TRUE,_xlpm.letras)
   )
)</f>
        <v>MSFN</v>
      </c>
      <c r="AW222" s="57" t="str">
        <f>IF(CONTRATOS[[#This Row],[FISCAL DEMANDANTE]]="sem indicação",CONTRATOS[[#This Row],[FISCAL TECNICO]],CONTRATOS[[#This Row],[FISCAL DEMANDANTE]])</f>
        <v>Marcus Sergio Ferreira Neves</v>
      </c>
      <c r="AX222" s="540" cm="1">
        <f t="array" ref="AX22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723240</v>
      </c>
      <c r="AY222" s="58" t="str">
        <f>_xlfn.CONCAT(CONTRATOS[[#This Row],[ARP ou CONTRATO]],CONTRATOS[[#This Row],[N°ANO]])</f>
        <v>CONTRATO036/2025</v>
      </c>
      <c r="AZ222" s="293" t="str">
        <f>IF(ISNUMBER(FIND("8.666",AA222)),
"Nos termos da Portaria n° 3.615/2021-GP, a prorrogação de contratos administrativos deverá ser instaurada com antecedência mínima de 60 (sessenta) dias do término da vigência, mediante envio do respectivo expediente à SEADM, via SEI.",
IF(ISNUMBER(FIND("14.133",AA222)),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22" s="556"/>
    </row>
    <row r="223" spans="1:53" ht="60">
      <c r="A223" s="58" t="s">
        <v>52</v>
      </c>
      <c r="B223" s="68" t="s">
        <v>939</v>
      </c>
      <c r="C223" s="69" t="s">
        <v>1511</v>
      </c>
      <c r="D223" s="57" t="s">
        <v>1512</v>
      </c>
      <c r="E223" s="58" t="s">
        <v>1513</v>
      </c>
      <c r="F223" s="59" t="s">
        <v>1514</v>
      </c>
      <c r="G223" s="115" t="s">
        <v>131</v>
      </c>
      <c r="H223" s="58" t="s">
        <v>132</v>
      </c>
      <c r="I223" s="60" t="s">
        <v>133</v>
      </c>
      <c r="J223" s="61">
        <v>42996</v>
      </c>
      <c r="K223" s="62" t="str">
        <f>TEXT(J223,"DD/MM/AA")</f>
        <v>18/09/17</v>
      </c>
      <c r="L223" s="61">
        <v>46860</v>
      </c>
      <c r="M223" s="63" t="str">
        <f>TEXT(L223,"DD/MM/AA")</f>
        <v>17/04/28</v>
      </c>
      <c r="N223" s="62">
        <f>_xlfn.DAYS(CONTRATOS[[#This Row],[TÉRMINO]],CONTRATOS[[#This Row],[INÍCIO]])</f>
        <v>3864</v>
      </c>
      <c r="O223" s="64">
        <f ca="1">IF(ISBLANK(CONTRATOS[[#This Row],[TÉRMINO]]),"-",IF(ISNUMBER(CONTRATOS[[#This Row],[TÉRMINO]]),IF(CONTRATOS[[#This Row],[TÉRMINO]]&lt;TODAY(),"EXPIRADO",CONTRATOS[[#This Row],[TÉRMINO]]-TODAY()),"INDETERMINADO"))</f>
        <v>686</v>
      </c>
      <c r="P223" s="64" t="str">
        <f ca="1">IF(O223="EXPIRADO","EXPIRADO",(IF(O223&lt;=30,"INFERIOR A 30 DIAS",(IF(O223&lt;=60,"INFERIOR A 60 DIAS",(IF(O223&lt;=90,"INFERIOR A 90 DIAS",(IF(O223&lt;=120,"INFERIOR A 120 DIAS",(IF(O223&lt;150,"INFERIOR A 150 DIAS",(IF(O223=150,"150 DIAS","SUPERIOR A 150 DIAS")))))))))))))</f>
        <v>SUPERIOR A 150 DIAS</v>
      </c>
      <c r="Q223" s="64" t="str">
        <f ca="1">IF(CONTRATOS[[#This Row],[TÉRMINO]]="","VIGENTE",IF(CONTRATOS[[#This Row],[TÉRMINO]]&gt;=TODAY(),"VIGENTE","EXPIRADO"))</f>
        <v>VIGENTE</v>
      </c>
      <c r="R223" s="293">
        <v>0</v>
      </c>
      <c r="S223" s="80" t="s">
        <v>1191</v>
      </c>
      <c r="T223" s="66">
        <f>IF(LEFT(AY223,3)="ARP",
    0,
    IFERROR(VLOOKUP(AY223,'M.11 Contratos execução'!A:V,17,FALSE),0)
)</f>
        <v>1</v>
      </c>
      <c r="U223" s="455" t="s">
        <v>78</v>
      </c>
      <c r="V223" s="58" t="s">
        <v>1515</v>
      </c>
      <c r="W223" s="96" cm="1">
        <f t="array" ref="W22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23" s="96">
        <v>0</v>
      </c>
      <c r="Y223" s="67"/>
      <c r="Z223" s="158"/>
      <c r="AA223" s="58" t="s">
        <v>64</v>
      </c>
      <c r="AB223" s="58"/>
      <c r="AC223" s="58" t="s">
        <v>65</v>
      </c>
      <c r="AD223" s="58" t="str">
        <f>IF(CONTRATOS[[#This Row],[DIAS_CONTRATO]]&lt;=1800,"PRAZO LEGAL",IF(CONTRATOS[[#This Row],[DIAS_CONTRATO]]&lt;=2130,"EXCEPCIONAL","EMERGENCIAL"))</f>
        <v>EMERGENCIAL</v>
      </c>
      <c r="AE223" s="58" t="str">
        <f>YEAR(L223) &amp; " - " &amp; IF(MONTH(L223)&lt;=3, "1º Trimestre", IF(MONTH(L223)&lt;=6, "2º Trimestre", IF(MONTH(L223)&lt;=9, "3º Trimestre", IF(MONTH(L223)&lt;=12, "4º Trimestre"))))</f>
        <v>2028 - 2º Trimestre</v>
      </c>
      <c r="AF223" s="61">
        <f>CONTRATOS[[#This Row],[TÉRMINO]]-60</f>
        <v>46800</v>
      </c>
      <c r="AG223" s="116" t="str">
        <f>IF(Z223="","Sem informação", IF(Z223&lt;=AF223, "Dentro do prazo", "Fora do prazo"))</f>
        <v>Sem informação</v>
      </c>
      <c r="AH223" s="58" t="s">
        <v>115</v>
      </c>
      <c r="AJ223" s="58" t="s">
        <v>138</v>
      </c>
      <c r="AK223" s="58" t="s">
        <v>69</v>
      </c>
      <c r="AL223" s="58" t="s">
        <v>138</v>
      </c>
      <c r="AM223" s="115" t="s">
        <v>69</v>
      </c>
      <c r="AN223" s="115" t="s">
        <v>69</v>
      </c>
      <c r="AO22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 nasareno.silva@tjpa.jus.br; ; ;coordenadoria.contratos@tjpa.jus.br</v>
      </c>
      <c r="AP223" s="143">
        <f ca="1">CONTRATOS[[#This Row],[TÉRMINO]]-TODAY()</f>
        <v>686</v>
      </c>
      <c r="AQ223" s="58" t="str">
        <f>IF(YEAR(CONTRATOS[[#This Row],[TÉRMINO]])=2024,INT((MONTH(CONTRATOS[[#This Row],[TÉRMINO]])+2)/3),"")</f>
        <v/>
      </c>
      <c r="AR223" s="58"/>
      <c r="AS223" s="58" t="str">
        <f ca="1">IF(TODAY()-AB223&gt;365,"Iniciar Processo de Reajuste","Aguardar anualidade")</f>
        <v>Iniciar Processo de Reajuste</v>
      </c>
      <c r="AT223" s="58" t="str">
        <f>_xlfn.CONCAT(TEXT(B223,"000"),"/",C223)</f>
        <v>001/2017</v>
      </c>
      <c r="AU223" s="58"/>
      <c r="AV223" s="58" t="str" cm="1">
        <f t="array" ref="AV223">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223" s="57" t="str">
        <f>IF(CONTRATOS[[#This Row],[FISCAL DEMANDANTE]]="sem indicação",CONTRATOS[[#This Row],[FISCAL TECNICO]],CONTRATOS[[#This Row],[FISCAL DEMANDANTE]])</f>
        <v>Jose Nasareno de Macedo Silva</v>
      </c>
      <c r="AX223" s="540" cm="1">
        <f t="array" ref="AX22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23" s="58" t="str">
        <f>_xlfn.CONCAT(CONTRATOS[[#This Row],[ARP ou CONTRATO]],CONTRATOS[[#This Row],[N°ANO]])</f>
        <v>CONTRATO001/2017</v>
      </c>
      <c r="AZ223" s="293" t="str">
        <f>IF(ISNUMBER(FIND("8.666",AA223)),
"Nos termos da Portaria n° 3.615/2021-GP, a prorrogação de contratos administrativos deverá ser instaurada com antecedência mínima de 60 (sessenta) dias do término da vigência, mediante envio do respectivo expediente à SEADM, via SEI.",
IF(ISNUMBER(FIND("14.133",AA223)),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23" s="556"/>
    </row>
    <row r="224" spans="1:53" ht="60">
      <c r="A224" s="58" t="s">
        <v>52</v>
      </c>
      <c r="B224" s="57" t="s">
        <v>1181</v>
      </c>
      <c r="C224" s="93">
        <v>2023</v>
      </c>
      <c r="D224" s="57" t="s">
        <v>854</v>
      </c>
      <c r="E224" s="58" t="s">
        <v>855</v>
      </c>
      <c r="F224" s="59" t="s">
        <v>1516</v>
      </c>
      <c r="G224" s="115" t="s">
        <v>144</v>
      </c>
      <c r="H224" s="58" t="s">
        <v>111</v>
      </c>
      <c r="I224" s="60" t="s">
        <v>1425</v>
      </c>
      <c r="J224" s="61">
        <v>45035</v>
      </c>
      <c r="K224" s="62" t="str">
        <f>TEXT(J224,"DD/MM/AA")</f>
        <v>19/04/23</v>
      </c>
      <c r="L224" s="61">
        <v>46862</v>
      </c>
      <c r="M224" s="63" t="str">
        <f>TEXT(L224,"DD/MM/AA")</f>
        <v>19/04/28</v>
      </c>
      <c r="N224" s="115">
        <f>_xlfn.DAYS(CONTRATOS[[#This Row],[TÉRMINO]],CONTRATOS[[#This Row],[INÍCIO]])</f>
        <v>1827</v>
      </c>
      <c r="O224" s="64">
        <f ca="1">IF(ISBLANK(CONTRATOS[[#This Row],[TÉRMINO]]),"-",IF(ISNUMBER(CONTRATOS[[#This Row],[TÉRMINO]]),IF(CONTRATOS[[#This Row],[TÉRMINO]]&lt;TODAY(),"EXPIRADO",CONTRATOS[[#This Row],[TÉRMINO]]-TODAY()),"INDETERMINADO"))</f>
        <v>688</v>
      </c>
      <c r="P224" s="64" t="str">
        <f ca="1">IF(O224="EXPIRADO","EXPIRADO",(IF(O224&lt;=30,"INFERIOR A 30 DIAS",(IF(O224&lt;=60,"INFERIOR A 60 DIAS",(IF(O224&lt;=90,"INFERIOR A 90 DIAS",(IF(O224&lt;=120,"INFERIOR A 120 DIAS",(IF(O224&lt;150,"INFERIOR A 150 DIAS",(IF(O224=150,"150 DIAS","SUPERIOR A 150 DIAS")))))))))))))</f>
        <v>SUPERIOR A 150 DIAS</v>
      </c>
      <c r="Q224" s="64" t="str">
        <f ca="1">IF(CONTRATOS[[#This Row],[TÉRMINO]]="","VIGENTE",IF(CONTRATOS[[#This Row],[TÉRMINO]]&gt;=TODAY(),"VIGENTE","EXPIRADO"))</f>
        <v>VIGENTE</v>
      </c>
      <c r="R224" s="293">
        <v>8899853</v>
      </c>
      <c r="S224" s="80" t="s">
        <v>60</v>
      </c>
      <c r="T224" s="66">
        <f>IF(LEFT(AY224,3)="ARP",
    0,
    IFERROR(VLOOKUP(AY224,'M.11 Contratos execução'!A:V,17,FALSE),0)
)</f>
        <v>1</v>
      </c>
      <c r="U224" s="455" t="s">
        <v>98</v>
      </c>
      <c r="V224" s="58" t="s">
        <v>1517</v>
      </c>
      <c r="W224" s="96" cm="1">
        <f t="array" ref="W22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24" s="96" cm="1">
        <f t="array" ref="X22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11116091</v>
      </c>
      <c r="Y224" s="67"/>
      <c r="AA224" s="58" t="s">
        <v>64</v>
      </c>
      <c r="AB224" s="58"/>
      <c r="AC224" s="58" t="s">
        <v>101</v>
      </c>
      <c r="AD224" s="116" t="str">
        <f>IF(CONTRATOS[[#This Row],[DIAS_CONTRATO]]&lt;=1800,"PRAZO LEGAL",IF(CONTRATOS[[#This Row],[DIAS_CONTRATO]]&lt;=2130,"EXCEPCIONAL","EMERGENCIAL"))</f>
        <v>EXCEPCIONAL</v>
      </c>
      <c r="AE224" s="58" t="str">
        <f>YEAR(L224) &amp; " - " &amp; IF(MONTH(L224)&lt;=3, "1º Trimestre", IF(MONTH(L224)&lt;=6, "2º Trimestre", IF(MONTH(L224)&lt;=9, "3º Trimestre", IF(MONTH(L224)&lt;=12, "4º Trimestre"))))</f>
        <v>2028 - 2º Trimestre</v>
      </c>
      <c r="AF224" s="130">
        <f>CONTRATOS[[#This Row],[TÉRMINO]]-60</f>
        <v>46802</v>
      </c>
      <c r="AG224" s="116" t="str">
        <f>IF(Z224="","Sem informação", IF(Z224&lt;=AF224, "Dentro do prazo", "Fora do prazo"))</f>
        <v>Sem informação</v>
      </c>
      <c r="AH224" s="58" t="s">
        <v>115</v>
      </c>
      <c r="AI224" s="74" t="s">
        <v>1518</v>
      </c>
      <c r="AJ224" s="58" t="s">
        <v>336</v>
      </c>
      <c r="AK224" s="58" t="s">
        <v>103</v>
      </c>
      <c r="AL224" s="58" t="s">
        <v>337</v>
      </c>
      <c r="AM224" s="115" t="s">
        <v>103</v>
      </c>
      <c r="AN224" s="115" t="s">
        <v>69</v>
      </c>
      <c r="AO22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ronildo.matsuura@tjpa.jus.br;arilson.silva@tjpa.jus.br; daniel.ferreira@tjpa.jus.br; arilson.silva@tjpa.jus.br; ;coordenadoria.contratos@tjpa.jus.br</v>
      </c>
      <c r="AP224" s="143">
        <f ca="1">CONTRATOS[[#This Row],[TÉRMINO]]-TODAY()</f>
        <v>688</v>
      </c>
      <c r="AQ224" s="58" t="str">
        <f>IF(YEAR(CONTRATOS[[#This Row],[TÉRMINO]])=2024,INT((MONTH(CONTRATOS[[#This Row],[TÉRMINO]])+2)/3),"")</f>
        <v/>
      </c>
      <c r="AR224" s="58"/>
      <c r="AS224" s="58" t="str">
        <f ca="1">IF(TODAY()-AB224&gt;365,"Iniciar Processo de Reajuste","Aguardar anualidade")</f>
        <v>Iniciar Processo de Reajuste</v>
      </c>
      <c r="AT224" s="58" t="str">
        <f>_xlfn.CONCAT(TEXT(B224,"000"),"/",C224)</f>
        <v>029/2023</v>
      </c>
      <c r="AU224" s="58"/>
      <c r="AV224" s="58" t="str" cm="1">
        <f t="array" ref="AV224">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224" s="57" t="str">
        <f>IF(CONTRATOS[[#This Row],[FISCAL DEMANDANTE]]="sem indicação",CONTRATOS[[#This Row],[FISCAL TECNICO]],CONTRATOS[[#This Row],[FISCAL DEMANDANTE]])</f>
        <v>Arilson Galdino da Silva</v>
      </c>
      <c r="AX224" s="540" cm="1">
        <f t="array" ref="AX22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8899853</v>
      </c>
      <c r="AY224" s="58" t="str">
        <f>_xlfn.CONCAT(CONTRATOS[[#This Row],[ARP ou CONTRATO]],CONTRATOS[[#This Row],[N°ANO]])</f>
        <v>CONTRATO029/2023</v>
      </c>
      <c r="AZ224" s="293" t="str">
        <f>IF(ISNUMBER(FIND("8.666",AA224)),
"Nos termos da Portaria n° 3.615/2021-GP, a prorrogação de contratos administrativos deverá ser instaurada com antecedência mínima de 60 (sessenta) dias do término da vigência, mediante envio do respectivo expediente à SEADM, via SEI.",
IF(ISNUMBER(FIND("14.133",AA224)),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24" s="556"/>
    </row>
    <row r="225" spans="1:53" ht="84">
      <c r="A225" s="58" t="s">
        <v>52</v>
      </c>
      <c r="B225" s="57" t="s">
        <v>1519</v>
      </c>
      <c r="C225" s="58">
        <v>2026</v>
      </c>
      <c r="D225" s="57" t="s">
        <v>1520</v>
      </c>
      <c r="E225" s="58" t="s">
        <v>410</v>
      </c>
      <c r="F225" s="59" t="s">
        <v>1521</v>
      </c>
      <c r="G225" s="57" t="s">
        <v>57</v>
      </c>
      <c r="H225" s="58" t="s">
        <v>58</v>
      </c>
      <c r="I225" s="60" t="s">
        <v>413</v>
      </c>
      <c r="J225" s="61">
        <v>46140</v>
      </c>
      <c r="K225" s="62" t="str">
        <f>TEXT(J225,"DD/MM/AA")</f>
        <v>28/04/26</v>
      </c>
      <c r="L225" s="61">
        <v>46871</v>
      </c>
      <c r="M225" s="63" t="str">
        <f>TEXT(L225,"DD/MM/AA")</f>
        <v>28/04/28</v>
      </c>
      <c r="N225" s="115">
        <f>_xlfn.DAYS(CONTRATOS[[#This Row],[TÉRMINO]],CONTRATOS[[#This Row],[INÍCIO]])</f>
        <v>731</v>
      </c>
      <c r="O225" s="62">
        <f ca="1">IF(ISBLANK(CONTRATOS[[#This Row],[TÉRMINO]]),"-",IF(ISNUMBER(CONTRATOS[[#This Row],[TÉRMINO]]),IF(CONTRATOS[[#This Row],[TÉRMINO]]&lt;TODAY(),"EXPIRADO",CONTRATOS[[#This Row],[TÉRMINO]]-TODAY()),"INDETERMINADO"))</f>
        <v>697</v>
      </c>
      <c r="P225" s="64" t="str">
        <f ca="1">IF(O225="EXPIRADO","EXPIRADO",(IF(O225&lt;=30,"INFERIOR A 30 DIAS",(IF(O225&lt;=60,"INFERIOR A 60 DIAS",(IF(O225&lt;=90,"INFERIOR A 90 DIAS",(IF(O225&lt;=120,"INFERIOR A 120 DIAS",(IF(O225&lt;150,"INFERIOR A 150 DIAS",(IF(O225=150,"150 DIAS","SUPERIOR A 150 DIAS")))))))))))))</f>
        <v>SUPERIOR A 150 DIAS</v>
      </c>
      <c r="Q225" s="62" t="str">
        <f ca="1">IF(CONTRATOS[[#This Row],[TÉRMINO]]="","VIGENTE",IF(CONTRATOS[[#This Row],[TÉRMINO]]&gt;=TODAY(),"VIGENTE","EXPIRADO"))</f>
        <v>VIGENTE</v>
      </c>
      <c r="R225" s="293">
        <v>1147800</v>
      </c>
      <c r="S225" s="80" t="s">
        <v>60</v>
      </c>
      <c r="T225" s="599">
        <f>IF(LEFT(AY225,3)="ARP",
    0,
    IFERROR(VLOOKUP(AY225,'M.11 Contratos execução'!A:V,17,FALSE),0)
)</f>
        <v>0</v>
      </c>
      <c r="U225" s="58" t="s">
        <v>98</v>
      </c>
      <c r="V225" s="632" t="s">
        <v>1522</v>
      </c>
      <c r="W225" s="179" cm="1">
        <f t="array" ref="W22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25" s="179" cm="1">
        <f t="array" ref="X22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1147800</v>
      </c>
      <c r="Y225" s="67" t="s">
        <v>1523</v>
      </c>
      <c r="Z225" s="158"/>
      <c r="AA225" s="598" t="s">
        <v>81</v>
      </c>
      <c r="AB225" s="58"/>
      <c r="AC225" s="58" t="s">
        <v>66</v>
      </c>
      <c r="AD225" s="168" t="str">
        <f>IF(CONTRATOS[[#This Row],[DIAS_CONTRATO]]&lt;=1800,"PRAZO LEGAL",IF(CONTRATOS[[#This Row],[DIAS_CONTRATO]]&lt;=2130,"EXCEPCIONAL","EMERGENCIAL"))</f>
        <v>PRAZO LEGAL</v>
      </c>
      <c r="AE225" s="116" t="str">
        <f>YEAR(L225) &amp; " - " &amp; IF(MONTH(L225)&lt;=3, "1º Trimestre", IF(MONTH(L225)&lt;=6, "2º Trimestre", IF(MONTH(L225)&lt;=9, "3º Trimestre", IF(MONTH(L225)&lt;=12, "4º Trimestre"))))</f>
        <v>2028 - 2º Trimestre</v>
      </c>
      <c r="AF225" s="130">
        <f>CONTRATOS[[#This Row],[TÉRMINO]]-60</f>
        <v>46811</v>
      </c>
      <c r="AG225" s="116" t="str">
        <f>IF(Z225="","Sem informação", IF(Z225&lt;=AF225, "Dentro do prazo", "Fora do prazo"))</f>
        <v>Sem informação</v>
      </c>
      <c r="AH225" s="79"/>
      <c r="AJ225" s="58" t="s">
        <v>348</v>
      </c>
      <c r="AK225" s="58" t="s">
        <v>69</v>
      </c>
      <c r="AL225" s="58" t="s">
        <v>104</v>
      </c>
      <c r="AM225" s="58" t="s">
        <v>69</v>
      </c>
      <c r="AN225" s="58" t="s">
        <v>69</v>
      </c>
      <c r="AO225" s="61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fabio.reis@tjpa.jus.br;; claudio.cabral@tjpa.jus.br; ; ;coordenadoria.contratos@tjpa.jus.br</v>
      </c>
      <c r="AP225" s="143">
        <f ca="1">CONTRATOS[[#This Row],[TÉRMINO]]-TODAY()</f>
        <v>697</v>
      </c>
      <c r="AQ225" s="58" t="str">
        <f>IF(YEAR(CONTRATOS[[#This Row],[TÉRMINO]])=2024,INT((MONTH(CONTRATOS[[#This Row],[TÉRMINO]])+2)/3),"")</f>
        <v/>
      </c>
      <c r="AR225" s="58"/>
      <c r="AS225" s="58" t="str">
        <f ca="1">IF(TODAY()-AB225&gt;365,"Iniciar Processo de Reajuste","Aguardar anualidade")</f>
        <v>Iniciar Processo de Reajuste</v>
      </c>
      <c r="AT225" s="58" t="str">
        <f>_xlfn.CONCAT(TEXT(B225,"000"),"/",C225)</f>
        <v>019/2026</v>
      </c>
      <c r="AU225" s="58"/>
      <c r="AV225" s="57" t="str" cm="1">
        <f t="array" ref="AV225">IF(CONTRATOS[[#This Row],[NOME DO FISCAL ]]="Sem indicação",
   CONTRATOS[[#This Row],[NOME DO FISCAL ]],
   _xlfn.LET(
      _xlpm.s, " "&amp;TRIM(CONTRATOS[[#This Row],[NOME DO FISCAL ]]),
      _xlpm.n, LEN(_xlpm.s)-1,
      _xlpm.idx, _xlfn.SEQUENCE(1,_xlpm.n),
      _xlpm.letras, IF(MID(_xlpm.s,_xlpm.idx,1)=" ", MID(_xlpm.s,_xlpm.idx+1,1), ""),
      _xlfn.TEXTJOIN("",TRUE,_xlpm.letras)
   )
)</f>
        <v>CLdSC</v>
      </c>
      <c r="AW225" s="57" t="str">
        <f>IF(CONTRATOS[[#This Row],[FISCAL DEMANDANTE]]="sem indicação",CONTRATOS[[#This Row],[FISCAL TECNICO]],CONTRATOS[[#This Row],[FISCAL DEMANDANTE]])</f>
        <v>Claudio Luis da Silva Cabral</v>
      </c>
      <c r="AX225" s="540" cm="1">
        <f t="array" ref="AX22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25" s="58" t="str">
        <f>_xlfn.CONCAT(CONTRATOS[[#This Row],[ARP ou CONTRATO]],CONTRATOS[[#This Row],[N°ANO]])</f>
        <v>CONTRATO019/2026</v>
      </c>
      <c r="AZ225" s="293" t="str">
        <f>IF(ISNUMBER(FIND("8.666",AA225)),
"Nos termos da Portaria n° 3.615/2021-GP, a prorrogação de contratos administrativos deverá ser instaurada com antecedência mínima de 60 (sessenta) dias do término da vigência, mediante envio do respectivo expediente à SEADM, via SEI.",
IF(ISNUMBER(FIND("14.133",AA225)),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25" s="556"/>
    </row>
    <row r="226" spans="1:53" ht="85.5" customHeight="1">
      <c r="A226" s="58" t="s">
        <v>52</v>
      </c>
      <c r="B226" s="57" t="s">
        <v>489</v>
      </c>
      <c r="C226" s="93">
        <v>2023</v>
      </c>
      <c r="D226" s="57" t="s">
        <v>437</v>
      </c>
      <c r="E226" s="58" t="s">
        <v>438</v>
      </c>
      <c r="F226" s="59" t="s">
        <v>1524</v>
      </c>
      <c r="G226" s="115" t="s">
        <v>57</v>
      </c>
      <c r="H226" s="60" t="s">
        <v>145</v>
      </c>
      <c r="I226" s="60" t="s">
        <v>1525</v>
      </c>
      <c r="J226" s="61">
        <v>45067</v>
      </c>
      <c r="K226" s="62" t="str">
        <f>TEXT(J226,"DD/MM/AA")</f>
        <v>21/05/23</v>
      </c>
      <c r="L226" s="61">
        <v>46894</v>
      </c>
      <c r="M226" s="63" t="str">
        <f>TEXT(L226,"DD/MM/AA")</f>
        <v>21/05/28</v>
      </c>
      <c r="N226" s="115">
        <f>_xlfn.DAYS(CONTRATOS[[#This Row],[TÉRMINO]],CONTRATOS[[#This Row],[INÍCIO]])</f>
        <v>1827</v>
      </c>
      <c r="O226" s="64">
        <f ca="1">IF(ISBLANK(CONTRATOS[[#This Row],[TÉRMINO]]),"-",IF(ISNUMBER(CONTRATOS[[#This Row],[TÉRMINO]]),IF(CONTRATOS[[#This Row],[TÉRMINO]]&lt;TODAY(),"EXPIRADO",CONTRATOS[[#This Row],[TÉRMINO]]-TODAY()),"INDETERMINADO"))</f>
        <v>720</v>
      </c>
      <c r="P226" s="64" t="str">
        <f ca="1">IF(O226="EXPIRADO","EXPIRADO",(IF(O226&lt;=30,"INFERIOR A 30 DIAS",(IF(O226&lt;=60,"INFERIOR A 60 DIAS",(IF(O226&lt;=90,"INFERIOR A 90 DIAS",(IF(O226&lt;=120,"INFERIOR A 120 DIAS",(IF(O226&lt;150,"INFERIOR A 150 DIAS",(IF(O226=150,"150 DIAS","SUPERIOR A 150 DIAS")))))))))))))</f>
        <v>SUPERIOR A 150 DIAS</v>
      </c>
      <c r="Q226" s="64" t="str">
        <f ca="1">IF(CONTRATOS[[#This Row],[TÉRMINO]]="","VIGENTE",IF(CONTRATOS[[#This Row],[TÉRMINO]]&gt;=TODAY(),"VIGENTE","EXPIRADO"))</f>
        <v>VIGENTE</v>
      </c>
      <c r="R226" s="293">
        <v>337500</v>
      </c>
      <c r="S226" s="80" t="s">
        <v>60</v>
      </c>
      <c r="T226" s="66">
        <f>IF(LEFT(AY226,3)="ARP",
    0,
    IFERROR(VLOOKUP(AY226,'M.11 Contratos execução'!A:V,17,FALSE),0)
)</f>
        <v>0</v>
      </c>
      <c r="U226" s="58" t="s">
        <v>441</v>
      </c>
      <c r="V226" s="58" t="s">
        <v>1526</v>
      </c>
      <c r="W226" s="96" cm="1">
        <f t="array" ref="W22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26" s="96" cm="1">
        <f t="array" ref="X22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337500</v>
      </c>
      <c r="Y226" s="58" t="s">
        <v>1527</v>
      </c>
      <c r="AA226" s="58" t="s">
        <v>64</v>
      </c>
      <c r="AB226" s="58"/>
      <c r="AC226" s="58" t="s">
        <v>65</v>
      </c>
      <c r="AD226" s="116" t="str">
        <f>IF(CONTRATOS[[#This Row],[DIAS_CONTRATO]]&lt;=1800,"PRAZO LEGAL",IF(CONTRATOS[[#This Row],[DIAS_CONTRATO]]&lt;=2130,"EXCEPCIONAL","EMERGENCIAL"))</f>
        <v>EXCEPCIONAL</v>
      </c>
      <c r="AE226" s="58" t="str">
        <f>YEAR(L226) &amp; " - " &amp; IF(MONTH(L226)&lt;=3, "1º Trimestre", IF(MONTH(L226)&lt;=6, "2º Trimestre", IF(MONTH(L226)&lt;=9, "3º Trimestre", IF(MONTH(L226)&lt;=12, "4º Trimestre"))))</f>
        <v>2028 - 2º Trimestre</v>
      </c>
      <c r="AF226" s="130">
        <f>CONTRATOS[[#This Row],[TÉRMINO]]-60</f>
        <v>46834</v>
      </c>
      <c r="AG226" s="116" t="str">
        <f>IF(Z226="","Sem informação", IF(Z226&lt;=AF226, "Dentro do prazo", "Fora do prazo"))</f>
        <v>Sem informação</v>
      </c>
      <c r="AH226" s="79" t="s">
        <v>115</v>
      </c>
      <c r="AJ226" s="58" t="s">
        <v>1257</v>
      </c>
      <c r="AK226" s="58" t="s">
        <v>1257</v>
      </c>
      <c r="AL226" s="58" t="s">
        <v>1528</v>
      </c>
      <c r="AM226" s="115" t="s">
        <v>69</v>
      </c>
      <c r="AN226" s="115" t="s">
        <v>69</v>
      </c>
      <c r="AO22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alex.souza@tjpa.jus.br;alex.souza@tjpa.jus.br; laercio.junior@tjpa.jus.br; ; ;coordenadoria.contratos@tjpa.jus.br</v>
      </c>
      <c r="AP226" s="143">
        <f ca="1">CONTRATOS[[#This Row],[TÉRMINO]]-TODAY()</f>
        <v>720</v>
      </c>
      <c r="AQ226" s="58" t="str">
        <f>IF(YEAR(CONTRATOS[[#This Row],[TÉRMINO]])=2024,INT((MONTH(CONTRATOS[[#This Row],[TÉRMINO]])+2)/3),"")</f>
        <v/>
      </c>
      <c r="AR226" s="58"/>
      <c r="AS226" s="58" t="str">
        <f ca="1">IF(TODAY()-AB226&gt;365,"Iniciar Processo de Reajuste","Aguardar anualidade")</f>
        <v>Iniciar Processo de Reajuste</v>
      </c>
      <c r="AT226" s="58" t="str">
        <f>_xlfn.CONCAT(TEXT(B226,"000"),"/",C226)</f>
        <v>038/2023</v>
      </c>
      <c r="AU226" s="58"/>
      <c r="AV226" s="58" t="str" cm="1">
        <f t="array" ref="AV226">IF(CONTRATOS[[#This Row],[NOME DO FISCAL ]]="Sem indicação",
   CONTRATOS[[#This Row],[NOME DO FISCAL ]],
   _xlfn.LET(
      _xlpm.s, " "&amp;TRIM(CONTRATOS[[#This Row],[NOME DO FISCAL ]]),
      _xlpm.n, LEN(_xlpm.s)-1,
      _xlpm.idx, _xlfn.SEQUENCE(1,_xlpm.n),
      _xlpm.letras, IF(MID(_xlpm.s,_xlpm.idx,1)=" ", MID(_xlpm.s,_xlpm.idx+1,1), ""),
      _xlfn.TEXTJOIN("",TRUE,_xlpm.letras)
   )
)</f>
        <v>AMdS</v>
      </c>
      <c r="AW226" s="57" t="str">
        <f>IF(CONTRATOS[[#This Row],[FISCAL DEMANDANTE]]="sem indicação",CONTRATOS[[#This Row],[FISCAL TECNICO]],CONTRATOS[[#This Row],[FISCAL DEMANDANTE]])</f>
        <v>Alex Mota de Souza</v>
      </c>
      <c r="AX226" s="540" cm="1">
        <f t="array" ref="AX22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256660.66</v>
      </c>
      <c r="AY226" s="58" t="str">
        <f>_xlfn.CONCAT(CONTRATOS[[#This Row],[ARP ou CONTRATO]],CONTRATOS[[#This Row],[N°ANO]])</f>
        <v>CONTRATO038/2023</v>
      </c>
      <c r="AZ226" s="293" t="str">
        <f>IF(ISNUMBER(FIND("8.666",AA226)),
"Nos termos da Portaria n° 3.615/2021-GP, a prorrogação de contratos administrativos deverá ser instaurada com antecedência mínima de 60 (sessenta) dias do término da vigência, mediante envio do respectivo expediente à SEADM, via SEI.",
IF(ISNUMBER(FIND("14.133",AA226)),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26" s="556"/>
    </row>
    <row r="227" spans="1:53" ht="60">
      <c r="A227" s="58" t="s">
        <v>52</v>
      </c>
      <c r="B227" s="57" t="s">
        <v>655</v>
      </c>
      <c r="C227" s="58">
        <v>2024</v>
      </c>
      <c r="D227" s="57" t="s">
        <v>1529</v>
      </c>
      <c r="E227" s="58" t="s">
        <v>1530</v>
      </c>
      <c r="F227" s="59" t="s">
        <v>1531</v>
      </c>
      <c r="G227" s="57" t="s">
        <v>160</v>
      </c>
      <c r="H227" s="58" t="s">
        <v>58</v>
      </c>
      <c r="I227" s="60" t="s">
        <v>429</v>
      </c>
      <c r="J227" s="61">
        <v>45460</v>
      </c>
      <c r="K227" s="62" t="str">
        <f>TEXT(J227,"DD/MM/AA")</f>
        <v>17/06/24</v>
      </c>
      <c r="L227" s="61">
        <v>46921</v>
      </c>
      <c r="M227" s="63" t="str">
        <f>TEXT(L227,"DD/MM/AA")</f>
        <v>17/06/28</v>
      </c>
      <c r="N227" s="115">
        <f>_xlfn.DAYS(CONTRATOS[[#This Row],[TÉRMINO]],CONTRATOS[[#This Row],[INÍCIO]])</f>
        <v>1461</v>
      </c>
      <c r="O227" s="64">
        <f ca="1">IF(ISBLANK(CONTRATOS[[#This Row],[TÉRMINO]]),"-",IF(ISNUMBER(CONTRATOS[[#This Row],[TÉRMINO]]),IF(CONTRATOS[[#This Row],[TÉRMINO]]&lt;TODAY(),"EXPIRADO",CONTRATOS[[#This Row],[TÉRMINO]]-TODAY()),"INDETERMINADO"))</f>
        <v>747</v>
      </c>
      <c r="P227" s="64" t="str">
        <f ca="1">IF(O227="EXPIRADO","EXPIRADO",(IF(O227&lt;=30,"INFERIOR A 30 DIAS",(IF(O227&lt;=60,"INFERIOR A 60 DIAS",(IF(O227&lt;=90,"INFERIOR A 90 DIAS",(IF(O227&lt;=120,"INFERIOR A 120 DIAS",(IF(O227&lt;150,"INFERIOR A 150 DIAS",(IF(O227=150,"150 DIAS","SUPERIOR A 150 DIAS")))))))))))))</f>
        <v>SUPERIOR A 150 DIAS</v>
      </c>
      <c r="Q227" s="62" t="str">
        <f ca="1">IF(CONTRATOS[[#This Row],[TÉRMINO]]="","VIGENTE",IF(CONTRATOS[[#This Row],[TÉRMINO]]&gt;=TODAY(),"VIGENTE","EXPIRADO"))</f>
        <v>VIGENTE</v>
      </c>
      <c r="R227" s="293">
        <v>15719937.26</v>
      </c>
      <c r="S227" s="80" t="s">
        <v>60</v>
      </c>
      <c r="T227" s="66">
        <f>IF(LEFT(AY227,3)="ARP",
    0,
    IFERROR(VLOOKUP(AY227,'M.11 Contratos execução'!A:V,17,FALSE),0)
)</f>
        <v>7</v>
      </c>
      <c r="U227" s="58" t="s">
        <v>78</v>
      </c>
      <c r="V227" s="167" t="s">
        <v>1532</v>
      </c>
      <c r="W227" s="96" cm="1">
        <f t="array" ref="W22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27" s="96" cm="1">
        <f t="array" ref="X22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20804662.32</v>
      </c>
      <c r="Y227" s="67" t="s">
        <v>1533</v>
      </c>
      <c r="Z227" s="158">
        <v>46092</v>
      </c>
      <c r="AA227" s="58" t="s">
        <v>64</v>
      </c>
      <c r="AB227" s="58"/>
      <c r="AC227" s="58" t="s">
        <v>82</v>
      </c>
      <c r="AD227" s="289" t="str">
        <f>IF(CONTRATOS[[#This Row],[DIAS_CONTRATO]]&lt;=1800,"PRAZO LEGAL",IF(CONTRATOS[[#This Row],[DIAS_CONTRATO]]&lt;=2130,"EXCEPCIONAL","EMERGENCIAL"))</f>
        <v>PRAZO LEGAL</v>
      </c>
      <c r="AE227" s="116" t="str">
        <f>YEAR(L227) &amp; " - " &amp; IF(MONTH(L227)&lt;=3, "1º Trimestre", IF(MONTH(L227)&lt;=6, "2º Trimestre", IF(MONTH(L227)&lt;=9, "3º Trimestre", IF(MONTH(L227)&lt;=12, "4º Trimestre"))))</f>
        <v>2028 - 2º Trimestre</v>
      </c>
      <c r="AF227" s="130">
        <f>CONTRATOS[[#This Row],[TÉRMINO]]-60</f>
        <v>46861</v>
      </c>
      <c r="AG227" s="116" t="str">
        <f>IF(Z227="","Sem informação", IF(Z227&lt;=AF227, "Dentro do prazo", "Fora do prazo"))</f>
        <v>Dentro do prazo</v>
      </c>
      <c r="AH227" s="58" t="s">
        <v>115</v>
      </c>
      <c r="AJ227" s="58" t="s">
        <v>164</v>
      </c>
      <c r="AK227" s="58" t="s">
        <v>165</v>
      </c>
      <c r="AL227" s="58" t="s">
        <v>167</v>
      </c>
      <c r="AM227" s="58" t="s">
        <v>69</v>
      </c>
      <c r="AN227" s="58" t="s">
        <v>866</v>
      </c>
      <c r="AO22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enio.reboucas@tjpa.jus.br;helton.rocha@tjpa.jus.br; augusto.matos@tjpa.jus.br; ; randal.castro@tjpa.jus.br;coordenadoria.contratos@tjpa.jus.br</v>
      </c>
      <c r="AP227" s="143">
        <f ca="1">CONTRATOS[[#This Row],[TÉRMINO]]-TODAY()</f>
        <v>747</v>
      </c>
      <c r="AQ227" s="58" t="str">
        <f>IF(YEAR(CONTRATOS[[#This Row],[TÉRMINO]])=2024,INT((MONTH(CONTRATOS[[#This Row],[TÉRMINO]])+2)/3),"")</f>
        <v/>
      </c>
      <c r="AR227" s="58"/>
      <c r="AS227" s="58" t="str">
        <f ca="1">IF(TODAY()-AB227&gt;365,"Iniciar Processo de Reajuste","Aguardar anualidade")</f>
        <v>Iniciar Processo de Reajuste</v>
      </c>
      <c r="AT227" s="58" t="str">
        <f>_xlfn.CONCAT(TEXT(B227,"000"),"/",C227)</f>
        <v>049/2024</v>
      </c>
      <c r="AU227" s="58"/>
      <c r="AV227" s="58" t="str" cm="1">
        <f t="array" ref="AV227">IF(CONTRATOS[[#This Row],[NOME DO FISCAL ]]="Sem indicação",
   CONTRATOS[[#This Row],[NOME DO FISCAL ]],
   _xlfn.LET(
      _xlpm.s, " "&amp;TRIM(CONTRATOS[[#This Row],[NOME DO FISCAL ]]),
      _xlpm.n, LEN(_xlpm.s)-1,
      _xlpm.idx, _xlfn.SEQUENCE(1,_xlpm.n),
      _xlpm.letras, IF(MID(_xlpm.s,_xlpm.idx,1)=" ", MID(_xlpm.s,_xlpm.idx+1,1), ""),
      _xlfn.TEXTJOIN("",TRUE,_xlpm.letras)
   )
)</f>
        <v>HMdR</v>
      </c>
      <c r="AW227" s="57" t="str">
        <f>IF(CONTRATOS[[#This Row],[FISCAL DEMANDANTE]]="sem indicação",CONTRATOS[[#This Row],[FISCAL TECNICO]],CONTRATOS[[#This Row],[FISCAL DEMANDANTE]])</f>
        <v>Helton Moura da Rocha</v>
      </c>
      <c r="AX227" s="540" cm="1">
        <f t="array" ref="AX22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14779817.310000001</v>
      </c>
      <c r="AY227" s="58" t="str">
        <f>_xlfn.CONCAT(CONTRATOS[[#This Row],[ARP ou CONTRATO]],CONTRATOS[[#This Row],[N°ANO]])</f>
        <v>CONTRATO049/2024</v>
      </c>
      <c r="AZ227" s="293" t="str">
        <f>IF(ISNUMBER(FIND("8.666",AA227)),
"Nos termos da Portaria n° 3.615/2021-GP, a prorrogação de contratos administrativos deverá ser instaurada com antecedência mínima de 60 (sessenta) dias do término da vigência, mediante envio do respectivo expediente à SEADM, via SEI.",
IF(ISNUMBER(FIND("14.133",AA227)),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27" s="556"/>
    </row>
    <row r="228" spans="1:53" ht="60">
      <c r="A228" s="58" t="s">
        <v>52</v>
      </c>
      <c r="B228" s="57" t="s">
        <v>1534</v>
      </c>
      <c r="C228" s="58">
        <v>2025</v>
      </c>
      <c r="D228" s="57" t="s">
        <v>1535</v>
      </c>
      <c r="E228" s="58" t="s">
        <v>1536</v>
      </c>
      <c r="F228" s="59" t="s">
        <v>1537</v>
      </c>
      <c r="G228" s="57" t="s">
        <v>144</v>
      </c>
      <c r="H228" s="58" t="s">
        <v>145</v>
      </c>
      <c r="I228" s="60" t="s">
        <v>1538</v>
      </c>
      <c r="J228" s="61">
        <v>45868</v>
      </c>
      <c r="K228" s="62">
        <v>46964</v>
      </c>
      <c r="L228" s="61">
        <v>46964</v>
      </c>
      <c r="M228" s="63" t="s">
        <v>184</v>
      </c>
      <c r="N228" s="115" t="s">
        <v>185</v>
      </c>
      <c r="O228" s="62">
        <f ca="1">IF(ISBLANK(L228),"-",IF(ISNUMBER(L228),IF(L228&lt;TODAY(),"EXPIRADO",L228-TODAY()),"INDETERMINADO"))</f>
        <v>790</v>
      </c>
      <c r="P228" s="64" t="str">
        <f ca="1">IF(O228="EXPIRADO","EXPIRADO",(IF(O228&lt;=30,"INFERIOR A 30 DIAS",(IF(O228&lt;=60,"INFERIOR A 60 DIAS",(IF(O228&lt;=90,"INFERIOR A 90 DIAS",(IF(O228&lt;=120,"INFERIOR A 120 DIAS",(IF(O228&lt;150,"INFERIOR A 150 DIAS",(IF(O228=150,"150 DIAS","SUPERIOR A 150 DIAS")))))))))))))</f>
        <v>SUPERIOR A 150 DIAS</v>
      </c>
      <c r="Q228" s="62" t="str">
        <f ca="1">IF(L228="","VIGENTE",IF(L228&gt;=TODAY(),"VIGENTE","EXPIRADO"))</f>
        <v>VIGENTE</v>
      </c>
      <c r="R228" s="72">
        <v>62694</v>
      </c>
      <c r="S228" s="80" t="s">
        <v>60</v>
      </c>
      <c r="T228" s="66">
        <f>IF(LEFT(AY228,3)="ARP",
    0,
    IFERROR(VLOOKUP(AY228,'M.11 Contratos execução'!A:V,17,FALSE),0)
)</f>
        <v>0</v>
      </c>
      <c r="U228" s="455" t="s">
        <v>98</v>
      </c>
      <c r="V228" s="58" t="s">
        <v>1539</v>
      </c>
      <c r="W228" s="96" cm="1">
        <f t="array" ref="W22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28" s="96" cm="1">
        <f t="array" ref="X22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62694</v>
      </c>
      <c r="Y228" s="67" t="s">
        <v>1540</v>
      </c>
      <c r="Z228" s="158"/>
      <c r="AA228" s="58" t="s">
        <v>81</v>
      </c>
      <c r="AB228" s="58"/>
      <c r="AC228" s="407" t="s">
        <v>66</v>
      </c>
      <c r="AD228" s="116" t="s">
        <v>188</v>
      </c>
      <c r="AE228" s="116" t="s">
        <v>1541</v>
      </c>
      <c r="AF228" s="130">
        <v>46904</v>
      </c>
      <c r="AG228" s="116" t="str">
        <f>IF(Z228="","Sem informação", IF(Z228&lt;=AF228, "Dentro do prazo", "Fora do prazo"))</f>
        <v>Sem informação</v>
      </c>
      <c r="AH228" s="58"/>
      <c r="AJ228" s="58" t="s">
        <v>1542</v>
      </c>
      <c r="AK228" s="58" t="s">
        <v>69</v>
      </c>
      <c r="AL228" s="58" t="s">
        <v>153</v>
      </c>
      <c r="AM228" s="58" t="s">
        <v>69</v>
      </c>
      <c r="AN228" s="58" t="s">
        <v>69</v>
      </c>
      <c r="AO22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marilia.teles@tjpa.jus.br;; arthur.watrin@tjpa.jus.br; ; ;coordenadoria.contratos@tjpa.jus.br</v>
      </c>
      <c r="AP228" s="143">
        <v>1090</v>
      </c>
      <c r="AQ228" s="58" t="str">
        <f>IF(YEAR(CONTRATOS[[#This Row],[TÉRMINO]])=2024,INT((MONTH(CONTRATOS[[#This Row],[TÉRMINO]])+2)/3),"")</f>
        <v/>
      </c>
      <c r="AR228" s="58"/>
      <c r="AS228" s="58" t="str">
        <f ca="1">IF(TODAY()-AB228&gt;365,"Iniciar Processo de Reajuste","Aguardar anualidade")</f>
        <v>Iniciar Processo de Reajuste</v>
      </c>
      <c r="AT228" s="58" t="s">
        <v>1543</v>
      </c>
      <c r="AU228" s="58"/>
      <c r="AV228" s="58" t="str" cm="1">
        <f t="array" ref="AV228">IF(CONTRATOS[[#This Row],[NOME DO FISCAL ]]="Sem indicação",
   CONTRATOS[[#This Row],[NOME DO FISCAL ]],
   _xlfn.LET(
      _xlpm.s, " "&amp;TRIM(CONTRATOS[[#This Row],[NOME DO FISCAL ]]),
      _xlpm.n, LEN(_xlpm.s)-1,
      _xlpm.idx, _xlfn.SEQUENCE(1,_xlpm.n),
      _xlpm.letras, IF(MID(_xlpm.s,_xlpm.idx,1)=" ", MID(_xlpm.s,_xlpm.idx+1,1), ""),
      _xlfn.TEXTJOIN("",TRUE,_xlpm.letras)
   )
)</f>
        <v>AWdC</v>
      </c>
      <c r="AW228" s="57" t="str">
        <f>IF(CONTRATOS[[#This Row],[FISCAL DEMANDANTE]]="sem indicação",CONTRATOS[[#This Row],[FISCAL TECNICO]],CONTRATOS[[#This Row],[FISCAL DEMANDANTE]])</f>
        <v>Arthur Wadrin da Costa</v>
      </c>
      <c r="AX228" s="540" cm="1">
        <f t="array" ref="AX22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62694</v>
      </c>
      <c r="AY228" s="58" t="str">
        <f>_xlfn.CONCAT(CONTRATOS[[#This Row],[ARP ou CONTRATO]],CONTRATOS[[#This Row],[N°ANO]])</f>
        <v>CONTRATO085/2025</v>
      </c>
      <c r="AZ228" s="293" t="str">
        <f>IF(ISNUMBER(FIND("8.666",AA228)),
"Nos termos da Portaria n° 3.615/2021-GP, a prorrogação de contratos administrativos deverá ser instaurada com antecedência mínima de 60 (sessenta) dias do término da vigência, mediante envio do respectivo expediente à SEADM, via SEI.",
IF(ISNUMBER(FIND("14.133",AA228)),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28" s="556"/>
    </row>
    <row r="229" spans="1:53" ht="120" customHeight="1">
      <c r="A229" s="58" t="s">
        <v>52</v>
      </c>
      <c r="B229" s="57" t="s">
        <v>502</v>
      </c>
      <c r="C229" s="58">
        <v>2025</v>
      </c>
      <c r="D229" s="57" t="s">
        <v>1544</v>
      </c>
      <c r="E229" s="58" t="s">
        <v>1545</v>
      </c>
      <c r="F229" s="59" t="s">
        <v>1546</v>
      </c>
      <c r="G229" s="57" t="s">
        <v>57</v>
      </c>
      <c r="H229" s="58" t="s">
        <v>58</v>
      </c>
      <c r="I229" s="60" t="s">
        <v>1547</v>
      </c>
      <c r="J229" s="61">
        <v>45962</v>
      </c>
      <c r="K229" s="62" t="str">
        <f>TEXT(J229,"DD/MM/AA")</f>
        <v>01/11/25</v>
      </c>
      <c r="L229" s="61">
        <v>47058</v>
      </c>
      <c r="M229" s="63" t="str">
        <f>TEXT(L229,"DD/MM/AA")</f>
        <v>01/11/28</v>
      </c>
      <c r="N229" s="115">
        <f>_xlfn.DAYS(CONTRATOS[[#This Row],[TÉRMINO]],CONTRATOS[[#This Row],[INÍCIO]])</f>
        <v>1096</v>
      </c>
      <c r="O229" s="62">
        <f ca="1">IF(ISBLANK(CONTRATOS[[#This Row],[TÉRMINO]]),"-",IF(ISNUMBER(CONTRATOS[[#This Row],[TÉRMINO]]),IF(CONTRATOS[[#This Row],[TÉRMINO]]&lt;TODAY(),"EXPIRADO",CONTRATOS[[#This Row],[TÉRMINO]]-TODAY()),"INDETERMINADO"))</f>
        <v>884</v>
      </c>
      <c r="P229" s="64" t="str">
        <f ca="1">IF(O229="EXPIRADO","EXPIRADO",(IF(O229&lt;=30,"INFERIOR A 30 DIAS",(IF(O229&lt;=60,"INFERIOR A 60 DIAS",(IF(O229&lt;=90,"INFERIOR A 90 DIAS",(IF(O229&lt;=120,"INFERIOR A 120 DIAS",(IF(O229&lt;150,"INFERIOR A 150 DIAS",(IF(O229=150,"150 DIAS","SUPERIOR A 150 DIAS")))))))))))))</f>
        <v>SUPERIOR A 150 DIAS</v>
      </c>
      <c r="Q229" s="62" t="str">
        <f ca="1">IF(CONTRATOS[[#This Row],[TÉRMINO]]="","VIGENTE",IF(CONTRATOS[[#This Row],[TÉRMINO]]&gt;=TODAY(),"VIGENTE","EXPIRADO"))</f>
        <v>VIGENTE</v>
      </c>
      <c r="R229" s="293">
        <v>249958.8</v>
      </c>
      <c r="S229" s="80" t="s">
        <v>60</v>
      </c>
      <c r="T229" s="66">
        <f>IF(LEFT(AY229,3)="ARP",
    0,
    IFERROR(VLOOKUP(AY229,'M.11 Contratos execução'!A:V,17,FALSE),0)
)</f>
        <v>0</v>
      </c>
      <c r="U229" s="58" t="s">
        <v>207</v>
      </c>
      <c r="V229" s="167" t="s">
        <v>1548</v>
      </c>
      <c r="W229" s="96" cm="1">
        <f t="array" ref="W22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29" s="96" cm="1">
        <f t="array" ref="X22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249958.8</v>
      </c>
      <c r="Y229" s="67"/>
      <c r="Z229" s="158"/>
      <c r="AA229" s="58" t="s">
        <v>81</v>
      </c>
      <c r="AB229" s="61">
        <v>45824</v>
      </c>
      <c r="AC229" s="58"/>
      <c r="AD229" s="168" t="str">
        <f>IF(CONTRATOS[[#This Row],[DIAS_CONTRATO]]&lt;=1800,"PRAZO LEGAL",IF(CONTRATOS[[#This Row],[DIAS_CONTRATO]]&lt;=2130,"EXCEPCIONAL","EMERGENCIAL"))</f>
        <v>PRAZO LEGAL</v>
      </c>
      <c r="AE229" s="116" t="str">
        <f>YEAR(L229) &amp; " - " &amp; IF(MONTH(L229)&lt;=3, "1º Trimestre", IF(MONTH(L229)&lt;=6, "2º Trimestre", IF(MONTH(L229)&lt;=9, "3º Trimestre", IF(MONTH(L229)&lt;=12, "4º Trimestre"))))</f>
        <v>2028 - 4º Trimestre</v>
      </c>
      <c r="AF229" s="130">
        <f>CONTRATOS[[#This Row],[TÉRMINO]]-60</f>
        <v>46998</v>
      </c>
      <c r="AG229" s="116" t="str">
        <f>IF(Z229="","Sem informação", IF(Z229&lt;=AF229, "Dentro do prazo", "Fora do prazo"))</f>
        <v>Sem informação</v>
      </c>
      <c r="AH229" s="58"/>
      <c r="AJ229" s="58" t="s">
        <v>1549</v>
      </c>
      <c r="AK229" s="58" t="s">
        <v>69</v>
      </c>
      <c r="AL229" s="58" t="s">
        <v>1550</v>
      </c>
      <c r="AM229" s="58" t="s">
        <v>1551</v>
      </c>
      <c r="AN229" s="58" t="s">
        <v>1552</v>
      </c>
      <c r="AO229"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flavia.monteiro@tjpa.jus.br;; fabio.pereira@tjpa.jus.br; jean.ssantos@tjpa.jus.br; fabiola.oliveira@tjpa.jus.br;coordenadoria.contratos@tjpa.jus.br</v>
      </c>
      <c r="AP229" s="143">
        <f ca="1">CONTRATOS[[#This Row],[TÉRMINO]]-TODAY()</f>
        <v>884</v>
      </c>
      <c r="AQ229" s="58" t="str">
        <f>IF(YEAR(CONTRATOS[[#This Row],[TÉRMINO]])=2024,INT((MONTH(CONTRATOS[[#This Row],[TÉRMINO]])+2)/3),"")</f>
        <v/>
      </c>
      <c r="AR229" s="58"/>
      <c r="AS229" s="58" t="str">
        <f ca="1">IF(TODAY()-AB229&gt;365,"Iniciar Processo de Reajuste","Aguardar anualidade")</f>
        <v>Aguardar anualidade</v>
      </c>
      <c r="AT229" s="58" t="str">
        <f>_xlfn.CONCAT(TEXT(B229,"000"),"/",C229)</f>
        <v>100/2025</v>
      </c>
      <c r="AU229" s="58"/>
      <c r="AV229" s="57" t="str" cm="1">
        <f t="array" ref="AV229">IF(CONTRATOS[[#This Row],[NOME DO FISCAL ]]="Sem indicação",
   CONTRATOS[[#This Row],[NOME DO FISCAL ]],
   _xlfn.LET(
      _xlpm.s, " "&amp;TRIM(CONTRATOS[[#This Row],[NOME DO FISCAL ]]),
      _xlpm.n, LEN(_xlpm.s)-1,
      _xlpm.idx, _xlfn.SEQUENCE(1,_xlpm.n),
      _xlpm.letras, IF(MID(_xlpm.s,_xlpm.idx,1)=" ", MID(_xlpm.s,_xlpm.idx+1,1), ""),
      _xlfn.TEXTJOIN("",TRUE,_xlpm.letras)
   )
)</f>
        <v>FCdSP</v>
      </c>
      <c r="AW229" s="57" t="str">
        <f>IF(CONTRATOS[[#This Row],[FISCAL DEMANDANTE]]="sem indicação",CONTRATOS[[#This Row],[FISCAL TECNICO]],CONTRATOS[[#This Row],[FISCAL DEMANDANTE]])</f>
        <v>Fabio Cristino da Silva Pereira</v>
      </c>
      <c r="AX229" s="540" cm="1">
        <f t="array" ref="AX22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12673.43</v>
      </c>
      <c r="AY229" s="58" t="str">
        <f>_xlfn.CONCAT(CONTRATOS[[#This Row],[ARP ou CONTRATO]],CONTRATOS[[#This Row],[N°ANO]])</f>
        <v>CONTRATO100/2025</v>
      </c>
      <c r="AZ229" s="293" t="str">
        <f>IF(ISNUMBER(FIND("8.666",AA229)),
"Nos termos da Portaria n° 3.615/2021-GP, a prorrogação de contratos administrativos deverá ser instaurada com antecedência mínima de 60 (sessenta) dias do término da vigência, mediante envio do respectivo expediente à SEADM, via SEI.",
IF(ISNUMBER(FIND("14.133",AA229)),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29" s="556"/>
    </row>
    <row r="230" spans="1:53" ht="60">
      <c r="A230" s="58" t="s">
        <v>52</v>
      </c>
      <c r="B230" s="57" t="s">
        <v>787</v>
      </c>
      <c r="C230" s="58">
        <v>2024</v>
      </c>
      <c r="D230" s="57" t="s">
        <v>1553</v>
      </c>
      <c r="E230" s="58" t="s">
        <v>1554</v>
      </c>
      <c r="F230" s="59" t="s">
        <v>1555</v>
      </c>
      <c r="G230" s="57" t="s">
        <v>387</v>
      </c>
      <c r="H230" s="58" t="s">
        <v>145</v>
      </c>
      <c r="I230" s="60" t="s">
        <v>1556</v>
      </c>
      <c r="J230" s="61">
        <v>45598</v>
      </c>
      <c r="K230" s="62" t="str">
        <f>TEXT(J230,"DD/MM/AA")</f>
        <v>02/11/24</v>
      </c>
      <c r="L230" s="61">
        <v>47059</v>
      </c>
      <c r="M230" s="63" t="str">
        <f>TEXT(L230,"DD/MM/AA")</f>
        <v>02/11/28</v>
      </c>
      <c r="N230" s="115">
        <f>_xlfn.DAYS(CONTRATOS[[#This Row],[TÉRMINO]],CONTRATOS[[#This Row],[INÍCIO]])</f>
        <v>1461</v>
      </c>
      <c r="O230" s="62">
        <f ca="1">IF(ISBLANK(CONTRATOS[[#This Row],[TÉRMINO]]),"-",IF(ISNUMBER(CONTRATOS[[#This Row],[TÉRMINO]]),IF(CONTRATOS[[#This Row],[TÉRMINO]]&lt;TODAY(),"EXPIRADO",CONTRATOS[[#This Row],[TÉRMINO]]-TODAY()),"INDETERMINADO"))</f>
        <v>885</v>
      </c>
      <c r="P230" s="64" t="str">
        <f ca="1">IF(O230="EXPIRADO","EXPIRADO",(IF(O230&lt;=30,"INFERIOR A 30 DIAS",(IF(O230&lt;=60,"INFERIOR A 60 DIAS",(IF(O230&lt;=90,"INFERIOR A 90 DIAS",(IF(O230&lt;=120,"INFERIOR A 120 DIAS",(IF(O230&lt;150,"INFERIOR A 150 DIAS",(IF(O230=150,"150 DIAS","SUPERIOR A 150 DIAS")))))))))))))</f>
        <v>SUPERIOR A 150 DIAS</v>
      </c>
      <c r="Q230" s="62" t="str">
        <f ca="1">IF(CONTRATOS[[#This Row],[TÉRMINO]]="","VIGENTE",IF(CONTRATOS[[#This Row],[TÉRMINO]]&gt;=TODAY(),"VIGENTE","EXPIRADO"))</f>
        <v>VIGENTE</v>
      </c>
      <c r="R230" s="72">
        <v>191917.08</v>
      </c>
      <c r="S230" s="80" t="s">
        <v>60</v>
      </c>
      <c r="T230" s="66">
        <f>IF(LEFT(AY230,3)="ARP",
    0,
    IFERROR(VLOOKUP(AY230,'M.11 Contratos execução'!A:V,17,FALSE),0)
)</f>
        <v>1</v>
      </c>
      <c r="U230" s="455" t="s">
        <v>78</v>
      </c>
      <c r="V230" s="167" t="s">
        <v>1557</v>
      </c>
      <c r="W230" s="96" cm="1">
        <f t="array" ref="W23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16820.310000000001</v>
      </c>
      <c r="X230" s="96" cm="1">
        <f t="array" ref="X23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605531.22</v>
      </c>
      <c r="Y230" s="67" t="s">
        <v>1558</v>
      </c>
      <c r="Z230" s="158"/>
      <c r="AA230" s="58" t="s">
        <v>81</v>
      </c>
      <c r="AB230" s="61">
        <v>45941</v>
      </c>
      <c r="AC230" s="58" t="s">
        <v>66</v>
      </c>
      <c r="AD230" s="289" t="str">
        <f>IF(CONTRATOS[[#This Row],[DIAS_CONTRATO]]&lt;=1800,"PRAZO LEGAL",IF(CONTRATOS[[#This Row],[DIAS_CONTRATO]]&lt;=2130,"EXCEPCIONAL","EMERGENCIAL"))</f>
        <v>PRAZO LEGAL</v>
      </c>
      <c r="AE230" s="116" t="str">
        <f>YEAR(L230) &amp; " - " &amp; IF(MONTH(L230)&lt;=3, "1º Trimestre", IF(MONTH(L230)&lt;=6, "2º Trimestre", IF(MONTH(L230)&lt;=9, "3º Trimestre", IF(MONTH(L230)&lt;=12, "4º Trimestre"))))</f>
        <v>2028 - 4º Trimestre</v>
      </c>
      <c r="AF230" s="130">
        <f>CONTRATOS[[#This Row],[TÉRMINO]]-60</f>
        <v>46999</v>
      </c>
      <c r="AG230" s="116" t="str">
        <f>IF(Z230="","Sem informação", IF(Z230&lt;=AF230, "Dentro do prazo", "Fora do prazo"))</f>
        <v>Sem informação</v>
      </c>
      <c r="AH230" s="58" t="s">
        <v>115</v>
      </c>
      <c r="AJ230" s="58" t="s">
        <v>138</v>
      </c>
      <c r="AK230" s="58" t="s">
        <v>140</v>
      </c>
      <c r="AL230" s="58" t="s">
        <v>139</v>
      </c>
      <c r="AM230" s="58" t="s">
        <v>140</v>
      </c>
      <c r="AN230" s="58" t="s">
        <v>778</v>
      </c>
      <c r="AO23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nasareno.silva@tjpa.jus.br;kelle.auzier@tjpa.jus.br; antonio.souza@tjpa.jus.br; kelle.auzier@tjpa.jus.br; enderson.silva@tjpa.jus.br;coordenadoria.contratos@tjpa.jus.br</v>
      </c>
      <c r="AP230" s="143">
        <f ca="1">CONTRATOS[[#This Row],[TÉRMINO]]-TODAY()</f>
        <v>885</v>
      </c>
      <c r="AQ230" s="58" t="str">
        <f>IF(YEAR(CONTRATOS[[#This Row],[TÉRMINO]])=2024,INT((MONTH(CONTRATOS[[#This Row],[TÉRMINO]])+2)/3),"")</f>
        <v/>
      </c>
      <c r="AR230" s="58"/>
      <c r="AS230" s="58" t="str">
        <f ca="1">IF(TODAY()-AB230&gt;365,"Iniciar Processo de Reajuste","Aguardar anualidade")</f>
        <v>Aguardar anualidade</v>
      </c>
      <c r="AT230" s="58" t="str">
        <f>_xlfn.CONCAT(TEXT(B230,"000"),"/",C230)</f>
        <v>116/2024</v>
      </c>
      <c r="AU230" s="58"/>
      <c r="AV230" s="58" t="str" cm="1">
        <f t="array" ref="AV230">IF(CONTRATOS[[#This Row],[NOME DO FISCAL ]]="Sem indicação",
   CONTRATOS[[#This Row],[NOME DO FISCAL ]],
   _xlfn.LET(
      _xlpm.s, " "&amp;TRIM(CONTRATOS[[#This Row],[NOME DO FISCAL ]]),
      _xlpm.n, LEN(_xlpm.s)-1,
      _xlpm.idx, _xlfn.SEQUENCE(1,_xlpm.n),
      _xlpm.letras, IF(MID(_xlpm.s,_xlpm.idx,1)=" ", MID(_xlpm.s,_xlpm.idx+1,1), ""),
      _xlfn.TEXTJOIN("",TRUE,_xlpm.letras)
   )
)</f>
        <v>KKdSA</v>
      </c>
      <c r="AW230" s="57" t="str">
        <f>IF(CONTRATOS[[#This Row],[FISCAL DEMANDANTE]]="sem indicação",CONTRATOS[[#This Row],[FISCAL TECNICO]],CONTRATOS[[#This Row],[FISCAL DEMANDANTE]])</f>
        <v>Kelle Katiúscia da Silva Auzier</v>
      </c>
      <c r="AX230" s="540" cm="1">
        <f t="array" ref="AX23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225879.1</v>
      </c>
      <c r="AY230" s="58" t="str">
        <f>_xlfn.CONCAT(CONTRATOS[[#This Row],[ARP ou CONTRATO]],CONTRATOS[[#This Row],[N°ANO]])</f>
        <v>CONTRATO116/2024</v>
      </c>
      <c r="AZ230" s="293" t="str">
        <f>IF(ISNUMBER(FIND("8.666",AA230)),
"Nos termos da Portaria n° 3.615/2021-GP, a prorrogação de contratos administrativos deverá ser instaurada com antecedência mínima de 60 (sessenta) dias do término da vigência, mediante envio do respectivo expediente à SEADM, via SEI.",
IF(ISNUMBER(FIND("14.133",AA230)),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30" s="556"/>
    </row>
    <row r="231" spans="1:53" ht="72">
      <c r="A231" s="58" t="s">
        <v>52</v>
      </c>
      <c r="B231" s="57" t="s">
        <v>1559</v>
      </c>
      <c r="C231" s="58">
        <v>2024</v>
      </c>
      <c r="D231" s="57" t="s">
        <v>1560</v>
      </c>
      <c r="E231" s="58" t="s">
        <v>1561</v>
      </c>
      <c r="F231" s="59" t="s">
        <v>1562</v>
      </c>
      <c r="G231" s="57" t="s">
        <v>387</v>
      </c>
      <c r="H231" s="58" t="s">
        <v>145</v>
      </c>
      <c r="I231" s="60" t="s">
        <v>1563</v>
      </c>
      <c r="J231" s="61">
        <v>45647</v>
      </c>
      <c r="K231" s="62" t="str">
        <f>TEXT(J231,"DD/MM/AA")</f>
        <v>21/12/24</v>
      </c>
      <c r="L231" s="61">
        <v>47108</v>
      </c>
      <c r="M231" s="63" t="str">
        <f>TEXT(L231,"DD/MM/AA")</f>
        <v>21/12/28</v>
      </c>
      <c r="N231" s="115">
        <f>_xlfn.DAYS(CONTRATOS[[#This Row],[TÉRMINO]],CONTRATOS[[#This Row],[INÍCIO]])</f>
        <v>1461</v>
      </c>
      <c r="O231" s="62">
        <f ca="1">IF(ISBLANK(CONTRATOS[[#This Row],[TÉRMINO]]),"-",IF(ISNUMBER(CONTRATOS[[#This Row],[TÉRMINO]]),IF(CONTRATOS[[#This Row],[TÉRMINO]]&lt;TODAY(),"EXPIRADO",CONTRATOS[[#This Row],[TÉRMINO]]-TODAY()),"INDETERMINADO"))</f>
        <v>934</v>
      </c>
      <c r="P231" s="64" t="str">
        <f ca="1">IF(O231="EXPIRADO","EXPIRADO",(IF(O231&lt;=30,"INFERIOR A 30 DIAS",(IF(O231&lt;=60,"INFERIOR A 60 DIAS",(IF(O231&lt;=90,"INFERIOR A 90 DIAS",(IF(O231&lt;=120,"INFERIOR A 120 DIAS",(IF(O231&lt;150,"INFERIOR A 150 DIAS",(IF(O231=150,"150 DIAS","SUPERIOR A 150 DIAS")))))))))))))</f>
        <v>SUPERIOR A 150 DIAS</v>
      </c>
      <c r="Q231" s="62" t="str">
        <f ca="1">IF(CONTRATOS[[#This Row],[TÉRMINO]]="","VIGENTE",IF(CONTRATOS[[#This Row],[TÉRMINO]]&gt;=TODAY(),"VIGENTE","EXPIRADO"))</f>
        <v>VIGENTE</v>
      </c>
      <c r="R231" s="293">
        <v>115117.11</v>
      </c>
      <c r="S231" s="80" t="s">
        <v>60</v>
      </c>
      <c r="T231" s="66">
        <f>IF(LEFT(AY231,3)="ARP",
    0,
    IFERROR(VLOOKUP(AY231,'M.11 Contratos execução'!A:V,17,FALSE),0)
)</f>
        <v>1</v>
      </c>
      <c r="U231" s="58" t="s">
        <v>78</v>
      </c>
      <c r="V231" s="167" t="s">
        <v>1564</v>
      </c>
      <c r="W231" s="96" cm="1">
        <f t="array" ref="W23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31" s="96" cm="1">
        <f t="array" ref="X23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355099.16</v>
      </c>
      <c r="Y231" s="106" t="s">
        <v>1565</v>
      </c>
      <c r="Z231" s="158"/>
      <c r="AA231" s="58" t="s">
        <v>81</v>
      </c>
      <c r="AB231" s="61">
        <v>45959</v>
      </c>
      <c r="AC231" s="58" t="s">
        <v>66</v>
      </c>
      <c r="AD231" s="168" t="str">
        <f>IF(CONTRATOS[[#This Row],[DIAS_CONTRATO]]&lt;=1800,"PRAZO LEGAL",IF(CONTRATOS[[#This Row],[DIAS_CONTRATO]]&lt;=2130,"EXCEPCIONAL","EMERGENCIAL"))</f>
        <v>PRAZO LEGAL</v>
      </c>
      <c r="AE231" s="116" t="str">
        <f>YEAR(L231) &amp; " - " &amp; IF(MONTH(L231)&lt;=3, "1º Trimestre", IF(MONTH(L231)&lt;=6, "2º Trimestre", IF(MONTH(L231)&lt;=9, "3º Trimestre", IF(MONTH(L231)&lt;=12, "4º Trimestre"))))</f>
        <v>2028 - 4º Trimestre</v>
      </c>
      <c r="AF231" s="130">
        <f>CONTRATOS[[#This Row],[TÉRMINO]]-60</f>
        <v>47048</v>
      </c>
      <c r="AG231" s="116" t="str">
        <f>IF(Z231="","Sem informação", IF(Z231&lt;=AF231, "Dentro do prazo", "Fora do prazo"))</f>
        <v>Sem informação</v>
      </c>
      <c r="AH231" s="58" t="s">
        <v>115</v>
      </c>
      <c r="AJ231" s="58" t="s">
        <v>138</v>
      </c>
      <c r="AK231" s="58" t="s">
        <v>69</v>
      </c>
      <c r="AL231" s="58" t="s">
        <v>139</v>
      </c>
      <c r="AM231" s="58" t="s">
        <v>140</v>
      </c>
      <c r="AN231" s="58" t="s">
        <v>778</v>
      </c>
      <c r="AO23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 antonio.souza@tjpa.jus.br; kelle.auzier@tjpa.jus.br; enderson.silva@tjpa.jus.br;coordenadoria.contratos@tjpa.jus.br</v>
      </c>
      <c r="AP231" s="143">
        <f ca="1">CONTRATOS[[#This Row],[TÉRMINO]]-TODAY()</f>
        <v>934</v>
      </c>
      <c r="AQ231" s="58" t="str">
        <f>IF(YEAR(CONTRATOS[[#This Row],[TÉRMINO]])=2024,INT((MONTH(CONTRATOS[[#This Row],[TÉRMINO]])+2)/3),"")</f>
        <v/>
      </c>
      <c r="AR231" s="58"/>
      <c r="AS231" s="58" t="str">
        <f ca="1">IF(TODAY()-AB231&gt;365,"Iniciar Processo de Reajuste","Aguardar anualidade")</f>
        <v>Aguardar anualidade</v>
      </c>
      <c r="AT231" s="58" t="str">
        <f>_xlfn.CONCAT(TEXT(B231,"000"),"/",C231)</f>
        <v>131/2024</v>
      </c>
      <c r="AU231" s="58"/>
      <c r="AV231" s="58" t="str" cm="1">
        <f t="array" ref="AV231">IF(CONTRATOS[[#This Row],[NOME DO FISCAL ]]="Sem indicação",
   CONTRATOS[[#This Row],[NOME DO FISCAL ]],
   _xlfn.LET(
      _xlpm.s, " "&amp;TRIM(CONTRATOS[[#This Row],[NOME DO FISCAL ]]),
      _xlpm.n, LEN(_xlpm.s)-1,
      _xlpm.idx, _xlfn.SEQUENCE(1,_xlpm.n),
      _xlpm.letras, IF(MID(_xlpm.s,_xlpm.idx,1)=" ", MID(_xlpm.s,_xlpm.idx+1,1), ""),
      _xlfn.TEXTJOIN("",TRUE,_xlpm.letras)
   )
)</f>
        <v>AWEAdS</v>
      </c>
      <c r="AW231" s="57" t="str">
        <f>IF(CONTRATOS[[#This Row],[FISCAL DEMANDANTE]]="sem indicação",CONTRATOS[[#This Row],[FISCAL TECNICO]],CONTRATOS[[#This Row],[FISCAL DEMANDANTE]])</f>
        <v>Antonio Wilson Eutropio Azevedo de Souza</v>
      </c>
      <c r="AX231" s="540" cm="1">
        <f t="array" ref="AX23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121305.75</v>
      </c>
      <c r="AY231" s="58" t="str">
        <f>_xlfn.CONCAT(CONTRATOS[[#This Row],[ARP ou CONTRATO]],CONTRATOS[[#This Row],[N°ANO]])</f>
        <v>CONTRATO131/2024</v>
      </c>
      <c r="AZ231" s="293" t="str">
        <f>IF(ISNUMBER(FIND("8.666",AA231)),
"Nos termos da Portaria n° 3.615/2021-GP, a prorrogação de contratos administrativos deverá ser instaurada com antecedência mínima de 60 (sessenta) dias do término da vigência, mediante envio do respectivo expediente à SEADM, via SEI.",
IF(ISNUMBER(FIND("14.133",AA231)),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31" s="556"/>
    </row>
    <row r="232" spans="1:53" ht="84">
      <c r="A232" s="58" t="s">
        <v>52</v>
      </c>
      <c r="B232" s="57" t="s">
        <v>1566</v>
      </c>
      <c r="C232" s="58">
        <v>2024</v>
      </c>
      <c r="D232" s="57" t="s">
        <v>1567</v>
      </c>
      <c r="E232" s="58" t="s">
        <v>1568</v>
      </c>
      <c r="F232" s="59" t="s">
        <v>1569</v>
      </c>
      <c r="G232" s="57" t="s">
        <v>387</v>
      </c>
      <c r="H232" s="58" t="s">
        <v>145</v>
      </c>
      <c r="I232" s="60" t="s">
        <v>1570</v>
      </c>
      <c r="J232" s="61">
        <v>45305</v>
      </c>
      <c r="K232" s="62" t="str">
        <f>TEXT(J232,"DD/MM/AA")</f>
        <v>14/01/24</v>
      </c>
      <c r="L232" s="61">
        <v>47132</v>
      </c>
      <c r="M232" s="63" t="str">
        <f>TEXT(L232,"DD/MM/AA")</f>
        <v>14/01/29</v>
      </c>
      <c r="N232" s="115">
        <f>_xlfn.DAYS(CONTRATOS[[#This Row],[TÉRMINO]],CONTRATOS[[#This Row],[INÍCIO]])</f>
        <v>1827</v>
      </c>
      <c r="O232" s="62">
        <f ca="1">IF(ISBLANK(CONTRATOS[[#This Row],[TÉRMINO]]),"-",IF(ISNUMBER(CONTRATOS[[#This Row],[TÉRMINO]]),IF(CONTRATOS[[#This Row],[TÉRMINO]]&lt;TODAY(),"EXPIRADO",CONTRATOS[[#This Row],[TÉRMINO]]-TODAY()),"INDETERMINADO"))</f>
        <v>958</v>
      </c>
      <c r="P232" s="64" t="str">
        <f ca="1">IF(O232="EXPIRADO","EXPIRADO",(IF(O232&lt;=30,"INFERIOR A 30 DIAS",(IF(O232&lt;=60,"INFERIOR A 60 DIAS",(IF(O232&lt;=90,"INFERIOR A 90 DIAS",(IF(O232&lt;=120,"INFERIOR A 120 DIAS",(IF(O232&lt;150,"INFERIOR A 150 DIAS",(IF(O232=150,"150 DIAS","SUPERIOR A 150 DIAS")))))))))))))</f>
        <v>SUPERIOR A 150 DIAS</v>
      </c>
      <c r="Q232" s="62" t="str">
        <f ca="1">IF(CONTRATOS[[#This Row],[TÉRMINO]]="","VIGENTE",IF(CONTRATOS[[#This Row],[TÉRMINO]]&gt;=TODAY(),"VIGENTE","EXPIRADO"))</f>
        <v>VIGENTE</v>
      </c>
      <c r="R232" s="293">
        <v>125711.28</v>
      </c>
      <c r="S232" s="80" t="s">
        <v>60</v>
      </c>
      <c r="T232" s="66">
        <f>IF(LEFT(AY232,3)="ARP",
    0,
    IFERROR(VLOOKUP(AY232,'M.11 Contratos execução'!A:V,17,FALSE),0)
)</f>
        <v>0</v>
      </c>
      <c r="U232" s="58" t="s">
        <v>78</v>
      </c>
      <c r="V232" s="167" t="s">
        <v>1571</v>
      </c>
      <c r="W232" s="96" cm="1">
        <f t="array" ref="W23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32" s="96" cm="1">
        <f t="array" ref="X23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125711.28</v>
      </c>
      <c r="Y232" s="67" t="s">
        <v>1572</v>
      </c>
      <c r="Z232" s="158"/>
      <c r="AA232" s="58" t="s">
        <v>81</v>
      </c>
      <c r="AB232" s="61">
        <v>46000</v>
      </c>
      <c r="AC232" s="58" t="s">
        <v>66</v>
      </c>
      <c r="AD232" s="289" t="str">
        <f>IF(CONTRATOS[[#This Row],[DIAS_CONTRATO]]&lt;=1800,"PRAZO LEGAL",IF(CONTRATOS[[#This Row],[DIAS_CONTRATO]]&lt;=2130,"EXCEPCIONAL","EMERGENCIAL"))</f>
        <v>EXCEPCIONAL</v>
      </c>
      <c r="AE232" s="116" t="str">
        <f>YEAR(L232) &amp; " - " &amp; IF(MONTH(L232)&lt;=3, "1º Trimestre", IF(MONTH(L232)&lt;=6, "2º Trimestre", IF(MONTH(L232)&lt;=9, "3º Trimestre", IF(MONTH(L232)&lt;=12, "4º Trimestre"))))</f>
        <v>2029 - 1º Trimestre</v>
      </c>
      <c r="AF232" s="130">
        <f>CONTRATOS[[#This Row],[TÉRMINO]]-60</f>
        <v>47072</v>
      </c>
      <c r="AG232" s="116" t="str">
        <f>IF(Z232="","Sem informação", IF(Z232&lt;=AF232, "Dentro do prazo", "Fora do prazo"))</f>
        <v>Sem informação</v>
      </c>
      <c r="AH232" s="58" t="s">
        <v>115</v>
      </c>
      <c r="AJ232" s="58" t="s">
        <v>138</v>
      </c>
      <c r="AK232" s="58" t="s">
        <v>69</v>
      </c>
      <c r="AL232" s="58" t="s">
        <v>139</v>
      </c>
      <c r="AM232" s="58" t="s">
        <v>140</v>
      </c>
      <c r="AN232" s="58" t="s">
        <v>778</v>
      </c>
      <c r="AO23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 antonio.souza@tjpa.jus.br; kelle.auzier@tjpa.jus.br; enderson.silva@tjpa.jus.br;coordenadoria.contratos@tjpa.jus.br</v>
      </c>
      <c r="AP232" s="143">
        <f ca="1">CONTRATOS[[#This Row],[TÉRMINO]]-TODAY()</f>
        <v>958</v>
      </c>
      <c r="AQ232" s="58" t="str">
        <f>IF(YEAR(CONTRATOS[[#This Row],[TÉRMINO]])=2024,INT((MONTH(CONTRATOS[[#This Row],[TÉRMINO]])+2)/3),"")</f>
        <v/>
      </c>
      <c r="AR232" s="58"/>
      <c r="AS232" s="58" t="str">
        <f ca="1">IF(TODAY()-AB232&gt;365,"Iniciar Processo de Reajuste","Aguardar anualidade")</f>
        <v>Aguardar anualidade</v>
      </c>
      <c r="AT232" s="58" t="str">
        <f>_xlfn.CONCAT(TEXT(B232,"000"),"/",C232)</f>
        <v>133/2024</v>
      </c>
      <c r="AU232" s="58"/>
      <c r="AV232" s="58" t="str" cm="1">
        <f t="array" ref="AV232">IF(CONTRATOS[[#This Row],[NOME DO FISCAL ]]="Sem indicação",
   CONTRATOS[[#This Row],[NOME DO FISCAL ]],
   _xlfn.LET(
      _xlpm.s, " "&amp;TRIM(CONTRATOS[[#This Row],[NOME DO FISCAL ]]),
      _xlpm.n, LEN(_xlpm.s)-1,
      _xlpm.idx, _xlfn.SEQUENCE(1,_xlpm.n),
      _xlpm.letras, IF(MID(_xlpm.s,_xlpm.idx,1)=" ", MID(_xlpm.s,_xlpm.idx+1,1), ""),
      _xlfn.TEXTJOIN("",TRUE,_xlpm.letras)
   )
)</f>
        <v>AWEAdS</v>
      </c>
      <c r="AW232" s="57" t="str">
        <f>IF(CONTRATOS[[#This Row],[FISCAL DEMANDANTE]]="sem indicação",CONTRATOS[[#This Row],[FISCAL TECNICO]],CONTRATOS[[#This Row],[FISCAL DEMANDANTE]])</f>
        <v>Antonio Wilson Eutropio Azevedo de Souza</v>
      </c>
      <c r="AX232" s="540" cm="1">
        <f t="array" ref="AX23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115235.34</v>
      </c>
      <c r="AY232" s="58" t="str">
        <f>_xlfn.CONCAT(CONTRATOS[[#This Row],[ARP ou CONTRATO]],CONTRATOS[[#This Row],[N°ANO]])</f>
        <v>CONTRATO133/2024</v>
      </c>
      <c r="AZ232" s="293" t="str">
        <f>IF(ISNUMBER(FIND("8.666",AA232)),
"Nos termos da Portaria n° 3.615/2021-GP, a prorrogação de contratos administrativos deverá ser instaurada com antecedência mínima de 60 (sessenta) dias do término da vigência, mediante envio do respectivo expediente à SEADM, via SEI.",
IF(ISNUMBER(FIND("14.133",AA232)),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32" s="556"/>
    </row>
    <row r="233" spans="1:53" ht="84">
      <c r="A233" s="58" t="s">
        <v>52</v>
      </c>
      <c r="B233" s="57" t="s">
        <v>1119</v>
      </c>
      <c r="C233" s="58">
        <v>2025</v>
      </c>
      <c r="D233" s="57" t="s">
        <v>1560</v>
      </c>
      <c r="E233" s="58" t="s">
        <v>1573</v>
      </c>
      <c r="F233" s="59" t="s">
        <v>1574</v>
      </c>
      <c r="G233" s="57" t="s">
        <v>387</v>
      </c>
      <c r="H233" s="58" t="s">
        <v>145</v>
      </c>
      <c r="I233" s="60" t="s">
        <v>1048</v>
      </c>
      <c r="J233" s="61">
        <v>45690</v>
      </c>
      <c r="K233" s="62" t="str">
        <f>TEXT(J233,"DD/MM/AA")</f>
        <v>02/02/25</v>
      </c>
      <c r="L233" s="61">
        <v>47150</v>
      </c>
      <c r="M233" s="63" t="str">
        <f>TEXT(L233,"DD/MM/AA")</f>
        <v>01/02/29</v>
      </c>
      <c r="N233" s="115">
        <f>_xlfn.DAYS(CONTRATOS[[#This Row],[TÉRMINO]],CONTRATOS[[#This Row],[INÍCIO]])</f>
        <v>1460</v>
      </c>
      <c r="O233" s="62">
        <f ca="1">IF(ISBLANK(CONTRATOS[[#This Row],[TÉRMINO]]),"-",IF(ISNUMBER(CONTRATOS[[#This Row],[TÉRMINO]]),IF(CONTRATOS[[#This Row],[TÉRMINO]]&lt;TODAY(),"EXPIRADO",CONTRATOS[[#This Row],[TÉRMINO]]-TODAY()),"INDETERMINADO"))</f>
        <v>976</v>
      </c>
      <c r="P233" s="64" t="str">
        <f ca="1">IF(O233="EXPIRADO","EXPIRADO",(IF(O233&lt;=30,"INFERIOR A 30 DIAS",(IF(O233&lt;=60,"INFERIOR A 60 DIAS",(IF(O233&lt;=90,"INFERIOR A 90 DIAS",(IF(O233&lt;=120,"INFERIOR A 120 DIAS",(IF(O233&lt;150,"INFERIOR A 150 DIAS",(IF(O233=150,"150 DIAS","SUPERIOR A 150 DIAS")))))))))))))</f>
        <v>SUPERIOR A 150 DIAS</v>
      </c>
      <c r="Q233" s="62" t="str">
        <f ca="1">IF(CONTRATOS[[#This Row],[TÉRMINO]]="","VIGENTE",IF(CONTRATOS[[#This Row],[TÉRMINO]]&gt;=TODAY(),"VIGENTE","EXPIRADO"))</f>
        <v>VIGENTE</v>
      </c>
      <c r="R233" s="293">
        <v>123790.93</v>
      </c>
      <c r="S233" s="80" t="s">
        <v>60</v>
      </c>
      <c r="T233" s="66">
        <f>IF(LEFT(AY233,3)="ARP",
    0,
    IFERROR(VLOOKUP(AY233,'M.11 Contratos execução'!A:V,17,FALSE),0)
)</f>
        <v>0</v>
      </c>
      <c r="U233" s="58" t="s">
        <v>78</v>
      </c>
      <c r="V233" s="167" t="s">
        <v>1575</v>
      </c>
      <c r="W233" s="96" cm="1">
        <f t="array" ref="W23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33" s="96" cm="1">
        <f t="array" ref="X23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123790.93</v>
      </c>
      <c r="Y233" s="67" t="s">
        <v>1576</v>
      </c>
      <c r="Z233" s="158"/>
      <c r="AA233" s="58" t="s">
        <v>81</v>
      </c>
      <c r="AB233" s="61">
        <v>46032</v>
      </c>
      <c r="AC233" s="58"/>
      <c r="AD233" s="168" t="str">
        <f>IF(CONTRATOS[[#This Row],[DIAS_CONTRATO]]&lt;=1800,"PRAZO LEGAL",IF(CONTRATOS[[#This Row],[DIAS_CONTRATO]]&lt;=2130,"EXCEPCIONAL","EMERGENCIAL"))</f>
        <v>PRAZO LEGAL</v>
      </c>
      <c r="AE233" s="116" t="str">
        <f>YEAR(L233) &amp; " - " &amp; IF(MONTH(L233)&lt;=3, "1º Trimestre", IF(MONTH(L233)&lt;=6, "2º Trimestre", IF(MONTH(L233)&lt;=9, "3º Trimestre", IF(MONTH(L233)&lt;=12, "4º Trimestre"))))</f>
        <v>2029 - 1º Trimestre</v>
      </c>
      <c r="AF233" s="130">
        <f>CONTRATOS[[#This Row],[TÉRMINO]]-60</f>
        <v>47090</v>
      </c>
      <c r="AG233" s="116" t="str">
        <f>IF(Z233="","Sem informação", IF(Z233&lt;=AF233, "Dentro do prazo", "Fora do prazo"))</f>
        <v>Sem informação</v>
      </c>
      <c r="AH233" s="79" t="s">
        <v>115</v>
      </c>
      <c r="AJ233" s="58" t="s">
        <v>138</v>
      </c>
      <c r="AK233" s="58" t="s">
        <v>69</v>
      </c>
      <c r="AL233" s="58" t="s">
        <v>139</v>
      </c>
      <c r="AM233" s="58" t="s">
        <v>140</v>
      </c>
      <c r="AN233" s="58" t="s">
        <v>778</v>
      </c>
      <c r="AO23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 antonio.souza@tjpa.jus.br; kelle.auzier@tjpa.jus.br; enderson.silva@tjpa.jus.br;coordenadoria.contratos@tjpa.jus.br</v>
      </c>
      <c r="AP233" s="143">
        <f ca="1">CONTRATOS[[#This Row],[TÉRMINO]]-TODAY()</f>
        <v>976</v>
      </c>
      <c r="AQ233" s="58" t="str">
        <f>IF(YEAR(CONTRATOS[[#This Row],[TÉRMINO]])=2024,INT((MONTH(CONTRATOS[[#This Row],[TÉRMINO]])+2)/3),"")</f>
        <v/>
      </c>
      <c r="AR233" s="58"/>
      <c r="AS233" s="58" t="str">
        <f ca="1">IF(TODAY()-AB233&gt;365,"Iniciar Processo de Reajuste","Aguardar anualidade")</f>
        <v>Aguardar anualidade</v>
      </c>
      <c r="AT233" s="58" t="str">
        <f>_xlfn.CONCAT(TEXT(B233,"000"),"/",C233)</f>
        <v>009/2025</v>
      </c>
      <c r="AU233" s="58"/>
      <c r="AV233" s="58" t="str" cm="1">
        <f t="array" ref="AV233">IF(CONTRATOS[[#This Row],[NOME DO FISCAL ]]="Sem indicação",
   CONTRATOS[[#This Row],[NOME DO FISCAL ]],
   _xlfn.LET(
      _xlpm.s, " "&amp;TRIM(CONTRATOS[[#This Row],[NOME DO FISCAL ]]),
      _xlpm.n, LEN(_xlpm.s)-1,
      _xlpm.idx, _xlfn.SEQUENCE(1,_xlpm.n),
      _xlpm.letras, IF(MID(_xlpm.s,_xlpm.idx,1)=" ", MID(_xlpm.s,_xlpm.idx+1,1), ""),
      _xlfn.TEXTJOIN("",TRUE,_xlpm.letras)
   )
)</f>
        <v>AWEAdS</v>
      </c>
      <c r="AW233" s="57" t="str">
        <f>IF(CONTRATOS[[#This Row],[FISCAL DEMANDANTE]]="sem indicação",CONTRATOS[[#This Row],[FISCAL TECNICO]],CONTRATOS[[#This Row],[FISCAL DEMANDANTE]])</f>
        <v>Antonio Wilson Eutropio Azevedo de Souza</v>
      </c>
      <c r="AX233" s="540" cm="1">
        <f t="array" ref="AX23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113475.01</v>
      </c>
      <c r="AY233" s="58" t="str">
        <f>_xlfn.CONCAT(CONTRATOS[[#This Row],[ARP ou CONTRATO]],CONTRATOS[[#This Row],[N°ANO]])</f>
        <v>CONTRATO009/2025</v>
      </c>
      <c r="AZ233" s="293" t="str">
        <f>IF(ISNUMBER(FIND("8.666",AA233)),
"Nos termos da Portaria n° 3.615/2021-GP, a prorrogação de contratos administrativos deverá ser instaurada com antecedência mínima de 60 (sessenta) dias do término da vigência, mediante envio do respectivo expediente à SEADM, via SEI.",
IF(ISNUMBER(FIND("14.133",AA233)),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33" s="556"/>
    </row>
    <row r="234" spans="1:53" ht="60">
      <c r="A234" s="58" t="s">
        <v>52</v>
      </c>
      <c r="B234" s="57" t="s">
        <v>955</v>
      </c>
      <c r="C234" s="58">
        <v>2026</v>
      </c>
      <c r="D234" s="57" t="s">
        <v>1577</v>
      </c>
      <c r="E234" s="58" t="s">
        <v>1578</v>
      </c>
      <c r="F234" s="59" t="s">
        <v>1579</v>
      </c>
      <c r="G234" s="57" t="s">
        <v>144</v>
      </c>
      <c r="H234" s="58" t="s">
        <v>58</v>
      </c>
      <c r="I234" s="60" t="s">
        <v>1056</v>
      </c>
      <c r="J234" s="61">
        <v>46090</v>
      </c>
      <c r="K234" s="62" t="str">
        <f>TEXT(J234,"DD/MM/AA")</f>
        <v>09/03/26</v>
      </c>
      <c r="L234" s="61">
        <v>47186</v>
      </c>
      <c r="M234" s="63" t="str">
        <f>TEXT(L234,"DD/MM/AA")</f>
        <v>09/03/29</v>
      </c>
      <c r="N234" s="115">
        <f>_xlfn.DAYS(CONTRATOS[[#This Row],[TÉRMINO]],CONTRATOS[[#This Row],[INÍCIO]])</f>
        <v>1096</v>
      </c>
      <c r="O234" s="62">
        <f ca="1">IF(ISBLANK(CONTRATOS[[#This Row],[TÉRMINO]]),"-",IF(ISNUMBER(CONTRATOS[[#This Row],[TÉRMINO]]),IF(CONTRATOS[[#This Row],[TÉRMINO]]&lt;TODAY(),"EXPIRADO",CONTRATOS[[#This Row],[TÉRMINO]]-TODAY()),"INDETERMINADO"))</f>
        <v>1012</v>
      </c>
      <c r="P234" s="64" t="str">
        <f ca="1">IF(O234="EXPIRADO","EXPIRADO",(IF(O234&lt;=30,"INFERIOR A 30 DIAS",(IF(O234&lt;=60,"INFERIOR A 60 DIAS",(IF(O234&lt;=90,"INFERIOR A 90 DIAS",(IF(O234&lt;=120,"INFERIOR A 120 DIAS",(IF(O234&lt;150,"INFERIOR A 150 DIAS",(IF(O234=150,"150 DIAS","SUPERIOR A 150 DIAS")))))))))))))</f>
        <v>SUPERIOR A 150 DIAS</v>
      </c>
      <c r="Q234" s="62" t="str">
        <f ca="1">IF(CONTRATOS[[#This Row],[TÉRMINO]]="","VIGENTE",IF(CONTRATOS[[#This Row],[TÉRMINO]]&gt;=TODAY(),"VIGENTE","EXPIRADO"))</f>
        <v>VIGENTE</v>
      </c>
      <c r="R234" s="293">
        <v>20182</v>
      </c>
      <c r="S234" s="80" t="s">
        <v>60</v>
      </c>
      <c r="T234" s="599">
        <f>IF(LEFT(AY234,3)="ARP",
    0,
    IFERROR(VLOOKUP(AY234,'M.11 Contratos execução'!A:V,17,FALSE),0)
)</f>
        <v>0</v>
      </c>
      <c r="U234" s="58" t="s">
        <v>98</v>
      </c>
      <c r="V234" s="167" t="s">
        <v>1580</v>
      </c>
      <c r="W234" s="179" cm="1">
        <f t="array" ref="W23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34" s="179" cm="1">
        <f t="array" ref="X23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20182</v>
      </c>
      <c r="Y234" s="67" t="s">
        <v>1581</v>
      </c>
      <c r="Z234" s="158"/>
      <c r="AA234" s="58" t="s">
        <v>81</v>
      </c>
      <c r="AB234" s="58"/>
      <c r="AC234" s="58" t="s">
        <v>65</v>
      </c>
      <c r="AD234" s="168" t="str">
        <f>IF(CONTRATOS[[#This Row],[DIAS_CONTRATO]]&lt;=1800,"PRAZO LEGAL",IF(CONTRATOS[[#This Row],[DIAS_CONTRATO]]&lt;=2130,"EXCEPCIONAL","EMERGENCIAL"))</f>
        <v>PRAZO LEGAL</v>
      </c>
      <c r="AE234" s="116" t="str">
        <f>YEAR(L234) &amp; " - " &amp; IF(MONTH(L234)&lt;=3, "1º Trimestre", IF(MONTH(L234)&lt;=6, "2º Trimestre", IF(MONTH(L234)&lt;=9, "3º Trimestre", IF(MONTH(L234)&lt;=12, "4º Trimestre"))))</f>
        <v>2029 - 1º Trimestre</v>
      </c>
      <c r="AF234" s="130">
        <f>CONTRATOS[[#This Row],[TÉRMINO]]-60</f>
        <v>47126</v>
      </c>
      <c r="AG234" s="116" t="str">
        <f>IF(Z234="","Sem informação", IF(Z234&lt;=AF234, "Dentro do prazo", "Fora do prazo"))</f>
        <v>Sem informação</v>
      </c>
      <c r="AH234" s="79"/>
      <c r="AJ234" s="58" t="s">
        <v>1070</v>
      </c>
      <c r="AK234" s="58" t="s">
        <v>1070</v>
      </c>
      <c r="AL234" s="58" t="s">
        <v>381</v>
      </c>
      <c r="AM234" s="58" t="s">
        <v>69</v>
      </c>
      <c r="AN234" s="58" t="s">
        <v>69</v>
      </c>
      <c r="AO23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ramon.nascimento@tjpa.jus.br;ramon.nascimento@tjpa.jus.br; diego.fsilva@tjpa.jus.br; ; ;coordenadoria.contratos@tjpa.jus.br</v>
      </c>
      <c r="AP234" s="143">
        <f ca="1">CONTRATOS[[#This Row],[TÉRMINO]]-TODAY()</f>
        <v>1012</v>
      </c>
      <c r="AQ234" s="58" t="str">
        <f>IF(YEAR(CONTRATOS[[#This Row],[TÉRMINO]])=2024,INT((MONTH(CONTRATOS[[#This Row],[TÉRMINO]])+2)/3),"")</f>
        <v/>
      </c>
      <c r="AR234" s="58"/>
      <c r="AS234" s="58" t="str">
        <f ca="1">IF(TODAY()-AB234&gt;365,"Iniciar Processo de Reajuste","Aguardar anualidade")</f>
        <v>Iniciar Processo de Reajuste</v>
      </c>
      <c r="AT234" s="58" t="str">
        <f>_xlfn.CONCAT(TEXT(B234,"000"),"/",C234)</f>
        <v>002/2026</v>
      </c>
      <c r="AU234" s="58"/>
      <c r="AV234" s="57" t="str" cm="1">
        <f t="array" ref="AV234">IF(CONTRATOS[[#This Row],[NOME DO FISCAL ]]="Sem indicação",
   CONTRATOS[[#This Row],[NOME DO FISCAL ]],
   _xlfn.LET(
      _xlpm.s, " "&amp;TRIM(CONTRATOS[[#This Row],[NOME DO FISCAL ]]),
      _xlpm.n, LEN(_xlpm.s)-1,
      _xlpm.idx, _xlfn.SEQUENCE(1,_xlpm.n),
      _xlpm.letras, IF(MID(_xlpm.s,_xlpm.idx,1)=" ", MID(_xlpm.s,_xlpm.idx+1,1), ""),
      _xlfn.TEXTJOIN("",TRUE,_xlpm.letras)
   )
)</f>
        <v>RSdN</v>
      </c>
      <c r="AW234" s="57" t="str">
        <f>IF(CONTRATOS[[#This Row],[FISCAL DEMANDANTE]]="sem indicação",CONTRATOS[[#This Row],[FISCAL TECNICO]],CONTRATOS[[#This Row],[FISCAL DEMANDANTE]])</f>
        <v>Ramon Santos do Nascimento</v>
      </c>
      <c r="AX234" s="540" cm="1">
        <f t="array" ref="AX23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34" s="58" t="str">
        <f>_xlfn.CONCAT(CONTRATOS[[#This Row],[ARP ou CONTRATO]],CONTRATOS[[#This Row],[N°ANO]])</f>
        <v>CONTRATO002/2026</v>
      </c>
      <c r="AZ234" s="293" t="str">
        <f>IF(ISNUMBER(FIND("8.666",AA234)),
"Nos termos da Portaria n° 3.615/2021-GP, a prorrogação de contratos administrativos deverá ser instaurada com antecedência mínima de 60 (sessenta) dias do término da vigência, mediante envio do respectivo expediente à SEADM, via SEI.",
IF(ISNUMBER(FIND("14.133",AA234)),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34" s="556"/>
    </row>
    <row r="235" spans="1:53" ht="84">
      <c r="A235" s="58" t="s">
        <v>52</v>
      </c>
      <c r="B235" s="57" t="s">
        <v>470</v>
      </c>
      <c r="C235" s="58">
        <v>2026</v>
      </c>
      <c r="D235" s="57" t="s">
        <v>1582</v>
      </c>
      <c r="E235" s="58" t="s">
        <v>1583</v>
      </c>
      <c r="F235" s="59" t="s">
        <v>1584</v>
      </c>
      <c r="G235" s="57" t="s">
        <v>57</v>
      </c>
      <c r="H235" s="58" t="s">
        <v>58</v>
      </c>
      <c r="I235" s="60" t="s">
        <v>1585</v>
      </c>
      <c r="J235" s="61">
        <v>46093</v>
      </c>
      <c r="K235" s="62" t="str">
        <f>TEXT(J235,"DD/MM/AA")</f>
        <v>12/03/26</v>
      </c>
      <c r="L235" s="61">
        <v>47189</v>
      </c>
      <c r="M235" s="63" t="str">
        <f>TEXT(L235,"DD/MM/AA")</f>
        <v>12/03/29</v>
      </c>
      <c r="N235" s="115">
        <f>_xlfn.DAYS(CONTRATOS[[#This Row],[TÉRMINO]],CONTRATOS[[#This Row],[INÍCIO]])</f>
        <v>1096</v>
      </c>
      <c r="O235" s="62">
        <f ca="1">IF(ISBLANK(CONTRATOS[[#This Row],[TÉRMINO]]),"-",IF(ISNUMBER(CONTRATOS[[#This Row],[TÉRMINO]]),IF(CONTRATOS[[#This Row],[TÉRMINO]]&lt;TODAY(),"EXPIRADO",CONTRATOS[[#This Row],[TÉRMINO]]-TODAY()),"INDETERMINADO"))</f>
        <v>1015</v>
      </c>
      <c r="P235" s="64" t="str">
        <f ca="1">IF(O235="EXPIRADO","EXPIRADO",(IF(O235&lt;=30,"INFERIOR A 30 DIAS",(IF(O235&lt;=60,"INFERIOR A 60 DIAS",(IF(O235&lt;=90,"INFERIOR A 90 DIAS",(IF(O235&lt;=120,"INFERIOR A 120 DIAS",(IF(O235&lt;150,"INFERIOR A 150 DIAS",(IF(O235=150,"150 DIAS","SUPERIOR A 150 DIAS")))))))))))))</f>
        <v>SUPERIOR A 150 DIAS</v>
      </c>
      <c r="Q235" s="62" t="str">
        <f ca="1">IF(CONTRATOS[[#This Row],[TÉRMINO]]="","VIGENTE",IF(CONTRATOS[[#This Row],[TÉRMINO]]&gt;=TODAY(),"VIGENTE","EXPIRADO"))</f>
        <v>VIGENTE</v>
      </c>
      <c r="R235" s="179">
        <v>3447875.88</v>
      </c>
      <c r="S235" s="80" t="s">
        <v>60</v>
      </c>
      <c r="T235" s="599">
        <f>IF(LEFT(AY235,3)="ARP",
    0,
    IFERROR(VLOOKUP(AY235,'M.11 Contratos execução'!A:V,17,FALSE),0)
)</f>
        <v>0</v>
      </c>
      <c r="U235" s="455" t="s">
        <v>243</v>
      </c>
      <c r="V235" s="167" t="s">
        <v>1586</v>
      </c>
      <c r="W235" s="179" cm="1">
        <f t="array" ref="W23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35" s="179" cm="1">
        <f t="array" ref="X23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3447875.88</v>
      </c>
      <c r="Y235" s="67"/>
      <c r="Z235" s="158"/>
      <c r="AA235" s="58" t="s">
        <v>81</v>
      </c>
      <c r="AB235" s="61">
        <v>45945</v>
      </c>
      <c r="AC235" s="58" t="s">
        <v>65</v>
      </c>
      <c r="AD235" s="168" t="str">
        <f>IF(CONTRATOS[[#This Row],[DIAS_CONTRATO]]&lt;=1800,"PRAZO LEGAL",IF(CONTRATOS[[#This Row],[DIAS_CONTRATO]]&lt;=2130,"EXCEPCIONAL","EMERGENCIAL"))</f>
        <v>PRAZO LEGAL</v>
      </c>
      <c r="AE235" s="116" t="str">
        <f>YEAR(L235) &amp; " - " &amp; IF(MONTH(L235)&lt;=3, "1º Trimestre", IF(MONTH(L235)&lt;=6, "2º Trimestre", IF(MONTH(L235)&lt;=9, "3º Trimestre", IF(MONTH(L235)&lt;=12, "4º Trimestre"))))</f>
        <v>2029 - 1º Trimestre</v>
      </c>
      <c r="AF235" s="130">
        <f>CONTRATOS[[#This Row],[TÉRMINO]]-60</f>
        <v>47129</v>
      </c>
      <c r="AG235" s="116" t="str">
        <f>IF(Z235="","Sem informação", IF(Z235&lt;=AF235, "Dentro do prazo", "Fora do prazo"))</f>
        <v>Sem informação</v>
      </c>
      <c r="AH235" s="79"/>
      <c r="AJ235" s="58" t="s">
        <v>987</v>
      </c>
      <c r="AK235" s="58" t="s">
        <v>69</v>
      </c>
      <c r="AL235" s="58" t="s">
        <v>1587</v>
      </c>
      <c r="AM235" s="58" t="s">
        <v>1588</v>
      </c>
      <c r="AN235" s="58" t="s">
        <v>988</v>
      </c>
      <c r="AO23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edson.souza@tjpa.jus.br;; ivaneide.ribeiro@tjpa.jus.br; antonio.bahia@tjpa.jus.br; erison.souza@tjpa.jus.br;coordenadoria.contratos@tjpa.jus.br</v>
      </c>
      <c r="AP235" s="143">
        <f ca="1">CONTRATOS[[#This Row],[TÉRMINO]]-TODAY()</f>
        <v>1015</v>
      </c>
      <c r="AQ235" s="58" t="str">
        <f>IF(YEAR(CONTRATOS[[#This Row],[TÉRMINO]])=2024,INT((MONTH(CONTRATOS[[#This Row],[TÉRMINO]])+2)/3),"")</f>
        <v/>
      </c>
      <c r="AR235" s="58"/>
      <c r="AS235" s="58" t="str">
        <f ca="1">IF(TODAY()-AB235&gt;365,"Iniciar Processo de Reajuste","Aguardar anualidade")</f>
        <v>Aguardar anualidade</v>
      </c>
      <c r="AT235" s="58" t="str">
        <f>_xlfn.CONCAT(TEXT(B235,"000"),"/",C235)</f>
        <v>008/2026</v>
      </c>
      <c r="AU235" s="58"/>
      <c r="AV235" s="57" t="str" cm="1">
        <f t="array" ref="AV235">IF(CONTRATOS[[#This Row],[NOME DO FISCAL ]]="Sem indicação",
   CONTRATOS[[#This Row],[NOME DO FISCAL ]],
   _xlfn.LET(
      _xlpm.s, " "&amp;TRIM(CONTRATOS[[#This Row],[NOME DO FISCAL ]]),
      _xlpm.n, LEN(_xlpm.s)-1,
      _xlpm.idx, _xlfn.SEQUENCE(1,_xlpm.n),
      _xlpm.letras, IF(MID(_xlpm.s,_xlpm.idx,1)=" ", MID(_xlpm.s,_xlpm.idx+1,1), ""),
      _xlfn.TEXTJOIN("",TRUE,_xlpm.letras)
   )
)</f>
        <v>ILR</v>
      </c>
      <c r="AW235" s="57" t="str">
        <f>IF(CONTRATOS[[#This Row],[FISCAL DEMANDANTE]]="sem indicação",CONTRATOS[[#This Row],[FISCAL TECNICO]],CONTRATOS[[#This Row],[FISCAL DEMANDANTE]])</f>
        <v>Ivaneide Lima Ribeiro</v>
      </c>
      <c r="AX235" s="540" cm="1">
        <f t="array" ref="AX23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35" s="58" t="str">
        <f>_xlfn.CONCAT(CONTRATOS[[#This Row],[ARP ou CONTRATO]],CONTRATOS[[#This Row],[N°ANO]])</f>
        <v>CONTRATO008/2026</v>
      </c>
      <c r="AZ235" s="293" t="str">
        <f>IF(ISNUMBER(FIND("8.666",AA235)),
"Nos termos da Portaria n° 3.615/2021-GP, a prorrogação de contratos administrativos deverá ser instaurada com antecedência mínima de 60 (sessenta) dias do término da vigência, mediante envio do respectivo expediente à SEADM, via SEI.",
IF(ISNUMBER(FIND("14.133",AA235)),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35" s="556"/>
    </row>
    <row r="236" spans="1:53" s="58" customFormat="1" ht="84">
      <c r="A236" s="58" t="s">
        <v>52</v>
      </c>
      <c r="B236" s="57" t="s">
        <v>1119</v>
      </c>
      <c r="C236" s="58">
        <v>2026</v>
      </c>
      <c r="D236" s="57" t="s">
        <v>1589</v>
      </c>
      <c r="E236" s="58" t="s">
        <v>1590</v>
      </c>
      <c r="F236" s="59" t="s">
        <v>1584</v>
      </c>
      <c r="G236" s="57" t="s">
        <v>57</v>
      </c>
      <c r="H236" s="58" t="s">
        <v>58</v>
      </c>
      <c r="I236" s="60" t="s">
        <v>1585</v>
      </c>
      <c r="J236" s="61">
        <v>46093</v>
      </c>
      <c r="K236" s="62" t="str">
        <f>TEXT(J236,"DD/MM/AA")</f>
        <v>12/03/26</v>
      </c>
      <c r="L236" s="61">
        <v>47189</v>
      </c>
      <c r="M236" s="63" t="str">
        <f>TEXT(L236,"DD/MM/AA")</f>
        <v>12/03/29</v>
      </c>
      <c r="N236" s="115">
        <f>_xlfn.DAYS(CONTRATOS[[#This Row],[TÉRMINO]],CONTRATOS[[#This Row],[INÍCIO]])</f>
        <v>1096</v>
      </c>
      <c r="O236" s="62">
        <f ca="1">IF(ISBLANK(CONTRATOS[[#This Row],[TÉRMINO]]),"-",IF(ISNUMBER(CONTRATOS[[#This Row],[TÉRMINO]]),IF(CONTRATOS[[#This Row],[TÉRMINO]]&lt;TODAY(),"EXPIRADO",CONTRATOS[[#This Row],[TÉRMINO]]-TODAY()),"INDETERMINADO"))</f>
        <v>1015</v>
      </c>
      <c r="P236" s="64" t="str">
        <f ca="1">IF(O236="EXPIRADO","EXPIRADO",(IF(O236&lt;=30,"INFERIOR A 30 DIAS",(IF(O236&lt;=60,"INFERIOR A 60 DIAS",(IF(O236&lt;=90,"INFERIOR A 90 DIAS",(IF(O236&lt;=120,"INFERIOR A 120 DIAS",(IF(O236&lt;150,"INFERIOR A 150 DIAS",(IF(O236=150,"150 DIAS","SUPERIOR A 150 DIAS")))))))))))))</f>
        <v>SUPERIOR A 150 DIAS</v>
      </c>
      <c r="Q236" s="62" t="str">
        <f ca="1">IF(CONTRATOS[[#This Row],[TÉRMINO]]="","VIGENTE",IF(CONTRATOS[[#This Row],[TÉRMINO]]&gt;=TODAY(),"VIGENTE","EXPIRADO"))</f>
        <v>VIGENTE</v>
      </c>
      <c r="R236" s="293">
        <v>645109.92000000004</v>
      </c>
      <c r="S236" s="71" t="s">
        <v>60</v>
      </c>
      <c r="T236" s="599">
        <f>IF(LEFT(AY236,3)="ARP",
    0,
    IFERROR(VLOOKUP(AY236,'M.11 Contratos execução'!A:V,17,FALSE),0)
)</f>
        <v>0</v>
      </c>
      <c r="U236" s="455" t="s">
        <v>243</v>
      </c>
      <c r="V236" s="167" t="s">
        <v>1591</v>
      </c>
      <c r="W236" s="179" cm="1">
        <f t="array" ref="W23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36" s="179" cm="1">
        <f t="array" ref="X23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645109.92000000004</v>
      </c>
      <c r="Y236" s="67"/>
      <c r="Z236" s="158"/>
      <c r="AA236" s="58" t="s">
        <v>81</v>
      </c>
      <c r="AB236" s="61">
        <v>45945</v>
      </c>
      <c r="AC236" s="58" t="s">
        <v>65</v>
      </c>
      <c r="AD236" s="168" t="str">
        <f>IF(CONTRATOS[[#This Row],[DIAS_CONTRATO]]&lt;=1800,"PRAZO LEGAL",IF(CONTRATOS[[#This Row],[DIAS_CONTRATO]]&lt;=2130,"EXCEPCIONAL","EMERGENCIAL"))</f>
        <v>PRAZO LEGAL</v>
      </c>
      <c r="AE236" s="116" t="str">
        <f>YEAR(L236) &amp; " - " &amp; IF(MONTH(L236)&lt;=3, "1º Trimestre", IF(MONTH(L236)&lt;=6, "2º Trimestre", IF(MONTH(L236)&lt;=9, "3º Trimestre", IF(MONTH(L236)&lt;=12, "4º Trimestre"))))</f>
        <v>2029 - 1º Trimestre</v>
      </c>
      <c r="AF236" s="130">
        <f>CONTRATOS[[#This Row],[TÉRMINO]]-60</f>
        <v>47129</v>
      </c>
      <c r="AG236" s="116" t="str">
        <f>IF(Z236="","Sem informação", IF(Z236&lt;=AF236, "Dentro do prazo", "Fora do prazo"))</f>
        <v>Sem informação</v>
      </c>
      <c r="AH236" s="79"/>
      <c r="AI236" s="74"/>
      <c r="AJ236" s="58" t="s">
        <v>987</v>
      </c>
      <c r="AK236" s="58" t="s">
        <v>69</v>
      </c>
      <c r="AL236" s="58" t="s">
        <v>1587</v>
      </c>
      <c r="AM236" s="58" t="s">
        <v>1588</v>
      </c>
      <c r="AN236" s="58" t="s">
        <v>988</v>
      </c>
      <c r="AO23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edson.souza@tjpa.jus.br;; ivaneide.ribeiro@tjpa.jus.br; antonio.bahia@tjpa.jus.br; erison.souza@tjpa.jus.br;coordenadoria.contratos@tjpa.jus.br</v>
      </c>
      <c r="AP236" s="143">
        <f ca="1">CONTRATOS[[#This Row],[TÉRMINO]]-TODAY()</f>
        <v>1015</v>
      </c>
      <c r="AQ236" s="58" t="str">
        <f>IF(YEAR(CONTRATOS[[#This Row],[TÉRMINO]])=2024,INT((MONTH(CONTRATOS[[#This Row],[TÉRMINO]])+2)/3),"")</f>
        <v/>
      </c>
      <c r="AS236" s="58" t="str">
        <f ca="1">IF(TODAY()-AB236&gt;365,"Iniciar Processo de Reajuste","Aguardar anualidade")</f>
        <v>Aguardar anualidade</v>
      </c>
      <c r="AT236" s="58" t="str">
        <f>_xlfn.CONCAT(TEXT(B236,"000"),"/",C236)</f>
        <v>009/2026</v>
      </c>
      <c r="AV236" s="57" t="str" cm="1">
        <f t="array" ref="AV236">IF(CONTRATOS[[#This Row],[NOME DO FISCAL ]]="Sem indicação",
   CONTRATOS[[#This Row],[NOME DO FISCAL ]],
   _xlfn.LET(
      _xlpm.s, " "&amp;TRIM(CONTRATOS[[#This Row],[NOME DO FISCAL ]]),
      _xlpm.n, LEN(_xlpm.s)-1,
      _xlpm.idx, _xlfn.SEQUENCE(1,_xlpm.n),
      _xlpm.letras, IF(MID(_xlpm.s,_xlpm.idx,1)=" ", MID(_xlpm.s,_xlpm.idx+1,1), ""),
      _xlfn.TEXTJOIN("",TRUE,_xlpm.letras)
   )
)</f>
        <v>ILR</v>
      </c>
      <c r="AW236" s="57" t="str">
        <f>IF(CONTRATOS[[#This Row],[FISCAL DEMANDANTE]]="sem indicação",CONTRATOS[[#This Row],[FISCAL TECNICO]],CONTRATOS[[#This Row],[FISCAL DEMANDANTE]])</f>
        <v>Ivaneide Lima Ribeiro</v>
      </c>
      <c r="AX236" s="540" cm="1">
        <f t="array" ref="AX23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36" s="58" t="str">
        <f>_xlfn.CONCAT(CONTRATOS[[#This Row],[ARP ou CONTRATO]],CONTRATOS[[#This Row],[N°ANO]])</f>
        <v>CONTRATO009/2026</v>
      </c>
      <c r="AZ236" s="293" t="str">
        <f>IF(ISNUMBER(FIND("8.666",AA236)),
"Nos termos da Portaria n° 3.615/2021-GP, a prorrogação de contratos administrativos deverá ser instaurada com antecedência mínima de 60 (sessenta) dias do término da vigência, mediante envio do respectivo expediente à SEADM, via SEI.",
IF(ISNUMBER(FIND("14.133",AA236)),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36" s="556"/>
    </row>
    <row r="237" spans="1:53" ht="52.9" customHeight="1">
      <c r="A237" s="58" t="s">
        <v>52</v>
      </c>
      <c r="B237" s="97" t="s">
        <v>803</v>
      </c>
      <c r="C237" s="60">
        <v>2023</v>
      </c>
      <c r="D237" s="97" t="s">
        <v>1592</v>
      </c>
      <c r="E237" s="60" t="s">
        <v>1593</v>
      </c>
      <c r="F237" s="100" t="s">
        <v>1594</v>
      </c>
      <c r="G237" s="97" t="s">
        <v>387</v>
      </c>
      <c r="H237" s="60" t="s">
        <v>132</v>
      </c>
      <c r="I237" s="60" t="s">
        <v>1595</v>
      </c>
      <c r="J237" s="288">
        <v>45534</v>
      </c>
      <c r="K237" s="144" t="str">
        <f>TEXT(J237,"DD/MM/AA")</f>
        <v>30/08/24</v>
      </c>
      <c r="L237" s="288">
        <v>47360</v>
      </c>
      <c r="M237" s="76" t="str">
        <f>TEXT(L237,"DD/MM/AA")</f>
        <v>30/08/29</v>
      </c>
      <c r="N237" s="75">
        <f>_xlfn.DAYS(CONTRATOS[[#This Row],[TÉRMINO]],CONTRATOS[[#This Row],[INÍCIO]])</f>
        <v>1826</v>
      </c>
      <c r="O237" s="104">
        <f ca="1">IF(ISBLANK(CONTRATOS[[#This Row],[TÉRMINO]]),"-",IF(ISNUMBER(CONTRATOS[[#This Row],[TÉRMINO]]),IF(CONTRATOS[[#This Row],[TÉRMINO]]&lt;TODAY(),"EXPIRADO",CONTRATOS[[#This Row],[TÉRMINO]]-TODAY()),"INDETERMINADO"))</f>
        <v>1186</v>
      </c>
      <c r="P237" s="104" t="str">
        <f ca="1">IF(O237="EXPIRADO","EXPIRADO",(IF(O237&lt;=30,"INFERIOR A 30 DIAS",(IF(O237&lt;=60,"INFERIOR A 60 DIAS",(IF(O237&lt;=90,"INFERIOR A 90 DIAS",(IF(O237&lt;=120,"INFERIOR A 120 DIAS",(IF(O237&lt;150,"INFERIOR A 150 DIAS",(IF(O237=150,"150 DIAS","SUPERIOR A 150 DIAS")))))))))))))</f>
        <v>SUPERIOR A 150 DIAS</v>
      </c>
      <c r="Q237" s="104" t="str">
        <f ca="1">IF(CONTRATOS[[#This Row],[TÉRMINO]]="","VIGENTE",IF(CONTRATOS[[#This Row],[TÉRMINO]]&gt;=TODAY(),"VIGENTE","EXPIRADO"))</f>
        <v>VIGENTE</v>
      </c>
      <c r="R237" s="311">
        <v>8128638.5999999996</v>
      </c>
      <c r="S237" s="105" t="s">
        <v>60</v>
      </c>
      <c r="T237" s="66">
        <f>IF(LEFT(AY237,3)="ARP",
    0,
    IFERROR(VLOOKUP(AY237,'M.11 Contratos execução'!A:V,17,FALSE),0)
)</f>
        <v>0</v>
      </c>
      <c r="U237" s="455" t="s">
        <v>78</v>
      </c>
      <c r="V237" s="60" t="s">
        <v>1596</v>
      </c>
      <c r="W237" s="96" cm="1">
        <f t="array" ref="W23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37" s="96" cm="1">
        <f t="array" ref="X23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8128638.5999999996</v>
      </c>
      <c r="Y237" s="106" t="s">
        <v>1597</v>
      </c>
      <c r="Z237" s="160"/>
      <c r="AA237" s="60" t="s">
        <v>64</v>
      </c>
      <c r="AB237" s="60"/>
      <c r="AC237" s="60" t="s">
        <v>101</v>
      </c>
      <c r="AD237" s="60" t="str">
        <f>IF(CONTRATOS[[#This Row],[DIAS_CONTRATO]]&lt;=1800,"PRAZO LEGAL",IF(CONTRATOS[[#This Row],[DIAS_CONTRATO]]&lt;=2130,"EXCEPCIONAL","EMERGENCIAL"))</f>
        <v>EXCEPCIONAL</v>
      </c>
      <c r="AE237" s="60" t="str">
        <f>YEAR(L237) &amp; " - " &amp; IF(MONTH(L237)&lt;=3, "1º Trimestre", IF(MONTH(L237)&lt;=6, "2º Trimestre", IF(MONTH(L237)&lt;=9, "3º Trimestre", IF(MONTH(L237)&lt;=12, "4º Trimestre"))))</f>
        <v>2029 - 3º Trimestre</v>
      </c>
      <c r="AF237" s="101">
        <f>CONTRATOS[[#This Row],[TÉRMINO]]-60</f>
        <v>47300</v>
      </c>
      <c r="AG237" s="116" t="str">
        <f>IF(Z237="","Sem informação", IF(Z237&lt;=AF237, "Dentro do prazo", "Fora do prazo"))</f>
        <v>Sem informação</v>
      </c>
      <c r="AH237" s="279" t="s">
        <v>115</v>
      </c>
      <c r="AI237" s="60"/>
      <c r="AJ237" s="60" t="s">
        <v>138</v>
      </c>
      <c r="AK237" s="60" t="s">
        <v>138</v>
      </c>
      <c r="AL237" s="60" t="s">
        <v>139</v>
      </c>
      <c r="AM237" s="102" t="s">
        <v>69</v>
      </c>
      <c r="AN237" s="102" t="s">
        <v>69</v>
      </c>
      <c r="AO23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antonio.souza@tjpa.jus.br; ; ;coordenadoria.contratos@tjpa.jus.br</v>
      </c>
      <c r="AP237" s="143">
        <f ca="1">CONTRATOS[[#This Row],[TÉRMINO]]-TODAY()</f>
        <v>1186</v>
      </c>
      <c r="AQ237" s="58" t="str">
        <f>IF(YEAR(CONTRATOS[[#This Row],[TÉRMINO]])=2024,INT((MONTH(CONTRATOS[[#This Row],[TÉRMINO]])+2)/3),"")</f>
        <v/>
      </c>
      <c r="AR237" s="58"/>
      <c r="AS237" s="58" t="str">
        <f ca="1">IF(TODAY()-AB237&gt;365,"Iniciar Processo de Reajuste","Aguardar anualidade")</f>
        <v>Iniciar Processo de Reajuste</v>
      </c>
      <c r="AT237" s="58" t="str">
        <f>_xlfn.CONCAT(TEXT(B237,"000"),"/",C237)</f>
        <v>114/2023</v>
      </c>
      <c r="AU237" s="58"/>
      <c r="AV237" s="58" t="str" cm="1">
        <f t="array" ref="AV237">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237" s="57" t="str">
        <f>IF(CONTRATOS[[#This Row],[FISCAL DEMANDANTE]]="sem indicação",CONTRATOS[[#This Row],[FISCAL TECNICO]],CONTRATOS[[#This Row],[FISCAL DEMANDANTE]])</f>
        <v>Jose Nasareno de Macedo Silva</v>
      </c>
      <c r="AX237" s="540" cm="1">
        <f t="array" ref="AX23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2176375.25</v>
      </c>
      <c r="AY237" s="58" t="str">
        <f>_xlfn.CONCAT(CONTRATOS[[#This Row],[ARP ou CONTRATO]],CONTRATOS[[#This Row],[N°ANO]])</f>
        <v>CONTRATO114/2023</v>
      </c>
      <c r="AZ237" s="293" t="str">
        <f>IF(ISNUMBER(FIND("8.666",AA237)),
"Nos termos da Portaria n° 3.615/2021-GP, a prorrogação de contratos administrativos deverá ser instaurada com antecedência mínima de 60 (sessenta) dias do término da vigência, mediante envio do respectivo expediente à SEADM, via SEI.",
IF(ISNUMBER(FIND("14.133",AA237)),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37" s="556"/>
    </row>
    <row r="238" spans="1:53" ht="96">
      <c r="A238" s="58" t="s">
        <v>52</v>
      </c>
      <c r="B238" s="57" t="s">
        <v>1598</v>
      </c>
      <c r="C238" s="58">
        <v>2024</v>
      </c>
      <c r="D238" s="57" t="s">
        <v>1599</v>
      </c>
      <c r="E238" s="58" t="s">
        <v>1600</v>
      </c>
      <c r="F238" s="59" t="s">
        <v>1601</v>
      </c>
      <c r="G238" s="57" t="s">
        <v>57</v>
      </c>
      <c r="H238" s="58" t="s">
        <v>58</v>
      </c>
      <c r="I238" s="60" t="s">
        <v>1602</v>
      </c>
      <c r="J238" s="61">
        <v>45547</v>
      </c>
      <c r="K238" s="62" t="str">
        <f>TEXT(J238,"DD/MM/AA")</f>
        <v>12/09/24</v>
      </c>
      <c r="L238" s="61">
        <v>47373</v>
      </c>
      <c r="M238" s="63" t="str">
        <f>TEXT(L238,"DD/MM/AA")</f>
        <v>12/09/29</v>
      </c>
      <c r="N238" s="115">
        <f>_xlfn.DAYS(CONTRATOS[[#This Row],[TÉRMINO]],CONTRATOS[[#This Row],[INÍCIO]])</f>
        <v>1826</v>
      </c>
      <c r="O238" s="64">
        <f ca="1">IF(ISBLANK(CONTRATOS[[#This Row],[TÉRMINO]]),"-",IF(ISNUMBER(CONTRATOS[[#This Row],[TÉRMINO]]),IF(CONTRATOS[[#This Row],[TÉRMINO]]&lt;TODAY(),"EXPIRADO",CONTRATOS[[#This Row],[TÉRMINO]]-TODAY()),"INDETERMINADO"))</f>
        <v>1199</v>
      </c>
      <c r="P238" s="64" t="str">
        <f ca="1">IF(O238="EXPIRADO","EXPIRADO",(IF(O238&lt;=30,"INFERIOR A 30 DIAS",(IF(O238&lt;=60,"INFERIOR A 60 DIAS",(IF(O238&lt;=90,"INFERIOR A 90 DIAS",(IF(O238&lt;=120,"INFERIOR A 120 DIAS",(IF(O238&lt;150,"INFERIOR A 150 DIAS",(IF(O238=150,"150 DIAS","SUPERIOR A 150 DIAS")))))))))))))</f>
        <v>SUPERIOR A 150 DIAS</v>
      </c>
      <c r="Q238" s="62" t="str">
        <f ca="1">IF(CONTRATOS[[#This Row],[TÉRMINO]]="","VIGENTE",IF(CONTRATOS[[#This Row],[TÉRMINO]]&gt;=TODAY(),"VIGENTE","EXPIRADO"))</f>
        <v>VIGENTE</v>
      </c>
      <c r="R238" s="293">
        <v>364479750</v>
      </c>
      <c r="S238" s="65" t="s">
        <v>60</v>
      </c>
      <c r="T238" s="66">
        <f>IF(LEFT(AY238,3)="ARP",
    0,
    IFERROR(VLOOKUP(AY238,'M.11 Contratos execução'!A:V,17,FALSE),0)
)</f>
        <v>0</v>
      </c>
      <c r="U238" s="455" t="s">
        <v>207</v>
      </c>
      <c r="V238" s="167" t="s">
        <v>1603</v>
      </c>
      <c r="W238" s="96" cm="1">
        <f t="array" ref="W23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38" s="96" cm="1">
        <f t="array" ref="X23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389410164.89999998</v>
      </c>
      <c r="Y238" s="67" t="s">
        <v>1604</v>
      </c>
      <c r="Z238" s="158"/>
      <c r="AA238" s="58" t="s">
        <v>81</v>
      </c>
      <c r="AB238" s="61">
        <v>45846</v>
      </c>
      <c r="AC238" s="58" t="s">
        <v>82</v>
      </c>
      <c r="AD238" s="168" t="str">
        <f>IF(CONTRATOS[[#This Row],[DIAS_CONTRATO]]&lt;=1800,"PRAZO LEGAL",IF(CONTRATOS[[#This Row],[DIAS_CONTRATO]]&lt;=2130,"EXCEPCIONAL","EMERGENCIAL"))</f>
        <v>EXCEPCIONAL</v>
      </c>
      <c r="AE238" s="116" t="str">
        <f>YEAR(L238) &amp; " - " &amp; IF(MONTH(L238)&lt;=3, "1º Trimestre", IF(MONTH(L238)&lt;=6, "2º Trimestre", IF(MONTH(L238)&lt;=9, "3º Trimestre", IF(MONTH(L238)&lt;=12, "4º Trimestre"))))</f>
        <v>2029 - 3º Trimestre</v>
      </c>
      <c r="AF238" s="130">
        <f>CONTRATOS[[#This Row],[TÉRMINO]]-60</f>
        <v>47313</v>
      </c>
      <c r="AG238" s="116" t="str">
        <f>IF(Z238="","Sem informação", IF(Z238&lt;=AF238, "Dentro do prazo", "Fora do prazo"))</f>
        <v>Sem informação</v>
      </c>
      <c r="AH238" s="79" t="s">
        <v>115</v>
      </c>
      <c r="AJ238" s="58" t="s">
        <v>151</v>
      </c>
      <c r="AK238" s="58" t="s">
        <v>1605</v>
      </c>
      <c r="AL238" s="58" t="s">
        <v>1606</v>
      </c>
      <c r="AM238" s="58" t="s">
        <v>69</v>
      </c>
      <c r="AN238" s="58" t="s">
        <v>214</v>
      </c>
      <c r="AO23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hellen.miranda@tjpa.jus.br;marcello.peres@tjpa.jus.br; simone.sbritto@tjpa.jus.br; ; ana.reis@tjpa.jus.br;coordenadoria.contratos@tjpa.jus.br</v>
      </c>
      <c r="AP238" s="143">
        <f ca="1">CONTRATOS[[#This Row],[TÉRMINO]]-TODAY()</f>
        <v>1199</v>
      </c>
      <c r="AQ238" s="58"/>
      <c r="AR238" s="116" t="s">
        <v>1168</v>
      </c>
      <c r="AS238" s="58" t="str">
        <f ca="1">IF(TODAY()-AB238&gt;365,"Iniciar Processo de Reajuste","Aguardar anualidade")</f>
        <v>Aguardar anualidade</v>
      </c>
      <c r="AT238" s="58" t="str">
        <f>_xlfn.CONCAT(TEXT(B238,"000"),"/",C238)</f>
        <v>099/2024</v>
      </c>
      <c r="AU238" s="58"/>
      <c r="AV238" s="58" t="str" cm="1">
        <f t="array" ref="AV238">IF(CONTRATOS[[#This Row],[NOME DO FISCAL ]]="Sem indicação",
   CONTRATOS[[#This Row],[NOME DO FISCAL ]],
   _xlfn.LET(
      _xlpm.s, " "&amp;TRIM(CONTRATOS[[#This Row],[NOME DO FISCAL ]]),
      _xlpm.n, LEN(_xlpm.s)-1,
      _xlpm.idx, _xlfn.SEQUENCE(1,_xlpm.n),
      _xlpm.letras, IF(MID(_xlpm.s,_xlpm.idx,1)=" ", MID(_xlpm.s,_xlpm.idx+1,1), ""),
      _xlfn.TEXTJOIN("",TRUE,_xlpm.letras)
   )
)</f>
        <v>MDSP</v>
      </c>
      <c r="AW238" s="57" t="str">
        <f>IF(CONTRATOS[[#This Row],[FISCAL DEMANDANTE]]="sem indicação",CONTRATOS[[#This Row],[FISCAL TECNICO]],CONTRATOS[[#This Row],[FISCAL DEMANDANTE]])</f>
        <v>MARCELLO DOS SANTOS PERES</v>
      </c>
      <c r="AX238" s="540" cm="1">
        <f t="array" ref="AX23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54123126.420000002</v>
      </c>
      <c r="AY238" s="58" t="str">
        <f>_xlfn.CONCAT(CONTRATOS[[#This Row],[ARP ou CONTRATO]],CONTRATOS[[#This Row],[N°ANO]])</f>
        <v>CONTRATO099/2024</v>
      </c>
      <c r="AZ238" s="293" t="str">
        <f>IF(ISNUMBER(FIND("8.666",AA238)),
"Nos termos da Portaria n° 3.615/2021-GP, a prorrogação de contratos administrativos deverá ser instaurada com antecedência mínima de 60 (sessenta) dias do término da vigência, mediante envio do respectivo expediente à SEADM, via SEI.",
IF(ISNUMBER(FIND("14.133",AA238)),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38" s="556"/>
    </row>
    <row r="239" spans="1:53" ht="72">
      <c r="A239" s="58" t="s">
        <v>52</v>
      </c>
      <c r="B239" s="57" t="s">
        <v>1607</v>
      </c>
      <c r="C239" s="58">
        <v>2025</v>
      </c>
      <c r="D239" s="57" t="s">
        <v>1608</v>
      </c>
      <c r="E239" s="58" t="s">
        <v>1609</v>
      </c>
      <c r="F239" s="59" t="s">
        <v>1610</v>
      </c>
      <c r="G239" s="57" t="s">
        <v>144</v>
      </c>
      <c r="H239" s="58" t="s">
        <v>132</v>
      </c>
      <c r="I239" s="60" t="s">
        <v>1611</v>
      </c>
      <c r="J239" s="61">
        <v>46001</v>
      </c>
      <c r="K239" s="62" t="str">
        <f>TEXT(J239,"DD/MM/AA")</f>
        <v>10/12/25</v>
      </c>
      <c r="L239" s="61">
        <v>47462</v>
      </c>
      <c r="M239" s="63" t="str">
        <f>TEXT(L239,"DD/MM/AA")</f>
        <v>10/12/29</v>
      </c>
      <c r="N239" s="115">
        <f>_xlfn.DAYS(CONTRATOS[[#This Row],[TÉRMINO]],CONTRATOS[[#This Row],[INÍCIO]])</f>
        <v>1461</v>
      </c>
      <c r="O239" s="62">
        <f ca="1">IF(ISBLANK(CONTRATOS[[#This Row],[TÉRMINO]]),"-",IF(ISNUMBER(CONTRATOS[[#This Row],[TÉRMINO]]),IF(CONTRATOS[[#This Row],[TÉRMINO]]&lt;TODAY(),"EXPIRADO",CONTRATOS[[#This Row],[TÉRMINO]]-TODAY()),"INDETERMINADO"))</f>
        <v>1288</v>
      </c>
      <c r="P239" s="64" t="str">
        <f ca="1">IF(O239="EXPIRADO","EXPIRADO",(IF(O239&lt;=30,"INFERIOR A 30 DIAS",(IF(O239&lt;=60,"INFERIOR A 60 DIAS",(IF(O239&lt;=90,"INFERIOR A 90 DIAS",(IF(O239&lt;=120,"INFERIOR A 120 DIAS",(IF(O239&lt;150,"INFERIOR A 150 DIAS",(IF(O239=150,"150 DIAS","SUPERIOR A 150 DIAS")))))))))))))</f>
        <v>SUPERIOR A 150 DIAS</v>
      </c>
      <c r="Q239" s="62" t="str">
        <f ca="1">IF(CONTRATOS[[#This Row],[TÉRMINO]]="","VIGENTE",IF(CONTRATOS[[#This Row],[TÉRMINO]]&gt;=TODAY(),"VIGENTE","EXPIRADO"))</f>
        <v>VIGENTE</v>
      </c>
      <c r="R239" s="293">
        <v>18246484.16</v>
      </c>
      <c r="S239" s="65" t="s">
        <v>60</v>
      </c>
      <c r="T239" s="66">
        <f>IF(LEFT(AY239,3)="ARP",
    0,
    IFERROR(VLOOKUP(AY239,'M.11 Contratos execução'!A:V,17,FALSE),0)
)</f>
        <v>0</v>
      </c>
      <c r="U239" s="455" t="s">
        <v>98</v>
      </c>
      <c r="V239" s="167" t="s">
        <v>1612</v>
      </c>
      <c r="W239" s="96" cm="1">
        <f t="array" ref="W23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39" s="96" cm="1">
        <f t="array" ref="X23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18246484.16</v>
      </c>
      <c r="Y239" s="67"/>
      <c r="Z239" s="158"/>
      <c r="AA239" s="58" t="s">
        <v>81</v>
      </c>
      <c r="AB239" s="61">
        <v>45980</v>
      </c>
      <c r="AC239" s="58"/>
      <c r="AD239" s="168" t="str">
        <f>IF(CONTRATOS[[#This Row],[DIAS_CONTRATO]]&lt;=1800,"PRAZO LEGAL",IF(CONTRATOS[[#This Row],[DIAS_CONTRATO]]&lt;=2130,"EXCEPCIONAL","EMERGENCIAL"))</f>
        <v>PRAZO LEGAL</v>
      </c>
      <c r="AE239" s="116" t="str">
        <f>YEAR(L239) &amp; " - " &amp; IF(MONTH(L239)&lt;=3, "1º Trimestre", IF(MONTH(L239)&lt;=6, "2º Trimestre", IF(MONTH(L239)&lt;=9, "3º Trimestre", IF(MONTH(L239)&lt;=12, "4º Trimestre"))))</f>
        <v>2029 - 4º Trimestre</v>
      </c>
      <c r="AF239" s="130">
        <f>CONTRATOS[[#This Row],[TÉRMINO]]-60</f>
        <v>47402</v>
      </c>
      <c r="AG239" s="116" t="str">
        <f>IF(Z239="","Sem informação", IF(Z239&lt;=AF239, "Dentro do prazo", "Fora do prazo"))</f>
        <v>Sem informação</v>
      </c>
      <c r="AH239" s="79"/>
      <c r="AJ239" s="58" t="s">
        <v>103</v>
      </c>
      <c r="AK239" s="58" t="s">
        <v>433</v>
      </c>
      <c r="AL239" s="58" t="s">
        <v>102</v>
      </c>
      <c r="AM239" s="58" t="s">
        <v>69</v>
      </c>
      <c r="AN239" s="58" t="s">
        <v>69</v>
      </c>
      <c r="AO239"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arilson.silva@tjpa.jus.br;murilo.silva@tjpa.jus.br; denison.soares@tjpa.jus.br; ; ;coordenadoria.contratos@tjpa.jus.br</v>
      </c>
      <c r="AP239" s="143">
        <f ca="1">CONTRATOS[[#This Row],[TÉRMINO]]-TODAY()</f>
        <v>1288</v>
      </c>
      <c r="AQ239" s="58" t="str">
        <f>IF(YEAR(CONTRATOS[[#This Row],[TÉRMINO]])=2024,INT((MONTH(CONTRATOS[[#This Row],[TÉRMINO]])+2)/3),"")</f>
        <v/>
      </c>
      <c r="AR239" s="58"/>
      <c r="AS239" s="58" t="str">
        <f ca="1">IF(TODAY()-AB239&gt;365,"Iniciar Processo de Reajuste","Aguardar anualidade")</f>
        <v>Aguardar anualidade</v>
      </c>
      <c r="AT239" s="58" t="str">
        <f>_xlfn.CONCAT(TEXT(B239,"000"),"/",C239)</f>
        <v>120/2025</v>
      </c>
      <c r="AU239" s="58"/>
      <c r="AV239" s="57" t="str" cm="1">
        <f t="array" ref="AV239">IF(CONTRATOS[[#This Row],[NOME DO FISCAL ]]="Sem indicação",
   CONTRATOS[[#This Row],[NOME DO FISCAL ]],
   _xlfn.LET(
      _xlpm.s, " "&amp;TRIM(CONTRATOS[[#This Row],[NOME DO FISCAL ]]),
      _xlpm.n, LEN(_xlpm.s)-1,
      _xlpm.idx, _xlfn.SEQUENCE(1,_xlpm.n),
      _xlpm.letras, IF(MID(_xlpm.s,_xlpm.idx,1)=" ", MID(_xlpm.s,_xlpm.idx+1,1), ""),
      _xlfn.TEXTJOIN("",TRUE,_xlpm.letras)
   )
)</f>
        <v>MdMS</v>
      </c>
      <c r="AW239" s="57" t="str">
        <f>IF(CONTRATOS[[#This Row],[FISCAL DEMANDANTE]]="sem indicação",CONTRATOS[[#This Row],[FISCAL TECNICO]],CONTRATOS[[#This Row],[FISCAL DEMANDANTE]])</f>
        <v>Murilo de Melo Silva</v>
      </c>
      <c r="AX239" s="540" cm="1">
        <f t="array" ref="AX23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338468.42</v>
      </c>
      <c r="AY239" s="58" t="str">
        <f>_xlfn.CONCAT(CONTRATOS[[#This Row],[ARP ou CONTRATO]],CONTRATOS[[#This Row],[N°ANO]])</f>
        <v>CONTRATO120/2025</v>
      </c>
      <c r="AZ239" s="293" t="str">
        <f>IF(ISNUMBER(FIND("8.666",AA239)),
"Nos termos da Portaria n° 3.615/2021-GP, a prorrogação de contratos administrativos deverá ser instaurada com antecedência mínima de 60 (sessenta) dias do término da vigência, mediante envio do respectivo expediente à SEADM, via SEI.",
IF(ISNUMBER(FIND("14.133",AA239)),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39" s="556"/>
    </row>
    <row r="240" spans="1:53" s="83" customFormat="1" ht="60">
      <c r="A240" s="58" t="s">
        <v>52</v>
      </c>
      <c r="B240" s="68" t="s">
        <v>921</v>
      </c>
      <c r="C240" s="69">
        <v>2020</v>
      </c>
      <c r="D240" s="57" t="s">
        <v>1613</v>
      </c>
      <c r="E240" s="58" t="s">
        <v>1614</v>
      </c>
      <c r="F240" s="59" t="s">
        <v>1615</v>
      </c>
      <c r="G240" s="115" t="s">
        <v>131</v>
      </c>
      <c r="H240" s="58" t="s">
        <v>132</v>
      </c>
      <c r="I240" s="60" t="s">
        <v>133</v>
      </c>
      <c r="J240" s="61">
        <v>43875</v>
      </c>
      <c r="K240" s="62" t="str">
        <f>TEXT(J240,"DD/MM/AA")</f>
        <v>14/02/20</v>
      </c>
      <c r="L240" s="61">
        <v>47528</v>
      </c>
      <c r="M240" s="63" t="str">
        <f>TEXT(L240,"DD/MM/AA")</f>
        <v>14/02/30</v>
      </c>
      <c r="N240" s="62">
        <f>_xlfn.DAYS(CONTRATOS[[#This Row],[TÉRMINO]],CONTRATOS[[#This Row],[INÍCIO]])</f>
        <v>3653</v>
      </c>
      <c r="O240" s="64">
        <f ca="1">IF(ISBLANK(CONTRATOS[[#This Row],[TÉRMINO]]),"-",IF(ISNUMBER(CONTRATOS[[#This Row],[TÉRMINO]]),IF(CONTRATOS[[#This Row],[TÉRMINO]]&lt;TODAY(),"EXPIRADO",CONTRATOS[[#This Row],[TÉRMINO]]-TODAY()),"INDETERMINADO"))</f>
        <v>1354</v>
      </c>
      <c r="P240" s="64" t="str">
        <f ca="1">IF(O240="EXPIRADO","EXPIRADO",(IF(O240&lt;=30,"INFERIOR A 30 DIAS",(IF(O240&lt;=60,"INFERIOR A 60 DIAS",(IF(O240&lt;=90,"INFERIOR A 90 DIAS",(IF(O240&lt;=120,"INFERIOR A 120 DIAS",(IF(O240&lt;150,"INFERIOR A 150 DIAS",(IF(O240=150,"150 DIAS","SUPERIOR A 150 DIAS")))))))))))))</f>
        <v>SUPERIOR A 150 DIAS</v>
      </c>
      <c r="Q240" s="64" t="str">
        <f ca="1">IF(CONTRATOS[[#This Row],[TÉRMINO]]="","VIGENTE",IF(CONTRATOS[[#This Row],[TÉRMINO]]&gt;=TODAY(),"VIGENTE","EXPIRADO"))</f>
        <v>VIGENTE</v>
      </c>
      <c r="R240" s="293">
        <v>0</v>
      </c>
      <c r="S240" s="65" t="s">
        <v>1191</v>
      </c>
      <c r="T240" s="66">
        <f>IF(LEFT(AY240,3)="ARP",
    0,
    IFERROR(VLOOKUP(AY240,'M.11 Contratos execução'!A:V,17,FALSE),0)
)</f>
        <v>0</v>
      </c>
      <c r="U240" s="58" t="s">
        <v>78</v>
      </c>
      <c r="V240" s="58" t="s">
        <v>1616</v>
      </c>
      <c r="W240" s="96" cm="1">
        <f t="array" ref="W24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40" s="96">
        <v>0</v>
      </c>
      <c r="Y240" s="67"/>
      <c r="Z240" s="158"/>
      <c r="AA240" s="58" t="s">
        <v>64</v>
      </c>
      <c r="AB240" s="58"/>
      <c r="AC240" s="58" t="s">
        <v>65</v>
      </c>
      <c r="AD240" s="58" t="str">
        <f>IF(CONTRATOS[[#This Row],[DIAS_CONTRATO]]&lt;=1800,"PRAZO LEGAL",IF(CONTRATOS[[#This Row],[DIAS_CONTRATO]]&lt;=2130,"EXCEPCIONAL","EMERGENCIAL"))</f>
        <v>EMERGENCIAL</v>
      </c>
      <c r="AE240" s="58" t="str">
        <f>YEAR(L240) &amp; " - " &amp; IF(MONTH(L240)&lt;=3, "1º Trimestre", IF(MONTH(L240)&lt;=6, "2º Trimestre", IF(MONTH(L240)&lt;=9, "3º Trimestre", IF(MONTH(L240)&lt;=12, "4º Trimestre"))))</f>
        <v>2030 - 1º Trimestre</v>
      </c>
      <c r="AF240" s="61">
        <f>CONTRATOS[[#This Row],[TÉRMINO]]-60</f>
        <v>47468</v>
      </c>
      <c r="AG240" s="116" t="str">
        <f>IF(Z240="","Sem informação", IF(Z240&lt;=AF240, "Dentro do prazo", "Fora do prazo"))</f>
        <v>Sem informação</v>
      </c>
      <c r="AH240" s="79" t="s">
        <v>115</v>
      </c>
      <c r="AI240" s="74"/>
      <c r="AJ240" s="58" t="s">
        <v>138</v>
      </c>
      <c r="AK240" s="58" t="s">
        <v>138</v>
      </c>
      <c r="AL240" s="58" t="s">
        <v>1374</v>
      </c>
      <c r="AM240" s="115" t="s">
        <v>69</v>
      </c>
      <c r="AN240" s="115" t="s">
        <v>69</v>
      </c>
      <c r="AO24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karina.reis@tjpa.jus.br; ; ;coordenadoria.contratos@tjpa.jus.br</v>
      </c>
      <c r="AP240" s="143">
        <f ca="1">CONTRATOS[[#This Row],[TÉRMINO]]-TODAY()</f>
        <v>1354</v>
      </c>
      <c r="AQ240" s="58" t="str">
        <f>IF(YEAR(CONTRATOS[[#This Row],[TÉRMINO]])=2024,INT((MONTH(CONTRATOS[[#This Row],[TÉRMINO]])+2)/3),"")</f>
        <v/>
      </c>
      <c r="AR240" s="58"/>
      <c r="AS240" s="58" t="str">
        <f ca="1">IF(TODAY()-AB240&gt;365,"Iniciar Processo de Reajuste","Aguardar anualidade")</f>
        <v>Iniciar Processo de Reajuste</v>
      </c>
      <c r="AT240" s="58" t="str">
        <f>_xlfn.CONCAT(TEXT(B240,"000"),"/",C240)</f>
        <v>005/2020</v>
      </c>
      <c r="AU240" s="58"/>
      <c r="AV240" s="58" t="str" cm="1">
        <f t="array" ref="AV240">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240" s="57" t="str">
        <f>IF(CONTRATOS[[#This Row],[FISCAL DEMANDANTE]]="sem indicação",CONTRATOS[[#This Row],[FISCAL TECNICO]],CONTRATOS[[#This Row],[FISCAL DEMANDANTE]])</f>
        <v>Jose Nasareno de Macedo Silva</v>
      </c>
      <c r="AX240" s="540" cm="1">
        <f t="array" ref="AX24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40" s="58" t="str">
        <f>_xlfn.CONCAT(CONTRATOS[[#This Row],[ARP ou CONTRATO]],CONTRATOS[[#This Row],[N°ANO]])</f>
        <v>CONTRATO005/2020</v>
      </c>
      <c r="AZ240" s="293" t="str">
        <f>IF(ISNUMBER(FIND("8.666",AA240)),
"Nos termos da Portaria n° 3.615/2021-GP, a prorrogação de contratos administrativos deverá ser instaurada com antecedência mínima de 60 (sessenta) dias do término da vigência, mediante envio do respectivo expediente à SEADM, via SEI.",
IF(ISNUMBER(FIND("14.133",AA240)),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40" s="556"/>
    </row>
    <row r="241" spans="1:53" s="60" customFormat="1" ht="60">
      <c r="A241" s="58" t="s">
        <v>52</v>
      </c>
      <c r="B241" s="57" t="s">
        <v>997</v>
      </c>
      <c r="C241" s="69">
        <v>2020</v>
      </c>
      <c r="D241" s="57" t="s">
        <v>1617</v>
      </c>
      <c r="E241" s="58" t="s">
        <v>1618</v>
      </c>
      <c r="F241" s="59" t="s">
        <v>1619</v>
      </c>
      <c r="G241" s="115" t="s">
        <v>131</v>
      </c>
      <c r="H241" s="58" t="s">
        <v>132</v>
      </c>
      <c r="I241" s="60" t="s">
        <v>133</v>
      </c>
      <c r="J241" s="61">
        <v>43929</v>
      </c>
      <c r="K241" s="62" t="str">
        <f>TEXT(J241,"DD/MM/AA")</f>
        <v>08/04/20</v>
      </c>
      <c r="L241" s="61">
        <v>47581</v>
      </c>
      <c r="M241" s="63" t="str">
        <f>TEXT(L241,"DD/MM/AA")</f>
        <v>08/04/30</v>
      </c>
      <c r="N241" s="115">
        <f>_xlfn.DAYS(CONTRATOS[[#This Row],[TÉRMINO]],CONTRATOS[[#This Row],[INÍCIO]])</f>
        <v>3652</v>
      </c>
      <c r="O241" s="64">
        <f ca="1">IF(ISBLANK(CONTRATOS[[#This Row],[TÉRMINO]]),"-",IF(ISNUMBER(CONTRATOS[[#This Row],[TÉRMINO]]),IF(CONTRATOS[[#This Row],[TÉRMINO]]&lt;TODAY(),"EXPIRADO",CONTRATOS[[#This Row],[TÉRMINO]]-TODAY()),"INDETERMINADO"))</f>
        <v>1407</v>
      </c>
      <c r="P241" s="64" t="str">
        <f ca="1">IF(O241="EXPIRADO","EXPIRADO",(IF(O241&lt;=30,"INFERIOR A 30 DIAS",(IF(O241&lt;=60,"INFERIOR A 60 DIAS",(IF(O241&lt;=90,"INFERIOR A 90 DIAS",(IF(O241&lt;=120,"INFERIOR A 120 DIAS",(IF(O241&lt;150,"INFERIOR A 150 DIAS",(IF(O241=150,"150 DIAS","SUPERIOR A 150 DIAS")))))))))))))</f>
        <v>SUPERIOR A 150 DIAS</v>
      </c>
      <c r="Q241" s="64" t="str">
        <f ca="1">IF(CONTRATOS[[#This Row],[TÉRMINO]]="","VIGENTE",IF(CONTRATOS[[#This Row],[TÉRMINO]]&gt;=TODAY(),"VIGENTE","EXPIRADO"))</f>
        <v>VIGENTE</v>
      </c>
      <c r="R241" s="72">
        <v>0</v>
      </c>
      <c r="S241" s="65" t="s">
        <v>1191</v>
      </c>
      <c r="T241" s="66">
        <f>IF(LEFT(AY241,3)="ARP",
    0,
    IFERROR(VLOOKUP(AY241,'M.11 Contratos execução'!A:V,17,FALSE),0)
)</f>
        <v>0</v>
      </c>
      <c r="U241" s="58" t="s">
        <v>78</v>
      </c>
      <c r="V241" s="58" t="s">
        <v>1620</v>
      </c>
      <c r="W241" s="96" cm="1">
        <f t="array" ref="W24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41" s="96">
        <v>0</v>
      </c>
      <c r="Y241" s="67"/>
      <c r="Z241" s="157"/>
      <c r="AA241" s="58" t="s">
        <v>64</v>
      </c>
      <c r="AB241" s="58"/>
      <c r="AC241" s="58" t="s">
        <v>65</v>
      </c>
      <c r="AD241" s="116" t="str">
        <f>IF(CONTRATOS[[#This Row],[DIAS_CONTRATO]]&lt;=1800,"PRAZO LEGAL",IF(CONTRATOS[[#This Row],[DIAS_CONTRATO]]&lt;=2130,"EXCEPCIONAL","EMERGENCIAL"))</f>
        <v>EMERGENCIAL</v>
      </c>
      <c r="AE241" s="58" t="str">
        <f>YEAR(L241) &amp; " - " &amp; IF(MONTH(L241)&lt;=3, "1º Trimestre", IF(MONTH(L241)&lt;=6, "2º Trimestre", IF(MONTH(L241)&lt;=9, "3º Trimestre", IF(MONTH(L241)&lt;=12, "4º Trimestre"))))</f>
        <v>2030 - 2º Trimestre</v>
      </c>
      <c r="AF241" s="130">
        <f>CONTRATOS[[#This Row],[TÉRMINO]]-60</f>
        <v>47521</v>
      </c>
      <c r="AG241" s="116" t="str">
        <f>IF(Z241="","Sem informação", IF(Z241&lt;=AF241, "Dentro do prazo", "Fora do prazo"))</f>
        <v>Sem informação</v>
      </c>
      <c r="AH241" s="58" t="s">
        <v>115</v>
      </c>
      <c r="AI241" s="74"/>
      <c r="AJ241" s="58" t="s">
        <v>138</v>
      </c>
      <c r="AK241" s="58" t="s">
        <v>138</v>
      </c>
      <c r="AL241" s="58" t="s">
        <v>1374</v>
      </c>
      <c r="AM241" s="115" t="s">
        <v>69</v>
      </c>
      <c r="AN241" s="115" t="s">
        <v>69</v>
      </c>
      <c r="AO24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karina.reis@tjpa.jus.br; ; ;coordenadoria.contratos@tjpa.jus.br</v>
      </c>
      <c r="AP241" s="143">
        <f ca="1">CONTRATOS[[#This Row],[TÉRMINO]]-TODAY()</f>
        <v>1407</v>
      </c>
      <c r="AQ241" s="58" t="str">
        <f>IF(YEAR(CONTRATOS[[#This Row],[TÉRMINO]])=2024,INT((MONTH(CONTRATOS[[#This Row],[TÉRMINO]])+2)/3),"")</f>
        <v/>
      </c>
      <c r="AR241" s="58"/>
      <c r="AS241" s="58" t="str">
        <f ca="1">IF(TODAY()-AB241&gt;365,"Iniciar Processo de Reajuste","Aguardar anualidade")</f>
        <v>Iniciar Processo de Reajuste</v>
      </c>
      <c r="AT241" s="58" t="str">
        <f>_xlfn.CONCAT(TEXT(B241,"000"),"/",C241)</f>
        <v>010/2020</v>
      </c>
      <c r="AU241" s="58"/>
      <c r="AV241" s="58" t="str" cm="1">
        <f t="array" ref="AV241">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241" s="57" t="str">
        <f>IF(CONTRATOS[[#This Row],[FISCAL DEMANDANTE]]="sem indicação",CONTRATOS[[#This Row],[FISCAL TECNICO]],CONTRATOS[[#This Row],[FISCAL DEMANDANTE]])</f>
        <v>Jose Nasareno de Macedo Silva</v>
      </c>
      <c r="AX241" s="540" cm="1">
        <f t="array" ref="AX24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41" s="58" t="str">
        <f>_xlfn.CONCAT(CONTRATOS[[#This Row],[ARP ou CONTRATO]],CONTRATOS[[#This Row],[N°ANO]])</f>
        <v>CONTRATO010/2020</v>
      </c>
      <c r="AZ241" s="293" t="str">
        <f>IF(ISNUMBER(FIND("8.666",AA241)),
"Nos termos da Portaria n° 3.615/2021-GP, a prorrogação de contratos administrativos deverá ser instaurada com antecedência mínima de 60 (sessenta) dias do término da vigência, mediante envio do respectivo expediente à SEADM, via SEI.",
IF(ISNUMBER(FIND("14.133",AA241)),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41" s="556"/>
    </row>
    <row r="242" spans="1:53" ht="60">
      <c r="A242" s="58" t="s">
        <v>52</v>
      </c>
      <c r="B242" s="57" t="s">
        <v>646</v>
      </c>
      <c r="C242" s="58">
        <v>2025</v>
      </c>
      <c r="D242" s="57" t="s">
        <v>1621</v>
      </c>
      <c r="E242" s="58" t="s">
        <v>1622</v>
      </c>
      <c r="F242" s="59" t="s">
        <v>1623</v>
      </c>
      <c r="G242" s="57" t="s">
        <v>131</v>
      </c>
      <c r="H242" s="58" t="s">
        <v>132</v>
      </c>
      <c r="I242" s="60" t="s">
        <v>133</v>
      </c>
      <c r="J242" s="61">
        <v>45786</v>
      </c>
      <c r="K242" s="62" t="str">
        <f>TEXT(J242,"DD/MM/AA")</f>
        <v>09/05/25</v>
      </c>
      <c r="L242" s="61">
        <v>47612</v>
      </c>
      <c r="M242" s="63" t="str">
        <f>TEXT(L242,"DD/MM/AA")</f>
        <v>09/05/30</v>
      </c>
      <c r="N242" s="115">
        <f>_xlfn.DAYS(CONTRATOS[[#This Row],[TÉRMINO]],CONTRATOS[[#This Row],[INÍCIO]])</f>
        <v>1826</v>
      </c>
      <c r="O242" s="62">
        <f ca="1">IF(ISBLANK(CONTRATOS[[#This Row],[TÉRMINO]]),"-",IF(ISNUMBER(CONTRATOS[[#This Row],[TÉRMINO]]),IF(CONTRATOS[[#This Row],[TÉRMINO]]&lt;TODAY(),"EXPIRADO",CONTRATOS[[#This Row],[TÉRMINO]]-TODAY()),"INDETERMINADO"))</f>
        <v>1438</v>
      </c>
      <c r="P242" s="64" t="str">
        <f ca="1">IF(O242="EXPIRADO","EXPIRADO",(IF(O242&lt;=30,"INFERIOR A 30 DIAS",(IF(O242&lt;=60,"INFERIOR A 60 DIAS",(IF(O242&lt;=90,"INFERIOR A 90 DIAS",(IF(O242&lt;=120,"INFERIOR A 120 DIAS",(IF(O242&lt;150,"INFERIOR A 150 DIAS",(IF(O242=150,"150 DIAS","SUPERIOR A 150 DIAS")))))))))))))</f>
        <v>SUPERIOR A 150 DIAS</v>
      </c>
      <c r="Q242" s="62" t="str">
        <f ca="1">IF(CONTRATOS[[#This Row],[TÉRMINO]]="","VIGENTE",IF(CONTRATOS[[#This Row],[TÉRMINO]]&gt;=TODAY(),"VIGENTE","EXPIRADO"))</f>
        <v>VIGENTE</v>
      </c>
      <c r="R242" s="293">
        <v>0</v>
      </c>
      <c r="S242" s="65" t="s">
        <v>1191</v>
      </c>
      <c r="T242" s="66">
        <f>IF(LEFT(AY242,3)="ARP",
    0,
    IFERROR(VLOOKUP(AY242,'M.11 Contratos execução'!A:V,17,FALSE),0)
)</f>
        <v>0</v>
      </c>
      <c r="U242" s="455" t="s">
        <v>78</v>
      </c>
      <c r="V242" s="167" t="s">
        <v>1624</v>
      </c>
      <c r="W242" s="96" cm="1">
        <f t="array" ref="W24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42" s="96">
        <v>0</v>
      </c>
      <c r="Y242" s="67" t="s">
        <v>1193</v>
      </c>
      <c r="Z242" s="158"/>
      <c r="AA242" s="58" t="s">
        <v>81</v>
      </c>
      <c r="AB242" s="58"/>
      <c r="AC242" s="58" t="s">
        <v>66</v>
      </c>
      <c r="AD242" s="168" t="str">
        <f>IF(CONTRATOS[[#This Row],[DIAS_CONTRATO]]&lt;=1800,"PRAZO LEGAL",IF(CONTRATOS[[#This Row],[DIAS_CONTRATO]]&lt;=2130,"EXCEPCIONAL","EMERGENCIAL"))</f>
        <v>EXCEPCIONAL</v>
      </c>
      <c r="AE242" s="116" t="str">
        <f>YEAR(L242) &amp; " - " &amp; IF(MONTH(L242)&lt;=3, "1º Trimestre", IF(MONTH(L242)&lt;=6, "2º Trimestre", IF(MONTH(L242)&lt;=9, "3º Trimestre", IF(MONTH(L242)&lt;=12, "4º Trimestre"))))</f>
        <v>2030 - 2º Trimestre</v>
      </c>
      <c r="AF242" s="130">
        <f>CONTRATOS[[#This Row],[TÉRMINO]]-60</f>
        <v>47552</v>
      </c>
      <c r="AG242" s="116" t="str">
        <f>IF(Z242="","Sem informação", IF(Z242&lt;=AF242, "Dentro do prazo", "Fora do prazo"))</f>
        <v>Sem informação</v>
      </c>
      <c r="AH242" s="79"/>
      <c r="AJ242" s="58" t="s">
        <v>138</v>
      </c>
      <c r="AK242" s="58" t="s">
        <v>138</v>
      </c>
      <c r="AL242" s="58" t="s">
        <v>1374</v>
      </c>
      <c r="AM242" s="58" t="s">
        <v>69</v>
      </c>
      <c r="AN242" s="58" t="s">
        <v>69</v>
      </c>
      <c r="AO24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karina.reis@tjpa.jus.br; ; ;coordenadoria.contratos@tjpa.jus.br</v>
      </c>
      <c r="AP242" s="143">
        <f ca="1">CONTRATOS[[#This Row],[TÉRMINO]]-TODAY()</f>
        <v>1438</v>
      </c>
      <c r="AQ242" s="58" t="str">
        <f>IF(YEAR(CONTRATOS[[#This Row],[TÉRMINO]])=2024,INT((MONTH(CONTRATOS[[#This Row],[TÉRMINO]])+2)/3),"")</f>
        <v/>
      </c>
      <c r="AR242" s="58"/>
      <c r="AS242" s="58" t="str">
        <f ca="1">IF(TODAY()-AB242&gt;365,"Iniciar Processo de Reajuste","Aguardar anualidade")</f>
        <v>Iniciar Processo de Reajuste</v>
      </c>
      <c r="AT242" s="58" t="str">
        <f>_xlfn.CONCAT(TEXT(B242,"000"),"/",C242)</f>
        <v>048/2025</v>
      </c>
      <c r="AU242" s="58"/>
      <c r="AV242" s="58" t="str" cm="1">
        <f t="array" ref="AV242">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242" s="57" t="str">
        <f>IF(CONTRATOS[[#This Row],[FISCAL DEMANDANTE]]="sem indicação",CONTRATOS[[#This Row],[FISCAL TECNICO]],CONTRATOS[[#This Row],[FISCAL DEMANDANTE]])</f>
        <v>Jose Nasareno de Macedo Silva</v>
      </c>
      <c r="AX242" s="540" cm="1">
        <f t="array" ref="AX24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42" s="58" t="str">
        <f>_xlfn.CONCAT(CONTRATOS[[#This Row],[ARP ou CONTRATO]],CONTRATOS[[#This Row],[N°ANO]])</f>
        <v>CONTRATO048/2025</v>
      </c>
      <c r="AZ242" s="293" t="str">
        <f>IF(ISNUMBER(FIND("8.666",AA242)),
"Nos termos da Portaria n° 3.615/2021-GP, a prorrogação de contratos administrativos deverá ser instaurada com antecedência mínima de 60 (sessenta) dias do término da vigência, mediante envio do respectivo expediente à SEADM, via SEI.",
IF(ISNUMBER(FIND("14.133",AA242)),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42" s="556"/>
    </row>
    <row r="243" spans="1:53" ht="96">
      <c r="A243" s="116" t="s">
        <v>52</v>
      </c>
      <c r="B243" s="68" t="s">
        <v>338</v>
      </c>
      <c r="C243" s="69">
        <v>2021</v>
      </c>
      <c r="D243" s="57" t="s">
        <v>1625</v>
      </c>
      <c r="E243" s="58" t="s">
        <v>1626</v>
      </c>
      <c r="F243" s="59" t="s">
        <v>1627</v>
      </c>
      <c r="G243" s="115" t="s">
        <v>131</v>
      </c>
      <c r="H243" s="58" t="s">
        <v>132</v>
      </c>
      <c r="I243" s="60" t="s">
        <v>133</v>
      </c>
      <c r="J243" s="61">
        <v>44372</v>
      </c>
      <c r="K243" s="62" t="str">
        <f>TEXT(J243,"DD/MM/AA")</f>
        <v>25/06/21</v>
      </c>
      <c r="L243" s="61">
        <v>47659</v>
      </c>
      <c r="M243" s="63" t="str">
        <f>TEXT(L243,"DD/MM/AA")</f>
        <v>25/06/30</v>
      </c>
      <c r="N243" s="62">
        <f>_xlfn.DAYS(CONTRATOS[[#This Row],[TÉRMINO]],CONTRATOS[[#This Row],[INÍCIO]])</f>
        <v>3287</v>
      </c>
      <c r="O243" s="64">
        <f ca="1">IF(ISBLANK(CONTRATOS[[#This Row],[TÉRMINO]]),"-",IF(ISNUMBER(CONTRATOS[[#This Row],[TÉRMINO]]),IF(CONTRATOS[[#This Row],[TÉRMINO]]&lt;TODAY(),"EXPIRADO",CONTRATOS[[#This Row],[TÉRMINO]]-TODAY()),"INDETERMINADO"))</f>
        <v>1485</v>
      </c>
      <c r="P243" s="64" t="str">
        <f ca="1">IF(O243="EXPIRADO","EXPIRADO",(IF(O243&lt;=30,"INFERIOR A 30 DIAS",(IF(O243&lt;=60,"INFERIOR A 60 DIAS",(IF(O243&lt;=90,"INFERIOR A 90 DIAS",(IF(O243&lt;=120,"INFERIOR A 120 DIAS",(IF(O243&lt;150,"INFERIOR A 150 DIAS",(IF(O243=150,"150 DIAS","SUPERIOR A 150 DIAS")))))))))))))</f>
        <v>SUPERIOR A 150 DIAS</v>
      </c>
      <c r="Q243" s="64" t="str">
        <f ca="1">IF(CONTRATOS[[#This Row],[TÉRMINO]]="","VIGENTE",IF(CONTRATOS[[#This Row],[TÉRMINO]]&gt;=TODAY(),"VIGENTE","EXPIRADO"))</f>
        <v>VIGENTE</v>
      </c>
      <c r="R243" s="72">
        <v>0</v>
      </c>
      <c r="S243" s="65" t="s">
        <v>60</v>
      </c>
      <c r="T243" s="66">
        <f>IF(LEFT(AY243,3)="ARP",
    0,
    IFERROR(VLOOKUP(AY243,'M.11 Contratos execução'!A:V,17,FALSE),0)
)</f>
        <v>2</v>
      </c>
      <c r="U243" s="455" t="s">
        <v>78</v>
      </c>
      <c r="V243" s="371" t="s">
        <v>1628</v>
      </c>
      <c r="W243" s="96" cm="1">
        <f t="array" ref="W24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43" s="96">
        <v>0</v>
      </c>
      <c r="Y243" s="67" t="s">
        <v>1629</v>
      </c>
      <c r="Z243" s="158"/>
      <c r="AA243" s="58" t="s">
        <v>64</v>
      </c>
      <c r="AB243" s="58"/>
      <c r="AC243" s="58" t="s">
        <v>65</v>
      </c>
      <c r="AD243" s="58" t="str">
        <f>IF(CONTRATOS[[#This Row],[DIAS_CONTRATO]]&lt;=1800,"PRAZO LEGAL",IF(CONTRATOS[[#This Row],[DIAS_CONTRATO]]&lt;=2130,"EXCEPCIONAL","EMERGENCIAL"))</f>
        <v>EMERGENCIAL</v>
      </c>
      <c r="AE243" s="58" t="str">
        <f>YEAR(L243) &amp; " - " &amp; IF(MONTH(L243)&lt;=3, "1º Trimestre", IF(MONTH(L243)&lt;=6, "2º Trimestre", IF(MONTH(L243)&lt;=9, "3º Trimestre", IF(MONTH(L243)&lt;=12, "4º Trimestre"))))</f>
        <v>2030 - 2º Trimestre</v>
      </c>
      <c r="AF243" s="61">
        <f>CONTRATOS[[#This Row],[TÉRMINO]]-60</f>
        <v>47599</v>
      </c>
      <c r="AG243" s="116" t="str">
        <f>IF(Z243="","Sem informação", IF(Z243&lt;=AF243, "Dentro do prazo", "Fora do prazo"))</f>
        <v>Sem informação</v>
      </c>
      <c r="AH243" s="79" t="s">
        <v>82</v>
      </c>
      <c r="AJ243" s="58" t="s">
        <v>137</v>
      </c>
      <c r="AK243" s="58" t="s">
        <v>138</v>
      </c>
      <c r="AL243" s="58" t="s">
        <v>139</v>
      </c>
      <c r="AM243" s="115" t="s">
        <v>69</v>
      </c>
      <c r="AN243" s="115" t="s">
        <v>140</v>
      </c>
      <c r="AO24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adriana.guimaraes@tjpa.jus.br;nasareno.silva@tjpa.jus.br; antonio.souza@tjpa.jus.br; ; kelle.auzier@tjpa.jus.br;coordenadoria.contratos@tjpa.jus.br</v>
      </c>
      <c r="AP243" s="143">
        <f ca="1">CONTRATOS[[#This Row],[TÉRMINO]]-TODAY()</f>
        <v>1485</v>
      </c>
      <c r="AQ243" s="58" t="str">
        <f>IF(YEAR(CONTRATOS[[#This Row],[TÉRMINO]])=2024,INT((MONTH(CONTRATOS[[#This Row],[TÉRMINO]])+2)/3),"")</f>
        <v/>
      </c>
      <c r="AR243" s="58"/>
      <c r="AS243" s="58" t="str">
        <f ca="1">IF(TODAY()-AB243&gt;365,"Iniciar Processo de Reajuste","Aguardar anualidade")</f>
        <v>Iniciar Processo de Reajuste</v>
      </c>
      <c r="AT243" s="58" t="str">
        <f>_xlfn.CONCAT(TEXT(B243,"000"),"/",C243)</f>
        <v>021/2021</v>
      </c>
      <c r="AU243" s="58"/>
      <c r="AV243" s="58" t="str" cm="1">
        <f t="array" ref="AV243">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243" s="57" t="str">
        <f>IF(CONTRATOS[[#This Row],[FISCAL DEMANDANTE]]="sem indicação",CONTRATOS[[#This Row],[FISCAL TECNICO]],CONTRATOS[[#This Row],[FISCAL DEMANDANTE]])</f>
        <v>Jose Nasareno de Macedo Silva</v>
      </c>
      <c r="AX243" s="540" cm="1">
        <f t="array" ref="AX24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43" s="58" t="str">
        <f>_xlfn.CONCAT(CONTRATOS[[#This Row],[ARP ou CONTRATO]],CONTRATOS[[#This Row],[N°ANO]])</f>
        <v>CONTRATO021/2021</v>
      </c>
      <c r="AZ243" s="293" t="str">
        <f>IF(ISNUMBER(FIND("8.666",AA243)),
"Nos termos da Portaria n° 3.615/2021-GP, a prorrogação de contratos administrativos deverá ser instaurada com antecedência mínima de 60 (sessenta) dias do término da vigência, mediante envio do respectivo expediente à SEADM, via SEI.",
IF(ISNUMBER(FIND("14.133",AA243)),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43" s="556"/>
    </row>
    <row r="244" spans="1:53" ht="72">
      <c r="A244" s="58" t="s">
        <v>52</v>
      </c>
      <c r="B244" s="57" t="s">
        <v>539</v>
      </c>
      <c r="C244" s="58">
        <v>2025</v>
      </c>
      <c r="D244" s="57" t="s">
        <v>1630</v>
      </c>
      <c r="E244" s="58" t="s">
        <v>400</v>
      </c>
      <c r="F244" s="59" t="s">
        <v>1631</v>
      </c>
      <c r="G244" s="57" t="s">
        <v>160</v>
      </c>
      <c r="H244" s="58" t="s">
        <v>58</v>
      </c>
      <c r="I244" s="60" t="s">
        <v>1632</v>
      </c>
      <c r="J244" s="61">
        <v>46082</v>
      </c>
      <c r="K244" s="62" t="str">
        <f>TEXT(J244,"DD/MM/AA")</f>
        <v>01/03/26</v>
      </c>
      <c r="L244" s="61">
        <v>47908</v>
      </c>
      <c r="M244" s="63" t="str">
        <f>TEXT(L244,"DD/MM/AA")</f>
        <v>01/03/31</v>
      </c>
      <c r="N244" s="115">
        <f>_xlfn.DAYS(CONTRATOS[[#This Row],[TÉRMINO]],CONTRATOS[[#This Row],[INÍCIO]])</f>
        <v>1826</v>
      </c>
      <c r="O244" s="62">
        <f ca="1">IF(ISBLANK(CONTRATOS[[#This Row],[TÉRMINO]]),"-",IF(ISNUMBER(CONTRATOS[[#This Row],[TÉRMINO]]),IF(CONTRATOS[[#This Row],[TÉRMINO]]&lt;TODAY(),"EXPIRADO",CONTRATOS[[#This Row],[TÉRMINO]]-TODAY()),"INDETERMINADO"))</f>
        <v>1734</v>
      </c>
      <c r="P244" s="64" t="str">
        <f ca="1">IF(O244="EXPIRADO","EXPIRADO",(IF(O244&lt;=30,"INFERIOR A 30 DIAS",(IF(O244&lt;=60,"INFERIOR A 60 DIAS",(IF(O244&lt;=90,"INFERIOR A 90 DIAS",(IF(O244&lt;=120,"INFERIOR A 120 DIAS",(IF(O244&lt;150,"INFERIOR A 150 DIAS",(IF(O244=150,"150 DIAS","SUPERIOR A 150 DIAS")))))))))))))</f>
        <v>SUPERIOR A 150 DIAS</v>
      </c>
      <c r="Q244" s="62" t="str">
        <f ca="1">IF(CONTRATOS[[#This Row],[TÉRMINO]]="","VIGENTE",IF(CONTRATOS[[#This Row],[TÉRMINO]]&gt;=TODAY(),"VIGENTE","EXPIRADO"))</f>
        <v>VIGENTE</v>
      </c>
      <c r="R244" s="293">
        <v>32635880</v>
      </c>
      <c r="S244" s="65" t="s">
        <v>60</v>
      </c>
      <c r="T244" s="66">
        <f>IF(LEFT(AY244,3)="ARP",
    0,
    IFERROR(VLOOKUP(AY244,'M.11 Contratos execução'!A:V,17,FALSE),0)
)</f>
        <v>0</v>
      </c>
      <c r="U244" s="455" t="s">
        <v>78</v>
      </c>
      <c r="V244" s="167" t="s">
        <v>1633</v>
      </c>
      <c r="W244" s="96" cm="1">
        <f t="array" ref="W24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44" s="96" cm="1">
        <f t="array" ref="X24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32635880</v>
      </c>
      <c r="Y244" s="67" t="s">
        <v>1634</v>
      </c>
      <c r="Z244" s="158"/>
      <c r="AA244" s="58" t="s">
        <v>81</v>
      </c>
      <c r="AB244" s="61">
        <v>45775</v>
      </c>
      <c r="AC244" s="58"/>
      <c r="AD244" s="168" t="str">
        <f>IF(CONTRATOS[[#This Row],[DIAS_CONTRATO]]&lt;=1800,"PRAZO LEGAL",IF(CONTRATOS[[#This Row],[DIAS_CONTRATO]]&lt;=2130,"EXCEPCIONAL","EMERGENCIAL"))</f>
        <v>EXCEPCIONAL</v>
      </c>
      <c r="AE244" s="116" t="str">
        <f>YEAR(L244) &amp; " - " &amp; IF(MONTH(L244)&lt;=3, "1º Trimestre", IF(MONTH(L244)&lt;=6, "2º Trimestre", IF(MONTH(L244)&lt;=9, "3º Trimestre", IF(MONTH(L244)&lt;=12, "4º Trimestre"))))</f>
        <v>2031 - 1º Trimestre</v>
      </c>
      <c r="AF244" s="130">
        <f>CONTRATOS[[#This Row],[TÉRMINO]]-60</f>
        <v>47848</v>
      </c>
      <c r="AG244" s="116" t="str">
        <f>IF(Z244="","Sem informação", IF(Z244&lt;=AF244, "Dentro do prazo", "Fora do prazo"))</f>
        <v>Sem informação</v>
      </c>
      <c r="AH244" s="79"/>
      <c r="AJ244" s="58" t="s">
        <v>405</v>
      </c>
      <c r="AK244" s="58" t="s">
        <v>69</v>
      </c>
      <c r="AL244" s="58" t="s">
        <v>213</v>
      </c>
      <c r="AM244" s="58" t="s">
        <v>69</v>
      </c>
      <c r="AN244" s="58" t="s">
        <v>69</v>
      </c>
      <c r="AO244"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djalma.martins@tjpa.jus.br;; daniele.cardoso@tjpa.jus.br; ; ;coordenadoria.contratos@tjpa.jus.br</v>
      </c>
      <c r="AP244" s="143">
        <f ca="1">CONTRATOS[[#This Row],[TÉRMINO]]-TODAY()</f>
        <v>1734</v>
      </c>
      <c r="AQ244" s="58" t="str">
        <f>IF(YEAR(CONTRATOS[[#This Row],[TÉRMINO]])=2024,INT((MONTH(CONTRATOS[[#This Row],[TÉRMINO]])+2)/3),"")</f>
        <v/>
      </c>
      <c r="AR244" s="58"/>
      <c r="AS244" s="58" t="str">
        <f ca="1">IF(TODAY()-AB244&gt;365,"Iniciar Processo de Reajuste","Aguardar anualidade")</f>
        <v>Iniciar Processo de Reajuste</v>
      </c>
      <c r="AT244" s="58" t="str">
        <f>_xlfn.CONCAT(TEXT(B244,"000"),"/",C244)</f>
        <v>101/2025</v>
      </c>
      <c r="AU244" s="58"/>
      <c r="AV244" s="57" t="str" cm="1">
        <f t="array" ref="AV244">IF(CONTRATOS[[#This Row],[NOME DO FISCAL ]]="Sem indicação",
   CONTRATOS[[#This Row],[NOME DO FISCAL ]],
   _xlfn.LET(
      _xlpm.s, " "&amp;TRIM(CONTRATOS[[#This Row],[NOME DO FISCAL ]]),
      _xlpm.n, LEN(_xlpm.s)-1,
      _xlpm.idx, _xlfn.SEQUENCE(1,_xlpm.n),
      _xlpm.letras, IF(MID(_xlpm.s,_xlpm.idx,1)=" ", MID(_xlpm.s,_xlpm.idx+1,1), ""),
      _xlfn.TEXTJOIN("",TRUE,_xlpm.letras)
   )
)</f>
        <v>DGCdF</v>
      </c>
      <c r="AW244" s="57" t="str">
        <f>IF(CONTRATOS[[#This Row],[FISCAL DEMANDANTE]]="sem indicação",CONTRATOS[[#This Row],[FISCAL TECNICO]],CONTRATOS[[#This Row],[FISCAL DEMANDANTE]])</f>
        <v>Daniele Gaia Cardoso de Freitas</v>
      </c>
      <c r="AX244" s="540" cm="1">
        <f t="array" ref="AX24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44" s="58" t="str">
        <f>_xlfn.CONCAT(CONTRATOS[[#This Row],[ARP ou CONTRATO]],CONTRATOS[[#This Row],[N°ANO]])</f>
        <v>CONTRATO101/2025</v>
      </c>
      <c r="AZ244" s="293" t="str">
        <f>IF(ISNUMBER(FIND("8.666",AA244)),
"Nos termos da Portaria n° 3.615/2021-GP, a prorrogação de contratos administrativos deverá ser instaurada com antecedência mínima de 60 (sessenta) dias do término da vigência, mediante envio do respectivo expediente à SEADM, via SEI.",
IF(ISNUMBER(FIND("14.133",AA244)),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44" s="556"/>
    </row>
    <row r="245" spans="1:53" ht="60">
      <c r="A245" s="58" t="s">
        <v>52</v>
      </c>
      <c r="B245" s="57" t="s">
        <v>1169</v>
      </c>
      <c r="C245" s="58">
        <v>2026</v>
      </c>
      <c r="D245" s="57" t="s">
        <v>1635</v>
      </c>
      <c r="E245" s="58" t="s">
        <v>1040</v>
      </c>
      <c r="F245" s="59" t="s">
        <v>1636</v>
      </c>
      <c r="G245" s="57" t="s">
        <v>1637</v>
      </c>
      <c r="H245" s="58" t="s">
        <v>58</v>
      </c>
      <c r="I245" s="60" t="s">
        <v>1042</v>
      </c>
      <c r="J245" s="61">
        <v>46105</v>
      </c>
      <c r="K245" s="62" t="str">
        <f>TEXT(J245,"DD/MM/AA")</f>
        <v>24/03/26</v>
      </c>
      <c r="L245" s="61">
        <v>47931</v>
      </c>
      <c r="M245" s="63" t="str">
        <f>TEXT(L245,"DD/MM/AA")</f>
        <v>24/03/31</v>
      </c>
      <c r="N245" s="115">
        <f>_xlfn.DAYS(CONTRATOS[[#This Row],[TÉRMINO]],CONTRATOS[[#This Row],[INÍCIO]])</f>
        <v>1826</v>
      </c>
      <c r="O245" s="62">
        <f ca="1">IF(ISBLANK(CONTRATOS[[#This Row],[TÉRMINO]]),"-",IF(ISNUMBER(CONTRATOS[[#This Row],[TÉRMINO]]),IF(CONTRATOS[[#This Row],[TÉRMINO]]&lt;TODAY(),"EXPIRADO",CONTRATOS[[#This Row],[TÉRMINO]]-TODAY()),"INDETERMINADO"))</f>
        <v>1757</v>
      </c>
      <c r="P245" s="64" t="str">
        <f ca="1">IF(O245="EXPIRADO","EXPIRADO",(IF(O245&lt;=30,"INFERIOR A 30 DIAS",(IF(O245&lt;=60,"INFERIOR A 60 DIAS",(IF(O245&lt;=90,"INFERIOR A 90 DIAS",(IF(O245&lt;=120,"INFERIOR A 120 DIAS",(IF(O245&lt;150,"INFERIOR A 150 DIAS",(IF(O245=150,"150 DIAS","SUPERIOR A 150 DIAS")))))))))))))</f>
        <v>SUPERIOR A 150 DIAS</v>
      </c>
      <c r="Q245" s="62" t="str">
        <f ca="1">IF(CONTRATOS[[#This Row],[TÉRMINO]]="","VIGENTE",IF(CONTRATOS[[#This Row],[TÉRMINO]]&gt;=TODAY(),"VIGENTE","EXPIRADO"))</f>
        <v>VIGENTE</v>
      </c>
      <c r="R245" s="293">
        <v>11578540</v>
      </c>
      <c r="S245" s="71" t="s">
        <v>60</v>
      </c>
      <c r="T245" s="599">
        <f>IF(LEFT(AY245,3)="ARP",
    0,
    IFERROR(VLOOKUP(AY245,'M.11 Contratos execução'!A:V,17,FALSE),0)
)</f>
        <v>0</v>
      </c>
      <c r="U245" s="455" t="s">
        <v>98</v>
      </c>
      <c r="V245" s="167" t="s">
        <v>1638</v>
      </c>
      <c r="W245" s="179" cm="1">
        <f t="array" ref="W24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45" s="179" cm="1">
        <f t="array" ref="X24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11578540</v>
      </c>
      <c r="Y245" s="67" t="s">
        <v>1639</v>
      </c>
      <c r="Z245" s="158"/>
      <c r="AA245" s="58" t="s">
        <v>81</v>
      </c>
      <c r="AB245" s="58"/>
      <c r="AC245" s="58" t="s">
        <v>65</v>
      </c>
      <c r="AD245" s="168" t="str">
        <f>IF(CONTRATOS[[#This Row],[DIAS_CONTRATO]]&lt;=1800,"PRAZO LEGAL",IF(CONTRATOS[[#This Row],[DIAS_CONTRATO]]&lt;=2130,"EXCEPCIONAL","EMERGENCIAL"))</f>
        <v>EXCEPCIONAL</v>
      </c>
      <c r="AE245" s="116" t="str">
        <f>YEAR(L245) &amp; " - " &amp; IF(MONTH(L245)&lt;=3, "1º Trimestre", IF(MONTH(L245)&lt;=6, "2º Trimestre", IF(MONTH(L245)&lt;=9, "3º Trimestre", IF(MONTH(L245)&lt;=12, "4º Trimestre"))))</f>
        <v>2031 - 1º Trimestre</v>
      </c>
      <c r="AF245" s="130">
        <f>CONTRATOS[[#This Row],[TÉRMINO]]-60</f>
        <v>47871</v>
      </c>
      <c r="AG245" s="116" t="str">
        <f>IF(Z245="","Sem informação", IF(Z245&lt;=AF245, "Dentro do prazo", "Fora do prazo"))</f>
        <v>Sem informação</v>
      </c>
      <c r="AH245" s="79"/>
      <c r="AJ245" s="58" t="s">
        <v>1044</v>
      </c>
      <c r="AK245" s="58" t="s">
        <v>69</v>
      </c>
      <c r="AL245" s="58" t="s">
        <v>337</v>
      </c>
      <c r="AM245" s="58" t="s">
        <v>103</v>
      </c>
      <c r="AN245" s="58" t="s">
        <v>1044</v>
      </c>
      <c r="AO24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jorge.abdon@tjpa.jus.br;; daniel.ferreira@tjpa.jus.br; arilson.silva@tjpa.jus.br; jorge.abdon@tjpa.jus.br;coordenadoria.contratos@tjpa.jus.br</v>
      </c>
      <c r="AP245" s="143">
        <f ca="1">CONTRATOS[[#This Row],[TÉRMINO]]-TODAY()</f>
        <v>1757</v>
      </c>
      <c r="AQ245" s="58" t="str">
        <f>IF(YEAR(CONTRATOS[[#This Row],[TÉRMINO]])=2024,INT((MONTH(CONTRATOS[[#This Row],[TÉRMINO]])+2)/3),"")</f>
        <v/>
      </c>
      <c r="AR245" s="58"/>
      <c r="AS245" s="58" t="str">
        <f ca="1">IF(TODAY()-AB245&gt;365,"Iniciar Processo de Reajuste","Aguardar anualidade")</f>
        <v>Iniciar Processo de Reajuste</v>
      </c>
      <c r="AT245" s="58" t="str">
        <f>_xlfn.CONCAT(TEXT(B245,"000"),"/",C245)</f>
        <v>003/2026</v>
      </c>
      <c r="AU245" s="58"/>
      <c r="AV245" s="57" t="str" cm="1">
        <f t="array" ref="AV245">IF(CONTRATOS[[#This Row],[NOME DO FISCAL ]]="Sem indicação",
   CONTRATOS[[#This Row],[NOME DO FISCAL ]],
   _xlfn.LET(
      _xlpm.s, " "&amp;TRIM(CONTRATOS[[#This Row],[NOME DO FISCAL ]]),
      _xlpm.n, LEN(_xlpm.s)-1,
      _xlpm.idx, _xlfn.SEQUENCE(1,_xlpm.n),
      _xlpm.letras, IF(MID(_xlpm.s,_xlpm.idx,1)=" ", MID(_xlpm.s,_xlpm.idx+1,1), ""),
      _xlfn.TEXTJOIN("",TRUE,_xlpm.letras)
   )
)</f>
        <v>DAF</v>
      </c>
      <c r="AW245" s="57" t="str">
        <f>IF(CONTRATOS[[#This Row],[FISCAL DEMANDANTE]]="sem indicação",CONTRATOS[[#This Row],[FISCAL TECNICO]],CONTRATOS[[#This Row],[FISCAL DEMANDANTE]])</f>
        <v xml:space="preserve">Daniel Azevedo Ferreira </v>
      </c>
      <c r="AX245" s="540" cm="1">
        <f t="array" ref="AX24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45" s="58" t="str">
        <f>_xlfn.CONCAT(CONTRATOS[[#This Row],[ARP ou CONTRATO]],CONTRATOS[[#This Row],[N°ANO]])</f>
        <v>CONTRATO003/2026</v>
      </c>
      <c r="AZ245" s="293" t="str">
        <f>IF(ISNUMBER(FIND("8.666",AA245)),
"Nos termos da Portaria n° 3.615/2021-GP, a prorrogação de contratos administrativos deverá ser instaurada com antecedência mínima de 60 (sessenta) dias do término da vigência, mediante envio do respectivo expediente à SEADM, via SEI.",
IF(ISNUMBER(FIND("14.133",AA245)),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45" s="556"/>
    </row>
    <row r="246" spans="1:53" s="83" customFormat="1" ht="130.5">
      <c r="A246" s="58" t="s">
        <v>52</v>
      </c>
      <c r="B246" s="57" t="s">
        <v>979</v>
      </c>
      <c r="C246" s="58">
        <v>2026</v>
      </c>
      <c r="D246" s="57" t="s">
        <v>1640</v>
      </c>
      <c r="E246" s="598" t="s">
        <v>1641</v>
      </c>
      <c r="F246" s="59" t="s">
        <v>1642</v>
      </c>
      <c r="G246" s="57" t="s">
        <v>122</v>
      </c>
      <c r="H246" s="598" t="s">
        <v>58</v>
      </c>
      <c r="I246" s="60" t="s">
        <v>1078</v>
      </c>
      <c r="J246" s="61">
        <v>46113</v>
      </c>
      <c r="K246" s="62" t="str">
        <f>TEXT(J246,"DD/MM/AA")</f>
        <v>01/04/26</v>
      </c>
      <c r="L246" s="61">
        <v>47939</v>
      </c>
      <c r="M246" s="63" t="str">
        <f>TEXT(L246,"DD/MM/AA")</f>
        <v>01/04/31</v>
      </c>
      <c r="N246" s="115">
        <f>_xlfn.DAYS(CONTRATOS[[#This Row],[TÉRMINO]],CONTRATOS[[#This Row],[INÍCIO]])</f>
        <v>1826</v>
      </c>
      <c r="O246" s="62">
        <f ca="1">IF(ISBLANK(CONTRATOS[[#This Row],[TÉRMINO]]),"-",IF(ISNUMBER(CONTRATOS[[#This Row],[TÉRMINO]]),IF(CONTRATOS[[#This Row],[TÉRMINO]]&lt;TODAY(),"EXPIRADO",CONTRATOS[[#This Row],[TÉRMINO]]-TODAY()),"INDETERMINADO"))</f>
        <v>1765</v>
      </c>
      <c r="P246" s="64" t="str">
        <f ca="1">IF(O246="EXPIRADO","EXPIRADO",(IF(O246&lt;=30,"INFERIOR A 30 DIAS",(IF(O246&lt;=60,"INFERIOR A 60 DIAS",(IF(O246&lt;=90,"INFERIOR A 90 DIAS",(IF(O246&lt;=120,"INFERIOR A 120 DIAS",(IF(O246&lt;150,"INFERIOR A 150 DIAS",(IF(O246=150,"150 DIAS","SUPERIOR A 150 DIAS")))))))))))))</f>
        <v>SUPERIOR A 150 DIAS</v>
      </c>
      <c r="Q246" s="62" t="str">
        <f ca="1">IF(CONTRATOS[[#This Row],[TÉRMINO]]="","VIGENTE",IF(CONTRATOS[[#This Row],[TÉRMINO]]&gt;=TODAY(),"VIGENTE","EXPIRADO"))</f>
        <v>VIGENTE</v>
      </c>
      <c r="R246" s="630">
        <v>8506290.8100000005</v>
      </c>
      <c r="S246" s="71" t="s">
        <v>60</v>
      </c>
      <c r="T246" s="599">
        <f>IF(LEFT(AY246,3)="ARP",
    0,
    IFERROR(VLOOKUP(AY246,'M.11 Contratos execução'!A:V,17,FALSE),0)
)</f>
        <v>0</v>
      </c>
      <c r="U246" s="455" t="s">
        <v>78</v>
      </c>
      <c r="V246" s="629" t="s">
        <v>1643</v>
      </c>
      <c r="W246" s="179" cm="1">
        <f t="array" ref="W24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46" s="179" cm="1">
        <f t="array" ref="X24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8506290.8100000005</v>
      </c>
      <c r="Y246" s="67"/>
      <c r="Z246" s="158"/>
      <c r="AA246" s="598" t="s">
        <v>81</v>
      </c>
      <c r="AB246" s="61">
        <v>45965</v>
      </c>
      <c r="AC246" s="58" t="s">
        <v>82</v>
      </c>
      <c r="AD246" s="168" t="str">
        <f>IF(CONTRATOS[[#This Row],[DIAS_CONTRATO]]&lt;=1800,"PRAZO LEGAL",IF(CONTRATOS[[#This Row],[DIAS_CONTRATO]]&lt;=2130,"EXCEPCIONAL","EMERGENCIAL"))</f>
        <v>EXCEPCIONAL</v>
      </c>
      <c r="AE246" s="116" t="str">
        <f>YEAR(L246) &amp; " - " &amp; IF(MONTH(L246)&lt;=3, "1º Trimestre", IF(MONTH(L246)&lt;=6, "2º Trimestre", IF(MONTH(L246)&lt;=9, "3º Trimestre", IF(MONTH(L246)&lt;=12, "4º Trimestre"))))</f>
        <v>2031 - 2º Trimestre</v>
      </c>
      <c r="AF246" s="130">
        <f>CONTRATOS[[#This Row],[TÉRMINO]]-60</f>
        <v>47879</v>
      </c>
      <c r="AG246" s="116" t="str">
        <f>IF(Z246="","Sem informação", IF(Z246&lt;=AF246, "Dentro do prazo", "Fora do prazo"))</f>
        <v>Sem informação</v>
      </c>
      <c r="AH246" s="79"/>
      <c r="AI246" s="74"/>
      <c r="AJ246" s="58" t="s">
        <v>84</v>
      </c>
      <c r="AK246" s="598" t="s">
        <v>69</v>
      </c>
      <c r="AL246" s="58" t="s">
        <v>271</v>
      </c>
      <c r="AM246" s="58" t="s">
        <v>271</v>
      </c>
      <c r="AN246" s="58" t="s">
        <v>84</v>
      </c>
      <c r="AO246" s="61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thiago.soares@tjpa.jus.br; thiago.soares@tjpa.jus.br; joao.vfalmeida@tjpa.jus.br;coordenadoria.contratos@tjpa.jus.br</v>
      </c>
      <c r="AP246" s="143">
        <f ca="1">CONTRATOS[[#This Row],[TÉRMINO]]-TODAY()</f>
        <v>1765</v>
      </c>
      <c r="AQ246" s="58" t="str">
        <f>IF(YEAR(CONTRATOS[[#This Row],[TÉRMINO]])=2024,INT((MONTH(CONTRATOS[[#This Row],[TÉRMINO]])+2)/3),"")</f>
        <v/>
      </c>
      <c r="AR246" s="58"/>
      <c r="AS246" s="58" t="str">
        <f ca="1">IF(TODAY()-AB246&gt;365,"Iniciar Processo de Reajuste","Aguardar anualidade")</f>
        <v>Aguardar anualidade</v>
      </c>
      <c r="AT246" s="58" t="str">
        <f>_xlfn.CONCAT(TEXT(B246,"000"),"/",C246)</f>
        <v>013/2026</v>
      </c>
      <c r="AU246" s="58"/>
      <c r="AV246" s="57" t="str" cm="1">
        <f t="array" ref="AV246">IF(CONTRATOS[[#This Row],[NOME DO FISCAL ]]="Sem indicação",
   CONTRATOS[[#This Row],[NOME DO FISCAL ]],
   _xlfn.LET(
      _xlpm.s, " "&amp;TRIM(CONTRATOS[[#This Row],[NOME DO FISCAL ]]),
      _xlpm.n, LEN(_xlpm.s)-1,
      _xlpm.idx, _xlfn.SEQUENCE(1,_xlpm.n),
      _xlpm.letras, IF(MID(_xlpm.s,_xlpm.idx,1)=" ", MID(_xlpm.s,_xlpm.idx+1,1), ""),
      _xlfn.TEXTJOIN("",TRUE,_xlpm.letras)
   )
)</f>
        <v>TdSS</v>
      </c>
      <c r="AW246" s="57" t="str">
        <f>IF(CONTRATOS[[#This Row],[FISCAL DEMANDANTE]]="sem indicação",CONTRATOS[[#This Row],[FISCAL TECNICO]],CONTRATOS[[#This Row],[FISCAL DEMANDANTE]])</f>
        <v>Thiago da Silva Soares</v>
      </c>
      <c r="AX246" s="540" cm="1">
        <f t="array" ref="AX24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46" s="58" t="str">
        <f>_xlfn.CONCAT(CONTRATOS[[#This Row],[ARP ou CONTRATO]],CONTRATOS[[#This Row],[N°ANO]])</f>
        <v>CONTRATO013/2026</v>
      </c>
      <c r="AZ246" s="293" t="str">
        <f>IF(ISNUMBER(FIND("8.666",AA246)),
"Nos termos da Portaria n° 3.615/2021-GP, a prorrogação de contratos administrativos deverá ser instaurada com antecedência mínima de 60 (sessenta) dias do término da vigência, mediante envio do respectivo expediente à SEADM, via SEI.",
IF(ISNUMBER(FIND("14.133",AA246)),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46" s="556"/>
    </row>
    <row r="247" spans="1:53" s="83" customFormat="1" ht="60">
      <c r="A247" s="58" t="s">
        <v>52</v>
      </c>
      <c r="B247" s="57" t="s">
        <v>650</v>
      </c>
      <c r="C247" s="58">
        <v>2024</v>
      </c>
      <c r="D247" s="57" t="s">
        <v>1644</v>
      </c>
      <c r="E247" s="58" t="s">
        <v>1645</v>
      </c>
      <c r="F247" s="59" t="s">
        <v>1646</v>
      </c>
      <c r="G247" s="57" t="s">
        <v>131</v>
      </c>
      <c r="H247" s="58" t="s">
        <v>132</v>
      </c>
      <c r="I247" s="60" t="s">
        <v>133</v>
      </c>
      <c r="J247" s="61">
        <v>45590</v>
      </c>
      <c r="K247" s="62" t="str">
        <f>TEXT(J247,"DD/MM/AA")</f>
        <v>25/10/24</v>
      </c>
      <c r="L247" s="61">
        <v>49242</v>
      </c>
      <c r="M247" s="63" t="str">
        <f>TEXT(L247,"DD/MM/AA")</f>
        <v>25/10/34</v>
      </c>
      <c r="N247" s="115">
        <f>_xlfn.DAYS(CONTRATOS[[#This Row],[TÉRMINO]],CONTRATOS[[#This Row],[INÍCIO]])</f>
        <v>3652</v>
      </c>
      <c r="O247" s="64">
        <f ca="1">IF(ISBLANK(CONTRATOS[[#This Row],[TÉRMINO]]),"-",IF(ISNUMBER(CONTRATOS[[#This Row],[TÉRMINO]]),IF(CONTRATOS[[#This Row],[TÉRMINO]]&lt;TODAY(),"EXPIRADO",CONTRATOS[[#This Row],[TÉRMINO]]-TODAY()),"INDETERMINADO"))</f>
        <v>3068</v>
      </c>
      <c r="P247" s="64" t="str">
        <f ca="1">IF(O247="EXPIRADO","EXPIRADO",(IF(O247&lt;=30,"INFERIOR A 30 DIAS",(IF(O247&lt;=60,"INFERIOR A 60 DIAS",(IF(O247&lt;=90,"INFERIOR A 90 DIAS",(IF(O247&lt;=120,"INFERIOR A 120 DIAS",(IF(O247&lt;150,"INFERIOR A 150 DIAS",(IF(O247=150,"150 DIAS","SUPERIOR A 150 DIAS")))))))))))))</f>
        <v>SUPERIOR A 150 DIAS</v>
      </c>
      <c r="Q247" s="62" t="str">
        <f ca="1">IF(CONTRATOS[[#This Row],[TÉRMINO]]="","VIGENTE",IF(CONTRATOS[[#This Row],[TÉRMINO]]&gt;=TODAY(),"VIGENTE","EXPIRADO"))</f>
        <v>VIGENTE</v>
      </c>
      <c r="R247" s="293">
        <v>0</v>
      </c>
      <c r="S247" s="71" t="s">
        <v>1191</v>
      </c>
      <c r="T247" s="66">
        <f>IF(LEFT(AY247,3)="ARP",
    0,
    IFERROR(VLOOKUP(AY247,'M.11 Contratos execução'!A:V,17,FALSE),0)
)</f>
        <v>0</v>
      </c>
      <c r="U247" s="455" t="s">
        <v>78</v>
      </c>
      <c r="V247" s="167" t="s">
        <v>1647</v>
      </c>
      <c r="W247" s="96" cm="1">
        <f t="array" ref="W24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47" s="96">
        <v>0</v>
      </c>
      <c r="Y247" s="67" t="s">
        <v>1193</v>
      </c>
      <c r="Z247" s="158"/>
      <c r="AA247" s="58" t="s">
        <v>81</v>
      </c>
      <c r="AB247" s="58"/>
      <c r="AC247" s="58"/>
      <c r="AD247" s="168" t="str">
        <f>IF(CONTRATOS[[#This Row],[DIAS_CONTRATO]]&lt;=1800,"PRAZO LEGAL",IF(CONTRATOS[[#This Row],[DIAS_CONTRATO]]&lt;=2130,"EXCEPCIONAL","EMERGENCIAL"))</f>
        <v>EMERGENCIAL</v>
      </c>
      <c r="AE247" s="116" t="str">
        <f>YEAR(L247) &amp; " - " &amp; IF(MONTH(L247)&lt;=3, "1º Trimestre", IF(MONTH(L247)&lt;=6, "2º Trimestre", IF(MONTH(L247)&lt;=9, "3º Trimestre", IF(MONTH(L247)&lt;=12, "4º Trimestre"))))</f>
        <v>2034 - 4º Trimestre</v>
      </c>
      <c r="AF247" s="130">
        <f>CONTRATOS[[#This Row],[TÉRMINO]]-60</f>
        <v>49182</v>
      </c>
      <c r="AG247" s="116" t="str">
        <f>IF(Z247="","Sem informação", IF(Z247&lt;=AF247, "Dentro do prazo", "Fora do prazo"))</f>
        <v>Sem informação</v>
      </c>
      <c r="AH247" s="79" t="s">
        <v>115</v>
      </c>
      <c r="AI247" s="74"/>
      <c r="AJ247" s="58" t="s">
        <v>138</v>
      </c>
      <c r="AK247" s="58" t="s">
        <v>138</v>
      </c>
      <c r="AL247" s="58" t="s">
        <v>1374</v>
      </c>
      <c r="AM247" s="58" t="s">
        <v>69</v>
      </c>
      <c r="AN247" s="58" t="s">
        <v>69</v>
      </c>
      <c r="AO24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karina.reis@tjpa.jus.br; ; ;coordenadoria.contratos@tjpa.jus.br</v>
      </c>
      <c r="AP247" s="143">
        <f ca="1">CONTRATOS[[#This Row],[TÉRMINO]]-TODAY()</f>
        <v>3068</v>
      </c>
      <c r="AQ247" s="58" t="str">
        <f>IF(YEAR(CONTRATOS[[#This Row],[TÉRMINO]])=2024,INT((MONTH(CONTRATOS[[#This Row],[TÉRMINO]])+2)/3),"")</f>
        <v/>
      </c>
      <c r="AR247" s="58"/>
      <c r="AS247" s="58" t="str">
        <f ca="1">IF(TODAY()-AB247&gt;365,"Iniciar Processo de Reajuste","Aguardar anualidade")</f>
        <v>Iniciar Processo de Reajuste</v>
      </c>
      <c r="AT247" s="58" t="str">
        <f>_xlfn.CONCAT(TEXT(B247,"000"),"/",C247)</f>
        <v>107/2024</v>
      </c>
      <c r="AU247" s="58"/>
      <c r="AV247" s="58" t="str" cm="1">
        <f t="array" ref="AV247">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247" s="57" t="str">
        <f>IF(CONTRATOS[[#This Row],[FISCAL DEMANDANTE]]="sem indicação",CONTRATOS[[#This Row],[FISCAL TECNICO]],CONTRATOS[[#This Row],[FISCAL DEMANDANTE]])</f>
        <v>Jose Nasareno de Macedo Silva</v>
      </c>
      <c r="AX247" s="540" cm="1">
        <f t="array" ref="AX24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47" s="58" t="str">
        <f>_xlfn.CONCAT(CONTRATOS[[#This Row],[ARP ou CONTRATO]],CONTRATOS[[#This Row],[N°ANO]])</f>
        <v>CONTRATO107/2024</v>
      </c>
      <c r="AZ247" s="293" t="str">
        <f>IF(ISNUMBER(FIND("8.666",AA247)),
"Nos termos da Portaria n° 3.615/2021-GP, a prorrogação de contratos administrativos deverá ser instaurada com antecedência mínima de 60 (sessenta) dias do término da vigência, mediante envio do respectivo expediente à SEADM, via SEI.",
IF(ISNUMBER(FIND("14.133",AA247)),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47" s="556"/>
    </row>
    <row r="248" spans="1:53" ht="60">
      <c r="A248" s="58" t="s">
        <v>52</v>
      </c>
      <c r="B248" s="57" t="s">
        <v>312</v>
      </c>
      <c r="C248" s="58">
        <v>2025</v>
      </c>
      <c r="D248" s="57" t="s">
        <v>1625</v>
      </c>
      <c r="E248" s="58" t="s">
        <v>1626</v>
      </c>
      <c r="F248" s="59" t="s">
        <v>1648</v>
      </c>
      <c r="G248" s="115" t="s">
        <v>131</v>
      </c>
      <c r="H248" s="58" t="s">
        <v>132</v>
      </c>
      <c r="I248" s="60" t="s">
        <v>133</v>
      </c>
      <c r="J248" s="61">
        <v>45734</v>
      </c>
      <c r="K248" s="62" t="str">
        <f>TEXT(J248,"DD/MM/AA")</f>
        <v>18/03/25</v>
      </c>
      <c r="L248" s="61">
        <v>49386</v>
      </c>
      <c r="M248" s="63" t="str">
        <f>TEXT(L248,"DD/MM/AA")</f>
        <v>18/03/35</v>
      </c>
      <c r="N248" s="115">
        <f>_xlfn.DAYS(CONTRATOS[[#This Row],[TÉRMINO]],CONTRATOS[[#This Row],[INÍCIO]])</f>
        <v>3652</v>
      </c>
      <c r="O248" s="62">
        <f ca="1">IF(ISBLANK(CONTRATOS[[#This Row],[TÉRMINO]]),"-",IF(ISNUMBER(CONTRATOS[[#This Row],[TÉRMINO]]),IF(CONTRATOS[[#This Row],[TÉRMINO]]&lt;TODAY(),"EXPIRADO",CONTRATOS[[#This Row],[TÉRMINO]]-TODAY()),"INDETERMINADO"))</f>
        <v>3212</v>
      </c>
      <c r="P248" s="64" t="str">
        <f ca="1">IF(O248="EXPIRADO","EXPIRADO",(IF(O248&lt;=30,"INFERIOR A 30 DIAS",(IF(O248&lt;=60,"INFERIOR A 60 DIAS",(IF(O248&lt;=90,"INFERIOR A 90 DIAS",(IF(O248&lt;=120,"INFERIOR A 120 DIAS",(IF(O248&lt;150,"INFERIOR A 150 DIAS",(IF(O248=150,"150 DIAS","SUPERIOR A 150 DIAS")))))))))))))</f>
        <v>SUPERIOR A 150 DIAS</v>
      </c>
      <c r="Q248" s="62" t="str">
        <f ca="1">IF(CONTRATOS[[#This Row],[TÉRMINO]]="","VIGENTE",IF(CONTRATOS[[#This Row],[TÉRMINO]]&gt;=TODAY(),"VIGENTE","EXPIRADO"))</f>
        <v>VIGENTE</v>
      </c>
      <c r="R248" s="293">
        <v>0</v>
      </c>
      <c r="S248" s="71" t="s">
        <v>1191</v>
      </c>
      <c r="T248" s="66">
        <f>IF(LEFT(AY248,3)="ARP",
    0,
    IFERROR(VLOOKUP(AY248,'M.11 Contratos execução'!A:V,17,FALSE),0)
)</f>
        <v>0</v>
      </c>
      <c r="U248" s="455" t="s">
        <v>78</v>
      </c>
      <c r="V248" s="264" t="s">
        <v>1649</v>
      </c>
      <c r="W248" s="96" cm="1">
        <f t="array" ref="W24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48" s="96">
        <v>0</v>
      </c>
      <c r="Y248" s="67" t="s">
        <v>1650</v>
      </c>
      <c r="Z248" s="158"/>
      <c r="AA248" s="58" t="s">
        <v>81</v>
      </c>
      <c r="AB248" s="58"/>
      <c r="AC248" s="58"/>
      <c r="AD248" s="168" t="str">
        <f>IF(CONTRATOS[[#This Row],[DIAS_CONTRATO]]&lt;=1800,"PRAZO LEGAL",IF(CONTRATOS[[#This Row],[DIAS_CONTRATO]]&lt;=2130,"EXCEPCIONAL","EMERGENCIAL"))</f>
        <v>EMERGENCIAL</v>
      </c>
      <c r="AE248" s="116" t="str">
        <f>YEAR(L248) &amp; " - " &amp; IF(MONTH(L248)&lt;=3, "1º Trimestre", IF(MONTH(L248)&lt;=6, "2º Trimestre", IF(MONTH(L248)&lt;=9, "3º Trimestre", IF(MONTH(L248)&lt;=12, "4º Trimestre"))))</f>
        <v>2035 - 1º Trimestre</v>
      </c>
      <c r="AF248" s="130">
        <f>CONTRATOS[[#This Row],[TÉRMINO]]-60</f>
        <v>49326</v>
      </c>
      <c r="AG248" s="116" t="str">
        <f>IF(Z248="","Sem informação", IF(Z248&lt;=AF248, "Dentro do prazo", "Fora do prazo"))</f>
        <v>Sem informação</v>
      </c>
      <c r="AH248" s="58" t="s">
        <v>115</v>
      </c>
      <c r="AJ248" s="58" t="s">
        <v>138</v>
      </c>
      <c r="AK248" s="58" t="s">
        <v>138</v>
      </c>
      <c r="AL248" s="58" t="s">
        <v>69</v>
      </c>
      <c r="AM248" s="115" t="s">
        <v>69</v>
      </c>
      <c r="AN248" s="115" t="s">
        <v>69</v>
      </c>
      <c r="AO24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248" s="143">
        <f ca="1">CONTRATOS[[#This Row],[TÉRMINO]]-TODAY()</f>
        <v>3212</v>
      </c>
      <c r="AQ248" s="58" t="str">
        <f>IF(YEAR(CONTRATOS[[#This Row],[TÉRMINO]])=2024,INT((MONTH(CONTRATOS[[#This Row],[TÉRMINO]])+2)/3),"")</f>
        <v/>
      </c>
      <c r="AR248" s="58"/>
      <c r="AS248" s="58" t="str">
        <f ca="1">IF(TODAY()-AB248&gt;365,"Iniciar Processo de Reajuste","Aguardar anualidade")</f>
        <v>Iniciar Processo de Reajuste</v>
      </c>
      <c r="AT248" s="58" t="str">
        <f>_xlfn.CONCAT(TEXT(B248,"000"),"/",C248)</f>
        <v>031/2025</v>
      </c>
      <c r="AU248" s="58"/>
      <c r="AV248" s="58" t="str" cm="1">
        <f t="array" ref="AV248">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248" s="57" t="str">
        <f>IF(CONTRATOS[[#This Row],[FISCAL DEMANDANTE]]="sem indicação",CONTRATOS[[#This Row],[FISCAL TECNICO]],CONTRATOS[[#This Row],[FISCAL DEMANDANTE]])</f>
        <v>Jose Nasareno de Macedo Silva</v>
      </c>
      <c r="AX248" s="540" cm="1">
        <f t="array" ref="AX24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48" s="58" t="str">
        <f>_xlfn.CONCAT(CONTRATOS[[#This Row],[ARP ou CONTRATO]],CONTRATOS[[#This Row],[N°ANO]])</f>
        <v>CONTRATO031/2025</v>
      </c>
      <c r="AZ248" s="293" t="str">
        <f>IF(ISNUMBER(FIND("8.666",AA248)),
"Nos termos da Portaria n° 3.615/2021-GP, a prorrogação de contratos administrativos deverá ser instaurada com antecedência mínima de 60 (sessenta) dias do término da vigência, mediante envio do respectivo expediente à SEADM, via SEI.",
IF(ISNUMBER(FIND("14.133",AA248)),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48" s="556"/>
    </row>
    <row r="249" spans="1:53" ht="60">
      <c r="A249" s="58" t="s">
        <v>52</v>
      </c>
      <c r="B249" s="57" t="s">
        <v>1651</v>
      </c>
      <c r="C249" s="58">
        <v>2024</v>
      </c>
      <c r="D249" s="57" t="s">
        <v>1621</v>
      </c>
      <c r="E249" s="58" t="s">
        <v>1622</v>
      </c>
      <c r="F249" s="59" t="s">
        <v>1652</v>
      </c>
      <c r="G249" s="57" t="s">
        <v>131</v>
      </c>
      <c r="H249" s="58" t="s">
        <v>132</v>
      </c>
      <c r="I249" s="60" t="s">
        <v>133</v>
      </c>
      <c r="J249" s="61">
        <v>45649</v>
      </c>
      <c r="K249" s="62" t="str">
        <f>TEXT(J249,"DD/MM/AA")</f>
        <v>23/12/24</v>
      </c>
      <c r="L249" s="61">
        <v>52954</v>
      </c>
      <c r="M249" s="63" t="str">
        <f>TEXT(L249,"DD/MM/AA")</f>
        <v>23/12/44</v>
      </c>
      <c r="N249" s="115">
        <f>_xlfn.DAYS(CONTRATOS[[#This Row],[TÉRMINO]],CONTRATOS[[#This Row],[INÍCIO]])</f>
        <v>7305</v>
      </c>
      <c r="O249" s="62">
        <f ca="1">IF(ISBLANK(CONTRATOS[[#This Row],[TÉRMINO]]),"-",IF(ISNUMBER(CONTRATOS[[#This Row],[TÉRMINO]]),IF(CONTRATOS[[#This Row],[TÉRMINO]]&lt;TODAY(),"EXPIRADO",CONTRATOS[[#This Row],[TÉRMINO]]-TODAY()),"INDETERMINADO"))</f>
        <v>6780</v>
      </c>
      <c r="P249" s="64" t="str">
        <f ca="1">IF(O249="EXPIRADO","EXPIRADO",(IF(O249&lt;=30,"INFERIOR A 30 DIAS",(IF(O249&lt;=60,"INFERIOR A 60 DIAS",(IF(O249&lt;=90,"INFERIOR A 90 DIAS",(IF(O249&lt;=120,"INFERIOR A 120 DIAS",(IF(O249&lt;150,"INFERIOR A 150 DIAS",(IF(O249=150,"150 DIAS","SUPERIOR A 150 DIAS")))))))))))))</f>
        <v>SUPERIOR A 150 DIAS</v>
      </c>
      <c r="Q249" s="62" t="str">
        <f ca="1">IF(CONTRATOS[[#This Row],[TÉRMINO]]="","VIGENTE",IF(CONTRATOS[[#This Row],[TÉRMINO]]&gt;=TODAY(),"VIGENTE","EXPIRADO"))</f>
        <v>VIGENTE</v>
      </c>
      <c r="R249" s="293">
        <v>0</v>
      </c>
      <c r="S249" s="71" t="s">
        <v>1191</v>
      </c>
      <c r="T249" s="66">
        <f>IF(LEFT(AY249,3)="ARP",
    0,
    IFERROR(VLOOKUP(AY249,'M.11 Contratos execução'!A:V,17,FALSE),0)
)</f>
        <v>0</v>
      </c>
      <c r="U249" s="455" t="s">
        <v>78</v>
      </c>
      <c r="V249" s="167" t="s">
        <v>1653</v>
      </c>
      <c r="W249" s="96" cm="1">
        <f t="array" ref="W24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49" s="96">
        <v>0</v>
      </c>
      <c r="Y249" s="67" t="s">
        <v>1193</v>
      </c>
      <c r="Z249" s="158"/>
      <c r="AA249" s="58" t="s">
        <v>81</v>
      </c>
      <c r="AB249" s="58"/>
      <c r="AC249" s="58" t="s">
        <v>66</v>
      </c>
      <c r="AD249" s="168" t="str">
        <f>IF(CONTRATOS[[#This Row],[DIAS_CONTRATO]]&lt;=1800,"PRAZO LEGAL",IF(CONTRATOS[[#This Row],[DIAS_CONTRATO]]&lt;=2130,"EXCEPCIONAL","EMERGENCIAL"))</f>
        <v>EMERGENCIAL</v>
      </c>
      <c r="AE249" s="116" t="str">
        <f>YEAR(L249) &amp; " - " &amp; IF(MONTH(L249)&lt;=3, "1º Trimestre", IF(MONTH(L249)&lt;=6, "2º Trimestre", IF(MONTH(L249)&lt;=9, "3º Trimestre", IF(MONTH(L249)&lt;=12, "4º Trimestre"))))</f>
        <v>2044 - 4º Trimestre</v>
      </c>
      <c r="AF249" s="130">
        <f>CONTRATOS[[#This Row],[TÉRMINO]]-60</f>
        <v>52894</v>
      </c>
      <c r="AG249" s="116" t="str">
        <f>IF(Z249="","Sem informação", IF(Z249&lt;=AF249, "Dentro do prazo", "Fora do prazo"))</f>
        <v>Sem informação</v>
      </c>
      <c r="AH249" s="58" t="s">
        <v>115</v>
      </c>
      <c r="AJ249" s="58" t="s">
        <v>138</v>
      </c>
      <c r="AK249" s="58" t="s">
        <v>138</v>
      </c>
      <c r="AL249" s="58" t="s">
        <v>1374</v>
      </c>
      <c r="AM249" s="58" t="s">
        <v>69</v>
      </c>
      <c r="AN249" s="58" t="s">
        <v>69</v>
      </c>
      <c r="AO24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karina.reis@tjpa.jus.br; ; ;coordenadoria.contratos@tjpa.jus.br</v>
      </c>
      <c r="AP249" s="143">
        <f ca="1">CONTRATOS[[#This Row],[TÉRMINO]]-TODAY()</f>
        <v>6780</v>
      </c>
      <c r="AQ249" s="58" t="str">
        <f>IF(YEAR(CONTRATOS[[#This Row],[TÉRMINO]])=2024,INT((MONTH(CONTRATOS[[#This Row],[TÉRMINO]])+2)/3),"")</f>
        <v/>
      </c>
      <c r="AR249" s="58"/>
      <c r="AS249" s="58" t="str">
        <f ca="1">IF(TODAY()-AB249&gt;365,"Iniciar Processo de Reajuste","Aguardar anualidade")</f>
        <v>Iniciar Processo de Reajuste</v>
      </c>
      <c r="AT249" s="58" t="str">
        <f>_xlfn.CONCAT(TEXT(B249,"000"),"/",C249)</f>
        <v>132/2024</v>
      </c>
      <c r="AU249" s="58"/>
      <c r="AV249" s="58" t="str" cm="1">
        <f t="array" ref="AV249">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249" s="57" t="str">
        <f>IF(CONTRATOS[[#This Row],[FISCAL DEMANDANTE]]="sem indicação",CONTRATOS[[#This Row],[FISCAL TECNICO]],CONTRATOS[[#This Row],[FISCAL DEMANDANTE]])</f>
        <v>Jose Nasareno de Macedo Silva</v>
      </c>
      <c r="AX249" s="540" cm="1">
        <f t="array" ref="AX24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49" s="58" t="str">
        <f>_xlfn.CONCAT(CONTRATOS[[#This Row],[ARP ou CONTRATO]],CONTRATOS[[#This Row],[N°ANO]])</f>
        <v>CONTRATO132/2024</v>
      </c>
      <c r="AZ249" s="293" t="str">
        <f>IF(ISNUMBER(FIND("8.666",AA249)),
"Nos termos da Portaria n° 3.615/2021-GP, a prorrogação de contratos administrativos deverá ser instaurada com antecedência mínima de 60 (sessenta) dias do término da vigência, mediante envio do respectivo expediente à SEADM, via SEI.",
IF(ISNUMBER(FIND("14.133",AA249)),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49" s="556"/>
    </row>
    <row r="250" spans="1:53" ht="60.75">
      <c r="A250" s="58" t="s">
        <v>52</v>
      </c>
      <c r="B250" s="57" t="s">
        <v>683</v>
      </c>
      <c r="C250" s="69" t="s">
        <v>1654</v>
      </c>
      <c r="D250" s="57" t="s">
        <v>1655</v>
      </c>
      <c r="E250" s="58" t="s">
        <v>1656</v>
      </c>
      <c r="F250" s="59" t="s">
        <v>1657</v>
      </c>
      <c r="G250" s="115" t="s">
        <v>1658</v>
      </c>
      <c r="H250" s="58" t="s">
        <v>132</v>
      </c>
      <c r="I250" s="60" t="s">
        <v>133</v>
      </c>
      <c r="J250" s="61">
        <v>39639</v>
      </c>
      <c r="K250" s="62" t="str">
        <f>TEXT(J250,"DD/MM/AA")</f>
        <v>10/07/08</v>
      </c>
      <c r="L250" s="61">
        <v>54789</v>
      </c>
      <c r="M250" s="63" t="str">
        <f>TEXT(L250,"DD/MM/AA")</f>
        <v>01/01/50</v>
      </c>
      <c r="N250" s="62">
        <f>_xlfn.DAYS(CONTRATOS[[#This Row],[TÉRMINO]],CONTRATOS[[#This Row],[INÍCIO]])</f>
        <v>15150</v>
      </c>
      <c r="O250" s="64">
        <f ca="1">IF(ISBLANK(CONTRATOS[[#This Row],[TÉRMINO]]),"-",IF(ISNUMBER(CONTRATOS[[#This Row],[TÉRMINO]]),IF(CONTRATOS[[#This Row],[TÉRMINO]]&lt;TODAY(),"EXPIRADO",CONTRATOS[[#This Row],[TÉRMINO]]-TODAY()),"INDETERMINADO"))</f>
        <v>8615</v>
      </c>
      <c r="P250" s="64" t="str">
        <f ca="1">IF(O250="EXPIRADO","EXPIRADO",(IF(O250&lt;=30,"INFERIOR A 30 DIAS",(IF(O250&lt;=60,"INFERIOR A 60 DIAS",(IF(O250&lt;=90,"INFERIOR A 90 DIAS",(IF(O250&lt;=120,"INFERIOR A 120 DIAS",(IF(O250&lt;150,"INFERIOR A 150 DIAS",(IF(O250=150,"150 DIAS","SUPERIOR A 150 DIAS")))))))))))))</f>
        <v>SUPERIOR A 150 DIAS</v>
      </c>
      <c r="Q250" s="64" t="str">
        <f ca="1">IF(CONTRATOS[[#This Row],[TÉRMINO]]="","VIGENTE",IF(CONTRATOS[[#This Row],[TÉRMINO]]&gt;=TODAY(),"VIGENTE","EXPIRADO"))</f>
        <v>VIGENTE</v>
      </c>
      <c r="R250" s="293">
        <v>0</v>
      </c>
      <c r="S250" s="65" t="s">
        <v>1191</v>
      </c>
      <c r="T250" s="66">
        <f>IF(LEFT(AY250,3)="ARP",
    0,
    IFERROR(VLOOKUP(AY250,'M.11 Contratos execução'!A:V,17,FALSE),0)
)</f>
        <v>0</v>
      </c>
      <c r="U250" s="455" t="s">
        <v>78</v>
      </c>
      <c r="V250" s="58" t="s">
        <v>1659</v>
      </c>
      <c r="W250" s="96" cm="1">
        <f t="array" ref="W25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50" s="96" cm="1">
        <f t="array" ref="X25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0</v>
      </c>
      <c r="Y250" s="67"/>
      <c r="AA250" s="58" t="s">
        <v>64</v>
      </c>
      <c r="AB250" s="58"/>
      <c r="AC250" s="58" t="s">
        <v>65</v>
      </c>
      <c r="AD250" s="116" t="str">
        <f>IF(CONTRATOS[[#This Row],[DIAS_CONTRATO]]&lt;=1800,"PRAZO LEGAL",IF(CONTRATOS[[#This Row],[DIAS_CONTRATO]]&lt;=2130,"EXCEPCIONAL","EMERGENCIAL"))</f>
        <v>EMERGENCIAL</v>
      </c>
      <c r="AE250" s="58" t="str">
        <f>YEAR(L250) &amp; " - " &amp; IF(MONTH(L250)&lt;=3, "1º Trimestre", IF(MONTH(L250)&lt;=6, "2º Trimestre", IF(MONTH(L250)&lt;=9, "3º Trimestre", IF(MONTH(L250)&lt;=12, "4º Trimestre"))))</f>
        <v>2050 - 1º Trimestre</v>
      </c>
      <c r="AF250" s="130">
        <f>CONTRATOS[[#This Row],[TÉRMINO]]-60</f>
        <v>54729</v>
      </c>
      <c r="AG250" s="116" t="str">
        <f>IF(Z250="","Sem informação", IF(Z250&lt;=AF250, "Dentro do prazo", "Fora do prazo"))</f>
        <v>Sem informação</v>
      </c>
      <c r="AH250" s="79" t="s">
        <v>115</v>
      </c>
      <c r="AJ250" s="58" t="s">
        <v>164</v>
      </c>
      <c r="AK250" s="58" t="s">
        <v>138</v>
      </c>
      <c r="AL250" s="58" t="s">
        <v>1660</v>
      </c>
      <c r="AM250" s="115" t="s">
        <v>69</v>
      </c>
      <c r="AN250" s="115" t="s">
        <v>69</v>
      </c>
      <c r="AO250" s="461"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enio.reboucas@tjpa.jus.br;nasareno.silva@tjpa.jus.br; sheyla.melo@tjpa.jus.br; ; ;coordenadoria.contratos@tjpa.jus.br</v>
      </c>
      <c r="AP250" s="143">
        <f ca="1">CONTRATOS[[#This Row],[TÉRMINO]]-TODAY()</f>
        <v>8615</v>
      </c>
      <c r="AQ250" s="58" t="str">
        <f>IF(YEAR(CONTRATOS[[#This Row],[TÉRMINO]])=2024,INT((MONTH(CONTRATOS[[#This Row],[TÉRMINO]])+2)/3),"")</f>
        <v/>
      </c>
      <c r="AR250" s="58"/>
      <c r="AS250" s="58" t="str">
        <f ca="1">IF(TODAY()-AB250&gt;365,"Iniciar Processo de Reajuste","Aguardar anualidade")</f>
        <v>Iniciar Processo de Reajuste</v>
      </c>
      <c r="AT250" s="58" t="str">
        <f>_xlfn.CONCAT(TEXT(B250,"000"),"/",C250)</f>
        <v>044/2008</v>
      </c>
      <c r="AU250" s="58"/>
      <c r="AV250" s="58" t="str" cm="1">
        <f t="array" ref="AV250">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250" s="57" t="str">
        <f>IF(CONTRATOS[[#This Row],[FISCAL DEMANDANTE]]="sem indicação",CONTRATOS[[#This Row],[FISCAL TECNICO]],CONTRATOS[[#This Row],[FISCAL DEMANDANTE]])</f>
        <v>Jose Nasareno de Macedo Silva</v>
      </c>
      <c r="AX250" s="540" cm="1">
        <f t="array" ref="AX25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50" s="58" t="str">
        <f>_xlfn.CONCAT(CONTRATOS[[#This Row],[ARP ou CONTRATO]],CONTRATOS[[#This Row],[N°ANO]])</f>
        <v>CONTRATO044/2008</v>
      </c>
      <c r="AZ250" s="293" t="str">
        <f>IF(ISNUMBER(FIND("8.666",AA250)),
"Nos termos da Portaria n° 3.615/2021-GP, a prorrogação de contratos administrativos deverá ser instaurada com antecedência mínima de 60 (sessenta) dias do término da vigência, mediante envio do respectivo expediente à SEADM, via SEI.",
IF(ISNUMBER(FIND("14.133",AA250)),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50" s="556"/>
    </row>
    <row r="251" spans="1:53" ht="60">
      <c r="A251" s="58" t="s">
        <v>52</v>
      </c>
      <c r="B251" s="57" t="s">
        <v>1661</v>
      </c>
      <c r="C251" s="58">
        <v>2025</v>
      </c>
      <c r="D251" s="57" t="s">
        <v>1662</v>
      </c>
      <c r="E251" s="58" t="s">
        <v>1663</v>
      </c>
      <c r="F251" s="59" t="s">
        <v>1664</v>
      </c>
      <c r="G251" s="57" t="s">
        <v>57</v>
      </c>
      <c r="H251" s="58" t="s">
        <v>145</v>
      </c>
      <c r="I251" s="60" t="s">
        <v>1665</v>
      </c>
      <c r="J251" s="61"/>
      <c r="K251" s="62" t="str">
        <f>TEXT(J251,"DD/MM/AA")</f>
        <v>00/01/00</v>
      </c>
      <c r="L251" s="61"/>
      <c r="M251" s="63" t="str">
        <f>TEXT(L251,"DD/MM/AA")</f>
        <v>00/01/00</v>
      </c>
      <c r="N251" s="115">
        <f>_xlfn.DAYS(CONTRATOS[[#This Row],[TÉRMINO]],CONTRATOS[[#This Row],[INÍCIO]])</f>
        <v>0</v>
      </c>
      <c r="O251" s="115" t="str">
        <f ca="1">IF(ISBLANK(CONTRATOS[[#This Row],[TÉRMINO]]),"-",IF(ISNUMBER(CONTRATOS[[#This Row],[TÉRMINO]]),IF(CONTRATOS[[#This Row],[TÉRMINO]]&lt;TODAY(),"EXPIRADO",CONTRATOS[[#This Row],[TÉRMINO]]-TODAY()),"INDETERMINADO"))</f>
        <v>-</v>
      </c>
      <c r="P251" s="64" t="str">
        <f ca="1">IF(O251="EXPIRADO","EXPIRADO",(IF(O251&lt;=30,"INFERIOR A 30 DIAS",(IF(O251&lt;=60,"INFERIOR A 60 DIAS",(IF(O251&lt;=90,"INFERIOR A 90 DIAS",(IF(O251&lt;=120,"INFERIOR A 120 DIAS",(IF(O251&lt;150,"INFERIOR A 150 DIAS",(IF(O251=150,"150 DIAS","SUPERIOR A 150 DIAS")))))))))))))</f>
        <v>SUPERIOR A 150 DIAS</v>
      </c>
      <c r="Q251" s="62" t="str">
        <f ca="1">IF(CONTRATOS[[#This Row],[TÉRMINO]]="","VIGENTE",IF(CONTRATOS[[#This Row],[TÉRMINO]]&gt;=TODAY(),"VIGENTE","EXPIRADO"))</f>
        <v>VIGENTE</v>
      </c>
      <c r="R251" s="293">
        <v>960</v>
      </c>
      <c r="S251" s="71" t="s">
        <v>60</v>
      </c>
      <c r="T251" s="66">
        <f>IF(LEFT(AY251,3)="ARP",
    0,
    IFERROR(VLOOKUP(AY251,'M.11 Contratos execução'!A:V,17,FALSE),0)
)</f>
        <v>0</v>
      </c>
      <c r="U251" s="455" t="s">
        <v>78</v>
      </c>
      <c r="V251" s="167" t="s">
        <v>1666</v>
      </c>
      <c r="W251" s="96" cm="1">
        <f t="array" ref="W25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51" s="96" cm="1">
        <f t="array" ref="X25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1189.08</v>
      </c>
      <c r="Y251" s="67" t="s">
        <v>1667</v>
      </c>
      <c r="Z251" s="158"/>
      <c r="AA251" s="58" t="s">
        <v>81</v>
      </c>
      <c r="AB251" s="58"/>
      <c r="AC251" s="58"/>
      <c r="AD251" s="168" t="str">
        <f>IF(CONTRATOS[[#This Row],[DIAS_CONTRATO]]&lt;=1800,"PRAZO LEGAL",IF(CONTRATOS[[#This Row],[DIAS_CONTRATO]]&lt;=2130,"EXCEPCIONAL","EMERGENCIAL"))</f>
        <v>PRAZO LEGAL</v>
      </c>
      <c r="AE251" s="116" t="str">
        <f>YEAR(L251) &amp; " - " &amp; IF(MONTH(L251)&lt;=3, "1º Trimestre", IF(MONTH(L251)&lt;=6, "2º Trimestre", IF(MONTH(L251)&lt;=9, "3º Trimestre", IF(MONTH(L251)&lt;=12, "4º Trimestre"))))</f>
        <v>1900 - 1º Trimestre</v>
      </c>
      <c r="AF251" s="130">
        <f>CONTRATOS[[#This Row],[TÉRMINO]]-60</f>
        <v>-60</v>
      </c>
      <c r="AG251" s="116" t="str">
        <f>IF(Z251="","Sem informação", IF(Z251&lt;=AF251, "Dentro do prazo", "Fora do prazo"))</f>
        <v>Sem informação</v>
      </c>
      <c r="AH251" s="58"/>
      <c r="AJ251" s="58" t="s">
        <v>137</v>
      </c>
      <c r="AK251" s="58" t="s">
        <v>164</v>
      </c>
      <c r="AL251" s="58" t="s">
        <v>1668</v>
      </c>
      <c r="AM251" s="58" t="s">
        <v>69</v>
      </c>
      <c r="AN251" s="58" t="s">
        <v>69</v>
      </c>
      <c r="AO25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adriana.guimaraes@tjpa.jus.br;enio.reboucas@tjpa.jus.br; gabriel.pereira@tjpa.jus.br; ; ;coordenadoria.contratos@tjpa.jus.br</v>
      </c>
      <c r="AP251" s="143">
        <f ca="1">CONTRATOS[[#This Row],[TÉRMINO]]-TODAY()</f>
        <v>-46174</v>
      </c>
      <c r="AQ251" s="58" t="str">
        <f>IF(YEAR(CONTRATOS[[#This Row],[TÉRMINO]])=2024,INT((MONTH(CONTRATOS[[#This Row],[TÉRMINO]])+2)/3),"")</f>
        <v/>
      </c>
      <c r="AR251" s="58"/>
      <c r="AS251" s="58" t="str">
        <f ca="1">IF(TODAY()-AB251&gt;365,"Iniciar Processo de Reajuste","Aguardar anualidade")</f>
        <v>Iniciar Processo de Reajuste</v>
      </c>
      <c r="AT251" s="58" t="str">
        <f>_xlfn.CONCAT(TEXT(B251,"000"),"/",C251)</f>
        <v>700/2025</v>
      </c>
      <c r="AU251" s="58"/>
      <c r="AV251" s="57" t="str" cm="1">
        <f t="array" ref="AV251">IF(CONTRATOS[[#This Row],[NOME DO FISCAL ]]="Sem indicação",
   CONTRATOS[[#This Row],[NOME DO FISCAL ]],
   _xlfn.LET(
      _xlpm.s, " "&amp;TRIM(CONTRATOS[[#This Row],[NOME DO FISCAL ]]),
      _xlpm.n, LEN(_xlpm.s)-1,
      _xlpm.idx, _xlfn.SEQUENCE(1,_xlpm.n),
      _xlpm.letras, IF(MID(_xlpm.s,_xlpm.idx,1)=" ", MID(_xlpm.s,_xlpm.idx+1,1), ""),
      _xlfn.TEXTJOIN("",TRUE,_xlpm.letras)
   )
)</f>
        <v>EdOR</v>
      </c>
      <c r="AW251" s="57" t="str">
        <f>IF(CONTRATOS[[#This Row],[FISCAL DEMANDANTE]]="sem indicação",CONTRATOS[[#This Row],[FISCAL TECNICO]],CONTRATOS[[#This Row],[FISCAL DEMANDANTE]])</f>
        <v>Enio de Oliveira Reboucas</v>
      </c>
      <c r="AX251" s="540" cm="1">
        <f t="array" ref="AX25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51" s="58" t="str">
        <f>_xlfn.CONCAT(CONTRATOS[[#This Row],[ARP ou CONTRATO]],CONTRATOS[[#This Row],[N°ANO]])</f>
        <v>CONTRATO700/2025</v>
      </c>
      <c r="AZ251" s="293" t="str">
        <f>IF(ISNUMBER(FIND("8.666",AA251)),
"Nos termos da Portaria n° 3.615/2021-GP, a prorrogação de contratos administrativos deverá ser instaurada com antecedência mínima de 60 (sessenta) dias do término da vigência, mediante envio do respectivo expediente à SEADM, via SEI.",
IF(ISNUMBER(FIND("14.133",AA251)),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51" s="556"/>
    </row>
    <row r="252" spans="1:53" ht="60">
      <c r="A252" s="58" t="s">
        <v>52</v>
      </c>
      <c r="B252" s="57" t="s">
        <v>1669</v>
      </c>
      <c r="C252" s="58">
        <v>2025</v>
      </c>
      <c r="D252" s="57" t="s">
        <v>1670</v>
      </c>
      <c r="E252" s="58" t="s">
        <v>1671</v>
      </c>
      <c r="F252" s="59" t="s">
        <v>1672</v>
      </c>
      <c r="G252" s="57" t="s">
        <v>57</v>
      </c>
      <c r="H252" s="58" t="s">
        <v>145</v>
      </c>
      <c r="I252" s="60" t="s">
        <v>1673</v>
      </c>
      <c r="J252" s="61"/>
      <c r="K252" s="62" t="str">
        <f>TEXT(J252,"DD/MM/AA")</f>
        <v>00/01/00</v>
      </c>
      <c r="L252" s="61"/>
      <c r="M252" s="63" t="str">
        <f>TEXT(L252,"DD/MM/AA")</f>
        <v>00/01/00</v>
      </c>
      <c r="N252" s="115">
        <f>_xlfn.DAYS(CONTRATOS[[#This Row],[TÉRMINO]],CONTRATOS[[#This Row],[INÍCIO]])</f>
        <v>0</v>
      </c>
      <c r="O252" s="115" t="str">
        <f ca="1">IF(ISBLANK(CONTRATOS[[#This Row],[TÉRMINO]]),"-",IF(ISNUMBER(CONTRATOS[[#This Row],[TÉRMINO]]),IF(CONTRATOS[[#This Row],[TÉRMINO]]&lt;TODAY(),"EXPIRADO",CONTRATOS[[#This Row],[TÉRMINO]]-TODAY()),"INDETERMINADO"))</f>
        <v>-</v>
      </c>
      <c r="P252" s="64" t="str">
        <f ca="1">IF(O252="EXPIRADO","EXPIRADO",(IF(O252&lt;=30,"INFERIOR A 30 DIAS",(IF(O252&lt;=60,"INFERIOR A 60 DIAS",(IF(O252&lt;=90,"INFERIOR A 90 DIAS",(IF(O252&lt;=120,"INFERIOR A 120 DIAS",(IF(O252&lt;150,"INFERIOR A 150 DIAS",(IF(O252=150,"150 DIAS","SUPERIOR A 150 DIAS")))))))))))))</f>
        <v>SUPERIOR A 150 DIAS</v>
      </c>
      <c r="Q252" s="62" t="str">
        <f ca="1">IF(CONTRATOS[[#This Row],[TÉRMINO]]="","VIGENTE",IF(CONTRATOS[[#This Row],[TÉRMINO]]&gt;=TODAY(),"VIGENTE","EXPIRADO"))</f>
        <v>VIGENTE</v>
      </c>
      <c r="R252" s="293">
        <v>14400000</v>
      </c>
      <c r="S252" s="71" t="s">
        <v>60</v>
      </c>
      <c r="T252" s="66">
        <f>IF(LEFT(AY252,3)="ARP",
    0,
    IFERROR(VLOOKUP(AY252,'M.11 Contratos execução'!A:V,17,FALSE),0)
)</f>
        <v>0</v>
      </c>
      <c r="U252" s="58" t="s">
        <v>78</v>
      </c>
      <c r="V252" s="167" t="s">
        <v>1666</v>
      </c>
      <c r="W252" s="96" cm="1">
        <f t="array" ref="W25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909657.01</v>
      </c>
      <c r="X252" s="96" cm="1">
        <f t="array" ref="X25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14400000</v>
      </c>
      <c r="Y252" s="67" t="s">
        <v>1667</v>
      </c>
      <c r="Z252" s="158"/>
      <c r="AA252" s="58" t="s">
        <v>81</v>
      </c>
      <c r="AB252" s="58"/>
      <c r="AC252" s="58"/>
      <c r="AD252" s="168" t="str">
        <f>IF(CONTRATOS[[#This Row],[DIAS_CONTRATO]]&lt;=1800,"PRAZO LEGAL",IF(CONTRATOS[[#This Row],[DIAS_CONTRATO]]&lt;=2130,"EXCEPCIONAL","EMERGENCIAL"))</f>
        <v>PRAZO LEGAL</v>
      </c>
      <c r="AE252" s="116" t="str">
        <f>YEAR(L252) &amp; " - " &amp; IF(MONTH(L252)&lt;=3, "1º Trimestre", IF(MONTH(L252)&lt;=6, "2º Trimestre", IF(MONTH(L252)&lt;=9, "3º Trimestre", IF(MONTH(L252)&lt;=12, "4º Trimestre"))))</f>
        <v>1900 - 1º Trimestre</v>
      </c>
      <c r="AF252" s="130">
        <f>CONTRATOS[[#This Row],[TÉRMINO]]-60</f>
        <v>-60</v>
      </c>
      <c r="AG252" s="116" t="str">
        <f>IF(Z252="","Sem informação", IF(Z252&lt;=AF252, "Dentro do prazo", "Fora do prazo"))</f>
        <v>Sem informação</v>
      </c>
      <c r="AH252" s="79"/>
      <c r="AJ252" s="58" t="s">
        <v>137</v>
      </c>
      <c r="AK252" s="58" t="s">
        <v>164</v>
      </c>
      <c r="AL252" s="58" t="s">
        <v>1668</v>
      </c>
      <c r="AM252" s="58" t="s">
        <v>69</v>
      </c>
      <c r="AN252" s="58" t="s">
        <v>69</v>
      </c>
      <c r="AO25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adriana.guimaraes@tjpa.jus.br;enio.reboucas@tjpa.jus.br; gabriel.pereira@tjpa.jus.br; ; ;coordenadoria.contratos@tjpa.jus.br</v>
      </c>
      <c r="AP252" s="143">
        <f ca="1">CONTRATOS[[#This Row],[TÉRMINO]]-TODAY()</f>
        <v>-46174</v>
      </c>
      <c r="AQ252" s="58" t="str">
        <f>IF(YEAR(CONTRATOS[[#This Row],[TÉRMINO]])=2024,INT((MONTH(CONTRATOS[[#This Row],[TÉRMINO]])+2)/3),"")</f>
        <v/>
      </c>
      <c r="AR252" s="58"/>
      <c r="AS252" s="58" t="str">
        <f ca="1">IF(TODAY()-AB252&gt;365,"Iniciar Processo de Reajuste","Aguardar anualidade")</f>
        <v>Iniciar Processo de Reajuste</v>
      </c>
      <c r="AT252" s="58" t="str">
        <f>_xlfn.CONCAT(TEXT(B252,"000"),"/",C252)</f>
        <v>1099946464/2025</v>
      </c>
      <c r="AU252" s="58"/>
      <c r="AV252" s="57" t="str" cm="1">
        <f t="array" ref="AV252">IF(CONTRATOS[[#This Row],[NOME DO FISCAL ]]="Sem indicação",
   CONTRATOS[[#This Row],[NOME DO FISCAL ]],
   _xlfn.LET(
      _xlpm.s, " "&amp;TRIM(CONTRATOS[[#This Row],[NOME DO FISCAL ]]),
      _xlpm.n, LEN(_xlpm.s)-1,
      _xlpm.idx, _xlfn.SEQUENCE(1,_xlpm.n),
      _xlpm.letras, IF(MID(_xlpm.s,_xlpm.idx,1)=" ", MID(_xlpm.s,_xlpm.idx+1,1), ""),
      _xlfn.TEXTJOIN("",TRUE,_xlpm.letras)
   )
)</f>
        <v>EdOR</v>
      </c>
      <c r="AW252" s="57" t="str">
        <f>IF(CONTRATOS[[#This Row],[FISCAL DEMANDANTE]]="sem indicação",CONTRATOS[[#This Row],[FISCAL TECNICO]],CONTRATOS[[#This Row],[FISCAL DEMANDANTE]])</f>
        <v>Enio de Oliveira Reboucas</v>
      </c>
      <c r="AX252" s="540" cm="1">
        <f t="array" ref="AX25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15045547.24</v>
      </c>
      <c r="AY252" s="58" t="str">
        <f>_xlfn.CONCAT(CONTRATOS[[#This Row],[ARP ou CONTRATO]],CONTRATOS[[#This Row],[N°ANO]])</f>
        <v>CONTRATO1099946464/2025</v>
      </c>
      <c r="AZ252" s="293" t="str">
        <f>IF(ISNUMBER(FIND("8.666",AA252)),
"Nos termos da Portaria n° 3.615/2021-GP, a prorrogação de contratos administrativos deverá ser instaurada com antecedência mínima de 60 (sessenta) dias do término da vigência, mediante envio do respectivo expediente à SEADM, via SEI.",
IF(ISNUMBER(FIND("14.133",AA252)),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52" s="556"/>
    </row>
    <row r="253" spans="1:53" ht="106.5">
      <c r="A253" s="58" t="s">
        <v>52</v>
      </c>
      <c r="B253" s="57" t="s">
        <v>1674</v>
      </c>
      <c r="C253" s="58">
        <v>2025</v>
      </c>
      <c r="D253" s="57" t="s">
        <v>1675</v>
      </c>
      <c r="E253" s="58" t="s">
        <v>1676</v>
      </c>
      <c r="F253" s="59" t="s">
        <v>1677</v>
      </c>
      <c r="G253" s="57" t="s">
        <v>387</v>
      </c>
      <c r="H253" s="58" t="s">
        <v>145</v>
      </c>
      <c r="I253" s="60" t="s">
        <v>1678</v>
      </c>
      <c r="J253" s="61"/>
      <c r="K253" s="62" t="str">
        <f>TEXT(J253,"DD/MM/AA")</f>
        <v>00/01/00</v>
      </c>
      <c r="L253" s="61"/>
      <c r="M253" s="63" t="str">
        <f>TEXT(L253,"DD/MM/AA")</f>
        <v>00/01/00</v>
      </c>
      <c r="N253" s="115">
        <f>_xlfn.DAYS(CONTRATOS[[#This Row],[TÉRMINO]],CONTRATOS[[#This Row],[INÍCIO]])</f>
        <v>0</v>
      </c>
      <c r="O253" s="115" t="str">
        <f ca="1">IF(ISBLANK(CONTRATOS[[#This Row],[TÉRMINO]]),"-",IF(ISNUMBER(CONTRATOS[[#This Row],[TÉRMINO]]),IF(CONTRATOS[[#This Row],[TÉRMINO]]&lt;TODAY(),"EXPIRADO",CONTRATOS[[#This Row],[TÉRMINO]]-TODAY()),"INDETERMINADO"))</f>
        <v>-</v>
      </c>
      <c r="P253" s="64" t="str">
        <f ca="1">IF(O253="EXPIRADO","EXPIRADO",(IF(O253&lt;=30,"INFERIOR A 30 DIAS",(IF(O253&lt;=60,"INFERIOR A 60 DIAS",(IF(O253&lt;=90,"INFERIOR A 90 DIAS",(IF(O253&lt;=120,"INFERIOR A 120 DIAS",(IF(O253&lt;150,"INFERIOR A 150 DIAS",(IF(O253=150,"150 DIAS","SUPERIOR A 150 DIAS")))))))))))))</f>
        <v>SUPERIOR A 150 DIAS</v>
      </c>
      <c r="Q253" s="62" t="str">
        <f ca="1">IF(CONTRATOS[[#This Row],[TÉRMINO]]="","VIGENTE",IF(CONTRATOS[[#This Row],[TÉRMINO]]&gt;=TODAY(),"VIGENTE","EXPIRADO"))</f>
        <v>VIGENTE</v>
      </c>
      <c r="R253" s="293">
        <v>7140566.29</v>
      </c>
      <c r="S253" s="71" t="s">
        <v>60</v>
      </c>
      <c r="T253" s="66">
        <f>IF(LEFT(AY253,3)="ARP",
    0,
    IFERROR(VLOOKUP(AY253,'M.11 Contratos execução'!A:V,17,FALSE),0)
)</f>
        <v>0</v>
      </c>
      <c r="U253" s="58" t="s">
        <v>78</v>
      </c>
      <c r="V253" s="167" t="s">
        <v>1679</v>
      </c>
      <c r="W253" s="96" cm="1">
        <f t="array" ref="W25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53" s="96" cm="1">
        <f t="array" ref="X25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7140566.29</v>
      </c>
      <c r="Y253" s="67"/>
      <c r="Z253" s="158"/>
      <c r="AA253" s="58" t="s">
        <v>81</v>
      </c>
      <c r="AB253" s="61">
        <v>46009</v>
      </c>
      <c r="AC253" s="58"/>
      <c r="AD253" s="168" t="str">
        <f>IF(CONTRATOS[[#This Row],[DIAS_CONTRATO]]&lt;=1800,"PRAZO LEGAL",IF(CONTRATOS[[#This Row],[DIAS_CONTRATO]]&lt;=2130,"EXCEPCIONAL","EMERGENCIAL"))</f>
        <v>PRAZO LEGAL</v>
      </c>
      <c r="AE253" s="116" t="str">
        <f>YEAR(L253) &amp; " - " &amp; IF(MONTH(L253)&lt;=3, "1º Trimestre", IF(MONTH(L253)&lt;=6, "2º Trimestre", IF(MONTH(L253)&lt;=9, "3º Trimestre", IF(MONTH(L253)&lt;=12, "4º Trimestre"))))</f>
        <v>1900 - 1º Trimestre</v>
      </c>
      <c r="AF253" s="130">
        <f>CONTRATOS[[#This Row],[TÉRMINO]]-60</f>
        <v>-60</v>
      </c>
      <c r="AG253" s="116" t="str">
        <f>IF(Z253="","Sem informação", IF(Z253&lt;=AF253, "Dentro do prazo", "Fora do prazo"))</f>
        <v>Sem informação</v>
      </c>
      <c r="AH253" s="79"/>
      <c r="AJ253" s="58" t="s">
        <v>138</v>
      </c>
      <c r="AK253" s="58" t="s">
        <v>69</v>
      </c>
      <c r="AL253" s="58" t="s">
        <v>1680</v>
      </c>
      <c r="AM253" s="58" t="s">
        <v>140</v>
      </c>
      <c r="AN253" s="58" t="s">
        <v>1681</v>
      </c>
      <c r="AO253"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 marcelo.fernandes@tjpa.jus.br;antonio.souza@tjpa.jus.br; kelle.auzier@tjpa.jus.br; selma.lobato@tjpa.jus.br;karina.reis@tjpa.jus.br;coordenadoria.contratos@tjpa.jus.br</v>
      </c>
      <c r="AP253" s="143">
        <f ca="1">CONTRATOS[[#This Row],[TÉRMINO]]-TODAY()</f>
        <v>-46174</v>
      </c>
      <c r="AQ253" s="58" t="str">
        <f>IF(YEAR(CONTRATOS[[#This Row],[TÉRMINO]])=2024,INT((MONTH(CONTRATOS[[#This Row],[TÉRMINO]])+2)/3),"")</f>
        <v/>
      </c>
      <c r="AR253" s="58"/>
      <c r="AS253" s="58" t="str">
        <f ca="1">IF(TODAY()-AB253&gt;365,"Iniciar Processo de Reajuste","Aguardar anualidade")</f>
        <v>Aguardar anualidade</v>
      </c>
      <c r="AT253" s="58" t="str">
        <f>_xlfn.CONCAT(TEXT(B253,"000"),"/",C253)</f>
        <v>129/2025</v>
      </c>
      <c r="AU253" s="58"/>
      <c r="AV253" s="57" t="str" cm="1">
        <f t="array" ref="AV253">IF(CONTRATOS[[#This Row],[NOME DO FISCAL ]]="Sem indicação",
   CONTRATOS[[#This Row],[NOME DO FISCAL ]],
   _xlfn.LET(
      _xlpm.s, " "&amp;TRIM(CONTRATOS[[#This Row],[NOME DO FISCAL ]]),
      _xlpm.n, LEN(_xlpm.s)-1,
      _xlpm.idx, _xlfn.SEQUENCE(1,_xlpm.n),
      _xlpm.letras, IF(MID(_xlpm.s,_xlpm.idx,1)=" ", MID(_xlpm.s,_xlpm.idx+1,1), ""),
      _xlfn.TEXTJOIN("",TRUE,_xlpm.letras)
   )
)</f>
        <v>MPCFeAWEAdS</v>
      </c>
      <c r="AW253" s="57" t="str">
        <f>IF(CONTRATOS[[#This Row],[FISCAL DEMANDANTE]]="sem indicação",CONTRATOS[[#This Row],[FISCAL TECNICO]],CONTRATOS[[#This Row],[FISCAL DEMANDANTE]])</f>
        <v>Marcelo Passos Calandrini Fernandes e Antonio Wilson Eutrópio Azevedo de Souza</v>
      </c>
      <c r="AX253" s="540" cm="1">
        <f t="array" ref="AX25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53" s="58" t="str">
        <f>_xlfn.CONCAT(CONTRATOS[[#This Row],[ARP ou CONTRATO]],CONTRATOS[[#This Row],[N°ANO]])</f>
        <v>CONTRATO129/2025</v>
      </c>
      <c r="AZ253" s="293" t="str">
        <f>IF(ISNUMBER(FIND("8.666",AA253)),
"Nos termos da Portaria n° 3.615/2021-GP, a prorrogação de contratos administrativos deverá ser instaurada com antecedência mínima de 60 (sessenta) dias do término da vigência, mediante envio do respectivo expediente à SEADM, via SEI.",
IF(ISNUMBER(FIND("14.133",AA253)),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53" s="556"/>
    </row>
    <row r="254" spans="1:53" ht="60">
      <c r="A254" s="58" t="s">
        <v>52</v>
      </c>
      <c r="B254" s="57" t="s">
        <v>1682</v>
      </c>
      <c r="C254" s="58">
        <v>2025</v>
      </c>
      <c r="D254" s="57" t="s">
        <v>1683</v>
      </c>
      <c r="E254" s="58"/>
      <c r="F254" s="59" t="s">
        <v>946</v>
      </c>
      <c r="G254" s="57" t="s">
        <v>76</v>
      </c>
      <c r="H254" s="58" t="s">
        <v>58</v>
      </c>
      <c r="I254" s="117" t="s">
        <v>936</v>
      </c>
      <c r="J254" s="61"/>
      <c r="K254" s="62" t="str">
        <f>TEXT(J254,"DD/MM/AA")</f>
        <v>00/01/00</v>
      </c>
      <c r="L254" s="61"/>
      <c r="M254" s="63" t="str">
        <f>TEXT(L254,"DD/MM/AA")</f>
        <v>00/01/00</v>
      </c>
      <c r="N254" s="115">
        <f>_xlfn.DAYS(CONTRATOS[[#This Row],[TÉRMINO]],CONTRATOS[[#This Row],[INÍCIO]])</f>
        <v>0</v>
      </c>
      <c r="O254" s="115" t="str">
        <f ca="1">IF(ISBLANK(CONTRATOS[[#This Row],[TÉRMINO]]),"-",IF(ISNUMBER(CONTRATOS[[#This Row],[TÉRMINO]]),IF(CONTRATOS[[#This Row],[TÉRMINO]]&lt;TODAY(),"EXPIRADO",CONTRATOS[[#This Row],[TÉRMINO]]-TODAY()),"INDETERMINADO"))</f>
        <v>-</v>
      </c>
      <c r="P254" s="64" t="str">
        <f ca="1">IF(O254="EXPIRADO","EXPIRADO",(IF(O254&lt;=30,"INFERIOR A 30 DIAS",(IF(O254&lt;=60,"INFERIOR A 60 DIAS",(IF(O254&lt;=90,"INFERIOR A 90 DIAS",(IF(O254&lt;=120,"INFERIOR A 120 DIAS",(IF(O254&lt;150,"INFERIOR A 150 DIAS",(IF(O254=150,"150 DIAS","SUPERIOR A 150 DIAS")))))))))))))</f>
        <v>SUPERIOR A 150 DIAS</v>
      </c>
      <c r="Q254" s="62" t="str">
        <f ca="1">IF(CONTRATOS[[#This Row],[TÉRMINO]]="","VIGENTE",IF(CONTRATOS[[#This Row],[TÉRMINO]]&gt;=TODAY(),"VIGENTE","EXPIRADO"))</f>
        <v>VIGENTE</v>
      </c>
      <c r="R254" s="293">
        <v>965.07</v>
      </c>
      <c r="S254" s="71" t="s">
        <v>60</v>
      </c>
      <c r="T254" s="66">
        <f>IF(LEFT(AY254,3)="ARP",
    0,
    IFERROR(VLOOKUP(AY254,'M.11 Contratos execução'!A:V,17,FALSE),0)
)</f>
        <v>0</v>
      </c>
      <c r="U254" s="58" t="s">
        <v>357</v>
      </c>
      <c r="V254" s="167" t="s">
        <v>1684</v>
      </c>
      <c r="W254" s="96" cm="1">
        <f t="array" ref="W25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54" s="96" cm="1">
        <f t="array" ref="X25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965.07</v>
      </c>
      <c r="Y254" s="67"/>
      <c r="Z254" s="158"/>
      <c r="AA254" s="58" t="s">
        <v>81</v>
      </c>
      <c r="AB254" s="58" t="s">
        <v>948</v>
      </c>
      <c r="AC254" s="58"/>
      <c r="AD254" s="168" t="str">
        <f>IF(CONTRATOS[[#This Row],[DIAS_CONTRATO]]&lt;=1800,"PRAZO LEGAL",IF(CONTRATOS[[#This Row],[DIAS_CONTRATO]]&lt;=2130,"EXCEPCIONAL","EMERGENCIAL"))</f>
        <v>PRAZO LEGAL</v>
      </c>
      <c r="AE254" s="116" t="str">
        <f>YEAR(L254) &amp; " - " &amp; IF(MONTH(L254)&lt;=3, "1º Trimestre", IF(MONTH(L254)&lt;=6, "2º Trimestre", IF(MONTH(L254)&lt;=9, "3º Trimestre", IF(MONTH(L254)&lt;=12, "4º Trimestre"))))</f>
        <v>1900 - 1º Trimestre</v>
      </c>
      <c r="AF254" s="130">
        <f>CONTRATOS[[#This Row],[TÉRMINO]]-60</f>
        <v>-60</v>
      </c>
      <c r="AG254" s="116" t="str">
        <f>IF(Z254="","Sem informação", IF(Z254&lt;=AF254, "Dentro do prazo", "Fora do prazo"))</f>
        <v>Sem informação</v>
      </c>
      <c r="AH254" s="79"/>
      <c r="AJ254" s="58" t="s">
        <v>938</v>
      </c>
      <c r="AK254" s="58" t="s">
        <v>69</v>
      </c>
      <c r="AL254" s="58" t="s">
        <v>362</v>
      </c>
      <c r="AM254" s="58" t="s">
        <v>69</v>
      </c>
      <c r="AN254" s="58" t="s">
        <v>69</v>
      </c>
      <c r="AO25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erika.nunes@tjpa.jus.br;; klaus.guimaraes@tjpa.jus.br; ; ;coordenadoria.contratos@tjpa.jus.br</v>
      </c>
      <c r="AP254" s="143">
        <f ca="1">CONTRATOS[[#This Row],[TÉRMINO]]-TODAY()</f>
        <v>-46174</v>
      </c>
      <c r="AQ254" s="58" t="str">
        <f>IF(YEAR(CONTRATOS[[#This Row],[TÉRMINO]])=2024,INT((MONTH(CONTRATOS[[#This Row],[TÉRMINO]])+2)/3),"")</f>
        <v/>
      </c>
      <c r="AR254" s="58"/>
      <c r="AS254" s="58" t="e">
        <f ca="1">IF(TODAY()-AB254&gt;365,"Iniciar Processo de Reajuste","Aguardar anualidade")</f>
        <v>#VALUE!</v>
      </c>
      <c r="AT254" s="58" t="str">
        <f>_xlfn.CONCAT(TEXT(B254,"000"),"/",C254)</f>
        <v>127/2025</v>
      </c>
      <c r="AU254" s="58"/>
      <c r="AV254" s="57" t="str" cm="1">
        <f t="array" ref="AV254">IF(CONTRATOS[[#This Row],[NOME DO FISCAL ]]="Sem indicação",
   CONTRATOS[[#This Row],[NOME DO FISCAL ]],
   _xlfn.LET(
      _xlpm.s, " "&amp;TRIM(CONTRATOS[[#This Row],[NOME DO FISCAL ]]),
      _xlpm.n, LEN(_xlpm.s)-1,
      _xlpm.idx, _xlfn.SEQUENCE(1,_xlpm.n),
      _xlpm.letras, IF(MID(_xlpm.s,_xlpm.idx,1)=" ", MID(_xlpm.s,_xlpm.idx+1,1), ""),
      _xlfn.TEXTJOIN("",TRUE,_xlpm.letras)
   )
)</f>
        <v>KRSG</v>
      </c>
      <c r="AW254" s="57" t="str">
        <f>IF(CONTRATOS[[#This Row],[FISCAL DEMANDANTE]]="sem indicação",CONTRATOS[[#This Row],[FISCAL TECNICO]],CONTRATOS[[#This Row],[FISCAL DEMANDANTE]])</f>
        <v xml:space="preserve">Klaus Rhossard Seabra Guimarães </v>
      </c>
      <c r="AX254" s="540" cm="1">
        <f t="array" ref="AX25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54" s="58" t="str">
        <f>_xlfn.CONCAT(CONTRATOS[[#This Row],[ARP ou CONTRATO]],CONTRATOS[[#This Row],[N°ANO]])</f>
        <v>CONTRATO127/2025</v>
      </c>
      <c r="AZ254" s="293" t="str">
        <f>IF(ISNUMBER(FIND("8.666",AA254)),
"Nos termos da Portaria n° 3.615/2021-GP, a prorrogação de contratos administrativos deverá ser instaurada com antecedência mínima de 60 (sessenta) dias do término da vigência, mediante envio do respectivo expediente à SEADM, via SEI.",
IF(ISNUMBER(FIND("14.133",AA254)),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54" s="556"/>
    </row>
    <row r="255" spans="1:53" ht="130.5" customHeight="1">
      <c r="A255" s="58" t="s">
        <v>52</v>
      </c>
      <c r="B255" s="57" t="s">
        <v>939</v>
      </c>
      <c r="C255" s="58">
        <v>2026</v>
      </c>
      <c r="D255" s="57" t="s">
        <v>1685</v>
      </c>
      <c r="E255" s="58" t="s">
        <v>1686</v>
      </c>
      <c r="F255" s="59" t="s">
        <v>1687</v>
      </c>
      <c r="G255" s="57" t="s">
        <v>57</v>
      </c>
      <c r="H255" s="58" t="s">
        <v>58</v>
      </c>
      <c r="I255" s="60" t="s">
        <v>1688</v>
      </c>
      <c r="J255" s="61">
        <v>46048</v>
      </c>
      <c r="K255" s="62" t="str">
        <f>TEXT(J255,"DD/MM/AA")</f>
        <v>26/01/26</v>
      </c>
      <c r="L255" s="61"/>
      <c r="M255" s="63" t="str">
        <f>TEXT(L255,"DD/MM/AA")</f>
        <v>00/01/00</v>
      </c>
      <c r="N255" s="115">
        <f>_xlfn.DAYS(CONTRATOS[[#This Row],[TÉRMINO]],CONTRATOS[[#This Row],[INÍCIO]])</f>
        <v>-46048</v>
      </c>
      <c r="O255" s="115" t="str">
        <f ca="1">IF(ISBLANK(CONTRATOS[[#This Row],[TÉRMINO]]),"-",IF(ISNUMBER(CONTRATOS[[#This Row],[TÉRMINO]]),IF(CONTRATOS[[#This Row],[TÉRMINO]]&lt;TODAY(),"EXPIRADO",CONTRATOS[[#This Row],[TÉRMINO]]-TODAY()),"INDETERMINADO"))</f>
        <v>-</v>
      </c>
      <c r="P255" s="64" t="str">
        <f ca="1">IF(O255="EXPIRADO","EXPIRADO",(IF(O255&lt;=30,"INFERIOR A 30 DIAS",(IF(O255&lt;=60,"INFERIOR A 60 DIAS",(IF(O255&lt;=90,"INFERIOR A 90 DIAS",(IF(O255&lt;=120,"INFERIOR A 120 DIAS",(IF(O255&lt;150,"INFERIOR A 150 DIAS",(IF(O255=150,"150 DIAS","SUPERIOR A 150 DIAS")))))))))))))</f>
        <v>SUPERIOR A 150 DIAS</v>
      </c>
      <c r="Q255" s="62" t="str">
        <f ca="1">IF(CONTRATOS[[#This Row],[TÉRMINO]]="","VIGENTE",IF(CONTRATOS[[#This Row],[TÉRMINO]]&gt;=TODAY(),"VIGENTE","EXPIRADO"))</f>
        <v>VIGENTE</v>
      </c>
      <c r="R255" s="179">
        <v>16900519.280000001</v>
      </c>
      <c r="S255" s="71" t="s">
        <v>60</v>
      </c>
      <c r="T255" s="66">
        <f>IF(LEFT(AY255,3)="ARP",
    0,
    IFERROR(VLOOKUP(AY255,'M.11 Contratos execução'!A:V,17,FALSE),0)
)</f>
        <v>0</v>
      </c>
      <c r="U255" s="455" t="s">
        <v>207</v>
      </c>
      <c r="V255" s="167" t="s">
        <v>1689</v>
      </c>
      <c r="W255" s="96" cm="1">
        <f t="array" ref="W25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55" s="96" cm="1">
        <f t="array" ref="X25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16900519.280000001</v>
      </c>
      <c r="Y255" s="67" t="s">
        <v>1690</v>
      </c>
      <c r="Z255" s="158"/>
      <c r="AA255" s="58" t="s">
        <v>81</v>
      </c>
      <c r="AB255" s="61">
        <v>45862</v>
      </c>
      <c r="AC255" s="58" t="s">
        <v>82</v>
      </c>
      <c r="AD255" s="168" t="str">
        <f>IF(CONTRATOS[[#This Row],[DIAS_CONTRATO]]&lt;=1800,"PRAZO LEGAL",IF(CONTRATOS[[#This Row],[DIAS_CONTRATO]]&lt;=2130,"EXCEPCIONAL","EMERGENCIAL"))</f>
        <v>PRAZO LEGAL</v>
      </c>
      <c r="AE255" s="116" t="str">
        <f>YEAR(L255) &amp; " - " &amp; IF(MONTH(L255)&lt;=3, "1º Trimestre", IF(MONTH(L255)&lt;=6, "2º Trimestre", IF(MONTH(L255)&lt;=9, "3º Trimestre", IF(MONTH(L255)&lt;=12, "4º Trimestre"))))</f>
        <v>1900 - 1º Trimestre</v>
      </c>
      <c r="AF255" s="130">
        <f>CONTRATOS[[#This Row],[TÉRMINO]]-60</f>
        <v>-60</v>
      </c>
      <c r="AG255" s="116" t="str">
        <f>IF(Z255="","Sem informação", IF(Z255&lt;=AF255, "Dentro do prazo", "Fora do prazo"))</f>
        <v>Sem informação</v>
      </c>
      <c r="AH255" s="79"/>
      <c r="AJ255" s="58" t="s">
        <v>151</v>
      </c>
      <c r="AK255" s="58" t="s">
        <v>69</v>
      </c>
      <c r="AL255" s="58" t="s">
        <v>154</v>
      </c>
      <c r="AM255" s="58" t="s">
        <v>152</v>
      </c>
      <c r="AN255" s="58" t="s">
        <v>1691</v>
      </c>
      <c r="AO25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hellen.miranda@tjpa.jus.br;; nerylena.assuncao@tjpa.jus.br; juliete.souza@tjpa.jus.br; rodrigo.hmonteiro@tjpa.jus.br;coordenadoria.contratos@tjpa.jus.br</v>
      </c>
      <c r="AP255" s="143">
        <f ca="1">CONTRATOS[[#This Row],[TÉRMINO]]-TODAY()</f>
        <v>-46174</v>
      </c>
      <c r="AQ255" s="58" t="str">
        <f>IF(YEAR(CONTRATOS[[#This Row],[TÉRMINO]])=2024,INT((MONTH(CONTRATOS[[#This Row],[TÉRMINO]])+2)/3),"")</f>
        <v/>
      </c>
      <c r="AR255" s="58"/>
      <c r="AS255" s="58" t="str">
        <f ca="1">IF(TODAY()-AB255&gt;365,"Iniciar Processo de Reajuste","Aguardar anualidade")</f>
        <v>Aguardar anualidade</v>
      </c>
      <c r="AT255" s="58" t="str">
        <f>_xlfn.CONCAT(TEXT(B255,"000"),"/",C255)</f>
        <v>001/2026</v>
      </c>
      <c r="AU255" s="58"/>
      <c r="AV255" s="57" t="str" cm="1">
        <f t="array" ref="AV255">IF(CONTRATOS[[#This Row],[NOME DO FISCAL ]]="Sem indicação",
   CONTRATOS[[#This Row],[NOME DO FISCAL ]],
   _xlfn.LET(
      _xlpm.s, " "&amp;TRIM(CONTRATOS[[#This Row],[NOME DO FISCAL ]]),
      _xlpm.n, LEN(_xlpm.s)-1,
      _xlpm.idx, _xlfn.SEQUENCE(1,_xlpm.n),
      _xlpm.letras, IF(MID(_xlpm.s,_xlpm.idx,1)=" ", MID(_xlpm.s,_xlpm.idx+1,1), ""),
      _xlfn.TEXTJOIN("",TRUE,_xlpm.letras)
   )
)</f>
        <v>NBdA</v>
      </c>
      <c r="AW255" s="57" t="str">
        <f>IF(CONTRATOS[[#This Row],[FISCAL DEMANDANTE]]="sem indicação",CONTRATOS[[#This Row],[FISCAL TECNICO]],CONTRATOS[[#This Row],[FISCAL DEMANDANTE]])</f>
        <v>Nerylena Barros de Assunção</v>
      </c>
      <c r="AX255" s="540" cm="1">
        <f t="array" ref="AX25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55" s="58" t="str">
        <f>_xlfn.CONCAT(CONTRATOS[[#This Row],[ARP ou CONTRATO]],CONTRATOS[[#This Row],[N°ANO]])</f>
        <v>CONTRATO001/2026</v>
      </c>
      <c r="AZ255" s="293" t="str">
        <f>IF(ISNUMBER(FIND("8.666",AA255)),
"Nos termos da Portaria n° 3.615/2021-GP, a prorrogação de contratos administrativos deverá ser instaurada com antecedência mínima de 60 (sessenta) dias do término da vigência, mediante envio do respectivo expediente à SEADM, via SEI.",
IF(ISNUMBER(FIND("14.133",AA255)),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55" s="556"/>
    </row>
    <row r="256" spans="1:53" ht="60">
      <c r="A256" s="58" t="s">
        <v>52</v>
      </c>
      <c r="B256" s="57" t="s">
        <v>1692</v>
      </c>
      <c r="C256" s="58">
        <v>2025</v>
      </c>
      <c r="D256" s="57" t="s">
        <v>1693</v>
      </c>
      <c r="E256" s="58" t="s">
        <v>1694</v>
      </c>
      <c r="F256" s="59" t="s">
        <v>1695</v>
      </c>
      <c r="G256" s="57" t="s">
        <v>57</v>
      </c>
      <c r="H256" s="58" t="s">
        <v>132</v>
      </c>
      <c r="I256" s="60" t="s">
        <v>1696</v>
      </c>
      <c r="J256" s="61">
        <v>45799</v>
      </c>
      <c r="K256" s="62" t="str">
        <f>TEXT(J256,"DD/MM/AA")</f>
        <v>22/05/25</v>
      </c>
      <c r="L256" s="61"/>
      <c r="M256" s="63" t="str">
        <f>TEXT(L256,"DD/MM/AA")</f>
        <v>00/01/00</v>
      </c>
      <c r="N256" s="115">
        <f>_xlfn.DAYS(CONTRATOS[[#This Row],[TÉRMINO]],CONTRATOS[[#This Row],[INÍCIO]])</f>
        <v>-45799</v>
      </c>
      <c r="O256" s="115" t="str">
        <f ca="1">IF(ISBLANK(CONTRATOS[[#This Row],[TÉRMINO]]),"-",IF(ISNUMBER(CONTRATOS[[#This Row],[TÉRMINO]]),IF(CONTRATOS[[#This Row],[TÉRMINO]]&lt;TODAY(),"EXPIRADO",CONTRATOS[[#This Row],[TÉRMINO]]-TODAY()),"INDETERMINADO"))</f>
        <v>-</v>
      </c>
      <c r="P256" s="64" t="str">
        <f ca="1">IF(O256="EXPIRADO","EXPIRADO",(IF(O256&lt;=30,"INFERIOR A 30 DIAS",(IF(O256&lt;=60,"INFERIOR A 60 DIAS",(IF(O256&lt;=90,"INFERIOR A 90 DIAS",(IF(O256&lt;=120,"INFERIOR A 120 DIAS",(IF(O256&lt;150,"INFERIOR A 150 DIAS",(IF(O256=150,"150 DIAS","SUPERIOR A 150 DIAS")))))))))))))</f>
        <v>SUPERIOR A 150 DIAS</v>
      </c>
      <c r="Q256" s="62" t="str">
        <f ca="1">IF(CONTRATOS[[#This Row],[TÉRMINO]]="","VIGENTE",IF(CONTRATOS[[#This Row],[TÉRMINO]]&gt;=TODAY(),"VIGENTE","EXPIRADO"))</f>
        <v>VIGENTE</v>
      </c>
      <c r="R256" s="72">
        <v>2439994.65</v>
      </c>
      <c r="S256" s="65" t="s">
        <v>60</v>
      </c>
      <c r="T256" s="66">
        <f>IF(LEFT(AY256,3)="ARP",
    0,
    IFERROR(VLOOKUP(AY256,'M.11 Contratos execução'!A:V,17,FALSE),0)
)</f>
        <v>0</v>
      </c>
      <c r="U256" s="58" t="s">
        <v>78</v>
      </c>
      <c r="V256" s="167" t="s">
        <v>1697</v>
      </c>
      <c r="W256" s="96" cm="1">
        <f t="array" ref="W25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56" s="96" cm="1">
        <f t="array" ref="X25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2439994.65</v>
      </c>
      <c r="Y256" s="67" t="s">
        <v>1698</v>
      </c>
      <c r="Z256" s="158"/>
      <c r="AA256" s="58" t="s">
        <v>81</v>
      </c>
      <c r="AB256" s="58"/>
      <c r="AC256" s="58"/>
      <c r="AD256" s="289" t="str">
        <f>IF(CONTRATOS[[#This Row],[DIAS_CONTRATO]]&lt;=1800,"PRAZO LEGAL",IF(CONTRATOS[[#This Row],[DIAS_CONTRATO]]&lt;=2130,"EXCEPCIONAL","EMERGENCIAL"))</f>
        <v>PRAZO LEGAL</v>
      </c>
      <c r="AE256" s="116" t="str">
        <f>YEAR(L256) &amp; " - " &amp; IF(MONTH(L256)&lt;=3, "1º Trimestre", IF(MONTH(L256)&lt;=6, "2º Trimestre", IF(MONTH(L256)&lt;=9, "3º Trimestre", IF(MONTH(L256)&lt;=12, "4º Trimestre"))))</f>
        <v>1900 - 1º Trimestre</v>
      </c>
      <c r="AF256" s="130">
        <f>CONTRATOS[[#This Row],[TÉRMINO]]-60</f>
        <v>-60</v>
      </c>
      <c r="AG256" s="116" t="str">
        <f>IF(Z256="","Sem informação", IF(Z256&lt;=AF256, "Dentro do prazo", "Fora do prazo"))</f>
        <v>Sem informação</v>
      </c>
      <c r="AH256" s="79"/>
      <c r="AJ256" s="58" t="s">
        <v>1699</v>
      </c>
      <c r="AK256" s="58" t="s">
        <v>69</v>
      </c>
      <c r="AL256" s="58" t="s">
        <v>1700</v>
      </c>
      <c r="AM256" s="58" t="s">
        <v>69</v>
      </c>
      <c r="AN256" s="58" t="s">
        <v>84</v>
      </c>
      <c r="AO25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alvaro.neto@tjpa.jus.br;; luiz.cabral@tjpa.jus.br; ; joao.vfalmeida@tjpa.jus.br;coordenadoria.contratos@tjpa.jus.br</v>
      </c>
      <c r="AP256" s="143">
        <f ca="1">CONTRATOS[[#This Row],[TÉRMINO]]-TODAY()</f>
        <v>-46174</v>
      </c>
      <c r="AQ256" s="58" t="str">
        <f>IF(YEAR(CONTRATOS[[#This Row],[TÉRMINO]])=2024,INT((MONTH(CONTRATOS[[#This Row],[TÉRMINO]])+2)/3),"")</f>
        <v/>
      </c>
      <c r="AR256" s="58"/>
      <c r="AS256" s="58" t="str">
        <f ca="1">IF(TODAY()-AB256&gt;365,"Iniciar Processo de Reajuste","Aguardar anualidade")</f>
        <v>Iniciar Processo de Reajuste</v>
      </c>
      <c r="AT256" s="58" t="str">
        <f>_xlfn.CONCAT(TEXT(B256,"000"),"/",C256)</f>
        <v>703/2025</v>
      </c>
      <c r="AU256" s="58"/>
      <c r="AV256" s="57" t="str" cm="1">
        <f t="array" ref="AV256">IF(CONTRATOS[[#This Row],[NOME DO FISCAL ]]="Sem indicação",
   CONTRATOS[[#This Row],[NOME DO FISCAL ]],
   _xlfn.LET(
      _xlpm.s, " "&amp;TRIM(CONTRATOS[[#This Row],[NOME DO FISCAL ]]),
      _xlpm.n, LEN(_xlpm.s)-1,
      _xlpm.idx, _xlfn.SEQUENCE(1,_xlpm.n),
      _xlpm.letras, IF(MID(_xlpm.s,_xlpm.idx,1)=" ", MID(_xlpm.s,_xlpm.idx+1,1), ""),
      _xlfn.TEXTJOIN("",TRUE,_xlpm.letras)
   )
)</f>
        <v>LACdR</v>
      </c>
      <c r="AW256" s="57" t="str">
        <f>IF(CONTRATOS[[#This Row],[FISCAL DEMANDANTE]]="sem indicação",CONTRATOS[[#This Row],[FISCAL TECNICO]],CONTRATOS[[#This Row],[FISCAL DEMANDANTE]])</f>
        <v>Luiz Antônico Cabral da Rocha</v>
      </c>
      <c r="AX256" s="540" cm="1">
        <f t="array" ref="AX25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69800.399999999994</v>
      </c>
      <c r="AY256" s="58" t="str">
        <f>_xlfn.CONCAT(CONTRATOS[[#This Row],[ARP ou CONTRATO]],CONTRATOS[[#This Row],[N°ANO]])</f>
        <v>CONTRATO703/2025</v>
      </c>
      <c r="AZ256" s="293" t="str">
        <f>IF(ISNUMBER(FIND("8.666",AA256)),
"Nos termos da Portaria n° 3.615/2021-GP, a prorrogação de contratos administrativos deverá ser instaurada com antecedência mínima de 60 (sessenta) dias do término da vigência, mediante envio do respectivo expediente à SEADM, via SEI.",
IF(ISNUMBER(FIND("14.133",AA256)),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56" s="556"/>
    </row>
    <row r="257" spans="1:53" s="123" customFormat="1" ht="60">
      <c r="A257" s="58" t="s">
        <v>52</v>
      </c>
      <c r="B257" s="57" t="s">
        <v>1701</v>
      </c>
      <c r="C257" s="58">
        <v>2025</v>
      </c>
      <c r="D257" s="57" t="s">
        <v>1702</v>
      </c>
      <c r="E257" s="58" t="s">
        <v>1703</v>
      </c>
      <c r="F257" s="59" t="s">
        <v>1704</v>
      </c>
      <c r="G257" s="57" t="s">
        <v>57</v>
      </c>
      <c r="H257" s="58" t="s">
        <v>145</v>
      </c>
      <c r="I257" s="60" t="s">
        <v>1705</v>
      </c>
      <c r="J257" s="61">
        <v>45807</v>
      </c>
      <c r="K257" s="62" t="str">
        <f>TEXT(J257,"DD/MM/AA")</f>
        <v>30/05/25</v>
      </c>
      <c r="L257" s="61"/>
      <c r="M257" s="63" t="str">
        <f>TEXT(L257,"DD/MM/AA")</f>
        <v>00/01/00</v>
      </c>
      <c r="N257" s="115">
        <f>_xlfn.DAYS(CONTRATOS[[#This Row],[TÉRMINO]],CONTRATOS[[#This Row],[INÍCIO]])</f>
        <v>-45807</v>
      </c>
      <c r="O257" s="115" t="str">
        <f ca="1">IF(ISBLANK(CONTRATOS[[#This Row],[TÉRMINO]]),"-",IF(ISNUMBER(CONTRATOS[[#This Row],[TÉRMINO]]),IF(CONTRATOS[[#This Row],[TÉRMINO]]&lt;TODAY(),"EXPIRADO",CONTRATOS[[#This Row],[TÉRMINO]]-TODAY()),"INDETERMINADO"))</f>
        <v>-</v>
      </c>
      <c r="P257" s="64" t="str">
        <f ca="1">IF(O257="EXPIRADO","EXPIRADO",(IF(O257&lt;=30,"INFERIOR A 30 DIAS",(IF(O257&lt;=60,"INFERIOR A 60 DIAS",(IF(O257&lt;=90,"INFERIOR A 90 DIAS",(IF(O257&lt;=120,"INFERIOR A 120 DIAS",(IF(O257&lt;150,"INFERIOR A 150 DIAS",(IF(O257=150,"150 DIAS","SUPERIOR A 150 DIAS")))))))))))))</f>
        <v>SUPERIOR A 150 DIAS</v>
      </c>
      <c r="Q257" s="62" t="str">
        <f ca="1">IF(CONTRATOS[[#This Row],[TÉRMINO]]="","VIGENTE",IF(CONTRATOS[[#This Row],[TÉRMINO]]&gt;=TODAY(),"VIGENTE","EXPIRADO"))</f>
        <v>VIGENTE</v>
      </c>
      <c r="R257" s="293">
        <v>36000</v>
      </c>
      <c r="S257" s="65" t="s">
        <v>60</v>
      </c>
      <c r="T257" s="66">
        <f>IF(LEFT(AY257,3)="ARP",
    0,
    IFERROR(VLOOKUP(AY257,'M.11 Contratos execução'!A:V,17,FALSE),0)
)</f>
        <v>0</v>
      </c>
      <c r="U257" s="58" t="s">
        <v>78</v>
      </c>
      <c r="V257" s="167" t="s">
        <v>1666</v>
      </c>
      <c r="W257" s="179" cm="1">
        <f t="array" ref="W25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57" s="179" cm="1">
        <f t="array" ref="X25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36000</v>
      </c>
      <c r="Y257" s="67"/>
      <c r="Z257" s="158"/>
      <c r="AA257" s="58" t="s">
        <v>81</v>
      </c>
      <c r="AB257" s="58"/>
      <c r="AC257" s="58"/>
      <c r="AD257" s="168" t="str">
        <f>IF(CONTRATOS[[#This Row],[DIAS_CONTRATO]]&lt;=1800,"PRAZO LEGAL",IF(CONTRATOS[[#This Row],[DIAS_CONTRATO]]&lt;=2130,"EXCEPCIONAL","EMERGENCIAL"))</f>
        <v>PRAZO LEGAL</v>
      </c>
      <c r="AE257" s="116" t="str">
        <f>YEAR(L257) &amp; " - " &amp; IF(MONTH(L257)&lt;=3, "1º Trimestre", IF(MONTH(L257)&lt;=6, "2º Trimestre", IF(MONTH(L257)&lt;=9, "3º Trimestre", IF(MONTH(L257)&lt;=12, "4º Trimestre"))))</f>
        <v>1900 - 1º Trimestre</v>
      </c>
      <c r="AF257" s="130">
        <f>CONTRATOS[[#This Row],[TÉRMINO]]-60</f>
        <v>-60</v>
      </c>
      <c r="AG257" s="116" t="str">
        <f>IF(Z257="","Sem informação", IF(Z257&lt;=AF257, "Dentro do prazo", "Fora do prazo"))</f>
        <v>Sem informação</v>
      </c>
      <c r="AH257" s="79"/>
      <c r="AI257" s="74"/>
      <c r="AJ257" s="58" t="s">
        <v>137</v>
      </c>
      <c r="AK257" s="58" t="s">
        <v>164</v>
      </c>
      <c r="AL257" s="58" t="s">
        <v>1668</v>
      </c>
      <c r="AM257" s="58" t="s">
        <v>69</v>
      </c>
      <c r="AN257" s="58" t="s">
        <v>69</v>
      </c>
      <c r="AO25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adriana.guimaraes@tjpa.jus.br;enio.reboucas@tjpa.jus.br; gabriel.pereira@tjpa.jus.br; ; ;coordenadoria.contratos@tjpa.jus.br</v>
      </c>
      <c r="AP257" s="143">
        <f ca="1">CONTRATOS[[#This Row],[TÉRMINO]]-TODAY()</f>
        <v>-46174</v>
      </c>
      <c r="AQ257" s="58" t="str">
        <f>IF(YEAR(CONTRATOS[[#This Row],[TÉRMINO]])=2024,INT((MONTH(CONTRATOS[[#This Row],[TÉRMINO]])+2)/3),"")</f>
        <v/>
      </c>
      <c r="AR257" s="58"/>
      <c r="AS257" s="58" t="str">
        <f ca="1">IF(TODAY()-AB257&gt;365,"Iniciar Processo de Reajuste","Aguardar anualidade")</f>
        <v>Iniciar Processo de Reajuste</v>
      </c>
      <c r="AT257" s="58" t="str">
        <f>_xlfn.CONCAT(TEXT(B257,"000"),"/",C257)</f>
        <v>702/2025</v>
      </c>
      <c r="AU257" s="58"/>
      <c r="AV257" s="57" t="str" cm="1">
        <f t="array" ref="AV257">IF(CONTRATOS[[#This Row],[NOME DO FISCAL ]]="Sem indicação",
   CONTRATOS[[#This Row],[NOME DO FISCAL ]],
   _xlfn.LET(
      _xlpm.s, " "&amp;TRIM(CONTRATOS[[#This Row],[NOME DO FISCAL ]]),
      _xlpm.n, LEN(_xlpm.s)-1,
      _xlpm.idx, _xlfn.SEQUENCE(1,_xlpm.n),
      _xlpm.letras, IF(MID(_xlpm.s,_xlpm.idx,1)=" ", MID(_xlpm.s,_xlpm.idx+1,1), ""),
      _xlfn.TEXTJOIN("",TRUE,_xlpm.letras)
   )
)</f>
        <v>EdOR</v>
      </c>
      <c r="AW257" s="57" t="str">
        <f>IF(CONTRATOS[[#This Row],[FISCAL DEMANDANTE]]="sem indicação",CONTRATOS[[#This Row],[FISCAL TECNICO]],CONTRATOS[[#This Row],[FISCAL DEMANDANTE]])</f>
        <v>Enio de Oliveira Reboucas</v>
      </c>
      <c r="AX257" s="540" cm="1">
        <f t="array" ref="AX25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57" s="58" t="str">
        <f>_xlfn.CONCAT(CONTRATOS[[#This Row],[ARP ou CONTRATO]],CONTRATOS[[#This Row],[N°ANO]])</f>
        <v>CONTRATO702/2025</v>
      </c>
      <c r="AZ257" s="293" t="str">
        <f>IF(ISNUMBER(FIND("8.666",AA257)),
"Nos termos da Portaria n° 3.615/2021-GP, a prorrogação de contratos administrativos deverá ser instaurada com antecedência mínima de 60 (sessenta) dias do término da vigência, mediante envio do respectivo expediente à SEADM, via SEI.",
IF(ISNUMBER(FIND("14.133",AA257)),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57" s="556"/>
    </row>
    <row r="258" spans="1:53" ht="60">
      <c r="A258" s="215" t="s">
        <v>71</v>
      </c>
      <c r="B258" s="216" t="s">
        <v>1706</v>
      </c>
      <c r="C258" s="215">
        <v>2024</v>
      </c>
      <c r="D258" s="216" t="s">
        <v>1707</v>
      </c>
      <c r="E258" s="215" t="s">
        <v>1708</v>
      </c>
      <c r="F258" s="217" t="s">
        <v>1709</v>
      </c>
      <c r="G258" s="216" t="s">
        <v>57</v>
      </c>
      <c r="H258" s="215" t="s">
        <v>58</v>
      </c>
      <c r="I258" s="215" t="s">
        <v>1710</v>
      </c>
      <c r="J258" s="218">
        <v>45506</v>
      </c>
      <c r="K258" s="219" t="str">
        <f>TEXT(J258,"DD/MM/AA")</f>
        <v>02/08/24</v>
      </c>
      <c r="L258" s="218">
        <v>46236</v>
      </c>
      <c r="M258" s="220" t="str">
        <f>TEXT(L258,"DD/MM/AA")</f>
        <v>02/08/26</v>
      </c>
      <c r="N258" s="219">
        <f>_xlfn.DAYS(CONTRATOS[[#This Row],[TÉRMINO]],CONTRATOS[[#This Row],[INÍCIO]])</f>
        <v>730</v>
      </c>
      <c r="O258" s="221" t="s">
        <v>1711</v>
      </c>
      <c r="P258" s="221" t="str">
        <f>IF(O258="EXPIRADO","EXPIRADO",(IF(O258&lt;=30,"INFERIOR A 30 DIAS",(IF(O258&lt;=60,"INFERIOR A 60 DIAS",(IF(O258&lt;=90,"INFERIOR A 90 DIAS",(IF(O258&lt;=120,"INFERIOR A 120 DIAS",(IF(O258&lt;150,"INFERIOR A 150 DIAS",(IF(O258=150,"150 DIAS","SUPERIOR A 150 DIAS")))))))))))))</f>
        <v>SUPERIOR A 150 DIAS</v>
      </c>
      <c r="Q258" s="219" t="str">
        <f ca="1">IF(CONTRATOS[[#This Row],[TÉRMINO]]="","VIGENTE",IF(CONTRATOS[[#This Row],[TÉRMINO]]&gt;=TODAY(),"VIGENTE","EXPIRADO"))</f>
        <v>VIGENTE</v>
      </c>
      <c r="R258" s="309">
        <v>580243</v>
      </c>
      <c r="S258" s="268" t="s">
        <v>60</v>
      </c>
      <c r="T258" s="66">
        <f>IF(LEFT(AY258,3)="ARP",
    0,
    IFERROR(VLOOKUP(AY258,'M.11 Contratos execução'!A:V,17,FALSE),0)
)</f>
        <v>0</v>
      </c>
      <c r="U258" s="58" t="s">
        <v>357</v>
      </c>
      <c r="V258" s="222" t="s">
        <v>1712</v>
      </c>
      <c r="W258" s="96" cm="1">
        <f t="array" ref="W25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58" s="96" cm="1">
        <f t="array" ref="X25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1209872.952</v>
      </c>
      <c r="Y258" s="223" t="s">
        <v>1713</v>
      </c>
      <c r="Z258" s="224">
        <v>45769</v>
      </c>
      <c r="AA258" s="215" t="s">
        <v>81</v>
      </c>
      <c r="AB258" s="218">
        <v>45463</v>
      </c>
      <c r="AC258" s="215" t="s">
        <v>66</v>
      </c>
      <c r="AD258" s="225" t="str">
        <f>IF(CONTRATOS[[#This Row],[DIAS_CONTRATO]]&lt;=1800,"PRAZO LEGAL",IF(CONTRATOS[[#This Row],[DIAS_CONTRATO]]&lt;=2130,"EXCEPCIONAL","EMERGENCIAL"))</f>
        <v>PRAZO LEGAL</v>
      </c>
      <c r="AE258" s="215" t="str">
        <f>YEAR(L258) &amp; " - " &amp; IF(MONTH(L258)&lt;=3, "1º Trimestre", IF(MONTH(L258)&lt;=6, "2º Trimestre", IF(MONTH(L258)&lt;=9, "3º Trimestre", IF(MONTH(L258)&lt;=12, "4º Trimestre"))))</f>
        <v>2026 - 3º Trimestre</v>
      </c>
      <c r="AF258" s="218">
        <f>CONTRATOS[[#This Row],[TÉRMINO]]-60</f>
        <v>46176</v>
      </c>
      <c r="AG258" s="116" t="str">
        <f>IF(Z258="","Sem informação", IF(Z258&lt;=AF258, "Dentro do prazo", "Fora do prazo"))</f>
        <v>Dentro do prazo</v>
      </c>
      <c r="AH258" s="79" t="s">
        <v>66</v>
      </c>
      <c r="AI258" s="215"/>
      <c r="AJ258" s="215" t="s">
        <v>360</v>
      </c>
      <c r="AK258" s="215" t="s">
        <v>69</v>
      </c>
      <c r="AL258" s="215" t="s">
        <v>361</v>
      </c>
      <c r="AM258" s="215" t="s">
        <v>362</v>
      </c>
      <c r="AN258" s="215" t="s">
        <v>363</v>
      </c>
      <c r="AO25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walter.duarte@tjpa.jus.br;; regina.silva@tjpa.jus.br; klaus.guimaraes@tjpa.jus.br; anderson.pereira@tjpa.jus.br;coordenadoria.contratos@tjpa.jus.br</v>
      </c>
      <c r="AP258" s="227">
        <f ca="1">CONTRATOS[[#This Row],[TÉRMINO]]-TODAY()</f>
        <v>62</v>
      </c>
      <c r="AQ258" s="215" t="str">
        <f>IF(YEAR(CONTRATOS[[#This Row],[TÉRMINO]])=2024,INT((MONTH(CONTRATOS[[#This Row],[TÉRMINO]])+2)/3),"")</f>
        <v/>
      </c>
      <c r="AR258" s="215"/>
      <c r="AS258" s="58" t="str">
        <f ca="1">IF(TODAY()-AB258&gt;365,"Iniciar Processo de Reajuste","Aguardar anualidade")</f>
        <v>Iniciar Processo de Reajuste</v>
      </c>
      <c r="AT258" s="215" t="str">
        <f>_xlfn.CONCAT(TEXT(B258,"000"),"/",C258)</f>
        <v>064/2024</v>
      </c>
      <c r="AU258" s="215"/>
      <c r="AV258" s="58" t="str" cm="1">
        <f t="array" ref="AV258">IF(CONTRATOS[[#This Row],[NOME DO FISCAL ]]="Sem indicação",
   CONTRATOS[[#This Row],[NOME DO FISCAL ]],
   _xlfn.LET(
      _xlpm.s, " "&amp;TRIM(CONTRATOS[[#This Row],[NOME DO FISCAL ]]),
      _xlpm.n, LEN(_xlpm.s)-1,
      _xlpm.idx, _xlfn.SEQUENCE(1,_xlpm.n),
      _xlpm.letras, IF(MID(_xlpm.s,_xlpm.idx,1)=" ", MID(_xlpm.s,_xlpm.idx+1,1), ""),
      _xlfn.TEXTJOIN("",TRUE,_xlpm.letras)
   )
)</f>
        <v>RCOdS</v>
      </c>
      <c r="AW258" s="57" t="str">
        <f>IF(CONTRATOS[[#This Row],[FISCAL DEMANDANTE]]="sem indicação",CONTRATOS[[#This Row],[FISCAL TECNICO]],CONTRATOS[[#This Row],[FISCAL DEMANDANTE]])</f>
        <v>Regina Celia Oliveira da Silva</v>
      </c>
      <c r="AX258" s="540" cm="1">
        <f t="array" ref="AX25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58" s="58" t="str">
        <f>_xlfn.CONCAT(CONTRATOS[[#This Row],[ARP ou CONTRATO]],CONTRATOS[[#This Row],[N°ANO]])</f>
        <v>ARP064/2024</v>
      </c>
      <c r="AZ258" s="293" t="str">
        <f>IF(ISNUMBER(FIND("8.666",AA258)),
"Nos termos da Portaria n° 3.615/2021-GP, a prorrogação de contratos administrativos deverá ser instaurada com antecedência mínima de 60 (sessenta) dias do término da vigência, mediante envio do respectivo expediente à SEADM, via SEI.",
IF(ISNUMBER(FIND("14.133",AA258)),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58" s="556"/>
    </row>
    <row r="259" spans="1:53" s="123" customFormat="1" ht="96">
      <c r="A259" s="58" t="s">
        <v>52</v>
      </c>
      <c r="B259" s="57" t="s">
        <v>680</v>
      </c>
      <c r="C259" s="58">
        <v>2024</v>
      </c>
      <c r="D259" s="57" t="s">
        <v>1714</v>
      </c>
      <c r="E259" s="58" t="s">
        <v>1715</v>
      </c>
      <c r="F259" s="59" t="s">
        <v>1716</v>
      </c>
      <c r="G259" s="57" t="s">
        <v>57</v>
      </c>
      <c r="H259" s="58" t="s">
        <v>58</v>
      </c>
      <c r="I259" s="60" t="s">
        <v>1717</v>
      </c>
      <c r="J259" s="61">
        <v>45341</v>
      </c>
      <c r="K259" s="62" t="str">
        <f>TEXT(J259,"DD/MM/AA")</f>
        <v>19/02/24</v>
      </c>
      <c r="L259" s="61">
        <v>46161</v>
      </c>
      <c r="M259" s="63" t="str">
        <f>TEXT(L259,"DD/MM/AA")</f>
        <v>19/05/26</v>
      </c>
      <c r="N259" s="115">
        <f>_xlfn.DAYS(CONTRATOS[[#This Row],[TÉRMINO]],CONTRATOS[[#This Row],[INÍCIO]])</f>
        <v>820</v>
      </c>
      <c r="O259" s="64" t="str">
        <f ca="1">IF(ISBLANK(CONTRATOS[[#This Row],[TÉRMINO]]),"-",IF(ISNUMBER(CONTRATOS[[#This Row],[TÉRMINO]]),IF(CONTRATOS[[#This Row],[TÉRMINO]]&lt;TODAY(),"EXPIRADO",CONTRATOS[[#This Row],[TÉRMINO]]-TODAY()),"INDETERMINADO"))</f>
        <v>EXPIRADO</v>
      </c>
      <c r="P259" s="64" t="str">
        <f ca="1">IF(O259="EXPIRADO","EXPIRADO",(IF(O259&lt;=30,"INFERIOR A 30 DIAS",(IF(O259&lt;=60,"INFERIOR A 60 DIAS",(IF(O259&lt;=90,"INFERIOR A 90 DIAS",(IF(O259&lt;=120,"INFERIOR A 120 DIAS",(IF(O259&lt;150,"INFERIOR A 150 DIAS",(IF(O259=150,"150 DIAS","SUPERIOR A 150 DIAS")))))))))))))</f>
        <v>EXPIRADO</v>
      </c>
      <c r="Q259" s="64" t="str">
        <f ca="1">IF(CONTRATOS[[#This Row],[TÉRMINO]]="","VIGENTE",IF(CONTRATOS[[#This Row],[TÉRMINO]]&gt;=TODAY(),"VIGENTE","EXPIRADO"))</f>
        <v>EXPIRADO</v>
      </c>
      <c r="R259" s="72">
        <v>380000</v>
      </c>
      <c r="S259" s="65" t="s">
        <v>60</v>
      </c>
      <c r="T259" s="66">
        <f>IF(LEFT(AY259,3)="ARP",
    0,
    IFERROR(VLOOKUP(AY259,'M.11 Contratos execução'!A:V,17,FALSE),0)
)</f>
        <v>1</v>
      </c>
      <c r="U259" s="455" t="s">
        <v>78</v>
      </c>
      <c r="V259" s="167" t="s">
        <v>1718</v>
      </c>
      <c r="W259" s="96" cm="1">
        <f t="array" ref="W25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59" s="96" cm="1">
        <f t="array" ref="X25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464721.93</v>
      </c>
      <c r="Y259" s="67" t="s">
        <v>1719</v>
      </c>
      <c r="Z259" s="158"/>
      <c r="AA259" s="58" t="s">
        <v>64</v>
      </c>
      <c r="AB259" s="58"/>
      <c r="AC259" s="58" t="s">
        <v>66</v>
      </c>
      <c r="AD259" s="289" t="str">
        <f>IF(CONTRATOS[[#This Row],[DIAS_CONTRATO]]&lt;=1800,"PRAZO LEGAL",IF(CONTRATOS[[#This Row],[DIAS_CONTRATO]]&lt;=2130,"EXCEPCIONAL","EMERGENCIAL"))</f>
        <v>PRAZO LEGAL</v>
      </c>
      <c r="AE259" s="116" t="str">
        <f>YEAR(L259) &amp; " - " &amp; IF(MONTH(L259)&lt;=3, "1º Trimestre", IF(MONTH(L259)&lt;=6, "2º Trimestre", IF(MONTH(L259)&lt;=9, "3º Trimestre", IF(MONTH(L259)&lt;=12, "4º Trimestre"))))</f>
        <v>2026 - 2º Trimestre</v>
      </c>
      <c r="AF259" s="130">
        <f>CONTRATOS[[#This Row],[TÉRMINO]]-60</f>
        <v>46101</v>
      </c>
      <c r="AG259" s="116" t="str">
        <f>IF(Z259="","Sem informação", IF(Z259&lt;=AF259, "Dentro do prazo", "Fora do prazo"))</f>
        <v>Sem informação</v>
      </c>
      <c r="AH259" s="79" t="s">
        <v>115</v>
      </c>
      <c r="AI259" s="74"/>
      <c r="AJ259" s="58" t="s">
        <v>164</v>
      </c>
      <c r="AK259" s="58" t="s">
        <v>165</v>
      </c>
      <c r="AL259" s="58" t="s">
        <v>866</v>
      </c>
      <c r="AM259" s="58" t="s">
        <v>291</v>
      </c>
      <c r="AN259" s="58" t="s">
        <v>166</v>
      </c>
      <c r="AO25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enio.reboucas@tjpa.jus.br;helton.rocha@tjpa.jus.br; randal.castro@tjpa.jus.br; ; jandiara.pires@tjpa.jus.br;coordenadoria.contratos@tjpa.jus.br</v>
      </c>
      <c r="AP259" s="143">
        <f ca="1">CONTRATOS[[#This Row],[TÉRMINO]]-TODAY()</f>
        <v>-13</v>
      </c>
      <c r="AQ259" s="58" t="str">
        <f>IF(YEAR(CONTRATOS[[#This Row],[TÉRMINO]])=2024,INT((MONTH(CONTRATOS[[#This Row],[TÉRMINO]])+2)/3),"")</f>
        <v/>
      </c>
      <c r="AR259" s="58"/>
      <c r="AS259" s="58" t="str">
        <f ca="1">IF(TODAY()-AB259&gt;365,"Iniciar Processo de Reajuste","Aguardar anualidade")</f>
        <v>Iniciar Processo de Reajuste</v>
      </c>
      <c r="AT259" s="58" t="str">
        <f>_xlfn.CONCAT(TEXT(B259,"000"),"/",C259)</f>
        <v>017/2024</v>
      </c>
      <c r="AU259" s="58"/>
      <c r="AV259" s="58" t="str" cm="1">
        <f t="array" ref="AV259">IF(CONTRATOS[[#This Row],[NOME DO FISCAL ]]="Sem indicação",
   CONTRATOS[[#This Row],[NOME DO FISCAL ]],
   _xlfn.LET(
      _xlpm.s, " "&amp;TRIM(CONTRATOS[[#This Row],[NOME DO FISCAL ]]),
      _xlpm.n, LEN(_xlpm.s)-1,
      _xlpm.idx, _xlfn.SEQUENCE(1,_xlpm.n),
      _xlpm.letras, IF(MID(_xlpm.s,_xlpm.idx,1)=" ", MID(_xlpm.s,_xlpm.idx+1,1), ""),
      _xlfn.TEXTJOIN("",TRUE,_xlpm.letras)
   )
)</f>
        <v>HMdR</v>
      </c>
      <c r="AW259" s="57" t="str">
        <f>IF(CONTRATOS[[#This Row],[FISCAL DEMANDANTE]]="sem indicação",CONTRATOS[[#This Row],[FISCAL TECNICO]],CONTRATOS[[#This Row],[FISCAL DEMANDANTE]])</f>
        <v>Helton Moura da Rocha</v>
      </c>
      <c r="AX259" s="540" cm="1">
        <f t="array" ref="AX25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378501.11</v>
      </c>
      <c r="AY259" s="58" t="str">
        <f>_xlfn.CONCAT(CONTRATOS[[#This Row],[ARP ou CONTRATO]],CONTRATOS[[#This Row],[N°ANO]])</f>
        <v>CONTRATO017/2024</v>
      </c>
      <c r="AZ259" s="293" t="str">
        <f>IF(ISNUMBER(FIND("8.666",AA259)),
"Nos termos da Portaria n° 3.615/2021-GP, a prorrogação de contratos administrativos deverá ser instaurada com antecedência mínima de 60 (sessenta) dias do término da vigência, mediante envio do respectivo expediente à SEADM, via SEI.",
IF(ISNUMBER(FIND("14.133",AA259)),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59" s="556"/>
    </row>
    <row r="260" spans="1:53" ht="72">
      <c r="A260" s="58" t="s">
        <v>52</v>
      </c>
      <c r="B260" s="57" t="s">
        <v>1016</v>
      </c>
      <c r="C260" s="69">
        <v>2022</v>
      </c>
      <c r="D260" s="57" t="s">
        <v>1720</v>
      </c>
      <c r="E260" s="57" t="s">
        <v>1721</v>
      </c>
      <c r="F260" s="59" t="s">
        <v>825</v>
      </c>
      <c r="G260" s="115" t="s">
        <v>57</v>
      </c>
      <c r="H260" s="58" t="s">
        <v>58</v>
      </c>
      <c r="I260" s="60" t="s">
        <v>826</v>
      </c>
      <c r="J260" s="61">
        <v>44700</v>
      </c>
      <c r="K260" s="62" t="str">
        <f>TEXT(J260,"DD/MM/AA")</f>
        <v>19/05/22</v>
      </c>
      <c r="L260" s="61">
        <v>46161</v>
      </c>
      <c r="M260" s="63" t="str">
        <f>TEXT(L260,"DD/MM/AA")</f>
        <v>19/05/26</v>
      </c>
      <c r="N260" s="115">
        <f>_xlfn.DAYS(CONTRATOS[[#This Row],[TÉRMINO]],CONTRATOS[[#This Row],[INÍCIO]])</f>
        <v>1461</v>
      </c>
      <c r="O260" s="64" t="str">
        <f ca="1">IF(ISBLANK(CONTRATOS[[#This Row],[TÉRMINO]]),"-",IF(ISNUMBER(CONTRATOS[[#This Row],[TÉRMINO]]),IF(CONTRATOS[[#This Row],[TÉRMINO]]&lt;TODAY(),"EXPIRADO",CONTRATOS[[#This Row],[TÉRMINO]]-TODAY()),"INDETERMINADO"))</f>
        <v>EXPIRADO</v>
      </c>
      <c r="P260" s="64" t="str">
        <f ca="1">IF(O260="EXPIRADO","EXPIRADO",(IF(O260&lt;=30,"INFERIOR A 30 DIAS",(IF(O260&lt;=60,"INFERIOR A 60 DIAS",(IF(O260&lt;=90,"INFERIOR A 90 DIAS",(IF(O260&lt;=120,"INFERIOR A 120 DIAS",(IF(O260&lt;150,"INFERIOR A 150 DIAS",(IF(O260=150,"150 DIAS","SUPERIOR A 150 DIAS")))))))))))))</f>
        <v>EXPIRADO</v>
      </c>
      <c r="Q260" s="64" t="str">
        <f ca="1">IF(CONTRATOS[[#This Row],[TÉRMINO]]="","VIGENTE",IF(CONTRATOS[[#This Row],[TÉRMINO]]&gt;=TODAY(),"VIGENTE","EXPIRADO"))</f>
        <v>EXPIRADO</v>
      </c>
      <c r="R260" s="72">
        <v>6498999.5999999996</v>
      </c>
      <c r="S260" s="65" t="s">
        <v>60</v>
      </c>
      <c r="T260" s="66">
        <f>IF(LEFT(AY260,3)="ARP",
    0,
    IFERROR(VLOOKUP(AY260,'M.11 Contratos execução'!A:V,17,FALSE),0)
)</f>
        <v>2</v>
      </c>
      <c r="U260" s="455" t="s">
        <v>78</v>
      </c>
      <c r="V260" s="58" t="s">
        <v>1722</v>
      </c>
      <c r="W260" s="96" cm="1">
        <f t="array" ref="W26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60" s="96" cm="1">
        <f t="array" ref="X26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9099049.25</v>
      </c>
      <c r="Y260" s="67" t="s">
        <v>1723</v>
      </c>
      <c r="AA260" s="58" t="s">
        <v>64</v>
      </c>
      <c r="AB260" s="58"/>
      <c r="AC260" s="58" t="s">
        <v>101</v>
      </c>
      <c r="AD260" s="116" t="str">
        <f>IF(CONTRATOS[[#This Row],[DIAS_CONTRATO]]&lt;=1800,"PRAZO LEGAL",IF(CONTRATOS[[#This Row],[DIAS_CONTRATO]]&lt;=2130,"EXCEPCIONAL","EMERGENCIAL"))</f>
        <v>PRAZO LEGAL</v>
      </c>
      <c r="AE260" s="58" t="str">
        <f>YEAR(L260) &amp; " - " &amp; IF(MONTH(L260)&lt;=3, "1º Trimestre", IF(MONTH(L260)&lt;=6, "2º Trimestre", IF(MONTH(L260)&lt;=9, "3º Trimestre", IF(MONTH(L260)&lt;=12, "4º Trimestre"))))</f>
        <v>2026 - 2º Trimestre</v>
      </c>
      <c r="AF260" s="130">
        <f>CONTRATOS[[#This Row],[TÉRMINO]]-60</f>
        <v>46101</v>
      </c>
      <c r="AG260" s="116" t="str">
        <f>IF(Z260="","Sem informação", IF(Z260&lt;=AF260, "Dentro do prazo", "Fora do prazo"))</f>
        <v>Sem informação</v>
      </c>
      <c r="AH260" s="79" t="s">
        <v>66</v>
      </c>
      <c r="AJ260" s="58" t="s">
        <v>405</v>
      </c>
      <c r="AK260" s="58" t="s">
        <v>406</v>
      </c>
      <c r="AL260" s="58" t="s">
        <v>406</v>
      </c>
      <c r="AM260" s="115" t="s">
        <v>69</v>
      </c>
      <c r="AN260" s="115" t="s">
        <v>407</v>
      </c>
      <c r="AO26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djalma.martins@tjpa.jus.br;rafaela.prazeres@tjpa.jus.br; rafaela.prazeres@tjpa.jus.br; ; moises.oliveira@tjpa.jus.br;coordenadoria.contratos@tjpa.jus.br</v>
      </c>
      <c r="AP260" s="143">
        <f ca="1">CONTRATOS[[#This Row],[TÉRMINO]]-TODAY()</f>
        <v>-13</v>
      </c>
      <c r="AQ260" s="58" t="str">
        <f>IF(YEAR(CONTRATOS[[#This Row],[TÉRMINO]])=2024,INT((MONTH(CONTRATOS[[#This Row],[TÉRMINO]])+2)/3),"")</f>
        <v/>
      </c>
      <c r="AR260" s="58"/>
      <c r="AS260" s="58" t="str">
        <f ca="1">IF(TODAY()-AB260&gt;365,"Iniciar Processo de Reajuste","Aguardar anualidade")</f>
        <v>Iniciar Processo de Reajuste</v>
      </c>
      <c r="AT260" s="58" t="str">
        <f>_xlfn.CONCAT(TEXT(B260,"000"),"/",C260)</f>
        <v>027/2022</v>
      </c>
      <c r="AU260" s="58"/>
      <c r="AV260" s="58" t="str" cm="1">
        <f t="array" ref="AV260">IF(CONTRATOS[[#This Row],[NOME DO FISCAL ]]="Sem indicação",
   CONTRATOS[[#This Row],[NOME DO FISCAL ]],
   _xlfn.LET(
      _xlpm.s, " "&amp;TRIM(CONTRATOS[[#This Row],[NOME DO FISCAL ]]),
      _xlpm.n, LEN(_xlpm.s)-1,
      _xlpm.idx, _xlfn.SEQUENCE(1,_xlpm.n),
      _xlpm.letras, IF(MID(_xlpm.s,_xlpm.idx,1)=" ", MID(_xlpm.s,_xlpm.idx+1,1), ""),
      _xlfn.TEXTJOIN("",TRUE,_xlpm.letras)
   )
)</f>
        <v>RMP</v>
      </c>
      <c r="AW260" s="57" t="str">
        <f>IF(CONTRATOS[[#This Row],[FISCAL DEMANDANTE]]="sem indicação",CONTRATOS[[#This Row],[FISCAL TECNICO]],CONTRATOS[[#This Row],[FISCAL DEMANDANTE]])</f>
        <v>Rafaela Martins Prazeres</v>
      </c>
      <c r="AX260" s="540" cm="1">
        <f t="array" ref="AX26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11633774.619999999</v>
      </c>
      <c r="AY260" s="58" t="str">
        <f>_xlfn.CONCAT(CONTRATOS[[#This Row],[ARP ou CONTRATO]],CONTRATOS[[#This Row],[N°ANO]])</f>
        <v>CONTRATO027/2022</v>
      </c>
      <c r="AZ260" s="293" t="str">
        <f>IF(ISNUMBER(FIND("8.666",AA260)),
"Nos termos da Portaria n° 3.615/2021-GP, a prorrogação de contratos administrativos deverá ser instaurada com antecedência mínima de 60 (sessenta) dias do término da vigência, mediante envio do respectivo expediente à SEADM, via SEI.",
IF(ISNUMBER(FIND("14.133",AA260)),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60" s="556"/>
    </row>
    <row r="261" spans="1:53" ht="60">
      <c r="A261" s="58" t="s">
        <v>52</v>
      </c>
      <c r="B261" s="57" t="s">
        <v>489</v>
      </c>
      <c r="C261" s="69">
        <v>2022</v>
      </c>
      <c r="D261" s="57" t="s">
        <v>1724</v>
      </c>
      <c r="E261" s="58" t="s">
        <v>325</v>
      </c>
      <c r="F261" s="59" t="s">
        <v>1725</v>
      </c>
      <c r="G261" s="115" t="s">
        <v>144</v>
      </c>
      <c r="H261" s="58" t="s">
        <v>58</v>
      </c>
      <c r="I261" s="60" t="s">
        <v>757</v>
      </c>
      <c r="J261" s="61">
        <v>44700</v>
      </c>
      <c r="K261" s="62" t="str">
        <f>TEXT(J261,"DD/MM/AA")</f>
        <v>19/05/22</v>
      </c>
      <c r="L261" s="61">
        <v>46161</v>
      </c>
      <c r="M261" s="63" t="str">
        <f>TEXT(L261,"DD/MM/AA")</f>
        <v>19/05/26</v>
      </c>
      <c r="N261" s="115">
        <f>_xlfn.DAYS(CONTRATOS[[#This Row],[TÉRMINO]],CONTRATOS[[#This Row],[INÍCIO]])</f>
        <v>1461</v>
      </c>
      <c r="O261" s="64" t="str">
        <f ca="1">IF(ISBLANK(CONTRATOS[[#This Row],[TÉRMINO]]),"-",IF(ISNUMBER(CONTRATOS[[#This Row],[TÉRMINO]]),IF(CONTRATOS[[#This Row],[TÉRMINO]]&lt;TODAY(),"EXPIRADO",CONTRATOS[[#This Row],[TÉRMINO]]-TODAY()),"INDETERMINADO"))</f>
        <v>EXPIRADO</v>
      </c>
      <c r="P261" s="64" t="str">
        <f ca="1">IF(O261="EXPIRADO","EXPIRADO",(IF(O261&lt;=30,"INFERIOR A 30 DIAS",(IF(O261&lt;=60,"INFERIOR A 60 DIAS",(IF(O261&lt;=90,"INFERIOR A 90 DIAS",(IF(O261&lt;=120,"INFERIOR A 120 DIAS",(IF(O261&lt;150,"INFERIOR A 150 DIAS",(IF(O261=150,"150 DIAS","SUPERIOR A 150 DIAS")))))))))))))</f>
        <v>EXPIRADO</v>
      </c>
      <c r="Q261" s="64" t="str">
        <f ca="1">IF(CONTRATOS[[#This Row],[TÉRMINO]]="","VIGENTE",IF(CONTRATOS[[#This Row],[TÉRMINO]]&gt;=TODAY(),"VIGENTE","EXPIRADO"))</f>
        <v>EXPIRADO</v>
      </c>
      <c r="R261" s="72">
        <v>50439.360000000001</v>
      </c>
      <c r="S261" s="65" t="s">
        <v>60</v>
      </c>
      <c r="T261" s="66">
        <f>IF(LEFT(AY261,3)="ARP",
    0,
    IFERROR(VLOOKUP(AY261,'M.11 Contratos execução'!A:V,17,FALSE),0)
)</f>
        <v>0</v>
      </c>
      <c r="U261" s="455" t="s">
        <v>98</v>
      </c>
      <c r="V261" s="58" t="s">
        <v>1726</v>
      </c>
      <c r="W261" s="96" cm="1">
        <f t="array" ref="W26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61" s="96" cm="1">
        <f t="array" ref="X26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50439.360000000001</v>
      </c>
      <c r="Y261" s="67" t="s">
        <v>1727</v>
      </c>
      <c r="AA261" s="58" t="s">
        <v>64</v>
      </c>
      <c r="AB261" s="58"/>
      <c r="AC261" s="58" t="s">
        <v>101</v>
      </c>
      <c r="AD261" s="116" t="str">
        <f>IF(CONTRATOS[[#This Row],[DIAS_CONTRATO]]&lt;=1800,"PRAZO LEGAL",IF(CONTRATOS[[#This Row],[DIAS_CONTRATO]]&lt;=2130,"EXCEPCIONAL","EMERGENCIAL"))</f>
        <v>PRAZO LEGAL</v>
      </c>
      <c r="AE261" s="58" t="str">
        <f>YEAR(L261) &amp; " - " &amp; IF(MONTH(L261)&lt;=3, "1º Trimestre", IF(MONTH(L261)&lt;=6, "2º Trimestre", IF(MONTH(L261)&lt;=9, "3º Trimestre", IF(MONTH(L261)&lt;=12, "4º Trimestre"))))</f>
        <v>2026 - 2º Trimestre</v>
      </c>
      <c r="AF261" s="130">
        <f>CONTRATOS[[#This Row],[TÉRMINO]]-60</f>
        <v>46101</v>
      </c>
      <c r="AG261" s="116" t="str">
        <f>IF(Z261="","Sem informação", IF(Z261&lt;=AF261, "Dentro do prazo", "Fora do prazo"))</f>
        <v>Sem informação</v>
      </c>
      <c r="AH261" s="79" t="s">
        <v>66</v>
      </c>
      <c r="AJ261" s="58" t="s">
        <v>102</v>
      </c>
      <c r="AK261" s="58" t="s">
        <v>103</v>
      </c>
      <c r="AL261" s="58" t="s">
        <v>104</v>
      </c>
      <c r="AM261" s="115" t="s">
        <v>103</v>
      </c>
      <c r="AN261" s="115" t="s">
        <v>311</v>
      </c>
      <c r="AO26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denison.soares@tjpa.jus.br;arilson.silva@tjpa.jus.br; claudio.cabral@tjpa.jus.br; arilson.silva@tjpa.jus.br; bruno.bcardoso@tjpa.jus.br;coordenadoria.contratos@tjpa.jus.br</v>
      </c>
      <c r="AP261" s="143">
        <f ca="1">CONTRATOS[[#This Row],[TÉRMINO]]-TODAY()</f>
        <v>-13</v>
      </c>
      <c r="AQ261" s="58" t="str">
        <f>IF(YEAR(CONTRATOS[[#This Row],[TÉRMINO]])=2024,INT((MONTH(CONTRATOS[[#This Row],[TÉRMINO]])+2)/3),"")</f>
        <v/>
      </c>
      <c r="AR261" s="58"/>
      <c r="AS261" s="58" t="str">
        <f ca="1">IF(TODAY()-AB261&gt;365,"Iniciar Processo de Reajuste","Aguardar anualidade")</f>
        <v>Iniciar Processo de Reajuste</v>
      </c>
      <c r="AT261" s="58" t="str">
        <f>_xlfn.CONCAT(TEXT(B261,"000"),"/",C261)</f>
        <v>038/2022</v>
      </c>
      <c r="AU261" s="58"/>
      <c r="AV261" s="58" t="str" cm="1">
        <f t="array" ref="AV261">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261" s="57" t="str">
        <f>IF(CONTRATOS[[#This Row],[FISCAL DEMANDANTE]]="sem indicação",CONTRATOS[[#This Row],[FISCAL TECNICO]],CONTRATOS[[#This Row],[FISCAL DEMANDANTE]])</f>
        <v>Arilson Galdino da Silva</v>
      </c>
      <c r="AX261" s="540" cm="1">
        <f t="array" ref="AX26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87794.94</v>
      </c>
      <c r="AY261" s="58" t="str">
        <f>_xlfn.CONCAT(CONTRATOS[[#This Row],[ARP ou CONTRATO]],CONTRATOS[[#This Row],[N°ANO]])</f>
        <v>CONTRATO038/2022</v>
      </c>
      <c r="AZ261" s="293" t="str">
        <f>IF(ISNUMBER(FIND("8.666",AA261)),
"Nos termos da Portaria n° 3.615/2021-GP, a prorrogação de contratos administrativos deverá ser instaurada com antecedência mínima de 60 (sessenta) dias do término da vigência, mediante envio do respectivo expediente à SEADM, via SEI.",
IF(ISNUMBER(FIND("14.133",AA261)),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61" s="556"/>
    </row>
    <row r="262" spans="1:53" ht="60">
      <c r="A262" s="215" t="s">
        <v>71</v>
      </c>
      <c r="B262" s="216" t="s">
        <v>517</v>
      </c>
      <c r="C262" s="215">
        <v>2024</v>
      </c>
      <c r="D262" s="216" t="s">
        <v>1728</v>
      </c>
      <c r="E262" s="215" t="s">
        <v>1729</v>
      </c>
      <c r="F262" s="217" t="s">
        <v>1730</v>
      </c>
      <c r="G262" s="216" t="s">
        <v>76</v>
      </c>
      <c r="H262" s="215" t="s">
        <v>58</v>
      </c>
      <c r="I262" s="215" t="s">
        <v>1731</v>
      </c>
      <c r="J262" s="218">
        <v>45425</v>
      </c>
      <c r="K262" s="219" t="str">
        <f>TEXT(J262,"DD/MM/AA")</f>
        <v>13/05/24</v>
      </c>
      <c r="L262" s="218">
        <v>46155</v>
      </c>
      <c r="M262" s="220" t="str">
        <f>TEXT(L262,"DD/MM/AA")</f>
        <v>13/05/26</v>
      </c>
      <c r="N262" s="219">
        <f>_xlfn.DAYS(CONTRATOS[[#This Row],[TÉRMINO]],CONTRATOS[[#This Row],[INÍCIO]])</f>
        <v>730</v>
      </c>
      <c r="O262" s="221" t="str">
        <f ca="1">IF(ISBLANK(CONTRATOS[[#This Row],[TÉRMINO]]),"-",IF(ISNUMBER(CONTRATOS[[#This Row],[TÉRMINO]]),IF(CONTRATOS[[#This Row],[TÉRMINO]]&lt;TODAY(),"EXPIRADO",CONTRATOS[[#This Row],[TÉRMINO]]-TODAY()),"INDETERMINADO"))</f>
        <v>EXPIRADO</v>
      </c>
      <c r="P262" s="221" t="str">
        <f ca="1">IF(O262="EXPIRADO","EXPIRADO",(IF(O262&lt;=30,"INFERIOR A 30 DIAS",(IF(O262&lt;=60,"INFERIOR A 60 DIAS",(IF(O262&lt;=90,"INFERIOR A 90 DIAS",(IF(O262&lt;=120,"INFERIOR A 120 DIAS",(IF(O262&lt;150,"INFERIOR A 150 DIAS",(IF(O262=150,"150 DIAS","SUPERIOR A 150 DIAS")))))))))))))</f>
        <v>EXPIRADO</v>
      </c>
      <c r="Q262" s="219" t="str">
        <f ca="1">IF(CONTRATOS[[#This Row],[TÉRMINO]]="","VIGENTE",IF(CONTRATOS[[#This Row],[TÉRMINO]]&gt;=TODAY(),"VIGENTE","EXPIRADO"))</f>
        <v>EXPIRADO</v>
      </c>
      <c r="R262" s="309">
        <v>278703.42</v>
      </c>
      <c r="S262" s="268" t="s">
        <v>60</v>
      </c>
      <c r="T262" s="66">
        <f>IF(LEFT(AY262,3)="ARP",
    0,
    IFERROR(VLOOKUP(AY262,'M.11 Contratos execução'!A:V,17,FALSE),0)
)</f>
        <v>0</v>
      </c>
      <c r="U262" s="58" t="s">
        <v>207</v>
      </c>
      <c r="V262" s="222" t="s">
        <v>1732</v>
      </c>
      <c r="W262" s="96" cm="1">
        <f t="array" ref="W26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62" s="96" cm="1">
        <f t="array" ref="X26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582823.93359999999</v>
      </c>
      <c r="Y262" s="223" t="s">
        <v>1733</v>
      </c>
      <c r="Z262" s="224">
        <v>45735</v>
      </c>
      <c r="AA262" s="215" t="s">
        <v>81</v>
      </c>
      <c r="AB262" s="344">
        <v>45342</v>
      </c>
      <c r="AC262" s="215" t="s">
        <v>66</v>
      </c>
      <c r="AD262" s="225" t="str">
        <f>IF(CONTRATOS[[#This Row],[DIAS_CONTRATO]]&lt;=1800,"PRAZO LEGAL",IF(CONTRATOS[[#This Row],[DIAS_CONTRATO]]&lt;=2130,"EXCEPCIONAL","EMERGENCIAL"))</f>
        <v>PRAZO LEGAL</v>
      </c>
      <c r="AE262" s="215" t="str">
        <f>YEAR(L262) &amp; " - " &amp; IF(MONTH(L262)&lt;=3, "1º Trimestre", IF(MONTH(L262)&lt;=6, "2º Trimestre", IF(MONTH(L262)&lt;=9, "3º Trimestre", IF(MONTH(L262)&lt;=12, "4º Trimestre"))))</f>
        <v>2026 - 2º Trimestre</v>
      </c>
      <c r="AF262" s="218">
        <f>CONTRATOS[[#This Row],[TÉRMINO]]-60</f>
        <v>46095</v>
      </c>
      <c r="AG262" s="116" t="str">
        <f>IF(Z262="","Sem informação", IF(Z262&lt;=AF262, "Dentro do prazo", "Fora do prazo"))</f>
        <v>Dentro do prazo</v>
      </c>
      <c r="AH262" s="263" t="s">
        <v>66</v>
      </c>
      <c r="AI262" s="215"/>
      <c r="AJ262" s="215" t="s">
        <v>210</v>
      </c>
      <c r="AK262" s="215" t="s">
        <v>69</v>
      </c>
      <c r="AL262" s="215" t="s">
        <v>213</v>
      </c>
      <c r="AM262" s="215" t="s">
        <v>1734</v>
      </c>
      <c r="AN262" s="215" t="s">
        <v>1735</v>
      </c>
      <c r="AO26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valeria.bezerra@tjpa.jus.br;; daniele.cardoso@tjpa.jus.br; jose.mattos@tjpa.jus.br; danilo.amorim@tjpa.jus.br;coordenadoria.contratos@tjpa.jus.br</v>
      </c>
      <c r="AP262" s="227">
        <f ca="1">CONTRATOS[[#This Row],[TÉRMINO]]-TODAY()</f>
        <v>-19</v>
      </c>
      <c r="AQ262" s="215" t="str">
        <f>IF(YEAR(CONTRATOS[[#This Row],[TÉRMINO]])=2024,INT((MONTH(CONTRATOS[[#This Row],[TÉRMINO]])+2)/3),"")</f>
        <v/>
      </c>
      <c r="AR262" s="215"/>
      <c r="AS262" s="58" t="str">
        <f ca="1">IF(TODAY()-AB262&gt;365,"Iniciar Processo de Reajuste","Aguardar anualidade")</f>
        <v>Iniciar Processo de Reajuste</v>
      </c>
      <c r="AT262" s="215" t="str">
        <f>_xlfn.CONCAT(TEXT(B262,"000"),"/",C262)</f>
        <v>037/2024</v>
      </c>
      <c r="AU262" s="215"/>
      <c r="AV262" s="58" t="str" cm="1">
        <f t="array" ref="AV262">IF(CONTRATOS[[#This Row],[NOME DO FISCAL ]]="Sem indicação",
   CONTRATOS[[#This Row],[NOME DO FISCAL ]],
   _xlfn.LET(
      _xlpm.s, " "&amp;TRIM(CONTRATOS[[#This Row],[NOME DO FISCAL ]]),
      _xlpm.n, LEN(_xlpm.s)-1,
      _xlpm.idx, _xlfn.SEQUENCE(1,_xlpm.n),
      _xlpm.letras, IF(MID(_xlpm.s,_xlpm.idx,1)=" ", MID(_xlpm.s,_xlpm.idx+1,1), ""),
      _xlfn.TEXTJOIN("",TRUE,_xlpm.letras)
   )
)</f>
        <v>DGCdF</v>
      </c>
      <c r="AW262" s="57" t="str">
        <f>IF(CONTRATOS[[#This Row],[FISCAL DEMANDANTE]]="sem indicação",CONTRATOS[[#This Row],[FISCAL TECNICO]],CONTRATOS[[#This Row],[FISCAL DEMANDANTE]])</f>
        <v>Daniele Gaia Cardoso de Freitas</v>
      </c>
      <c r="AX262" s="540" cm="1">
        <f t="array" ref="AX26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62" s="58" t="str">
        <f>_xlfn.CONCAT(CONTRATOS[[#This Row],[ARP ou CONTRATO]],CONTRATOS[[#This Row],[N°ANO]])</f>
        <v>ARP037/2024</v>
      </c>
      <c r="AZ262" s="293" t="str">
        <f>IF(ISNUMBER(FIND("8.666",AA262)),
"Nos termos da Portaria n° 3.615/2021-GP, a prorrogação de contratos administrativos deverá ser instaurada com antecedência mínima de 60 (sessenta) dias do término da vigência, mediante envio do respectivo expediente à SEADM, via SEI.",
IF(ISNUMBER(FIND("14.133",AA262)),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62" s="556"/>
    </row>
    <row r="263" spans="1:53" ht="84">
      <c r="A263" s="215" t="s">
        <v>71</v>
      </c>
      <c r="B263" s="216" t="s">
        <v>663</v>
      </c>
      <c r="C263" s="215">
        <v>2024</v>
      </c>
      <c r="D263" s="216" t="s">
        <v>1736</v>
      </c>
      <c r="E263" s="215" t="s">
        <v>1737</v>
      </c>
      <c r="F263" s="217" t="s">
        <v>1738</v>
      </c>
      <c r="G263" s="216" t="s">
        <v>110</v>
      </c>
      <c r="H263" s="215" t="s">
        <v>58</v>
      </c>
      <c r="I263" s="215" t="s">
        <v>1739</v>
      </c>
      <c r="J263" s="218">
        <v>45502</v>
      </c>
      <c r="K263" s="219" t="str">
        <f>TEXT(J263,"DD/MM/AA")</f>
        <v>29/07/24</v>
      </c>
      <c r="L263" s="218">
        <v>46150</v>
      </c>
      <c r="M263" s="220" t="str">
        <f>TEXT(L263,"DD/MM/AA")</f>
        <v>08/05/26</v>
      </c>
      <c r="N263" s="219">
        <f>_xlfn.DAYS(CONTRATOS[[#This Row],[TÉRMINO]],CONTRATOS[[#This Row],[INÍCIO]])</f>
        <v>648</v>
      </c>
      <c r="O263" s="221" t="str">
        <f ca="1">IF(ISBLANK(CONTRATOS[[#This Row],[TÉRMINO]]),"-",IF(ISNUMBER(CONTRATOS[[#This Row],[TÉRMINO]]),IF(CONTRATOS[[#This Row],[TÉRMINO]]&lt;TODAY(),"EXPIRADO",CONTRATOS[[#This Row],[TÉRMINO]]-TODAY()),"INDETERMINADO"))</f>
        <v>EXPIRADO</v>
      </c>
      <c r="P263" s="221" t="str">
        <f ca="1">IF(O263="EXPIRADO","EXPIRADO",(IF(O263&lt;=30,"INFERIOR A 30 DIAS",(IF(O263&lt;=60,"INFERIOR A 60 DIAS",(IF(O263&lt;=90,"INFERIOR A 90 DIAS",(IF(O263&lt;=120,"INFERIOR A 120 DIAS",(IF(O263&lt;150,"INFERIOR A 150 DIAS",(IF(O263=150,"150 DIAS","SUPERIOR A 150 DIAS")))))))))))))</f>
        <v>EXPIRADO</v>
      </c>
      <c r="Q263" s="219" t="str">
        <f ca="1">IF(CONTRATOS[[#This Row],[TÉRMINO]]="","VIGENTE",IF(CONTRATOS[[#This Row],[TÉRMINO]]&gt;=TODAY(),"VIGENTE","EXPIRADO"))</f>
        <v>EXPIRADO</v>
      </c>
      <c r="R263" s="309">
        <v>92700</v>
      </c>
      <c r="S263" s="268" t="s">
        <v>60</v>
      </c>
      <c r="T263" s="66">
        <f>IF(LEFT(AY263,3)="ARP",
    0,
    IFERROR(VLOOKUP(AY263,'M.11 Contratos execução'!A:V,17,FALSE),0)
)</f>
        <v>0</v>
      </c>
      <c r="U263" s="58" t="s">
        <v>78</v>
      </c>
      <c r="V263" s="222" t="s">
        <v>1740</v>
      </c>
      <c r="W263" s="96" cm="1">
        <f t="array" ref="W26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63" s="96" cm="1">
        <f t="array" ref="X26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194778</v>
      </c>
      <c r="Y263" s="223" t="s">
        <v>1741</v>
      </c>
      <c r="Z263" s="224"/>
      <c r="AA263" s="215" t="s">
        <v>81</v>
      </c>
      <c r="AB263" s="218">
        <v>45742</v>
      </c>
      <c r="AC263" s="215" t="s">
        <v>66</v>
      </c>
      <c r="AD263" s="282" t="str">
        <f>IF(CONTRATOS[[#This Row],[DIAS_CONTRATO]]&lt;=1800,"PRAZO LEGAL",IF(CONTRATOS[[#This Row],[DIAS_CONTRATO]]&lt;=2130,"EXCEPCIONAL","EMERGENCIAL"))</f>
        <v>PRAZO LEGAL</v>
      </c>
      <c r="AE263" s="215" t="str">
        <f>YEAR(L263) &amp; " - " &amp; IF(MONTH(L263)&lt;=3, "1º Trimestre", IF(MONTH(L263)&lt;=6, "2º Trimestre", IF(MONTH(L263)&lt;=9, "3º Trimestre", IF(MONTH(L263)&lt;=12, "4º Trimestre"))))</f>
        <v>2026 - 2º Trimestre</v>
      </c>
      <c r="AF263" s="218">
        <f>CONTRATOS[[#This Row],[TÉRMINO]]-60</f>
        <v>46090</v>
      </c>
      <c r="AG263" s="116" t="str">
        <f>IF(Z263="","Sem informação", IF(Z263&lt;=AF263, "Dentro do prazo", "Fora do prazo"))</f>
        <v>Sem informação</v>
      </c>
      <c r="AH263" s="79" t="s">
        <v>66</v>
      </c>
      <c r="AI263" s="215"/>
      <c r="AJ263" s="215" t="s">
        <v>84</v>
      </c>
      <c r="AK263" s="215" t="s">
        <v>69</v>
      </c>
      <c r="AL263" s="215" t="s">
        <v>636</v>
      </c>
      <c r="AM263" s="215" t="s">
        <v>86</v>
      </c>
      <c r="AN263" s="215" t="s">
        <v>1385</v>
      </c>
      <c r="AO26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paulo.alexandre@tjpa.jus.br; claikson.duarte@tjpa.jus.br; antonio.carvalho@tjpa.jus.br;coordenadoria.contratos@tjpa.jus.br</v>
      </c>
      <c r="AP263" s="227">
        <f ca="1">CONTRATOS[[#This Row],[TÉRMINO]]-TODAY()</f>
        <v>-24</v>
      </c>
      <c r="AQ263" s="215" t="str">
        <f>IF(YEAR(CONTRATOS[[#This Row],[TÉRMINO]])=2024,INT((MONTH(CONTRATOS[[#This Row],[TÉRMINO]])+2)/3),"")</f>
        <v/>
      </c>
      <c r="AR263" s="215"/>
      <c r="AS263" s="58" t="str">
        <f ca="1">IF(TODAY()-AB263&gt;365,"Iniciar Processo de Reajuste","Aguardar anualidade")</f>
        <v>Iniciar Processo de Reajuste</v>
      </c>
      <c r="AT263" s="215" t="str">
        <f>_xlfn.CONCAT(TEXT(B263,"000"),"/",C263)</f>
        <v>051/2024</v>
      </c>
      <c r="AU263" s="215"/>
      <c r="AV263" s="58" t="str" cm="1">
        <f t="array" ref="AV263">IF(CONTRATOS[[#This Row],[NOME DO FISCAL ]]="Sem indicação",
   CONTRATOS[[#This Row],[NOME DO FISCAL ]],
   _xlfn.LET(
      _xlpm.s, " "&amp;TRIM(CONTRATOS[[#This Row],[NOME DO FISCAL ]]),
      _xlpm.n, LEN(_xlpm.s)-1,
      _xlpm.idx, _xlfn.SEQUENCE(1,_xlpm.n),
      _xlpm.letras, IF(MID(_xlpm.s,_xlpm.idx,1)=" ", MID(_xlpm.s,_xlpm.idx+1,1), ""),
      _xlfn.TEXTJOIN("",TRUE,_xlpm.letras)
   )
)</f>
        <v>PAAdO</v>
      </c>
      <c r="AW263" s="57" t="str">
        <f>IF(CONTRATOS[[#This Row],[FISCAL DEMANDANTE]]="sem indicação",CONTRATOS[[#This Row],[FISCAL TECNICO]],CONTRATOS[[#This Row],[FISCAL DEMANDANTE]])</f>
        <v>Paulo Alexandre Andrade de Oliveira</v>
      </c>
      <c r="AX263" s="540" cm="1">
        <f t="array" ref="AX26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63" s="58" t="str">
        <f>_xlfn.CONCAT(CONTRATOS[[#This Row],[ARP ou CONTRATO]],CONTRATOS[[#This Row],[N°ANO]])</f>
        <v>ARP051/2024</v>
      </c>
      <c r="AZ263" s="293" t="str">
        <f>IF(ISNUMBER(FIND("8.666",AA263)),
"Nos termos da Portaria n° 3.615/2021-GP, a prorrogação de contratos administrativos deverá ser instaurada com antecedência mínima de 60 (sessenta) dias do término da vigência, mediante envio do respectivo expediente à SEADM, via SEI.",
IF(ISNUMBER(FIND("14.133",AA263)),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63" s="556"/>
    </row>
    <row r="264" spans="1:53" ht="72">
      <c r="A264" s="215" t="s">
        <v>71</v>
      </c>
      <c r="B264" s="216" t="s">
        <v>783</v>
      </c>
      <c r="C264" s="215">
        <v>2024</v>
      </c>
      <c r="D264" s="216" t="s">
        <v>1742</v>
      </c>
      <c r="E264" s="215" t="s">
        <v>1743</v>
      </c>
      <c r="F264" s="217" t="s">
        <v>1738</v>
      </c>
      <c r="G264" s="216" t="s">
        <v>110</v>
      </c>
      <c r="H264" s="215" t="s">
        <v>58</v>
      </c>
      <c r="I264" s="215" t="s">
        <v>1739</v>
      </c>
      <c r="J264" s="218">
        <v>45502</v>
      </c>
      <c r="K264" s="219" t="str">
        <f>TEXT(J264,"DD/MM/AA")</f>
        <v>29/07/24</v>
      </c>
      <c r="L264" s="218">
        <v>46123</v>
      </c>
      <c r="M264" s="220" t="str">
        <f>TEXT(L264,"DD/MM/AA")</f>
        <v>11/04/26</v>
      </c>
      <c r="N264" s="219">
        <f>_xlfn.DAYS(CONTRATOS[[#This Row],[TÉRMINO]],CONTRATOS[[#This Row],[INÍCIO]])</f>
        <v>621</v>
      </c>
      <c r="O264" s="221" t="str">
        <f ca="1">IF(ISBLANK(CONTRATOS[[#This Row],[TÉRMINO]]),"-",IF(ISNUMBER(CONTRATOS[[#This Row],[TÉRMINO]]),IF(CONTRATOS[[#This Row],[TÉRMINO]]&lt;TODAY(),"EXPIRADO",CONTRATOS[[#This Row],[TÉRMINO]]-TODAY()),"INDETERMINADO"))</f>
        <v>EXPIRADO</v>
      </c>
      <c r="P264" s="221" t="str">
        <f ca="1">IF(O264="EXPIRADO","EXPIRADO",(IF(O264&lt;=30,"INFERIOR A 30 DIAS",(IF(O264&lt;=60,"INFERIOR A 60 DIAS",(IF(O264&lt;=90,"INFERIOR A 90 DIAS",(IF(O264&lt;=120,"INFERIOR A 120 DIAS",(IF(O264&lt;150,"INFERIOR A 150 DIAS",(IF(O264=150,"150 DIAS","SUPERIOR A 150 DIAS")))))))))))))</f>
        <v>EXPIRADO</v>
      </c>
      <c r="Q264" s="219" t="str">
        <f ca="1">IF(CONTRATOS[[#This Row],[TÉRMINO]]="","VIGENTE",IF(CONTRATOS[[#This Row],[TÉRMINO]]&gt;=TODAY(),"VIGENTE","EXPIRADO"))</f>
        <v>EXPIRADO</v>
      </c>
      <c r="R264" s="309">
        <v>8734</v>
      </c>
      <c r="S264" s="268" t="s">
        <v>60</v>
      </c>
      <c r="T264" s="66">
        <f>IF(LEFT(AY264,3)="ARP",
    0,
    IFERROR(VLOOKUP(AY264,'M.11 Contratos execução'!A:V,17,FALSE),0)
)</f>
        <v>0</v>
      </c>
      <c r="U264" s="58" t="s">
        <v>78</v>
      </c>
      <c r="V264" s="222" t="s">
        <v>1744</v>
      </c>
      <c r="W264" s="96" cm="1">
        <f t="array" ref="W26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64" s="96" cm="1">
        <f t="array" ref="X26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8734</v>
      </c>
      <c r="Y264" s="223" t="s">
        <v>1745</v>
      </c>
      <c r="Z264" s="224"/>
      <c r="AA264" s="215" t="s">
        <v>81</v>
      </c>
      <c r="AB264" s="218">
        <v>45742</v>
      </c>
      <c r="AC264" s="215" t="s">
        <v>66</v>
      </c>
      <c r="AD264" s="282" t="str">
        <f>IF(CONTRATOS[[#This Row],[DIAS_CONTRATO]]&lt;=1800,"PRAZO LEGAL",IF(CONTRATOS[[#This Row],[DIAS_CONTRATO]]&lt;=2130,"EXCEPCIONAL","EMERGENCIAL"))</f>
        <v>PRAZO LEGAL</v>
      </c>
      <c r="AE264" s="215" t="str">
        <f>YEAR(L264) &amp; " - " &amp; IF(MONTH(L264)&lt;=3, "1º Trimestre", IF(MONTH(L264)&lt;=6, "2º Trimestre", IF(MONTH(L264)&lt;=9, "3º Trimestre", IF(MONTH(L264)&lt;=12, "4º Trimestre"))))</f>
        <v>2026 - 2º Trimestre</v>
      </c>
      <c r="AF264" s="218">
        <f>CONTRATOS[[#This Row],[TÉRMINO]]-60</f>
        <v>46063</v>
      </c>
      <c r="AG264" s="116" t="str">
        <f>IF(Z264="","Sem informação", IF(Z264&lt;=AF264, "Dentro do prazo", "Fora do prazo"))</f>
        <v>Sem informação</v>
      </c>
      <c r="AH264" s="79" t="s">
        <v>66</v>
      </c>
      <c r="AI264" s="215"/>
      <c r="AJ264" s="215" t="s">
        <v>84</v>
      </c>
      <c r="AK264" s="215" t="s">
        <v>69</v>
      </c>
      <c r="AL264" s="215" t="s">
        <v>636</v>
      </c>
      <c r="AM264" s="215" t="s">
        <v>86</v>
      </c>
      <c r="AN264" s="215" t="s">
        <v>1385</v>
      </c>
      <c r="AO26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paulo.alexandre@tjpa.jus.br; claikson.duarte@tjpa.jus.br; antonio.carvalho@tjpa.jus.br;coordenadoria.contratos@tjpa.jus.br</v>
      </c>
      <c r="AP264" s="227">
        <f ca="1">CONTRATOS[[#This Row],[TÉRMINO]]-TODAY()</f>
        <v>-51</v>
      </c>
      <c r="AQ264" s="215" t="str">
        <f>IF(YEAR(CONTRATOS[[#This Row],[TÉRMINO]])=2024,INT((MONTH(CONTRATOS[[#This Row],[TÉRMINO]])+2)/3),"")</f>
        <v/>
      </c>
      <c r="AR264" s="215"/>
      <c r="AS264" s="58" t="str">
        <f ca="1">IF(TODAY()-AB264&gt;365,"Iniciar Processo de Reajuste","Aguardar anualidade")</f>
        <v>Iniciar Processo de Reajuste</v>
      </c>
      <c r="AT264" s="215" t="str">
        <f>_xlfn.CONCAT(TEXT(B264,"000"),"/",C264)</f>
        <v>056/2024</v>
      </c>
      <c r="AU264" s="215"/>
      <c r="AV264" s="58" t="str" cm="1">
        <f t="array" ref="AV264">IF(CONTRATOS[[#This Row],[NOME DO FISCAL ]]="Sem indicação",
   CONTRATOS[[#This Row],[NOME DO FISCAL ]],
   _xlfn.LET(
      _xlpm.s, " "&amp;TRIM(CONTRATOS[[#This Row],[NOME DO FISCAL ]]),
      _xlpm.n, LEN(_xlpm.s)-1,
      _xlpm.idx, _xlfn.SEQUENCE(1,_xlpm.n),
      _xlpm.letras, IF(MID(_xlpm.s,_xlpm.idx,1)=" ", MID(_xlpm.s,_xlpm.idx+1,1), ""),
      _xlfn.TEXTJOIN("",TRUE,_xlpm.letras)
   )
)</f>
        <v>PAAdO</v>
      </c>
      <c r="AW264" s="57" t="str">
        <f>IF(CONTRATOS[[#This Row],[FISCAL DEMANDANTE]]="sem indicação",CONTRATOS[[#This Row],[FISCAL TECNICO]],CONTRATOS[[#This Row],[FISCAL DEMANDANTE]])</f>
        <v>Paulo Alexandre Andrade de Oliveira</v>
      </c>
      <c r="AX264" s="540" cm="1">
        <f t="array" ref="AX26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64" s="58" t="str">
        <f>_xlfn.CONCAT(CONTRATOS[[#This Row],[ARP ou CONTRATO]],CONTRATOS[[#This Row],[N°ANO]])</f>
        <v>ARP056/2024</v>
      </c>
      <c r="AZ264" s="293" t="str">
        <f>IF(ISNUMBER(FIND("8.666",AA264)),
"Nos termos da Portaria n° 3.615/2021-GP, a prorrogação de contratos administrativos deverá ser instaurada com antecedência mínima de 60 (sessenta) dias do término da vigência, mediante envio do respectivo expediente à SEADM, via SEI.",
IF(ISNUMBER(FIND("14.133",AA264)),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64" s="556"/>
    </row>
    <row r="265" spans="1:53" s="58" customFormat="1" ht="60">
      <c r="A265" s="58" t="s">
        <v>52</v>
      </c>
      <c r="B265" s="57" t="s">
        <v>1440</v>
      </c>
      <c r="C265" s="58">
        <v>2024</v>
      </c>
      <c r="D265" s="57" t="s">
        <v>1746</v>
      </c>
      <c r="E265" s="58" t="s">
        <v>1747</v>
      </c>
      <c r="F265" s="59" t="s">
        <v>1748</v>
      </c>
      <c r="G265" s="57" t="s">
        <v>110</v>
      </c>
      <c r="H265" s="58" t="s">
        <v>58</v>
      </c>
      <c r="I265" s="60" t="s">
        <v>1749</v>
      </c>
      <c r="J265" s="61">
        <v>45600</v>
      </c>
      <c r="K265" s="62" t="str">
        <f>TEXT(J265,"DD/MM/AA")</f>
        <v>04/11/24</v>
      </c>
      <c r="L265" s="61">
        <v>46146</v>
      </c>
      <c r="M265" s="63" t="str">
        <f>TEXT(L265,"DD/MM/AA")</f>
        <v>04/05/26</v>
      </c>
      <c r="N265" s="115">
        <f>_xlfn.DAYS(CONTRATOS[[#This Row],[TÉRMINO]],CONTRATOS[[#This Row],[INÍCIO]])</f>
        <v>546</v>
      </c>
      <c r="O265" s="62" t="str">
        <f ca="1">IF(ISBLANK(CONTRATOS[[#This Row],[TÉRMINO]]),"-",IF(ISNUMBER(CONTRATOS[[#This Row],[TÉRMINO]]),IF(CONTRATOS[[#This Row],[TÉRMINO]]&lt;TODAY(),"EXPIRADO",CONTRATOS[[#This Row],[TÉRMINO]]-TODAY()),"INDETERMINADO"))</f>
        <v>EXPIRADO</v>
      </c>
      <c r="P265" s="64" t="str">
        <f ca="1">IF(O265="EXPIRADO","EXPIRADO",(IF(O265&lt;=30,"INFERIOR A 30 DIAS",(IF(O265&lt;=60,"INFERIOR A 60 DIAS",(IF(O265&lt;=90,"INFERIOR A 90 DIAS",(IF(O265&lt;=120,"INFERIOR A 120 DIAS",(IF(O265&lt;150,"INFERIOR A 150 DIAS",(IF(O265=150,"150 DIAS","SUPERIOR A 150 DIAS")))))))))))))</f>
        <v>EXPIRADO</v>
      </c>
      <c r="Q265" s="62" t="str">
        <f ca="1">IF(CONTRATOS[[#This Row],[TÉRMINO]]="","VIGENTE",IF(CONTRATOS[[#This Row],[TÉRMINO]]&gt;=TODAY(),"VIGENTE","EXPIRADO"))</f>
        <v>EXPIRADO</v>
      </c>
      <c r="R265" s="293">
        <v>295000</v>
      </c>
      <c r="S265" s="65" t="s">
        <v>60</v>
      </c>
      <c r="T265" s="66">
        <f>IF(LEFT(AY265,3)="ARP",
    0,
    IFERROR(VLOOKUP(AY265,'M.11 Contratos execução'!A:V,17,FALSE),0)
)</f>
        <v>0</v>
      </c>
      <c r="U265" s="58" t="s">
        <v>78</v>
      </c>
      <c r="V265" s="167" t="s">
        <v>1750</v>
      </c>
      <c r="W265" s="96" cm="1">
        <f t="array" ref="W26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65" s="96" cm="1">
        <f t="array" ref="X26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295000</v>
      </c>
      <c r="Y265" s="67" t="s">
        <v>1751</v>
      </c>
      <c r="Z265" s="158"/>
      <c r="AA265" s="58" t="s">
        <v>81</v>
      </c>
      <c r="AC265" s="58" t="s">
        <v>66</v>
      </c>
      <c r="AD265" s="289" t="str">
        <f>IF(CONTRATOS[[#This Row],[DIAS_CONTRATO]]&lt;=1800,"PRAZO LEGAL",IF(CONTRATOS[[#This Row],[DIAS_CONTRATO]]&lt;=2130,"EXCEPCIONAL","EMERGENCIAL"))</f>
        <v>PRAZO LEGAL</v>
      </c>
      <c r="AE265" s="116" t="str">
        <f>YEAR(L265) &amp; " - " &amp; IF(MONTH(L265)&lt;=3, "1º Trimestre", IF(MONTH(L265)&lt;=6, "2º Trimestre", IF(MONTH(L265)&lt;=9, "3º Trimestre", IF(MONTH(L265)&lt;=12, "4º Trimestre"))))</f>
        <v>2026 - 2º Trimestre</v>
      </c>
      <c r="AF265" s="130">
        <f>CONTRATOS[[#This Row],[TÉRMINO]]-60</f>
        <v>46086</v>
      </c>
      <c r="AG265" s="116" t="str">
        <f>IF(Z265="","Sem informação", IF(Z265&lt;=AF265, "Dentro do prazo", "Fora do prazo"))</f>
        <v>Sem informação</v>
      </c>
      <c r="AH265" s="79" t="s">
        <v>66</v>
      </c>
      <c r="AI265" s="74"/>
      <c r="AJ265" s="58" t="s">
        <v>747</v>
      </c>
      <c r="AK265" s="58" t="s">
        <v>69</v>
      </c>
      <c r="AL265" s="58" t="s">
        <v>407</v>
      </c>
      <c r="AM265" s="58" t="s">
        <v>69</v>
      </c>
      <c r="AN265" s="58" t="s">
        <v>778</v>
      </c>
      <c r="AO26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wanderson.marques@tjpa.jus.br;; moises.oliveira@tjpa.jus.br; ; enderson.silva@tjpa.jus.br;coordenadoria.contratos@tjpa.jus.br</v>
      </c>
      <c r="AP265" s="143">
        <f ca="1">CONTRATOS[[#This Row],[TÉRMINO]]-TODAY()</f>
        <v>-28</v>
      </c>
      <c r="AQ265" s="58" t="str">
        <f>IF(YEAR(CONTRATOS[[#This Row],[TÉRMINO]])=2024,INT((MONTH(CONTRATOS[[#This Row],[TÉRMINO]])+2)/3),"")</f>
        <v/>
      </c>
      <c r="AS265" s="58" t="str">
        <f ca="1">IF(TODAY()-AB265&gt;365,"Iniciar Processo de Reajuste","Aguardar anualidade")</f>
        <v>Iniciar Processo de Reajuste</v>
      </c>
      <c r="AT265" s="58" t="str">
        <f>_xlfn.CONCAT(TEXT(B265,"000"),"/",C265)</f>
        <v>111/2024</v>
      </c>
      <c r="AV265" s="58" t="str" cm="1">
        <f t="array" ref="AV265">IF(CONTRATOS[[#This Row],[NOME DO FISCAL ]]="Sem indicação",
   CONTRATOS[[#This Row],[NOME DO FISCAL ]],
   _xlfn.LET(
      _xlpm.s, " "&amp;TRIM(CONTRATOS[[#This Row],[NOME DO FISCAL ]]),
      _xlpm.n, LEN(_xlpm.s)-1,
      _xlpm.idx, _xlfn.SEQUENCE(1,_xlpm.n),
      _xlpm.letras, IF(MID(_xlpm.s,_xlpm.idx,1)=" ", MID(_xlpm.s,_xlpm.idx+1,1), ""),
      _xlfn.TEXTJOIN("",TRUE,_xlpm.letras)
   )
)</f>
        <v>MCdO</v>
      </c>
      <c r="AW265" s="57" t="str">
        <f>IF(CONTRATOS[[#This Row],[FISCAL DEMANDANTE]]="sem indicação",CONTRATOS[[#This Row],[FISCAL TECNICO]],CONTRATOS[[#This Row],[FISCAL DEMANDANTE]])</f>
        <v>Moises Cristino de Oliveira</v>
      </c>
      <c r="AX265" s="540" cm="1">
        <f t="array" ref="AX26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295000</v>
      </c>
      <c r="AY265" s="58" t="str">
        <f>_xlfn.CONCAT(CONTRATOS[[#This Row],[ARP ou CONTRATO]],CONTRATOS[[#This Row],[N°ANO]])</f>
        <v>CONTRATO111/2024</v>
      </c>
      <c r="AZ265" s="293" t="str">
        <f>IF(ISNUMBER(FIND("8.666",AA265)),
"Nos termos da Portaria n° 3.615/2021-GP, a prorrogação de contratos administrativos deverá ser instaurada com antecedência mínima de 60 (sessenta) dias do término da vigência, mediante envio do respectivo expediente à SEADM, via SEI.",
IF(ISNUMBER(FIND("14.133",AA265)),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65" s="556"/>
    </row>
    <row r="266" spans="1:53" ht="60">
      <c r="A266" s="58" t="s">
        <v>52</v>
      </c>
      <c r="B266" s="57" t="s">
        <v>767</v>
      </c>
      <c r="C266" s="58">
        <v>2024</v>
      </c>
      <c r="D266" s="57" t="s">
        <v>1752</v>
      </c>
      <c r="E266" s="58" t="s">
        <v>1753</v>
      </c>
      <c r="F266" s="59" t="s">
        <v>1748</v>
      </c>
      <c r="G266" s="57" t="s">
        <v>110</v>
      </c>
      <c r="H266" s="58" t="s">
        <v>58</v>
      </c>
      <c r="I266" s="60" t="s">
        <v>1749</v>
      </c>
      <c r="J266" s="61">
        <v>45600</v>
      </c>
      <c r="K266" s="62" t="str">
        <f>TEXT(J266,"DD/MM/AA")</f>
        <v>04/11/24</v>
      </c>
      <c r="L266" s="61">
        <v>46146</v>
      </c>
      <c r="M266" s="63" t="str">
        <f>TEXT(L266,"DD/MM/AA")</f>
        <v>04/05/26</v>
      </c>
      <c r="N266" s="115">
        <f>_xlfn.DAYS(CONTRATOS[[#This Row],[TÉRMINO]],CONTRATOS[[#This Row],[INÍCIO]])</f>
        <v>546</v>
      </c>
      <c r="O266" s="62" t="str">
        <f ca="1">IF(ISBLANK(CONTRATOS[[#This Row],[TÉRMINO]]),"-",IF(ISNUMBER(CONTRATOS[[#This Row],[TÉRMINO]]),IF(CONTRATOS[[#This Row],[TÉRMINO]]&lt;TODAY(),"EXPIRADO",CONTRATOS[[#This Row],[TÉRMINO]]-TODAY()),"INDETERMINADO"))</f>
        <v>EXPIRADO</v>
      </c>
      <c r="P266" s="64" t="str">
        <f ca="1">IF(O266="EXPIRADO","EXPIRADO",(IF(O266&lt;=30,"INFERIOR A 30 DIAS",(IF(O266&lt;=60,"INFERIOR A 60 DIAS",(IF(O266&lt;=90,"INFERIOR A 90 DIAS",(IF(O266&lt;=120,"INFERIOR A 120 DIAS",(IF(O266&lt;150,"INFERIOR A 150 DIAS",(IF(O266=150,"150 DIAS","SUPERIOR A 150 DIAS")))))))))))))</f>
        <v>EXPIRADO</v>
      </c>
      <c r="Q266" s="62" t="str">
        <f ca="1">IF(CONTRATOS[[#This Row],[TÉRMINO]]="","VIGENTE",IF(CONTRATOS[[#This Row],[TÉRMINO]]&gt;=TODAY(),"VIGENTE","EXPIRADO"))</f>
        <v>EXPIRADO</v>
      </c>
      <c r="R266" s="293">
        <v>337000</v>
      </c>
      <c r="S266" s="65" t="s">
        <v>60</v>
      </c>
      <c r="T266" s="66">
        <f>IF(LEFT(AY266,3)="ARP",
    0,
    IFERROR(VLOOKUP(AY266,'M.11 Contratos execução'!A:V,17,FALSE),0)
)</f>
        <v>0</v>
      </c>
      <c r="U266" s="58" t="s">
        <v>78</v>
      </c>
      <c r="V266" s="167" t="s">
        <v>1754</v>
      </c>
      <c r="W266" s="96" cm="1">
        <f t="array" ref="W26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66" s="96" cm="1">
        <f t="array" ref="X26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337000</v>
      </c>
      <c r="Y266" s="67" t="s">
        <v>1751</v>
      </c>
      <c r="Z266" s="158"/>
      <c r="AA266" s="58" t="s">
        <v>81</v>
      </c>
      <c r="AB266" s="58"/>
      <c r="AC266" s="58" t="s">
        <v>66</v>
      </c>
      <c r="AD266" s="168" t="str">
        <f>IF(CONTRATOS[[#This Row],[DIAS_CONTRATO]]&lt;=1800,"PRAZO LEGAL",IF(CONTRATOS[[#This Row],[DIAS_CONTRATO]]&lt;=2130,"EXCEPCIONAL","EMERGENCIAL"))</f>
        <v>PRAZO LEGAL</v>
      </c>
      <c r="AE266" s="116" t="str">
        <f>YEAR(L266) &amp; " - " &amp; IF(MONTH(L266)&lt;=3, "1º Trimestre", IF(MONTH(L266)&lt;=6, "2º Trimestre", IF(MONTH(L266)&lt;=9, "3º Trimestre", IF(MONTH(L266)&lt;=12, "4º Trimestre"))))</f>
        <v>2026 - 2º Trimestre</v>
      </c>
      <c r="AF266" s="130">
        <f>CONTRATOS[[#This Row],[TÉRMINO]]-60</f>
        <v>46086</v>
      </c>
      <c r="AG266" s="116" t="str">
        <f>IF(Z266="","Sem informação", IF(Z266&lt;=AF266, "Dentro do prazo", "Fora do prazo"))</f>
        <v>Sem informação</v>
      </c>
      <c r="AH266" s="58" t="s">
        <v>115</v>
      </c>
      <c r="AJ266" s="58" t="s">
        <v>747</v>
      </c>
      <c r="AK266" s="58" t="s">
        <v>69</v>
      </c>
      <c r="AL266" s="58" t="s">
        <v>407</v>
      </c>
      <c r="AM266" s="58" t="s">
        <v>69</v>
      </c>
      <c r="AN266" s="58" t="s">
        <v>778</v>
      </c>
      <c r="AO26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wanderson.marques@tjpa.jus.br;; moises.oliveira@tjpa.jus.br; ; enderson.silva@tjpa.jus.br;coordenadoria.contratos@tjpa.jus.br</v>
      </c>
      <c r="AP266" s="143">
        <f ca="1">CONTRATOS[[#This Row],[TÉRMINO]]-TODAY()</f>
        <v>-28</v>
      </c>
      <c r="AQ266" s="58" t="str">
        <f>IF(YEAR(CONTRATOS[[#This Row],[TÉRMINO]])=2024,INT((MONTH(CONTRATOS[[#This Row],[TÉRMINO]])+2)/3),"")</f>
        <v/>
      </c>
      <c r="AR266" s="58"/>
      <c r="AS266" s="58" t="str">
        <f ca="1">IF(TODAY()-AB266&gt;365,"Iniciar Processo de Reajuste","Aguardar anualidade")</f>
        <v>Iniciar Processo de Reajuste</v>
      </c>
      <c r="AT266" s="58" t="str">
        <f>_xlfn.CONCAT(TEXT(B266,"000"),"/",C266)</f>
        <v>112/2024</v>
      </c>
      <c r="AU266" s="58"/>
      <c r="AV266" s="58" t="str" cm="1">
        <f t="array" ref="AV266">IF(CONTRATOS[[#This Row],[NOME DO FISCAL ]]="Sem indicação",
   CONTRATOS[[#This Row],[NOME DO FISCAL ]],
   _xlfn.LET(
      _xlpm.s, " "&amp;TRIM(CONTRATOS[[#This Row],[NOME DO FISCAL ]]),
      _xlpm.n, LEN(_xlpm.s)-1,
      _xlpm.idx, _xlfn.SEQUENCE(1,_xlpm.n),
      _xlpm.letras, IF(MID(_xlpm.s,_xlpm.idx,1)=" ", MID(_xlpm.s,_xlpm.idx+1,1), ""),
      _xlfn.TEXTJOIN("",TRUE,_xlpm.letras)
   )
)</f>
        <v>MCdO</v>
      </c>
      <c r="AW266" s="57" t="str">
        <f>IF(CONTRATOS[[#This Row],[FISCAL DEMANDANTE]]="sem indicação",CONTRATOS[[#This Row],[FISCAL TECNICO]],CONTRATOS[[#This Row],[FISCAL DEMANDANTE]])</f>
        <v>Moises Cristino de Oliveira</v>
      </c>
      <c r="AX266" s="540" cm="1">
        <f t="array" ref="AX26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337000</v>
      </c>
      <c r="AY266" s="58" t="str">
        <f>_xlfn.CONCAT(CONTRATOS[[#This Row],[ARP ou CONTRATO]],CONTRATOS[[#This Row],[N°ANO]])</f>
        <v>CONTRATO112/2024</v>
      </c>
      <c r="AZ266" s="293" t="str">
        <f>IF(ISNUMBER(FIND("8.666",AA266)),
"Nos termos da Portaria n° 3.615/2021-GP, a prorrogação de contratos administrativos deverá ser instaurada com antecedência mínima de 60 (sessenta) dias do término da vigência, mediante envio do respectivo expediente à SEADM, via SEI.",
IF(ISNUMBER(FIND("14.133",AA266)),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66" s="556"/>
    </row>
    <row r="267" spans="1:53" ht="60">
      <c r="A267" s="58" t="s">
        <v>52</v>
      </c>
      <c r="B267" s="57" t="s">
        <v>1755</v>
      </c>
      <c r="C267" s="58">
        <v>2024</v>
      </c>
      <c r="D267" s="57" t="s">
        <v>1756</v>
      </c>
      <c r="E267" s="58" t="s">
        <v>1757</v>
      </c>
      <c r="F267" s="59" t="s">
        <v>1748</v>
      </c>
      <c r="G267" s="57" t="s">
        <v>110</v>
      </c>
      <c r="H267" s="58" t="s">
        <v>58</v>
      </c>
      <c r="I267" s="60" t="s">
        <v>1749</v>
      </c>
      <c r="J267" s="61">
        <v>45600</v>
      </c>
      <c r="K267" s="62" t="str">
        <f>TEXT(J267,"DD/MM/AA")</f>
        <v>04/11/24</v>
      </c>
      <c r="L267" s="61">
        <v>46146</v>
      </c>
      <c r="M267" s="63" t="str">
        <f>TEXT(L267,"DD/MM/AA")</f>
        <v>04/05/26</v>
      </c>
      <c r="N267" s="115">
        <f>_xlfn.DAYS(CONTRATOS[[#This Row],[TÉRMINO]],CONTRATOS[[#This Row],[INÍCIO]])</f>
        <v>546</v>
      </c>
      <c r="O267" s="62" t="str">
        <f ca="1">IF(ISBLANK(CONTRATOS[[#This Row],[TÉRMINO]]),"-",IF(ISNUMBER(CONTRATOS[[#This Row],[TÉRMINO]]),IF(CONTRATOS[[#This Row],[TÉRMINO]]&lt;TODAY(),"EXPIRADO",CONTRATOS[[#This Row],[TÉRMINO]]-TODAY()),"INDETERMINADO"))</f>
        <v>EXPIRADO</v>
      </c>
      <c r="P267" s="64" t="str">
        <f ca="1">IF(O267="EXPIRADO","EXPIRADO",(IF(O267&lt;=30,"INFERIOR A 30 DIAS",(IF(O267&lt;=60,"INFERIOR A 60 DIAS",(IF(O267&lt;=90,"INFERIOR A 90 DIAS",(IF(O267&lt;=120,"INFERIOR A 120 DIAS",(IF(O267&lt;150,"INFERIOR A 150 DIAS",(IF(O267=150,"150 DIAS","SUPERIOR A 150 DIAS")))))))))))))</f>
        <v>EXPIRADO</v>
      </c>
      <c r="Q267" s="62" t="str">
        <f ca="1">IF(CONTRATOS[[#This Row],[TÉRMINO]]="","VIGENTE",IF(CONTRATOS[[#This Row],[TÉRMINO]]&gt;=TODAY(),"VIGENTE","EXPIRADO"))</f>
        <v>EXPIRADO</v>
      </c>
      <c r="R267" s="293">
        <v>1129000</v>
      </c>
      <c r="S267" s="65" t="s">
        <v>60</v>
      </c>
      <c r="T267" s="66">
        <f>IF(LEFT(AY267,3)="ARP",
    0,
    IFERROR(VLOOKUP(AY267,'M.11 Contratos execução'!A:V,17,FALSE),0)
)</f>
        <v>0</v>
      </c>
      <c r="U267" s="455" t="s">
        <v>78</v>
      </c>
      <c r="V267" s="167" t="s">
        <v>1758</v>
      </c>
      <c r="W267" s="96" cm="1">
        <f t="array" ref="W26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67" s="96" cm="1">
        <f t="array" ref="X26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1129000</v>
      </c>
      <c r="Y267" s="67" t="s">
        <v>1751</v>
      </c>
      <c r="Z267" s="158"/>
      <c r="AA267" s="58" t="s">
        <v>81</v>
      </c>
      <c r="AB267" s="58"/>
      <c r="AC267" s="58" t="s">
        <v>66</v>
      </c>
      <c r="AD267" s="168" t="str">
        <f>IF(CONTRATOS[[#This Row],[DIAS_CONTRATO]]&lt;=1800,"PRAZO LEGAL",IF(CONTRATOS[[#This Row],[DIAS_CONTRATO]]&lt;=2130,"EXCEPCIONAL","EMERGENCIAL"))</f>
        <v>PRAZO LEGAL</v>
      </c>
      <c r="AE267" s="116" t="str">
        <f>YEAR(L267) &amp; " - " &amp; IF(MONTH(L267)&lt;=3, "1º Trimestre", IF(MONTH(L267)&lt;=6, "2º Trimestre", IF(MONTH(L267)&lt;=9, "3º Trimestre", IF(MONTH(L267)&lt;=12, "4º Trimestre"))))</f>
        <v>2026 - 2º Trimestre</v>
      </c>
      <c r="AF267" s="130">
        <f>CONTRATOS[[#This Row],[TÉRMINO]]-60</f>
        <v>46086</v>
      </c>
      <c r="AG267" s="116" t="str">
        <f>IF(Z267="","Sem informação", IF(Z267&lt;=AF267, "Dentro do prazo", "Fora do prazo"))</f>
        <v>Sem informação</v>
      </c>
      <c r="AH267" s="79" t="s">
        <v>115</v>
      </c>
      <c r="AJ267" s="58" t="s">
        <v>747</v>
      </c>
      <c r="AK267" s="58" t="s">
        <v>69</v>
      </c>
      <c r="AL267" s="58" t="s">
        <v>407</v>
      </c>
      <c r="AM267" s="58" t="s">
        <v>69</v>
      </c>
      <c r="AN267" s="58" t="s">
        <v>778</v>
      </c>
      <c r="AO26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wanderson.marques@tjpa.jus.br;; moises.oliveira@tjpa.jus.br; ; enderson.silva@tjpa.jus.br;coordenadoria.contratos@tjpa.jus.br</v>
      </c>
      <c r="AP267" s="143">
        <f ca="1">CONTRATOS[[#This Row],[TÉRMINO]]-TODAY()</f>
        <v>-28</v>
      </c>
      <c r="AQ267" s="58" t="str">
        <f>IF(YEAR(CONTRATOS[[#This Row],[TÉRMINO]])=2024,INT((MONTH(CONTRATOS[[#This Row],[TÉRMINO]])+2)/3),"")</f>
        <v/>
      </c>
      <c r="AR267" s="58"/>
      <c r="AS267" s="58" t="str">
        <f ca="1">IF(TODAY()-AB267&gt;365,"Iniciar Processo de Reajuste","Aguardar anualidade")</f>
        <v>Iniciar Processo de Reajuste</v>
      </c>
      <c r="AT267" s="58" t="str">
        <f>_xlfn.CONCAT(TEXT(B267,"000"),"/",C267)</f>
        <v>113/2024</v>
      </c>
      <c r="AU267" s="58"/>
      <c r="AV267" s="58" t="str" cm="1">
        <f t="array" ref="AV267">IF(CONTRATOS[[#This Row],[NOME DO FISCAL ]]="Sem indicação",
   CONTRATOS[[#This Row],[NOME DO FISCAL ]],
   _xlfn.LET(
      _xlpm.s, " "&amp;TRIM(CONTRATOS[[#This Row],[NOME DO FISCAL ]]),
      _xlpm.n, LEN(_xlpm.s)-1,
      _xlpm.idx, _xlfn.SEQUENCE(1,_xlpm.n),
      _xlpm.letras, IF(MID(_xlpm.s,_xlpm.idx,1)=" ", MID(_xlpm.s,_xlpm.idx+1,1), ""),
      _xlfn.TEXTJOIN("",TRUE,_xlpm.letras)
   )
)</f>
        <v>MCdO</v>
      </c>
      <c r="AW267" s="57" t="str">
        <f>IF(CONTRATOS[[#This Row],[FISCAL DEMANDANTE]]="sem indicação",CONTRATOS[[#This Row],[FISCAL TECNICO]],CONTRATOS[[#This Row],[FISCAL DEMANDANTE]])</f>
        <v>Moises Cristino de Oliveira</v>
      </c>
      <c r="AX267" s="540" cm="1">
        <f t="array" ref="AX26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1129000</v>
      </c>
      <c r="AY267" s="58" t="str">
        <f>_xlfn.CONCAT(CONTRATOS[[#This Row],[ARP ou CONTRATO]],CONTRATOS[[#This Row],[N°ANO]])</f>
        <v>CONTRATO113/2024</v>
      </c>
      <c r="AZ267" s="293" t="str">
        <f>IF(ISNUMBER(FIND("8.666",AA267)),
"Nos termos da Portaria n° 3.615/2021-GP, a prorrogação de contratos administrativos deverá ser instaurada com antecedência mínima de 60 (sessenta) dias do término da vigência, mediante envio do respectivo expediente à SEADM, via SEI.",
IF(ISNUMBER(FIND("14.133",AA267)),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67" s="556"/>
    </row>
    <row r="268" spans="1:53" ht="84">
      <c r="A268" s="215" t="s">
        <v>71</v>
      </c>
      <c r="B268" s="216" t="s">
        <v>1759</v>
      </c>
      <c r="C268" s="215">
        <v>2024</v>
      </c>
      <c r="D268" s="215" t="s">
        <v>1760</v>
      </c>
      <c r="E268" s="215" t="s">
        <v>1761</v>
      </c>
      <c r="F268" s="217" t="s">
        <v>1762</v>
      </c>
      <c r="G268" s="216" t="s">
        <v>57</v>
      </c>
      <c r="H268" s="215" t="s">
        <v>58</v>
      </c>
      <c r="I268" s="215" t="s">
        <v>1763</v>
      </c>
      <c r="J268" s="218">
        <v>45601</v>
      </c>
      <c r="K268" s="219" t="str">
        <f>TEXT(J268,"DD/MM/AA")</f>
        <v>05/11/24</v>
      </c>
      <c r="L268" s="218">
        <v>46147</v>
      </c>
      <c r="M268" s="220" t="str">
        <f>TEXT(L268,"DD/MM/AA")</f>
        <v>05/05/26</v>
      </c>
      <c r="N268" s="219">
        <f>_xlfn.DAYS(CONTRATOS[[#This Row],[TÉRMINO]],CONTRATOS[[#This Row],[INÍCIO]])</f>
        <v>546</v>
      </c>
      <c r="O268" s="219" t="str">
        <f ca="1">IF(ISBLANK(CONTRATOS[[#This Row],[TÉRMINO]]),"-",IF(ISNUMBER(CONTRATOS[[#This Row],[TÉRMINO]]),IF(CONTRATOS[[#This Row],[TÉRMINO]]&lt;TODAY(),"EXPIRADO",CONTRATOS[[#This Row],[TÉRMINO]]-TODAY()),"INDETERMINADO"))</f>
        <v>EXPIRADO</v>
      </c>
      <c r="P268" s="221" t="str">
        <f ca="1">IF(O268="EXPIRADO","EXPIRADO",(IF(O268&lt;=30,"INFERIOR A 30 DIAS",(IF(O268&lt;=60,"INFERIOR A 60 DIAS",(IF(O268&lt;=90,"INFERIOR A 90 DIAS",(IF(O268&lt;=120,"INFERIOR A 120 DIAS",(IF(O268&lt;150,"INFERIOR A 150 DIAS",(IF(O268=150,"150 DIAS","SUPERIOR A 150 DIAS")))))))))))))</f>
        <v>EXPIRADO</v>
      </c>
      <c r="Q268" s="219" t="str">
        <f ca="1">IF(CONTRATOS[[#This Row],[TÉRMINO]]="","VIGENTE",IF(CONTRATOS[[#This Row],[TÉRMINO]]&gt;=TODAY(),"VIGENTE","EXPIRADO"))</f>
        <v>EXPIRADO</v>
      </c>
      <c r="R268" s="305">
        <v>81923.5</v>
      </c>
      <c r="S268" s="268" t="s">
        <v>60</v>
      </c>
      <c r="T268" s="66">
        <f>IF(LEFT(AY268,3)="ARP",
    0,
    IFERROR(VLOOKUP(AY268,'M.11 Contratos execução'!A:V,17,FALSE),0)
)</f>
        <v>0</v>
      </c>
      <c r="U268" s="215" t="s">
        <v>243</v>
      </c>
      <c r="V268" s="222" t="s">
        <v>1764</v>
      </c>
      <c r="W268" s="96" cm="1">
        <f t="array" ref="W26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68" s="96" cm="1">
        <f t="array" ref="X26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163847</v>
      </c>
      <c r="Y268" s="223" t="s">
        <v>1765</v>
      </c>
      <c r="Z268" s="224">
        <v>45744</v>
      </c>
      <c r="AA268" s="215" t="s">
        <v>81</v>
      </c>
      <c r="AB268" s="218">
        <v>45531</v>
      </c>
      <c r="AC268" s="215" t="s">
        <v>66</v>
      </c>
      <c r="AD268" s="282" t="str">
        <f>IF(CONTRATOS[[#This Row],[DIAS_CONTRATO]]&lt;=1800,"PRAZO LEGAL",IF(CONTRATOS[[#This Row],[DIAS_CONTRATO]]&lt;=2130,"EXCEPCIONAL","EMERGENCIAL"))</f>
        <v>PRAZO LEGAL</v>
      </c>
      <c r="AE268" s="215" t="str">
        <f>YEAR(L268) &amp; " - " &amp; IF(MONTH(L268)&lt;=3, "1º Trimestre", IF(MONTH(L268)&lt;=6, "2º Trimestre", IF(MONTH(L268)&lt;=9, "3º Trimestre", IF(MONTH(L268)&lt;=12, "4º Trimestre"))))</f>
        <v>2026 - 2º Trimestre</v>
      </c>
      <c r="AF268" s="218">
        <f>CONTRATOS[[#This Row],[TÉRMINO]]-60</f>
        <v>46087</v>
      </c>
      <c r="AG268" s="116" t="str">
        <f>IF(Z268="","Sem informação", IF(Z268&lt;=AF268, "Dentro do prazo", "Fora do prazo"))</f>
        <v>Dentro do prazo</v>
      </c>
      <c r="AH268" s="263" t="s">
        <v>66</v>
      </c>
      <c r="AI268" s="215"/>
      <c r="AJ268" s="215" t="s">
        <v>246</v>
      </c>
      <c r="AK268" s="215" t="s">
        <v>69</v>
      </c>
      <c r="AL268" s="215" t="s">
        <v>1766</v>
      </c>
      <c r="AM268" s="215" t="s">
        <v>1766</v>
      </c>
      <c r="AN268" s="215" t="s">
        <v>1767</v>
      </c>
      <c r="AO268" s="226" t="str">
        <f>_xlfn.CONCAT((VLOOKUP(CONTRATOS[[#This Row],[GESTOR DO CONTRATO]],'Gestão&amp;Fiscalização'!A:G,7,FALSE)),"; ",(VLOOKUP(CONTRATOS[[#This Row],[FISCAL DEMANDANTE]],'Gestão&amp;Fiscalização'!A:G,7,FALSE)),"; ", (VLOOKUP(CONTRATOS[[#This Row],[FISCAL TECNICO]],'Gestão&amp;Fiscalização'!A:G,7,FALSE)), "; ", (VLOOKUP(CONTRATOS[[#This Row],[GESTOR SUBSTITUTO]],'Gestão&amp;Fiscalização'!A:G,7,FALSE)),"; ", (VLOOKUP(CONTRATOS[[#This Row],[FISCAL SUBSTITUTO]],'Gestão&amp;Fiscalização'!A:G,7,FALSE)),"; ", (VLOOKUP(CONTRATOS[[#This Row],[SETOR DEMANDANTE]],'Gestão&amp;Fiscalização'!A:G,7,FALSE)),"; coordenadoria.contratos@tjpa.jus.br")</f>
        <v>william.silva@tjpa.jus.br; ; marcos.ramalho@tjpa.jus.br; marcos.ramalho@tjpa.jus.br; manasses.melo@tjpa.jus.br; coord.militar@tjpa.jus.br; cmtj@tjpa.jus.br; coordenadoria.contratos@tjpa.jus.br</v>
      </c>
      <c r="AP268" s="227">
        <f ca="1">CONTRATOS[[#This Row],[TÉRMINO]]-TODAY()</f>
        <v>-27</v>
      </c>
      <c r="AQ268" s="215" t="str">
        <f>IF(YEAR(CONTRATOS[[#This Row],[TÉRMINO]])=2024,INT((MONTH(CONTRATOS[[#This Row],[TÉRMINO]])+2)/3),"")</f>
        <v/>
      </c>
      <c r="AR268" s="215"/>
      <c r="AS268" s="58" t="str">
        <f ca="1">IF(TODAY()-AB268&gt;365,"Iniciar Processo de Reajuste","Aguardar anualidade")</f>
        <v>Iniciar Processo de Reajuste</v>
      </c>
      <c r="AT268" s="215" t="str">
        <f>_xlfn.CONCAT(TEXT(B268,"000"),"/",C268)</f>
        <v>078/2024</v>
      </c>
      <c r="AU268" s="215"/>
      <c r="AV268" s="58" t="str" cm="1">
        <f t="array" ref="AV268">IF(CONTRATOS[[#This Row],[NOME DO FISCAL ]]="Sem indicação",
   CONTRATOS[[#This Row],[NOME DO FISCAL ]],
   _xlfn.LET(
      _xlpm.s, " "&amp;TRIM(CONTRATOS[[#This Row],[NOME DO FISCAL ]]),
      _xlpm.n, LEN(_xlpm.s)-1,
      _xlpm.idx, _xlfn.SEQUENCE(1,_xlpm.n),
      _xlpm.letras, IF(MID(_xlpm.s,_xlpm.idx,1)=" ", MID(_xlpm.s,_xlpm.idx+1,1), ""),
      _xlfn.TEXTJOIN("",TRUE,_xlpm.letras)
   )
)</f>
        <v>MRJ</v>
      </c>
      <c r="AW268" s="57" t="str">
        <f>IF(CONTRATOS[[#This Row],[FISCAL DEMANDANTE]]="sem indicação",CONTRATOS[[#This Row],[FISCAL TECNICO]],CONTRATOS[[#This Row],[FISCAL DEMANDANTE]])</f>
        <v>Marcos Ramalho Junior</v>
      </c>
      <c r="AX268" s="540" cm="1">
        <f t="array" ref="AX26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68" s="58" t="str">
        <f>_xlfn.CONCAT(CONTRATOS[[#This Row],[ARP ou CONTRATO]],CONTRATOS[[#This Row],[N°ANO]])</f>
        <v>ARP078/2024</v>
      </c>
      <c r="AZ268" s="293" t="str">
        <f>IF(ISNUMBER(FIND("8.666",AA268)),
"Nos termos da Portaria n° 3.615/2021-GP, a prorrogação de contratos administrativos deverá ser instaurada com antecedência mínima de 60 (sessenta) dias do término da vigência, mediante envio do respectivo expediente à SEADM, via SEI.",
IF(ISNUMBER(FIND("14.133",AA268)),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68" s="556"/>
    </row>
    <row r="269" spans="1:53" ht="76.5">
      <c r="A269" s="215" t="s">
        <v>71</v>
      </c>
      <c r="B269" s="216" t="s">
        <v>178</v>
      </c>
      <c r="C269" s="215">
        <v>2024</v>
      </c>
      <c r="D269" s="216" t="s">
        <v>1768</v>
      </c>
      <c r="E269" s="215" t="s">
        <v>1324</v>
      </c>
      <c r="F269" s="217" t="s">
        <v>1769</v>
      </c>
      <c r="G269" s="216" t="s">
        <v>57</v>
      </c>
      <c r="H269" s="215" t="s">
        <v>58</v>
      </c>
      <c r="I269" s="215" t="s">
        <v>1770</v>
      </c>
      <c r="J269" s="218">
        <v>45547</v>
      </c>
      <c r="K269" s="219" t="str">
        <f>TEXT(J269,"DD/MM/AA")</f>
        <v>12/09/24</v>
      </c>
      <c r="L269" s="218">
        <v>46147</v>
      </c>
      <c r="M269" s="220" t="str">
        <f>TEXT(L269,"DD/MM/AA")</f>
        <v>05/05/26</v>
      </c>
      <c r="N269" s="219">
        <f>_xlfn.DAYS(CONTRATOS[[#This Row],[TÉRMINO]],CONTRATOS[[#This Row],[INÍCIO]])</f>
        <v>600</v>
      </c>
      <c r="O269" s="221" t="str">
        <f ca="1">IF(ISBLANK(CONTRATOS[[#This Row],[TÉRMINO]]),"-",IF(ISNUMBER(CONTRATOS[[#This Row],[TÉRMINO]]),IF(CONTRATOS[[#This Row],[TÉRMINO]]&lt;TODAY(),"EXPIRADO",CONTRATOS[[#This Row],[TÉRMINO]]-TODAY()),"INDETERMINADO"))</f>
        <v>EXPIRADO</v>
      </c>
      <c r="P269" s="221" t="str">
        <f ca="1">IF(O269="EXPIRADO","EXPIRADO",(IF(O269&lt;=30,"INFERIOR A 30 DIAS",(IF(O269&lt;=60,"INFERIOR A 60 DIAS",(IF(O269&lt;=90,"INFERIOR A 90 DIAS",(IF(O269&lt;=120,"INFERIOR A 120 DIAS",(IF(O269&lt;150,"INFERIOR A 150 DIAS",(IF(O269=150,"150 DIAS","SUPERIOR A 150 DIAS")))))))))))))</f>
        <v>EXPIRADO</v>
      </c>
      <c r="Q269" s="219" t="str">
        <f ca="1">IF(CONTRATOS[[#This Row],[TÉRMINO]]="","VIGENTE",IF(CONTRATOS[[#This Row],[TÉRMINO]]&gt;=TODAY(),"VIGENTE","EXPIRADO"))</f>
        <v>EXPIRADO</v>
      </c>
      <c r="R269" s="309">
        <v>398500</v>
      </c>
      <c r="S269" s="268" t="s">
        <v>60</v>
      </c>
      <c r="T269" s="66">
        <f>IF(LEFT(AY269,3)="ARP",
    0,
    IFERROR(VLOOKUP(AY269,'M.11 Contratos execução'!A:V,17,FALSE),0)
)</f>
        <v>0</v>
      </c>
      <c r="U269" s="593" t="s">
        <v>243</v>
      </c>
      <c r="V269" s="222" t="s">
        <v>1771</v>
      </c>
      <c r="W269" s="96" cm="1">
        <f t="array" ref="W26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69" s="96" cm="1">
        <f t="array" ref="X26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797000</v>
      </c>
      <c r="Y269" s="223" t="s">
        <v>1772</v>
      </c>
      <c r="Z269" s="224">
        <v>45699</v>
      </c>
      <c r="AA269" s="215" t="s">
        <v>81</v>
      </c>
      <c r="AB269" s="359">
        <v>45471</v>
      </c>
      <c r="AC269" s="215" t="s">
        <v>82</v>
      </c>
      <c r="AD269" s="282" t="str">
        <f>IF(CONTRATOS[[#This Row],[DIAS_CONTRATO]]&lt;=1800,"PRAZO LEGAL",IF(CONTRATOS[[#This Row],[DIAS_CONTRATO]]&lt;=2130,"EXCEPCIONAL","EMERGENCIAL"))</f>
        <v>PRAZO LEGAL</v>
      </c>
      <c r="AE269" s="215" t="str">
        <f>YEAR(L269) &amp; " - " &amp; IF(MONTH(L269)&lt;=3, "1º Trimestre", IF(MONTH(L269)&lt;=6, "2º Trimestre", IF(MONTH(L269)&lt;=9, "3º Trimestre", IF(MONTH(L269)&lt;=12, "4º Trimestre"))))</f>
        <v>2026 - 2º Trimestre</v>
      </c>
      <c r="AF269" s="218">
        <f>CONTRATOS[[#This Row],[TÉRMINO]]-60</f>
        <v>46087</v>
      </c>
      <c r="AG269" s="116" t="str">
        <f>IF(Z269="","Sem informação", IF(Z269&lt;=AF269, "Dentro do prazo", "Fora do prazo"))</f>
        <v>Dentro do prazo</v>
      </c>
      <c r="AH269" s="263" t="s">
        <v>66</v>
      </c>
      <c r="AI269" s="215"/>
      <c r="AJ269" s="215" t="s">
        <v>1143</v>
      </c>
      <c r="AK269" s="215" t="s">
        <v>69</v>
      </c>
      <c r="AL269" s="215" t="s">
        <v>1773</v>
      </c>
      <c r="AM269" s="215" t="s">
        <v>69</v>
      </c>
      <c r="AN269" s="215" t="s">
        <v>69</v>
      </c>
      <c r="AO269" s="346" t="str">
        <f>_xlfn.CONCAT((VLOOKUP(CONTRATOS[[#This Row],[GESTOR DO CONTRATO]],'Gestão&amp;Fiscalização'!A:G,7,FALSE)),"; ",(VLOOKUP(CONTRATOS[[#This Row],[FISCAL DEMANDANTE]],'Gestão&amp;Fiscalização'!A:G,7,FALSE)),"; ", (VLOOKUP(CONTRATOS[[#This Row],[FISCAL TECNICO]],'Gestão&amp;Fiscalização'!A:G,7,FALSE)), "; ", (VLOOKUP(CONTRATOS[[#This Row],[GESTOR SUBSTITUTO]],'Gestão&amp;Fiscalização'!A:G,7,FALSE)),"; ", (VLOOKUP(CONTRATOS[[#This Row],[FISCAL SUBSTITUTO]],'Gestão&amp;Fiscalização'!A:G,7,FALSE)),"; ", (VLOOKUP(CONTRATOS[[#This Row],[SETOR DEMANDANTE]],'Gestão&amp;Fiscalização'!A:G,7,FALSE)),"; coordenadoria.contratos@tjpa.jus.br")</f>
        <v>renato.cunha@tjpa.jus.br; ; jorge.lobo@tjpa.jus.br; ; ; coord.militar@tjpa.jus.br; cmtj@tjpa.jus.br; coordenadoria.contratos@tjpa.jus.br</v>
      </c>
      <c r="AP269" s="227">
        <f ca="1">CONTRATOS[[#This Row],[TÉRMINO]]-TODAY()</f>
        <v>-27</v>
      </c>
      <c r="AQ269" s="215" t="str">
        <f>IF(YEAR(CONTRATOS[[#This Row],[TÉRMINO]])=2024,INT((MONTH(CONTRATOS[[#This Row],[TÉRMINO]])+2)/3),"")</f>
        <v/>
      </c>
      <c r="AR269" s="215"/>
      <c r="AS269" s="58" t="str">
        <f ca="1">IF(TODAY()-AB269&gt;365,"Iniciar Processo de Reajuste","Aguardar anualidade")</f>
        <v>Iniciar Processo de Reajuste</v>
      </c>
      <c r="AT269" s="215" t="str">
        <f>_xlfn.CONCAT(TEXT(B269,"000"),"/",C269)</f>
        <v>067/2024</v>
      </c>
      <c r="AU269" s="215"/>
      <c r="AV269" s="58" t="str" cm="1">
        <f t="array" ref="AV269">IF(CONTRATOS[[#This Row],[NOME DO FISCAL ]]="Sem indicação",
   CONTRATOS[[#This Row],[NOME DO FISCAL ]],
   _xlfn.LET(
      _xlpm.s, " "&amp;TRIM(CONTRATOS[[#This Row],[NOME DO FISCAL ]]),
      _xlpm.n, LEN(_xlpm.s)-1,
      _xlpm.idx, _xlfn.SEQUENCE(1,_xlpm.n),
      _xlpm.letras, IF(MID(_xlpm.s,_xlpm.idx,1)=" ", MID(_xlpm.s,_xlpm.idx+1,1), ""),
      _xlfn.TEXTJOIN("",TRUE,_xlpm.letras)
   )
)</f>
        <v>JLBL</v>
      </c>
      <c r="AW269" s="57" t="str">
        <f>IF(CONTRATOS[[#This Row],[FISCAL DEMANDANTE]]="sem indicação",CONTRATOS[[#This Row],[FISCAL TECNICO]],CONTRATOS[[#This Row],[FISCAL DEMANDANTE]])</f>
        <v>Jorge Luis Botelho Lobo</v>
      </c>
      <c r="AX269" s="540" cm="1">
        <f t="array" ref="AX26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69" s="58" t="str">
        <f>_xlfn.CONCAT(CONTRATOS[[#This Row],[ARP ou CONTRATO]],CONTRATOS[[#This Row],[N°ANO]])</f>
        <v>ARP067/2024</v>
      </c>
      <c r="AZ269" s="293" t="str">
        <f>IF(ISNUMBER(FIND("8.666",AA269)),
"Nos termos da Portaria n° 3.615/2021-GP, a prorrogação de contratos administrativos deverá ser instaurada com antecedência mínima de 60 (sessenta) dias do término da vigência, mediante envio do respectivo expediente à SEADM, via SEI.",
IF(ISNUMBER(FIND("14.133",AA269)),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69" s="556"/>
    </row>
    <row r="270" spans="1:53" ht="107.25">
      <c r="A270" s="58" t="s">
        <v>52</v>
      </c>
      <c r="B270" s="57" t="s">
        <v>323</v>
      </c>
      <c r="C270" s="69">
        <v>2022</v>
      </c>
      <c r="D270" s="57" t="s">
        <v>1774</v>
      </c>
      <c r="E270" s="58" t="s">
        <v>1775</v>
      </c>
      <c r="F270" s="59" t="s">
        <v>1776</v>
      </c>
      <c r="G270" s="115" t="s">
        <v>57</v>
      </c>
      <c r="H270" s="58" t="s">
        <v>58</v>
      </c>
      <c r="I270" s="60" t="s">
        <v>1777</v>
      </c>
      <c r="J270" s="61">
        <v>44690</v>
      </c>
      <c r="K270" s="62" t="str">
        <f>TEXT(J270,"DD/MM/AA")</f>
        <v>09/05/22</v>
      </c>
      <c r="L270" s="61">
        <v>46151</v>
      </c>
      <c r="M270" s="63" t="str">
        <f>TEXT(L270,"DD/MM/AA")</f>
        <v>09/05/26</v>
      </c>
      <c r="N270" s="115">
        <f>_xlfn.DAYS(CONTRATOS[[#This Row],[TÉRMINO]],CONTRATOS[[#This Row],[INÍCIO]])</f>
        <v>1461</v>
      </c>
      <c r="O270" s="64" t="str">
        <f ca="1">IF(ISBLANK(CONTRATOS[[#This Row],[TÉRMINO]]),"-",IF(ISNUMBER(CONTRATOS[[#This Row],[TÉRMINO]]),IF(CONTRATOS[[#This Row],[TÉRMINO]]&lt;TODAY(),"EXPIRADO",CONTRATOS[[#This Row],[TÉRMINO]]-TODAY()),"INDETERMINADO"))</f>
        <v>EXPIRADO</v>
      </c>
      <c r="P270" s="64" t="str">
        <f ca="1">IF(O270="EXPIRADO","EXPIRADO",(IF(O270&lt;=30,"INFERIOR A 30 DIAS",(IF(O270&lt;=60,"INFERIOR A 60 DIAS",(IF(O270&lt;=90,"INFERIOR A 90 DIAS",(IF(O270&lt;=120,"INFERIOR A 120 DIAS",(IF(O270&lt;150,"INFERIOR A 150 DIAS",(IF(O270=150,"150 DIAS","SUPERIOR A 150 DIAS")))))))))))))</f>
        <v>EXPIRADO</v>
      </c>
      <c r="Q270" s="64" t="str">
        <f ca="1">IF(CONTRATOS[[#This Row],[TÉRMINO]]="","VIGENTE",IF(CONTRATOS[[#This Row],[TÉRMINO]]&gt;=TODAY(),"VIGENTE","EXPIRADO"))</f>
        <v>EXPIRADO</v>
      </c>
      <c r="R270" s="72">
        <v>85000</v>
      </c>
      <c r="S270" s="65" t="s">
        <v>60</v>
      </c>
      <c r="T270" s="66">
        <f>IF(LEFT(AY270,3)="ARP",
    0,
    IFERROR(VLOOKUP(AY270,'M.11 Contratos execução'!A:V,17,FALSE),0)
)</f>
        <v>1</v>
      </c>
      <c r="U270" s="455" t="s">
        <v>357</v>
      </c>
      <c r="V270" s="58" t="s">
        <v>1778</v>
      </c>
      <c r="W270" s="96" cm="1">
        <f t="array" ref="W27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70" s="96" cm="1">
        <f t="array" ref="X27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119945.98</v>
      </c>
      <c r="Y270" s="67" t="s">
        <v>1779</v>
      </c>
      <c r="AA270" s="58" t="s">
        <v>64</v>
      </c>
      <c r="AB270" s="58"/>
      <c r="AC270" s="58" t="s">
        <v>101</v>
      </c>
      <c r="AD270" s="116" t="str">
        <f>IF(CONTRATOS[[#This Row],[DIAS_CONTRATO]]&lt;=1800,"PRAZO LEGAL",IF(CONTRATOS[[#This Row],[DIAS_CONTRATO]]&lt;=2130,"EXCEPCIONAL","EMERGENCIAL"))</f>
        <v>PRAZO LEGAL</v>
      </c>
      <c r="AE270" s="58" t="str">
        <f>YEAR(L270) &amp; " - " &amp; IF(MONTH(L270)&lt;=3, "1º Trimestre", IF(MONTH(L270)&lt;=6, "2º Trimestre", IF(MONTH(L270)&lt;=9, "3º Trimestre", IF(MONTH(L270)&lt;=12, "4º Trimestre"))))</f>
        <v>2026 - 2º Trimestre</v>
      </c>
      <c r="AF270" s="130">
        <f>CONTRATOS[[#This Row],[TÉRMINO]]-60</f>
        <v>46091</v>
      </c>
      <c r="AG270" s="116" t="str">
        <f>IF(Z270="","Sem informação", IF(Z270&lt;=AF270, "Dentro do prazo", "Fora do prazo"))</f>
        <v>Sem informação</v>
      </c>
      <c r="AH270" s="79" t="s">
        <v>115</v>
      </c>
      <c r="AJ270" s="58" t="s">
        <v>561</v>
      </c>
      <c r="AK270" s="58" t="s">
        <v>1274</v>
      </c>
      <c r="AL270" s="58" t="s">
        <v>1780</v>
      </c>
      <c r="AM270" s="115" t="s">
        <v>69</v>
      </c>
      <c r="AN270" s="115" t="s">
        <v>69</v>
      </c>
      <c r="AO27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nadime.dahas@tjpa.jus.br;will.teixeira@tjpa.jus.br; antonio.junior@tjpa.jus.br; ; ;coordenadoria.contratos@tjpa.jus.br</v>
      </c>
      <c r="AP270" s="143">
        <f ca="1">CONTRATOS[[#This Row],[TÉRMINO]]-TODAY()</f>
        <v>-23</v>
      </c>
      <c r="AQ270" s="58" t="str">
        <f>IF(YEAR(CONTRATOS[[#This Row],[TÉRMINO]])=2024,INT((MONTH(CONTRATOS[[#This Row],[TÉRMINO]])+2)/3),"")</f>
        <v/>
      </c>
      <c r="AR270" s="58"/>
      <c r="AS270" s="58" t="str">
        <f ca="1">IF(TODAY()-AB270&gt;365,"Iniciar Processo de Reajuste","Aguardar anualidade")</f>
        <v>Iniciar Processo de Reajuste</v>
      </c>
      <c r="AT270" s="58" t="str">
        <f>_xlfn.CONCAT(TEXT(B270,"000"),"/",C270)</f>
        <v>033/2022</v>
      </c>
      <c r="AU270" s="58"/>
      <c r="AV270" s="58" t="str" cm="1">
        <f t="array" ref="AV270">IF(CONTRATOS[[#This Row],[NOME DO FISCAL ]]="Sem indicação",
   CONTRATOS[[#This Row],[NOME DO FISCAL ]],
   _xlfn.LET(
      _xlpm.s, " "&amp;TRIM(CONTRATOS[[#This Row],[NOME DO FISCAL ]]),
      _xlpm.n, LEN(_xlpm.s)-1,
      _xlpm.idx, _xlfn.SEQUENCE(1,_xlpm.n),
      _xlpm.letras, IF(MID(_xlpm.s,_xlpm.idx,1)=" ", MID(_xlpm.s,_xlpm.idx+1,1), ""),
      _xlfn.TEXTJOIN("",TRUE,_xlpm.letras)
   )
)</f>
        <v>WMT</v>
      </c>
      <c r="AW270" s="57" t="str">
        <f>IF(CONTRATOS[[#This Row],[FISCAL DEMANDANTE]]="sem indicação",CONTRATOS[[#This Row],[FISCAL TECNICO]],CONTRATOS[[#This Row],[FISCAL DEMANDANTE]])</f>
        <v>Will Montenegro Teixeira</v>
      </c>
      <c r="AX270" s="540" cm="1">
        <f t="array" ref="AX27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222697.08</v>
      </c>
      <c r="AY270" s="58" t="str">
        <f>_xlfn.CONCAT(CONTRATOS[[#This Row],[ARP ou CONTRATO]],CONTRATOS[[#This Row],[N°ANO]])</f>
        <v>CONTRATO033/2022</v>
      </c>
      <c r="AZ270" s="293" t="str">
        <f>IF(ISNUMBER(FIND("8.666",AA270)),
"Nos termos da Portaria n° 3.615/2021-GP, a prorrogação de contratos administrativos deverá ser instaurada com antecedência mínima de 60 (sessenta) dias do término da vigência, mediante envio do respectivo expediente à SEADM, via SEI.",
IF(ISNUMBER(FIND("14.133",AA270)),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70" s="556"/>
    </row>
    <row r="271" spans="1:53" ht="60">
      <c r="A271" s="215" t="s">
        <v>71</v>
      </c>
      <c r="B271" s="216" t="s">
        <v>263</v>
      </c>
      <c r="C271" s="215">
        <v>2024</v>
      </c>
      <c r="D271" s="216" t="s">
        <v>1781</v>
      </c>
      <c r="E271" s="215" t="s">
        <v>1782</v>
      </c>
      <c r="F271" s="217" t="s">
        <v>1730</v>
      </c>
      <c r="G271" s="216" t="s">
        <v>76</v>
      </c>
      <c r="H271" s="215" t="s">
        <v>58</v>
      </c>
      <c r="I271" s="215" t="s">
        <v>1731</v>
      </c>
      <c r="J271" s="218">
        <v>45425</v>
      </c>
      <c r="K271" s="219" t="str">
        <f>TEXT(J271,"DD/MM/AA")</f>
        <v>13/05/24</v>
      </c>
      <c r="L271" s="218">
        <v>46151</v>
      </c>
      <c r="M271" s="220" t="str">
        <f>TEXT(L271,"DD/MM/AA")</f>
        <v>09/05/26</v>
      </c>
      <c r="N271" s="219">
        <f>_xlfn.DAYS(CONTRATOS[[#This Row],[TÉRMINO]],CONTRATOS[[#This Row],[INÍCIO]])</f>
        <v>726</v>
      </c>
      <c r="O271" s="221" t="str">
        <f ca="1">IF(ISBLANK(CONTRATOS[[#This Row],[TÉRMINO]]),"-",IF(ISNUMBER(CONTRATOS[[#This Row],[TÉRMINO]]),IF(CONTRATOS[[#This Row],[TÉRMINO]]&lt;TODAY(),"EXPIRADO",CONTRATOS[[#This Row],[TÉRMINO]]-TODAY()),"INDETERMINADO"))</f>
        <v>EXPIRADO</v>
      </c>
      <c r="P271" s="221" t="str">
        <f ca="1">IF(O271="EXPIRADO","EXPIRADO",(IF(O271&lt;=30,"INFERIOR A 30 DIAS",(IF(O271&lt;=60,"INFERIOR A 60 DIAS",(IF(O271&lt;=90,"INFERIOR A 90 DIAS",(IF(O271&lt;=120,"INFERIOR A 120 DIAS",(IF(O271&lt;150,"INFERIOR A 150 DIAS",(IF(O271=150,"150 DIAS","SUPERIOR A 150 DIAS")))))))))))))</f>
        <v>EXPIRADO</v>
      </c>
      <c r="Q271" s="219" t="str">
        <f ca="1">IF(CONTRATOS[[#This Row],[TÉRMINO]]="","VIGENTE",IF(CONTRATOS[[#This Row],[TÉRMINO]]&gt;=TODAY(),"VIGENTE","EXPIRADO"))</f>
        <v>EXPIRADO</v>
      </c>
      <c r="R271" s="309">
        <v>28848.85</v>
      </c>
      <c r="S271" s="268" t="s">
        <v>60</v>
      </c>
      <c r="T271" s="66">
        <f>IF(LEFT(AY271,3)="ARP",
    0,
    IFERROR(VLOOKUP(AY271,'M.11 Contratos execução'!A:V,17,FALSE),0)
)</f>
        <v>0</v>
      </c>
      <c r="U271" s="455" t="s">
        <v>207</v>
      </c>
      <c r="V271" s="222" t="s">
        <v>1783</v>
      </c>
      <c r="W271" s="96" cm="1">
        <f t="array" ref="W27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71" s="96" cm="1">
        <f t="array" ref="X27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60328.644999999997</v>
      </c>
      <c r="Y271" s="223" t="s">
        <v>1784</v>
      </c>
      <c r="Z271" s="224"/>
      <c r="AA271" s="215" t="s">
        <v>1785</v>
      </c>
      <c r="AB271" s="344">
        <v>45342</v>
      </c>
      <c r="AC271" s="215" t="s">
        <v>66</v>
      </c>
      <c r="AD271" s="282" t="str">
        <f>IF(CONTRATOS[[#This Row],[DIAS_CONTRATO]]&lt;=1800,"PRAZO LEGAL",IF(CONTRATOS[[#This Row],[DIAS_CONTRATO]]&lt;=2130,"EXCEPCIONAL","EMERGENCIAL"))</f>
        <v>PRAZO LEGAL</v>
      </c>
      <c r="AE271" s="215" t="str">
        <f>YEAR(L271) &amp; " - " &amp; IF(MONTH(L271)&lt;=3, "1º Trimestre", IF(MONTH(L271)&lt;=6, "2º Trimestre", IF(MONTH(L271)&lt;=9, "3º Trimestre", IF(MONTH(L271)&lt;=12, "4º Trimestre"))))</f>
        <v>2026 - 2º Trimestre</v>
      </c>
      <c r="AF271" s="218">
        <f>CONTRATOS[[#This Row],[TÉRMINO]]-60</f>
        <v>46091</v>
      </c>
      <c r="AG271" s="116" t="str">
        <f>IF(Z271="","Sem informação", IF(Z271&lt;=AF271, "Dentro do prazo", "Fora do prazo"))</f>
        <v>Sem informação</v>
      </c>
      <c r="AH271" s="263" t="s">
        <v>66</v>
      </c>
      <c r="AI271" s="215"/>
      <c r="AJ271" s="215" t="s">
        <v>210</v>
      </c>
      <c r="AK271" s="215" t="s">
        <v>69</v>
      </c>
      <c r="AL271" s="215" t="s">
        <v>213</v>
      </c>
      <c r="AM271" s="215" t="s">
        <v>1734</v>
      </c>
      <c r="AN271" s="215" t="s">
        <v>1735</v>
      </c>
      <c r="AO27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valeria.bezerra@tjpa.jus.br;; daniele.cardoso@tjpa.jus.br; jose.mattos@tjpa.jus.br; danilo.amorim@tjpa.jus.br;coordenadoria.contratos@tjpa.jus.br</v>
      </c>
      <c r="AP271" s="227">
        <f ca="1">CONTRATOS[[#This Row],[TÉRMINO]]-TODAY()</f>
        <v>-23</v>
      </c>
      <c r="AQ271" s="215" t="str">
        <f>IF(YEAR(CONTRATOS[[#This Row],[TÉRMINO]])=2024,INT((MONTH(CONTRATOS[[#This Row],[TÉRMINO]])+2)/3),"")</f>
        <v/>
      </c>
      <c r="AR271" s="215"/>
      <c r="AS271" s="58" t="str">
        <f ca="1">IF(TODAY()-AB271&gt;365,"Iniciar Processo de Reajuste","Aguardar anualidade")</f>
        <v>Iniciar Processo de Reajuste</v>
      </c>
      <c r="AT271" s="215" t="str">
        <f>_xlfn.CONCAT(TEXT(B271,"000"),"/",C271)</f>
        <v>034/2024</v>
      </c>
      <c r="AU271" s="215"/>
      <c r="AV271" s="58" t="str" cm="1">
        <f t="array" ref="AV271">IF(CONTRATOS[[#This Row],[NOME DO FISCAL ]]="Sem indicação",
   CONTRATOS[[#This Row],[NOME DO FISCAL ]],
   _xlfn.LET(
      _xlpm.s, " "&amp;TRIM(CONTRATOS[[#This Row],[NOME DO FISCAL ]]),
      _xlpm.n, LEN(_xlpm.s)-1,
      _xlpm.idx, _xlfn.SEQUENCE(1,_xlpm.n),
      _xlpm.letras, IF(MID(_xlpm.s,_xlpm.idx,1)=" ", MID(_xlpm.s,_xlpm.idx+1,1), ""),
      _xlfn.TEXTJOIN("",TRUE,_xlpm.letras)
   )
)</f>
        <v>DGCdF</v>
      </c>
      <c r="AW271" s="57" t="str">
        <f>IF(CONTRATOS[[#This Row],[FISCAL DEMANDANTE]]="sem indicação",CONTRATOS[[#This Row],[FISCAL TECNICO]],CONTRATOS[[#This Row],[FISCAL DEMANDANTE]])</f>
        <v>Daniele Gaia Cardoso de Freitas</v>
      </c>
      <c r="AX271" s="540" cm="1">
        <f t="array" ref="AX27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71" s="58" t="str">
        <f>_xlfn.CONCAT(CONTRATOS[[#This Row],[ARP ou CONTRATO]],CONTRATOS[[#This Row],[N°ANO]])</f>
        <v>ARP034/2024</v>
      </c>
      <c r="AZ271" s="293" t="str">
        <f>IF(ISNUMBER(FIND("8.666",AA271)),
"Nos termos da Portaria n° 3.615/2021-GP, a prorrogação de contratos administrativos deverá ser instaurada com antecedência mínima de 60 (sessenta) dias do término da vigência, mediante envio do respectivo expediente à SEADM, via SEI.",
IF(ISNUMBER(FIND("14.133",AA271)),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71" s="556"/>
    </row>
    <row r="272" spans="1:53" ht="60">
      <c r="A272" s="215" t="s">
        <v>71</v>
      </c>
      <c r="B272" s="216" t="s">
        <v>1519</v>
      </c>
      <c r="C272" s="215">
        <v>2025</v>
      </c>
      <c r="D272" s="216" t="s">
        <v>1786</v>
      </c>
      <c r="E272" s="215" t="s">
        <v>1787</v>
      </c>
      <c r="F272" s="217" t="s">
        <v>982</v>
      </c>
      <c r="G272" s="216" t="s">
        <v>983</v>
      </c>
      <c r="H272" s="215" t="s">
        <v>58</v>
      </c>
      <c r="I272" s="215" t="s">
        <v>984</v>
      </c>
      <c r="J272" s="218">
        <v>45680</v>
      </c>
      <c r="K272" s="62" t="str">
        <f>TEXT(J272,"DD/MM/AA")</f>
        <v>23/01/25</v>
      </c>
      <c r="L272" s="218">
        <v>46045</v>
      </c>
      <c r="M272" s="63" t="str">
        <f>TEXT(L272,"DD/MM/AA")</f>
        <v>23/01/26</v>
      </c>
      <c r="N272" s="115">
        <f>_xlfn.DAYS(CONTRATOS[[#This Row],[TÉRMINO]],CONTRATOS[[#This Row],[INÍCIO]])</f>
        <v>365</v>
      </c>
      <c r="O272" s="219" t="str">
        <f ca="1">IF(ISBLANK(CONTRATOS[[#This Row],[TÉRMINO]]),"-",IF(ISNUMBER(CONTRATOS[[#This Row],[TÉRMINO]]),IF(CONTRATOS[[#This Row],[TÉRMINO]]&lt;TODAY(),"EXPIRADO",CONTRATOS[[#This Row],[TÉRMINO]]-TODAY()),"INDETERMINADO"))</f>
        <v>EXPIRADO</v>
      </c>
      <c r="P272" s="221" t="str">
        <f ca="1">IF(O272="EXPIRADO","EXPIRADO",(IF(O272&lt;=30,"INFERIOR A 30 DIAS",(IF(O272&lt;=60,"INFERIOR A 60 DIAS",(IF(O272&lt;=90,"INFERIOR A 90 DIAS",(IF(O272&lt;=120,"INFERIOR A 120 DIAS",(IF(O272&lt;150,"INFERIOR A 150 DIAS",(IF(O272=150,"150 DIAS","SUPERIOR A 150 DIAS")))))))))))))</f>
        <v>EXPIRADO</v>
      </c>
      <c r="Q272" s="219" t="str">
        <f ca="1">IF(CONTRATOS[[#This Row],[TÉRMINO]]="","VIGENTE",IF(CONTRATOS[[#This Row],[TÉRMINO]]&gt;=TODAY(),"VIGENTE","EXPIRADO"))</f>
        <v>EXPIRADO</v>
      </c>
      <c r="R272" s="309">
        <v>29979.3</v>
      </c>
      <c r="S272" s="268" t="s">
        <v>60</v>
      </c>
      <c r="T272" s="66">
        <f>IF(LEFT(AY272,3)="ARP",
    0,
    IFERROR(VLOOKUP(AY272,'M.11 Contratos execução'!A:V,17,FALSE),0)
)</f>
        <v>0</v>
      </c>
      <c r="U272" s="593" t="s">
        <v>243</v>
      </c>
      <c r="V272" s="222" t="s">
        <v>1788</v>
      </c>
      <c r="W272" s="96" cm="1">
        <f t="array" ref="W27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72" s="96" cm="1">
        <f t="array" ref="X27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31574.091</v>
      </c>
      <c r="Y272" s="133">
        <v>59590</v>
      </c>
      <c r="Z272" s="224"/>
      <c r="AA272" s="215" t="s">
        <v>81</v>
      </c>
      <c r="AB272" s="359"/>
      <c r="AC272" s="215"/>
      <c r="AD272" s="282" t="str">
        <f>IF(CONTRATOS[[#This Row],[DIAS_CONTRATO]]&lt;=1800,"PRAZO LEGAL",IF(CONTRATOS[[#This Row],[DIAS_CONTRATO]]&lt;=2130,"EXCEPCIONAL","EMERGENCIAL"))</f>
        <v>PRAZO LEGAL</v>
      </c>
      <c r="AE272" s="215" t="str">
        <f>YEAR(L272) &amp; " - " &amp; IF(MONTH(L272)&lt;=3, "1º Trimestre", IF(MONTH(L272)&lt;=6, "2º Trimestre", IF(MONTH(L272)&lt;=9, "3º Trimestre", IF(MONTH(L272)&lt;=12, "4º Trimestre"))))</f>
        <v>2026 - 1º Trimestre</v>
      </c>
      <c r="AF272" s="218">
        <f>CONTRATOS[[#This Row],[TÉRMINO]]-60</f>
        <v>45985</v>
      </c>
      <c r="AG272" s="116" t="str">
        <f>IF(Z272="","Sem informação", IF(Z272&lt;=AF272, "Dentro do prazo", "Fora do prazo"))</f>
        <v>Sem informação</v>
      </c>
      <c r="AH272" s="263" t="s">
        <v>82</v>
      </c>
      <c r="AI272" s="215"/>
      <c r="AJ272" s="215" t="s">
        <v>987</v>
      </c>
      <c r="AK272" s="215" t="s">
        <v>69</v>
      </c>
      <c r="AL272" s="215" t="s">
        <v>988</v>
      </c>
      <c r="AM272" s="215" t="s">
        <v>69</v>
      </c>
      <c r="AN272" s="215" t="s">
        <v>69</v>
      </c>
      <c r="AO27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edson.souza@tjpa.jus.br;; erison.souza@tjpa.jus.br; ; ;coordenadoria.contratos@tjpa.jus.br</v>
      </c>
      <c r="AP272" s="227">
        <f ca="1">CONTRATOS[[#This Row],[TÉRMINO]]-TODAY()</f>
        <v>-129</v>
      </c>
      <c r="AQ272" s="215" t="str">
        <f>IF(YEAR(CONTRATOS[[#This Row],[TÉRMINO]])=2024,INT((MONTH(CONTRATOS[[#This Row],[TÉRMINO]])+2)/3),"")</f>
        <v/>
      </c>
      <c r="AR272" s="215"/>
      <c r="AS272" s="58" t="str">
        <f ca="1">IF(TODAY()-AB272&gt;365,"Iniciar Processo de Reajuste","Aguardar anualidade")</f>
        <v>Iniciar Processo de Reajuste</v>
      </c>
      <c r="AT272" s="215" t="str">
        <f>_xlfn.CONCAT(TEXT(B272,"000"),"/",C272)</f>
        <v>019/2025</v>
      </c>
      <c r="AU272" s="215"/>
      <c r="AV272" s="58" t="str" cm="1">
        <f t="array" ref="AV272">IF(CONTRATOS[[#This Row],[NOME DO FISCAL ]]="Sem indicação",
   CONTRATOS[[#This Row],[NOME DO FISCAL ]],
   _xlfn.LET(
      _xlpm.s, " "&amp;TRIM(CONTRATOS[[#This Row],[NOME DO FISCAL ]]),
      _xlpm.n, LEN(_xlpm.s)-1,
      _xlpm.idx, _xlfn.SEQUENCE(1,_xlpm.n),
      _xlpm.letras, IF(MID(_xlpm.s,_xlpm.idx,1)=" ", MID(_xlpm.s,_xlpm.idx+1,1), ""),
      _xlfn.TEXTJOIN("",TRUE,_xlpm.letras)
   )
)</f>
        <v>ELdS</v>
      </c>
      <c r="AW272" s="57" t="str">
        <f>IF(CONTRATOS[[#This Row],[FISCAL DEMANDANTE]]="sem indicação",CONTRATOS[[#This Row],[FISCAL TECNICO]],CONTRATOS[[#This Row],[FISCAL DEMANDANTE]])</f>
        <v>Erison Lima de Souza</v>
      </c>
      <c r="AX272" s="540" cm="1">
        <f t="array" ref="AX27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72" s="58" t="str">
        <f>_xlfn.CONCAT(CONTRATOS[[#This Row],[ARP ou CONTRATO]],CONTRATOS[[#This Row],[N°ANO]])</f>
        <v>ARP019/2025</v>
      </c>
      <c r="AZ272" s="293" t="str">
        <f>IF(ISNUMBER(FIND("8.666",AA272)),
"Nos termos da Portaria n° 3.615/2021-GP, a prorrogação de contratos administrativos deverá ser instaurada com antecedência mínima de 60 (sessenta) dias do término da vigência, mediante envio do respectivo expediente à SEADM, via SEI.",
IF(ISNUMBER(FIND("14.133",AA272)),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72" s="556"/>
    </row>
    <row r="273" spans="1:53" ht="60">
      <c r="A273" s="58" t="s">
        <v>52</v>
      </c>
      <c r="B273" s="57" t="s">
        <v>338</v>
      </c>
      <c r="C273" s="58">
        <v>2024</v>
      </c>
      <c r="D273" s="190" t="s">
        <v>1789</v>
      </c>
      <c r="E273" s="190" t="s">
        <v>1790</v>
      </c>
      <c r="F273" s="239" t="s">
        <v>1791</v>
      </c>
      <c r="G273" s="190" t="s">
        <v>57</v>
      </c>
      <c r="H273" s="190" t="s">
        <v>1792</v>
      </c>
      <c r="I273" s="318" t="s">
        <v>1793</v>
      </c>
      <c r="J273" s="191">
        <v>45356</v>
      </c>
      <c r="K273" s="192">
        <v>45721</v>
      </c>
      <c r="L273" s="61">
        <v>46085</v>
      </c>
      <c r="M273" s="63" t="str">
        <f>TEXT(L273,"DD/MM/AA")</f>
        <v>04/03/26</v>
      </c>
      <c r="N273" s="115">
        <f>_xlfn.DAYS(CONTRATOS[[#This Row],[TÉRMINO]],CONTRATOS[[#This Row],[INÍCIO]])</f>
        <v>729</v>
      </c>
      <c r="O273" s="62" t="str">
        <f ca="1">IF(ISBLANK(CONTRATOS[[#This Row],[TÉRMINO]]),"-",IF(ISNUMBER(CONTRATOS[[#This Row],[TÉRMINO]]),IF(CONTRATOS[[#This Row],[TÉRMINO]]&lt;TODAY(),"EXPIRADO",CONTRATOS[[#This Row],[TÉRMINO]]-TODAY()),"INDETERMINADO"))</f>
        <v>EXPIRADO</v>
      </c>
      <c r="P273" s="64" t="str">
        <f ca="1">IF(O273="EXPIRADO","EXPIRADO",(IF(O273&lt;=30,"INFERIOR A 30 DIAS",(IF(O273&lt;=60,"INFERIOR A 60 DIAS",(IF(O273&lt;=90,"INFERIOR A 90 DIAS",(IF(O273&lt;=120,"INFERIOR A 120 DIAS",(IF(O273&lt;150,"INFERIOR A 150 DIAS",(IF(O273=150,"150 DIAS","SUPERIOR A 150 DIAS")))))))))))))</f>
        <v>EXPIRADO</v>
      </c>
      <c r="Q273" s="64" t="str">
        <f ca="1">IF(CONTRATOS[[#This Row],[TÉRMINO]]="","VIGENTE",IF(CONTRATOS[[#This Row],[TÉRMINO]]&gt;=TODAY(),"VIGENTE","EXPIRADO"))</f>
        <v>EXPIRADO</v>
      </c>
      <c r="R273" s="293">
        <v>1235766.71</v>
      </c>
      <c r="S273" s="190" t="s">
        <v>60</v>
      </c>
      <c r="T273" s="66">
        <f>IF(LEFT(AY273,3)="ARP",
    0,
    IFERROR(VLOOKUP(AY273,'M.11 Contratos execução'!A:V,17,FALSE),0)
)</f>
        <v>2</v>
      </c>
      <c r="U273" s="455" t="s">
        <v>61</v>
      </c>
      <c r="V273" s="167" t="s">
        <v>1794</v>
      </c>
      <c r="W273" s="96" cm="1">
        <f t="array" ref="W27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73" s="96" cm="1">
        <f t="array" ref="X27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1682926.77</v>
      </c>
      <c r="Y273" s="67" t="s">
        <v>1795</v>
      </c>
      <c r="Z273" s="158">
        <v>45978</v>
      </c>
      <c r="AA273" s="58" t="s">
        <v>64</v>
      </c>
      <c r="AB273" s="58"/>
      <c r="AC273" s="58" t="s">
        <v>82</v>
      </c>
      <c r="AD273" s="289" t="str">
        <f>IF(CONTRATOS[[#This Row],[DIAS_CONTRATO]]&lt;=1800,"PRAZO LEGAL",IF(CONTRATOS[[#This Row],[DIAS_CONTRATO]]&lt;=2130,"EXCEPCIONAL","EMERGENCIAL"))</f>
        <v>PRAZO LEGAL</v>
      </c>
      <c r="AE273" s="116" t="str">
        <f>YEAR(L273) &amp; " - " &amp; IF(MONTH(L273)&lt;=3, "1º Trimestre", IF(MONTH(L273)&lt;=6, "2º Trimestre", IF(MONTH(L273)&lt;=9, "3º Trimestre", IF(MONTH(L273)&lt;=12, "4º Trimestre"))))</f>
        <v>2026 - 1º Trimestre</v>
      </c>
      <c r="AF273" s="130">
        <f>CONTRATOS[[#This Row],[TÉRMINO]]-60</f>
        <v>46025</v>
      </c>
      <c r="AG273" s="116" t="str">
        <f>IF(Z273="","Sem informação", IF(Z273&lt;=AF273, "Dentro do prazo", "Fora do prazo"))</f>
        <v>Dentro do prazo</v>
      </c>
      <c r="AH273" s="79" t="s">
        <v>115</v>
      </c>
      <c r="AJ273" s="255" t="s">
        <v>1796</v>
      </c>
      <c r="AK273" s="255" t="s">
        <v>1796</v>
      </c>
      <c r="AL273" s="255" t="s">
        <v>569</v>
      </c>
      <c r="AM273" s="256" t="s">
        <v>291</v>
      </c>
      <c r="AN273" s="256" t="s">
        <v>291</v>
      </c>
      <c r="AO27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jose.araujo@tjpa.jus.br;jose.araujo@tjpa.jus.br; gabriel.ventura@tjpa.jus.br; ; ;coordenadoria.contratos@tjpa.jus.br</v>
      </c>
      <c r="AP273" s="143">
        <f ca="1">CONTRATOS[[#This Row],[TÉRMINO]]-TODAY()</f>
        <v>-89</v>
      </c>
      <c r="AQ273" s="58" t="str">
        <f>IF(YEAR(CONTRATOS[[#This Row],[TÉRMINO]])=2024,INT((MONTH(CONTRATOS[[#This Row],[TÉRMINO]])+2)/3),"")</f>
        <v/>
      </c>
      <c r="AR273" s="58"/>
      <c r="AS273" s="58" t="str">
        <f ca="1">IF(TODAY()-AB273&gt;365,"Iniciar Processo de Reajuste","Aguardar anualidade")</f>
        <v>Iniciar Processo de Reajuste</v>
      </c>
      <c r="AT273" s="58" t="str">
        <f>_xlfn.CONCAT(TEXT(B273,"000"),"/",C273)</f>
        <v>021/2024</v>
      </c>
      <c r="AU273" s="58"/>
      <c r="AV273" s="58" t="str" cm="1">
        <f t="array" ref="AV273">IF(CONTRATOS[[#This Row],[NOME DO FISCAL ]]="Sem indicação",
   CONTRATOS[[#This Row],[NOME DO FISCAL ]],
   _xlfn.LET(
      _xlpm.s, " "&amp;TRIM(CONTRATOS[[#This Row],[NOME DO FISCAL ]]),
      _xlpm.n, LEN(_xlpm.s)-1,
      _xlpm.idx, _xlfn.SEQUENCE(1,_xlpm.n),
      _xlpm.letras, IF(MID(_xlpm.s,_xlpm.idx,1)=" ", MID(_xlpm.s,_xlpm.idx+1,1), ""),
      _xlfn.TEXTJOIN("",TRUE,_xlpm.letras)
   )
)</f>
        <v>JLSdA</v>
      </c>
      <c r="AW273" s="57" t="str">
        <f>IF(CONTRATOS[[#This Row],[FISCAL DEMANDANTE]]="sem indicação",CONTRATOS[[#This Row],[FISCAL TECNICO]],CONTRATOS[[#This Row],[FISCAL DEMANDANTE]])</f>
        <v>Jose Luis Sarmento de Araujo</v>
      </c>
      <c r="AX273" s="540" cm="1">
        <f t="array" ref="AX27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1608882.47</v>
      </c>
      <c r="AY273" s="58" t="str">
        <f>_xlfn.CONCAT(CONTRATOS[[#This Row],[ARP ou CONTRATO]],CONTRATOS[[#This Row],[N°ANO]])</f>
        <v>CONTRATO021/2024</v>
      </c>
      <c r="AZ273" s="293" t="str">
        <f>IF(ISNUMBER(FIND("8.666",AA273)),
"Nos termos da Portaria n° 3.615/2021-GP, a prorrogação de contratos administrativos deverá ser instaurada com antecedência mínima de 60 (sessenta) dias do término da vigência, mediante envio do respectivo expediente à SEADM, via SEI.",
IF(ISNUMBER(FIND("14.133",AA273)),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73" s="556"/>
    </row>
    <row r="274" spans="1:53" ht="107.25">
      <c r="A274" s="58" t="s">
        <v>52</v>
      </c>
      <c r="B274" s="68" t="s">
        <v>921</v>
      </c>
      <c r="C274" s="69" t="s">
        <v>1797</v>
      </c>
      <c r="D274" s="57" t="s">
        <v>1675</v>
      </c>
      <c r="E274" s="58" t="s">
        <v>1676</v>
      </c>
      <c r="F274" s="59" t="s">
        <v>1798</v>
      </c>
      <c r="G274" s="75" t="s">
        <v>387</v>
      </c>
      <c r="H274" s="58" t="s">
        <v>132</v>
      </c>
      <c r="I274" s="60" t="s">
        <v>1799</v>
      </c>
      <c r="J274" s="61">
        <v>42394</v>
      </c>
      <c r="K274" s="62" t="str">
        <f>TEXT(J274,"DD/MM/AA")</f>
        <v>25/01/16</v>
      </c>
      <c r="L274" s="61">
        <v>46087</v>
      </c>
      <c r="M274" s="63" t="str">
        <f>TEXT(L274,"DD/MM/AA")</f>
        <v>06/03/26</v>
      </c>
      <c r="N274" s="62">
        <f>_xlfn.DAYS(CONTRATOS[[#This Row],[TÉRMINO]],CONTRATOS[[#This Row],[INÍCIO]])</f>
        <v>3693</v>
      </c>
      <c r="O274" s="64" t="str">
        <f ca="1">IF(ISBLANK(CONTRATOS[[#This Row],[TÉRMINO]]),"-",IF(ISNUMBER(CONTRATOS[[#This Row],[TÉRMINO]]),IF(CONTRATOS[[#This Row],[TÉRMINO]]&lt;TODAY(),"EXPIRADO",CONTRATOS[[#This Row],[TÉRMINO]]-TODAY()),"INDETERMINADO"))</f>
        <v>EXPIRADO</v>
      </c>
      <c r="P274" s="64" t="str">
        <f ca="1">IF(O274="EXPIRADO","EXPIRADO",(IF(O274&lt;=30,"INFERIOR A 30 DIAS",(IF(O274&lt;=60,"INFERIOR A 60 DIAS",(IF(O274&lt;=90,"INFERIOR A 90 DIAS",(IF(O274&lt;=120,"INFERIOR A 120 DIAS",(IF(O274&lt;150,"INFERIOR A 150 DIAS",(IF(O274=150,"150 DIAS","SUPERIOR A 150 DIAS")))))))))))))</f>
        <v>EXPIRADO</v>
      </c>
      <c r="Q274" s="64" t="str">
        <f ca="1">IF(CONTRATOS[[#This Row],[TÉRMINO]]="","VIGENTE",IF(CONTRATOS[[#This Row],[TÉRMINO]]&gt;=TODAY(),"VIGENTE","EXPIRADO"))</f>
        <v>EXPIRADO</v>
      </c>
      <c r="R274" s="72">
        <v>690000</v>
      </c>
      <c r="S274" s="65" t="s">
        <v>60</v>
      </c>
      <c r="T274" s="66">
        <f>IF(LEFT(AY274,3)="ARP",
    0,
    IFERROR(VLOOKUP(AY274,'M.11 Contratos execução'!A:V,17,FALSE),0)
)</f>
        <v>11</v>
      </c>
      <c r="U274" s="58" t="s">
        <v>78</v>
      </c>
      <c r="V274" s="58" t="s">
        <v>1800</v>
      </c>
      <c r="W274" s="96" cm="1">
        <f t="array" ref="W27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74" s="96" cm="1">
        <f t="array" ref="X27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2664000</v>
      </c>
      <c r="Y274" s="67" t="s">
        <v>1801</v>
      </c>
      <c r="Z274" s="158"/>
      <c r="AA274" s="58" t="s">
        <v>64</v>
      </c>
      <c r="AB274" s="58"/>
      <c r="AC274" s="58" t="s">
        <v>65</v>
      </c>
      <c r="AD274" s="58" t="str">
        <f>IF(CONTRATOS[[#This Row],[DIAS_CONTRATO]]&lt;=1800,"PRAZO LEGAL",IF(CONTRATOS[[#This Row],[DIAS_CONTRATO]]&lt;=2130,"EXCEPCIONAL","EMERGENCIAL"))</f>
        <v>EMERGENCIAL</v>
      </c>
      <c r="AE274" s="58" t="str">
        <f>YEAR(L274) &amp; " - " &amp; IF(MONTH(L274)&lt;=3, "1º Trimestre", IF(MONTH(L274)&lt;=6, "2º Trimestre", IF(MONTH(L274)&lt;=9, "3º Trimestre", IF(MONTH(L274)&lt;=12, "4º Trimestre"))))</f>
        <v>2026 - 1º Trimestre</v>
      </c>
      <c r="AF274" s="61">
        <f>CONTRATOS[[#This Row],[TÉRMINO]]-60</f>
        <v>46027</v>
      </c>
      <c r="AG274" s="116" t="str">
        <f>IF(Z274="","Sem informação", IF(Z274&lt;=AF274, "Dentro do prazo", "Fora do prazo"))</f>
        <v>Sem informação</v>
      </c>
      <c r="AH274" s="79" t="s">
        <v>66</v>
      </c>
      <c r="AJ274" s="58" t="s">
        <v>138</v>
      </c>
      <c r="AK274" s="58" t="s">
        <v>138</v>
      </c>
      <c r="AL274" s="58" t="s">
        <v>139</v>
      </c>
      <c r="AM274" s="115" t="s">
        <v>69</v>
      </c>
      <c r="AN274" s="115" t="s">
        <v>1660</v>
      </c>
      <c r="AO27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antonio.souza@tjpa.jus.br; ; sheyla.melo@tjpa.jus.br;coordenadoria.contratos@tjpa.jus.br</v>
      </c>
      <c r="AP274" s="143">
        <f ca="1">CONTRATOS[[#This Row],[TÉRMINO]]-TODAY()</f>
        <v>-87</v>
      </c>
      <c r="AQ274" s="58" t="str">
        <f>IF(YEAR(CONTRATOS[[#This Row],[TÉRMINO]])=2024,INT((MONTH(CONTRATOS[[#This Row],[TÉRMINO]])+2)/3),"")</f>
        <v/>
      </c>
      <c r="AR274" s="58"/>
      <c r="AS274" s="58" t="str">
        <f ca="1">IF(TODAY()-AB274&gt;365,"Iniciar Processo de Reajuste","Aguardar anualidade")</f>
        <v>Iniciar Processo de Reajuste</v>
      </c>
      <c r="AT274" s="58" t="str">
        <f>_xlfn.CONCAT(TEXT(B274,"000"),"/",C274)</f>
        <v>005/2016</v>
      </c>
      <c r="AU274" s="58"/>
      <c r="AV274" s="58" t="str" cm="1">
        <f t="array" ref="AV274">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274" s="57" t="str">
        <f>IF(CONTRATOS[[#This Row],[FISCAL DEMANDANTE]]="sem indicação",CONTRATOS[[#This Row],[FISCAL TECNICO]],CONTRATOS[[#This Row],[FISCAL DEMANDANTE]])</f>
        <v>Jose Nasareno de Macedo Silva</v>
      </c>
      <c r="AX274" s="540" cm="1">
        <f t="array" ref="AX27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5632273.8700000001</v>
      </c>
      <c r="AY274" s="58" t="str">
        <f>_xlfn.CONCAT(CONTRATOS[[#This Row],[ARP ou CONTRATO]],CONTRATOS[[#This Row],[N°ANO]])</f>
        <v>CONTRATO005/2016</v>
      </c>
      <c r="AZ274" s="293" t="str">
        <f>IF(ISNUMBER(FIND("8.666",AA274)),
"Nos termos da Portaria n° 3.615/2021-GP, a prorrogação de contratos administrativos deverá ser instaurada com antecedência mínima de 60 (sessenta) dias do término da vigência, mediante envio do respectivo expediente à SEADM, via SEI.",
IF(ISNUMBER(FIND("14.133",AA274)),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74" s="556"/>
    </row>
    <row r="275" spans="1:53" ht="84">
      <c r="A275" s="58" t="s">
        <v>52</v>
      </c>
      <c r="B275" s="68" t="s">
        <v>1025</v>
      </c>
      <c r="C275" s="69">
        <v>2020</v>
      </c>
      <c r="D275" s="98" t="s">
        <v>1802</v>
      </c>
      <c r="E275" s="58" t="s">
        <v>1803</v>
      </c>
      <c r="F275" s="99" t="s">
        <v>1804</v>
      </c>
      <c r="G275" s="115" t="s">
        <v>57</v>
      </c>
      <c r="H275" s="58" t="s">
        <v>58</v>
      </c>
      <c r="I275" s="60" t="s">
        <v>1805</v>
      </c>
      <c r="J275" s="61">
        <v>43901</v>
      </c>
      <c r="K275" s="62" t="str">
        <f>TEXT(J275,"DD/MM/AA")</f>
        <v>11/03/20</v>
      </c>
      <c r="L275" s="61">
        <v>46092</v>
      </c>
      <c r="M275" s="63" t="str">
        <f>TEXT(L275,"DD/MM/AA")</f>
        <v>11/03/26</v>
      </c>
      <c r="N275" s="62">
        <f>_xlfn.DAYS(CONTRATOS[[#This Row],[TÉRMINO]],CONTRATOS[[#This Row],[INÍCIO]])</f>
        <v>2191</v>
      </c>
      <c r="O275" s="64" t="str">
        <f ca="1">IF(ISBLANK(CONTRATOS[[#This Row],[TÉRMINO]]),"-",IF(ISNUMBER(CONTRATOS[[#This Row],[TÉRMINO]]),IF(CONTRATOS[[#This Row],[TÉRMINO]]&lt;TODAY(),"EXPIRADO",CONTRATOS[[#This Row],[TÉRMINO]]-TODAY()),"INDETERMINADO"))</f>
        <v>EXPIRADO</v>
      </c>
      <c r="P275" s="64" t="str">
        <f ca="1">IF(O275="EXPIRADO","EXPIRADO",(IF(O275&lt;=30,"INFERIOR A 30 DIAS",(IF(O275&lt;=60,"INFERIOR A 60 DIAS",(IF(O275&lt;=90,"INFERIOR A 90 DIAS",(IF(O275&lt;=120,"INFERIOR A 120 DIAS",(IF(O275&lt;150,"INFERIOR A 150 DIAS",(IF(O275=150,"150 DIAS","SUPERIOR A 150 DIAS")))))))))))))</f>
        <v>EXPIRADO</v>
      </c>
      <c r="Q275" s="64" t="str">
        <f ca="1">IF(CONTRATOS[[#This Row],[TÉRMINO]]="","VIGENTE",IF(CONTRATOS[[#This Row],[TÉRMINO]]&gt;=TODAY(),"VIGENTE","EXPIRADO"))</f>
        <v>EXPIRADO</v>
      </c>
      <c r="R275" s="72">
        <v>1110048</v>
      </c>
      <c r="S275" s="65" t="s">
        <v>60</v>
      </c>
      <c r="T275" s="66">
        <f>IF(LEFT(AY275,3)="ARP",
    0,
    IFERROR(VLOOKUP(AY275,'M.11 Contratos execução'!A:V,17,FALSE),0)
)</f>
        <v>7</v>
      </c>
      <c r="U275" s="455" t="s">
        <v>243</v>
      </c>
      <c r="V275" s="58" t="s">
        <v>1806</v>
      </c>
      <c r="W275" s="96" cm="1">
        <f t="array" ref="W27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75" s="96" cm="1">
        <f t="array" ref="X27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1371243</v>
      </c>
      <c r="Y275" s="67" t="s">
        <v>1807</v>
      </c>
      <c r="Z275" s="158"/>
      <c r="AA275" s="58" t="s">
        <v>64</v>
      </c>
      <c r="AB275" s="58"/>
      <c r="AC275" s="58" t="s">
        <v>101</v>
      </c>
      <c r="AD275" s="58" t="str">
        <f>IF(CONTRATOS[[#This Row],[DIAS_CONTRATO]]&lt;=1800,"PRAZO LEGAL",IF(CONTRATOS[[#This Row],[DIAS_CONTRATO]]&lt;=2130,"EXCEPCIONAL","EMERGENCIAL"))</f>
        <v>EMERGENCIAL</v>
      </c>
      <c r="AE275" s="58" t="str">
        <f>YEAR(L275) &amp; " - " &amp; IF(MONTH(L275)&lt;=3, "1º Trimestre", IF(MONTH(L275)&lt;=6, "2º Trimestre", IF(MONTH(L275)&lt;=9, "3º Trimestre", IF(MONTH(L275)&lt;=12, "4º Trimestre"))))</f>
        <v>2026 - 1º Trimestre</v>
      </c>
      <c r="AF275" s="61">
        <f>CONTRATOS[[#This Row],[TÉRMINO]]-60</f>
        <v>46032</v>
      </c>
      <c r="AG275" s="116" t="str">
        <f>IF(Z275="","Sem informação", IF(Z275&lt;=AF275, "Dentro do prazo", "Fora do prazo"))</f>
        <v>Sem informação</v>
      </c>
      <c r="AH275" s="79" t="s">
        <v>66</v>
      </c>
      <c r="AJ275" s="58" t="s">
        <v>987</v>
      </c>
      <c r="AK275" s="58" t="s">
        <v>988</v>
      </c>
      <c r="AL275" s="58" t="s">
        <v>614</v>
      </c>
      <c r="AM275" s="115" t="s">
        <v>69</v>
      </c>
      <c r="AN275" s="115" t="s">
        <v>69</v>
      </c>
      <c r="AO27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edson.souza@tjpa.jus.br;erison.souza@tjpa.jus.br; max.machado@tjpa.jus.br; ; ;coordenadoria.contratos@tjpa.jus.br</v>
      </c>
      <c r="AP275" s="143">
        <f ca="1">CONTRATOS[[#This Row],[TÉRMINO]]-TODAY()</f>
        <v>-82</v>
      </c>
      <c r="AQ275" s="58" t="str">
        <f>IF(YEAR(CONTRATOS[[#This Row],[TÉRMINO]])=2024,INT((MONTH(CONTRATOS[[#This Row],[TÉRMINO]])+2)/3),"")</f>
        <v/>
      </c>
      <c r="AR275" s="58"/>
      <c r="AS275" s="58" t="str">
        <f ca="1">IF(TODAY()-AB275&gt;365,"Iniciar Processo de Reajuste","Aguardar anualidade")</f>
        <v>Iniciar Processo de Reajuste</v>
      </c>
      <c r="AT275" s="58" t="str">
        <f>_xlfn.CONCAT(TEXT(B275,"000"),"/",C275)</f>
        <v>007/2020</v>
      </c>
      <c r="AU275" s="58"/>
      <c r="AV275" s="58" t="str" cm="1">
        <f t="array" ref="AV275">IF(CONTRATOS[[#This Row],[NOME DO FISCAL ]]="Sem indicação",
   CONTRATOS[[#This Row],[NOME DO FISCAL ]],
   _xlfn.LET(
      _xlpm.s, " "&amp;TRIM(CONTRATOS[[#This Row],[NOME DO FISCAL ]]),
      _xlpm.n, LEN(_xlpm.s)-1,
      _xlpm.idx, _xlfn.SEQUENCE(1,_xlpm.n),
      _xlpm.letras, IF(MID(_xlpm.s,_xlpm.idx,1)=" ", MID(_xlpm.s,_xlpm.idx+1,1), ""),
      _xlfn.TEXTJOIN("",TRUE,_xlpm.letras)
   )
)</f>
        <v>ELdS</v>
      </c>
      <c r="AW275" s="57" t="str">
        <f>IF(CONTRATOS[[#This Row],[FISCAL DEMANDANTE]]="sem indicação",CONTRATOS[[#This Row],[FISCAL TECNICO]],CONTRATOS[[#This Row],[FISCAL DEMANDANTE]])</f>
        <v>Erison Lima de Souza</v>
      </c>
      <c r="AX275" s="540" cm="1">
        <f t="array" ref="AX27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7351325.79</v>
      </c>
      <c r="AY275" s="58" t="str">
        <f>_xlfn.CONCAT(CONTRATOS[[#This Row],[ARP ou CONTRATO]],CONTRATOS[[#This Row],[N°ANO]])</f>
        <v>CONTRATO007/2020</v>
      </c>
      <c r="AZ275" s="293" t="str">
        <f>IF(ISNUMBER(FIND("8.666",AA275)),
"Nos termos da Portaria n° 3.615/2021-GP, a prorrogação de contratos administrativos deverá ser instaurada com antecedência mínima de 60 (sessenta) dias do término da vigência, mediante envio do respectivo expediente à SEADM, via SEI.",
IF(ISNUMBER(FIND("14.133",AA275)),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75" s="556"/>
    </row>
    <row r="276" spans="1:53" ht="107.25">
      <c r="A276" s="58" t="s">
        <v>52</v>
      </c>
      <c r="B276" s="57" t="s">
        <v>507</v>
      </c>
      <c r="C276" s="58">
        <v>2024</v>
      </c>
      <c r="D276" s="57" t="s">
        <v>1808</v>
      </c>
      <c r="E276" s="58" t="s">
        <v>1809</v>
      </c>
      <c r="F276" s="59" t="s">
        <v>1810</v>
      </c>
      <c r="G276" s="57" t="s">
        <v>277</v>
      </c>
      <c r="H276" s="58" t="s">
        <v>1415</v>
      </c>
      <c r="I276" s="60" t="s">
        <v>1731</v>
      </c>
      <c r="J276" s="61">
        <v>45546</v>
      </c>
      <c r="K276" s="62" t="str">
        <f>TEXT(J276,"DD/MM/AA")</f>
        <v>11/09/24</v>
      </c>
      <c r="L276" s="61">
        <v>46092</v>
      </c>
      <c r="M276" s="63" t="str">
        <f>TEXT(L276,"DD/MM/AA")</f>
        <v>11/03/26</v>
      </c>
      <c r="N276" s="115">
        <f>_xlfn.DAYS(CONTRATOS[[#This Row],[TÉRMINO]],CONTRATOS[[#This Row],[INÍCIO]])</f>
        <v>546</v>
      </c>
      <c r="O276" s="64" t="str">
        <f ca="1">IF(ISBLANK(CONTRATOS[[#This Row],[TÉRMINO]]),"-",IF(ISNUMBER(CONTRATOS[[#This Row],[TÉRMINO]]),IF(CONTRATOS[[#This Row],[TÉRMINO]]&lt;TODAY(),"EXPIRADO",CONTRATOS[[#This Row],[TÉRMINO]]-TODAY()),"INDETERMINADO"))</f>
        <v>EXPIRADO</v>
      </c>
      <c r="P276" s="64" t="str">
        <f ca="1">IF(O276="EXPIRADO","EXPIRADO",(IF(O276&lt;=30,"INFERIOR A 30 DIAS",(IF(O276&lt;=60,"INFERIOR A 60 DIAS",(IF(O276&lt;=90,"INFERIOR A 90 DIAS",(IF(O276&lt;=120,"INFERIOR A 120 DIAS",(IF(O276&lt;150,"INFERIOR A 150 DIAS",(IF(O276=150,"150 DIAS","SUPERIOR A 150 DIAS")))))))))))))</f>
        <v>EXPIRADO</v>
      </c>
      <c r="Q276" s="62" t="str">
        <f ca="1">IF(CONTRATOS[[#This Row],[TÉRMINO]]="","VIGENTE",IF(CONTRATOS[[#This Row],[TÉRMINO]]&gt;=TODAY(),"VIGENTE","EXPIRADO"))</f>
        <v>EXPIRADO</v>
      </c>
      <c r="R276" s="293">
        <v>2088274</v>
      </c>
      <c r="S276" s="65" t="s">
        <v>60</v>
      </c>
      <c r="T276" s="66">
        <f>IF(LEFT(AY276,3)="ARP",
    0,
    IFERROR(VLOOKUP(AY276,'M.11 Contratos execução'!A:V,17,FALSE),0)
)</f>
        <v>1</v>
      </c>
      <c r="U276" s="58" t="s">
        <v>61</v>
      </c>
      <c r="V276" s="167" t="s">
        <v>1811</v>
      </c>
      <c r="W276" s="96" cm="1">
        <f t="array" ref="W27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76" s="96" cm="1">
        <f t="array" ref="X27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2734430.33</v>
      </c>
      <c r="Y276" s="106" t="s">
        <v>1812</v>
      </c>
      <c r="Z276" s="158"/>
      <c r="AA276" s="58" t="s">
        <v>81</v>
      </c>
      <c r="AB276" s="61">
        <v>45672</v>
      </c>
      <c r="AC276" s="58" t="s">
        <v>82</v>
      </c>
      <c r="AD276" s="289" t="str">
        <f>IF(CONTRATOS[[#This Row],[DIAS_CONTRATO]]&lt;=1800,"PRAZO LEGAL",IF(CONTRATOS[[#This Row],[DIAS_CONTRATO]]&lt;=2130,"EXCEPCIONAL","EMERGENCIAL"))</f>
        <v>PRAZO LEGAL</v>
      </c>
      <c r="AE276" s="116" t="str">
        <f>YEAR(L276) &amp; " - " &amp; IF(MONTH(L276)&lt;=3, "1º Trimestre", IF(MONTH(L276)&lt;=6, "2º Trimestre", IF(MONTH(L276)&lt;=9, "3º Trimestre", IF(MONTH(L276)&lt;=12, "4º Trimestre"))))</f>
        <v>2026 - 1º Trimestre</v>
      </c>
      <c r="AF276" s="130">
        <f>CONTRATOS[[#This Row],[TÉRMINO]]-60</f>
        <v>46032</v>
      </c>
      <c r="AG276" s="116" t="str">
        <f>IF(Z276="","Sem informação", IF(Z276&lt;=AF276, "Dentro do prazo", "Fora do prazo"))</f>
        <v>Sem informação</v>
      </c>
      <c r="AH276" s="79" t="s">
        <v>115</v>
      </c>
      <c r="AJ276" s="58" t="s">
        <v>1796</v>
      </c>
      <c r="AK276" s="58" t="s">
        <v>69</v>
      </c>
      <c r="AL276" s="58" t="s">
        <v>569</v>
      </c>
      <c r="AM276" s="58" t="s">
        <v>1813</v>
      </c>
      <c r="AN276" s="58" t="s">
        <v>1813</v>
      </c>
      <c r="AO27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jose.araujo@tjpa.jus.br;; gabriel.ventura@tjpa.jus.br; selma.lobato@tjpa.jus.br; selma.lobato@tjpa.jus.br;coordenadoria.contratos@tjpa.jus.br</v>
      </c>
      <c r="AP276" s="143">
        <f ca="1">CONTRATOS[[#This Row],[TÉRMINO]]-TODAY()</f>
        <v>-82</v>
      </c>
      <c r="AQ276" s="58" t="str">
        <f>IF(YEAR(CONTRATOS[[#This Row],[TÉRMINO]])=2024,INT((MONTH(CONTRATOS[[#This Row],[TÉRMINO]])+2)/3),"")</f>
        <v/>
      </c>
      <c r="AR276" s="58"/>
      <c r="AS276" s="58" t="str">
        <f ca="1">IF(TODAY()-AB276&gt;365,"Iniciar Processo de Reajuste","Aguardar anualidade")</f>
        <v>Iniciar Processo de Reajuste</v>
      </c>
      <c r="AT276" s="58" t="str">
        <f>_xlfn.CONCAT(TEXT(B276,"000"),"/",C276)</f>
        <v>096/2024</v>
      </c>
      <c r="AU276" s="58"/>
      <c r="AV276" s="58" t="str" cm="1">
        <f t="array" ref="AV276">IF(CONTRATOS[[#This Row],[NOME DO FISCAL ]]="Sem indicação",
   CONTRATOS[[#This Row],[NOME DO FISCAL ]],
   _xlfn.LET(
      _xlpm.s, " "&amp;TRIM(CONTRATOS[[#This Row],[NOME DO FISCAL ]]),
      _xlpm.n, LEN(_xlpm.s)-1,
      _xlpm.idx, _xlfn.SEQUENCE(1,_xlpm.n),
      _xlpm.letras, IF(MID(_xlpm.s,_xlpm.idx,1)=" ", MID(_xlpm.s,_xlpm.idx+1,1), ""),
      _xlfn.TEXTJOIN("",TRUE,_xlpm.letras)
   )
)</f>
        <v>GHdSV</v>
      </c>
      <c r="AW276" s="57" t="str">
        <f>IF(CONTRATOS[[#This Row],[FISCAL DEMANDANTE]]="sem indicação",CONTRATOS[[#This Row],[FISCAL TECNICO]],CONTRATOS[[#This Row],[FISCAL DEMANDANTE]])</f>
        <v>Gabriel Henrique da Silva Ventura</v>
      </c>
      <c r="AX276" s="540" cm="1">
        <f t="array" ref="AX27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2666272.2999999998</v>
      </c>
      <c r="AY276" s="58" t="str">
        <f>_xlfn.CONCAT(CONTRATOS[[#This Row],[ARP ou CONTRATO]],CONTRATOS[[#This Row],[N°ANO]])</f>
        <v>CONTRATO096/2024</v>
      </c>
      <c r="AZ276" s="293" t="str">
        <f>IF(ISNUMBER(FIND("8.666",AA276)),
"Nos termos da Portaria n° 3.615/2021-GP, a prorrogação de contratos administrativos deverá ser instaurada com antecedência mínima de 60 (sessenta) dias do término da vigência, mediante envio do respectivo expediente à SEADM, via SEI.",
IF(ISNUMBER(FIND("14.133",AA276)),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76" s="556"/>
    </row>
    <row r="277" spans="1:53" ht="178.5">
      <c r="A277" s="58" t="s">
        <v>52</v>
      </c>
      <c r="B277" s="57" t="s">
        <v>972</v>
      </c>
      <c r="C277" s="58">
        <v>2024</v>
      </c>
      <c r="D277" s="57" t="s">
        <v>1814</v>
      </c>
      <c r="E277" s="58" t="s">
        <v>1815</v>
      </c>
      <c r="F277" s="59" t="s">
        <v>1816</v>
      </c>
      <c r="G277" s="57" t="s">
        <v>277</v>
      </c>
      <c r="H277" s="58" t="s">
        <v>1415</v>
      </c>
      <c r="I277" s="60" t="s">
        <v>1029</v>
      </c>
      <c r="J277" s="61">
        <v>45363</v>
      </c>
      <c r="K277" s="62" t="str">
        <f>TEXT(J277,"DD/MM/AA")</f>
        <v>12/03/24</v>
      </c>
      <c r="L277" s="61">
        <v>46093</v>
      </c>
      <c r="M277" s="63" t="str">
        <f>TEXT(L277,"DD/MM/AA")</f>
        <v>12/03/26</v>
      </c>
      <c r="N277" s="115">
        <f>_xlfn.DAYS(CONTRATOS[[#This Row],[TÉRMINO]],CONTRATOS[[#This Row],[INÍCIO]])</f>
        <v>730</v>
      </c>
      <c r="O277" s="64" t="str">
        <f ca="1">IF(ISBLANK(CONTRATOS[[#This Row],[TÉRMINO]]),"-",IF(ISNUMBER(CONTRATOS[[#This Row],[TÉRMINO]]),IF(CONTRATOS[[#This Row],[TÉRMINO]]&lt;TODAY(),"EXPIRADO",CONTRATOS[[#This Row],[TÉRMINO]]-TODAY()),"INDETERMINADO"))</f>
        <v>EXPIRADO</v>
      </c>
      <c r="P277" s="64" t="str">
        <f ca="1">IF(O277="EXPIRADO","EXPIRADO",(IF(O277&lt;=30,"INFERIOR A 30 DIAS",(IF(O277&lt;=60,"INFERIOR A 60 DIAS",(IF(O277&lt;=90,"INFERIOR A 90 DIAS",(IF(O277&lt;=120,"INFERIOR A 120 DIAS",(IF(O277&lt;150,"INFERIOR A 150 DIAS",(IF(O277=150,"150 DIAS","SUPERIOR A 150 DIAS")))))))))))))</f>
        <v>EXPIRADO</v>
      </c>
      <c r="Q277" s="62" t="str">
        <f ca="1">IF(CONTRATOS[[#This Row],[TÉRMINO]]="","VIGENTE",IF(CONTRATOS[[#This Row],[TÉRMINO]]&gt;=TODAY(),"VIGENTE","EXPIRADO"))</f>
        <v>EXPIRADO</v>
      </c>
      <c r="R277" s="72">
        <v>4690052.97</v>
      </c>
      <c r="S277" s="65" t="s">
        <v>60</v>
      </c>
      <c r="T277" s="66">
        <f>IF(LEFT(AY277,3)="ARP",
    0,
    IFERROR(VLOOKUP(AY277,'M.11 Contratos execução'!A:V,17,FALSE),0)
)</f>
        <v>4</v>
      </c>
      <c r="U277" s="58" t="s">
        <v>61</v>
      </c>
      <c r="V277" s="167" t="s">
        <v>1817</v>
      </c>
      <c r="W277" s="96" cm="1">
        <f t="array" ref="W27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77" s="96" cm="1">
        <f t="array" ref="X27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5190192.74</v>
      </c>
      <c r="Y277" s="67" t="s">
        <v>1818</v>
      </c>
      <c r="Z277" s="158"/>
      <c r="AA277" s="143" t="s">
        <v>64</v>
      </c>
      <c r="AB277" s="58"/>
      <c r="AC277" s="58" t="s">
        <v>82</v>
      </c>
      <c r="AD277" s="289" t="str">
        <f>IF(CONTRATOS[[#This Row],[DIAS_CONTRATO]]&lt;=1800,"PRAZO LEGAL",IF(CONTRATOS[[#This Row],[DIAS_CONTRATO]]&lt;=2130,"EXCEPCIONAL","EMERGENCIAL"))</f>
        <v>PRAZO LEGAL</v>
      </c>
      <c r="AE277" s="116" t="str">
        <f>YEAR(L277) &amp; " - " &amp; IF(MONTH(L277)&lt;=3, "1º Trimestre", IF(MONTH(L277)&lt;=6, "2º Trimestre", IF(MONTH(L277)&lt;=9, "3º Trimestre", IF(MONTH(L277)&lt;=12, "4º Trimestre"))))</f>
        <v>2026 - 1º Trimestre</v>
      </c>
      <c r="AF277" s="130">
        <f>CONTRATOS[[#This Row],[TÉRMINO]]-60</f>
        <v>46033</v>
      </c>
      <c r="AG277" s="116" t="str">
        <f>IF(Z277="","Sem informação", IF(Z277&lt;=AF277, "Dentro do prazo", "Fora do prazo"))</f>
        <v>Sem informação</v>
      </c>
      <c r="AH277" s="58" t="s">
        <v>66</v>
      </c>
      <c r="AJ277" s="58" t="s">
        <v>1796</v>
      </c>
      <c r="AK277" s="58" t="s">
        <v>69</v>
      </c>
      <c r="AL277" s="58" t="s">
        <v>569</v>
      </c>
      <c r="AM277" s="58" t="s">
        <v>69</v>
      </c>
      <c r="AN277" s="58" t="s">
        <v>569</v>
      </c>
      <c r="AO27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jose.araujo@tjpa.jus.br;; gabriel.ventura@tjpa.jus.br; ; gabriel.ventura@tjpa.jus.br;coordenadoria.contratos@tjpa.jus.br</v>
      </c>
      <c r="AP277" s="143">
        <f ca="1">CONTRATOS[[#This Row],[TÉRMINO]]-TODAY()</f>
        <v>-81</v>
      </c>
      <c r="AQ277" s="58" t="str">
        <f>IF(YEAR(CONTRATOS[[#This Row],[TÉRMINO]])=2024,INT((MONTH(CONTRATOS[[#This Row],[TÉRMINO]])+2)/3),"")</f>
        <v/>
      </c>
      <c r="AR277" s="58"/>
      <c r="AS277" s="58" t="str">
        <f ca="1">IF(TODAY()-AB277&gt;365,"Iniciar Processo de Reajuste","Aguardar anualidade")</f>
        <v>Iniciar Processo de Reajuste</v>
      </c>
      <c r="AT277" s="58" t="str">
        <f>_xlfn.CONCAT(TEXT(B277,"000"),"/",C277)</f>
        <v>028/2024</v>
      </c>
      <c r="AU277" s="58"/>
      <c r="AV277" s="58" t="str" cm="1">
        <f t="array" ref="AV277">IF(CONTRATOS[[#This Row],[NOME DO FISCAL ]]="Sem indicação",
   CONTRATOS[[#This Row],[NOME DO FISCAL ]],
   _xlfn.LET(
      _xlpm.s, " "&amp;TRIM(CONTRATOS[[#This Row],[NOME DO FISCAL ]]),
      _xlpm.n, LEN(_xlpm.s)-1,
      _xlpm.idx, _xlfn.SEQUENCE(1,_xlpm.n),
      _xlpm.letras, IF(MID(_xlpm.s,_xlpm.idx,1)=" ", MID(_xlpm.s,_xlpm.idx+1,1), ""),
      _xlfn.TEXTJOIN("",TRUE,_xlpm.letras)
   )
)</f>
        <v>GHdSV</v>
      </c>
      <c r="AW277" s="57" t="str">
        <f>IF(CONTRATOS[[#This Row],[FISCAL DEMANDANTE]]="sem indicação",CONTRATOS[[#This Row],[FISCAL TECNICO]],CONTRATOS[[#This Row],[FISCAL DEMANDANTE]])</f>
        <v>Gabriel Henrique da Silva Ventura</v>
      </c>
      <c r="AX277" s="540" cm="1">
        <f t="array" ref="AX27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4914532.16</v>
      </c>
      <c r="AY277" s="58" t="str">
        <f>_xlfn.CONCAT(CONTRATOS[[#This Row],[ARP ou CONTRATO]],CONTRATOS[[#This Row],[N°ANO]])</f>
        <v>CONTRATO028/2024</v>
      </c>
      <c r="AZ277" s="293" t="str">
        <f>IF(ISNUMBER(FIND("8.666",AA277)),
"Nos termos da Portaria n° 3.615/2021-GP, a prorrogação de contratos administrativos deverá ser instaurada com antecedência mínima de 60 (sessenta) dias do término da vigência, mediante envio do respectivo expediente à SEADM, via SEI.",
IF(ISNUMBER(FIND("14.133",AA277)),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77" s="556"/>
    </row>
    <row r="278" spans="1:53" s="60" customFormat="1" ht="60">
      <c r="A278" s="58" t="s">
        <v>52</v>
      </c>
      <c r="B278" s="68" t="s">
        <v>1119</v>
      </c>
      <c r="C278" s="69">
        <v>2021</v>
      </c>
      <c r="D278" s="57" t="s">
        <v>1435</v>
      </c>
      <c r="E278" s="58" t="s">
        <v>1436</v>
      </c>
      <c r="F278" s="59" t="s">
        <v>1819</v>
      </c>
      <c r="G278" s="115" t="s">
        <v>144</v>
      </c>
      <c r="H278" s="58" t="s">
        <v>58</v>
      </c>
      <c r="I278" s="60" t="s">
        <v>1820</v>
      </c>
      <c r="J278" s="61">
        <v>44272</v>
      </c>
      <c r="K278" s="62" t="str">
        <f>TEXT(J278,"DD/MM/AA")</f>
        <v>17/03/21</v>
      </c>
      <c r="L278" s="61">
        <v>46098</v>
      </c>
      <c r="M278" s="63" t="str">
        <f>TEXT(L278,"DD/MM/AA")</f>
        <v>17/03/26</v>
      </c>
      <c r="N278" s="62">
        <f>_xlfn.DAYS(CONTRATOS[[#This Row],[TÉRMINO]],CONTRATOS[[#This Row],[INÍCIO]])</f>
        <v>1826</v>
      </c>
      <c r="O278" s="64" t="str">
        <f ca="1">IF(ISBLANK(CONTRATOS[[#This Row],[TÉRMINO]]),"-",IF(ISNUMBER(CONTRATOS[[#This Row],[TÉRMINO]]),IF(CONTRATOS[[#This Row],[TÉRMINO]]&lt;TODAY(),"EXPIRADO",CONTRATOS[[#This Row],[TÉRMINO]]-TODAY()),"INDETERMINADO"))</f>
        <v>EXPIRADO</v>
      </c>
      <c r="P278" s="64" t="str">
        <f ca="1">IF(O278="EXPIRADO","EXPIRADO",(IF(O278&lt;=30,"INFERIOR A 30 DIAS",(IF(O278&lt;=60,"INFERIOR A 60 DIAS",(IF(O278&lt;=90,"INFERIOR A 90 DIAS",(IF(O278&lt;=120,"INFERIOR A 120 DIAS",(IF(O278&lt;150,"INFERIOR A 150 DIAS",(IF(O278=150,"150 DIAS","SUPERIOR A 150 DIAS")))))))))))))</f>
        <v>EXPIRADO</v>
      </c>
      <c r="Q278" s="64" t="str">
        <f ca="1">IF(CONTRATOS[[#This Row],[TÉRMINO]]="","VIGENTE",IF(CONTRATOS[[#This Row],[TÉRMINO]]&gt;=TODAY(),"VIGENTE","EXPIRADO"))</f>
        <v>EXPIRADO</v>
      </c>
      <c r="R278" s="72">
        <v>409000</v>
      </c>
      <c r="S278" s="65" t="s">
        <v>60</v>
      </c>
      <c r="T278" s="66">
        <f>IF(LEFT(AY278,3)="ARP",
    0,
    IFERROR(VLOOKUP(AY278,'M.11 Contratos execução'!A:V,17,FALSE),0)
)</f>
        <v>0</v>
      </c>
      <c r="U278" s="77" t="s">
        <v>98</v>
      </c>
      <c r="V278" s="58" t="s">
        <v>1821</v>
      </c>
      <c r="W278" s="96" cm="1">
        <f t="array" ref="W27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78" s="96" cm="1">
        <f t="array" ref="X27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409000</v>
      </c>
      <c r="Y278" s="67" t="s">
        <v>1822</v>
      </c>
      <c r="Z278" s="158"/>
      <c r="AA278" s="58" t="s">
        <v>64</v>
      </c>
      <c r="AB278" s="58"/>
      <c r="AC278" s="58" t="s">
        <v>101</v>
      </c>
      <c r="AD278" s="58" t="str">
        <f>IF(CONTRATOS[[#This Row],[DIAS_CONTRATO]]&lt;=1800,"PRAZO LEGAL",IF(CONTRATOS[[#This Row],[DIAS_CONTRATO]]&lt;=2130,"EXCEPCIONAL","EMERGENCIAL"))</f>
        <v>EXCEPCIONAL</v>
      </c>
      <c r="AE278" s="58" t="str">
        <f>YEAR(L278) &amp; " - " &amp; IF(MONTH(L278)&lt;=3, "1º Trimestre", IF(MONTH(L278)&lt;=6, "2º Trimestre", IF(MONTH(L278)&lt;=9, "3º Trimestre", IF(MONTH(L278)&lt;=12, "4º Trimestre"))))</f>
        <v>2026 - 1º Trimestre</v>
      </c>
      <c r="AF278" s="61">
        <f>CONTRATOS[[#This Row],[TÉRMINO]]-60</f>
        <v>46038</v>
      </c>
      <c r="AG278" s="116" t="str">
        <f>IF(Z278="","Sem informação", IF(Z278&lt;=AF278, "Dentro do prazo", "Fora do prazo"))</f>
        <v>Sem informação</v>
      </c>
      <c r="AH278" s="58" t="s">
        <v>66</v>
      </c>
      <c r="AI278" s="74"/>
      <c r="AJ278" s="58" t="s">
        <v>348</v>
      </c>
      <c r="AK278" s="58" t="s">
        <v>103</v>
      </c>
      <c r="AL278" s="58" t="s">
        <v>1823</v>
      </c>
      <c r="AM278" s="115" t="s">
        <v>103</v>
      </c>
      <c r="AN278" s="115" t="s">
        <v>350</v>
      </c>
      <c r="AO27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fabio.reis@tjpa.jus.br;arilson.silva@tjpa.jus.br; paulo.peinado@tjpa.jus.br; arilson.silva@tjpa.jus.br; marcus.silva@tjpa.jus.br;coordenadoria.contratos@tjpa.jus.br</v>
      </c>
      <c r="AP278" s="143">
        <f ca="1">CONTRATOS[[#This Row],[TÉRMINO]]-TODAY()</f>
        <v>-76</v>
      </c>
      <c r="AQ278" s="58" t="str">
        <f>IF(YEAR(CONTRATOS[[#This Row],[TÉRMINO]])=2024,INT((MONTH(CONTRATOS[[#This Row],[TÉRMINO]])+2)/3),"")</f>
        <v/>
      </c>
      <c r="AR278" s="58"/>
      <c r="AS278" s="58" t="str">
        <f ca="1">IF(TODAY()-AB278&gt;365,"Iniciar Processo de Reajuste","Aguardar anualidade")</f>
        <v>Iniciar Processo de Reajuste</v>
      </c>
      <c r="AT278" s="58" t="str">
        <f>_xlfn.CONCAT(TEXT(B278,"000"),"/",C278)</f>
        <v>009/2021</v>
      </c>
      <c r="AU278" s="58"/>
      <c r="AV278" s="58" t="str" cm="1">
        <f t="array" ref="AV278">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278" s="57" t="str">
        <f>IF(CONTRATOS[[#This Row],[FISCAL DEMANDANTE]]="sem indicação",CONTRATOS[[#This Row],[FISCAL TECNICO]],CONTRATOS[[#This Row],[FISCAL DEMANDANTE]])</f>
        <v>Arilson Galdino da Silva</v>
      </c>
      <c r="AX278" s="540" cm="1">
        <f t="array" ref="AX27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409000</v>
      </c>
      <c r="AY278" s="58" t="str">
        <f>_xlfn.CONCAT(CONTRATOS[[#This Row],[ARP ou CONTRATO]],CONTRATOS[[#This Row],[N°ANO]])</f>
        <v>CONTRATO009/2021</v>
      </c>
      <c r="AZ278" s="293" t="str">
        <f>IF(ISNUMBER(FIND("8.666",AA278)),
"Nos termos da Portaria n° 3.615/2021-GP, a prorrogação de contratos administrativos deverá ser instaurada com antecedência mínima de 60 (sessenta) dias do término da vigência, mediante envio do respectivo expediente à SEADM, via SEI.",
IF(ISNUMBER(FIND("14.133",AA278)),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78" s="556"/>
    </row>
    <row r="279" spans="1:53" ht="60">
      <c r="A279" s="215" t="s">
        <v>71</v>
      </c>
      <c r="B279" s="216" t="s">
        <v>683</v>
      </c>
      <c r="C279" s="215">
        <v>2024</v>
      </c>
      <c r="D279" s="216" t="s">
        <v>1824</v>
      </c>
      <c r="E279" s="215" t="s">
        <v>1825</v>
      </c>
      <c r="F279" s="217" t="s">
        <v>1738</v>
      </c>
      <c r="G279" s="216" t="s">
        <v>110</v>
      </c>
      <c r="H279" s="215" t="s">
        <v>58</v>
      </c>
      <c r="I279" s="215" t="s">
        <v>1739</v>
      </c>
      <c r="J279" s="218">
        <v>45502</v>
      </c>
      <c r="K279" s="219" t="str">
        <f>TEXT(J279,"DD/MM/AA")</f>
        <v>29/07/24</v>
      </c>
      <c r="L279" s="218">
        <v>46107</v>
      </c>
      <c r="M279" s="220" t="str">
        <f>TEXT(L279,"DD/MM/AA")</f>
        <v>26/03/26</v>
      </c>
      <c r="N279" s="219">
        <f>_xlfn.DAYS(CONTRATOS[[#This Row],[TÉRMINO]],CONTRATOS[[#This Row],[INÍCIO]])</f>
        <v>605</v>
      </c>
      <c r="O279" s="221" t="str">
        <f ca="1">IF(ISBLANK(CONTRATOS[[#This Row],[TÉRMINO]]),"-",IF(ISNUMBER(CONTRATOS[[#This Row],[TÉRMINO]]),IF(CONTRATOS[[#This Row],[TÉRMINO]]&lt;TODAY(),"EXPIRADO",CONTRATOS[[#This Row],[TÉRMINO]]-TODAY()),"INDETERMINADO"))</f>
        <v>EXPIRADO</v>
      </c>
      <c r="P279" s="221" t="str">
        <f ca="1">IF(O279="EXPIRADO","EXPIRADO",(IF(O279&lt;=30,"INFERIOR A 30 DIAS",(IF(O279&lt;=60,"INFERIOR A 60 DIAS",(IF(O279&lt;=90,"INFERIOR A 90 DIAS",(IF(O279&lt;=120,"INFERIOR A 120 DIAS",(IF(O279&lt;150,"INFERIOR A 150 DIAS",(IF(O279=150,"150 DIAS","SUPERIOR A 150 DIAS")))))))))))))</f>
        <v>EXPIRADO</v>
      </c>
      <c r="Q279" s="219" t="str">
        <f ca="1">IF(CONTRATOS[[#This Row],[TÉRMINO]]="","VIGENTE",IF(CONTRATOS[[#This Row],[TÉRMINO]]&gt;=TODAY(),"VIGENTE","EXPIRADO"))</f>
        <v>EXPIRADO</v>
      </c>
      <c r="R279" s="309">
        <v>7630.5</v>
      </c>
      <c r="S279" s="268" t="s">
        <v>60</v>
      </c>
      <c r="T279" s="66">
        <f>IF(LEFT(AY279,3)="ARP",
    0,
    IFERROR(VLOOKUP(AY279,'M.11 Contratos execução'!A:V,17,FALSE),0)
)</f>
        <v>0</v>
      </c>
      <c r="U279" s="58" t="s">
        <v>78</v>
      </c>
      <c r="V279" s="222" t="s">
        <v>1826</v>
      </c>
      <c r="W279" s="96" cm="1">
        <f t="array" ref="W27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79" s="96" cm="1">
        <f t="array" ref="X27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15957</v>
      </c>
      <c r="Y279" s="223" t="s">
        <v>1827</v>
      </c>
      <c r="Z279" s="224"/>
      <c r="AA279" s="215" t="s">
        <v>81</v>
      </c>
      <c r="AB279" s="218">
        <v>45742</v>
      </c>
      <c r="AC279" s="215" t="s">
        <v>66</v>
      </c>
      <c r="AD279" s="282" t="str">
        <f>IF(CONTRATOS[[#This Row],[DIAS_CONTRATO]]&lt;=1800,"PRAZO LEGAL",IF(CONTRATOS[[#This Row],[DIAS_CONTRATO]]&lt;=2130,"EXCEPCIONAL","EMERGENCIAL"))</f>
        <v>PRAZO LEGAL</v>
      </c>
      <c r="AE279" s="215" t="str">
        <f>YEAR(L279) &amp; " - " &amp; IF(MONTH(L279)&lt;=3, "1º Trimestre", IF(MONTH(L279)&lt;=6, "2º Trimestre", IF(MONTH(L279)&lt;=9, "3º Trimestre", IF(MONTH(L279)&lt;=12, "4º Trimestre"))))</f>
        <v>2026 - 1º Trimestre</v>
      </c>
      <c r="AF279" s="218">
        <f>CONTRATOS[[#This Row],[TÉRMINO]]-60</f>
        <v>46047</v>
      </c>
      <c r="AG279" s="116" t="str">
        <f>IF(Z279="","Sem informação", IF(Z279&lt;=AF279, "Dentro do prazo", "Fora do prazo"))</f>
        <v>Sem informação</v>
      </c>
      <c r="AH279" s="215" t="s">
        <v>66</v>
      </c>
      <c r="AI279" s="215"/>
      <c r="AJ279" s="215" t="s">
        <v>84</v>
      </c>
      <c r="AK279" s="215" t="s">
        <v>69</v>
      </c>
      <c r="AL279" s="215" t="s">
        <v>636</v>
      </c>
      <c r="AM279" s="215" t="s">
        <v>69</v>
      </c>
      <c r="AN279" s="215" t="s">
        <v>1385</v>
      </c>
      <c r="AO27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paulo.alexandre@tjpa.jus.br; ; antonio.carvalho@tjpa.jus.br;coordenadoria.contratos@tjpa.jus.br</v>
      </c>
      <c r="AP279" s="227">
        <f ca="1">CONTRATOS[[#This Row],[TÉRMINO]]-TODAY()</f>
        <v>-67</v>
      </c>
      <c r="AQ279" s="215" t="str">
        <f>IF(YEAR(CONTRATOS[[#This Row],[TÉRMINO]])=2024,INT((MONTH(CONTRATOS[[#This Row],[TÉRMINO]])+2)/3),"")</f>
        <v/>
      </c>
      <c r="AR279" s="215"/>
      <c r="AS279" s="58" t="str">
        <f ca="1">IF(TODAY()-AB279&gt;365,"Iniciar Processo de Reajuste","Aguardar anualidade")</f>
        <v>Iniciar Processo de Reajuste</v>
      </c>
      <c r="AT279" s="215" t="str">
        <f>_xlfn.CONCAT(TEXT(B279,"000"),"/",C279)</f>
        <v>044/2024</v>
      </c>
      <c r="AU279" s="215"/>
      <c r="AV279" s="58" t="str" cm="1">
        <f t="array" ref="AV279">IF(CONTRATOS[[#This Row],[NOME DO FISCAL ]]="Sem indicação",
   CONTRATOS[[#This Row],[NOME DO FISCAL ]],
   _xlfn.LET(
      _xlpm.s, " "&amp;TRIM(CONTRATOS[[#This Row],[NOME DO FISCAL ]]),
      _xlpm.n, LEN(_xlpm.s)-1,
      _xlpm.idx, _xlfn.SEQUENCE(1,_xlpm.n),
      _xlpm.letras, IF(MID(_xlpm.s,_xlpm.idx,1)=" ", MID(_xlpm.s,_xlpm.idx+1,1), ""),
      _xlfn.TEXTJOIN("",TRUE,_xlpm.letras)
   )
)</f>
        <v>PAAdO</v>
      </c>
      <c r="AW279" s="57" t="str">
        <f>IF(CONTRATOS[[#This Row],[FISCAL DEMANDANTE]]="sem indicação",CONTRATOS[[#This Row],[FISCAL TECNICO]],CONTRATOS[[#This Row],[FISCAL DEMANDANTE]])</f>
        <v>Paulo Alexandre Andrade de Oliveira</v>
      </c>
      <c r="AX279" s="540" cm="1">
        <f t="array" ref="AX27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79" s="58" t="str">
        <f>_xlfn.CONCAT(CONTRATOS[[#This Row],[ARP ou CONTRATO]],CONTRATOS[[#This Row],[N°ANO]])</f>
        <v>ARP044/2024</v>
      </c>
      <c r="AZ279" s="293" t="str">
        <f>IF(ISNUMBER(FIND("8.666",AA279)),
"Nos termos da Portaria n° 3.615/2021-GP, a prorrogação de contratos administrativos deverá ser instaurada com antecedência mínima de 60 (sessenta) dias do término da vigência, mediante envio do respectivo expediente à SEADM, via SEI.",
IF(ISNUMBER(FIND("14.133",AA279)),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79" s="556"/>
    </row>
    <row r="280" spans="1:53" ht="107.25">
      <c r="A280" s="58" t="s">
        <v>52</v>
      </c>
      <c r="B280" s="68" t="s">
        <v>273</v>
      </c>
      <c r="C280" s="69">
        <v>2021</v>
      </c>
      <c r="D280" s="57" t="s">
        <v>1828</v>
      </c>
      <c r="E280" s="58" t="s">
        <v>1829</v>
      </c>
      <c r="F280" s="59" t="s">
        <v>1830</v>
      </c>
      <c r="G280" s="115" t="s">
        <v>57</v>
      </c>
      <c r="H280" s="58" t="s">
        <v>58</v>
      </c>
      <c r="I280" s="60" t="s">
        <v>976</v>
      </c>
      <c r="J280" s="61">
        <v>44317</v>
      </c>
      <c r="K280" s="62" t="str">
        <f>TEXT(J280,"DD/MM/AA")</f>
        <v>01/05/21</v>
      </c>
      <c r="L280" s="61">
        <v>46103</v>
      </c>
      <c r="M280" s="63" t="str">
        <f>TEXT(L280,"DD/MM/AA")</f>
        <v>22/03/26</v>
      </c>
      <c r="N280" s="62">
        <f>_xlfn.DAYS(CONTRATOS[[#This Row],[TÉRMINO]],CONTRATOS[[#This Row],[INÍCIO]])</f>
        <v>1786</v>
      </c>
      <c r="O280" s="64" t="str">
        <f ca="1">IF(ISBLANK(CONTRATOS[[#This Row],[TÉRMINO]]),"-",IF(ISNUMBER(CONTRATOS[[#This Row],[TÉRMINO]]),IF(CONTRATOS[[#This Row],[TÉRMINO]]&lt;TODAY(),"EXPIRADO",CONTRATOS[[#This Row],[TÉRMINO]]-TODAY()),"INDETERMINADO"))</f>
        <v>EXPIRADO</v>
      </c>
      <c r="P280" s="64" t="str">
        <f ca="1">IF(O280="EXPIRADO","EXPIRADO",(IF(O280&lt;=30,"INFERIOR A 30 DIAS",(IF(O280&lt;=60,"INFERIOR A 60 DIAS",(IF(O280&lt;=90,"INFERIOR A 90 DIAS",(IF(O280&lt;=120,"INFERIOR A 120 DIAS",(IF(O280&lt;150,"INFERIOR A 150 DIAS",(IF(O280=150,"150 DIAS","SUPERIOR A 150 DIAS")))))))))))))</f>
        <v>EXPIRADO</v>
      </c>
      <c r="Q280" s="64" t="str">
        <f ca="1">IF(CONTRATOS[[#This Row],[TÉRMINO]]="","VIGENTE",IF(CONTRATOS[[#This Row],[TÉRMINO]]&gt;=TODAY(),"VIGENTE","EXPIRADO"))</f>
        <v>EXPIRADO</v>
      </c>
      <c r="R280" s="72">
        <v>1448926.91</v>
      </c>
      <c r="S280" s="65" t="s">
        <v>60</v>
      </c>
      <c r="T280" s="66">
        <f>IF(LEFT(AY280,3)="ARP",
    0,
    IFERROR(VLOOKUP(AY280,'M.11 Contratos execução'!A:V,17,FALSE),0)
)</f>
        <v>6</v>
      </c>
      <c r="U280" s="455" t="s">
        <v>78</v>
      </c>
      <c r="V280" s="58" t="s">
        <v>1831</v>
      </c>
      <c r="W280" s="96" cm="1">
        <f t="array" ref="W28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80" s="96" cm="1">
        <f t="array" ref="X28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2393541.09</v>
      </c>
      <c r="Y280" s="67" t="s">
        <v>1832</v>
      </c>
      <c r="Z280" s="158">
        <v>46059</v>
      </c>
      <c r="AA280" s="58" t="s">
        <v>64</v>
      </c>
      <c r="AB280" s="58"/>
      <c r="AC280" s="58" t="s">
        <v>101</v>
      </c>
      <c r="AD280" s="58" t="str">
        <f>IF(CONTRATOS[[#This Row],[DIAS_CONTRATO]]&lt;=1800,"PRAZO LEGAL",IF(CONTRATOS[[#This Row],[DIAS_CONTRATO]]&lt;=2130,"EXCEPCIONAL","EMERGENCIAL"))</f>
        <v>PRAZO LEGAL</v>
      </c>
      <c r="AE280" s="58" t="str">
        <f>YEAR(L280) &amp; " - " &amp; IF(MONTH(L280)&lt;=3, "1º Trimestre", IF(MONTH(L280)&lt;=6, "2º Trimestre", IF(MONTH(L280)&lt;=9, "3º Trimestre", IF(MONTH(L280)&lt;=12, "4º Trimestre"))))</f>
        <v>2026 - 1º Trimestre</v>
      </c>
      <c r="AF280" s="61">
        <f>CONTRATOS[[#This Row],[TÉRMINO]]-60</f>
        <v>46043</v>
      </c>
      <c r="AG280" s="116" t="str">
        <f>IF(Z280="","Sem informação", IF(Z280&lt;=AF280, "Dentro do prazo", "Fora do prazo"))</f>
        <v>Fora do prazo</v>
      </c>
      <c r="AH280" s="58" t="s">
        <v>82</v>
      </c>
      <c r="AJ280" s="58" t="s">
        <v>405</v>
      </c>
      <c r="AK280" s="58" t="s">
        <v>407</v>
      </c>
      <c r="AL280" s="58" t="s">
        <v>407</v>
      </c>
      <c r="AM280" s="115" t="s">
        <v>69</v>
      </c>
      <c r="AN280" s="115" t="s">
        <v>1087</v>
      </c>
      <c r="AO28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djalma.martins@tjpa.jus.br;moises.oliveira@tjpa.jus.br; moises.oliveira@tjpa.jus.br; ; helio.pinheiro@tjpa.jus.br;coordenadoria.contratos@tjpa.jus.br</v>
      </c>
      <c r="AP280" s="143">
        <f ca="1">CONTRATOS[[#This Row],[TÉRMINO]]-TODAY()</f>
        <v>-71</v>
      </c>
      <c r="AQ280" s="58" t="str">
        <f>IF(YEAR(CONTRATOS[[#This Row],[TÉRMINO]])=2024,INT((MONTH(CONTRATOS[[#This Row],[TÉRMINO]])+2)/3),"")</f>
        <v/>
      </c>
      <c r="AR280" s="58"/>
      <c r="AS280" s="58" t="str">
        <f ca="1">IF(TODAY()-AB280&gt;365,"Iniciar Processo de Reajuste","Aguardar anualidade")</f>
        <v>Iniciar Processo de Reajuste</v>
      </c>
      <c r="AT280" s="58" t="str">
        <f>_xlfn.CONCAT(TEXT(B280,"000"),"/",C280)</f>
        <v>015/2021</v>
      </c>
      <c r="AU280" s="58"/>
      <c r="AV280" s="58" t="str" cm="1">
        <f t="array" ref="AV280">IF(CONTRATOS[[#This Row],[NOME DO FISCAL ]]="Sem indicação",
   CONTRATOS[[#This Row],[NOME DO FISCAL ]],
   _xlfn.LET(
      _xlpm.s, " "&amp;TRIM(CONTRATOS[[#This Row],[NOME DO FISCAL ]]),
      _xlpm.n, LEN(_xlpm.s)-1,
      _xlpm.idx, _xlfn.SEQUENCE(1,_xlpm.n),
      _xlpm.letras, IF(MID(_xlpm.s,_xlpm.idx,1)=" ", MID(_xlpm.s,_xlpm.idx+1,1), ""),
      _xlfn.TEXTJOIN("",TRUE,_xlpm.letras)
   )
)</f>
        <v>MCdO</v>
      </c>
      <c r="AW280" s="57" t="str">
        <f>IF(CONTRATOS[[#This Row],[FISCAL DEMANDANTE]]="sem indicação",CONTRATOS[[#This Row],[FISCAL TECNICO]],CONTRATOS[[#This Row],[FISCAL DEMANDANTE]])</f>
        <v>Moises Cristino de Oliveira</v>
      </c>
      <c r="AX280" s="540" cm="1">
        <f t="array" ref="AX28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8611774.7799999993</v>
      </c>
      <c r="AY280" s="58" t="str">
        <f>_xlfn.CONCAT(CONTRATOS[[#This Row],[ARP ou CONTRATO]],CONTRATOS[[#This Row],[N°ANO]])</f>
        <v>CONTRATO015/2021</v>
      </c>
      <c r="AZ280" s="293" t="str">
        <f>IF(ISNUMBER(FIND("8.666",AA280)),
"Nos termos da Portaria n° 3.615/2021-GP, a prorrogação de contratos administrativos deverá ser instaurada com antecedência mínima de 60 (sessenta) dias do término da vigência, mediante envio do respectivo expediente à SEADM, via SEI.",
IF(ISNUMBER(FIND("14.133",AA280)),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80" s="556"/>
    </row>
    <row r="281" spans="1:53" ht="102" customHeight="1">
      <c r="A281" s="58" t="s">
        <v>52</v>
      </c>
      <c r="B281" s="57" t="s">
        <v>680</v>
      </c>
      <c r="C281" s="58">
        <v>2025</v>
      </c>
      <c r="D281" s="57" t="s">
        <v>1833</v>
      </c>
      <c r="E281" s="58" t="s">
        <v>1834</v>
      </c>
      <c r="F281" s="59" t="s">
        <v>1459</v>
      </c>
      <c r="G281" s="57" t="s">
        <v>144</v>
      </c>
      <c r="H281" s="58" t="s">
        <v>58</v>
      </c>
      <c r="I281" s="60" t="s">
        <v>1056</v>
      </c>
      <c r="J281" s="61">
        <v>45709</v>
      </c>
      <c r="K281" s="62" t="str">
        <f>TEXT(J281,"DD/MM/AA")</f>
        <v>21/02/25</v>
      </c>
      <c r="L281" s="61">
        <v>45880</v>
      </c>
      <c r="M281" s="63" t="str">
        <f>TEXT(L281,"DD/MM/AA")</f>
        <v>11/08/25</v>
      </c>
      <c r="N281" s="115">
        <f>_xlfn.DAYS(CONTRATOS[[#This Row],[TÉRMINO]],CONTRATOS[[#This Row],[INÍCIO]])</f>
        <v>171</v>
      </c>
      <c r="O281" s="62" t="str">
        <f ca="1">IF(ISBLANK(CONTRATOS[[#This Row],[TÉRMINO]]),"-",IF(ISNUMBER(CONTRATOS[[#This Row],[TÉRMINO]]),IF(CONTRATOS[[#This Row],[TÉRMINO]]&lt;TODAY(),"EXPIRADO",CONTRATOS[[#This Row],[TÉRMINO]]-TODAY()),"INDETERMINADO"))</f>
        <v>EXPIRADO</v>
      </c>
      <c r="P281" s="64" t="str">
        <f ca="1">IF(O281="EXPIRADO","EXPIRADO",(IF(O281&lt;=30,"INFERIOR A 30 DIAS",(IF(O281&lt;=60,"INFERIOR A 60 DIAS",(IF(O281&lt;=90,"INFERIOR A 90 DIAS",(IF(O281&lt;=120,"INFERIOR A 120 DIAS",(IF(O281&lt;150,"INFERIOR A 150 DIAS",(IF(O281=150,"150 DIAS","SUPERIOR A 150 DIAS")))))))))))))</f>
        <v>EXPIRADO</v>
      </c>
      <c r="Q281" s="62" t="str">
        <f ca="1">IF(CONTRATOS[[#This Row],[TÉRMINO]]="","VIGENTE",IF(CONTRATOS[[#This Row],[TÉRMINO]]&gt;=TODAY(),"VIGENTE","EXPIRADO"))</f>
        <v>EXPIRADO</v>
      </c>
      <c r="R281" s="293">
        <v>16000</v>
      </c>
      <c r="S281" s="65" t="s">
        <v>60</v>
      </c>
      <c r="T281" s="66">
        <f>IF(LEFT(AY281,3)="ARP",
    0,
    IFERROR(VLOOKUP(AY281,'M.11 Contratos execução'!A:V,17,FALSE),0)
)</f>
        <v>0</v>
      </c>
      <c r="U281" s="455" t="s">
        <v>98</v>
      </c>
      <c r="V281" s="167" t="s">
        <v>1835</v>
      </c>
      <c r="W281" s="96" cm="1">
        <f t="array" ref="W28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81" s="96" cm="1">
        <f t="array" ref="X28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16000</v>
      </c>
      <c r="Y281" s="67" t="s">
        <v>1836</v>
      </c>
      <c r="Z281" s="158"/>
      <c r="AA281" s="58" t="s">
        <v>81</v>
      </c>
      <c r="AB281" s="61">
        <v>45951</v>
      </c>
      <c r="AC281" s="58"/>
      <c r="AD281" s="289" t="str">
        <f>IF(CONTRATOS[[#This Row],[DIAS_CONTRATO]]&lt;=1800,"PRAZO LEGAL",IF(CONTRATOS[[#This Row],[DIAS_CONTRATO]]&lt;=2130,"EXCEPCIONAL","EMERGENCIAL"))</f>
        <v>PRAZO LEGAL</v>
      </c>
      <c r="AE281" s="116" t="str">
        <f>YEAR(L281) &amp; " - " &amp; IF(MONTH(L281)&lt;=3, "1º Trimestre", IF(MONTH(L281)&lt;=6, "2º Trimestre", IF(MONTH(L281)&lt;=9, "3º Trimestre", IF(MONTH(L281)&lt;=12, "4º Trimestre"))))</f>
        <v>2025 - 3º Trimestre</v>
      </c>
      <c r="AF281" s="130">
        <f>CONTRATOS[[#This Row],[TÉRMINO]]-60</f>
        <v>45820</v>
      </c>
      <c r="AG281" s="116" t="str">
        <f>IF(Z281="","Sem informação", IF(Z281&lt;=AF281, "Dentro do prazo", "Fora do prazo"))</f>
        <v>Sem informação</v>
      </c>
      <c r="AH281" s="58" t="s">
        <v>115</v>
      </c>
      <c r="AJ281" s="58" t="s">
        <v>1070</v>
      </c>
      <c r="AK281" s="58" t="s">
        <v>69</v>
      </c>
      <c r="AL281" s="58" t="s">
        <v>381</v>
      </c>
      <c r="AM281" s="115" t="s">
        <v>381</v>
      </c>
      <c r="AN281" s="115" t="s">
        <v>1462</v>
      </c>
      <c r="AO28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ramon.nascimento@tjpa.jus.br;; diego.fsilva@tjpa.jus.br; diego.fsilva@tjpa.jus.br; yan.lima@tjpa.jus.br;coordenadoria.contratos@tjpa.jus.br</v>
      </c>
      <c r="AP281" s="143">
        <f ca="1">CONTRATOS[[#This Row],[TÉRMINO]]-TODAY()</f>
        <v>-294</v>
      </c>
      <c r="AQ281" s="58" t="str">
        <f>IF(YEAR(CONTRATOS[[#This Row],[TÉRMINO]])=2024,INT((MONTH(CONTRATOS[[#This Row],[TÉRMINO]])+2)/3),"")</f>
        <v/>
      </c>
      <c r="AR281" s="58"/>
      <c r="AS281" s="58" t="str">
        <f ca="1">IF(TODAY()-AB281&gt;365,"Iniciar Processo de Reajuste","Aguardar anualidade")</f>
        <v>Aguardar anualidade</v>
      </c>
      <c r="AT281" s="58" t="str">
        <f>_xlfn.CONCAT(TEXT(B281,"000"),"/",C281)</f>
        <v>017/2025</v>
      </c>
      <c r="AU281" s="58"/>
      <c r="AV281" s="58" t="str" cm="1">
        <f t="array" ref="AV281">IF(CONTRATOS[[#This Row],[NOME DO FISCAL ]]="Sem indicação",
   CONTRATOS[[#This Row],[NOME DO FISCAL ]],
   _xlfn.LET(
      _xlpm.s, " "&amp;TRIM(CONTRATOS[[#This Row],[NOME DO FISCAL ]]),
      _xlpm.n, LEN(_xlpm.s)-1,
      _xlpm.idx, _xlfn.SEQUENCE(1,_xlpm.n),
      _xlpm.letras, IF(MID(_xlpm.s,_xlpm.idx,1)=" ", MID(_xlpm.s,_xlpm.idx+1,1), ""),
      _xlfn.TEXTJOIN("",TRUE,_xlpm.letras)
   )
)</f>
        <v>DFS</v>
      </c>
      <c r="AW281" s="57" t="str">
        <f>IF(CONTRATOS[[#This Row],[FISCAL DEMANDANTE]]="sem indicação",CONTRATOS[[#This Row],[FISCAL TECNICO]],CONTRATOS[[#This Row],[FISCAL DEMANDANTE]])</f>
        <v>Diego Fonseca Silva</v>
      </c>
      <c r="AX281" s="540" cm="1">
        <f t="array" ref="AX28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81" s="58" t="str">
        <f>_xlfn.CONCAT(CONTRATOS[[#This Row],[ARP ou CONTRATO]],CONTRATOS[[#This Row],[N°ANO]])</f>
        <v>CONTRATO017/2025</v>
      </c>
      <c r="AZ281" s="293" t="str">
        <f>IF(ISNUMBER(FIND("8.666",AA281)),
"Nos termos da Portaria n° 3.615/2021-GP, a prorrogação de contratos administrativos deverá ser instaurada com antecedência mínima de 60 (sessenta) dias do término da vigência, mediante envio do respectivo expediente à SEADM, via SEI.",
IF(ISNUMBER(FIND("14.133",AA281)),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81" s="556"/>
    </row>
    <row r="282" spans="1:53" s="74" customFormat="1" ht="118.5">
      <c r="A282" s="58" t="s">
        <v>52</v>
      </c>
      <c r="B282" s="57" t="s">
        <v>447</v>
      </c>
      <c r="C282" s="58">
        <v>2024</v>
      </c>
      <c r="D282" s="57" t="s">
        <v>1837</v>
      </c>
      <c r="E282" s="58" t="s">
        <v>1838</v>
      </c>
      <c r="F282" s="59" t="s">
        <v>1839</v>
      </c>
      <c r="G282" s="57" t="s">
        <v>277</v>
      </c>
      <c r="H282" s="58" t="s">
        <v>1415</v>
      </c>
      <c r="I282" s="60" t="s">
        <v>1499</v>
      </c>
      <c r="J282" s="61">
        <v>45532</v>
      </c>
      <c r="K282" s="62" t="str">
        <f>TEXT(J282,"DD/MM/AA")</f>
        <v>28/08/24</v>
      </c>
      <c r="L282" s="61">
        <v>46081</v>
      </c>
      <c r="M282" s="63" t="str">
        <f>TEXT(L282,"DD/MM/AA")</f>
        <v>28/02/26</v>
      </c>
      <c r="N282" s="115">
        <f>_xlfn.DAYS(CONTRATOS[[#This Row],[TÉRMINO]],CONTRATOS[[#This Row],[INÍCIO]])</f>
        <v>549</v>
      </c>
      <c r="O282" s="64" t="str">
        <f ca="1">IF(ISBLANK(CONTRATOS[[#This Row],[TÉRMINO]]),"-",IF(ISNUMBER(CONTRATOS[[#This Row],[TÉRMINO]]),IF(CONTRATOS[[#This Row],[TÉRMINO]]&lt;TODAY(),"EXPIRADO",CONTRATOS[[#This Row],[TÉRMINO]]-TODAY()),"INDETERMINADO"))</f>
        <v>EXPIRADO</v>
      </c>
      <c r="P282" s="64" t="str">
        <f ca="1">IF(O282="EXPIRADO","EXPIRADO",(IF(O282&lt;=30,"INFERIOR A 30 DIAS",(IF(O282&lt;=60,"INFERIOR A 60 DIAS",(IF(O282&lt;=90,"INFERIOR A 90 DIAS",(IF(O282&lt;=120,"INFERIOR A 120 DIAS",(IF(O282&lt;150,"INFERIOR A 150 DIAS",(IF(O282=150,"150 DIAS","SUPERIOR A 150 DIAS")))))))))))))</f>
        <v>EXPIRADO</v>
      </c>
      <c r="Q282" s="62" t="str">
        <f ca="1">IF(CONTRATOS[[#This Row],[TÉRMINO]]="","VIGENTE",IF(CONTRATOS[[#This Row],[TÉRMINO]]&gt;=TODAY(),"VIGENTE","EXPIRADO"))</f>
        <v>EXPIRADO</v>
      </c>
      <c r="R282" s="293">
        <v>1510636.15</v>
      </c>
      <c r="S282" s="65" t="s">
        <v>60</v>
      </c>
      <c r="T282" s="66">
        <f>IF(LEFT(AY282,3)="ARP",
    0,
    IFERROR(VLOOKUP(AY282,'M.11 Contratos execução'!A:V,17,FALSE),0)
)</f>
        <v>1</v>
      </c>
      <c r="U282" s="58" t="s">
        <v>61</v>
      </c>
      <c r="V282" s="167" t="s">
        <v>1840</v>
      </c>
      <c r="W282" s="96" cm="1">
        <f t="array" ref="W28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82" s="96" cm="1">
        <f t="array" ref="X28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1510636.15</v>
      </c>
      <c r="Y282" s="106" t="s">
        <v>1841</v>
      </c>
      <c r="Z282" s="158"/>
      <c r="AA282" s="58" t="s">
        <v>81</v>
      </c>
      <c r="AB282" s="61">
        <v>45672</v>
      </c>
      <c r="AC282" s="58" t="s">
        <v>82</v>
      </c>
      <c r="AD282" s="168" t="str">
        <f>IF(CONTRATOS[[#This Row],[DIAS_CONTRATO]]&lt;=1800,"PRAZO LEGAL",IF(CONTRATOS[[#This Row],[DIAS_CONTRATO]]&lt;=2130,"EXCEPCIONAL","EMERGENCIAL"))</f>
        <v>PRAZO LEGAL</v>
      </c>
      <c r="AE282" s="116" t="str">
        <f>YEAR(L282) &amp; " - " &amp; IF(MONTH(L282)&lt;=3, "1º Trimestre", IF(MONTH(L282)&lt;=6, "2º Trimestre", IF(MONTH(L282)&lt;=9, "3º Trimestre", IF(MONTH(L282)&lt;=12, "4º Trimestre"))))</f>
        <v>2026 - 1º Trimestre</v>
      </c>
      <c r="AF282" s="130">
        <f>CONTRATOS[[#This Row],[TÉRMINO]]-60</f>
        <v>46021</v>
      </c>
      <c r="AG282" s="116" t="str">
        <f>IF(Z282="","Sem informação", IF(Z282&lt;=AF282, "Dentro do prazo", "Fora do prazo"))</f>
        <v>Sem informação</v>
      </c>
      <c r="AH282" s="58" t="s">
        <v>115</v>
      </c>
      <c r="AJ282" s="58" t="s">
        <v>1796</v>
      </c>
      <c r="AK282" s="58" t="s">
        <v>69</v>
      </c>
      <c r="AL282" s="58" t="s">
        <v>568</v>
      </c>
      <c r="AM282" s="58" t="s">
        <v>569</v>
      </c>
      <c r="AN282" s="58" t="s">
        <v>569</v>
      </c>
      <c r="AO28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jose.araujo@tjpa.jus.br;; marcelo.fernandes@tjpa.jus.br; gabriel.ventura@tjpa.jus.br; gabriel.ventura@tjpa.jus.br;coordenadoria.contratos@tjpa.jus.br</v>
      </c>
      <c r="AP282" s="143">
        <f ca="1">CONTRATOS[[#This Row],[TÉRMINO]]-TODAY()</f>
        <v>-93</v>
      </c>
      <c r="AQ282" s="58" t="str">
        <f>IF(YEAR(CONTRATOS[[#This Row],[TÉRMINO]])=2024,INT((MONTH(CONTRATOS[[#This Row],[TÉRMINO]])+2)/3),"")</f>
        <v/>
      </c>
      <c r="AR282" s="58"/>
      <c r="AS282" s="58" t="str">
        <f ca="1">IF(TODAY()-AB282&gt;365,"Iniciar Processo de Reajuste","Aguardar anualidade")</f>
        <v>Iniciar Processo de Reajuste</v>
      </c>
      <c r="AT282" s="58" t="str">
        <f>_xlfn.CONCAT(TEXT(B282,"000"),"/",C282)</f>
        <v>094/2024</v>
      </c>
      <c r="AU282" s="58"/>
      <c r="AV282" s="58" t="str" cm="1">
        <f t="array" ref="AV282">IF(CONTRATOS[[#This Row],[NOME DO FISCAL ]]="Sem indicação",
   CONTRATOS[[#This Row],[NOME DO FISCAL ]],
   _xlfn.LET(
      _xlpm.s, " "&amp;TRIM(CONTRATOS[[#This Row],[NOME DO FISCAL ]]),
      _xlpm.n, LEN(_xlpm.s)-1,
      _xlpm.idx, _xlfn.SEQUENCE(1,_xlpm.n),
      _xlpm.letras, IF(MID(_xlpm.s,_xlpm.idx,1)=" ", MID(_xlpm.s,_xlpm.idx+1,1), ""),
      _xlfn.TEXTJOIN("",TRUE,_xlpm.letras)
   )
)</f>
        <v>MPCF</v>
      </c>
      <c r="AW282" s="57" t="str">
        <f>IF(CONTRATOS[[#This Row],[FISCAL DEMANDANTE]]="sem indicação",CONTRATOS[[#This Row],[FISCAL TECNICO]],CONTRATOS[[#This Row],[FISCAL DEMANDANTE]])</f>
        <v>Marcelo Passos Calandrini Fernandes</v>
      </c>
      <c r="AX282" s="540" cm="1">
        <f t="array" ref="AX28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1421593.56</v>
      </c>
      <c r="AY282" s="58" t="str">
        <f>_xlfn.CONCAT(CONTRATOS[[#This Row],[ARP ou CONTRATO]],CONTRATOS[[#This Row],[N°ANO]])</f>
        <v>CONTRATO094/2024</v>
      </c>
      <c r="AZ282" s="293" t="str">
        <f>IF(ISNUMBER(FIND("8.666",AA282)),
"Nos termos da Portaria n° 3.615/2021-GP, a prorrogação de contratos administrativos deverá ser instaurada com antecedência mínima de 60 (sessenta) dias do término da vigência, mediante envio do respectivo expediente à SEADM, via SEI.",
IF(ISNUMBER(FIND("14.133",AA282)),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82" s="556"/>
    </row>
    <row r="283" spans="1:53" s="74" customFormat="1" ht="60">
      <c r="A283" s="215" t="s">
        <v>71</v>
      </c>
      <c r="B283" s="216" t="s">
        <v>1181</v>
      </c>
      <c r="C283" s="215">
        <v>2025</v>
      </c>
      <c r="D283" s="216" t="s">
        <v>1842</v>
      </c>
      <c r="E283" s="215" t="s">
        <v>1843</v>
      </c>
      <c r="F283" s="217" t="s">
        <v>1844</v>
      </c>
      <c r="G283" s="216" t="s">
        <v>57</v>
      </c>
      <c r="H283" s="215" t="s">
        <v>58</v>
      </c>
      <c r="I283" s="215" t="s">
        <v>1763</v>
      </c>
      <c r="J283" s="218">
        <v>45687</v>
      </c>
      <c r="K283" s="219" t="str">
        <f>TEXT(J283,"DD/MM/AA")</f>
        <v>30/01/25</v>
      </c>
      <c r="L283" s="218">
        <v>46052</v>
      </c>
      <c r="M283" s="220" t="str">
        <f>TEXT(L283,"DD/MM/AA")</f>
        <v>30/01/26</v>
      </c>
      <c r="N283" s="219">
        <f>_xlfn.DAYS(CONTRATOS[[#This Row],[TÉRMINO]],CONTRATOS[[#This Row],[INÍCIO]])</f>
        <v>365</v>
      </c>
      <c r="O283" s="219" t="str">
        <f ca="1">IF(ISBLANK(CONTRATOS[[#This Row],[TÉRMINO]]),"-",IF(ISNUMBER(CONTRATOS[[#This Row],[TÉRMINO]]),IF(CONTRATOS[[#This Row],[TÉRMINO]]&lt;TODAY(),"EXPIRADO",CONTRATOS[[#This Row],[TÉRMINO]]-TODAY()),"INDETERMINADO"))</f>
        <v>EXPIRADO</v>
      </c>
      <c r="P283" s="221" t="str">
        <f ca="1">IF(O283="EXPIRADO","EXPIRADO",(IF(O283&lt;=30,"INFERIOR A 30 DIAS",(IF(O283&lt;=60,"INFERIOR A 60 DIAS",(IF(O283&lt;=90,"INFERIOR A 90 DIAS",(IF(O283&lt;=120,"INFERIOR A 120 DIAS",(IF(O283&lt;150,"INFERIOR A 150 DIAS",(IF(O283=150,"150 DIAS","SUPERIOR A 150 DIAS")))))))))))))</f>
        <v>EXPIRADO</v>
      </c>
      <c r="Q283" s="219" t="str">
        <f ca="1">IF(CONTRATOS[[#This Row],[TÉRMINO]]="","VIGENTE",IF(CONTRATOS[[#This Row],[TÉRMINO]]&gt;=TODAY(),"VIGENTE","EXPIRADO"))</f>
        <v>EXPIRADO</v>
      </c>
      <c r="R283" s="309">
        <v>60516.3</v>
      </c>
      <c r="S283" s="268" t="s">
        <v>60</v>
      </c>
      <c r="T283" s="66">
        <f>IF(LEFT(AY283,3)="ARP",
    0,
    IFERROR(VLOOKUP(AY283,'M.11 Contratos execução'!A:V,17,FALSE),0)
)</f>
        <v>0</v>
      </c>
      <c r="U283" s="215" t="s">
        <v>243</v>
      </c>
      <c r="V283" s="222" t="s">
        <v>1845</v>
      </c>
      <c r="W283" s="96" cm="1">
        <f t="array" ref="W28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83" s="96" cm="1">
        <f t="array" ref="X28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60516.3</v>
      </c>
      <c r="Y283" s="223" t="s">
        <v>1846</v>
      </c>
      <c r="Z283" s="224"/>
      <c r="AA283" s="215" t="s">
        <v>81</v>
      </c>
      <c r="AB283" s="218">
        <v>45587</v>
      </c>
      <c r="AC283" s="215"/>
      <c r="AD283" s="282" t="str">
        <f>IF(CONTRATOS[[#This Row],[DIAS_CONTRATO]]&lt;=1800,"PRAZO LEGAL",IF(CONTRATOS[[#This Row],[DIAS_CONTRATO]]&lt;=2130,"EXCEPCIONAL","EMERGENCIAL"))</f>
        <v>PRAZO LEGAL</v>
      </c>
      <c r="AE283" s="215" t="str">
        <f>YEAR(L283) &amp; " - " &amp; IF(MONTH(L283)&lt;=3, "1º Trimestre", IF(MONTH(L283)&lt;=6, "2º Trimestre", IF(MONTH(L283)&lt;=9, "3º Trimestre", IF(MONTH(L283)&lt;=12, "4º Trimestre"))))</f>
        <v>2026 - 1º Trimestre</v>
      </c>
      <c r="AF283" s="218">
        <f>CONTRATOS[[#This Row],[TÉRMINO]]-60</f>
        <v>45992</v>
      </c>
      <c r="AG283" s="116" t="str">
        <f>IF(Z283="","Sem informação", IF(Z283&lt;=AF283, "Dentro do prazo", "Fora do prazo"))</f>
        <v>Sem informação</v>
      </c>
      <c r="AH283" s="215" t="s">
        <v>66</v>
      </c>
      <c r="AI283" s="215"/>
      <c r="AJ283" s="215" t="s">
        <v>246</v>
      </c>
      <c r="AK283" s="58" t="s">
        <v>69</v>
      </c>
      <c r="AL283" s="215" t="s">
        <v>1766</v>
      </c>
      <c r="AM283" s="215" t="s">
        <v>1766</v>
      </c>
      <c r="AN283" s="215" t="s">
        <v>1767</v>
      </c>
      <c r="AO28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william.silva@tjpa.jus.br;; marcos.ramalho@tjpa.jus.br; marcos.ramalho@tjpa.jus.br; manasses.melo@tjpa.jus.br;coordenadoria.contratos@tjpa.jus.br</v>
      </c>
      <c r="AP283" s="227">
        <f ca="1">CONTRATOS[[#This Row],[TÉRMINO]]-TODAY()</f>
        <v>-122</v>
      </c>
      <c r="AQ283" s="215" t="str">
        <f>IF(YEAR(CONTRATOS[[#This Row],[TÉRMINO]])=2024,INT((MONTH(CONTRATOS[[#This Row],[TÉRMINO]])+2)/3),"")</f>
        <v/>
      </c>
      <c r="AR283" s="215"/>
      <c r="AS283" s="58" t="str">
        <f ca="1">IF(TODAY()-AB283&gt;365,"Iniciar Processo de Reajuste","Aguardar anualidade")</f>
        <v>Iniciar Processo de Reajuste</v>
      </c>
      <c r="AT283" s="215" t="str">
        <f>_xlfn.CONCAT(TEXT(B283,"000"),"/",C283)</f>
        <v>029/2025</v>
      </c>
      <c r="AU283" s="215"/>
      <c r="AV283" s="58" t="str" cm="1">
        <f t="array" ref="AV283">IF(CONTRATOS[[#This Row],[NOME DO FISCAL ]]="Sem indicação",
   CONTRATOS[[#This Row],[NOME DO FISCAL ]],
   _xlfn.LET(
      _xlpm.s, " "&amp;TRIM(CONTRATOS[[#This Row],[NOME DO FISCAL ]]),
      _xlpm.n, LEN(_xlpm.s)-1,
      _xlpm.idx, _xlfn.SEQUENCE(1,_xlpm.n),
      _xlpm.letras, IF(MID(_xlpm.s,_xlpm.idx,1)=" ", MID(_xlpm.s,_xlpm.idx+1,1), ""),
      _xlfn.TEXTJOIN("",TRUE,_xlpm.letras)
   )
)</f>
        <v>MRJ</v>
      </c>
      <c r="AW283" s="216" t="str">
        <f>IF(CONTRATOS[[#This Row],[FISCAL DEMANDANTE]]="sem indicação",CONTRATOS[[#This Row],[FISCAL TECNICO]],CONTRATOS[[#This Row],[FISCAL DEMANDANTE]])</f>
        <v>Marcos Ramalho Junior</v>
      </c>
      <c r="AX283" s="540" cm="1">
        <f t="array" ref="AX28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83" s="265" t="str">
        <f>_xlfn.CONCAT(CONTRATOS[[#This Row],[ARP ou CONTRATO]],CONTRATOS[[#This Row],[N°ANO]])</f>
        <v>ARP029/2025</v>
      </c>
      <c r="AZ283" s="293" t="str">
        <f>IF(ISNUMBER(FIND("8.666",AA283)),
"Nos termos da Portaria n° 3.615/2021-GP, a prorrogação de contratos administrativos deverá ser instaurada com antecedência mínima de 60 (sessenta) dias do término da vigência, mediante envio do respectivo expediente à SEADM, via SEI.",
IF(ISNUMBER(FIND("14.133",AA283)),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83" s="556"/>
    </row>
    <row r="284" spans="1:53" ht="226.5">
      <c r="A284" s="58" t="s">
        <v>52</v>
      </c>
      <c r="B284" s="57" t="s">
        <v>1847</v>
      </c>
      <c r="C284" s="58">
        <v>2024</v>
      </c>
      <c r="D284" s="57" t="s">
        <v>1848</v>
      </c>
      <c r="E284" s="58" t="s">
        <v>1809</v>
      </c>
      <c r="F284" s="59" t="s">
        <v>1849</v>
      </c>
      <c r="G284" s="57" t="s">
        <v>277</v>
      </c>
      <c r="H284" s="58" t="s">
        <v>1415</v>
      </c>
      <c r="I284" s="60" t="s">
        <v>1850</v>
      </c>
      <c r="J284" s="61">
        <v>45511</v>
      </c>
      <c r="K284" s="62" t="str">
        <f>TEXT(J284,"DD/MM/AA")</f>
        <v>07/08/24</v>
      </c>
      <c r="L284" s="61">
        <v>46061</v>
      </c>
      <c r="M284" s="63" t="str">
        <f>TEXT(L284,"DD/MM/AA")</f>
        <v>08/02/26</v>
      </c>
      <c r="N284" s="115">
        <f>_xlfn.DAYS(CONTRATOS[[#This Row],[TÉRMINO]],CONTRATOS[[#This Row],[INÍCIO]])</f>
        <v>550</v>
      </c>
      <c r="O284" s="64" t="str">
        <f ca="1">IF(ISBLANK(CONTRATOS[[#This Row],[TÉRMINO]]),"-",IF(ISNUMBER(CONTRATOS[[#This Row],[TÉRMINO]]),IF(CONTRATOS[[#This Row],[TÉRMINO]]&lt;TODAY(),"EXPIRADO",CONTRATOS[[#This Row],[TÉRMINO]]-TODAY()),"INDETERMINADO"))</f>
        <v>EXPIRADO</v>
      </c>
      <c r="P284" s="64" t="str">
        <f ca="1">IF(O284="EXPIRADO","EXPIRADO",(IF(O284&lt;=30,"INFERIOR A 30 DIAS",(IF(O284&lt;=60,"INFERIOR A 60 DIAS",(IF(O284&lt;=90,"INFERIOR A 90 DIAS",(IF(O284&lt;=120,"INFERIOR A 120 DIAS",(IF(O284&lt;150,"INFERIOR A 150 DIAS",(IF(O284=150,"150 DIAS","SUPERIOR A 150 DIAS")))))))))))))</f>
        <v>EXPIRADO</v>
      </c>
      <c r="Q284" s="62" t="str">
        <f ca="1">IF(CONTRATOS[[#This Row],[TÉRMINO]]="","VIGENTE",IF(CONTRATOS[[#This Row],[TÉRMINO]]&gt;=TODAY(),"VIGENTE","EXPIRADO"))</f>
        <v>EXPIRADO</v>
      </c>
      <c r="R284" s="293">
        <v>2938182.84</v>
      </c>
      <c r="S284" s="65" t="s">
        <v>60</v>
      </c>
      <c r="T284" s="66">
        <f>IF(LEFT(AY284,3)="ARP",
    0,
    IFERROR(VLOOKUP(AY284,'M.11 Contratos execução'!A:V,17,FALSE),0)
)</f>
        <v>1</v>
      </c>
      <c r="U284" s="58" t="s">
        <v>61</v>
      </c>
      <c r="V284" s="167" t="s">
        <v>1851</v>
      </c>
      <c r="W284" s="96" cm="1">
        <f t="array" ref="W28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84" s="96" cm="1">
        <f t="array" ref="X28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3587608.95</v>
      </c>
      <c r="Y284" s="67" t="s">
        <v>1852</v>
      </c>
      <c r="Z284" s="158"/>
      <c r="AA284" s="58" t="s">
        <v>81</v>
      </c>
      <c r="AB284" s="218">
        <v>45672</v>
      </c>
      <c r="AC284" s="58" t="s">
        <v>82</v>
      </c>
      <c r="AD284" s="289" t="str">
        <f>IF(CONTRATOS[[#This Row],[DIAS_CONTRATO]]&lt;=1800,"PRAZO LEGAL",IF(CONTRATOS[[#This Row],[DIAS_CONTRATO]]&lt;=2130,"EXCEPCIONAL","EMERGENCIAL"))</f>
        <v>PRAZO LEGAL</v>
      </c>
      <c r="AE284" s="116" t="str">
        <f>YEAR(L284) &amp; " - " &amp; IF(MONTH(L284)&lt;=3, "1º Trimestre", IF(MONTH(L284)&lt;=6, "2º Trimestre", IF(MONTH(L284)&lt;=9, "3º Trimestre", IF(MONTH(L284)&lt;=12, "4º Trimestre"))))</f>
        <v>2026 - 1º Trimestre</v>
      </c>
      <c r="AF284" s="130">
        <f>CONTRATOS[[#This Row],[TÉRMINO]]-60</f>
        <v>46001</v>
      </c>
      <c r="AG284" s="116" t="str">
        <f>IF(Z284="","Sem informação", IF(Z284&lt;=AF284, "Dentro do prazo", "Fora do prazo"))</f>
        <v>Sem informação</v>
      </c>
      <c r="AH284" s="58" t="s">
        <v>66</v>
      </c>
      <c r="AJ284" s="58" t="s">
        <v>1796</v>
      </c>
      <c r="AK284" s="58" t="s">
        <v>69</v>
      </c>
      <c r="AL284" s="58" t="s">
        <v>1796</v>
      </c>
      <c r="AM284" s="58" t="s">
        <v>569</v>
      </c>
      <c r="AN284" s="58" t="s">
        <v>569</v>
      </c>
      <c r="AO28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jose.araujo@tjpa.jus.br;; jose.araujo@tjpa.jus.br; gabriel.ventura@tjpa.jus.br; gabriel.ventura@tjpa.jus.br;coordenadoria.contratos@tjpa.jus.br</v>
      </c>
      <c r="AP284" s="143">
        <f ca="1">CONTRATOS[[#This Row],[TÉRMINO]]-TODAY()</f>
        <v>-113</v>
      </c>
      <c r="AQ284" s="58" t="str">
        <f>IF(YEAR(CONTRATOS[[#This Row],[TÉRMINO]])=2024,INT((MONTH(CONTRATOS[[#This Row],[TÉRMINO]])+2)/3),"")</f>
        <v/>
      </c>
      <c r="AR284" s="58"/>
      <c r="AS284" s="58" t="str">
        <f ca="1">IF(TODAY()-AB284&gt;365,"Iniciar Processo de Reajuste","Aguardar anualidade")</f>
        <v>Iniciar Processo de Reajuste</v>
      </c>
      <c r="AT284" s="58" t="str">
        <f>_xlfn.CONCAT(TEXT(B284,"000"),"/",C284)</f>
        <v>091/2024</v>
      </c>
      <c r="AU284" s="58"/>
      <c r="AV284" s="58" t="str" cm="1">
        <f t="array" ref="AV284">IF(CONTRATOS[[#This Row],[NOME DO FISCAL ]]="Sem indicação",
   CONTRATOS[[#This Row],[NOME DO FISCAL ]],
   _xlfn.LET(
      _xlpm.s, " "&amp;TRIM(CONTRATOS[[#This Row],[NOME DO FISCAL ]]),
      _xlpm.n, LEN(_xlpm.s)-1,
      _xlpm.idx, _xlfn.SEQUENCE(1,_xlpm.n),
      _xlpm.letras, IF(MID(_xlpm.s,_xlpm.idx,1)=" ", MID(_xlpm.s,_xlpm.idx+1,1), ""),
      _xlfn.TEXTJOIN("",TRUE,_xlpm.letras)
   )
)</f>
        <v>JLSdA</v>
      </c>
      <c r="AW284" s="57" t="str">
        <f>IF(CONTRATOS[[#This Row],[FISCAL DEMANDANTE]]="sem indicação",CONTRATOS[[#This Row],[FISCAL TECNICO]],CONTRATOS[[#This Row],[FISCAL DEMANDANTE]])</f>
        <v>Jose Luis Sarmento de Araujo</v>
      </c>
      <c r="AX284" s="540" cm="1">
        <f t="array" ref="AX28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344212.38</v>
      </c>
      <c r="AY284" s="58" t="str">
        <f>_xlfn.CONCAT(CONTRATOS[[#This Row],[ARP ou CONTRATO]],CONTRATOS[[#This Row],[N°ANO]])</f>
        <v>CONTRATO091/2024</v>
      </c>
      <c r="AZ284" s="293" t="str">
        <f>IF(ISNUMBER(FIND("8.666",AA284)),
"Nos termos da Portaria n° 3.615/2021-GP, a prorrogação de contratos administrativos deverá ser instaurada com antecedência mínima de 60 (sessenta) dias do término da vigência, mediante envio do respectivo expediente à SEADM, via SEI.",
IF(ISNUMBER(FIND("14.133",AA284)),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84" s="556"/>
    </row>
    <row r="285" spans="1:53" ht="60">
      <c r="A285" s="58" t="s">
        <v>52</v>
      </c>
      <c r="B285" s="57" t="s">
        <v>1034</v>
      </c>
      <c r="C285" s="58">
        <v>2024</v>
      </c>
      <c r="D285" s="57" t="s">
        <v>1853</v>
      </c>
      <c r="E285" s="58" t="s">
        <v>1854</v>
      </c>
      <c r="F285" s="59" t="s">
        <v>1855</v>
      </c>
      <c r="G285" s="57" t="s">
        <v>57</v>
      </c>
      <c r="H285" s="58" t="s">
        <v>58</v>
      </c>
      <c r="I285" s="60" t="s">
        <v>1856</v>
      </c>
      <c r="J285" s="61">
        <v>45331</v>
      </c>
      <c r="K285" s="62" t="str">
        <f>TEXT(J285,"DD/MM/AA")</f>
        <v>09/02/24</v>
      </c>
      <c r="L285" s="61">
        <v>46062</v>
      </c>
      <c r="M285" s="63" t="str">
        <f>TEXT(L285,"DD/MM/AA")</f>
        <v>09/02/26</v>
      </c>
      <c r="N285" s="115">
        <f>_xlfn.DAYS(CONTRATOS[[#This Row],[TÉRMINO]],CONTRATOS[[#This Row],[INÍCIO]])</f>
        <v>731</v>
      </c>
      <c r="O285" s="64" t="str">
        <f ca="1">IF(ISBLANK(CONTRATOS[[#This Row],[TÉRMINO]]),"-",IF(ISNUMBER(CONTRATOS[[#This Row],[TÉRMINO]]),IF(CONTRATOS[[#This Row],[TÉRMINO]]&lt;TODAY(),"EXPIRADO",CONTRATOS[[#This Row],[TÉRMINO]]-TODAY()),"INDETERMINADO"))</f>
        <v>EXPIRADO</v>
      </c>
      <c r="P285" s="64" t="str">
        <f ca="1">IF(O285="EXPIRADO","EXPIRADO",(IF(O285&lt;=30,"INFERIOR A 30 DIAS",(IF(O285&lt;=60,"INFERIOR A 60 DIAS",(IF(O285&lt;=90,"INFERIOR A 90 DIAS",(IF(O285&lt;=120,"INFERIOR A 120 DIAS",(IF(O285&lt;150,"INFERIOR A 150 DIAS",(IF(O285=150,"150 DIAS","SUPERIOR A 150 DIAS")))))))))))))</f>
        <v>EXPIRADO</v>
      </c>
      <c r="Q285" s="64" t="str">
        <f ca="1">IF(CONTRATOS[[#This Row],[TÉRMINO]]="","VIGENTE",IF(CONTRATOS[[#This Row],[TÉRMINO]]&gt;=TODAY(),"VIGENTE","EXPIRADO"))</f>
        <v>EXPIRADO</v>
      </c>
      <c r="R285" s="293">
        <v>349900</v>
      </c>
      <c r="S285" s="65" t="s">
        <v>60</v>
      </c>
      <c r="T285" s="66">
        <f>IF(LEFT(AY285,3)="ARP",
    0,
    IFERROR(VLOOKUP(AY285,'M.11 Contratos execução'!A:V,17,FALSE),0)
)</f>
        <v>0</v>
      </c>
      <c r="U285" s="58" t="s">
        <v>78</v>
      </c>
      <c r="V285" s="167" t="s">
        <v>1857</v>
      </c>
      <c r="W285" s="96" cm="1">
        <f t="array" ref="W28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85" s="96" cm="1">
        <f t="array" ref="X28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349900</v>
      </c>
      <c r="Y285" s="67" t="s">
        <v>1858</v>
      </c>
      <c r="Z285" s="158"/>
      <c r="AA285" s="58" t="s">
        <v>64</v>
      </c>
      <c r="AB285" s="58"/>
      <c r="AC285" s="58" t="s">
        <v>66</v>
      </c>
      <c r="AD285" s="168" t="str">
        <f>IF(CONTRATOS[[#This Row],[DIAS_CONTRATO]]&lt;=1800,"PRAZO LEGAL",IF(CONTRATOS[[#This Row],[DIAS_CONTRATO]]&lt;=2130,"EXCEPCIONAL","EMERGENCIAL"))</f>
        <v>PRAZO LEGAL</v>
      </c>
      <c r="AE285" s="116" t="str">
        <f>YEAR(L285) &amp; " - " &amp; IF(MONTH(L285)&lt;=3, "1º Trimestre", IF(MONTH(L285)&lt;=6, "2º Trimestre", IF(MONTH(L285)&lt;=9, "3º Trimestre", IF(MONTH(L285)&lt;=12, "4º Trimestre"))))</f>
        <v>2026 - 1º Trimestre</v>
      </c>
      <c r="AF285" s="130">
        <f>CONTRATOS[[#This Row],[TÉRMINO]]-60</f>
        <v>46002</v>
      </c>
      <c r="AG285" s="116" t="str">
        <f>IF(Z285="","Sem informação", IF(Z285&lt;=AF285, "Dentro do prazo", "Fora do prazo"))</f>
        <v>Sem informação</v>
      </c>
      <c r="AH285" s="58" t="s">
        <v>66</v>
      </c>
      <c r="AJ285" s="60" t="s">
        <v>302</v>
      </c>
      <c r="AK285" s="60" t="s">
        <v>302</v>
      </c>
      <c r="AL285" s="58" t="s">
        <v>303</v>
      </c>
      <c r="AM285" s="58" t="s">
        <v>291</v>
      </c>
      <c r="AN285" s="58" t="s">
        <v>291</v>
      </c>
      <c r="AO28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elaine.ribeiro@tjpa.jus.br;elaine.ribeiro@tjpa.jus.br; lanalucia.soares@tjpa.jus.br; ; ;coordenadoria.contratos@tjpa.jus.br</v>
      </c>
      <c r="AP285" s="143">
        <f ca="1">CONTRATOS[[#This Row],[TÉRMINO]]-TODAY()</f>
        <v>-112</v>
      </c>
      <c r="AQ285" s="58" t="str">
        <f>IF(YEAR(CONTRATOS[[#This Row],[TÉRMINO]])=2024,INT((MONTH(CONTRATOS[[#This Row],[TÉRMINO]])+2)/3),"")</f>
        <v/>
      </c>
      <c r="AR285" s="58"/>
      <c r="AS285" s="58" t="str">
        <f ca="1">IF(TODAY()-AB285&gt;365,"Iniciar Processo de Reajuste","Aguardar anualidade")</f>
        <v>Iniciar Processo de Reajuste</v>
      </c>
      <c r="AT285" s="58" t="str">
        <f>_xlfn.CONCAT(TEXT(B285,"000"),"/",C285)</f>
        <v>014/2024</v>
      </c>
      <c r="AU285" s="58"/>
      <c r="AV285" s="58" t="str" cm="1">
        <f t="array" ref="AV285">IF(CONTRATOS[[#This Row],[NOME DO FISCAL ]]="Sem indicação",
   CONTRATOS[[#This Row],[NOME DO FISCAL ]],
   _xlfn.LET(
      _xlpm.s, " "&amp;TRIM(CONTRATOS[[#This Row],[NOME DO FISCAL ]]),
      _xlpm.n, LEN(_xlpm.s)-1,
      _xlpm.idx, _xlfn.SEQUENCE(1,_xlpm.n),
      _xlpm.letras, IF(MID(_xlpm.s,_xlpm.idx,1)=" ", MID(_xlpm.s,_xlpm.idx+1,1), ""),
      _xlfn.TEXTJOIN("",TRUE,_xlpm.letras)
   )
)</f>
        <v>ECFR</v>
      </c>
      <c r="AW285" s="57" t="str">
        <f>IF(CONTRATOS[[#This Row],[FISCAL DEMANDANTE]]="sem indicação",CONTRATOS[[#This Row],[FISCAL TECNICO]],CONTRATOS[[#This Row],[FISCAL DEMANDANTE]])</f>
        <v>Elaine Cristina Fernandes Ribeiro</v>
      </c>
      <c r="AX285" s="540" cm="1">
        <f t="array" ref="AX28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349900</v>
      </c>
      <c r="AY285" s="58" t="str">
        <f>_xlfn.CONCAT(CONTRATOS[[#This Row],[ARP ou CONTRATO]],CONTRATOS[[#This Row],[N°ANO]])</f>
        <v>CONTRATO014/2024</v>
      </c>
      <c r="AZ285" s="293" t="str">
        <f>IF(ISNUMBER(FIND("8.666",AA285)),
"Nos termos da Portaria n° 3.615/2021-GP, a prorrogação de contratos administrativos deverá ser instaurada com antecedência mínima de 60 (sessenta) dias do término da vigência, mediante envio do respectivo expediente à SEADM, via SEI.",
IF(ISNUMBER(FIND("14.133",AA285)),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85" s="556"/>
    </row>
    <row r="286" spans="1:53" ht="89.25" customHeight="1">
      <c r="A286" s="58" t="s">
        <v>52</v>
      </c>
      <c r="B286" s="57" t="s">
        <v>352</v>
      </c>
      <c r="C286" s="58">
        <v>2025</v>
      </c>
      <c r="D286" s="57" t="s">
        <v>1859</v>
      </c>
      <c r="E286" s="58" t="s">
        <v>1860</v>
      </c>
      <c r="F286" s="59" t="s">
        <v>1861</v>
      </c>
      <c r="G286" s="57" t="s">
        <v>182</v>
      </c>
      <c r="H286" s="58" t="s">
        <v>132</v>
      </c>
      <c r="I286" s="60" t="s">
        <v>133</v>
      </c>
      <c r="J286" s="61">
        <v>45826</v>
      </c>
      <c r="K286" s="62">
        <v>46071</v>
      </c>
      <c r="L286" s="61">
        <v>46071</v>
      </c>
      <c r="M286" s="63" t="s">
        <v>184</v>
      </c>
      <c r="N286" s="115" t="s">
        <v>185</v>
      </c>
      <c r="O286" s="62" t="str">
        <f ca="1">IF(ISBLANK(L286),"-",IF(ISNUMBER(L286),IF(L286&lt;TODAY(),"EXPIRADO",L286-TODAY()),"INDETERMINADO"))</f>
        <v>EXPIRADO</v>
      </c>
      <c r="P286" s="64" t="str">
        <f ca="1">IF(O286="EXPIRADO","EXPIRADO",(IF(O286&lt;=30,"INFERIOR A 30 DIAS",(IF(O286&lt;=60,"INFERIOR A 60 DIAS",(IF(O286&lt;=90,"INFERIOR A 90 DIAS",(IF(O286&lt;=120,"INFERIOR A 120 DIAS",(IF(O286&lt;150,"INFERIOR A 150 DIAS",(IF(O286=150,"150 DIAS","SUPERIOR A 150 DIAS")))))))))))))</f>
        <v>EXPIRADO</v>
      </c>
      <c r="Q286" s="62" t="str">
        <f ca="1">IF(L286="","VIGENTE",IF(L286&gt;=TODAY(),"VIGENTE","EXPIRADO"))</f>
        <v>EXPIRADO</v>
      </c>
      <c r="R286" s="72">
        <v>47600</v>
      </c>
      <c r="S286" s="65" t="s">
        <v>60</v>
      </c>
      <c r="T286" s="66">
        <f>IF(LEFT(AY286,3)="ARP",
    0,
    IFERROR(VLOOKUP(AY286,'M.11 Contratos execução'!A:V,17,FALSE),0)
)</f>
        <v>1</v>
      </c>
      <c r="U286" s="58" t="s">
        <v>78</v>
      </c>
      <c r="V286" s="58" t="s">
        <v>1862</v>
      </c>
      <c r="W286" s="96" cm="1">
        <f t="array" ref="W28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86" s="96" cm="1">
        <f t="array" ref="X28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47600</v>
      </c>
      <c r="Y286" s="67" t="s">
        <v>1863</v>
      </c>
      <c r="Z286" s="158"/>
      <c r="AA286" s="58" t="s">
        <v>81</v>
      </c>
      <c r="AB286" s="61">
        <v>45793</v>
      </c>
      <c r="AC286" s="408" t="s">
        <v>66</v>
      </c>
      <c r="AD286" s="116" t="s">
        <v>188</v>
      </c>
      <c r="AE286" s="116" t="s">
        <v>1864</v>
      </c>
      <c r="AF286" s="130">
        <v>46011</v>
      </c>
      <c r="AG286" s="116" t="str">
        <f>IF(Z286="","Sem informação", IF(Z286&lt;=AF286, "Dentro do prazo", "Fora do prazo"))</f>
        <v>Sem informação</v>
      </c>
      <c r="AH286" s="58" t="s">
        <v>66</v>
      </c>
      <c r="AJ286" s="58" t="s">
        <v>1865</v>
      </c>
      <c r="AK286" s="58" t="s">
        <v>69</v>
      </c>
      <c r="AL286" s="58" t="s">
        <v>1865</v>
      </c>
      <c r="AM286" s="58" t="s">
        <v>1866</v>
      </c>
      <c r="AN286" s="58" t="s">
        <v>1866</v>
      </c>
      <c r="AO28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evelise.rodrigues@tjpa.jus.br;; evelise.rodrigues@tjpa.jus.br; terezinha.lobato@tjpa.jus.br; terezinha.lobato@tjpa.jus.br;coordenadoria.contratos@tjpa.jus.br</v>
      </c>
      <c r="AP286" s="143">
        <v>197</v>
      </c>
      <c r="AQ286" s="58" t="str">
        <f>IF(YEAR(CONTRATOS[[#This Row],[TÉRMINO]])=2024,INT((MONTH(CONTRATOS[[#This Row],[TÉRMINO]])+2)/3),"")</f>
        <v/>
      </c>
      <c r="AR286" s="58"/>
      <c r="AS286" s="58" t="str">
        <f ca="1">IF(TODAY()-AB286&gt;365,"Iniciar Processo de Reajuste","Aguardar anualidade")</f>
        <v>Iniciar Processo de Reajuste</v>
      </c>
      <c r="AT286" s="58" t="s">
        <v>1867</v>
      </c>
      <c r="AU286" s="58"/>
      <c r="AV286" s="58" t="str" cm="1">
        <f t="array" ref="AV286">IF(CONTRATOS[[#This Row],[NOME DO FISCAL ]]="Sem indicação",
   CONTRATOS[[#This Row],[NOME DO FISCAL ]],
   _xlfn.LET(
      _xlpm.s, " "&amp;TRIM(CONTRATOS[[#This Row],[NOME DO FISCAL ]]),
      _xlpm.n, LEN(_xlpm.s)-1,
      _xlpm.idx, _xlfn.SEQUENCE(1,_xlpm.n),
      _xlpm.letras, IF(MID(_xlpm.s,_xlpm.idx,1)=" ", MID(_xlpm.s,_xlpm.idx+1,1), ""),
      _xlfn.TEXTJOIN("",TRUE,_xlpm.letras)
   )
)</f>
        <v>EdOR</v>
      </c>
      <c r="AW286" s="57" t="str">
        <f>IF(CONTRATOS[[#This Row],[FISCAL DEMANDANTE]]="sem indicação",CONTRATOS[[#This Row],[FISCAL TECNICO]],CONTRATOS[[#This Row],[FISCAL DEMANDANTE]])</f>
        <v xml:space="preserve">Evelise de Oliveira Rodrigues
</v>
      </c>
      <c r="AX286" s="540" cm="1">
        <f t="array" ref="AX28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86" s="58" t="str">
        <f>_xlfn.CONCAT(CONTRATOS[[#This Row],[ARP ou CONTRATO]],CONTRATOS[[#This Row],[N°ANO]])</f>
        <v>CONTRATO066/2025</v>
      </c>
      <c r="AZ286" s="293" t="str">
        <f>IF(ISNUMBER(FIND("8.666",AA286)),
"Nos termos da Portaria n° 3.615/2021-GP, a prorrogação de contratos administrativos deverá ser instaurada com antecedência mínima de 60 (sessenta) dias do término da vigência, mediante envio do respectivo expediente à SEADM, via SEI.",
IF(ISNUMBER(FIND("14.133",AA286)),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86" s="556"/>
    </row>
    <row r="287" spans="1:53" ht="72">
      <c r="A287" s="215" t="s">
        <v>71</v>
      </c>
      <c r="B287" s="216" t="s">
        <v>489</v>
      </c>
      <c r="C287" s="215">
        <v>2024</v>
      </c>
      <c r="D287" s="216" t="s">
        <v>1868</v>
      </c>
      <c r="E287" s="215" t="s">
        <v>1869</v>
      </c>
      <c r="F287" s="217" t="s">
        <v>1870</v>
      </c>
      <c r="G287" s="216" t="s">
        <v>110</v>
      </c>
      <c r="H287" s="215" t="s">
        <v>58</v>
      </c>
      <c r="I287" s="215" t="s">
        <v>1850</v>
      </c>
      <c r="J287" s="218">
        <v>45439</v>
      </c>
      <c r="K287" s="444">
        <v>45804</v>
      </c>
      <c r="L287" s="218">
        <v>46072</v>
      </c>
      <c r="M287" s="220" t="str">
        <f>TEXT(L287,"DD/MM/AA")</f>
        <v>19/02/26</v>
      </c>
      <c r="N287" s="219">
        <f>_xlfn.DAYS(CONTRATOS[[#This Row],[TÉRMINO]],CONTRATOS[[#This Row],[INÍCIO]])</f>
        <v>633</v>
      </c>
      <c r="O287" s="221" t="str">
        <f ca="1">IF(ISBLANK(CONTRATOS[[#This Row],[TÉRMINO]]),"-",IF(ISNUMBER(CONTRATOS[[#This Row],[TÉRMINO]]),IF(CONTRATOS[[#This Row],[TÉRMINO]]&lt;TODAY(),"EXPIRADO",CONTRATOS[[#This Row],[TÉRMINO]]-TODAY()),"INDETERMINADO"))</f>
        <v>EXPIRADO</v>
      </c>
      <c r="P287" s="221" t="str">
        <f ca="1">IF(O287="EXPIRADO","EXPIRADO",(IF(O287&lt;=30,"INFERIOR A 30 DIAS",(IF(O287&lt;=60,"INFERIOR A 60 DIAS",(IF(O287&lt;=90,"INFERIOR A 90 DIAS",(IF(O287&lt;=120,"INFERIOR A 120 DIAS",(IF(O287&lt;150,"INFERIOR A 150 DIAS",(IF(O287=150,"150 DIAS","SUPERIOR A 150 DIAS")))))))))))))</f>
        <v>EXPIRADO</v>
      </c>
      <c r="Q287" s="219" t="str">
        <f ca="1">IF(CONTRATOS[[#This Row],[TÉRMINO]]="","VIGENTE",IF(CONTRATOS[[#This Row],[TÉRMINO]]&gt;=TODAY(),"VIGENTE","EXPIRADO"))</f>
        <v>EXPIRADO</v>
      </c>
      <c r="R287" s="309">
        <v>2199305</v>
      </c>
      <c r="S287" s="268" t="s">
        <v>60</v>
      </c>
      <c r="T287" s="66">
        <f>IF(LEFT(AY287,3)="ARP",
    0,
    IFERROR(VLOOKUP(AY287,'M.11 Contratos execução'!A:V,17,FALSE),0)
)</f>
        <v>0</v>
      </c>
      <c r="U287" s="215" t="s">
        <v>78</v>
      </c>
      <c r="V287" s="222" t="s">
        <v>1871</v>
      </c>
      <c r="W287" s="96" cm="1">
        <f t="array" ref="W28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87" s="96" cm="1">
        <f t="array" ref="X28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4611113.3</v>
      </c>
      <c r="Y287" s="223" t="s">
        <v>1872</v>
      </c>
      <c r="Z287" s="224">
        <v>45623</v>
      </c>
      <c r="AA287" s="215" t="s">
        <v>81</v>
      </c>
      <c r="AB287" s="218">
        <v>45327</v>
      </c>
      <c r="AC287" s="215" t="s">
        <v>66</v>
      </c>
      <c r="AD287" s="282" t="str">
        <f>IF(CONTRATOS[[#This Row],[DIAS_CONTRATO]]&lt;=1800,"PRAZO LEGAL",IF(CONTRATOS[[#This Row],[DIAS_CONTRATO]]&lt;=2130,"EXCEPCIONAL","EMERGENCIAL"))</f>
        <v>PRAZO LEGAL</v>
      </c>
      <c r="AE287" s="215" t="str">
        <f>YEAR(L287) &amp; " - " &amp; IF(MONTH(L287)&lt;=3, "1º Trimestre", IF(MONTH(L287)&lt;=6, "2º Trimestre", IF(MONTH(L287)&lt;=9, "3º Trimestre", IF(MONTH(L287)&lt;=12, "4º Trimestre"))))</f>
        <v>2026 - 1º Trimestre</v>
      </c>
      <c r="AF287" s="218">
        <f>CONTRATOS[[#This Row],[TÉRMINO]]-60</f>
        <v>46012</v>
      </c>
      <c r="AG287" s="116" t="str">
        <f>IF(Z287="","Sem informação", IF(Z287&lt;=AF287, "Dentro do prazo", "Fora do prazo"))</f>
        <v>Dentro do prazo</v>
      </c>
      <c r="AH287" s="215" t="s">
        <v>66</v>
      </c>
      <c r="AI287" s="215"/>
      <c r="AJ287" s="215" t="s">
        <v>84</v>
      </c>
      <c r="AK287" s="215" t="s">
        <v>86</v>
      </c>
      <c r="AL287" s="215" t="s">
        <v>636</v>
      </c>
      <c r="AM287" s="215" t="s">
        <v>69</v>
      </c>
      <c r="AN287" s="215" t="s">
        <v>69</v>
      </c>
      <c r="AO28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joao.vfalmeida@tjpa.jus.br;claikson.duarte@tjpa.jus.br; paulo.alexandre@tjpa.jus.br; ; ;coordenadoria.contratos@tjpa.jus.br</v>
      </c>
      <c r="AP287" s="227">
        <f ca="1">CONTRATOS[[#This Row],[TÉRMINO]]-TODAY()</f>
        <v>-102</v>
      </c>
      <c r="AQ287" s="215" t="str">
        <f>IF(YEAR(CONTRATOS[[#This Row],[TÉRMINO]])=2024,INT((MONTH(CONTRATOS[[#This Row],[TÉRMINO]])+2)/3),"")</f>
        <v/>
      </c>
      <c r="AR287" s="215"/>
      <c r="AS287" s="58" t="str">
        <f ca="1">IF(TODAY()-AB287&gt;365,"Iniciar Processo de Reajuste","Aguardar anualidade")</f>
        <v>Iniciar Processo de Reajuste</v>
      </c>
      <c r="AT287" s="215" t="str">
        <f>_xlfn.CONCAT(TEXT(B287,"000"),"/",C287)</f>
        <v>038/2024</v>
      </c>
      <c r="AU287" s="215"/>
      <c r="AV287" s="58" t="str" cm="1">
        <f t="array" ref="AV287">IF(CONTRATOS[[#This Row],[NOME DO FISCAL ]]="Sem indicação",
   CONTRATOS[[#This Row],[NOME DO FISCAL ]],
   _xlfn.LET(
      _xlpm.s, " "&amp;TRIM(CONTRATOS[[#This Row],[NOME DO FISCAL ]]),
      _xlpm.n, LEN(_xlpm.s)-1,
      _xlpm.idx, _xlfn.SEQUENCE(1,_xlpm.n),
      _xlpm.letras, IF(MID(_xlpm.s,_xlpm.idx,1)=" ", MID(_xlpm.s,_xlpm.idx+1,1), ""),
      _xlfn.TEXTJOIN("",TRUE,_xlpm.letras)
   )
)</f>
        <v>CMD</v>
      </c>
      <c r="AW287" s="57" t="str">
        <f>IF(CONTRATOS[[#This Row],[FISCAL DEMANDANTE]]="sem indicação",CONTRATOS[[#This Row],[FISCAL TECNICO]],CONTRATOS[[#This Row],[FISCAL DEMANDANTE]])</f>
        <v xml:space="preserve">Claikson Mendonca Duarte </v>
      </c>
      <c r="AX287" s="540" cm="1">
        <f t="array" ref="AX28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87" s="58" t="str">
        <f>_xlfn.CONCAT(CONTRATOS[[#This Row],[ARP ou CONTRATO]],CONTRATOS[[#This Row],[N°ANO]])</f>
        <v>ARP038/2024</v>
      </c>
      <c r="AZ287" s="293" t="str">
        <f>IF(ISNUMBER(FIND("8.666",AA287)),
"Nos termos da Portaria n° 3.615/2021-GP, a prorrogação de contratos administrativos deverá ser instaurada com antecedência mínima de 60 (sessenta) dias do término da vigência, mediante envio do respectivo expediente à SEADM, via SEI.",
IF(ISNUMBER(FIND("14.133",AA287)),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87" s="556"/>
    </row>
    <row r="288" spans="1:53" ht="262.5">
      <c r="A288" s="58" t="s">
        <v>52</v>
      </c>
      <c r="B288" s="57" t="s">
        <v>625</v>
      </c>
      <c r="C288" s="58">
        <v>2024</v>
      </c>
      <c r="D288" s="57" t="s">
        <v>1873</v>
      </c>
      <c r="E288" s="58" t="s">
        <v>789</v>
      </c>
      <c r="F288" s="59" t="s">
        <v>1874</v>
      </c>
      <c r="G288" s="57" t="s">
        <v>57</v>
      </c>
      <c r="H288" s="58" t="s">
        <v>145</v>
      </c>
      <c r="I288" s="58" t="s">
        <v>1850</v>
      </c>
      <c r="J288" s="61">
        <v>45341</v>
      </c>
      <c r="K288" s="62" t="str">
        <f>TEXT(J288,"DD/MM/AA")</f>
        <v>19/02/24</v>
      </c>
      <c r="L288" s="61">
        <v>46072</v>
      </c>
      <c r="M288" s="63" t="str">
        <f>TEXT(L288,"DD/MM/AA")</f>
        <v>19/02/26</v>
      </c>
      <c r="N288" s="115">
        <f>_xlfn.DAYS(CONTRATOS[[#This Row],[TÉRMINO]],CONTRATOS[[#This Row],[INÍCIO]])</f>
        <v>731</v>
      </c>
      <c r="O288" s="64" t="str">
        <f ca="1">IF(ISBLANK(CONTRATOS[[#This Row],[TÉRMINO]]),"-",IF(ISNUMBER(CONTRATOS[[#This Row],[TÉRMINO]]),IF(CONTRATOS[[#This Row],[TÉRMINO]]&lt;TODAY(),"EXPIRADO",CONTRATOS[[#This Row],[TÉRMINO]]-TODAY()),"INDETERMINADO"))</f>
        <v>EXPIRADO</v>
      </c>
      <c r="P288" s="64" t="str">
        <f ca="1">IF(O288="EXPIRADO","EXPIRADO",(IF(O288&lt;=30,"INFERIOR A 30 DIAS",(IF(O288&lt;=60,"INFERIOR A 60 DIAS",(IF(O288&lt;=90,"INFERIOR A 90 DIAS",(IF(O288&lt;=120,"INFERIOR A 120 DIAS",(IF(O288&lt;150,"INFERIOR A 150 DIAS",(IF(O288=150,"150 DIAS","SUPERIOR A 150 DIAS")))))))))))))</f>
        <v>EXPIRADO</v>
      </c>
      <c r="Q288" s="64" t="str">
        <f ca="1">IF(CONTRATOS[[#This Row],[TÉRMINO]]="","VIGENTE",IF(CONTRATOS[[#This Row],[TÉRMINO]]&gt;=TODAY(),"VIGENTE","EXPIRADO"))</f>
        <v>EXPIRADO</v>
      </c>
      <c r="R288" s="293">
        <v>31992</v>
      </c>
      <c r="S288" s="65" t="s">
        <v>60</v>
      </c>
      <c r="T288" s="66">
        <f>IF(LEFT(AY288,3)="ARP",
    0,
    IFERROR(VLOOKUP(AY288,'M.11 Contratos execução'!A:V,17,FALSE),0)
)</f>
        <v>1</v>
      </c>
      <c r="U288" s="58" t="s">
        <v>78</v>
      </c>
      <c r="V288" s="167" t="s">
        <v>1875</v>
      </c>
      <c r="W288" s="96" cm="1">
        <f t="array" ref="W28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88" s="96" cm="1">
        <f t="array" ref="X28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33431.08</v>
      </c>
      <c r="Y288" s="67" t="s">
        <v>1876</v>
      </c>
      <c r="Z288" s="158"/>
      <c r="AA288" s="58" t="s">
        <v>149</v>
      </c>
      <c r="AB288" s="61">
        <v>45870</v>
      </c>
      <c r="AC288" s="58" t="s">
        <v>66</v>
      </c>
      <c r="AD288" s="355" t="str">
        <f>IF(CONTRATOS[[#This Row],[DIAS_CONTRATO]]&lt;=1800,"PRAZO LEGAL",IF(CONTRATOS[[#This Row],[DIAS_CONTRATO]]&lt;=2130,"EXCEPCIONAL","EMERGENCIAL"))</f>
        <v>PRAZO LEGAL</v>
      </c>
      <c r="AE288" s="58" t="str">
        <f>YEAR(L288) &amp; " - " &amp; IF(MONTH(L288)&lt;=3, "1º Trimestre", IF(MONTH(L288)&lt;=6, "2º Trimestre", IF(MONTH(L288)&lt;=9, "3º Trimestre", IF(MONTH(L288)&lt;=12, "4º Trimestre"))))</f>
        <v>2026 - 1º Trimestre</v>
      </c>
      <c r="AF288" s="61">
        <f>CONTRATOS[[#This Row],[TÉRMINO]]-60</f>
        <v>46012</v>
      </c>
      <c r="AG288" s="116" t="str">
        <f>IF(Z288="","Sem informação", IF(Z288&lt;=AF288, "Dentro do prazo", "Fora do prazo"))</f>
        <v>Sem informação</v>
      </c>
      <c r="AH288" s="58" t="s">
        <v>66</v>
      </c>
      <c r="AI288" s="58"/>
      <c r="AJ288" s="58" t="s">
        <v>302</v>
      </c>
      <c r="AK288" s="58" t="s">
        <v>1080</v>
      </c>
      <c r="AL288" s="58" t="s">
        <v>1080</v>
      </c>
      <c r="AM288" s="58" t="s">
        <v>291</v>
      </c>
      <c r="AN288" s="58" t="s">
        <v>291</v>
      </c>
      <c r="AO28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elaine.ribeiro@tjpa.jus.br;josiane.neves@tjpa.jus.br; josiane.neves@tjpa.jus.br; ; ;coordenadoria.contratos@tjpa.jus.br</v>
      </c>
      <c r="AP288" s="143">
        <f ca="1">CONTRATOS[[#This Row],[TÉRMINO]]-TODAY()</f>
        <v>-102</v>
      </c>
      <c r="AQ288" s="58" t="str">
        <f>IF(YEAR(CONTRATOS[[#This Row],[TÉRMINO]])=2024,INT((MONTH(CONTRATOS[[#This Row],[TÉRMINO]])+2)/3),"")</f>
        <v/>
      </c>
      <c r="AR288" s="58"/>
      <c r="AS288" s="58" t="str">
        <f ca="1">IF(TODAY()-AB288&gt;365,"Iniciar Processo de Reajuste","Aguardar anualidade")</f>
        <v>Aguardar anualidade</v>
      </c>
      <c r="AT288" s="58" t="str">
        <f>_xlfn.CONCAT(TEXT(B288,"000"),"/",C288)</f>
        <v>016/2024</v>
      </c>
      <c r="AU288" s="58"/>
      <c r="AV288" s="58" t="str" cm="1">
        <f t="array" ref="AV288">IF(CONTRATOS[[#This Row],[NOME DO FISCAL ]]="Sem indicação",
   CONTRATOS[[#This Row],[NOME DO FISCAL ]],
   _xlfn.LET(
      _xlpm.s, " "&amp;TRIM(CONTRATOS[[#This Row],[NOME DO FISCAL ]]),
      _xlpm.n, LEN(_xlpm.s)-1,
      _xlpm.idx, _xlfn.SEQUENCE(1,_xlpm.n),
      _xlpm.letras, IF(MID(_xlpm.s,_xlpm.idx,1)=" ", MID(_xlpm.s,_xlpm.idx+1,1), ""),
      _xlfn.TEXTJOIN("",TRUE,_xlpm.letras)
   )
)</f>
        <v>JdON</v>
      </c>
      <c r="AW288" s="57" t="str">
        <f>IF(CONTRATOS[[#This Row],[FISCAL DEMANDANTE]]="sem indicação",CONTRATOS[[#This Row],[FISCAL TECNICO]],CONTRATOS[[#This Row],[FISCAL DEMANDANTE]])</f>
        <v>Josiane de Oliveira Neves</v>
      </c>
      <c r="AX288" s="540" cm="1">
        <f t="array" ref="AX28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65423.08</v>
      </c>
      <c r="AY288" s="58" t="str">
        <f>_xlfn.CONCAT(CONTRATOS[[#This Row],[ARP ou CONTRATO]],CONTRATOS[[#This Row],[N°ANO]])</f>
        <v>CONTRATO016/2024</v>
      </c>
      <c r="AZ288" s="293" t="str">
        <f>IF(ISNUMBER(FIND("8.666",AA288)),
"Nos termos da Portaria n° 3.615/2021-GP, a prorrogação de contratos administrativos deverá ser instaurada com antecedência mínima de 60 (sessenta) dias do término da vigência, mediante envio do respectivo expediente à SEADM, via SEI.",
IF(ISNUMBER(FIND("14.133",AA288)),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88" s="556"/>
    </row>
    <row r="289" spans="1:53" ht="72">
      <c r="A289" s="58" t="s">
        <v>52</v>
      </c>
      <c r="B289" s="97" t="s">
        <v>683</v>
      </c>
      <c r="C289" s="60">
        <v>2024</v>
      </c>
      <c r="D289" s="97" t="s">
        <v>1877</v>
      </c>
      <c r="E289" s="60" t="s">
        <v>1878</v>
      </c>
      <c r="F289" s="100" t="s">
        <v>1879</v>
      </c>
      <c r="G289" s="97" t="s">
        <v>57</v>
      </c>
      <c r="H289" s="60" t="s">
        <v>132</v>
      </c>
      <c r="I289" s="60" t="s">
        <v>1880</v>
      </c>
      <c r="J289" s="101">
        <v>45420</v>
      </c>
      <c r="K289" s="102" t="str">
        <f>TEXT(J289,"DD/MM/AA")</f>
        <v>08/05/24</v>
      </c>
      <c r="L289" s="101">
        <v>46063</v>
      </c>
      <c r="M289" s="103" t="s">
        <v>1881</v>
      </c>
      <c r="N289" s="102">
        <f>_xlfn.DAYS(CONTRATOS[[#This Row],[TÉRMINO]],CONTRATOS[[#This Row],[INÍCIO]])</f>
        <v>643</v>
      </c>
      <c r="O289" s="104" t="str">
        <f ca="1">IF(ISBLANK(CONTRATOS[[#This Row],[TÉRMINO]]),"-",IF(ISNUMBER(CONTRATOS[[#This Row],[TÉRMINO]]),IF(CONTRATOS[[#This Row],[TÉRMINO]]&lt;TODAY(),"EXPIRADO",CONTRATOS[[#This Row],[TÉRMINO]]-TODAY()),"INDETERMINADO"))</f>
        <v>EXPIRADO</v>
      </c>
      <c r="P289" s="104" t="str">
        <f ca="1">IF(O289="EXPIRADO","EXPIRADO",(IF(O289&lt;=30,"INFERIOR A 30 DIAS",(IF(O289&lt;=60,"INFERIOR A 60 DIAS",(IF(O289&lt;=90,"INFERIOR A 90 DIAS",(IF(O289&lt;=120,"INFERIOR A 120 DIAS",(IF(O289&lt;150,"INFERIOR A 150 DIAS",(IF(O289=150,"150 DIAS","SUPERIOR A 150 DIAS")))))))))))))</f>
        <v>EXPIRADO</v>
      </c>
      <c r="Q289" s="102" t="str">
        <f ca="1">IF(CONTRATOS[[#This Row],[TÉRMINO]]="","VIGENTE",IF(CONTRATOS[[#This Row],[TÉRMINO]]&gt;=TODAY(),"VIGENTE","EXPIRADO"))</f>
        <v>EXPIRADO</v>
      </c>
      <c r="R289" s="311">
        <v>13600</v>
      </c>
      <c r="S289" s="105" t="s">
        <v>60</v>
      </c>
      <c r="T289" s="66">
        <f>IF(LEFT(AY289,3)="ARP",
    0,
    IFERROR(VLOOKUP(AY289,'M.11 Contratos execução'!A:V,17,FALSE),0)
)</f>
        <v>1</v>
      </c>
      <c r="U289" s="58" t="s">
        <v>78</v>
      </c>
      <c r="V289" s="185" t="s">
        <v>1882</v>
      </c>
      <c r="W289" s="96" cm="1">
        <f t="array" ref="W28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89" s="96" cm="1">
        <f t="array" ref="X28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14167.68</v>
      </c>
      <c r="Y289" s="106" t="s">
        <v>1883</v>
      </c>
      <c r="Z289" s="160"/>
      <c r="AA289" s="60" t="s">
        <v>1785</v>
      </c>
      <c r="AB289" s="343">
        <v>45711</v>
      </c>
      <c r="AC289" s="60" t="s">
        <v>66</v>
      </c>
      <c r="AD289" s="186" t="str">
        <f>IF(CONTRATOS[[#This Row],[DIAS_CONTRATO]]&lt;=1800,"PRAZO LEGAL",IF(CONTRATOS[[#This Row],[DIAS_CONTRATO]]&lt;=2130,"EXCEPCIONAL","EMERGENCIAL"))</f>
        <v>PRAZO LEGAL</v>
      </c>
      <c r="AE289" s="60" t="str">
        <f>YEAR(L289) &amp; " - " &amp; IF(MONTH(L289)&lt;=3, "1º Trimestre", IF(MONTH(L289)&lt;=6, "2º Trimestre", IF(MONTH(L289)&lt;=9, "3º Trimestre", IF(MONTH(L289)&lt;=12, "4º Trimestre"))))</f>
        <v>2026 - 1º Trimestre</v>
      </c>
      <c r="AF289" s="101">
        <f>CONTRATOS[[#This Row],[TÉRMINO]]-60</f>
        <v>46003</v>
      </c>
      <c r="AG289" s="116" t="str">
        <f>IF(Z289="","Sem informação", IF(Z289&lt;=AF289, "Dentro do prazo", "Fora do prazo"))</f>
        <v>Sem informação</v>
      </c>
      <c r="AH289" s="60" t="s">
        <v>115</v>
      </c>
      <c r="AI289" s="60"/>
      <c r="AJ289" s="60" t="s">
        <v>164</v>
      </c>
      <c r="AK289" s="60" t="s">
        <v>866</v>
      </c>
      <c r="AL289" s="60" t="s">
        <v>166</v>
      </c>
      <c r="AM289" s="60" t="s">
        <v>69</v>
      </c>
      <c r="AN289" s="60" t="s">
        <v>167</v>
      </c>
      <c r="AO28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enio.reboucas@tjpa.jus.br;randal.castro@tjpa.jus.br; jandiara.pires@tjpa.jus.br; ; augusto.matos@tjpa.jus.br;coordenadoria.contratos@tjpa.jus.br</v>
      </c>
      <c r="AP289" s="187">
        <f ca="1">CONTRATOS[[#This Row],[TÉRMINO]]-TODAY()</f>
        <v>-111</v>
      </c>
      <c r="AQ289" s="60" t="str">
        <f>IF(YEAR(CONTRATOS[[#This Row],[TÉRMINO]])=2024,INT((MONTH(CONTRATOS[[#This Row],[TÉRMINO]])+2)/3),"")</f>
        <v/>
      </c>
      <c r="AR289" s="60"/>
      <c r="AS289" s="58" t="str">
        <f ca="1">IF(TODAY()-AB289&gt;365,"Iniciar Processo de Reajuste","Aguardar anualidade")</f>
        <v>Iniciar Processo de Reajuste</v>
      </c>
      <c r="AT289" s="60" t="str">
        <f>_xlfn.CONCAT(TEXT(B289,"000"),"/",C289)</f>
        <v>044/2024</v>
      </c>
      <c r="AU289" s="60"/>
      <c r="AV289" s="58" t="str" cm="1">
        <f t="array" ref="AV289">IF(CONTRATOS[[#This Row],[NOME DO FISCAL ]]="Sem indicação",
   CONTRATOS[[#This Row],[NOME DO FISCAL ]],
   _xlfn.LET(
      _xlpm.s, " "&amp;TRIM(CONTRATOS[[#This Row],[NOME DO FISCAL ]]),
      _xlpm.n, LEN(_xlpm.s)-1,
      _xlpm.idx, _xlfn.SEQUENCE(1,_xlpm.n),
      _xlpm.letras, IF(MID(_xlpm.s,_xlpm.idx,1)=" ", MID(_xlpm.s,_xlpm.idx+1,1), ""),
      _xlfn.TEXTJOIN("",TRUE,_xlpm.letras)
   )
)</f>
        <v>RWFdC</v>
      </c>
      <c r="AW289" s="57" t="str">
        <f>IF(CONTRATOS[[#This Row],[FISCAL DEMANDANTE]]="sem indicação",CONTRATOS[[#This Row],[FISCAL TECNICO]],CONTRATOS[[#This Row],[FISCAL DEMANDANTE]])</f>
        <v>Randal Willams Ferreira de Castro</v>
      </c>
      <c r="AX289" s="540" cm="1">
        <f t="array" ref="AX28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1745</v>
      </c>
      <c r="AY289" s="58" t="str">
        <f>_xlfn.CONCAT(CONTRATOS[[#This Row],[ARP ou CONTRATO]],CONTRATOS[[#This Row],[N°ANO]])</f>
        <v>CONTRATO044/2024</v>
      </c>
      <c r="AZ289" s="293" t="str">
        <f>IF(ISNUMBER(FIND("8.666",AA289)),
"Nos termos da Portaria n° 3.615/2021-GP, a prorrogação de contratos administrativos deverá ser instaurada com antecedência mínima de 60 (sessenta) dias do término da vigência, mediante envio do respectivo expediente à SEADM, via SEI.",
IF(ISNUMBER(FIND("14.133",AA289)),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89" s="556"/>
    </row>
    <row r="290" spans="1:53" ht="84">
      <c r="A290" s="215" t="s">
        <v>71</v>
      </c>
      <c r="B290" s="216" t="s">
        <v>1082</v>
      </c>
      <c r="C290" s="215">
        <v>2025</v>
      </c>
      <c r="D290" s="216" t="s">
        <v>1884</v>
      </c>
      <c r="E290" s="215" t="s">
        <v>1885</v>
      </c>
      <c r="F290" s="217" t="s">
        <v>982</v>
      </c>
      <c r="G290" s="216" t="s">
        <v>983</v>
      </c>
      <c r="H290" s="215" t="s">
        <v>58</v>
      </c>
      <c r="I290" s="215" t="s">
        <v>984</v>
      </c>
      <c r="J290" s="218">
        <v>45680</v>
      </c>
      <c r="K290" s="62" t="str">
        <f>TEXT(J290,"DD/MM/AA")</f>
        <v>23/01/25</v>
      </c>
      <c r="L290" s="218">
        <v>46045</v>
      </c>
      <c r="M290" s="63" t="str">
        <f>TEXT(L290,"DD/MM/AA")</f>
        <v>23/01/26</v>
      </c>
      <c r="N290" s="115">
        <f>_xlfn.DAYS(CONTRATOS[[#This Row],[TÉRMINO]],CONTRATOS[[#This Row],[INÍCIO]])</f>
        <v>365</v>
      </c>
      <c r="O290" s="219" t="str">
        <f ca="1">IF(ISBLANK(CONTRATOS[[#This Row],[TÉRMINO]]),"-",IF(ISNUMBER(CONTRATOS[[#This Row],[TÉRMINO]]),IF(CONTRATOS[[#This Row],[TÉRMINO]]&lt;TODAY(),"EXPIRADO",CONTRATOS[[#This Row],[TÉRMINO]]-TODAY()),"INDETERMINADO"))</f>
        <v>EXPIRADO</v>
      </c>
      <c r="P290" s="221" t="str">
        <f ca="1">IF(O290="EXPIRADO","EXPIRADO",(IF(O290&lt;=30,"INFERIOR A 30 DIAS",(IF(O290&lt;=60,"INFERIOR A 60 DIAS",(IF(O290&lt;=90,"INFERIOR A 90 DIAS",(IF(O290&lt;=120,"INFERIOR A 120 DIAS",(IF(O290&lt;150,"INFERIOR A 150 DIAS",(IF(O290=150,"150 DIAS","SUPERIOR A 150 DIAS")))))))))))))</f>
        <v>EXPIRADO</v>
      </c>
      <c r="Q290" s="219" t="str">
        <f ca="1">IF(CONTRATOS[[#This Row],[TÉRMINO]]="","VIGENTE",IF(CONTRATOS[[#This Row],[TÉRMINO]]&gt;=TODAY(),"VIGENTE","EXPIRADO"))</f>
        <v>EXPIRADO</v>
      </c>
      <c r="R290" s="309">
        <v>548066.25</v>
      </c>
      <c r="S290" s="268" t="s">
        <v>60</v>
      </c>
      <c r="T290" s="66">
        <f>IF(LEFT(AY290,3)="ARP",
    0,
    IFERROR(VLOOKUP(AY290,'M.11 Contratos execução'!A:V,17,FALSE),0)
)</f>
        <v>0</v>
      </c>
      <c r="U290" s="593" t="s">
        <v>243</v>
      </c>
      <c r="V290" s="222" t="s">
        <v>1886</v>
      </c>
      <c r="W290" s="96" cm="1">
        <f t="array" ref="W29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90" s="96" cm="1">
        <f t="array" ref="X29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577221.35849999997</v>
      </c>
      <c r="Y290" s="133" t="s">
        <v>1887</v>
      </c>
      <c r="Z290" s="224"/>
      <c r="AA290" s="215" t="s">
        <v>81</v>
      </c>
      <c r="AB290" s="359"/>
      <c r="AC290" s="215"/>
      <c r="AD290" s="282" t="str">
        <f>IF(CONTRATOS[[#This Row],[DIAS_CONTRATO]]&lt;=1800,"PRAZO LEGAL",IF(CONTRATOS[[#This Row],[DIAS_CONTRATO]]&lt;=2130,"EXCEPCIONAL","EMERGENCIAL"))</f>
        <v>PRAZO LEGAL</v>
      </c>
      <c r="AE290" s="215" t="str">
        <f>YEAR(L290) &amp; " - " &amp; IF(MONTH(L290)&lt;=3, "1º Trimestre", IF(MONTH(L290)&lt;=6, "2º Trimestre", IF(MONTH(L290)&lt;=9, "3º Trimestre", IF(MONTH(L290)&lt;=12, "4º Trimestre"))))</f>
        <v>2026 - 1º Trimestre</v>
      </c>
      <c r="AF290" s="218">
        <f>CONTRATOS[[#This Row],[TÉRMINO]]-60</f>
        <v>45985</v>
      </c>
      <c r="AG290" s="116" t="str">
        <f>IF(Z290="","Sem informação", IF(Z290&lt;=AF290, "Dentro do prazo", "Fora do prazo"))</f>
        <v>Sem informação</v>
      </c>
      <c r="AH290" s="215" t="s">
        <v>66</v>
      </c>
      <c r="AI290" s="215"/>
      <c r="AJ290" s="215" t="s">
        <v>987</v>
      </c>
      <c r="AK290" s="215" t="s">
        <v>69</v>
      </c>
      <c r="AL290" s="215" t="s">
        <v>988</v>
      </c>
      <c r="AM290" s="215" t="s">
        <v>69</v>
      </c>
      <c r="AN290" s="215" t="s">
        <v>69</v>
      </c>
      <c r="AO29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edson.souza@tjpa.jus.br;; erison.souza@tjpa.jus.br; ; ;coordenadoria.contratos@tjpa.jus.br</v>
      </c>
      <c r="AP290" s="227">
        <f ca="1">CONTRATOS[[#This Row],[TÉRMINO]]-TODAY()</f>
        <v>-129</v>
      </c>
      <c r="AQ290" s="215" t="str">
        <f>IF(YEAR(CONTRATOS[[#This Row],[TÉRMINO]])=2024,INT((MONTH(CONTRATOS[[#This Row],[TÉRMINO]])+2)/3),"")</f>
        <v/>
      </c>
      <c r="AR290" s="215"/>
      <c r="AS290" s="58" t="str">
        <f ca="1">IF(TODAY()-AB290&gt;365,"Iniciar Processo de Reajuste","Aguardar anualidade")</f>
        <v>Iniciar Processo de Reajuste</v>
      </c>
      <c r="AT290" s="215" t="str">
        <f>_xlfn.CONCAT(TEXT(B290,"000"),"/",C290)</f>
        <v>011/2025</v>
      </c>
      <c r="AU290" s="215"/>
      <c r="AV290" s="58" t="str" cm="1">
        <f t="array" ref="AV290">IF(CONTRATOS[[#This Row],[NOME DO FISCAL ]]="Sem indicação",
   CONTRATOS[[#This Row],[NOME DO FISCAL ]],
   _xlfn.LET(
      _xlpm.s, " "&amp;TRIM(CONTRATOS[[#This Row],[NOME DO FISCAL ]]),
      _xlpm.n, LEN(_xlpm.s)-1,
      _xlpm.idx, _xlfn.SEQUENCE(1,_xlpm.n),
      _xlpm.letras, IF(MID(_xlpm.s,_xlpm.idx,1)=" ", MID(_xlpm.s,_xlpm.idx+1,1), ""),
      _xlfn.TEXTJOIN("",TRUE,_xlpm.letras)
   )
)</f>
        <v>ELdS</v>
      </c>
      <c r="AW290" s="57" t="str">
        <f>IF(CONTRATOS[[#This Row],[FISCAL DEMANDANTE]]="sem indicação",CONTRATOS[[#This Row],[FISCAL TECNICO]],CONTRATOS[[#This Row],[FISCAL DEMANDANTE]])</f>
        <v>Erison Lima de Souza</v>
      </c>
      <c r="AX290" s="540" cm="1">
        <f t="array" ref="AX29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90" s="58" t="str">
        <f>_xlfn.CONCAT(CONTRATOS[[#This Row],[ARP ou CONTRATO]],CONTRATOS[[#This Row],[N°ANO]])</f>
        <v>ARP011/2025</v>
      </c>
      <c r="AZ290" s="293" t="str">
        <f>IF(ISNUMBER(FIND("8.666",AA290)),
"Nos termos da Portaria n° 3.615/2021-GP, a prorrogação de contratos administrativos deverá ser instaurada com antecedência mínima de 60 (sessenta) dias do término da vigência, mediante envio do respectivo expediente à SEADM, via SEI.",
IF(ISNUMBER(FIND("14.133",AA290)),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90" s="556"/>
    </row>
    <row r="291" spans="1:53" ht="102.75" customHeight="1">
      <c r="A291" s="215" t="s">
        <v>71</v>
      </c>
      <c r="B291" s="216" t="s">
        <v>689</v>
      </c>
      <c r="C291" s="215">
        <v>2025</v>
      </c>
      <c r="D291" s="216" t="s">
        <v>1888</v>
      </c>
      <c r="E291" s="215" t="s">
        <v>1889</v>
      </c>
      <c r="F291" s="217" t="s">
        <v>910</v>
      </c>
      <c r="G291" s="216" t="s">
        <v>110</v>
      </c>
      <c r="H291" s="215" t="s">
        <v>58</v>
      </c>
      <c r="I291" s="215" t="s">
        <v>911</v>
      </c>
      <c r="J291" s="218">
        <v>45680</v>
      </c>
      <c r="K291" s="62" t="str">
        <f>TEXT(J291,"DD/MM/AA")</f>
        <v>23/01/25</v>
      </c>
      <c r="L291" s="218">
        <v>46045</v>
      </c>
      <c r="M291" s="63" t="str">
        <f>TEXT(L291,"DD/MM/AA")</f>
        <v>23/01/26</v>
      </c>
      <c r="N291" s="115">
        <f>_xlfn.DAYS(CONTRATOS[[#This Row],[TÉRMINO]],CONTRATOS[[#This Row],[INÍCIO]])</f>
        <v>365</v>
      </c>
      <c r="O291" s="219" t="str">
        <f ca="1">IF(ISBLANK(CONTRATOS[[#This Row],[TÉRMINO]]),"-",IF(ISNUMBER(CONTRATOS[[#This Row],[TÉRMINO]]),IF(CONTRATOS[[#This Row],[TÉRMINO]]&lt;TODAY(),"EXPIRADO",CONTRATOS[[#This Row],[TÉRMINO]]-TODAY()),"INDETERMINADO"))</f>
        <v>EXPIRADO</v>
      </c>
      <c r="P291" s="221" t="str">
        <f ca="1">IF(O291="EXPIRADO","EXPIRADO",(IF(O291&lt;=30,"INFERIOR A 30 DIAS",(IF(O291&lt;=60,"INFERIOR A 60 DIAS",(IF(O291&lt;=90,"INFERIOR A 90 DIAS",(IF(O291&lt;=120,"INFERIOR A 120 DIAS",(IF(O291&lt;150,"INFERIOR A 150 DIAS",(IF(O291=150,"150 DIAS","SUPERIOR A 150 DIAS")))))))))))))</f>
        <v>EXPIRADO</v>
      </c>
      <c r="Q291" s="219" t="str">
        <f ca="1">IF(CONTRATOS[[#This Row],[TÉRMINO]]="","VIGENTE",IF(CONTRATOS[[#This Row],[TÉRMINO]]&gt;=TODAY(),"VIGENTE","EXPIRADO"))</f>
        <v>EXPIRADO</v>
      </c>
      <c r="R291" s="309">
        <v>1066954.3500000001</v>
      </c>
      <c r="S291" s="268" t="s">
        <v>60</v>
      </c>
      <c r="T291" s="66">
        <f>IF(LEFT(AY291,3)="ARP",
    0,
    IFERROR(VLOOKUP(AY291,'M.11 Contratos execução'!A:V,17,FALSE),0)
)</f>
        <v>0</v>
      </c>
      <c r="U291" s="58" t="s">
        <v>78</v>
      </c>
      <c r="V291" s="222" t="s">
        <v>1890</v>
      </c>
      <c r="W291" s="96" cm="1">
        <f t="array" ref="W29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91" s="96" cm="1">
        <f t="array" ref="X29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1066954.3500000001</v>
      </c>
      <c r="Y291" s="223"/>
      <c r="Z291" s="224"/>
      <c r="AA291" s="215" t="s">
        <v>81</v>
      </c>
      <c r="AB291" s="218">
        <v>45600</v>
      </c>
      <c r="AC291" s="215"/>
      <c r="AD291" s="282" t="str">
        <f>IF(CONTRATOS[[#This Row],[DIAS_CONTRATO]]&lt;=1800,"PRAZO LEGAL",IF(CONTRATOS[[#This Row],[DIAS_CONTRATO]]&lt;=2130,"EXCEPCIONAL","EMERGENCIAL"))</f>
        <v>PRAZO LEGAL</v>
      </c>
      <c r="AE291" s="215" t="str">
        <f>YEAR(L291) &amp; " - " &amp; IF(MONTH(L291)&lt;=3, "1º Trimestre", IF(MONTH(L291)&lt;=6, "2º Trimestre", IF(MONTH(L291)&lt;=9, "3º Trimestre", IF(MONTH(L291)&lt;=12, "4º Trimestre"))))</f>
        <v>2026 - 1º Trimestre</v>
      </c>
      <c r="AF291" s="218">
        <f>CONTRATOS[[#This Row],[TÉRMINO]]-60</f>
        <v>45985</v>
      </c>
      <c r="AG291" s="116" t="str">
        <f>IF(Z291="","Sem informação", IF(Z291&lt;=AF291, "Dentro do prazo", "Fora do prazo"))</f>
        <v>Sem informação</v>
      </c>
      <c r="AH291" s="215" t="s">
        <v>66</v>
      </c>
      <c r="AI291" s="215"/>
      <c r="AJ291" s="215" t="s">
        <v>84</v>
      </c>
      <c r="AK291" s="215" t="s">
        <v>69</v>
      </c>
      <c r="AL291" s="215" t="s">
        <v>68</v>
      </c>
      <c r="AM291" s="215" t="s">
        <v>271</v>
      </c>
      <c r="AN291" s="215" t="s">
        <v>84</v>
      </c>
      <c r="AO29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edson.ferreira@tjpa.jus.br; thiago.soares@tjpa.jus.br; joao.vfalmeida@tjpa.jus.br;coordenadoria.contratos@tjpa.jus.br</v>
      </c>
      <c r="AP291" s="227">
        <f ca="1">CONTRATOS[[#This Row],[TÉRMINO]]-TODAY()</f>
        <v>-129</v>
      </c>
      <c r="AQ291" s="215" t="str">
        <f>IF(YEAR(CONTRATOS[[#This Row],[TÉRMINO]])=2024,INT((MONTH(CONTRATOS[[#This Row],[TÉRMINO]])+2)/3),"")</f>
        <v/>
      </c>
      <c r="AR291" s="215"/>
      <c r="AS291" s="58" t="str">
        <f ca="1">IF(TODAY()-AB291&gt;365,"Iniciar Processo de Reajuste","Aguardar anualidade")</f>
        <v>Iniciar Processo de Reajuste</v>
      </c>
      <c r="AT291" s="215" t="str">
        <f>_xlfn.CONCAT(TEXT(B291,"000"),"/",C291)</f>
        <v>022/2025</v>
      </c>
      <c r="AU291" s="215"/>
      <c r="AV291" s="58" t="str" cm="1">
        <f t="array" ref="AV291">IF(CONTRATOS[[#This Row],[NOME DO FISCAL ]]="Sem indicação",
   CONTRATOS[[#This Row],[NOME DO FISCAL ]],
   _xlfn.LET(
      _xlpm.s, " "&amp;TRIM(CONTRATOS[[#This Row],[NOME DO FISCAL ]]),
      _xlpm.n, LEN(_xlpm.s)-1,
      _xlpm.idx, _xlfn.SEQUENCE(1,_xlpm.n),
      _xlpm.letras, IF(MID(_xlpm.s,_xlpm.idx,1)=" ", MID(_xlpm.s,_xlpm.idx+1,1), ""),
      _xlfn.TEXTJOIN("",TRUE,_xlpm.letras)
   )
)</f>
        <v>EGF</v>
      </c>
      <c r="AW291" s="57" t="str">
        <f>IF(CONTRATOS[[#This Row],[FISCAL DEMANDANTE]]="sem indicação",CONTRATOS[[#This Row],[FISCAL TECNICO]],CONTRATOS[[#This Row],[FISCAL DEMANDANTE]])</f>
        <v>Edson Goncalves Ferreira</v>
      </c>
      <c r="AX291" s="540" cm="1">
        <f t="array" ref="AX29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91" s="58" t="str">
        <f>_xlfn.CONCAT(CONTRATOS[[#This Row],[ARP ou CONTRATO]],CONTRATOS[[#This Row],[N°ANO]])</f>
        <v>ARP022/2025</v>
      </c>
      <c r="AZ291" s="293" t="str">
        <f>IF(ISNUMBER(FIND("8.666",AA291)),
"Nos termos da Portaria n° 3.615/2021-GP, a prorrogação de contratos administrativos deverá ser instaurada com antecedência mínima de 60 (sessenta) dias do término da vigência, mediante envio do respectivo expediente à SEADM, via SEI.",
IF(ISNUMBER(FIND("14.133",AA291)),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91" s="556"/>
    </row>
    <row r="292" spans="1:53" ht="60">
      <c r="A292" s="215" t="s">
        <v>71</v>
      </c>
      <c r="B292" s="216" t="s">
        <v>1157</v>
      </c>
      <c r="C292" s="215">
        <v>2025</v>
      </c>
      <c r="D292" s="216" t="s">
        <v>1891</v>
      </c>
      <c r="E292" s="215" t="s">
        <v>1892</v>
      </c>
      <c r="F292" s="217" t="s">
        <v>910</v>
      </c>
      <c r="G292" s="216" t="s">
        <v>110</v>
      </c>
      <c r="H292" s="215" t="s">
        <v>58</v>
      </c>
      <c r="I292" s="215" t="s">
        <v>911</v>
      </c>
      <c r="J292" s="218">
        <v>45680</v>
      </c>
      <c r="K292" s="62" t="str">
        <f>TEXT(J292,"DD/MM/AA")</f>
        <v>23/01/25</v>
      </c>
      <c r="L292" s="218">
        <v>46045</v>
      </c>
      <c r="M292" s="63" t="str">
        <f>TEXT(L292,"DD/MM/AA")</f>
        <v>23/01/26</v>
      </c>
      <c r="N292" s="115">
        <f>_xlfn.DAYS(CONTRATOS[[#This Row],[TÉRMINO]],CONTRATOS[[#This Row],[INÍCIO]])</f>
        <v>365</v>
      </c>
      <c r="O292" s="219" t="str">
        <f ca="1">IF(ISBLANK(CONTRATOS[[#This Row],[TÉRMINO]]),"-",IF(ISNUMBER(CONTRATOS[[#This Row],[TÉRMINO]]),IF(CONTRATOS[[#This Row],[TÉRMINO]]&lt;TODAY(),"EXPIRADO",CONTRATOS[[#This Row],[TÉRMINO]]-TODAY()),"INDETERMINADO"))</f>
        <v>EXPIRADO</v>
      </c>
      <c r="P292" s="221" t="str">
        <f ca="1">IF(O292="EXPIRADO","EXPIRADO",(IF(O292&lt;=30,"INFERIOR A 30 DIAS",(IF(O292&lt;=60,"INFERIOR A 60 DIAS",(IF(O292&lt;=90,"INFERIOR A 90 DIAS",(IF(O292&lt;=120,"INFERIOR A 120 DIAS",(IF(O292&lt;150,"INFERIOR A 150 DIAS",(IF(O292=150,"150 DIAS","SUPERIOR A 150 DIAS")))))))))))))</f>
        <v>EXPIRADO</v>
      </c>
      <c r="Q292" s="219" t="str">
        <f ca="1">IF(CONTRATOS[[#This Row],[TÉRMINO]]="","VIGENTE",IF(CONTRATOS[[#This Row],[TÉRMINO]]&gt;=TODAY(),"VIGENTE","EXPIRADO"))</f>
        <v>EXPIRADO</v>
      </c>
      <c r="R292" s="309">
        <v>1447471.61</v>
      </c>
      <c r="S292" s="268" t="s">
        <v>60</v>
      </c>
      <c r="T292" s="66">
        <f>IF(LEFT(AY292,3)="ARP",
    0,
    IFERROR(VLOOKUP(AY292,'M.11 Contratos execução'!A:V,17,FALSE),0)
)</f>
        <v>0</v>
      </c>
      <c r="U292" s="58" t="s">
        <v>78</v>
      </c>
      <c r="V292" s="222" t="s">
        <v>1893</v>
      </c>
      <c r="W292" s="96" cm="1">
        <f t="array" ref="W29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92" s="96" cm="1">
        <f t="array" ref="X29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1447471.6</v>
      </c>
      <c r="Y292" s="223"/>
      <c r="Z292" s="224"/>
      <c r="AA292" s="215" t="s">
        <v>81</v>
      </c>
      <c r="AB292" s="218">
        <v>45600</v>
      </c>
      <c r="AC292" s="215"/>
      <c r="AD292" s="282" t="str">
        <f>IF(CONTRATOS[[#This Row],[DIAS_CONTRATO]]&lt;=1800,"PRAZO LEGAL",IF(CONTRATOS[[#This Row],[DIAS_CONTRATO]]&lt;=2130,"EXCEPCIONAL","EMERGENCIAL"))</f>
        <v>PRAZO LEGAL</v>
      </c>
      <c r="AE292" s="215" t="str">
        <f>YEAR(L292) &amp; " - " &amp; IF(MONTH(L292)&lt;=3, "1º Trimestre", IF(MONTH(L292)&lt;=6, "2º Trimestre", IF(MONTH(L292)&lt;=9, "3º Trimestre", IF(MONTH(L292)&lt;=12, "4º Trimestre"))))</f>
        <v>2026 - 1º Trimestre</v>
      </c>
      <c r="AF292" s="218">
        <f>CONTRATOS[[#This Row],[TÉRMINO]]-60</f>
        <v>45985</v>
      </c>
      <c r="AG292" s="116" t="str">
        <f>IF(Z292="","Sem informação", IF(Z292&lt;=AF292, "Dentro do prazo", "Fora do prazo"))</f>
        <v>Sem informação</v>
      </c>
      <c r="AH292" s="215" t="s">
        <v>66</v>
      </c>
      <c r="AI292" s="215"/>
      <c r="AJ292" s="215" t="s">
        <v>84</v>
      </c>
      <c r="AK292" s="215" t="s">
        <v>69</v>
      </c>
      <c r="AL292" s="215" t="s">
        <v>68</v>
      </c>
      <c r="AM292" s="215" t="s">
        <v>271</v>
      </c>
      <c r="AN292" s="215" t="s">
        <v>84</v>
      </c>
      <c r="AO29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edson.ferreira@tjpa.jus.br; thiago.soares@tjpa.jus.br; joao.vfalmeida@tjpa.jus.br;coordenadoria.contratos@tjpa.jus.br</v>
      </c>
      <c r="AP292" s="227">
        <f ca="1">CONTRATOS[[#This Row],[TÉRMINO]]-TODAY()</f>
        <v>-129</v>
      </c>
      <c r="AQ292" s="215" t="str">
        <f>IF(YEAR(CONTRATOS[[#This Row],[TÉRMINO]])=2024,INT((MONTH(CONTRATOS[[#This Row],[TÉRMINO]])+2)/3),"")</f>
        <v/>
      </c>
      <c r="AR292" s="215"/>
      <c r="AS292" s="58" t="str">
        <f ca="1">IF(TODAY()-AB292&gt;365,"Iniciar Processo de Reajuste","Aguardar anualidade")</f>
        <v>Iniciar Processo de Reajuste</v>
      </c>
      <c r="AT292" s="215" t="str">
        <f>_xlfn.CONCAT(TEXT(B292,"000"),"/",C292)</f>
        <v>024/2025</v>
      </c>
      <c r="AU292" s="215"/>
      <c r="AV292" s="58" t="str" cm="1">
        <f t="array" ref="AV292">IF(CONTRATOS[[#This Row],[NOME DO FISCAL ]]="Sem indicação",
   CONTRATOS[[#This Row],[NOME DO FISCAL ]],
   _xlfn.LET(
      _xlpm.s, " "&amp;TRIM(CONTRATOS[[#This Row],[NOME DO FISCAL ]]),
      _xlpm.n, LEN(_xlpm.s)-1,
      _xlpm.idx, _xlfn.SEQUENCE(1,_xlpm.n),
      _xlpm.letras, IF(MID(_xlpm.s,_xlpm.idx,1)=" ", MID(_xlpm.s,_xlpm.idx+1,1), ""),
      _xlfn.TEXTJOIN("",TRUE,_xlpm.letras)
   )
)</f>
        <v>EGF</v>
      </c>
      <c r="AW292" s="57" t="str">
        <f>IF(CONTRATOS[[#This Row],[FISCAL DEMANDANTE]]="sem indicação",CONTRATOS[[#This Row],[FISCAL TECNICO]],CONTRATOS[[#This Row],[FISCAL DEMANDANTE]])</f>
        <v>Edson Goncalves Ferreira</v>
      </c>
      <c r="AX292" s="540" cm="1">
        <f t="array" ref="AX29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92" s="58" t="str">
        <f>_xlfn.CONCAT(CONTRATOS[[#This Row],[ARP ou CONTRATO]],CONTRATOS[[#This Row],[N°ANO]])</f>
        <v>ARP024/2025</v>
      </c>
      <c r="AZ292" s="293" t="str">
        <f>IF(ISNUMBER(FIND("8.666",AA292)),
"Nos termos da Portaria n° 3.615/2021-GP, a prorrogação de contratos administrativos deverá ser instaurada com antecedência mínima de 60 (sessenta) dias do término da vigência, mediante envio do respectivo expediente à SEADM, via SEI.",
IF(ISNUMBER(FIND("14.133",AA292)),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92" s="556"/>
    </row>
    <row r="293" spans="1:53" ht="166.5">
      <c r="A293" s="58" t="s">
        <v>52</v>
      </c>
      <c r="B293" s="68" t="s">
        <v>273</v>
      </c>
      <c r="C293" s="69">
        <v>2020</v>
      </c>
      <c r="D293" s="98" t="s">
        <v>1894</v>
      </c>
      <c r="E293" s="58" t="s">
        <v>1895</v>
      </c>
      <c r="F293" s="59" t="s">
        <v>1896</v>
      </c>
      <c r="G293" s="115" t="s">
        <v>57</v>
      </c>
      <c r="H293" s="58" t="s">
        <v>132</v>
      </c>
      <c r="I293" s="60" t="s">
        <v>1897</v>
      </c>
      <c r="J293" s="61">
        <v>44006</v>
      </c>
      <c r="K293" s="62" t="str">
        <f>TEXT(J293,"DD/MM/AA")</f>
        <v>24/06/20</v>
      </c>
      <c r="L293" s="61">
        <v>46046</v>
      </c>
      <c r="M293" s="63" t="str">
        <f>TEXT(L293,"DD/MM/AA")</f>
        <v>24/01/26</v>
      </c>
      <c r="N293" s="62">
        <f>_xlfn.DAYS(CONTRATOS[[#This Row],[TÉRMINO]],CONTRATOS[[#This Row],[INÍCIO]])</f>
        <v>2040</v>
      </c>
      <c r="O293" s="64" t="str">
        <f ca="1">IF(ISBLANK(CONTRATOS[[#This Row],[TÉRMINO]]),"-",IF(ISNUMBER(CONTRATOS[[#This Row],[TÉRMINO]]),IF(CONTRATOS[[#This Row],[TÉRMINO]]&lt;TODAY(),"EXPIRADO",CONTRATOS[[#This Row],[TÉRMINO]]-TODAY()),"INDETERMINADO"))</f>
        <v>EXPIRADO</v>
      </c>
      <c r="P293" s="64" t="str">
        <f ca="1">IF(O293="EXPIRADO","EXPIRADO",(IF(O293&lt;=30,"INFERIOR A 30 DIAS",(IF(O293&lt;=60,"INFERIOR A 60 DIAS",(IF(O293&lt;=90,"INFERIOR A 90 DIAS",(IF(O293&lt;=120,"INFERIOR A 120 DIAS",(IF(O293&lt;150,"INFERIOR A 150 DIAS",(IF(O293=150,"150 DIAS","SUPERIOR A 150 DIAS")))))))))))))</f>
        <v>EXPIRADO</v>
      </c>
      <c r="Q293" s="64" t="str">
        <f ca="1">IF(CONTRATOS[[#This Row],[TÉRMINO]]="","VIGENTE",IF(CONTRATOS[[#This Row],[TÉRMINO]]&gt;=TODAY(),"VIGENTE","EXPIRADO"))</f>
        <v>EXPIRADO</v>
      </c>
      <c r="R293" s="72">
        <v>51585</v>
      </c>
      <c r="S293" s="65" t="s">
        <v>60</v>
      </c>
      <c r="T293" s="66">
        <f>IF(LEFT(AY293,3)="ARP",
    0,
    IFERROR(VLOOKUP(AY293,'M.11 Contratos execução'!A:V,17,FALSE),0)
)</f>
        <v>5</v>
      </c>
      <c r="U293" s="58" t="s">
        <v>78</v>
      </c>
      <c r="V293" s="58" t="s">
        <v>1898</v>
      </c>
      <c r="W293" s="96" cm="1">
        <f t="array" ref="W29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93" s="96" cm="1">
        <f t="array" ref="X29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39739.949999999997</v>
      </c>
      <c r="Y293" s="354" t="s">
        <v>1899</v>
      </c>
      <c r="Z293" s="158"/>
      <c r="AA293" s="58" t="s">
        <v>64</v>
      </c>
      <c r="AB293" s="58"/>
      <c r="AC293" s="58" t="s">
        <v>101</v>
      </c>
      <c r="AD293" s="58" t="str">
        <f>IF(CONTRATOS[[#This Row],[DIAS_CONTRATO]]&lt;=1800,"PRAZO LEGAL",IF(CONTRATOS[[#This Row],[DIAS_CONTRATO]]&lt;=2130,"EXCEPCIONAL","EMERGENCIAL"))</f>
        <v>EXCEPCIONAL</v>
      </c>
      <c r="AE293" s="58" t="str">
        <f>YEAR(L293) &amp; " - " &amp; IF(MONTH(L293)&lt;=3, "1º Trimestre", IF(MONTH(L293)&lt;=6, "2º Trimestre", IF(MONTH(L293)&lt;=9, "3º Trimestre", IF(MONTH(L293)&lt;=12, "4º Trimestre"))))</f>
        <v>2026 - 1º Trimestre</v>
      </c>
      <c r="AF293" s="61">
        <f>CONTRATOS[[#This Row],[TÉRMINO]]-60</f>
        <v>45986</v>
      </c>
      <c r="AG293" s="116" t="str">
        <f>IF(Z293="","Sem informação", IF(Z293&lt;=AF293, "Dentro do prazo", "Fora do prazo"))</f>
        <v>Sem informação</v>
      </c>
      <c r="AH293" s="58" t="s">
        <v>66</v>
      </c>
      <c r="AJ293" s="58" t="s">
        <v>164</v>
      </c>
      <c r="AK293" s="58" t="s">
        <v>166</v>
      </c>
      <c r="AL293" s="58" t="s">
        <v>866</v>
      </c>
      <c r="AM293" s="115" t="s">
        <v>69</v>
      </c>
      <c r="AN293" s="115" t="s">
        <v>165</v>
      </c>
      <c r="AO29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enio.reboucas@tjpa.jus.br;jandiara.pires@tjpa.jus.br; randal.castro@tjpa.jus.br; ; helton.rocha@tjpa.jus.br;coordenadoria.contratos@tjpa.jus.br</v>
      </c>
      <c r="AP293" s="143">
        <f ca="1">CONTRATOS[[#This Row],[TÉRMINO]]-TODAY()</f>
        <v>-128</v>
      </c>
      <c r="AQ293" s="58" t="str">
        <f>IF(YEAR(CONTRATOS[[#This Row],[TÉRMINO]])=2024,INT((MONTH(CONTRATOS[[#This Row],[TÉRMINO]])+2)/3),"")</f>
        <v/>
      </c>
      <c r="AR293" s="58"/>
      <c r="AS293" s="58" t="str">
        <f ca="1">IF(TODAY()-AB293&gt;365,"Iniciar Processo de Reajuste","Aguardar anualidade")</f>
        <v>Iniciar Processo de Reajuste</v>
      </c>
      <c r="AT293" s="58" t="str">
        <f>_xlfn.CONCAT(TEXT(B293,"000"),"/",C293)</f>
        <v>015/2020</v>
      </c>
      <c r="AU293" s="58"/>
      <c r="AV293" s="58" t="str" cm="1">
        <f t="array" ref="AV293">IF(CONTRATOS[[#This Row],[NOME DO FISCAL ]]="Sem indicação",
   CONTRATOS[[#This Row],[NOME DO FISCAL ]],
   _xlfn.LET(
      _xlpm.s, " "&amp;TRIM(CONTRATOS[[#This Row],[NOME DO FISCAL ]]),
      _xlpm.n, LEN(_xlpm.s)-1,
      _xlpm.idx, _xlfn.SEQUENCE(1,_xlpm.n),
      _xlpm.letras, IF(MID(_xlpm.s,_xlpm.idx,1)=" ", MID(_xlpm.s,_xlpm.idx+1,1), ""),
      _xlfn.TEXTJOIN("",TRUE,_xlpm.letras)
   )
)</f>
        <v>JLMP</v>
      </c>
      <c r="AW293" s="57" t="str">
        <f>IF(CONTRATOS[[#This Row],[FISCAL DEMANDANTE]]="sem indicação",CONTRATOS[[#This Row],[FISCAL TECNICO]],CONTRATOS[[#This Row],[FISCAL DEMANDANTE]])</f>
        <v xml:space="preserve">Jandiara Luzia Matos Pires </v>
      </c>
      <c r="AX293" s="540" cm="1">
        <f t="array" ref="AX29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114816.81</v>
      </c>
      <c r="AY293" s="58" t="str">
        <f>_xlfn.CONCAT(CONTRATOS[[#This Row],[ARP ou CONTRATO]],CONTRATOS[[#This Row],[N°ANO]])</f>
        <v>CONTRATO015/2020</v>
      </c>
      <c r="AZ293" s="293" t="str">
        <f>IF(ISNUMBER(FIND("8.666",AA293)),
"Nos termos da Portaria n° 3.615/2021-GP, a prorrogação de contratos administrativos deverá ser instaurada com antecedência mínima de 60 (sessenta) dias do término da vigência, mediante envio do respectivo expediente à SEADM, via SEI.",
IF(ISNUMBER(FIND("14.133",AA293)),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93" s="556"/>
    </row>
    <row r="294" spans="1:53" ht="96">
      <c r="A294" s="215" t="s">
        <v>71</v>
      </c>
      <c r="B294" s="216" t="s">
        <v>127</v>
      </c>
      <c r="C294" s="215">
        <v>2025</v>
      </c>
      <c r="D294" s="216" t="s">
        <v>1900</v>
      </c>
      <c r="E294" s="215" t="s">
        <v>1901</v>
      </c>
      <c r="F294" s="217" t="s">
        <v>982</v>
      </c>
      <c r="G294" s="216" t="s">
        <v>983</v>
      </c>
      <c r="H294" s="215" t="s">
        <v>58</v>
      </c>
      <c r="I294" s="215" t="s">
        <v>984</v>
      </c>
      <c r="J294" s="218">
        <v>45684</v>
      </c>
      <c r="K294" s="62" t="str">
        <f>TEXT(J294,"DD/MM/AA")</f>
        <v>27/01/25</v>
      </c>
      <c r="L294" s="218">
        <v>46049</v>
      </c>
      <c r="M294" s="63" t="str">
        <f>TEXT(L294,"DD/MM/AA")</f>
        <v>27/01/26</v>
      </c>
      <c r="N294" s="115">
        <f>_xlfn.DAYS(CONTRATOS[[#This Row],[TÉRMINO]],CONTRATOS[[#This Row],[INÍCIO]])</f>
        <v>365</v>
      </c>
      <c r="O294" s="219" t="str">
        <f ca="1">IF(ISBLANK(CONTRATOS[[#This Row],[TÉRMINO]]),"-",IF(ISNUMBER(CONTRATOS[[#This Row],[TÉRMINO]]),IF(CONTRATOS[[#This Row],[TÉRMINO]]&lt;TODAY(),"EXPIRADO",CONTRATOS[[#This Row],[TÉRMINO]]-TODAY()),"INDETERMINADO"))</f>
        <v>EXPIRADO</v>
      </c>
      <c r="P294" s="221" t="str">
        <f ca="1">IF(O294="EXPIRADO","EXPIRADO",(IF(O294&lt;=30,"INFERIOR A 30 DIAS",(IF(O294&lt;=60,"INFERIOR A 60 DIAS",(IF(O294&lt;=90,"INFERIOR A 90 DIAS",(IF(O294&lt;=120,"INFERIOR A 120 DIAS",(IF(O294&lt;150,"INFERIOR A 150 DIAS",(IF(O294=150,"150 DIAS","SUPERIOR A 150 DIAS")))))))))))))</f>
        <v>EXPIRADO</v>
      </c>
      <c r="Q294" s="219" t="str">
        <f ca="1">IF(CONTRATOS[[#This Row],[TÉRMINO]]="","VIGENTE",IF(CONTRATOS[[#This Row],[TÉRMINO]]&gt;=TODAY(),"VIGENTE","EXPIRADO"))</f>
        <v>EXPIRADO</v>
      </c>
      <c r="R294" s="309">
        <v>11470</v>
      </c>
      <c r="S294" s="268" t="s">
        <v>60</v>
      </c>
      <c r="T294" s="66">
        <f>IF(LEFT(AY294,3)="ARP",
    0,
    IFERROR(VLOOKUP(AY294,'M.11 Contratos execução'!A:V,17,FALSE),0)
)</f>
        <v>0</v>
      </c>
      <c r="U294" s="215" t="s">
        <v>243</v>
      </c>
      <c r="V294" s="222" t="s">
        <v>1902</v>
      </c>
      <c r="W294" s="96" cm="1">
        <f t="array" ref="W29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94" s="96" cm="1">
        <f t="array" ref="X29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12080.166999999999</v>
      </c>
      <c r="Y294" s="133" t="s">
        <v>1903</v>
      </c>
      <c r="Z294" s="224"/>
      <c r="AA294" s="215" t="s">
        <v>81</v>
      </c>
      <c r="AB294" s="359"/>
      <c r="AC294" s="215"/>
      <c r="AD294" s="282" t="str">
        <f>IF(CONTRATOS[[#This Row],[DIAS_CONTRATO]]&lt;=1800,"PRAZO LEGAL",IF(CONTRATOS[[#This Row],[DIAS_CONTRATO]]&lt;=2130,"EXCEPCIONAL","EMERGENCIAL"))</f>
        <v>PRAZO LEGAL</v>
      </c>
      <c r="AE294" s="215" t="str">
        <f>YEAR(L294) &amp; " - " &amp; IF(MONTH(L294)&lt;=3, "1º Trimestre", IF(MONTH(L294)&lt;=6, "2º Trimestre", IF(MONTH(L294)&lt;=9, "3º Trimestre", IF(MONTH(L294)&lt;=12, "4º Trimestre"))))</f>
        <v>2026 - 1º Trimestre</v>
      </c>
      <c r="AF294" s="218">
        <f>CONTRATOS[[#This Row],[TÉRMINO]]-60</f>
        <v>45989</v>
      </c>
      <c r="AG294" s="116" t="str">
        <f>IF(Z294="","Sem informação", IF(Z294&lt;=AF294, "Dentro do prazo", "Fora do prazo"))</f>
        <v>Sem informação</v>
      </c>
      <c r="AH294" s="215" t="s">
        <v>66</v>
      </c>
      <c r="AI294" s="215"/>
      <c r="AJ294" s="215" t="s">
        <v>987</v>
      </c>
      <c r="AK294" s="215" t="s">
        <v>69</v>
      </c>
      <c r="AL294" s="215" t="s">
        <v>988</v>
      </c>
      <c r="AM294" s="215" t="s">
        <v>69</v>
      </c>
      <c r="AN294" s="215" t="s">
        <v>69</v>
      </c>
      <c r="AO29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edson.souza@tjpa.jus.br;; erison.souza@tjpa.jus.br; ; ;coordenadoria.contratos@tjpa.jus.br</v>
      </c>
      <c r="AP294" s="227">
        <f ca="1">CONTRATOS[[#This Row],[TÉRMINO]]-TODAY()</f>
        <v>-125</v>
      </c>
      <c r="AQ294" s="215" t="str">
        <f>IF(YEAR(CONTRATOS[[#This Row],[TÉRMINO]])=2024,INT((MONTH(CONTRATOS[[#This Row],[TÉRMINO]])+2)/3),"")</f>
        <v/>
      </c>
      <c r="AR294" s="215"/>
      <c r="AS294" s="58" t="str">
        <f ca="1">IF(TODAY()-AB294&gt;365,"Iniciar Processo de Reajuste","Aguardar anualidade")</f>
        <v>Iniciar Processo de Reajuste</v>
      </c>
      <c r="AT294" s="215" t="str">
        <f>_xlfn.CONCAT(TEXT(B294,"000"),"/",C294)</f>
        <v>020/2025</v>
      </c>
      <c r="AU294" s="215"/>
      <c r="AV294" s="58" t="str" cm="1">
        <f t="array" ref="AV294">IF(CONTRATOS[[#This Row],[NOME DO FISCAL ]]="Sem indicação",
   CONTRATOS[[#This Row],[NOME DO FISCAL ]],
   _xlfn.LET(
      _xlpm.s, " "&amp;TRIM(CONTRATOS[[#This Row],[NOME DO FISCAL ]]),
      _xlpm.n, LEN(_xlpm.s)-1,
      _xlpm.idx, _xlfn.SEQUENCE(1,_xlpm.n),
      _xlpm.letras, IF(MID(_xlpm.s,_xlpm.idx,1)=" ", MID(_xlpm.s,_xlpm.idx+1,1), ""),
      _xlfn.TEXTJOIN("",TRUE,_xlpm.letras)
   )
)</f>
        <v>ELdS</v>
      </c>
      <c r="AW294" s="57" t="str">
        <f>IF(CONTRATOS[[#This Row],[FISCAL DEMANDANTE]]="sem indicação",CONTRATOS[[#This Row],[FISCAL TECNICO]],CONTRATOS[[#This Row],[FISCAL DEMANDANTE]])</f>
        <v>Erison Lima de Souza</v>
      </c>
      <c r="AX294" s="540" cm="1">
        <f t="array" ref="AX29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94" s="58" t="str">
        <f>_xlfn.CONCAT(CONTRATOS[[#This Row],[ARP ou CONTRATO]],CONTRATOS[[#This Row],[N°ANO]])</f>
        <v>ARP020/2025</v>
      </c>
      <c r="AZ294" s="293" t="str">
        <f>IF(ISNUMBER(FIND("8.666",AA294)),
"Nos termos da Portaria n° 3.615/2021-GP, a prorrogação de contratos administrativos deverá ser instaurada com antecedência mínima de 60 (sessenta) dias do término da vigência, mediante envio do respectivo expediente à SEADM, via SEI.",
IF(ISNUMBER(FIND("14.133",AA294)),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94" s="556"/>
    </row>
    <row r="295" spans="1:53" ht="96">
      <c r="A295" s="215" t="s">
        <v>71</v>
      </c>
      <c r="B295" s="216" t="s">
        <v>338</v>
      </c>
      <c r="C295" s="215">
        <v>2025</v>
      </c>
      <c r="D295" s="216" t="s">
        <v>1904</v>
      </c>
      <c r="E295" s="215" t="s">
        <v>1905</v>
      </c>
      <c r="F295" s="217" t="s">
        <v>982</v>
      </c>
      <c r="G295" s="216" t="s">
        <v>983</v>
      </c>
      <c r="H295" s="215" t="s">
        <v>58</v>
      </c>
      <c r="I295" s="215" t="s">
        <v>984</v>
      </c>
      <c r="J295" s="218">
        <v>45684</v>
      </c>
      <c r="K295" s="62" t="str">
        <f>TEXT(J295,"DD/MM/AA")</f>
        <v>27/01/25</v>
      </c>
      <c r="L295" s="218">
        <v>46049</v>
      </c>
      <c r="M295" s="63" t="str">
        <f>TEXT(L295,"DD/MM/AA")</f>
        <v>27/01/26</v>
      </c>
      <c r="N295" s="115">
        <f>_xlfn.DAYS(CONTRATOS[[#This Row],[TÉRMINO]],CONTRATOS[[#This Row],[INÍCIO]])</f>
        <v>365</v>
      </c>
      <c r="O295" s="219" t="str">
        <f ca="1">IF(ISBLANK(CONTRATOS[[#This Row],[TÉRMINO]]),"-",IF(ISNUMBER(CONTRATOS[[#This Row],[TÉRMINO]]),IF(CONTRATOS[[#This Row],[TÉRMINO]]&lt;TODAY(),"EXPIRADO",CONTRATOS[[#This Row],[TÉRMINO]]-TODAY()),"INDETERMINADO"))</f>
        <v>EXPIRADO</v>
      </c>
      <c r="P295" s="221" t="str">
        <f ca="1">IF(O295="EXPIRADO","EXPIRADO",(IF(O295&lt;=30,"INFERIOR A 30 DIAS",(IF(O295&lt;=60,"INFERIOR A 60 DIAS",(IF(O295&lt;=90,"INFERIOR A 90 DIAS",(IF(O295&lt;=120,"INFERIOR A 120 DIAS",(IF(O295&lt;150,"INFERIOR A 150 DIAS",(IF(O295=150,"150 DIAS","SUPERIOR A 150 DIAS")))))))))))))</f>
        <v>EXPIRADO</v>
      </c>
      <c r="Q295" s="219" t="str">
        <f ca="1">IF(CONTRATOS[[#This Row],[TÉRMINO]]="","VIGENTE",IF(CONTRATOS[[#This Row],[TÉRMINO]]&gt;=TODAY(),"VIGENTE","EXPIRADO"))</f>
        <v>EXPIRADO</v>
      </c>
      <c r="R295" s="309">
        <v>3311.6</v>
      </c>
      <c r="S295" s="268" t="s">
        <v>60</v>
      </c>
      <c r="T295" s="66">
        <f>IF(LEFT(AY295,3)="ARP",
    0,
    IFERROR(VLOOKUP(AY295,'M.11 Contratos execução'!A:V,17,FALSE),0)
)</f>
        <v>0</v>
      </c>
      <c r="U295" s="593" t="s">
        <v>243</v>
      </c>
      <c r="V295" s="222" t="s">
        <v>1906</v>
      </c>
      <c r="W295" s="96" cm="1">
        <f t="array" ref="W29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95" s="96" cm="1">
        <f t="array" ref="X29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3487.7640000000001</v>
      </c>
      <c r="Y295" s="133" t="s">
        <v>1907</v>
      </c>
      <c r="Z295" s="224"/>
      <c r="AA295" s="215" t="s">
        <v>81</v>
      </c>
      <c r="AB295" s="359"/>
      <c r="AC295" s="215"/>
      <c r="AD295" s="282" t="str">
        <f>IF(CONTRATOS[[#This Row],[DIAS_CONTRATO]]&lt;=1800,"PRAZO LEGAL",IF(CONTRATOS[[#This Row],[DIAS_CONTRATO]]&lt;=2130,"EXCEPCIONAL","EMERGENCIAL"))</f>
        <v>PRAZO LEGAL</v>
      </c>
      <c r="AE295" s="215" t="str">
        <f>YEAR(L295) &amp; " - " &amp; IF(MONTH(L295)&lt;=3, "1º Trimestre", IF(MONTH(L295)&lt;=6, "2º Trimestre", IF(MONTH(L295)&lt;=9, "3º Trimestre", IF(MONTH(L295)&lt;=12, "4º Trimestre"))))</f>
        <v>2026 - 1º Trimestre</v>
      </c>
      <c r="AF295" s="218">
        <f>CONTRATOS[[#This Row],[TÉRMINO]]-60</f>
        <v>45989</v>
      </c>
      <c r="AG295" s="116" t="str">
        <f>IF(Z295="","Sem informação", IF(Z295&lt;=AF295, "Dentro do prazo", "Fora do prazo"))</f>
        <v>Sem informação</v>
      </c>
      <c r="AH295" s="215" t="s">
        <v>66</v>
      </c>
      <c r="AI295" s="215"/>
      <c r="AJ295" s="215" t="s">
        <v>987</v>
      </c>
      <c r="AK295" s="215" t="s">
        <v>69</v>
      </c>
      <c r="AL295" s="215" t="s">
        <v>988</v>
      </c>
      <c r="AM295" s="215" t="s">
        <v>69</v>
      </c>
      <c r="AN295" s="215" t="s">
        <v>69</v>
      </c>
      <c r="AO29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edson.souza@tjpa.jus.br;; erison.souza@tjpa.jus.br; ; ;coordenadoria.contratos@tjpa.jus.br</v>
      </c>
      <c r="AP295" s="227">
        <f ca="1">CONTRATOS[[#This Row],[TÉRMINO]]-TODAY()</f>
        <v>-125</v>
      </c>
      <c r="AQ295" s="215" t="str">
        <f>IF(YEAR(CONTRATOS[[#This Row],[TÉRMINO]])=2024,INT((MONTH(CONTRATOS[[#This Row],[TÉRMINO]])+2)/3),"")</f>
        <v/>
      </c>
      <c r="AR295" s="215"/>
      <c r="AS295" s="58" t="str">
        <f ca="1">IF(TODAY()-AB295&gt;365,"Iniciar Processo de Reajuste","Aguardar anualidade")</f>
        <v>Iniciar Processo de Reajuste</v>
      </c>
      <c r="AT295" s="215" t="str">
        <f>_xlfn.CONCAT(TEXT(B295,"000"),"/",C295)</f>
        <v>021/2025</v>
      </c>
      <c r="AU295" s="215"/>
      <c r="AV295" s="58" t="str" cm="1">
        <f t="array" ref="AV295">IF(CONTRATOS[[#This Row],[NOME DO FISCAL ]]="Sem indicação",
   CONTRATOS[[#This Row],[NOME DO FISCAL ]],
   _xlfn.LET(
      _xlpm.s, " "&amp;TRIM(CONTRATOS[[#This Row],[NOME DO FISCAL ]]),
      _xlpm.n, LEN(_xlpm.s)-1,
      _xlpm.idx, _xlfn.SEQUENCE(1,_xlpm.n),
      _xlpm.letras, IF(MID(_xlpm.s,_xlpm.idx,1)=" ", MID(_xlpm.s,_xlpm.idx+1,1), ""),
      _xlfn.TEXTJOIN("",TRUE,_xlpm.letras)
   )
)</f>
        <v>ELdS</v>
      </c>
      <c r="AW295" s="57" t="str">
        <f>IF(CONTRATOS[[#This Row],[FISCAL DEMANDANTE]]="sem indicação",CONTRATOS[[#This Row],[FISCAL TECNICO]],CONTRATOS[[#This Row],[FISCAL DEMANDANTE]])</f>
        <v>Erison Lima de Souza</v>
      </c>
      <c r="AX295" s="540" cm="1">
        <f t="array" ref="AX29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95" s="58" t="str">
        <f>_xlfn.CONCAT(CONTRATOS[[#This Row],[ARP ou CONTRATO]],CONTRATOS[[#This Row],[N°ANO]])</f>
        <v>ARP021/2025</v>
      </c>
      <c r="AZ295" s="293" t="str">
        <f>IF(ISNUMBER(FIND("8.666",AA295)),
"Nos termos da Portaria n° 3.615/2021-GP, a prorrogação de contratos administrativos deverá ser instaurada com antecedência mínima de 60 (sessenta) dias do término da vigência, mediante envio do respectivo expediente à SEADM, via SEI.",
IF(ISNUMBER(FIND("14.133",AA295)),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95" s="556"/>
    </row>
    <row r="296" spans="1:53" ht="60">
      <c r="A296" s="215" t="s">
        <v>71</v>
      </c>
      <c r="B296" s="216" t="s">
        <v>1423</v>
      </c>
      <c r="C296" s="215">
        <v>2024</v>
      </c>
      <c r="D296" s="216" t="s">
        <v>1908</v>
      </c>
      <c r="E296" s="215" t="s">
        <v>1909</v>
      </c>
      <c r="F296" s="217" t="s">
        <v>1910</v>
      </c>
      <c r="G296" s="216" t="s">
        <v>57</v>
      </c>
      <c r="H296" s="215" t="s">
        <v>58</v>
      </c>
      <c r="I296" s="215" t="s">
        <v>1911</v>
      </c>
      <c r="J296" s="218">
        <v>45630</v>
      </c>
      <c r="K296" s="219" t="str">
        <f>TEXT(J296,"DD/MM/AA")</f>
        <v>04/12/24</v>
      </c>
      <c r="L296" s="218">
        <v>45995</v>
      </c>
      <c r="M296" s="220" t="str">
        <f>TEXT(L296,"DD/MM/AA")</f>
        <v>04/12/25</v>
      </c>
      <c r="N296" s="219">
        <f>_xlfn.DAYS(CONTRATOS[[#This Row],[TÉRMINO]],CONTRATOS[[#This Row],[INÍCIO]])</f>
        <v>365</v>
      </c>
      <c r="O296" s="219" t="str">
        <f ca="1">IF(ISBLANK(CONTRATOS[[#This Row],[TÉRMINO]]),"-",IF(ISNUMBER(CONTRATOS[[#This Row],[TÉRMINO]]),IF(CONTRATOS[[#This Row],[TÉRMINO]]&lt;TODAY(),"EXPIRADO",CONTRATOS[[#This Row],[TÉRMINO]]-TODAY()),"INDETERMINADO"))</f>
        <v>EXPIRADO</v>
      </c>
      <c r="P296" s="221" t="str">
        <f ca="1">IF(O296="EXPIRADO","EXPIRADO",(IF(O296&lt;=30,"INFERIOR A 30 DIAS",(IF(O296&lt;=60,"INFERIOR A 60 DIAS",(IF(O296&lt;=90,"INFERIOR A 90 DIAS",(IF(O296&lt;=120,"INFERIOR A 120 DIAS",(IF(O296&lt;150,"INFERIOR A 150 DIAS",(IF(O296=150,"150 DIAS","SUPERIOR A 150 DIAS")))))))))))))</f>
        <v>EXPIRADO</v>
      </c>
      <c r="Q296" s="219" t="str">
        <f ca="1">IF(CONTRATOS[[#This Row],[TÉRMINO]]="","VIGENTE",IF(CONTRATOS[[#This Row],[TÉRMINO]]&gt;=TODAY(),"VIGENTE","EXPIRADO"))</f>
        <v>EXPIRADO</v>
      </c>
      <c r="R296" s="309">
        <v>460670.3</v>
      </c>
      <c r="S296" s="268" t="s">
        <v>60</v>
      </c>
      <c r="T296" s="66">
        <f>IF(LEFT(AY296,3)="ARP",
    0,
    IFERROR(VLOOKUP(AY296,'M.11 Contratos execução'!A:V,17,FALSE),0)
)</f>
        <v>0</v>
      </c>
      <c r="U296" s="455" t="s">
        <v>61</v>
      </c>
      <c r="V296" s="222" t="s">
        <v>1912</v>
      </c>
      <c r="W296" s="96" cm="1">
        <f t="array" ref="W29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96" s="96" cm="1">
        <f t="array" ref="X29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473791.87660000002</v>
      </c>
      <c r="Y296" s="223" t="s">
        <v>1913</v>
      </c>
      <c r="Z296" s="224">
        <v>45974</v>
      </c>
      <c r="AA296" s="215" t="s">
        <v>81</v>
      </c>
      <c r="AB296" s="215"/>
      <c r="AC296" s="215" t="s">
        <v>66</v>
      </c>
      <c r="AD296" s="225" t="str">
        <f>IF(CONTRATOS[[#This Row],[DIAS_CONTRATO]]&lt;=1800,"PRAZO LEGAL",IF(CONTRATOS[[#This Row],[DIAS_CONTRATO]]&lt;=2130,"EXCEPCIONAL","EMERGENCIAL"))</f>
        <v>PRAZO LEGAL</v>
      </c>
      <c r="AE296" s="215" t="str">
        <f>YEAR(L296) &amp; " - " &amp; IF(MONTH(L296)&lt;=3, "1º Trimestre", IF(MONTH(L296)&lt;=6, "2º Trimestre", IF(MONTH(L296)&lt;=9, "3º Trimestre", IF(MONTH(L296)&lt;=12, "4º Trimestre"))))</f>
        <v>2025 - 4º Trimestre</v>
      </c>
      <c r="AF296" s="218">
        <f>CONTRATOS[[#This Row],[TÉRMINO]]-60</f>
        <v>45935</v>
      </c>
      <c r="AG296" s="116" t="str">
        <f>IF(Z296="","Sem informação", IF(Z296&lt;=AF296, "Dentro do prazo", "Fora do prazo"))</f>
        <v>Fora do prazo</v>
      </c>
      <c r="AH296" s="58" t="s">
        <v>115</v>
      </c>
      <c r="AI296" s="215"/>
      <c r="AJ296" s="215" t="s">
        <v>567</v>
      </c>
      <c r="AK296" s="215" t="s">
        <v>69</v>
      </c>
      <c r="AL296" s="215" t="s">
        <v>624</v>
      </c>
      <c r="AM296" s="215" t="s">
        <v>283</v>
      </c>
      <c r="AN296" s="215" t="s">
        <v>622</v>
      </c>
      <c r="AO29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carlo.martins@tjpa.jus.br;; glaucia.cordeiro@tjpa.jus.br; fabricio.rodrigues@tjpa.jus.br; rita.oliveira@tjpa.jus.br;coordenadoria.contratos@tjpa.jus.br</v>
      </c>
      <c r="AP296" s="227">
        <f ca="1">CONTRATOS[[#This Row],[TÉRMINO]]-TODAY()</f>
        <v>-179</v>
      </c>
      <c r="AQ296" s="215" t="str">
        <f>IF(YEAR(CONTRATOS[[#This Row],[TÉRMINO]])=2024,INT((MONTH(CONTRATOS[[#This Row],[TÉRMINO]])+2)/3),"")</f>
        <v/>
      </c>
      <c r="AR296" s="215"/>
      <c r="AS296" s="58" t="str">
        <f ca="1">IF(TODAY()-AB296&gt;365,"Iniciar Processo de Reajuste","Aguardar anualidade")</f>
        <v>Iniciar Processo de Reajuste</v>
      </c>
      <c r="AT296" s="215" t="str">
        <f>_xlfn.CONCAT(TEXT(B296,"000"),"/",C296)</f>
        <v>082/2024</v>
      </c>
      <c r="AU296" s="215"/>
      <c r="AV296" s="58" t="str" cm="1">
        <f t="array" ref="AV296">IF(CONTRATOS[[#This Row],[NOME DO FISCAL ]]="Sem indicação",
   CONTRATOS[[#This Row],[NOME DO FISCAL ]],
   _xlfn.LET(
      _xlpm.s, " "&amp;TRIM(CONTRATOS[[#This Row],[NOME DO FISCAL ]]),
      _xlpm.n, LEN(_xlpm.s)-1,
      _xlpm.idx, _xlfn.SEQUENCE(1,_xlpm.n),
      _xlpm.letras, IF(MID(_xlpm.s,_xlpm.idx,1)=" ", MID(_xlpm.s,_xlpm.idx+1,1), ""),
      _xlfn.TEXTJOIN("",TRUE,_xlpm.letras)
   )
)</f>
        <v>GRCCdC</v>
      </c>
      <c r="AW296" s="57" t="str">
        <f>IF(CONTRATOS[[#This Row],[FISCAL DEMANDANTE]]="sem indicação",CONTRATOS[[#This Row],[FISCAL TECNICO]],CONTRATOS[[#This Row],[FISCAL DEMANDANTE]])</f>
        <v>Glaucia Regina Centeno Cordeiro de Campos</v>
      </c>
      <c r="AX296" s="540" cm="1">
        <f t="array" ref="AX29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96" s="58" t="str">
        <f>_xlfn.CONCAT(CONTRATOS[[#This Row],[ARP ou CONTRATO]],CONTRATOS[[#This Row],[N°ANO]])</f>
        <v>ARP082/2024</v>
      </c>
      <c r="AZ296" s="293" t="str">
        <f>IF(ISNUMBER(FIND("8.666",AA296)),
"Nos termos da Portaria n° 3.615/2021-GP, a prorrogação de contratos administrativos deverá ser instaurada com antecedência mínima de 60 (sessenta) dias do término da vigência, mediante envio do respectivo expediente à SEADM, via SEI.",
IF(ISNUMBER(FIND("14.133",AA296)),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96" s="556"/>
    </row>
    <row r="297" spans="1:53" ht="72">
      <c r="A297" s="58" t="s">
        <v>52</v>
      </c>
      <c r="B297" s="68" t="s">
        <v>1423</v>
      </c>
      <c r="C297" s="69">
        <v>2021</v>
      </c>
      <c r="D297" s="57" t="s">
        <v>1914</v>
      </c>
      <c r="E297" s="58" t="s">
        <v>1915</v>
      </c>
      <c r="F297" s="59" t="s">
        <v>1916</v>
      </c>
      <c r="G297" s="115" t="s">
        <v>57</v>
      </c>
      <c r="H297" s="58" t="s">
        <v>58</v>
      </c>
      <c r="I297" s="60" t="s">
        <v>885</v>
      </c>
      <c r="J297" s="61">
        <v>44539</v>
      </c>
      <c r="K297" s="62" t="str">
        <f>TEXT(J297,"DD/MM/AA")</f>
        <v>09/12/21</v>
      </c>
      <c r="L297" s="61">
        <v>46000</v>
      </c>
      <c r="M297" s="63" t="str">
        <f>TEXT(L297,"DD/MM/AA")</f>
        <v>09/12/25</v>
      </c>
      <c r="N297" s="62">
        <f>_xlfn.DAYS(CONTRATOS[[#This Row],[TÉRMINO]],CONTRATOS[[#This Row],[INÍCIO]])</f>
        <v>1461</v>
      </c>
      <c r="O297" s="64" t="str">
        <f ca="1">IF(ISBLANK(CONTRATOS[[#This Row],[TÉRMINO]]),"-",IF(ISNUMBER(CONTRATOS[[#This Row],[TÉRMINO]]),IF(CONTRATOS[[#This Row],[TÉRMINO]]&lt;TODAY(),"EXPIRADO",CONTRATOS[[#This Row],[TÉRMINO]]-TODAY()),"INDETERMINADO"))</f>
        <v>EXPIRADO</v>
      </c>
      <c r="P297" s="64" t="str">
        <f ca="1">IF(O297="EXPIRADO","EXPIRADO",(IF(O297&lt;=30,"INFERIOR A 30 DIAS",(IF(O297&lt;=60,"INFERIOR A 60 DIAS",(IF(O297&lt;=90,"INFERIOR A 90 DIAS",(IF(O297&lt;=120,"INFERIOR A 120 DIAS",(IF(O297&lt;150,"INFERIOR A 150 DIAS",(IF(O297=150,"150 DIAS","SUPERIOR A 150 DIAS")))))))))))))</f>
        <v>EXPIRADO</v>
      </c>
      <c r="Q297" s="64" t="str">
        <f ca="1">IF(CONTRATOS[[#This Row],[TÉRMINO]]="","VIGENTE",IF(CONTRATOS[[#This Row],[TÉRMINO]]&gt;=TODAY(),"VIGENTE","EXPIRADO"))</f>
        <v>EXPIRADO</v>
      </c>
      <c r="R297" s="72">
        <v>345999.92</v>
      </c>
      <c r="S297" s="65" t="s">
        <v>60</v>
      </c>
      <c r="T297" s="66">
        <f>IF(LEFT(AY297,3)="ARP",
    0,
    IFERROR(VLOOKUP(AY297,'M.11 Contratos execução'!A:V,17,FALSE),0)
)</f>
        <v>3</v>
      </c>
      <c r="U297" s="455" t="s">
        <v>61</v>
      </c>
      <c r="V297" s="58" t="s">
        <v>1917</v>
      </c>
      <c r="W297" s="96" cm="1">
        <f t="array" ref="W29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97" s="96" cm="1">
        <f t="array" ref="X29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395501.66</v>
      </c>
      <c r="Y297" s="67" t="s">
        <v>1918</v>
      </c>
      <c r="Z297" s="158"/>
      <c r="AA297" s="60" t="s">
        <v>64</v>
      </c>
      <c r="AB297" s="58"/>
      <c r="AC297" s="58" t="s">
        <v>101</v>
      </c>
      <c r="AD297" s="58" t="str">
        <f>IF(CONTRATOS[[#This Row],[DIAS_CONTRATO]]&lt;=1800,"PRAZO LEGAL",IF(CONTRATOS[[#This Row],[DIAS_CONTRATO]]&lt;=2130,"EXCEPCIONAL","EMERGENCIAL"))</f>
        <v>PRAZO LEGAL</v>
      </c>
      <c r="AE297" s="58" t="str">
        <f>YEAR(L297) &amp; " - " &amp; IF(MONTH(L297)&lt;=3, "1º Trimestre", IF(MONTH(L297)&lt;=6, "2º Trimestre", IF(MONTH(L297)&lt;=9, "3º Trimestre", IF(MONTH(L297)&lt;=12, "4º Trimestre"))))</f>
        <v>2025 - 4º Trimestre</v>
      </c>
      <c r="AF297" s="61">
        <f>CONTRATOS[[#This Row],[TÉRMINO]]-60</f>
        <v>45940</v>
      </c>
      <c r="AG297" s="116" t="str">
        <f>IF(Z297="","Sem informação", IF(Z297&lt;=AF297, "Dentro do prazo", "Fora do prazo"))</f>
        <v>Sem informação</v>
      </c>
      <c r="AH297" s="58" t="s">
        <v>66</v>
      </c>
      <c r="AJ297" s="58" t="s">
        <v>67</v>
      </c>
      <c r="AK297" s="58" t="s">
        <v>888</v>
      </c>
      <c r="AL297" s="58" t="s">
        <v>888</v>
      </c>
      <c r="AM297" s="115" t="s">
        <v>69</v>
      </c>
      <c r="AN297" s="115" t="s">
        <v>69</v>
      </c>
      <c r="AO29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valter.junior@tjpa.jus.br;frank.silva@tjpa.jus.br; frank.silva@tjpa.jus.br; ; ;coordenadoria.contratos@tjpa.jus.br</v>
      </c>
      <c r="AP297" s="143">
        <f ca="1">CONTRATOS[[#This Row],[TÉRMINO]]-TODAY()</f>
        <v>-174</v>
      </c>
      <c r="AQ297" s="58" t="str">
        <f>IF(YEAR(CONTRATOS[[#This Row],[TÉRMINO]])=2024,INT((MONTH(CONTRATOS[[#This Row],[TÉRMINO]])+2)/3),"")</f>
        <v/>
      </c>
      <c r="AR297" s="58"/>
      <c r="AS297" s="58" t="str">
        <f ca="1">IF(TODAY()-AB297&gt;365,"Iniciar Processo de Reajuste","Aguardar anualidade")</f>
        <v>Iniciar Processo de Reajuste</v>
      </c>
      <c r="AT297" s="58" t="str">
        <f>_xlfn.CONCAT(TEXT(B297,"000"),"/",C297)</f>
        <v>082/2021</v>
      </c>
      <c r="AU297" s="58"/>
      <c r="AV297" s="58" t="str" cm="1">
        <f t="array" ref="AV297">IF(CONTRATOS[[#This Row],[NOME DO FISCAL ]]="Sem indicação",
   CONTRATOS[[#This Row],[NOME DO FISCAL ]],
   _xlfn.LET(
      _xlpm.s, " "&amp;TRIM(CONTRATOS[[#This Row],[NOME DO FISCAL ]]),
      _xlpm.n, LEN(_xlpm.s)-1,
      _xlpm.idx, _xlfn.SEQUENCE(1,_xlpm.n),
      _xlpm.letras, IF(MID(_xlpm.s,_xlpm.idx,1)=" ", MID(_xlpm.s,_xlpm.idx+1,1), ""),
      _xlfn.TEXTJOIN("",TRUE,_xlpm.letras)
   )
)</f>
        <v>FFLDS</v>
      </c>
      <c r="AW297" s="57" t="str">
        <f>IF(CONTRATOS[[#This Row],[FISCAL DEMANDANTE]]="sem indicação",CONTRATOS[[#This Row],[FISCAL TECNICO]],CONTRATOS[[#This Row],[FISCAL DEMANDANTE]])</f>
        <v>Frank Ferdinando Loureiro Da Silva</v>
      </c>
      <c r="AX297" s="540" cm="1">
        <f t="array" ref="AX29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1483828.65</v>
      </c>
      <c r="AY297" s="58" t="str">
        <f>_xlfn.CONCAT(CONTRATOS[[#This Row],[ARP ou CONTRATO]],CONTRATOS[[#This Row],[N°ANO]])</f>
        <v>CONTRATO082/2021</v>
      </c>
      <c r="AZ297" s="293" t="str">
        <f>IF(ISNUMBER(FIND("8.666",AA297)),
"Nos termos da Portaria n° 3.615/2021-GP, a prorrogação de contratos administrativos deverá ser instaurada com antecedência mínima de 60 (sessenta) dias do término da vigência, mediante envio do respectivo expediente à SEADM, via SEI.",
IF(ISNUMBER(FIND("14.133",AA297)),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297" s="556"/>
    </row>
    <row r="298" spans="1:53" ht="60">
      <c r="A298" s="58" t="s">
        <v>52</v>
      </c>
      <c r="B298" s="57" t="s">
        <v>1919</v>
      </c>
      <c r="C298" s="58">
        <v>2024</v>
      </c>
      <c r="D298" s="57" t="s">
        <v>1920</v>
      </c>
      <c r="E298" s="58" t="s">
        <v>1921</v>
      </c>
      <c r="F298" s="59" t="s">
        <v>1922</v>
      </c>
      <c r="G298" s="57" t="s">
        <v>57</v>
      </c>
      <c r="H298" s="58" t="s">
        <v>132</v>
      </c>
      <c r="I298" s="60" t="s">
        <v>1923</v>
      </c>
      <c r="J298" s="61">
        <v>45645</v>
      </c>
      <c r="K298" s="62" t="str">
        <f>TEXT(J298,"DD/MM/AA")</f>
        <v>19/12/24</v>
      </c>
      <c r="L298" s="61">
        <v>46010</v>
      </c>
      <c r="M298" s="63" t="str">
        <f>TEXT(L298,"DD/MM/AA")</f>
        <v>19/12/25</v>
      </c>
      <c r="N298" s="115">
        <f>_xlfn.DAYS(CONTRATOS[[#This Row],[TÉRMINO]],CONTRATOS[[#This Row],[INÍCIO]])</f>
        <v>365</v>
      </c>
      <c r="O298" s="62" t="str">
        <f ca="1">IF(ISBLANK(CONTRATOS[[#This Row],[TÉRMINO]]),"-",IF(ISNUMBER(CONTRATOS[[#This Row],[TÉRMINO]]),IF(CONTRATOS[[#This Row],[TÉRMINO]]&lt;TODAY(),"EXPIRADO",CONTRATOS[[#This Row],[TÉRMINO]]-TODAY()),"INDETERMINADO"))</f>
        <v>EXPIRADO</v>
      </c>
      <c r="P298" s="64" t="str">
        <f ca="1">IF(O298="EXPIRADO","EXPIRADO",(IF(O298&lt;=30,"INFERIOR A 30 DIAS",(IF(O298&lt;=60,"INFERIOR A 60 DIAS",(IF(O298&lt;=90,"INFERIOR A 90 DIAS",(IF(O298&lt;=120,"INFERIOR A 120 DIAS",(IF(O298&lt;150,"INFERIOR A 150 DIAS",(IF(O298=150,"150 DIAS","SUPERIOR A 150 DIAS")))))))))))))</f>
        <v>EXPIRADO</v>
      </c>
      <c r="Q298" s="62" t="str">
        <f ca="1">IF(CONTRATOS[[#This Row],[TÉRMINO]]="","VIGENTE",IF(CONTRATOS[[#This Row],[TÉRMINO]]&gt;=TODAY(),"VIGENTE","EXPIRADO"))</f>
        <v>EXPIRADO</v>
      </c>
      <c r="R298" s="293">
        <v>240000</v>
      </c>
      <c r="S298" s="65" t="s">
        <v>60</v>
      </c>
      <c r="T298" s="66">
        <f>IF(LEFT(AY298,3)="ARP",
    0,
    IFERROR(VLOOKUP(AY298,'M.11 Contratos execução'!A:V,17,FALSE),0)
)</f>
        <v>0</v>
      </c>
      <c r="U298" s="455" t="s">
        <v>207</v>
      </c>
      <c r="V298" s="167" t="s">
        <v>1924</v>
      </c>
      <c r="W298" s="96" cm="1">
        <f t="array" ref="W29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98" s="96" cm="1">
        <f t="array" ref="X29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240000</v>
      </c>
      <c r="Y298" s="67" t="s">
        <v>1925</v>
      </c>
      <c r="Z298" s="158"/>
      <c r="AA298" s="58" t="s">
        <v>81</v>
      </c>
      <c r="AB298" s="61">
        <v>45632</v>
      </c>
      <c r="AC298" s="58" t="s">
        <v>82</v>
      </c>
      <c r="AD298" s="168" t="str">
        <f>IF(CONTRATOS[[#This Row],[DIAS_CONTRATO]]&lt;=1800,"PRAZO LEGAL",IF(CONTRATOS[[#This Row],[DIAS_CONTRATO]]&lt;=2130,"EXCEPCIONAL","EMERGENCIAL"))</f>
        <v>PRAZO LEGAL</v>
      </c>
      <c r="AE298" s="116" t="str">
        <f>YEAR(L298) &amp; " - " &amp; IF(MONTH(L298)&lt;=3, "1º Trimestre", IF(MONTH(L298)&lt;=6, "2º Trimestre", IF(MONTH(L298)&lt;=9, "3º Trimestre", IF(MONTH(L298)&lt;=12, "4º Trimestre"))))</f>
        <v>2025 - 4º Trimestre</v>
      </c>
      <c r="AF298" s="130">
        <f>CONTRATOS[[#This Row],[TÉRMINO]]-60</f>
        <v>45950</v>
      </c>
      <c r="AG298" s="116" t="str">
        <f>IF(Z298="","Sem informação", IF(Z298&lt;=AF298, "Dentro do prazo", "Fora do prazo"))</f>
        <v>Sem informação</v>
      </c>
      <c r="AH298" s="58" t="s">
        <v>66</v>
      </c>
      <c r="AJ298" s="58" t="s">
        <v>1549</v>
      </c>
      <c r="AK298" s="58" t="s">
        <v>69</v>
      </c>
      <c r="AL298" s="58" t="s">
        <v>1551</v>
      </c>
      <c r="AM298" s="58" t="s">
        <v>1551</v>
      </c>
      <c r="AN298" s="58" t="s">
        <v>1926</v>
      </c>
      <c r="AO29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flavia.monteiro@tjpa.jus.br;; jean.ssantos@tjpa.jus.br; jean.ssantos@tjpa.jus.br; ana.nascimento@tjpa.jus.br;coordenadoria.contratos@tjpa.jus.br</v>
      </c>
      <c r="AP298" s="143">
        <f ca="1">CONTRATOS[[#This Row],[TÉRMINO]]-TODAY()</f>
        <v>-164</v>
      </c>
      <c r="AQ298" s="58" t="str">
        <f>IF(YEAR(CONTRATOS[[#This Row],[TÉRMINO]])=2024,INT((MONTH(CONTRATOS[[#This Row],[TÉRMINO]])+2)/3),"")</f>
        <v/>
      </c>
      <c r="AR298" s="58"/>
      <c r="AS298" s="58" t="str">
        <f ca="1">IF(TODAY()-AB298&gt;365,"Iniciar Processo de Reajuste","Aguardar anualidade")</f>
        <v>Iniciar Processo de Reajuste</v>
      </c>
      <c r="AT298" s="58" t="str">
        <f>_xlfn.CONCAT(TEXT(B298,"000"),"/",C298)</f>
        <v>130/2024</v>
      </c>
      <c r="AU298" s="58"/>
      <c r="AV298" s="58" t="str" cm="1">
        <f t="array" ref="AV298">IF(CONTRATOS[[#This Row],[NOME DO FISCAL ]]="Sem indicação",
   CONTRATOS[[#This Row],[NOME DO FISCAL ]],
   _xlfn.LET(
      _xlpm.s, " "&amp;TRIM(CONTRATOS[[#This Row],[NOME DO FISCAL ]]),
      _xlpm.n, LEN(_xlpm.s)-1,
      _xlpm.idx, _xlfn.SEQUENCE(1,_xlpm.n),
      _xlpm.letras, IF(MID(_xlpm.s,_xlpm.idx,1)=" ", MID(_xlpm.s,_xlpm.idx+1,1), ""),
      _xlfn.TEXTJOIN("",TRUE,_xlpm.letras)
   )
)</f>
        <v>JKQdS</v>
      </c>
      <c r="AW298" s="57" t="str">
        <f>IF(CONTRATOS[[#This Row],[FISCAL DEMANDANTE]]="sem indicação",CONTRATOS[[#This Row],[FISCAL TECNICO]],CONTRATOS[[#This Row],[FISCAL DEMANDANTE]])</f>
        <v>Jean Karlo Quintela de Souza</v>
      </c>
      <c r="AX298" s="540" cm="1">
        <f t="array" ref="AX29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240000</v>
      </c>
      <c r="AY298" s="58" t="str">
        <f>_xlfn.CONCAT(CONTRATOS[[#This Row],[ARP ou CONTRATO]],CONTRATOS[[#This Row],[N°ANO]])</f>
        <v>CONTRATO130/2024</v>
      </c>
      <c r="AZ298" s="293" t="str">
        <f>IF(ISNUMBER(FIND("8.666",AA298)),
"Nos termos da Portaria n° 3.615/2021-GP, a prorrogação de contratos administrativos deverá ser instaurada com antecedência mínima de 60 (sessenta) dias do término da vigência, mediante envio do respectivo expediente à SEADM, via SEI.",
IF(ISNUMBER(FIND("14.133",AA298)),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98" s="556"/>
    </row>
    <row r="299" spans="1:53" ht="91.5">
      <c r="A299" s="215" t="s">
        <v>71</v>
      </c>
      <c r="B299" s="216" t="s">
        <v>284</v>
      </c>
      <c r="C299" s="215">
        <v>2024</v>
      </c>
      <c r="D299" s="216" t="s">
        <v>1927</v>
      </c>
      <c r="E299" s="215" t="s">
        <v>1928</v>
      </c>
      <c r="F299" s="217" t="s">
        <v>1929</v>
      </c>
      <c r="G299" s="216" t="s">
        <v>57</v>
      </c>
      <c r="H299" s="215" t="s">
        <v>58</v>
      </c>
      <c r="I299" s="215" t="s">
        <v>1930</v>
      </c>
      <c r="J299" s="218">
        <v>45653</v>
      </c>
      <c r="K299" s="219" t="str">
        <f>TEXT(J299,"DD/MM/AA")</f>
        <v>27/12/24</v>
      </c>
      <c r="L299" s="218">
        <v>46018</v>
      </c>
      <c r="M299" s="220" t="str">
        <f>TEXT(L299,"DD/MM/AA")</f>
        <v>27/12/25</v>
      </c>
      <c r="N299" s="219">
        <f>_xlfn.DAYS(CONTRATOS[[#This Row],[TÉRMINO]],CONTRATOS[[#This Row],[INÍCIO]])</f>
        <v>365</v>
      </c>
      <c r="O299" s="219" t="str">
        <f ca="1">IF(ISBLANK(CONTRATOS[[#This Row],[TÉRMINO]]),"-",IF(ISNUMBER(CONTRATOS[[#This Row],[TÉRMINO]]),IF(CONTRATOS[[#This Row],[TÉRMINO]]&lt;TODAY(),"EXPIRADO",CONTRATOS[[#This Row],[TÉRMINO]]-TODAY()),"INDETERMINADO"))</f>
        <v>EXPIRADO</v>
      </c>
      <c r="P299" s="221" t="str">
        <f ca="1">IF(O299="EXPIRADO","EXPIRADO",(IF(O299&lt;=30,"INFERIOR A 30 DIAS",(IF(O299&lt;=60,"INFERIOR A 60 DIAS",(IF(O299&lt;=90,"INFERIOR A 90 DIAS",(IF(O299&lt;=120,"INFERIOR A 120 DIAS",(IF(O299&lt;150,"INFERIOR A 150 DIAS",(IF(O299=150,"150 DIAS","SUPERIOR A 150 DIAS")))))))))))))</f>
        <v>EXPIRADO</v>
      </c>
      <c r="Q299" s="219" t="str">
        <f ca="1">IF(CONTRATOS[[#This Row],[TÉRMINO]]="","VIGENTE",IF(CONTRATOS[[#This Row],[TÉRMINO]]&gt;=TODAY(),"VIGENTE","EXPIRADO"))</f>
        <v>EXPIRADO</v>
      </c>
      <c r="R299" s="305">
        <v>349284</v>
      </c>
      <c r="S299" s="268" t="s">
        <v>60</v>
      </c>
      <c r="T299" s="66">
        <f>IF(LEFT(AY299,3)="ARP",
    0,
    IFERROR(VLOOKUP(AY299,'M.11 Contratos execução'!A:V,17,FALSE),0)
)</f>
        <v>0</v>
      </c>
      <c r="U299" s="455" t="s">
        <v>78</v>
      </c>
      <c r="V299" s="222" t="s">
        <v>1931</v>
      </c>
      <c r="W299" s="96" cm="1">
        <f t="array" ref="W29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299" s="96" cm="1">
        <f t="array" ref="X29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349284</v>
      </c>
      <c r="Y299" s="53" t="s">
        <v>1932</v>
      </c>
      <c r="Z299" s="224"/>
      <c r="AA299" s="215" t="s">
        <v>81</v>
      </c>
      <c r="AB299" s="218">
        <v>45938</v>
      </c>
      <c r="AC299" s="215" t="s">
        <v>66</v>
      </c>
      <c r="AD299" s="282" t="str">
        <f>IF(CONTRATOS[[#This Row],[DIAS_CONTRATO]]&lt;=1800,"PRAZO LEGAL",IF(CONTRATOS[[#This Row],[DIAS_CONTRATO]]&lt;=2130,"EXCEPCIONAL","EMERGENCIAL"))</f>
        <v>PRAZO LEGAL</v>
      </c>
      <c r="AE299" s="215" t="str">
        <f>YEAR(L299) &amp; " - " &amp; IF(MONTH(L299)&lt;=3, "1º Trimestre", IF(MONTH(L299)&lt;=6, "2º Trimestre", IF(MONTH(L299)&lt;=9, "3º Trimestre", IF(MONTH(L299)&lt;=12, "4º Trimestre"))))</f>
        <v>2025 - 4º Trimestre</v>
      </c>
      <c r="AF299" s="218">
        <f>CONTRATOS[[#This Row],[TÉRMINO]]-60</f>
        <v>45958</v>
      </c>
      <c r="AG299" s="116" t="str">
        <f>IF(Z299="","Sem informação", IF(Z299&lt;=AF299, "Dentro do prazo", "Fora do prazo"))</f>
        <v>Sem informação</v>
      </c>
      <c r="AH299" s="215" t="s">
        <v>115</v>
      </c>
      <c r="AI299" s="215"/>
      <c r="AJ299" s="215" t="s">
        <v>84</v>
      </c>
      <c r="AK299" s="215" t="s">
        <v>69</v>
      </c>
      <c r="AL299" s="215" t="s">
        <v>391</v>
      </c>
      <c r="AM299" s="215" t="s">
        <v>271</v>
      </c>
      <c r="AN299" s="215" t="s">
        <v>1933</v>
      </c>
      <c r="AO29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mario.pinto@tjpa.jus.br; thiago.soares@tjpa.jus.br; rubem.santos@tjpa.jus.br;coordenadoria.contratos@tjpa.jus.br</v>
      </c>
      <c r="AP299" s="227">
        <f ca="1">CONTRATOS[[#This Row],[TÉRMINO]]-TODAY()</f>
        <v>-156</v>
      </c>
      <c r="AQ299" s="215" t="str">
        <f>IF(YEAR(CONTRATOS[[#This Row],[TÉRMINO]])=2024,INT((MONTH(CONTRATOS[[#This Row],[TÉRMINO]])+2)/3),"")</f>
        <v/>
      </c>
      <c r="AR299" s="215"/>
      <c r="AS299" s="58" t="str">
        <f ca="1">IF(TODAY()-AB299&gt;365,"Iniciar Processo de Reajuste","Aguardar anualidade")</f>
        <v>Aguardar anualidade</v>
      </c>
      <c r="AT299" s="215" t="str">
        <f>_xlfn.CONCAT(TEXT(B299,"000"),"/",C299)</f>
        <v>083/2024</v>
      </c>
      <c r="AU299" s="215"/>
      <c r="AV299" s="58" t="str" cm="1">
        <f t="array" ref="AV299">IF(CONTRATOS[[#This Row],[NOME DO FISCAL ]]="Sem indicação",
   CONTRATOS[[#This Row],[NOME DO FISCAL ]],
   _xlfn.LET(
      _xlpm.s, " "&amp;TRIM(CONTRATOS[[#This Row],[NOME DO FISCAL ]]),
      _xlpm.n, LEN(_xlpm.s)-1,
      _xlpm.idx, _xlfn.SEQUENCE(1,_xlpm.n),
      _xlpm.letras, IF(MID(_xlpm.s,_xlpm.idx,1)=" ", MID(_xlpm.s,_xlpm.idx+1,1), ""),
      _xlfn.TEXTJOIN("",TRUE,_xlpm.letras)
   )
)</f>
        <v>MJMP</v>
      </c>
      <c r="AW299" s="57" t="str">
        <f>IF(CONTRATOS[[#This Row],[FISCAL DEMANDANTE]]="sem indicação",CONTRATOS[[#This Row],[FISCAL TECNICO]],CONTRATOS[[#This Row],[FISCAL DEMANDANTE]])</f>
        <v>Mario Jose Moreira Pinto</v>
      </c>
      <c r="AX299" s="540" cm="1">
        <f t="array" ref="AX29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299" s="58" t="str">
        <f>_xlfn.CONCAT(CONTRATOS[[#This Row],[ARP ou CONTRATO]],CONTRATOS[[#This Row],[N°ANO]])</f>
        <v>ARP083/2024</v>
      </c>
      <c r="AZ299" s="293" t="str">
        <f>IF(ISNUMBER(FIND("8.666",AA299)),
"Nos termos da Portaria n° 3.615/2021-GP, a prorrogação de contratos administrativos deverá ser instaurada com antecedência mínima de 60 (sessenta) dias do término da vigência, mediante envio do respectivo expediente à SEADM, via SEI.",
IF(ISNUMBER(FIND("14.133",AA299)),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299" s="556"/>
    </row>
    <row r="300" spans="1:53" ht="60">
      <c r="A300" s="58" t="s">
        <v>52</v>
      </c>
      <c r="B300" s="57" t="s">
        <v>1755</v>
      </c>
      <c r="C300" s="58">
        <v>2023</v>
      </c>
      <c r="D300" s="57" t="s">
        <v>1814</v>
      </c>
      <c r="E300" s="58" t="s">
        <v>1815</v>
      </c>
      <c r="F300" s="59" t="s">
        <v>1934</v>
      </c>
      <c r="G300" s="57" t="s">
        <v>277</v>
      </c>
      <c r="H300" s="58" t="s">
        <v>1415</v>
      </c>
      <c r="I300" s="60" t="s">
        <v>1935</v>
      </c>
      <c r="J300" s="61">
        <v>45288</v>
      </c>
      <c r="K300" s="62" t="str">
        <f>TEXT(J300,"DD/MM/AA")</f>
        <v>28/12/23</v>
      </c>
      <c r="L300" s="61">
        <v>46019</v>
      </c>
      <c r="M300" s="63" t="str">
        <f>TEXT(L300,"DD/MM/AA")</f>
        <v>28/12/25</v>
      </c>
      <c r="N300" s="115">
        <f>_xlfn.DAYS(CONTRATOS[[#This Row],[TÉRMINO]],CONTRATOS[[#This Row],[INÍCIO]])</f>
        <v>731</v>
      </c>
      <c r="O300" s="64" t="str">
        <f ca="1">IF(ISBLANK(CONTRATOS[[#This Row],[TÉRMINO]]),"-",IF(ISNUMBER(CONTRATOS[[#This Row],[TÉRMINO]]),IF(CONTRATOS[[#This Row],[TÉRMINO]]&lt;TODAY(),"EXPIRADO",CONTRATOS[[#This Row],[TÉRMINO]]-TODAY()),"INDETERMINADO"))</f>
        <v>EXPIRADO</v>
      </c>
      <c r="P300" s="64" t="str">
        <f ca="1">IF(O300="EXPIRADO","EXPIRADO",(IF(O300&lt;=30,"INFERIOR A 30 DIAS",(IF(O300&lt;=60,"INFERIOR A 60 DIAS",(IF(O300&lt;=90,"INFERIOR A 90 DIAS",(IF(O300&lt;=120,"INFERIOR A 120 DIAS",(IF(O300&lt;150,"INFERIOR A 150 DIAS",(IF(O300=150,"150 DIAS","SUPERIOR A 150 DIAS")))))))))))))</f>
        <v>EXPIRADO</v>
      </c>
      <c r="Q300" s="64" t="str">
        <f ca="1">IF(CONTRATOS[[#This Row],[TÉRMINO]]="","VIGENTE",IF(CONTRATOS[[#This Row],[TÉRMINO]]&gt;=TODAY(),"VIGENTE","EXPIRADO"))</f>
        <v>EXPIRADO</v>
      </c>
      <c r="R300" s="293">
        <v>3346442.93</v>
      </c>
      <c r="S300" s="65" t="s">
        <v>60</v>
      </c>
      <c r="T300" s="66">
        <f>IF(LEFT(AY300,3)="ARP",
    0,
    IFERROR(VLOOKUP(AY300,'M.11 Contratos execução'!A:V,17,FALSE),0)
)</f>
        <v>1</v>
      </c>
      <c r="U300" s="455" t="s">
        <v>61</v>
      </c>
      <c r="V300" s="58" t="s">
        <v>1936</v>
      </c>
      <c r="W300" s="96" cm="1">
        <f t="array" ref="W30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00" s="96" cm="1">
        <f t="array" ref="X30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3570233.94</v>
      </c>
      <c r="Y300" s="67" t="s">
        <v>1937</v>
      </c>
      <c r="AA300" s="58" t="s">
        <v>64</v>
      </c>
      <c r="AB300" s="58"/>
      <c r="AC300" s="58" t="s">
        <v>65</v>
      </c>
      <c r="AD300" s="116" t="str">
        <f>IF(CONTRATOS[[#This Row],[DIAS_CONTRATO]]&lt;=1800,"PRAZO LEGAL",IF(CONTRATOS[[#This Row],[DIAS_CONTRATO]]&lt;=2130,"EXCEPCIONAL","EMERGENCIAL"))</f>
        <v>PRAZO LEGAL</v>
      </c>
      <c r="AE300" s="58" t="str">
        <f>YEAR(L300) &amp; " - " &amp; IF(MONTH(L300)&lt;=3, "1º Trimestre", IF(MONTH(L300)&lt;=6, "2º Trimestre", IF(MONTH(L300)&lt;=9, "3º Trimestre", IF(MONTH(L300)&lt;=12, "4º Trimestre"))))</f>
        <v>2025 - 4º Trimestre</v>
      </c>
      <c r="AF300" s="130">
        <f>CONTRATOS[[#This Row],[TÉRMINO]]-60</f>
        <v>45959</v>
      </c>
      <c r="AG300" s="116" t="str">
        <f>IF(Z300="","Sem informação", IF(Z300&lt;=AF300, "Dentro do prazo", "Fora do prazo"))</f>
        <v>Sem informação</v>
      </c>
      <c r="AH300" s="58" t="s">
        <v>66</v>
      </c>
      <c r="AJ300" s="58" t="s">
        <v>1796</v>
      </c>
      <c r="AK300" s="58" t="s">
        <v>69</v>
      </c>
      <c r="AL300" s="58" t="s">
        <v>569</v>
      </c>
      <c r="AM300" s="115" t="s">
        <v>69</v>
      </c>
      <c r="AN300" s="115" t="s">
        <v>568</v>
      </c>
      <c r="AO30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jose.araujo@tjpa.jus.br;; gabriel.ventura@tjpa.jus.br; ; marcelo.fernandes@tjpa.jus.br;coordenadoria.contratos@tjpa.jus.br</v>
      </c>
      <c r="AP300" s="143">
        <f ca="1">CONTRATOS[[#This Row],[TÉRMINO]]-TODAY()</f>
        <v>-155</v>
      </c>
      <c r="AQ300" s="58" t="str">
        <f>IF(YEAR(CONTRATOS[[#This Row],[TÉRMINO]])=2024,INT((MONTH(CONTRATOS[[#This Row],[TÉRMINO]])+2)/3),"")</f>
        <v/>
      </c>
      <c r="AR300" s="58"/>
      <c r="AS300" s="58" t="str">
        <f ca="1">IF(TODAY()-AB300&gt;365,"Iniciar Processo de Reajuste","Aguardar anualidade")</f>
        <v>Iniciar Processo de Reajuste</v>
      </c>
      <c r="AT300" s="58" t="str">
        <f>_xlfn.CONCAT(TEXT(B300,"000"),"/",C300)</f>
        <v>113/2023</v>
      </c>
      <c r="AU300" s="58"/>
      <c r="AV300" s="58" t="str" cm="1">
        <f t="array" ref="AV300">IF(CONTRATOS[[#This Row],[NOME DO FISCAL ]]="Sem indicação",
   CONTRATOS[[#This Row],[NOME DO FISCAL ]],
   _xlfn.LET(
      _xlpm.s, " "&amp;TRIM(CONTRATOS[[#This Row],[NOME DO FISCAL ]]),
      _xlpm.n, LEN(_xlpm.s)-1,
      _xlpm.idx, _xlfn.SEQUENCE(1,_xlpm.n),
      _xlpm.letras, IF(MID(_xlpm.s,_xlpm.idx,1)=" ", MID(_xlpm.s,_xlpm.idx+1,1), ""),
      _xlfn.TEXTJOIN("",TRUE,_xlpm.letras)
   )
)</f>
        <v>GHdSV</v>
      </c>
      <c r="AW300" s="57" t="str">
        <f>IF(CONTRATOS[[#This Row],[FISCAL DEMANDANTE]]="sem indicação",CONTRATOS[[#This Row],[FISCAL TECNICO]],CONTRATOS[[#This Row],[FISCAL DEMANDANTE]])</f>
        <v>Gabriel Henrique da Silva Ventura</v>
      </c>
      <c r="AX300" s="540" cm="1">
        <f t="array" ref="AX30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3570233.91</v>
      </c>
      <c r="AY300" s="58" t="str">
        <f>_xlfn.CONCAT(CONTRATOS[[#This Row],[ARP ou CONTRATO]],CONTRATOS[[#This Row],[N°ANO]])</f>
        <v>CONTRATO113/2023</v>
      </c>
      <c r="AZ300" s="293" t="str">
        <f>IF(ISNUMBER(FIND("8.666",AA300)),
"Nos termos da Portaria n° 3.615/2021-GP, a prorrogação de contratos administrativos deverá ser instaurada com antecedência mínima de 60 (sessenta) dias do término da vigência, mediante envio do respectivo expediente à SEADM, via SEI.",
IF(ISNUMBER(FIND("14.133",AA300)),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00" s="556"/>
    </row>
    <row r="301" spans="1:53" ht="60">
      <c r="A301" s="215" t="s">
        <v>71</v>
      </c>
      <c r="B301" s="216" t="s">
        <v>939</v>
      </c>
      <c r="C301" s="215">
        <v>2025</v>
      </c>
      <c r="D301" s="216" t="s">
        <v>1938</v>
      </c>
      <c r="E301" s="215" t="s">
        <v>1939</v>
      </c>
      <c r="F301" s="217" t="s">
        <v>1940</v>
      </c>
      <c r="G301" s="216" t="s">
        <v>76</v>
      </c>
      <c r="H301" s="215" t="s">
        <v>58</v>
      </c>
      <c r="I301" s="215" t="s">
        <v>1941</v>
      </c>
      <c r="J301" s="218">
        <v>45664</v>
      </c>
      <c r="K301" s="62" t="str">
        <f>TEXT(J301,"DD/MM/AA")</f>
        <v>07/01/25</v>
      </c>
      <c r="L301" s="218">
        <v>46029</v>
      </c>
      <c r="M301" s="63" t="str">
        <f>TEXT(L301,"DD/MM/AA")</f>
        <v>07/01/26</v>
      </c>
      <c r="N301" s="115">
        <f>_xlfn.DAYS(CONTRATOS[[#This Row],[TÉRMINO]],CONTRATOS[[#This Row],[INÍCIO]])</f>
        <v>365</v>
      </c>
      <c r="O301" s="219" t="str">
        <f ca="1">IF(ISBLANK(CONTRATOS[[#This Row],[TÉRMINO]]),"-",IF(ISNUMBER(CONTRATOS[[#This Row],[TÉRMINO]]),IF(CONTRATOS[[#This Row],[TÉRMINO]]&lt;TODAY(),"EXPIRADO",CONTRATOS[[#This Row],[TÉRMINO]]-TODAY()),"INDETERMINADO"))</f>
        <v>EXPIRADO</v>
      </c>
      <c r="P301" s="221" t="str">
        <f ca="1">IF(O301="EXPIRADO","EXPIRADO",(IF(O301&lt;=30,"INFERIOR A 30 DIAS",(IF(O301&lt;=60,"INFERIOR A 60 DIAS",(IF(O301&lt;=90,"INFERIOR A 90 DIAS",(IF(O301&lt;=120,"INFERIOR A 120 DIAS",(IF(O301&lt;150,"INFERIOR A 150 DIAS",(IF(O301=150,"150 DIAS","SUPERIOR A 150 DIAS")))))))))))))</f>
        <v>EXPIRADO</v>
      </c>
      <c r="Q301" s="219" t="str">
        <f ca="1">IF(CONTRATOS[[#This Row],[TÉRMINO]]="","VIGENTE",IF(CONTRATOS[[#This Row],[TÉRMINO]]&gt;=TODAY(),"VIGENTE","EXPIRADO"))</f>
        <v>EXPIRADO</v>
      </c>
      <c r="R301" s="305">
        <v>73211.48</v>
      </c>
      <c r="S301" s="268" t="s">
        <v>60</v>
      </c>
      <c r="T301" s="66">
        <f>IF(LEFT(AY301,3)="ARP",
    0,
    IFERROR(VLOOKUP(AY301,'M.11 Contratos execução'!A:V,17,FALSE),0)
)</f>
        <v>0</v>
      </c>
      <c r="U301" s="455" t="s">
        <v>78</v>
      </c>
      <c r="V301" s="222" t="s">
        <v>1942</v>
      </c>
      <c r="W301" s="96" cm="1">
        <f t="array" ref="W30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01" s="96" cm="1">
        <f t="array" ref="X30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76967.415999999997</v>
      </c>
      <c r="Y301" s="223" t="s">
        <v>1943</v>
      </c>
      <c r="Z301" s="224"/>
      <c r="AA301" s="215" t="s">
        <v>81</v>
      </c>
      <c r="AB301" s="218">
        <v>45918</v>
      </c>
      <c r="AC301" s="215"/>
      <c r="AD301" s="282" t="str">
        <f>IF(CONTRATOS[[#This Row],[DIAS_CONTRATO]]&lt;=1800,"PRAZO LEGAL",IF(CONTRATOS[[#This Row],[DIAS_CONTRATO]]&lt;=2130,"EXCEPCIONAL","EMERGENCIAL"))</f>
        <v>PRAZO LEGAL</v>
      </c>
      <c r="AE301" s="215" t="str">
        <f>YEAR(L301) &amp; " - " &amp; IF(MONTH(L301)&lt;=3, "1º Trimestre", IF(MONTH(L301)&lt;=6, "2º Trimestre", IF(MONTH(L301)&lt;=9, "3º Trimestre", IF(MONTH(L301)&lt;=12, "4º Trimestre"))))</f>
        <v>2026 - 1º Trimestre</v>
      </c>
      <c r="AF301" s="218">
        <f>CONTRATOS[[#This Row],[TÉRMINO]]-60</f>
        <v>45969</v>
      </c>
      <c r="AG301" s="116" t="str">
        <f>IF(Z301="","Sem informação", IF(Z301&lt;=AF301, "Dentro do prazo", "Fora do prazo"))</f>
        <v>Sem informação</v>
      </c>
      <c r="AH301" s="215" t="s">
        <v>66</v>
      </c>
      <c r="AI301" s="215"/>
      <c r="AJ301" s="215" t="s">
        <v>84</v>
      </c>
      <c r="AK301" s="215" t="s">
        <v>69</v>
      </c>
      <c r="AL301" s="215" t="s">
        <v>271</v>
      </c>
      <c r="AM301" s="215" t="s">
        <v>86</v>
      </c>
      <c r="AN301" s="215" t="s">
        <v>86</v>
      </c>
      <c r="AO30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thiago.soares@tjpa.jus.br; claikson.duarte@tjpa.jus.br; claikson.duarte@tjpa.jus.br;coordenadoria.contratos@tjpa.jus.br</v>
      </c>
      <c r="AP301" s="227">
        <f ca="1">CONTRATOS[[#This Row],[TÉRMINO]]-TODAY()</f>
        <v>-145</v>
      </c>
      <c r="AQ301" s="215" t="str">
        <f>IF(YEAR(CONTRATOS[[#This Row],[TÉRMINO]])=2024,INT((MONTH(CONTRATOS[[#This Row],[TÉRMINO]])+2)/3),"")</f>
        <v/>
      </c>
      <c r="AR301" s="215"/>
      <c r="AS301" s="58" t="str">
        <f ca="1">IF(TODAY()-AB301&gt;365,"Iniciar Processo de Reajuste","Aguardar anualidade")</f>
        <v>Aguardar anualidade</v>
      </c>
      <c r="AT301" s="215" t="str">
        <f>_xlfn.CONCAT(TEXT(B301,"000"),"/",C301)</f>
        <v>001/2025</v>
      </c>
      <c r="AU301" s="215"/>
      <c r="AV301" s="58" t="str" cm="1">
        <f t="array" ref="AV301">IF(CONTRATOS[[#This Row],[NOME DO FISCAL ]]="Sem indicação",
   CONTRATOS[[#This Row],[NOME DO FISCAL ]],
   _xlfn.LET(
      _xlpm.s, " "&amp;TRIM(CONTRATOS[[#This Row],[NOME DO FISCAL ]]),
      _xlpm.n, LEN(_xlpm.s)-1,
      _xlpm.idx, _xlfn.SEQUENCE(1,_xlpm.n),
      _xlpm.letras, IF(MID(_xlpm.s,_xlpm.idx,1)=" ", MID(_xlpm.s,_xlpm.idx+1,1), ""),
      _xlfn.TEXTJOIN("",TRUE,_xlpm.letras)
   )
)</f>
        <v>TdSS</v>
      </c>
      <c r="AW301" s="57" t="str">
        <f>IF(CONTRATOS[[#This Row],[FISCAL DEMANDANTE]]="sem indicação",CONTRATOS[[#This Row],[FISCAL TECNICO]],CONTRATOS[[#This Row],[FISCAL DEMANDANTE]])</f>
        <v>Thiago da Silva Soares</v>
      </c>
      <c r="AX301" s="540" cm="1">
        <f t="array" ref="AX30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01" s="58" t="str">
        <f>_xlfn.CONCAT(CONTRATOS[[#This Row],[ARP ou CONTRATO]],CONTRATOS[[#This Row],[N°ANO]])</f>
        <v>ARP001/2025</v>
      </c>
      <c r="AZ301" s="293" t="str">
        <f>IF(ISNUMBER(FIND("8.666",AA301)),
"Nos termos da Portaria n° 3.615/2021-GP, a prorrogação de contratos administrativos deverá ser instaurada com antecedência mínima de 60 (sessenta) dias do término da vigência, mediante envio do respectivo expediente à SEADM, via SEI.",
IF(ISNUMBER(FIND("14.133",AA301)),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01" s="556"/>
    </row>
    <row r="302" spans="1:53" ht="60">
      <c r="A302" s="215" t="s">
        <v>71</v>
      </c>
      <c r="B302" s="216" t="s">
        <v>1169</v>
      </c>
      <c r="C302" s="215">
        <v>2025</v>
      </c>
      <c r="D302" s="216" t="s">
        <v>1944</v>
      </c>
      <c r="E302" s="215" t="s">
        <v>1945</v>
      </c>
      <c r="F302" s="217" t="s">
        <v>1940</v>
      </c>
      <c r="G302" s="216" t="s">
        <v>76</v>
      </c>
      <c r="H302" s="215" t="s">
        <v>58</v>
      </c>
      <c r="I302" s="215" t="s">
        <v>1941</v>
      </c>
      <c r="J302" s="218">
        <v>45664</v>
      </c>
      <c r="K302" s="62" t="str">
        <f>TEXT(J302,"DD/MM/AA")</f>
        <v>07/01/25</v>
      </c>
      <c r="L302" s="218">
        <v>46029</v>
      </c>
      <c r="M302" s="63" t="str">
        <f>TEXT(L302,"DD/MM/AA")</f>
        <v>07/01/26</v>
      </c>
      <c r="N302" s="115">
        <f>_xlfn.DAYS(CONTRATOS[[#This Row],[TÉRMINO]],CONTRATOS[[#This Row],[INÍCIO]])</f>
        <v>365</v>
      </c>
      <c r="O302" s="219" t="str">
        <f ca="1">IF(ISBLANK(CONTRATOS[[#This Row],[TÉRMINO]]),"-",IF(ISNUMBER(CONTRATOS[[#This Row],[TÉRMINO]]),IF(CONTRATOS[[#This Row],[TÉRMINO]]&lt;TODAY(),"EXPIRADO",CONTRATOS[[#This Row],[TÉRMINO]]-TODAY()),"INDETERMINADO"))</f>
        <v>EXPIRADO</v>
      </c>
      <c r="P302" s="221" t="str">
        <f ca="1">IF(O302="EXPIRADO","EXPIRADO",(IF(O302&lt;=30,"INFERIOR A 30 DIAS",(IF(O302&lt;=60,"INFERIOR A 60 DIAS",(IF(O302&lt;=90,"INFERIOR A 90 DIAS",(IF(O302&lt;=120,"INFERIOR A 120 DIAS",(IF(O302&lt;150,"INFERIOR A 150 DIAS",(IF(O302=150,"150 DIAS","SUPERIOR A 150 DIAS")))))))))))))</f>
        <v>EXPIRADO</v>
      </c>
      <c r="Q302" s="219" t="str">
        <f ca="1">IF(CONTRATOS[[#This Row],[TÉRMINO]]="","VIGENTE",IF(CONTRATOS[[#This Row],[TÉRMINO]]&gt;=TODAY(),"VIGENTE","EXPIRADO"))</f>
        <v>EXPIRADO</v>
      </c>
      <c r="R302" s="305">
        <v>21302</v>
      </c>
      <c r="S302" s="268" t="s">
        <v>60</v>
      </c>
      <c r="T302" s="66">
        <f>IF(LEFT(AY302,3)="ARP",
    0,
    IFERROR(VLOOKUP(AY302,'M.11 Contratos execução'!A:V,17,FALSE),0)
)</f>
        <v>0</v>
      </c>
      <c r="U302" s="455" t="s">
        <v>78</v>
      </c>
      <c r="V302" s="222" t="s">
        <v>1946</v>
      </c>
      <c r="W302" s="96" cm="1">
        <f t="array" ref="W30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02" s="96" cm="1">
        <f t="array" ref="X30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21302</v>
      </c>
      <c r="Y302" s="223" t="s">
        <v>1947</v>
      </c>
      <c r="Z302" s="224"/>
      <c r="AA302" s="215" t="s">
        <v>81</v>
      </c>
      <c r="AB302" s="218">
        <v>45918</v>
      </c>
      <c r="AC302" s="215"/>
      <c r="AD302" s="282" t="str">
        <f>IF(CONTRATOS[[#This Row],[DIAS_CONTRATO]]&lt;=1800,"PRAZO LEGAL",IF(CONTRATOS[[#This Row],[DIAS_CONTRATO]]&lt;=2130,"EXCEPCIONAL","EMERGENCIAL"))</f>
        <v>PRAZO LEGAL</v>
      </c>
      <c r="AE302" s="215" t="str">
        <f>YEAR(L302) &amp; " - " &amp; IF(MONTH(L302)&lt;=3, "1º Trimestre", IF(MONTH(L302)&lt;=6, "2º Trimestre", IF(MONTH(L302)&lt;=9, "3º Trimestre", IF(MONTH(L302)&lt;=12, "4º Trimestre"))))</f>
        <v>2026 - 1º Trimestre</v>
      </c>
      <c r="AF302" s="218">
        <f>CONTRATOS[[#This Row],[TÉRMINO]]-60</f>
        <v>45969</v>
      </c>
      <c r="AG302" s="116" t="str">
        <f>IF(Z302="","Sem informação", IF(Z302&lt;=AF302, "Dentro do prazo", "Fora do prazo"))</f>
        <v>Sem informação</v>
      </c>
      <c r="AH302" s="215" t="s">
        <v>66</v>
      </c>
      <c r="AI302" s="215"/>
      <c r="AJ302" s="215" t="s">
        <v>84</v>
      </c>
      <c r="AK302" s="215" t="s">
        <v>69</v>
      </c>
      <c r="AL302" s="215" t="s">
        <v>271</v>
      </c>
      <c r="AM302" s="215" t="s">
        <v>86</v>
      </c>
      <c r="AN302" s="215" t="s">
        <v>86</v>
      </c>
      <c r="AO30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thiago.soares@tjpa.jus.br; claikson.duarte@tjpa.jus.br; claikson.duarte@tjpa.jus.br;coordenadoria.contratos@tjpa.jus.br</v>
      </c>
      <c r="AP302" s="227">
        <f ca="1">CONTRATOS[[#This Row],[TÉRMINO]]-TODAY()</f>
        <v>-145</v>
      </c>
      <c r="AQ302" s="215" t="str">
        <f>IF(YEAR(CONTRATOS[[#This Row],[TÉRMINO]])=2024,INT((MONTH(CONTRATOS[[#This Row],[TÉRMINO]])+2)/3),"")</f>
        <v/>
      </c>
      <c r="AR302" s="215"/>
      <c r="AS302" s="58" t="str">
        <f ca="1">IF(TODAY()-AB302&gt;365,"Iniciar Processo de Reajuste","Aguardar anualidade")</f>
        <v>Aguardar anualidade</v>
      </c>
      <c r="AT302" s="215" t="str">
        <f>_xlfn.CONCAT(TEXT(B302,"000"),"/",C302)</f>
        <v>003/2025</v>
      </c>
      <c r="AU302" s="215"/>
      <c r="AV302" s="58" t="str" cm="1">
        <f t="array" ref="AV302">IF(CONTRATOS[[#This Row],[NOME DO FISCAL ]]="Sem indicação",
   CONTRATOS[[#This Row],[NOME DO FISCAL ]],
   _xlfn.LET(
      _xlpm.s, " "&amp;TRIM(CONTRATOS[[#This Row],[NOME DO FISCAL ]]),
      _xlpm.n, LEN(_xlpm.s)-1,
      _xlpm.idx, _xlfn.SEQUENCE(1,_xlpm.n),
      _xlpm.letras, IF(MID(_xlpm.s,_xlpm.idx,1)=" ", MID(_xlpm.s,_xlpm.idx+1,1), ""),
      _xlfn.TEXTJOIN("",TRUE,_xlpm.letras)
   )
)</f>
        <v>TdSS</v>
      </c>
      <c r="AW302" s="57" t="str">
        <f>IF(CONTRATOS[[#This Row],[FISCAL DEMANDANTE]]="sem indicação",CONTRATOS[[#This Row],[FISCAL TECNICO]],CONTRATOS[[#This Row],[FISCAL DEMANDANTE]])</f>
        <v>Thiago da Silva Soares</v>
      </c>
      <c r="AX302" s="540" cm="1">
        <f t="array" ref="AX30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02" s="58" t="str">
        <f>_xlfn.CONCAT(CONTRATOS[[#This Row],[ARP ou CONTRATO]],CONTRATOS[[#This Row],[N°ANO]])</f>
        <v>ARP003/2025</v>
      </c>
      <c r="AZ302" s="293" t="str">
        <f>IF(ISNUMBER(FIND("8.666",AA302)),
"Nos termos da Portaria n° 3.615/2021-GP, a prorrogação de contratos administrativos deverá ser instaurada com antecedência mínima de 60 (sessenta) dias do término da vigência, mediante envio do respectivo expediente à SEADM, via SEI.",
IF(ISNUMBER(FIND("14.133",AA302)),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02" s="556"/>
    </row>
    <row r="303" spans="1:53" ht="60">
      <c r="A303" s="215" t="s">
        <v>71</v>
      </c>
      <c r="B303" s="216" t="s">
        <v>1119</v>
      </c>
      <c r="C303" s="215">
        <v>2025</v>
      </c>
      <c r="D303" s="216" t="s">
        <v>1948</v>
      </c>
      <c r="E303" s="215" t="s">
        <v>1949</v>
      </c>
      <c r="F303" s="217" t="s">
        <v>1940</v>
      </c>
      <c r="G303" s="216" t="s">
        <v>76</v>
      </c>
      <c r="H303" s="215" t="s">
        <v>58</v>
      </c>
      <c r="I303" s="215" t="s">
        <v>1941</v>
      </c>
      <c r="J303" s="218">
        <v>45664</v>
      </c>
      <c r="K303" s="62" t="str">
        <f>TEXT(J303,"DD/MM/AA")</f>
        <v>07/01/25</v>
      </c>
      <c r="L303" s="218">
        <v>46029</v>
      </c>
      <c r="M303" s="63" t="str">
        <f>TEXT(L303,"DD/MM/AA")</f>
        <v>07/01/26</v>
      </c>
      <c r="N303" s="115">
        <f>_xlfn.DAYS(CONTRATOS[[#This Row],[TÉRMINO]],CONTRATOS[[#This Row],[INÍCIO]])</f>
        <v>365</v>
      </c>
      <c r="O303" s="219" t="str">
        <f ca="1">IF(ISBLANK(CONTRATOS[[#This Row],[TÉRMINO]]),"-",IF(ISNUMBER(CONTRATOS[[#This Row],[TÉRMINO]]),IF(CONTRATOS[[#This Row],[TÉRMINO]]&lt;TODAY(),"EXPIRADO",CONTRATOS[[#This Row],[TÉRMINO]]-TODAY()),"INDETERMINADO"))</f>
        <v>EXPIRADO</v>
      </c>
      <c r="P303" s="221" t="str">
        <f ca="1">IF(O303="EXPIRADO","EXPIRADO",(IF(O303&lt;=30,"INFERIOR A 30 DIAS",(IF(O303&lt;=60,"INFERIOR A 60 DIAS",(IF(O303&lt;=90,"INFERIOR A 90 DIAS",(IF(O303&lt;=120,"INFERIOR A 120 DIAS",(IF(O303&lt;150,"INFERIOR A 150 DIAS",(IF(O303=150,"150 DIAS","SUPERIOR A 150 DIAS")))))))))))))</f>
        <v>EXPIRADO</v>
      </c>
      <c r="Q303" s="219" t="str">
        <f ca="1">IF(CONTRATOS[[#This Row],[TÉRMINO]]="","VIGENTE",IF(CONTRATOS[[#This Row],[TÉRMINO]]&gt;=TODAY(),"VIGENTE","EXPIRADO"))</f>
        <v>EXPIRADO</v>
      </c>
      <c r="R303" s="305">
        <v>6000</v>
      </c>
      <c r="S303" s="268" t="s">
        <v>60</v>
      </c>
      <c r="T303" s="66">
        <f>IF(LEFT(AY303,3)="ARP",
    0,
    IFERROR(VLOOKUP(AY303,'M.11 Contratos execução'!A:V,17,FALSE),0)
)</f>
        <v>0</v>
      </c>
      <c r="U303" s="455" t="s">
        <v>78</v>
      </c>
      <c r="V303" s="222" t="s">
        <v>1950</v>
      </c>
      <c r="W303" s="96" cm="1">
        <f t="array" ref="W30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03" s="96" cm="1">
        <f t="array" ref="X30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6000</v>
      </c>
      <c r="Y303" s="223" t="s">
        <v>1951</v>
      </c>
      <c r="Z303" s="224"/>
      <c r="AA303" s="215" t="s">
        <v>81</v>
      </c>
      <c r="AB303" s="218">
        <v>45918</v>
      </c>
      <c r="AC303" s="215"/>
      <c r="AD303" s="225" t="str">
        <f>IF(CONTRATOS[[#This Row],[DIAS_CONTRATO]]&lt;=1800,"PRAZO LEGAL",IF(CONTRATOS[[#This Row],[DIAS_CONTRATO]]&lt;=2130,"EXCEPCIONAL","EMERGENCIAL"))</f>
        <v>PRAZO LEGAL</v>
      </c>
      <c r="AE303" s="215" t="str">
        <f>YEAR(L303) &amp; " - " &amp; IF(MONTH(L303)&lt;=3, "1º Trimestre", IF(MONTH(L303)&lt;=6, "2º Trimestre", IF(MONTH(L303)&lt;=9, "3º Trimestre", IF(MONTH(L303)&lt;=12, "4º Trimestre"))))</f>
        <v>2026 - 1º Trimestre</v>
      </c>
      <c r="AF303" s="218">
        <f>CONTRATOS[[#This Row],[TÉRMINO]]-60</f>
        <v>45969</v>
      </c>
      <c r="AG303" s="116" t="str">
        <f>IF(Z303="","Sem informação", IF(Z303&lt;=AF303, "Dentro do prazo", "Fora do prazo"))</f>
        <v>Sem informação</v>
      </c>
      <c r="AH303" s="215" t="s">
        <v>66</v>
      </c>
      <c r="AI303" s="215"/>
      <c r="AJ303" s="215" t="s">
        <v>84</v>
      </c>
      <c r="AK303" s="215" t="s">
        <v>69</v>
      </c>
      <c r="AL303" s="215" t="s">
        <v>271</v>
      </c>
      <c r="AM303" s="215" t="s">
        <v>86</v>
      </c>
      <c r="AN303" s="215" t="s">
        <v>86</v>
      </c>
      <c r="AO30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thiago.soares@tjpa.jus.br; claikson.duarte@tjpa.jus.br; claikson.duarte@tjpa.jus.br;coordenadoria.contratos@tjpa.jus.br</v>
      </c>
      <c r="AP303" s="227">
        <f ca="1">CONTRATOS[[#This Row],[TÉRMINO]]-TODAY()</f>
        <v>-145</v>
      </c>
      <c r="AQ303" s="215" t="str">
        <f>IF(YEAR(CONTRATOS[[#This Row],[TÉRMINO]])=2024,INT((MONTH(CONTRATOS[[#This Row],[TÉRMINO]])+2)/3),"")</f>
        <v/>
      </c>
      <c r="AR303" s="215"/>
      <c r="AS303" s="58" t="str">
        <f ca="1">IF(TODAY()-AB303&gt;365,"Iniciar Processo de Reajuste","Aguardar anualidade")</f>
        <v>Aguardar anualidade</v>
      </c>
      <c r="AT303" s="215" t="str">
        <f>_xlfn.CONCAT(TEXT(B303,"000"),"/",C303)</f>
        <v>009/2025</v>
      </c>
      <c r="AU303" s="215"/>
      <c r="AV303" s="58" t="str" cm="1">
        <f t="array" ref="AV303">IF(CONTRATOS[[#This Row],[NOME DO FISCAL ]]="Sem indicação",
   CONTRATOS[[#This Row],[NOME DO FISCAL ]],
   _xlfn.LET(
      _xlpm.s, " "&amp;TRIM(CONTRATOS[[#This Row],[NOME DO FISCAL ]]),
      _xlpm.n, LEN(_xlpm.s)-1,
      _xlpm.idx, _xlfn.SEQUENCE(1,_xlpm.n),
      _xlpm.letras, IF(MID(_xlpm.s,_xlpm.idx,1)=" ", MID(_xlpm.s,_xlpm.idx+1,1), ""),
      _xlfn.TEXTJOIN("",TRUE,_xlpm.letras)
   )
)</f>
        <v>TdSS</v>
      </c>
      <c r="AW303" s="57" t="str">
        <f>IF(CONTRATOS[[#This Row],[FISCAL DEMANDANTE]]="sem indicação",CONTRATOS[[#This Row],[FISCAL TECNICO]],CONTRATOS[[#This Row],[FISCAL DEMANDANTE]])</f>
        <v>Thiago da Silva Soares</v>
      </c>
      <c r="AX303" s="540" cm="1">
        <f t="array" ref="AX30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03" s="58" t="str">
        <f>_xlfn.CONCAT(CONTRATOS[[#This Row],[ARP ou CONTRATO]],CONTRATOS[[#This Row],[N°ANO]])</f>
        <v>ARP009/2025</v>
      </c>
      <c r="AZ303" s="293" t="str">
        <f>IF(ISNUMBER(FIND("8.666",AA303)),
"Nos termos da Portaria n° 3.615/2021-GP, a prorrogação de contratos administrativos deverá ser instaurada com antecedência mínima de 60 (sessenta) dias do término da vigência, mediante envio do respectivo expediente à SEADM, via SEI.",
IF(ISNUMBER(FIND("14.133",AA303)),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03" s="556"/>
    </row>
    <row r="304" spans="1:53" ht="60">
      <c r="A304" s="215" t="s">
        <v>71</v>
      </c>
      <c r="B304" s="216" t="s">
        <v>921</v>
      </c>
      <c r="C304" s="215">
        <v>2025</v>
      </c>
      <c r="D304" s="216" t="s">
        <v>1952</v>
      </c>
      <c r="E304" s="215" t="s">
        <v>1953</v>
      </c>
      <c r="F304" s="217" t="s">
        <v>1940</v>
      </c>
      <c r="G304" s="216" t="s">
        <v>76</v>
      </c>
      <c r="H304" s="215" t="s">
        <v>58</v>
      </c>
      <c r="I304" s="215" t="s">
        <v>1941</v>
      </c>
      <c r="J304" s="218">
        <v>45665</v>
      </c>
      <c r="K304" s="62" t="str">
        <f>TEXT(J304,"DD/MM/AA")</f>
        <v>08/01/25</v>
      </c>
      <c r="L304" s="218">
        <v>46030</v>
      </c>
      <c r="M304" s="63" t="str">
        <f>TEXT(L304,"DD/MM/AA")</f>
        <v>08/01/26</v>
      </c>
      <c r="N304" s="115">
        <f>_xlfn.DAYS(CONTRATOS[[#This Row],[TÉRMINO]],CONTRATOS[[#This Row],[INÍCIO]])</f>
        <v>365</v>
      </c>
      <c r="O304" s="219" t="str">
        <f ca="1">IF(ISBLANK(CONTRATOS[[#This Row],[TÉRMINO]]),"-",IF(ISNUMBER(CONTRATOS[[#This Row],[TÉRMINO]]),IF(CONTRATOS[[#This Row],[TÉRMINO]]&lt;TODAY(),"EXPIRADO",CONTRATOS[[#This Row],[TÉRMINO]]-TODAY()),"INDETERMINADO"))</f>
        <v>EXPIRADO</v>
      </c>
      <c r="P304" s="221" t="str">
        <f ca="1">IF(O304="EXPIRADO","EXPIRADO",(IF(O304&lt;=30,"INFERIOR A 30 DIAS",(IF(O304&lt;=60,"INFERIOR A 60 DIAS",(IF(O304&lt;=90,"INFERIOR A 90 DIAS",(IF(O304&lt;=120,"INFERIOR A 120 DIAS",(IF(O304&lt;150,"INFERIOR A 150 DIAS",(IF(O304=150,"150 DIAS","SUPERIOR A 150 DIAS")))))))))))))</f>
        <v>EXPIRADO</v>
      </c>
      <c r="Q304" s="219" t="str">
        <f ca="1">IF(CONTRATOS[[#This Row],[TÉRMINO]]="","VIGENTE",IF(CONTRATOS[[#This Row],[TÉRMINO]]&gt;=TODAY(),"VIGENTE","EXPIRADO"))</f>
        <v>EXPIRADO</v>
      </c>
      <c r="R304" s="309">
        <v>7312.5</v>
      </c>
      <c r="S304" s="268" t="s">
        <v>60</v>
      </c>
      <c r="T304" s="66">
        <f>IF(LEFT(AY304,3)="ARP",
    0,
    IFERROR(VLOOKUP(AY304,'M.11 Contratos execução'!A:V,17,FALSE),0)
)</f>
        <v>0</v>
      </c>
      <c r="U304" s="58" t="s">
        <v>78</v>
      </c>
      <c r="V304" s="222" t="s">
        <v>1954</v>
      </c>
      <c r="W304" s="96" cm="1">
        <f t="array" ref="W30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04" s="96" cm="1">
        <f t="array" ref="X30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7687.683</v>
      </c>
      <c r="Y304" s="223" t="s">
        <v>1955</v>
      </c>
      <c r="Z304" s="224"/>
      <c r="AA304" s="215" t="s">
        <v>81</v>
      </c>
      <c r="AB304" s="218">
        <v>45918</v>
      </c>
      <c r="AC304" s="215"/>
      <c r="AD304" s="282" t="str">
        <f>IF(CONTRATOS[[#This Row],[DIAS_CONTRATO]]&lt;=1800,"PRAZO LEGAL",IF(CONTRATOS[[#This Row],[DIAS_CONTRATO]]&lt;=2130,"EXCEPCIONAL","EMERGENCIAL"))</f>
        <v>PRAZO LEGAL</v>
      </c>
      <c r="AE304" s="215" t="str">
        <f>YEAR(L304) &amp; " - " &amp; IF(MONTH(L304)&lt;=3, "1º Trimestre", IF(MONTH(L304)&lt;=6, "2º Trimestre", IF(MONTH(L304)&lt;=9, "3º Trimestre", IF(MONTH(L304)&lt;=12, "4º Trimestre"))))</f>
        <v>2026 - 1º Trimestre</v>
      </c>
      <c r="AF304" s="218">
        <f>CONTRATOS[[#This Row],[TÉRMINO]]-60</f>
        <v>45970</v>
      </c>
      <c r="AG304" s="116" t="str">
        <f>IF(Z304="","Sem informação", IF(Z304&lt;=AF304, "Dentro do prazo", "Fora do prazo"))</f>
        <v>Sem informação</v>
      </c>
      <c r="AH304" s="215" t="s">
        <v>66</v>
      </c>
      <c r="AI304" s="215"/>
      <c r="AJ304" s="215" t="s">
        <v>84</v>
      </c>
      <c r="AK304" s="215" t="s">
        <v>69</v>
      </c>
      <c r="AL304" s="215" t="s">
        <v>271</v>
      </c>
      <c r="AM304" s="215" t="s">
        <v>86</v>
      </c>
      <c r="AN304" s="215" t="s">
        <v>86</v>
      </c>
      <c r="AO30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thiago.soares@tjpa.jus.br; claikson.duarte@tjpa.jus.br; claikson.duarte@tjpa.jus.br;coordenadoria.contratos@tjpa.jus.br</v>
      </c>
      <c r="AP304" s="227">
        <f ca="1">CONTRATOS[[#This Row],[TÉRMINO]]-TODAY()</f>
        <v>-144</v>
      </c>
      <c r="AQ304" s="215" t="str">
        <f>IF(YEAR(CONTRATOS[[#This Row],[TÉRMINO]])=2024,INT((MONTH(CONTRATOS[[#This Row],[TÉRMINO]])+2)/3),"")</f>
        <v/>
      </c>
      <c r="AR304" s="215"/>
      <c r="AS304" s="58" t="str">
        <f ca="1">IF(TODAY()-AB304&gt;365,"Iniciar Processo de Reajuste","Aguardar anualidade")</f>
        <v>Aguardar anualidade</v>
      </c>
      <c r="AT304" s="215" t="str">
        <f>_xlfn.CONCAT(TEXT(B304,"000"),"/",C304)</f>
        <v>005/2025</v>
      </c>
      <c r="AU304" s="215"/>
      <c r="AV304" s="58" t="str" cm="1">
        <f t="array" ref="AV304">IF(CONTRATOS[[#This Row],[NOME DO FISCAL ]]="Sem indicação",
   CONTRATOS[[#This Row],[NOME DO FISCAL ]],
   _xlfn.LET(
      _xlpm.s, " "&amp;TRIM(CONTRATOS[[#This Row],[NOME DO FISCAL ]]),
      _xlpm.n, LEN(_xlpm.s)-1,
      _xlpm.idx, _xlfn.SEQUENCE(1,_xlpm.n),
      _xlpm.letras, IF(MID(_xlpm.s,_xlpm.idx,1)=" ", MID(_xlpm.s,_xlpm.idx+1,1), ""),
      _xlfn.TEXTJOIN("",TRUE,_xlpm.letras)
   )
)</f>
        <v>TdSS</v>
      </c>
      <c r="AW304" s="57" t="str">
        <f>IF(CONTRATOS[[#This Row],[FISCAL DEMANDANTE]]="sem indicação",CONTRATOS[[#This Row],[FISCAL TECNICO]],CONTRATOS[[#This Row],[FISCAL DEMANDANTE]])</f>
        <v>Thiago da Silva Soares</v>
      </c>
      <c r="AX304" s="540" cm="1">
        <f t="array" ref="AX30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04" s="58" t="str">
        <f>_xlfn.CONCAT(CONTRATOS[[#This Row],[ARP ou CONTRATO]],CONTRATOS[[#This Row],[N°ANO]])</f>
        <v>ARP005/2025</v>
      </c>
      <c r="AZ304" s="293" t="str">
        <f>IF(ISNUMBER(FIND("8.666",AA304)),
"Nos termos da Portaria n° 3.615/2021-GP, a prorrogação de contratos administrativos deverá ser instaurada com antecedência mínima de 60 (sessenta) dias do término da vigência, mediante envio do respectivo expediente à SEADM, via SEI.",
IF(ISNUMBER(FIND("14.133",AA304)),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04" s="556"/>
    </row>
    <row r="305" spans="1:53" ht="60">
      <c r="A305" s="215" t="s">
        <v>71</v>
      </c>
      <c r="B305" s="216" t="s">
        <v>470</v>
      </c>
      <c r="C305" s="215">
        <v>2025</v>
      </c>
      <c r="D305" s="216" t="s">
        <v>1956</v>
      </c>
      <c r="E305" s="215" t="s">
        <v>1957</v>
      </c>
      <c r="F305" s="217" t="s">
        <v>1940</v>
      </c>
      <c r="G305" s="216" t="s">
        <v>76</v>
      </c>
      <c r="H305" s="215" t="s">
        <v>58</v>
      </c>
      <c r="I305" s="215" t="s">
        <v>1941</v>
      </c>
      <c r="J305" s="218">
        <v>45665</v>
      </c>
      <c r="K305" s="62" t="str">
        <f>TEXT(J305,"DD/MM/AA")</f>
        <v>08/01/25</v>
      </c>
      <c r="L305" s="218">
        <v>46030</v>
      </c>
      <c r="M305" s="63" t="str">
        <f>TEXT(L305,"DD/MM/AA")</f>
        <v>08/01/26</v>
      </c>
      <c r="N305" s="115">
        <f>_xlfn.DAYS(CONTRATOS[[#This Row],[TÉRMINO]],CONTRATOS[[#This Row],[INÍCIO]])</f>
        <v>365</v>
      </c>
      <c r="O305" s="219" t="str">
        <f ca="1">IF(ISBLANK(CONTRATOS[[#This Row],[TÉRMINO]]),"-",IF(ISNUMBER(CONTRATOS[[#This Row],[TÉRMINO]]),IF(CONTRATOS[[#This Row],[TÉRMINO]]&lt;TODAY(),"EXPIRADO",CONTRATOS[[#This Row],[TÉRMINO]]-TODAY()),"INDETERMINADO"))</f>
        <v>EXPIRADO</v>
      </c>
      <c r="P305" s="221" t="str">
        <f ca="1">IF(O305="EXPIRADO","EXPIRADO",(IF(O305&lt;=30,"INFERIOR A 30 DIAS",(IF(O305&lt;=60,"INFERIOR A 60 DIAS",(IF(O305&lt;=90,"INFERIOR A 90 DIAS",(IF(O305&lt;=120,"INFERIOR A 120 DIAS",(IF(O305&lt;150,"INFERIOR A 150 DIAS",(IF(O305=150,"150 DIAS","SUPERIOR A 150 DIAS")))))))))))))</f>
        <v>EXPIRADO</v>
      </c>
      <c r="Q305" s="219" t="str">
        <f ca="1">IF(CONTRATOS[[#This Row],[TÉRMINO]]="","VIGENTE",IF(CONTRATOS[[#This Row],[TÉRMINO]]&gt;=TODAY(),"VIGENTE","EXPIRADO"))</f>
        <v>EXPIRADO</v>
      </c>
      <c r="R305" s="309">
        <v>5070</v>
      </c>
      <c r="S305" s="268" t="s">
        <v>60</v>
      </c>
      <c r="T305" s="66">
        <f>IF(LEFT(AY305,3)="ARP",
    0,
    IFERROR(VLOOKUP(AY305,'M.11 Contratos execução'!A:V,17,FALSE),0)
)</f>
        <v>0</v>
      </c>
      <c r="U305" s="455" t="s">
        <v>78</v>
      </c>
      <c r="V305" s="222" t="s">
        <v>1958</v>
      </c>
      <c r="W305" s="96" cm="1">
        <f t="array" ref="W30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05" s="96" cm="1">
        <f t="array" ref="X30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5330.1</v>
      </c>
      <c r="Y305" s="223" t="s">
        <v>1959</v>
      </c>
      <c r="Z305" s="224"/>
      <c r="AA305" s="215" t="s">
        <v>81</v>
      </c>
      <c r="AB305" s="218">
        <v>45918</v>
      </c>
      <c r="AC305" s="215"/>
      <c r="AD305" s="282" t="str">
        <f>IF(CONTRATOS[[#This Row],[DIAS_CONTRATO]]&lt;=1800,"PRAZO LEGAL",IF(CONTRATOS[[#This Row],[DIAS_CONTRATO]]&lt;=2130,"EXCEPCIONAL","EMERGENCIAL"))</f>
        <v>PRAZO LEGAL</v>
      </c>
      <c r="AE305" s="215" t="str">
        <f>YEAR(L305) &amp; " - " &amp; IF(MONTH(L305)&lt;=3, "1º Trimestre", IF(MONTH(L305)&lt;=6, "2º Trimestre", IF(MONTH(L305)&lt;=9, "3º Trimestre", IF(MONTH(L305)&lt;=12, "4º Trimestre"))))</f>
        <v>2026 - 1º Trimestre</v>
      </c>
      <c r="AF305" s="218">
        <f>CONTRATOS[[#This Row],[TÉRMINO]]-60</f>
        <v>45970</v>
      </c>
      <c r="AG305" s="116" t="str">
        <f>IF(Z305="","Sem informação", IF(Z305&lt;=AF305, "Dentro do prazo", "Fora do prazo"))</f>
        <v>Sem informação</v>
      </c>
      <c r="AH305" s="215" t="s">
        <v>66</v>
      </c>
      <c r="AI305" s="215"/>
      <c r="AJ305" s="215" t="s">
        <v>84</v>
      </c>
      <c r="AK305" s="215" t="s">
        <v>69</v>
      </c>
      <c r="AL305" s="215" t="s">
        <v>271</v>
      </c>
      <c r="AM305" s="215" t="s">
        <v>86</v>
      </c>
      <c r="AN305" s="215" t="s">
        <v>86</v>
      </c>
      <c r="AO30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thiago.soares@tjpa.jus.br; claikson.duarte@tjpa.jus.br; claikson.duarte@tjpa.jus.br;coordenadoria.contratos@tjpa.jus.br</v>
      </c>
      <c r="AP305" s="227">
        <f ca="1">CONTRATOS[[#This Row],[TÉRMINO]]-TODAY()</f>
        <v>-144</v>
      </c>
      <c r="AQ305" s="215" t="str">
        <f>IF(YEAR(CONTRATOS[[#This Row],[TÉRMINO]])=2024,INT((MONTH(CONTRATOS[[#This Row],[TÉRMINO]])+2)/3),"")</f>
        <v/>
      </c>
      <c r="AR305" s="215"/>
      <c r="AS305" s="58" t="str">
        <f ca="1">IF(TODAY()-AB305&gt;365,"Iniciar Processo de Reajuste","Aguardar anualidade")</f>
        <v>Aguardar anualidade</v>
      </c>
      <c r="AT305" s="215" t="str">
        <f>_xlfn.CONCAT(TEXT(B305,"000"),"/",C305)</f>
        <v>008/2025</v>
      </c>
      <c r="AU305" s="215"/>
      <c r="AV305" s="58" t="str" cm="1">
        <f t="array" ref="AV305">IF(CONTRATOS[[#This Row],[NOME DO FISCAL ]]="Sem indicação",
   CONTRATOS[[#This Row],[NOME DO FISCAL ]],
   _xlfn.LET(
      _xlpm.s, " "&amp;TRIM(CONTRATOS[[#This Row],[NOME DO FISCAL ]]),
      _xlpm.n, LEN(_xlpm.s)-1,
      _xlpm.idx, _xlfn.SEQUENCE(1,_xlpm.n),
      _xlpm.letras, IF(MID(_xlpm.s,_xlpm.idx,1)=" ", MID(_xlpm.s,_xlpm.idx+1,1), ""),
      _xlfn.TEXTJOIN("",TRUE,_xlpm.letras)
   )
)</f>
        <v>TdSS</v>
      </c>
      <c r="AW305" s="57" t="str">
        <f>IF(CONTRATOS[[#This Row],[FISCAL DEMANDANTE]]="sem indicação",CONTRATOS[[#This Row],[FISCAL TECNICO]],CONTRATOS[[#This Row],[FISCAL DEMANDANTE]])</f>
        <v>Thiago da Silva Soares</v>
      </c>
      <c r="AX305" s="540" cm="1">
        <f t="array" ref="AX30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05" s="58" t="str">
        <f>_xlfn.CONCAT(CONTRATOS[[#This Row],[ARP ou CONTRATO]],CONTRATOS[[#This Row],[N°ANO]])</f>
        <v>ARP008/2025</v>
      </c>
      <c r="AZ305" s="293" t="str">
        <f>IF(ISNUMBER(FIND("8.666",AA305)),
"Nos termos da Portaria n° 3.615/2021-GP, a prorrogação de contratos administrativos deverá ser instaurada com antecedência mínima de 60 (sessenta) dias do término da vigência, mediante envio do respectivo expediente à SEADM, via SEI.",
IF(ISNUMBER(FIND("14.133",AA305)),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05" s="556"/>
    </row>
    <row r="306" spans="1:53" ht="76.5">
      <c r="A306" s="215" t="s">
        <v>71</v>
      </c>
      <c r="B306" s="216" t="s">
        <v>1361</v>
      </c>
      <c r="C306" s="215">
        <v>2024</v>
      </c>
      <c r="D306" s="216" t="s">
        <v>1960</v>
      </c>
      <c r="E306" s="215" t="s">
        <v>1961</v>
      </c>
      <c r="F306" s="217" t="s">
        <v>1769</v>
      </c>
      <c r="G306" s="216" t="s">
        <v>57</v>
      </c>
      <c r="H306" s="215" t="s">
        <v>58</v>
      </c>
      <c r="I306" s="215" t="s">
        <v>1770</v>
      </c>
      <c r="J306" s="218">
        <v>45547</v>
      </c>
      <c r="K306" s="219" t="str">
        <f>TEXT(J306,"DD/MM/AA")</f>
        <v>12/09/24</v>
      </c>
      <c r="L306" s="218">
        <v>45912</v>
      </c>
      <c r="M306" s="220" t="str">
        <f>TEXT(L306,"DD/MM/AA")</f>
        <v>12/09/25</v>
      </c>
      <c r="N306" s="219">
        <f>_xlfn.DAYS(CONTRATOS[[#This Row],[TÉRMINO]],CONTRATOS[[#This Row],[INÍCIO]])</f>
        <v>365</v>
      </c>
      <c r="O306" s="221" t="str">
        <f ca="1">IF(ISBLANK(CONTRATOS[[#This Row],[TÉRMINO]]),"-",IF(ISNUMBER(CONTRATOS[[#This Row],[TÉRMINO]]),IF(CONTRATOS[[#This Row],[TÉRMINO]]&lt;TODAY(),"EXPIRADO",CONTRATOS[[#This Row],[TÉRMINO]]-TODAY()),"INDETERMINADO"))</f>
        <v>EXPIRADO</v>
      </c>
      <c r="P306" s="221" t="str">
        <f ca="1">IF(O306="EXPIRADO","EXPIRADO",(IF(O306&lt;=30,"INFERIOR A 30 DIAS",(IF(O306&lt;=60,"INFERIOR A 60 DIAS",(IF(O306&lt;=90,"INFERIOR A 90 DIAS",(IF(O306&lt;=120,"INFERIOR A 120 DIAS",(IF(O306&lt;150,"INFERIOR A 150 DIAS",(IF(O306=150,"150 DIAS","SUPERIOR A 150 DIAS")))))))))))))</f>
        <v>EXPIRADO</v>
      </c>
      <c r="Q306" s="219" t="str">
        <f ca="1">IF(CONTRATOS[[#This Row],[TÉRMINO]]="","VIGENTE",IF(CONTRATOS[[#This Row],[TÉRMINO]]&gt;=TODAY(),"VIGENTE","EXPIRADO"))</f>
        <v>EXPIRADO</v>
      </c>
      <c r="R306" s="309">
        <v>344650</v>
      </c>
      <c r="S306" s="268" t="s">
        <v>60</v>
      </c>
      <c r="T306" s="66">
        <f>IF(LEFT(AY306,3)="ARP",
    0,
    IFERROR(VLOOKUP(AY306,'M.11 Contratos execução'!A:V,17,FALSE),0)
)</f>
        <v>0</v>
      </c>
      <c r="U306" s="593" t="s">
        <v>243</v>
      </c>
      <c r="V306" s="222" t="s">
        <v>1962</v>
      </c>
      <c r="W306" s="96" cm="1">
        <f t="array" ref="W30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06" s="96" cm="1">
        <f t="array" ref="X30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344650</v>
      </c>
      <c r="Y306" s="223"/>
      <c r="Z306" s="224"/>
      <c r="AA306" s="215" t="s">
        <v>81</v>
      </c>
      <c r="AB306" s="218">
        <v>45471</v>
      </c>
      <c r="AC306" s="215" t="s">
        <v>82</v>
      </c>
      <c r="AD306" s="225" t="str">
        <f>IF(CONTRATOS[[#This Row],[DIAS_CONTRATO]]&lt;=1800,"PRAZO LEGAL",IF(CONTRATOS[[#This Row],[DIAS_CONTRATO]]&lt;=2130,"EXCEPCIONAL","EMERGENCIAL"))</f>
        <v>PRAZO LEGAL</v>
      </c>
      <c r="AE306" s="215" t="str">
        <f>YEAR(L306) &amp; " - " &amp; IF(MONTH(L306)&lt;=3, "1º Trimestre", IF(MONTH(L306)&lt;=6, "2º Trimestre", IF(MONTH(L306)&lt;=9, "3º Trimestre", IF(MONTH(L306)&lt;=12, "4º Trimestre"))))</f>
        <v>2025 - 3º Trimestre</v>
      </c>
      <c r="AF306" s="218">
        <f>CONTRATOS[[#This Row],[TÉRMINO]]-60</f>
        <v>45852</v>
      </c>
      <c r="AG306" s="116" t="str">
        <f>IF(Z306="","Sem informação", IF(Z306&lt;=AF306, "Dentro do prazo", "Fora do prazo"))</f>
        <v>Sem informação</v>
      </c>
      <c r="AH306" s="58" t="s">
        <v>66</v>
      </c>
      <c r="AI306" s="215" t="s">
        <v>1963</v>
      </c>
      <c r="AJ306" s="215" t="s">
        <v>1143</v>
      </c>
      <c r="AK306" s="215" t="s">
        <v>69</v>
      </c>
      <c r="AL306" s="215" t="s">
        <v>1773</v>
      </c>
      <c r="AM306" s="215" t="s">
        <v>69</v>
      </c>
      <c r="AN306" s="215" t="s">
        <v>69</v>
      </c>
      <c r="AO306" s="410" t="str">
        <f>_xlfn.CONCAT((VLOOKUP(CONTRATOS[[#This Row],[GESTOR DO CONTRATO]],'Gestão&amp;Fiscalização'!A:G,7,FALSE)),"; ",(VLOOKUP(CONTRATOS[[#This Row],[FISCAL DEMANDANTE]],'Gestão&amp;Fiscalização'!A:G,7,FALSE)),"; ", (VLOOKUP(CONTRATOS[[#This Row],[FISCAL TECNICO]],'Gestão&amp;Fiscalização'!A:G,7,FALSE)), "; ", (VLOOKUP(CONTRATOS[[#This Row],[GESTOR SUBSTITUTO]],'Gestão&amp;Fiscalização'!A:G,7,FALSE)),"; ", (VLOOKUP(CONTRATOS[[#This Row],[FISCAL SUBSTITUTO]],'Gestão&amp;Fiscalização'!A:G,7,FALSE)),"; ", (VLOOKUP(CONTRATOS[[#This Row],[SETOR DEMANDANTE]],'Gestão&amp;Fiscalização'!A:G,7,FALSE)),"; coordenadoria.contratos@tjpa.jus.br")</f>
        <v>renato.cunha@tjpa.jus.br; ; jorge.lobo@tjpa.jus.br; ; ; coord.militar@tjpa.jus.br; cmtj@tjpa.jus.br; coordenadoria.contratos@tjpa.jus.br</v>
      </c>
      <c r="AP306" s="227">
        <f ca="1">CONTRATOS[[#This Row],[TÉRMINO]]-TODAY()</f>
        <v>-262</v>
      </c>
      <c r="AQ306" s="215" t="str">
        <f>IF(YEAR(CONTRATOS[[#This Row],[TÉRMINO]])=2024,INT((MONTH(CONTRATOS[[#This Row],[TÉRMINO]])+2)/3),"")</f>
        <v/>
      </c>
      <c r="AR306" s="215"/>
      <c r="AS306" s="58" t="str">
        <f ca="1">IF(TODAY()-AB306&gt;365,"Iniciar Processo de Reajuste","Aguardar anualidade")</f>
        <v>Iniciar Processo de Reajuste</v>
      </c>
      <c r="AT306" s="215" t="str">
        <f>_xlfn.CONCAT(TEXT(B306,"000"),"/",C306)</f>
        <v>068/2024</v>
      </c>
      <c r="AU306" s="215"/>
      <c r="AV306" s="58" t="str" cm="1">
        <f t="array" ref="AV306">IF(CONTRATOS[[#This Row],[NOME DO FISCAL ]]="Sem indicação",
   CONTRATOS[[#This Row],[NOME DO FISCAL ]],
   _xlfn.LET(
      _xlpm.s, " "&amp;TRIM(CONTRATOS[[#This Row],[NOME DO FISCAL ]]),
      _xlpm.n, LEN(_xlpm.s)-1,
      _xlpm.idx, _xlfn.SEQUENCE(1,_xlpm.n),
      _xlpm.letras, IF(MID(_xlpm.s,_xlpm.idx,1)=" ", MID(_xlpm.s,_xlpm.idx+1,1), ""),
      _xlfn.TEXTJOIN("",TRUE,_xlpm.letras)
   )
)</f>
        <v>JLBL</v>
      </c>
      <c r="AW306" s="57" t="str">
        <f>IF(CONTRATOS[[#This Row],[FISCAL DEMANDANTE]]="sem indicação",CONTRATOS[[#This Row],[FISCAL TECNICO]],CONTRATOS[[#This Row],[FISCAL DEMANDANTE]])</f>
        <v>Jorge Luis Botelho Lobo</v>
      </c>
      <c r="AX306" s="540" cm="1">
        <f t="array" ref="AX30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06" s="58" t="str">
        <f>_xlfn.CONCAT(CONTRATOS[[#This Row],[ARP ou CONTRATO]],CONTRATOS[[#This Row],[N°ANO]])</f>
        <v>ARP068/2024</v>
      </c>
      <c r="AZ306" s="293" t="str">
        <f>IF(ISNUMBER(FIND("8.666",AA306)),
"Nos termos da Portaria n° 3.615/2021-GP, a prorrogação de contratos administrativos deverá ser instaurada com antecedência mínima de 60 (sessenta) dias do término da vigência, mediante envio do respectivo expediente à SEADM, via SEI.",
IF(ISNUMBER(FIND("14.133",AA306)),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06" s="556"/>
    </row>
    <row r="307" spans="1:53" ht="202.5">
      <c r="A307" s="116" t="s">
        <v>52</v>
      </c>
      <c r="B307" s="98" t="s">
        <v>760</v>
      </c>
      <c r="C307" s="116">
        <v>2023</v>
      </c>
      <c r="D307" s="98" t="s">
        <v>1964</v>
      </c>
      <c r="E307" s="116" t="s">
        <v>1965</v>
      </c>
      <c r="F307" s="99" t="s">
        <v>1966</v>
      </c>
      <c r="G307" s="98" t="s">
        <v>57</v>
      </c>
      <c r="H307" s="116" t="s">
        <v>145</v>
      </c>
      <c r="I307" s="116" t="s">
        <v>1935</v>
      </c>
      <c r="J307" s="130">
        <v>45195</v>
      </c>
      <c r="K307" s="115" t="str">
        <f>TEXT(J307,"DD/MM/AA")</f>
        <v>26/09/23</v>
      </c>
      <c r="L307" s="130">
        <v>45926</v>
      </c>
      <c r="M307" s="148" t="str">
        <f>TEXT(L307,"DD/MM/AA")</f>
        <v>26/09/25</v>
      </c>
      <c r="N307" s="115">
        <f>_xlfn.DAYS(CONTRATOS[[#This Row],[TÉRMINO]],CONTRATOS[[#This Row],[INÍCIO]])</f>
        <v>731</v>
      </c>
      <c r="O307" s="131" t="str">
        <f ca="1">IF(ISBLANK(CONTRATOS[[#This Row],[TÉRMINO]]),"-",IF(ISNUMBER(CONTRATOS[[#This Row],[TÉRMINO]]),IF(CONTRATOS[[#This Row],[TÉRMINO]]&lt;TODAY(),"EXPIRADO",CONTRATOS[[#This Row],[TÉRMINO]]-TODAY()),"INDETERMINADO"))</f>
        <v>EXPIRADO</v>
      </c>
      <c r="P307" s="131" t="str">
        <f ca="1">IF(O307="EXPIRADO","EXPIRADO",(IF(O307&lt;=30,"INFERIOR A 30 DIAS",(IF(O307&lt;=60,"INFERIOR A 60 DIAS",(IF(O307&lt;=90,"INFERIOR A 90 DIAS",(IF(O307&lt;=120,"INFERIOR A 120 DIAS",(IF(O307&lt;150,"INFERIOR A 150 DIAS",(IF(O307=150,"150 DIAS","SUPERIOR A 150 DIAS")))))))))))))</f>
        <v>EXPIRADO</v>
      </c>
      <c r="Q307" s="131" t="str">
        <f ca="1">IF(CONTRATOS[[#This Row],[TÉRMINO]]="","VIGENTE",IF(CONTRATOS[[#This Row],[TÉRMINO]]&gt;=TODAY(),"VIGENTE","EXPIRADO"))</f>
        <v>EXPIRADO</v>
      </c>
      <c r="R307" s="351">
        <v>36128.400000000001</v>
      </c>
      <c r="S307" s="298" t="s">
        <v>60</v>
      </c>
      <c r="T307" s="66">
        <f>IF(LEFT(AY307,3)="ARP",
    0,
    IFERROR(VLOOKUP(AY307,'M.11 Contratos execução'!A:V,17,FALSE),0)
)</f>
        <v>0</v>
      </c>
      <c r="U307" s="455" t="s">
        <v>78</v>
      </c>
      <c r="V307" s="116" t="s">
        <v>1967</v>
      </c>
      <c r="W307" s="96" cm="1">
        <f t="array" ref="W30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07" s="96" cm="1">
        <f t="array" ref="X30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40108.92</v>
      </c>
      <c r="Y307" s="132" t="s">
        <v>1968</v>
      </c>
      <c r="AA307" s="116" t="s">
        <v>149</v>
      </c>
      <c r="AB307" s="352">
        <v>45863</v>
      </c>
      <c r="AC307" s="130" t="s">
        <v>65</v>
      </c>
      <c r="AD307" s="116" t="str">
        <f>IF(CONTRATOS[[#This Row],[DIAS_CONTRATO]]&lt;=1800,"PRAZO LEGAL",IF(CONTRATOS[[#This Row],[DIAS_CONTRATO]]&lt;=2130,"EXCEPCIONAL","EMERGENCIAL"))</f>
        <v>PRAZO LEGAL</v>
      </c>
      <c r="AE307" s="116" t="str">
        <f>YEAR(L307) &amp; " - " &amp; IF(MONTH(L307)&lt;=3, "1º Trimestre", IF(MONTH(L307)&lt;=6, "2º Trimestre", IF(MONTH(L307)&lt;=9, "3º Trimestre", IF(MONTH(L307)&lt;=12, "4º Trimestre"))))</f>
        <v>2025 - 3º Trimestre</v>
      </c>
      <c r="AF307" s="130">
        <f>CONTRATOS[[#This Row],[TÉRMINO]]-60</f>
        <v>45866</v>
      </c>
      <c r="AG307" s="116" t="str">
        <f>IF(Z307="","Sem informação", IF(Z307&lt;=AF307, "Dentro do prazo", "Fora do prazo"))</f>
        <v>Sem informação</v>
      </c>
      <c r="AH307" s="116" t="s">
        <v>66</v>
      </c>
      <c r="AI307" s="116"/>
      <c r="AJ307" s="116" t="s">
        <v>302</v>
      </c>
      <c r="AK307" s="116" t="s">
        <v>303</v>
      </c>
      <c r="AL307" s="116" t="s">
        <v>303</v>
      </c>
      <c r="AM307" s="115" t="s">
        <v>69</v>
      </c>
      <c r="AN307" s="115" t="s">
        <v>69</v>
      </c>
      <c r="AO307" s="134" t="s">
        <v>1969</v>
      </c>
      <c r="AP307" s="178">
        <f ca="1">CONTRATOS[[#This Row],[TÉRMINO]]-TODAY()</f>
        <v>-248</v>
      </c>
      <c r="AQ307" s="116" t="str">
        <f>IF(YEAR(CONTRATOS[[#This Row],[TÉRMINO]])=2024,INT((MONTH(CONTRATOS[[#This Row],[TÉRMINO]])+2)/3),"")</f>
        <v/>
      </c>
      <c r="AS307" s="58" t="str">
        <f ca="1">IF(TODAY()-AB307&gt;365,"Iniciar Processo de Reajuste","Aguardar anualidade")</f>
        <v>Aguardar anualidade</v>
      </c>
      <c r="AT307" s="116" t="str">
        <f>_xlfn.CONCAT(TEXT(B307,"000"),"/",C307)</f>
        <v>077/2023</v>
      </c>
      <c r="AV307" s="58" t="str" cm="1">
        <f t="array" ref="AV307">IF(CONTRATOS[[#This Row],[NOME DO FISCAL ]]="Sem indicação",
   CONTRATOS[[#This Row],[NOME DO FISCAL ]],
   _xlfn.LET(
      _xlpm.s, " "&amp;TRIM(CONTRATOS[[#This Row],[NOME DO FISCAL ]]),
      _xlpm.n, LEN(_xlpm.s)-1,
      _xlpm.idx, _xlfn.SEQUENCE(1,_xlpm.n),
      _xlpm.letras, IF(MID(_xlpm.s,_xlpm.idx,1)=" ", MID(_xlpm.s,_xlpm.idx+1,1), ""),
      _xlfn.TEXTJOIN("",TRUE,_xlpm.letras)
   )
)</f>
        <v>LdSSF</v>
      </c>
      <c r="AW307" s="57" t="str">
        <f>IF(CONTRATOS[[#This Row],[FISCAL DEMANDANTE]]="sem indicação",CONTRATOS[[#This Row],[FISCAL TECNICO]],CONTRATOS[[#This Row],[FISCAL DEMANDANTE]])</f>
        <v>Lanalucia dos Santos Soares Figueiredo</v>
      </c>
      <c r="AX307" s="540" cm="1">
        <f t="array" ref="AX30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35528.769999999997</v>
      </c>
      <c r="AY307" s="58" t="str">
        <f>_xlfn.CONCAT(CONTRATOS[[#This Row],[ARP ou CONTRATO]],CONTRATOS[[#This Row],[N°ANO]])</f>
        <v>CONTRATO077/2023</v>
      </c>
      <c r="AZ307" s="293" t="str">
        <f>IF(ISNUMBER(FIND("8.666",AA307)),
"Nos termos da Portaria n° 3.615/2021-GP, a prorrogação de contratos administrativos deverá ser instaurada com antecedência mínima de 60 (sessenta) dias do término da vigência, mediante envio do respectivo expediente à SEADM, via SEI.",
IF(ISNUMBER(FIND("14.133",AA307)),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07" s="556"/>
    </row>
    <row r="308" spans="1:53" ht="60">
      <c r="A308" s="58" t="s">
        <v>52</v>
      </c>
      <c r="B308" s="57" t="s">
        <v>767</v>
      </c>
      <c r="C308" s="58">
        <v>2023</v>
      </c>
      <c r="D308" s="57" t="s">
        <v>1970</v>
      </c>
      <c r="E308" s="58" t="s">
        <v>1971</v>
      </c>
      <c r="F308" s="59" t="s">
        <v>1972</v>
      </c>
      <c r="G308" s="57" t="s">
        <v>277</v>
      </c>
      <c r="H308" s="58" t="s">
        <v>1415</v>
      </c>
      <c r="I308" s="60" t="s">
        <v>1335</v>
      </c>
      <c r="J308" s="61">
        <v>45286</v>
      </c>
      <c r="K308" s="62" t="str">
        <f>TEXT(J308,"DD/MM/AA")</f>
        <v>26/12/23</v>
      </c>
      <c r="L308" s="61">
        <v>45927</v>
      </c>
      <c r="M308" s="63" t="str">
        <f>TEXT(L308,"DD/MM/AA")</f>
        <v>27/09/25</v>
      </c>
      <c r="N308" s="115">
        <f>_xlfn.DAYS(CONTRATOS[[#This Row],[TÉRMINO]],CONTRATOS[[#This Row],[INÍCIO]])</f>
        <v>641</v>
      </c>
      <c r="O308" s="64" t="str">
        <f ca="1">IF(ISBLANK(CONTRATOS[[#This Row],[TÉRMINO]]),"-",IF(ISNUMBER(CONTRATOS[[#This Row],[TÉRMINO]]),IF(CONTRATOS[[#This Row],[TÉRMINO]]&lt;TODAY(),"EXPIRADO",CONTRATOS[[#This Row],[TÉRMINO]]-TODAY()),"INDETERMINADO"))</f>
        <v>EXPIRADO</v>
      </c>
      <c r="P308" s="64" t="str">
        <f ca="1">IF(O308="EXPIRADO","EXPIRADO",(IF(O308&lt;=30,"INFERIOR A 30 DIAS",(IF(O308&lt;=60,"INFERIOR A 60 DIAS",(IF(O308&lt;=90,"INFERIOR A 90 DIAS",(IF(O308&lt;=120,"INFERIOR A 120 DIAS",(IF(O308&lt;150,"INFERIOR A 150 DIAS",(IF(O308=150,"150 DIAS","SUPERIOR A 150 DIAS")))))))))))))</f>
        <v>EXPIRADO</v>
      </c>
      <c r="Q308" s="64" t="str">
        <f ca="1">IF(CONTRATOS[[#This Row],[TÉRMINO]]="","VIGENTE",IF(CONTRATOS[[#This Row],[TÉRMINO]]&gt;=TODAY(),"VIGENTE","EXPIRADO"))</f>
        <v>EXPIRADO</v>
      </c>
      <c r="R308" s="293">
        <v>4393139.76</v>
      </c>
      <c r="S308" s="65" t="s">
        <v>60</v>
      </c>
      <c r="T308" s="66">
        <f>IF(LEFT(AY308,3)="ARP",
    0,
    IFERROR(VLOOKUP(AY308,'M.11 Contratos execução'!A:V,17,FALSE),0)
)</f>
        <v>4</v>
      </c>
      <c r="U308" s="455" t="s">
        <v>61</v>
      </c>
      <c r="V308" s="58" t="s">
        <v>1973</v>
      </c>
      <c r="W308" s="96" cm="1">
        <f t="array" ref="W30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08" s="96" cm="1">
        <f t="array" ref="X30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6197076.75</v>
      </c>
      <c r="Y308" s="67" t="s">
        <v>1974</v>
      </c>
      <c r="AA308" s="58" t="s">
        <v>64</v>
      </c>
      <c r="AB308" s="58"/>
      <c r="AC308" s="58" t="s">
        <v>101</v>
      </c>
      <c r="AD308" s="116" t="str">
        <f>IF(CONTRATOS[[#This Row],[DIAS_CONTRATO]]&lt;=1800,"PRAZO LEGAL",IF(CONTRATOS[[#This Row],[DIAS_CONTRATO]]&lt;=2130,"EXCEPCIONAL","EMERGENCIAL"))</f>
        <v>PRAZO LEGAL</v>
      </c>
      <c r="AE308" s="58" t="str">
        <f>YEAR(L308) &amp; " - " &amp; IF(MONTH(L308)&lt;=3, "1º Trimestre", IF(MONTH(L308)&lt;=6, "2º Trimestre", IF(MONTH(L308)&lt;=9, "3º Trimestre", IF(MONTH(L308)&lt;=12, "4º Trimestre"))))</f>
        <v>2025 - 3º Trimestre</v>
      </c>
      <c r="AF308" s="130">
        <f>CONTRATOS[[#This Row],[TÉRMINO]]-60</f>
        <v>45867</v>
      </c>
      <c r="AG308" s="116" t="str">
        <f>IF(Z308="","Sem informação", IF(Z308&lt;=AF308, "Dentro do prazo", "Fora do prazo"))</f>
        <v>Sem informação</v>
      </c>
      <c r="AH308" s="58" t="s">
        <v>66</v>
      </c>
      <c r="AJ308" s="58" t="s">
        <v>1796</v>
      </c>
      <c r="AK308" s="58" t="s">
        <v>69</v>
      </c>
      <c r="AL308" s="58" t="s">
        <v>1796</v>
      </c>
      <c r="AM308" s="115" t="s">
        <v>69</v>
      </c>
      <c r="AN308" s="115" t="s">
        <v>569</v>
      </c>
      <c r="AO308" s="134" t="s">
        <v>1975</v>
      </c>
      <c r="AP308" s="143">
        <f ca="1">CONTRATOS[[#This Row],[TÉRMINO]]-TODAY()</f>
        <v>-247</v>
      </c>
      <c r="AQ308" s="58" t="str">
        <f>IF(YEAR(CONTRATOS[[#This Row],[TÉRMINO]])=2024,INT((MONTH(CONTRATOS[[#This Row],[TÉRMINO]])+2)/3),"")</f>
        <v/>
      </c>
      <c r="AR308" s="58"/>
      <c r="AS308" s="58" t="str">
        <f ca="1">IF(TODAY()-AB308&gt;365,"Iniciar Processo de Reajuste","Aguardar anualidade")</f>
        <v>Iniciar Processo de Reajuste</v>
      </c>
      <c r="AT308" s="58" t="str">
        <f>_xlfn.CONCAT(TEXT(B308,"000"),"/",C308)</f>
        <v>112/2023</v>
      </c>
      <c r="AU308" s="58"/>
      <c r="AV308" s="58" t="str" cm="1">
        <f t="array" ref="AV308">IF(CONTRATOS[[#This Row],[NOME DO FISCAL ]]="Sem indicação",
   CONTRATOS[[#This Row],[NOME DO FISCAL ]],
   _xlfn.LET(
      _xlpm.s, " "&amp;TRIM(CONTRATOS[[#This Row],[NOME DO FISCAL ]]),
      _xlpm.n, LEN(_xlpm.s)-1,
      _xlpm.idx, _xlfn.SEQUENCE(1,_xlpm.n),
      _xlpm.letras, IF(MID(_xlpm.s,_xlpm.idx,1)=" ", MID(_xlpm.s,_xlpm.idx+1,1), ""),
      _xlfn.TEXTJOIN("",TRUE,_xlpm.letras)
   )
)</f>
        <v>JLSdA</v>
      </c>
      <c r="AW308" s="57" t="str">
        <f>IF(CONTRATOS[[#This Row],[FISCAL DEMANDANTE]]="sem indicação",CONTRATOS[[#This Row],[FISCAL TECNICO]],CONTRATOS[[#This Row],[FISCAL DEMANDANTE]])</f>
        <v>Jose Luis Sarmento de Araujo</v>
      </c>
      <c r="AX308" s="540" cm="1">
        <f t="array" ref="AX30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6115246.2300000004</v>
      </c>
      <c r="AY308" s="58" t="str">
        <f>_xlfn.CONCAT(CONTRATOS[[#This Row],[ARP ou CONTRATO]],CONTRATOS[[#This Row],[N°ANO]])</f>
        <v>CONTRATO112/2023</v>
      </c>
      <c r="AZ308" s="293" t="str">
        <f>IF(ISNUMBER(FIND("8.666",AA308)),
"Nos termos da Portaria n° 3.615/2021-GP, a prorrogação de contratos administrativos deverá ser instaurada com antecedência mínima de 60 (sessenta) dias do término da vigência, mediante envio do respectivo expediente à SEADM, via SEI.",
IF(ISNUMBER(FIND("14.133",AA308)),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08" s="556"/>
    </row>
    <row r="309" spans="1:53" ht="60">
      <c r="A309" s="116" t="s">
        <v>52</v>
      </c>
      <c r="B309" s="57" t="s">
        <v>1411</v>
      </c>
      <c r="C309" s="58">
        <v>2024</v>
      </c>
      <c r="D309" s="57" t="s">
        <v>1976</v>
      </c>
      <c r="E309" s="58" t="s">
        <v>1977</v>
      </c>
      <c r="F309" s="59" t="s">
        <v>1978</v>
      </c>
      <c r="G309" s="57" t="s">
        <v>144</v>
      </c>
      <c r="H309" s="58" t="s">
        <v>111</v>
      </c>
      <c r="I309" s="60" t="s">
        <v>1979</v>
      </c>
      <c r="J309" s="61">
        <v>45566</v>
      </c>
      <c r="K309" s="62" t="str">
        <f>TEXT(J309,"DD/MM/AA")</f>
        <v>01/10/24</v>
      </c>
      <c r="L309" s="61">
        <v>45931</v>
      </c>
      <c r="M309" s="63" t="str">
        <f>TEXT(L309,"DD/MM/AA")</f>
        <v>01/10/25</v>
      </c>
      <c r="N309" s="115">
        <f>_xlfn.DAYS(CONTRATOS[[#This Row],[TÉRMINO]],CONTRATOS[[#This Row],[INÍCIO]])</f>
        <v>365</v>
      </c>
      <c r="O309" s="64" t="str">
        <f ca="1">IF(ISBLANK(CONTRATOS[[#This Row],[TÉRMINO]]),"-",IF(ISNUMBER(CONTRATOS[[#This Row],[TÉRMINO]]),IF(CONTRATOS[[#This Row],[TÉRMINO]]&lt;TODAY(),"EXPIRADO",CONTRATOS[[#This Row],[TÉRMINO]]-TODAY()),"INDETERMINADO"))</f>
        <v>EXPIRADO</v>
      </c>
      <c r="P309" s="64" t="str">
        <f ca="1">IF(O309="EXPIRADO","EXPIRADO",(IF(O309&lt;=30,"INFERIOR A 30 DIAS",(IF(O309&lt;=60,"INFERIOR A 60 DIAS",(IF(O309&lt;=90,"INFERIOR A 90 DIAS",(IF(O309&lt;=120,"INFERIOR A 120 DIAS",(IF(O309&lt;150,"INFERIOR A 150 DIAS",(IF(O309=150,"150 DIAS","SUPERIOR A 150 DIAS")))))))))))))</f>
        <v>EXPIRADO</v>
      </c>
      <c r="Q309" s="62" t="str">
        <f ca="1">IF(CONTRATOS[[#This Row],[TÉRMINO]]="","VIGENTE",IF(CONTRATOS[[#This Row],[TÉRMINO]]&gt;=TODAY(),"VIGENTE","EXPIRADO"))</f>
        <v>EXPIRADO</v>
      </c>
      <c r="R309" s="293">
        <v>3065963</v>
      </c>
      <c r="S309" s="65" t="s">
        <v>60</v>
      </c>
      <c r="T309" s="66">
        <f>IF(LEFT(AY309,3)="ARP",
    0,
    IFERROR(VLOOKUP(AY309,'M.11 Contratos execução'!A:V,17,FALSE),0)
)</f>
        <v>0</v>
      </c>
      <c r="U309" s="455" t="s">
        <v>98</v>
      </c>
      <c r="V309" s="167" t="s">
        <v>1980</v>
      </c>
      <c r="W309" s="96" cm="1">
        <f t="array" ref="W30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09" s="96" cm="1">
        <f t="array" ref="X30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3065963</v>
      </c>
      <c r="Y309" s="67" t="s">
        <v>1981</v>
      </c>
      <c r="Z309" s="158"/>
      <c r="AA309" s="58" t="s">
        <v>64</v>
      </c>
      <c r="AB309" s="58"/>
      <c r="AC309" s="58" t="s">
        <v>82</v>
      </c>
      <c r="AD309" s="289" t="str">
        <f>IF(CONTRATOS[[#This Row],[DIAS_CONTRATO]]&lt;=1800,"PRAZO LEGAL",IF(CONTRATOS[[#This Row],[DIAS_CONTRATO]]&lt;=2130,"EXCEPCIONAL","EMERGENCIAL"))</f>
        <v>PRAZO LEGAL</v>
      </c>
      <c r="AE309" s="116" t="str">
        <f>YEAR(L309) &amp; " - " &amp; IF(MONTH(L309)&lt;=3, "1º Trimestre", IF(MONTH(L309)&lt;=6, "2º Trimestre", IF(MONTH(L309)&lt;=9, "3º Trimestre", IF(MONTH(L309)&lt;=12, "4º Trimestre"))))</f>
        <v>2025 - 4º Trimestre</v>
      </c>
      <c r="AF309" s="130">
        <f>CONTRATOS[[#This Row],[TÉRMINO]]-60</f>
        <v>45871</v>
      </c>
      <c r="AG309" s="116" t="str">
        <f>IF(Z309="","Sem informação", IF(Z309&lt;=AF309, "Dentro do prazo", "Fora do prazo"))</f>
        <v>Sem informação</v>
      </c>
      <c r="AH309" s="58" t="s">
        <v>66</v>
      </c>
      <c r="AI309" s="60" t="s">
        <v>1982</v>
      </c>
      <c r="AJ309" s="58" t="s">
        <v>348</v>
      </c>
      <c r="AK309" s="58" t="s">
        <v>103</v>
      </c>
      <c r="AL309" s="58" t="s">
        <v>900</v>
      </c>
      <c r="AM309" s="58" t="s">
        <v>103</v>
      </c>
      <c r="AN309" s="58" t="s">
        <v>1823</v>
      </c>
      <c r="AO30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fabio.reis@tjpa.jus.br;arilson.silva@tjpa.jus.br; sandro.martins@tjpa.jus.br; arilson.silva@tjpa.jus.br; paulo.peinado@tjpa.jus.br;coordenadoria.contratos@tjpa.jus.br</v>
      </c>
      <c r="AP309" s="143">
        <f ca="1">CONTRATOS[[#This Row],[TÉRMINO]]-TODAY()</f>
        <v>-243</v>
      </c>
      <c r="AQ309" s="58" t="str">
        <f>IF(YEAR(CONTRATOS[[#This Row],[TÉRMINO]])=2024,INT((MONTH(CONTRATOS[[#This Row],[TÉRMINO]])+2)/3),"")</f>
        <v/>
      </c>
      <c r="AR309" s="58"/>
      <c r="AS309" s="58" t="str">
        <f ca="1">IF(TODAY()-AB309&gt;365,"Iniciar Processo de Reajuste","Aguardar anualidade")</f>
        <v>Iniciar Processo de Reajuste</v>
      </c>
      <c r="AT309" s="58" t="str">
        <f>_xlfn.CONCAT(TEXT(B309,"000"),"/",C309)</f>
        <v>103/2024</v>
      </c>
      <c r="AU309" s="58"/>
      <c r="AV309" s="58" t="str" cm="1">
        <f t="array" ref="AV309">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309" s="57" t="str">
        <f>IF(CONTRATOS[[#This Row],[FISCAL DEMANDANTE]]="sem indicação",CONTRATOS[[#This Row],[FISCAL TECNICO]],CONTRATOS[[#This Row],[FISCAL DEMANDANTE]])</f>
        <v>Arilson Galdino da Silva</v>
      </c>
      <c r="AX309" s="540" cm="1">
        <f t="array" ref="AX30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3065963</v>
      </c>
      <c r="AY309" s="58" t="str">
        <f>_xlfn.CONCAT(CONTRATOS[[#This Row],[ARP ou CONTRATO]],CONTRATOS[[#This Row],[N°ANO]])</f>
        <v>CONTRATO103/2024</v>
      </c>
      <c r="AZ309" s="293" t="str">
        <f>IF(ISNUMBER(FIND("8.666",AA309)),
"Nos termos da Portaria n° 3.615/2021-GP, a prorrogação de contratos administrativos deverá ser instaurada com antecedência mínima de 60 (sessenta) dias do término da vigência, mediante envio do respectivo expediente à SEADM, via SEI.",
IF(ISNUMBER(FIND("14.133",AA309)),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09" s="556"/>
    </row>
    <row r="310" spans="1:53" ht="96">
      <c r="A310" s="58" t="s">
        <v>52</v>
      </c>
      <c r="B310" s="57" t="s">
        <v>710</v>
      </c>
      <c r="C310" s="58">
        <v>2024</v>
      </c>
      <c r="D310" s="57" t="s">
        <v>1983</v>
      </c>
      <c r="E310" s="58" t="s">
        <v>1984</v>
      </c>
      <c r="F310" s="138" t="s">
        <v>1985</v>
      </c>
      <c r="G310" s="57" t="s">
        <v>57</v>
      </c>
      <c r="H310" s="58" t="s">
        <v>145</v>
      </c>
      <c r="I310" s="60" t="s">
        <v>133</v>
      </c>
      <c r="J310" s="61">
        <v>45524</v>
      </c>
      <c r="K310" s="62" t="str">
        <f>TEXT(J310,"DD/MM/AA")</f>
        <v>20/08/24</v>
      </c>
      <c r="L310" s="61">
        <v>45935</v>
      </c>
      <c r="M310" s="63" t="str">
        <f>TEXT(L310,"DD/MM/AA")</f>
        <v>05/10/25</v>
      </c>
      <c r="N310" s="115">
        <f>_xlfn.DAYS(CONTRATOS[[#This Row],[TÉRMINO]],CONTRATOS[[#This Row],[INÍCIO]])</f>
        <v>411</v>
      </c>
      <c r="O310" s="64" t="str">
        <f ca="1">IF(ISBLANK(CONTRATOS[[#This Row],[TÉRMINO]]),"-",IF(ISNUMBER(CONTRATOS[[#This Row],[TÉRMINO]]),IF(CONTRATOS[[#This Row],[TÉRMINO]]&lt;TODAY(),"EXPIRADO",CONTRATOS[[#This Row],[TÉRMINO]]-TODAY()),"INDETERMINADO"))</f>
        <v>EXPIRADO</v>
      </c>
      <c r="P310" s="64" t="str">
        <f ca="1">IF(O310="EXPIRADO","EXPIRADO",(IF(O310&lt;=30,"INFERIOR A 30 DIAS",(IF(O310&lt;=60,"INFERIOR A 60 DIAS",(IF(O310&lt;=90,"INFERIOR A 90 DIAS",(IF(O310&lt;=120,"INFERIOR A 120 DIAS",(IF(O310&lt;150,"INFERIOR A 150 DIAS",(IF(O310=150,"150 DIAS","SUPERIOR A 150 DIAS")))))))))))))</f>
        <v>EXPIRADO</v>
      </c>
      <c r="Q310" s="62" t="str">
        <f ca="1">IF(CONTRATOS[[#This Row],[TÉRMINO]]="","VIGENTE",IF(CONTRATOS[[#This Row],[TÉRMINO]]&gt;=TODAY(),"VIGENTE","EXPIRADO"))</f>
        <v>EXPIRADO</v>
      </c>
      <c r="R310" s="72">
        <v>55200</v>
      </c>
      <c r="S310" s="65" t="s">
        <v>60</v>
      </c>
      <c r="T310" s="66">
        <f>IF(LEFT(AY310,3)="ARP",
    0,
    IFERROR(VLOOKUP(AY310,'M.11 Contratos execução'!A:V,17,FALSE),0)
)</f>
        <v>0</v>
      </c>
      <c r="U310" s="455" t="s">
        <v>232</v>
      </c>
      <c r="V310" s="167" t="s">
        <v>1986</v>
      </c>
      <c r="W310" s="96" cm="1">
        <f t="array" ref="W31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10" s="96" cm="1">
        <f t="array" ref="X31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55200</v>
      </c>
      <c r="Y310" s="67" t="s">
        <v>1987</v>
      </c>
      <c r="Z310" s="158"/>
      <c r="AA310" s="58" t="s">
        <v>81</v>
      </c>
      <c r="AB310" s="61">
        <v>45455</v>
      </c>
      <c r="AC310" s="58" t="s">
        <v>66</v>
      </c>
      <c r="AD310" s="289" t="str">
        <f>IF(CONTRATOS[[#This Row],[DIAS_CONTRATO]]&lt;=1800,"PRAZO LEGAL",IF(CONTRATOS[[#This Row],[DIAS_CONTRATO]]&lt;=2130,"EXCEPCIONAL","EMERGENCIAL"))</f>
        <v>PRAZO LEGAL</v>
      </c>
      <c r="AE310" s="116" t="str">
        <f>YEAR(L310) &amp; " - " &amp; IF(MONTH(L310)&lt;=3, "1º Trimestre", IF(MONTH(L310)&lt;=6, "2º Trimestre", IF(MONTH(L310)&lt;=9, "3º Trimestre", IF(MONTH(L310)&lt;=12, "4º Trimestre"))))</f>
        <v>2025 - 4º Trimestre</v>
      </c>
      <c r="AF310" s="130">
        <f>CONTRATOS[[#This Row],[TÉRMINO]]-60</f>
        <v>45875</v>
      </c>
      <c r="AG310" s="116" t="str">
        <f>IF(Z310="","Sem informação", IF(Z310&lt;=AF310, "Dentro do prazo", "Fora do prazo"))</f>
        <v>Sem informação</v>
      </c>
      <c r="AH310" s="58" t="s">
        <v>115</v>
      </c>
      <c r="AJ310" s="58" t="s">
        <v>235</v>
      </c>
      <c r="AK310" s="58" t="s">
        <v>69</v>
      </c>
      <c r="AL310" s="58" t="s">
        <v>1988</v>
      </c>
      <c r="AM310" s="58" t="s">
        <v>69</v>
      </c>
      <c r="AN310" s="58" t="s">
        <v>69</v>
      </c>
      <c r="AO310" s="212" t="s">
        <v>1989</v>
      </c>
      <c r="AP310" s="143">
        <f ca="1">CONTRATOS[[#This Row],[TÉRMINO]]-TODAY()</f>
        <v>-239</v>
      </c>
      <c r="AQ310" s="58" t="str">
        <f>IF(YEAR(CONTRATOS[[#This Row],[TÉRMINO]])=2024,INT((MONTH(CONTRATOS[[#This Row],[TÉRMINO]])+2)/3),"")</f>
        <v/>
      </c>
      <c r="AR310" s="58"/>
      <c r="AS310" s="58" t="str">
        <f ca="1">IF(TODAY()-AB310&gt;365,"Iniciar Processo de Reajuste","Aguardar anualidade")</f>
        <v>Iniciar Processo de Reajuste</v>
      </c>
      <c r="AT310" s="58" t="str">
        <f>_xlfn.CONCAT(TEXT(B310,"000"),"/",C310)</f>
        <v>093/2024</v>
      </c>
      <c r="AU310" s="58"/>
      <c r="AV310" s="58" t="str" cm="1">
        <f t="array" ref="AV310">IF(CONTRATOS[[#This Row],[NOME DO FISCAL ]]="Sem indicação",
   CONTRATOS[[#This Row],[NOME DO FISCAL ]],
   _xlfn.LET(
      _xlpm.s, " "&amp;TRIM(CONTRATOS[[#This Row],[NOME DO FISCAL ]]),
      _xlpm.n, LEN(_xlpm.s)-1,
      _xlpm.idx, _xlfn.SEQUENCE(1,_xlpm.n),
      _xlpm.letras, IF(MID(_xlpm.s,_xlpm.idx,1)=" ", MID(_xlpm.s,_xlpm.idx+1,1), ""),
      _xlfn.TEXTJOIN("",TRUE,_xlpm.letras)
   )
)</f>
        <v>JEdOM</v>
      </c>
      <c r="AW310" s="57" t="str">
        <f>IF(CONTRATOS[[#This Row],[FISCAL DEMANDANTE]]="sem indicação",CONTRATOS[[#This Row],[FISCAL TECNICO]],CONTRATOS[[#This Row],[FISCAL DEMANDANTE]])</f>
        <v>Jessica Emanuelle de Oliveira Marques</v>
      </c>
      <c r="AX310" s="540" cm="1">
        <f t="array" ref="AX31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18400</v>
      </c>
      <c r="AY310" s="58" t="str">
        <f>_xlfn.CONCAT(CONTRATOS[[#This Row],[ARP ou CONTRATO]],CONTRATOS[[#This Row],[N°ANO]])</f>
        <v>CONTRATO093/2024</v>
      </c>
      <c r="AZ310" s="293" t="str">
        <f>IF(ISNUMBER(FIND("8.666",AA310)),
"Nos termos da Portaria n° 3.615/2021-GP, a prorrogação de contratos administrativos deverá ser instaurada com antecedência mínima de 60 (sessenta) dias do término da vigência, mediante envio do respectivo expediente à SEADM, via SEI.",
IF(ISNUMBER(FIND("14.133",AA310)),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10" s="556"/>
    </row>
    <row r="311" spans="1:53" ht="142.5">
      <c r="A311" s="58" t="s">
        <v>52</v>
      </c>
      <c r="B311" s="68" t="s">
        <v>1169</v>
      </c>
      <c r="C311" s="69">
        <v>2022</v>
      </c>
      <c r="D311" s="57" t="s">
        <v>1990</v>
      </c>
      <c r="E311" s="58" t="s">
        <v>1991</v>
      </c>
      <c r="F311" s="59" t="s">
        <v>1992</v>
      </c>
      <c r="G311" s="62" t="s">
        <v>144</v>
      </c>
      <c r="H311" s="58" t="s">
        <v>111</v>
      </c>
      <c r="I311" s="58" t="s">
        <v>1993</v>
      </c>
      <c r="J311" s="61">
        <v>44573</v>
      </c>
      <c r="K311" s="75" t="str">
        <f>TEXT(J311,"DD/MM/AA")</f>
        <v>12/01/22</v>
      </c>
      <c r="L311" s="61">
        <v>45943</v>
      </c>
      <c r="M311" s="76" t="str">
        <f>TEXT(L311,"DD/MM/AA")</f>
        <v>13/10/25</v>
      </c>
      <c r="N311" s="75">
        <f>_xlfn.DAYS(CONTRATOS[[#This Row],[TÉRMINO]],CONTRATOS[[#This Row],[INÍCIO]])</f>
        <v>1370</v>
      </c>
      <c r="O311" s="70" t="str">
        <f ca="1">IF(ISBLANK(CONTRATOS[[#This Row],[TÉRMINO]]),"-",IF(ISNUMBER(CONTRATOS[[#This Row],[TÉRMINO]]),IF(CONTRATOS[[#This Row],[TÉRMINO]]&lt;TODAY(),"EXPIRADO",CONTRATOS[[#This Row],[TÉRMINO]]-TODAY()),"INDETERMINADO"))</f>
        <v>EXPIRADO</v>
      </c>
      <c r="P311" s="64" t="str">
        <f ca="1">IF(O311="EXPIRADO","EXPIRADO",(IF(O311&lt;=30,"INFERIOR A 30 DIAS",(IF(O311&lt;=60,"INFERIOR A 60 DIAS",(IF(O311&lt;=90,"INFERIOR A 90 DIAS",(IF(O311&lt;=120,"INFERIOR A 120 DIAS",(IF(O311&lt;150,"INFERIOR A 150 DIAS",(IF(O311=150,"150 DIAS","SUPERIOR A 150 DIAS")))))))))))))</f>
        <v>EXPIRADO</v>
      </c>
      <c r="Q311" s="64" t="str">
        <f ca="1">IF(CONTRATOS[[#This Row],[TÉRMINO]]="","VIGENTE",IF(CONTRATOS[[#This Row],[TÉRMINO]]&gt;=TODAY(),"VIGENTE","EXPIRADO"))</f>
        <v>EXPIRADO</v>
      </c>
      <c r="R311" s="72">
        <v>4444928.2300000004</v>
      </c>
      <c r="S311" s="65" t="s">
        <v>60</v>
      </c>
      <c r="T311" s="66">
        <f>IF(LEFT(AY311,3)="ARP",
    0,
    IFERROR(VLOOKUP(AY311,'M.11 Contratos execução'!A:V,17,FALSE),0)
)</f>
        <v>2</v>
      </c>
      <c r="U311" s="58" t="s">
        <v>98</v>
      </c>
      <c r="V311" s="58" t="s">
        <v>1994</v>
      </c>
      <c r="W311" s="96" cm="1">
        <f t="array" ref="W31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11" s="96" cm="1">
        <f t="array" ref="X31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4444928.2300000004</v>
      </c>
      <c r="Y311" s="67" t="s">
        <v>1995</v>
      </c>
      <c r="Z311" s="158"/>
      <c r="AA311" s="58" t="s">
        <v>64</v>
      </c>
      <c r="AB311" s="58"/>
      <c r="AC311" s="58" t="s">
        <v>101</v>
      </c>
      <c r="AD311" s="58" t="str">
        <f>IF(CONTRATOS[[#This Row],[DIAS_CONTRATO]]&lt;=1800,"PRAZO LEGAL",IF(CONTRATOS[[#This Row],[DIAS_CONTRATO]]&lt;=2130,"EXCEPCIONAL","EMERGENCIAL"))</f>
        <v>PRAZO LEGAL</v>
      </c>
      <c r="AE311" s="58" t="str">
        <f>YEAR(L311) &amp; " - " &amp; IF(MONTH(L311)&lt;=3, "1º Trimestre", IF(MONTH(L311)&lt;=6, "2º Trimestre", IF(MONTH(L311)&lt;=9, "3º Trimestre", IF(MONTH(L311)&lt;=12, "4º Trimestre"))))</f>
        <v>2025 - 4º Trimestre</v>
      </c>
      <c r="AF311" s="61">
        <f>CONTRATOS[[#This Row],[TÉRMINO]]-60</f>
        <v>45883</v>
      </c>
      <c r="AG311" s="116" t="str">
        <f>IF(Z311="","Sem informação", IF(Z311&lt;=AF311, "Dentro do prazo", "Fora do prazo"))</f>
        <v>Sem informação</v>
      </c>
      <c r="AH311" s="58" t="s">
        <v>115</v>
      </c>
      <c r="AI311" s="58" t="s">
        <v>1996</v>
      </c>
      <c r="AJ311" s="58" t="s">
        <v>102</v>
      </c>
      <c r="AK311" s="58" t="s">
        <v>103</v>
      </c>
      <c r="AL311" s="58" t="s">
        <v>311</v>
      </c>
      <c r="AM311" s="62" t="s">
        <v>103</v>
      </c>
      <c r="AN311" s="62" t="s">
        <v>105</v>
      </c>
      <c r="AO31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denison.soares@tjpa.jus.br;arilson.silva@tjpa.jus.br; bruno.bcardoso@tjpa.jus.br; arilson.silva@tjpa.jus.br; cristiano.neri@tjpa.jus.br;coordenadoria.contratos@tjpa.jus.br</v>
      </c>
      <c r="AP311" s="143">
        <f ca="1">CONTRATOS[[#This Row],[TÉRMINO]]-TODAY()</f>
        <v>-231</v>
      </c>
      <c r="AQ311" s="58" t="str">
        <f>IF(YEAR(CONTRATOS[[#This Row],[TÉRMINO]])=2024,INT((MONTH(CONTRATOS[[#This Row],[TÉRMINO]])+2)/3),"")</f>
        <v/>
      </c>
      <c r="AR311" s="58"/>
      <c r="AS311" s="58" t="str">
        <f ca="1">IF(TODAY()-AB311&gt;365,"Iniciar Processo de Reajuste","Aguardar anualidade")</f>
        <v>Iniciar Processo de Reajuste</v>
      </c>
      <c r="AT311" s="58" t="str">
        <f>_xlfn.CONCAT(TEXT(B311,"000"),"/",C311)</f>
        <v>003/2022</v>
      </c>
      <c r="AU311" s="58"/>
      <c r="AV311" s="58" t="str" cm="1">
        <f t="array" ref="AV311">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311" s="57" t="str">
        <f>IF(CONTRATOS[[#This Row],[FISCAL DEMANDANTE]]="sem indicação",CONTRATOS[[#This Row],[FISCAL TECNICO]],CONTRATOS[[#This Row],[FISCAL DEMANDANTE]])</f>
        <v>Arilson Galdino da Silva</v>
      </c>
      <c r="AX311" s="540" cm="1">
        <f t="array" ref="AX31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4444928.2300000004</v>
      </c>
      <c r="AY311" s="58" t="str">
        <f>_xlfn.CONCAT(CONTRATOS[[#This Row],[ARP ou CONTRATO]],CONTRATOS[[#This Row],[N°ANO]])</f>
        <v>CONTRATO003/2022</v>
      </c>
      <c r="AZ311" s="293" t="str">
        <f>IF(ISNUMBER(FIND("8.666",AA311)),
"Nos termos da Portaria n° 3.615/2021-GP, a prorrogação de contratos administrativos deverá ser instaurada com antecedência mínima de 60 (sessenta) dias do término da vigência, mediante envio do respectivo expediente à SEADM, via SEI.",
IF(ISNUMBER(FIND("14.133",AA311)),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11" s="556"/>
    </row>
    <row r="312" spans="1:53" ht="142.5">
      <c r="A312" s="58" t="s">
        <v>52</v>
      </c>
      <c r="B312" s="98" t="s">
        <v>1997</v>
      </c>
      <c r="C312" s="116">
        <v>2023</v>
      </c>
      <c r="D312" s="98" t="s">
        <v>1998</v>
      </c>
      <c r="E312" s="116" t="s">
        <v>1999</v>
      </c>
      <c r="F312" s="99" t="s">
        <v>2000</v>
      </c>
      <c r="G312" s="98" t="s">
        <v>57</v>
      </c>
      <c r="H312" s="116" t="s">
        <v>132</v>
      </c>
      <c r="I312" s="116" t="s">
        <v>2001</v>
      </c>
      <c r="J312" s="130">
        <v>45216</v>
      </c>
      <c r="K312" s="115" t="str">
        <f>TEXT(J312,"DD/MM/AA")</f>
        <v>17/10/23</v>
      </c>
      <c r="L312" s="130">
        <v>45947</v>
      </c>
      <c r="M312" s="148" t="str">
        <f>TEXT(L312,"DD/MM/AA")</f>
        <v>17/10/25</v>
      </c>
      <c r="N312" s="115">
        <f>_xlfn.DAYS(CONTRATOS[[#This Row],[TÉRMINO]],CONTRATOS[[#This Row],[INÍCIO]])</f>
        <v>731</v>
      </c>
      <c r="O312" s="131" t="str">
        <f ca="1">IF(ISBLANK(CONTRATOS[[#This Row],[TÉRMINO]]),"-",IF(ISNUMBER(CONTRATOS[[#This Row],[TÉRMINO]]),IF(CONTRATOS[[#This Row],[TÉRMINO]]&lt;TODAY(),"EXPIRADO",CONTRATOS[[#This Row],[TÉRMINO]]-TODAY()),"INDETERMINADO"))</f>
        <v>EXPIRADO</v>
      </c>
      <c r="P312" s="131" t="str">
        <f ca="1">IF(O312="EXPIRADO","EXPIRADO",(IF(O312&lt;=30,"INFERIOR A 30 DIAS",(IF(O312&lt;=60,"INFERIOR A 60 DIAS",(IF(O312&lt;=90,"INFERIOR A 90 DIAS",(IF(O312&lt;=120,"INFERIOR A 120 DIAS",(IF(O312&lt;150,"INFERIOR A 150 DIAS",(IF(O312=150,"150 DIAS","SUPERIOR A 150 DIAS")))))))))))))</f>
        <v>EXPIRADO</v>
      </c>
      <c r="Q312" s="131" t="str">
        <f ca="1">IF(CONTRATOS[[#This Row],[TÉRMINO]]="","VIGENTE",IF(CONTRATOS[[#This Row],[TÉRMINO]]&gt;=TODAY(),"VIGENTE","EXPIRADO"))</f>
        <v>EXPIRADO</v>
      </c>
      <c r="R312" s="312">
        <v>6831</v>
      </c>
      <c r="S312" s="298" t="s">
        <v>60</v>
      </c>
      <c r="T312" s="66">
        <f>IF(LEFT(AY312,3)="ARP",
    0,
    IFERROR(VLOOKUP(AY312,'M.11 Contratos execução'!A:V,17,FALSE),0)
)</f>
        <v>1</v>
      </c>
      <c r="U312" s="58" t="s">
        <v>78</v>
      </c>
      <c r="V312" s="116" t="s">
        <v>2002</v>
      </c>
      <c r="W312" s="96" cm="1">
        <f t="array" ref="W31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12" s="96" cm="1">
        <f t="array" ref="X31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7082.93</v>
      </c>
      <c r="Y312" s="132" t="s">
        <v>2003</v>
      </c>
      <c r="AA312" s="116" t="s">
        <v>1785</v>
      </c>
      <c r="AB312" s="130">
        <v>45801</v>
      </c>
      <c r="AC312" s="116" t="s">
        <v>65</v>
      </c>
      <c r="AD312" s="116" t="str">
        <f>IF(CONTRATOS[[#This Row],[DIAS_CONTRATO]]&lt;=1800,"PRAZO LEGAL",IF(CONTRATOS[[#This Row],[DIAS_CONTRATO]]&lt;=2130,"EXCEPCIONAL","EMERGENCIAL"))</f>
        <v>PRAZO LEGAL</v>
      </c>
      <c r="AE312" s="116" t="str">
        <f>YEAR(L312) &amp; " - " &amp; IF(MONTH(L312)&lt;=3, "1º Trimestre", IF(MONTH(L312)&lt;=6, "2º Trimestre", IF(MONTH(L312)&lt;=9, "3º Trimestre", IF(MONTH(L312)&lt;=12, "4º Trimestre"))))</f>
        <v>2025 - 4º Trimestre</v>
      </c>
      <c r="AF312" s="130">
        <f>CONTRATOS[[#This Row],[TÉRMINO]]-60</f>
        <v>45887</v>
      </c>
      <c r="AG312" s="116" t="str">
        <f>IF(Z312="","Sem informação", IF(Z312&lt;=AF312, "Dentro do prazo", "Fora do prazo"))</f>
        <v>Sem informação</v>
      </c>
      <c r="AH312" s="116" t="s">
        <v>66</v>
      </c>
      <c r="AI312" s="116"/>
      <c r="AJ312" s="116" t="s">
        <v>164</v>
      </c>
      <c r="AK312" s="116" t="s">
        <v>167</v>
      </c>
      <c r="AL312" s="116" t="s">
        <v>866</v>
      </c>
      <c r="AM312" s="115" t="s">
        <v>69</v>
      </c>
      <c r="AN312" s="115" t="s">
        <v>165</v>
      </c>
      <c r="AO31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enio.reboucas@tjpa.jus.br;augusto.matos@tjpa.jus.br; randal.castro@tjpa.jus.br; ; helton.rocha@tjpa.jus.br;coordenadoria.contratos@tjpa.jus.br</v>
      </c>
      <c r="AP312" s="178">
        <f ca="1">CONTRATOS[[#This Row],[TÉRMINO]]-TODAY()</f>
        <v>-227</v>
      </c>
      <c r="AQ312" s="116" t="str">
        <f>IF(YEAR(CONTRATOS[[#This Row],[TÉRMINO]])=2024,INT((MONTH(CONTRATOS[[#This Row],[TÉRMINO]])+2)/3),"")</f>
        <v/>
      </c>
      <c r="AS312" s="58" t="str">
        <f ca="1">IF(TODAY()-AB312&gt;365,"Iniciar Processo de Reajuste","Aguardar anualidade")</f>
        <v>Iniciar Processo de Reajuste</v>
      </c>
      <c r="AT312" s="116" t="str">
        <f>_xlfn.CONCAT(TEXT(B312,"000"),"/",C312)</f>
        <v>089/2023</v>
      </c>
      <c r="AV312" s="58" t="str" cm="1">
        <f t="array" ref="AV312">IF(CONTRATOS[[#This Row],[NOME DO FISCAL ]]="Sem indicação",
   CONTRATOS[[#This Row],[NOME DO FISCAL ]],
   _xlfn.LET(
      _xlpm.s, " "&amp;TRIM(CONTRATOS[[#This Row],[NOME DO FISCAL ]]),
      _xlpm.n, LEN(_xlpm.s)-1,
      _xlpm.idx, _xlfn.SEQUENCE(1,_xlpm.n),
      _xlpm.letras, IF(MID(_xlpm.s,_xlpm.idx,1)=" ", MID(_xlpm.s,_xlpm.idx+1,1), ""),
      _xlfn.TEXTJOIN("",TRUE,_xlpm.letras)
   )
)</f>
        <v>ALM</v>
      </c>
      <c r="AW312" s="57" t="str">
        <f>IF(CONTRATOS[[#This Row],[FISCAL DEMANDANTE]]="sem indicação",CONTRATOS[[#This Row],[FISCAL TECNICO]],CONTRATOS[[#This Row],[FISCAL DEMANDANTE]])</f>
        <v>Augusto Lopes Matos</v>
      </c>
      <c r="AX312" s="540" cm="1">
        <f t="array" ref="AX31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7639.49</v>
      </c>
      <c r="AY312" s="58" t="str">
        <f>_xlfn.CONCAT(CONTRATOS[[#This Row],[ARP ou CONTRATO]],CONTRATOS[[#This Row],[N°ANO]])</f>
        <v>CONTRATO089/2023</v>
      </c>
      <c r="AZ312" s="293" t="str">
        <f>IF(ISNUMBER(FIND("8.666",AA312)),
"Nos termos da Portaria n° 3.615/2021-GP, a prorrogação de contratos administrativos deverá ser instaurada com antecedência mínima de 60 (sessenta) dias do término da vigência, mediante envio do respectivo expediente à SEADM, via SEI.",
IF(ISNUMBER(FIND("14.133",AA312)),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12" s="556"/>
    </row>
    <row r="313" spans="1:53" ht="26.45" customHeight="1">
      <c r="A313" s="215" t="s">
        <v>71</v>
      </c>
      <c r="B313" s="216" t="s">
        <v>1025</v>
      </c>
      <c r="C313" s="215">
        <v>2025</v>
      </c>
      <c r="D313" s="216" t="s">
        <v>2004</v>
      </c>
      <c r="E313" s="215" t="s">
        <v>2005</v>
      </c>
      <c r="F313" s="217" t="s">
        <v>1940</v>
      </c>
      <c r="G313" s="216" t="s">
        <v>76</v>
      </c>
      <c r="H313" s="215" t="s">
        <v>58</v>
      </c>
      <c r="I313" s="215" t="s">
        <v>1941</v>
      </c>
      <c r="J313" s="218">
        <v>45666</v>
      </c>
      <c r="K313" s="62" t="str">
        <f>TEXT(J313,"DD/MM/AA")</f>
        <v>09/01/25</v>
      </c>
      <c r="L313" s="218">
        <v>46031</v>
      </c>
      <c r="M313" s="63" t="str">
        <f>TEXT(L313,"DD/MM/AA")</f>
        <v>09/01/26</v>
      </c>
      <c r="N313" s="115">
        <f>_xlfn.DAYS(CONTRATOS[[#This Row],[TÉRMINO]],CONTRATOS[[#This Row],[INÍCIO]])</f>
        <v>365</v>
      </c>
      <c r="O313" s="219" t="str">
        <f ca="1">IF(ISBLANK(CONTRATOS[[#This Row],[TÉRMINO]]),"-",IF(ISNUMBER(CONTRATOS[[#This Row],[TÉRMINO]]),IF(CONTRATOS[[#This Row],[TÉRMINO]]&lt;TODAY(),"EXPIRADO",CONTRATOS[[#This Row],[TÉRMINO]]-TODAY()),"INDETERMINADO"))</f>
        <v>EXPIRADO</v>
      </c>
      <c r="P313" s="221" t="str">
        <f ca="1">IF(O313="EXPIRADO","EXPIRADO",(IF(O313&lt;=30,"INFERIOR A 30 DIAS",(IF(O313&lt;=60,"INFERIOR A 60 DIAS",(IF(O313&lt;=90,"INFERIOR A 90 DIAS",(IF(O313&lt;=120,"INFERIOR A 120 DIAS",(IF(O313&lt;150,"INFERIOR A 150 DIAS",(IF(O313=150,"150 DIAS","SUPERIOR A 150 DIAS")))))))))))))</f>
        <v>EXPIRADO</v>
      </c>
      <c r="Q313" s="219" t="str">
        <f ca="1">IF(CONTRATOS[[#This Row],[TÉRMINO]]="","VIGENTE",IF(CONTRATOS[[#This Row],[TÉRMINO]]&gt;=TODAY(),"VIGENTE","EXPIRADO"))</f>
        <v>EXPIRADO</v>
      </c>
      <c r="R313" s="305">
        <v>658200</v>
      </c>
      <c r="S313" s="268" t="s">
        <v>60</v>
      </c>
      <c r="T313" s="66">
        <f>IF(LEFT(AY313,3)="ARP",
    0,
    IFERROR(VLOOKUP(AY313,'M.11 Contratos execução'!A:V,17,FALSE),0)
)</f>
        <v>0</v>
      </c>
      <c r="U313" s="58" t="s">
        <v>78</v>
      </c>
      <c r="V313" s="222" t="s">
        <v>2006</v>
      </c>
      <c r="W313" s="96" cm="1">
        <f t="array" ref="W31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13" s="96" cm="1">
        <f t="array" ref="X31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691969.17</v>
      </c>
      <c r="Y313" s="223" t="s">
        <v>2007</v>
      </c>
      <c r="Z313" s="224"/>
      <c r="AA313" s="215" t="s">
        <v>81</v>
      </c>
      <c r="AB313" s="218">
        <v>45918</v>
      </c>
      <c r="AC313" s="215"/>
      <c r="AD313" s="282" t="str">
        <f>IF(CONTRATOS[[#This Row],[DIAS_CONTRATO]]&lt;=1800,"PRAZO LEGAL",IF(CONTRATOS[[#This Row],[DIAS_CONTRATO]]&lt;=2130,"EXCEPCIONAL","EMERGENCIAL"))</f>
        <v>PRAZO LEGAL</v>
      </c>
      <c r="AE313" s="215" t="str">
        <f>YEAR(L313) &amp; " - " &amp; IF(MONTH(L313)&lt;=3, "1º Trimestre", IF(MONTH(L313)&lt;=6, "2º Trimestre", IF(MONTH(L313)&lt;=9, "3º Trimestre", IF(MONTH(L313)&lt;=12, "4º Trimestre"))))</f>
        <v>2026 - 1º Trimestre</v>
      </c>
      <c r="AF313" s="218">
        <f>CONTRATOS[[#This Row],[TÉRMINO]]-60</f>
        <v>45971</v>
      </c>
      <c r="AG313" s="116" t="str">
        <f>IF(Z313="","Sem informação", IF(Z313&lt;=AF313, "Dentro do prazo", "Fora do prazo"))</f>
        <v>Sem informação</v>
      </c>
      <c r="AH313" s="215" t="s">
        <v>66</v>
      </c>
      <c r="AI313" s="215"/>
      <c r="AJ313" s="215" t="s">
        <v>84</v>
      </c>
      <c r="AK313" s="215" t="s">
        <v>69</v>
      </c>
      <c r="AL313" s="215" t="s">
        <v>271</v>
      </c>
      <c r="AM313" s="215" t="s">
        <v>86</v>
      </c>
      <c r="AN313" s="215" t="s">
        <v>86</v>
      </c>
      <c r="AO31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thiago.soares@tjpa.jus.br; claikson.duarte@tjpa.jus.br; claikson.duarte@tjpa.jus.br;coordenadoria.contratos@tjpa.jus.br</v>
      </c>
      <c r="AP313" s="227">
        <f ca="1">CONTRATOS[[#This Row],[TÉRMINO]]-TODAY()</f>
        <v>-143</v>
      </c>
      <c r="AQ313" s="215" t="str">
        <f>IF(YEAR(CONTRATOS[[#This Row],[TÉRMINO]])=2024,INT((MONTH(CONTRATOS[[#This Row],[TÉRMINO]])+2)/3),"")</f>
        <v/>
      </c>
      <c r="AR313" s="215"/>
      <c r="AS313" s="58" t="str">
        <f ca="1">IF(TODAY()-AB313&gt;365,"Iniciar Processo de Reajuste","Aguardar anualidade")</f>
        <v>Aguardar anualidade</v>
      </c>
      <c r="AT313" s="215" t="str">
        <f>_xlfn.CONCAT(TEXT(B313,"000"),"/",C313)</f>
        <v>007/2025</v>
      </c>
      <c r="AU313" s="215"/>
      <c r="AV313" s="58" t="str" cm="1">
        <f t="array" ref="AV313">IF(CONTRATOS[[#This Row],[NOME DO FISCAL ]]="Sem indicação",
   CONTRATOS[[#This Row],[NOME DO FISCAL ]],
   _xlfn.LET(
      _xlpm.s, " "&amp;TRIM(CONTRATOS[[#This Row],[NOME DO FISCAL ]]),
      _xlpm.n, LEN(_xlpm.s)-1,
      _xlpm.idx, _xlfn.SEQUENCE(1,_xlpm.n),
      _xlpm.letras, IF(MID(_xlpm.s,_xlpm.idx,1)=" ", MID(_xlpm.s,_xlpm.idx+1,1), ""),
      _xlfn.TEXTJOIN("",TRUE,_xlpm.letras)
   )
)</f>
        <v>TdSS</v>
      </c>
      <c r="AW313" s="57" t="str">
        <f>IF(CONTRATOS[[#This Row],[FISCAL DEMANDANTE]]="sem indicação",CONTRATOS[[#This Row],[FISCAL TECNICO]],CONTRATOS[[#This Row],[FISCAL DEMANDANTE]])</f>
        <v>Thiago da Silva Soares</v>
      </c>
      <c r="AX313" s="540" cm="1">
        <f t="array" ref="AX31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13" s="58" t="str">
        <f>_xlfn.CONCAT(CONTRATOS[[#This Row],[ARP ou CONTRATO]],CONTRATOS[[#This Row],[N°ANO]])</f>
        <v>ARP007/2025</v>
      </c>
      <c r="AZ313" s="293" t="str">
        <f>IF(ISNUMBER(FIND("8.666",AA313)),
"Nos termos da Portaria n° 3.615/2021-GP, a prorrogação de contratos administrativos deverá ser instaurada com antecedência mínima de 60 (sessenta) dias do término da vigência, mediante envio do respectivo expediente à SEADM, via SEI.",
IF(ISNUMBER(FIND("14.133",AA313)),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13" s="556"/>
    </row>
    <row r="314" spans="1:53" ht="51" customHeight="1">
      <c r="A314" s="215" t="s">
        <v>71</v>
      </c>
      <c r="B314" s="216" t="s">
        <v>732</v>
      </c>
      <c r="C314" s="215">
        <v>2024</v>
      </c>
      <c r="D314" s="216" t="s">
        <v>2008</v>
      </c>
      <c r="E314" s="215" t="s">
        <v>2009</v>
      </c>
      <c r="F314" s="217" t="s">
        <v>2010</v>
      </c>
      <c r="G314" s="216" t="s">
        <v>57</v>
      </c>
      <c r="H314" s="215" t="s">
        <v>58</v>
      </c>
      <c r="I314" s="215" t="s">
        <v>698</v>
      </c>
      <c r="J314" s="218">
        <v>45589</v>
      </c>
      <c r="K314" s="219" t="str">
        <f>TEXT(J314,"DD/MM/AA")</f>
        <v>24/10/24</v>
      </c>
      <c r="L314" s="218">
        <v>45954</v>
      </c>
      <c r="M314" s="220" t="str">
        <f>TEXT(L314,"DD/MM/AA")</f>
        <v>24/10/25</v>
      </c>
      <c r="N314" s="219">
        <f>_xlfn.DAYS(CONTRATOS[[#This Row],[TÉRMINO]],CONTRATOS[[#This Row],[INÍCIO]])</f>
        <v>365</v>
      </c>
      <c r="O314" s="219" t="str">
        <f ca="1">IF(ISBLANK(CONTRATOS[[#This Row],[TÉRMINO]]),"-",IF(ISNUMBER(CONTRATOS[[#This Row],[TÉRMINO]]),IF(CONTRATOS[[#This Row],[TÉRMINO]]&lt;TODAY(),"EXPIRADO",CONTRATOS[[#This Row],[TÉRMINO]]-TODAY()),"INDETERMINADO"))</f>
        <v>EXPIRADO</v>
      </c>
      <c r="P314" s="221" t="str">
        <f ca="1">IF(O314="EXPIRADO","EXPIRADO",(IF(O314&lt;=30,"INFERIOR A 30 DIAS",(IF(O314&lt;=60,"INFERIOR A 60 DIAS",(IF(O314&lt;=90,"INFERIOR A 90 DIAS",(IF(O314&lt;=120,"INFERIOR A 120 DIAS",(IF(O314&lt;150,"INFERIOR A 150 DIAS",(IF(O314=150,"150 DIAS","SUPERIOR A 150 DIAS")))))))))))))</f>
        <v>EXPIRADO</v>
      </c>
      <c r="Q314" s="219" t="str">
        <f ca="1">IF(CONTRATOS[[#This Row],[TÉRMINO]]="","VIGENTE",IF(CONTRATOS[[#This Row],[TÉRMINO]]&gt;=TODAY(),"VIGENTE","EXPIRADO"))</f>
        <v>EXPIRADO</v>
      </c>
      <c r="R314" s="309">
        <v>702500</v>
      </c>
      <c r="S314" s="268" t="s">
        <v>60</v>
      </c>
      <c r="T314" s="66">
        <f>IF(LEFT(AY314,3)="ARP",
    0,
    IFERROR(VLOOKUP(AY314,'M.11 Contratos execução'!A:V,17,FALSE),0)
)</f>
        <v>0</v>
      </c>
      <c r="U314" s="455" t="s">
        <v>357</v>
      </c>
      <c r="V314" s="222" t="s">
        <v>2011</v>
      </c>
      <c r="W314" s="96" cm="1">
        <f t="array" ref="W31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14" s="96" cm="1">
        <f t="array" ref="X31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702540</v>
      </c>
      <c r="Y314" s="223"/>
      <c r="Z314" s="224"/>
      <c r="AA314" s="215" t="s">
        <v>81</v>
      </c>
      <c r="AB314" s="215"/>
      <c r="AC314" s="215" t="s">
        <v>66</v>
      </c>
      <c r="AD314" s="282" t="str">
        <f>IF(CONTRATOS[[#This Row],[DIAS_CONTRATO]]&lt;=1800,"PRAZO LEGAL",IF(CONTRATOS[[#This Row],[DIAS_CONTRATO]]&lt;=2130,"EXCEPCIONAL","EMERGENCIAL"))</f>
        <v>PRAZO LEGAL</v>
      </c>
      <c r="AE314" s="215" t="str">
        <f>YEAR(L314) &amp; " - " &amp; IF(MONTH(L314)&lt;=3, "1º Trimestre", IF(MONTH(L314)&lt;=6, "2º Trimestre", IF(MONTH(L314)&lt;=9, "3º Trimestre", IF(MONTH(L314)&lt;=12, "4º Trimestre"))))</f>
        <v>2025 - 4º Trimestre</v>
      </c>
      <c r="AF314" s="218">
        <f>CONTRATOS[[#This Row],[TÉRMINO]]-60</f>
        <v>45894</v>
      </c>
      <c r="AG314" s="116" t="str">
        <f>IF(Z314="","Sem informação", IF(Z314&lt;=AF314, "Dentro do prazo", "Fora do prazo"))</f>
        <v>Sem informação</v>
      </c>
      <c r="AH314" s="58" t="s">
        <v>115</v>
      </c>
      <c r="AI314" s="215"/>
      <c r="AJ314" s="215" t="s">
        <v>360</v>
      </c>
      <c r="AK314" s="215" t="s">
        <v>69</v>
      </c>
      <c r="AL314" s="215" t="s">
        <v>361</v>
      </c>
      <c r="AM314" s="215" t="s">
        <v>362</v>
      </c>
      <c r="AN314" s="215" t="s">
        <v>363</v>
      </c>
      <c r="AO31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walter.duarte@tjpa.jus.br;; regina.silva@tjpa.jus.br; klaus.guimaraes@tjpa.jus.br; anderson.pereira@tjpa.jus.br;coordenadoria.contratos@tjpa.jus.br</v>
      </c>
      <c r="AP314" s="227">
        <f ca="1">CONTRATOS[[#This Row],[TÉRMINO]]-TODAY()</f>
        <v>-220</v>
      </c>
      <c r="AQ314" s="215" t="str">
        <f>IF(YEAR(CONTRATOS[[#This Row],[TÉRMINO]])=2024,INT((MONTH(CONTRATOS[[#This Row],[TÉRMINO]])+2)/3),"")</f>
        <v/>
      </c>
      <c r="AR314" s="215"/>
      <c r="AS314" s="58" t="str">
        <f ca="1">IF(TODAY()-AB314&gt;365,"Iniciar Processo de Reajuste","Aguardar anualidade")</f>
        <v>Iniciar Processo de Reajuste</v>
      </c>
      <c r="AT314" s="215" t="str">
        <f>_xlfn.CONCAT(TEXT(B314,"000"),"/",C314)</f>
        <v>073/2024</v>
      </c>
      <c r="AU314" s="215"/>
      <c r="AV314" s="58" t="str" cm="1">
        <f t="array" ref="AV314">IF(CONTRATOS[[#This Row],[NOME DO FISCAL ]]="Sem indicação",
   CONTRATOS[[#This Row],[NOME DO FISCAL ]],
   _xlfn.LET(
      _xlpm.s, " "&amp;TRIM(CONTRATOS[[#This Row],[NOME DO FISCAL ]]),
      _xlpm.n, LEN(_xlpm.s)-1,
      _xlpm.idx, _xlfn.SEQUENCE(1,_xlpm.n),
      _xlpm.letras, IF(MID(_xlpm.s,_xlpm.idx,1)=" ", MID(_xlpm.s,_xlpm.idx+1,1), ""),
      _xlfn.TEXTJOIN("",TRUE,_xlpm.letras)
   )
)</f>
        <v>RCOdS</v>
      </c>
      <c r="AW314" s="57" t="str">
        <f>IF(CONTRATOS[[#This Row],[FISCAL DEMANDANTE]]="sem indicação",CONTRATOS[[#This Row],[FISCAL TECNICO]],CONTRATOS[[#This Row],[FISCAL DEMANDANTE]])</f>
        <v>Regina Celia Oliveira da Silva</v>
      </c>
      <c r="AX314" s="540" cm="1">
        <f t="array" ref="AX31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14" s="58" t="str">
        <f>_xlfn.CONCAT(CONTRATOS[[#This Row],[ARP ou CONTRATO]],CONTRATOS[[#This Row],[N°ANO]])</f>
        <v>ARP073/2024</v>
      </c>
      <c r="AZ314" s="293" t="str">
        <f>IF(ISNUMBER(FIND("8.666",AA314)),
"Nos termos da Portaria n° 3.615/2021-GP, a prorrogação de contratos administrativos deverá ser instaurada com antecedência mínima de 60 (sessenta) dias do término da vigência, mediante envio do respectivo expediente à SEADM, via SEI.",
IF(ISNUMBER(FIND("14.133",AA314)),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14" s="556"/>
    </row>
    <row r="315" spans="1:53" ht="60">
      <c r="A315" s="215" t="s">
        <v>71</v>
      </c>
      <c r="B315" s="216" t="s">
        <v>570</v>
      </c>
      <c r="C315" s="215">
        <v>2024</v>
      </c>
      <c r="D315" s="216" t="s">
        <v>2012</v>
      </c>
      <c r="E315" s="215" t="s">
        <v>2013</v>
      </c>
      <c r="F315" s="217" t="s">
        <v>2014</v>
      </c>
      <c r="G315" s="216" t="s">
        <v>144</v>
      </c>
      <c r="H315" s="215" t="s">
        <v>58</v>
      </c>
      <c r="I315" s="215" t="s">
        <v>2015</v>
      </c>
      <c r="J315" s="218">
        <v>45596</v>
      </c>
      <c r="K315" s="219" t="str">
        <f>TEXT(J315,"DD/MM/AA")</f>
        <v>31/10/24</v>
      </c>
      <c r="L315" s="218">
        <v>45961</v>
      </c>
      <c r="M315" s="220" t="str">
        <f>TEXT(L315,"DD/MM/AA")</f>
        <v>31/10/25</v>
      </c>
      <c r="N315" s="219">
        <f>_xlfn.DAYS(CONTRATOS[[#This Row],[TÉRMINO]],CONTRATOS[[#This Row],[INÍCIO]])</f>
        <v>365</v>
      </c>
      <c r="O315" s="219" t="str">
        <f ca="1">IF(ISBLANK(CONTRATOS[[#This Row],[TÉRMINO]]),"-",IF(ISNUMBER(CONTRATOS[[#This Row],[TÉRMINO]]),IF(CONTRATOS[[#This Row],[TÉRMINO]]&lt;TODAY(),"EXPIRADO",CONTRATOS[[#This Row],[TÉRMINO]]-TODAY()),"INDETERMINADO"))</f>
        <v>EXPIRADO</v>
      </c>
      <c r="P315" s="221" t="str">
        <f ca="1">IF(O315="EXPIRADO","EXPIRADO",(IF(O315&lt;=30,"INFERIOR A 30 DIAS",(IF(O315&lt;=60,"INFERIOR A 60 DIAS",(IF(O315&lt;=90,"INFERIOR A 90 DIAS",(IF(O315&lt;=120,"INFERIOR A 120 DIAS",(IF(O315&lt;150,"INFERIOR A 150 DIAS",(IF(O315=150,"150 DIAS","SUPERIOR A 150 DIAS")))))))))))))</f>
        <v>EXPIRADO</v>
      </c>
      <c r="Q315" s="219" t="str">
        <f ca="1">IF(CONTRATOS[[#This Row],[TÉRMINO]]="","VIGENTE",IF(CONTRATOS[[#This Row],[TÉRMINO]]&gt;=TODAY(),"VIGENTE","EXPIRADO"))</f>
        <v>EXPIRADO</v>
      </c>
      <c r="R315" s="309">
        <v>3255600</v>
      </c>
      <c r="S315" s="268" t="s">
        <v>60</v>
      </c>
      <c r="T315" s="66">
        <f>IF(LEFT(AY315,3)="ARP",
    0,
    IFERROR(VLOOKUP(AY315,'M.11 Contratos execução'!A:V,17,FALSE),0)
)</f>
        <v>0</v>
      </c>
      <c r="U315" s="593" t="s">
        <v>98</v>
      </c>
      <c r="V315" s="222" t="s">
        <v>2016</v>
      </c>
      <c r="W315" s="96" cm="1">
        <f t="array" ref="W31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15" s="96" cm="1">
        <f t="array" ref="X31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3225600</v>
      </c>
      <c r="Y315" s="223" t="s">
        <v>2017</v>
      </c>
      <c r="Z315" s="224"/>
      <c r="AA315" s="215" t="s">
        <v>81</v>
      </c>
      <c r="AB315" s="215"/>
      <c r="AC315" s="215" t="s">
        <v>66</v>
      </c>
      <c r="AD315" s="225" t="str">
        <f>IF(CONTRATOS[[#This Row],[DIAS_CONTRATO]]&lt;=1800,"PRAZO LEGAL",IF(CONTRATOS[[#This Row],[DIAS_CONTRATO]]&lt;=2130,"EXCEPCIONAL","EMERGENCIAL"))</f>
        <v>PRAZO LEGAL</v>
      </c>
      <c r="AE315" s="215" t="str">
        <f>YEAR(L315) &amp; " - " &amp; IF(MONTH(L315)&lt;=3, "1º Trimestre", IF(MONTH(L315)&lt;=6, "2º Trimestre", IF(MONTH(L315)&lt;=9, "3º Trimestre", IF(MONTH(L315)&lt;=12, "4º Trimestre"))))</f>
        <v>2025 - 4º Trimestre</v>
      </c>
      <c r="AF315" s="218">
        <f>CONTRATOS[[#This Row],[TÉRMINO]]-60</f>
        <v>45901</v>
      </c>
      <c r="AG315" s="116" t="str">
        <f>IF(Z315="","Sem informação", IF(Z315&lt;=AF315, "Dentro do prazo", "Fora do prazo"))</f>
        <v>Sem informação</v>
      </c>
      <c r="AH315" s="58" t="s">
        <v>66</v>
      </c>
      <c r="AI315" s="215"/>
      <c r="AJ315" s="215" t="s">
        <v>348</v>
      </c>
      <c r="AK315" s="215" t="s">
        <v>103</v>
      </c>
      <c r="AL315" s="215" t="s">
        <v>1823</v>
      </c>
      <c r="AM315" s="215" t="s">
        <v>103</v>
      </c>
      <c r="AN315" s="215" t="s">
        <v>350</v>
      </c>
      <c r="AO31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fabio.reis@tjpa.jus.br;arilson.silva@tjpa.jus.br; paulo.peinado@tjpa.jus.br; arilson.silva@tjpa.jus.br; marcus.silva@tjpa.jus.br;coordenadoria.contratos@tjpa.jus.br</v>
      </c>
      <c r="AP315" s="227">
        <f ca="1">CONTRATOS[[#This Row],[TÉRMINO]]-TODAY()</f>
        <v>-213</v>
      </c>
      <c r="AQ315" s="215" t="str">
        <f>IF(YEAR(CONTRATOS[[#This Row],[TÉRMINO]])=2024,INT((MONTH(CONTRATOS[[#This Row],[TÉRMINO]])+2)/3),"")</f>
        <v/>
      </c>
      <c r="AR315" s="215"/>
      <c r="AS315" s="58" t="str">
        <f ca="1">IF(TODAY()-AB315&gt;365,"Iniciar Processo de Reajuste","Aguardar anualidade")</f>
        <v>Iniciar Processo de Reajuste</v>
      </c>
      <c r="AT315" s="215" t="str">
        <f>_xlfn.CONCAT(TEXT(B315,"000"),"/",C315)</f>
        <v>075/2024</v>
      </c>
      <c r="AU315" s="215"/>
      <c r="AV315" s="58" t="str" cm="1">
        <f t="array" ref="AV315">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315" s="57" t="str">
        <f>IF(CONTRATOS[[#This Row],[FISCAL DEMANDANTE]]="sem indicação",CONTRATOS[[#This Row],[FISCAL TECNICO]],CONTRATOS[[#This Row],[FISCAL DEMANDANTE]])</f>
        <v>Arilson Galdino da Silva</v>
      </c>
      <c r="AX315" s="540" cm="1">
        <f t="array" ref="AX31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15" s="58" t="str">
        <f>_xlfn.CONCAT(CONTRATOS[[#This Row],[ARP ou CONTRATO]],CONTRATOS[[#This Row],[N°ANO]])</f>
        <v>ARP075/2024</v>
      </c>
      <c r="AZ315" s="293" t="str">
        <f>IF(ISNUMBER(FIND("8.666",AA315)),
"Nos termos da Portaria n° 3.615/2021-GP, a prorrogação de contratos administrativos deverá ser instaurada com antecedência mínima de 60 (sessenta) dias do término da vigência, mediante envio do respectivo expediente à SEADM, via SEI.",
IF(ISNUMBER(FIND("14.133",AA315)),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15" s="556"/>
    </row>
    <row r="316" spans="1:53" ht="118.5">
      <c r="A316" s="58" t="s">
        <v>52</v>
      </c>
      <c r="B316" s="57" t="s">
        <v>803</v>
      </c>
      <c r="C316" s="58">
        <v>2024</v>
      </c>
      <c r="D316" s="57" t="s">
        <v>2018</v>
      </c>
      <c r="E316" s="58" t="s">
        <v>2019</v>
      </c>
      <c r="F316" s="59" t="s">
        <v>2020</v>
      </c>
      <c r="G316" s="57" t="s">
        <v>144</v>
      </c>
      <c r="H316" s="58" t="s">
        <v>58</v>
      </c>
      <c r="I316" s="60" t="s">
        <v>2015</v>
      </c>
      <c r="J316" s="61">
        <v>45601</v>
      </c>
      <c r="K316" s="62" t="str">
        <f>TEXT(J316,"DD/MM/AA")</f>
        <v>05/11/24</v>
      </c>
      <c r="L316" s="61">
        <v>45966</v>
      </c>
      <c r="M316" s="63" t="str">
        <f>TEXT(L316,"DD/MM/AA")</f>
        <v>05/11/25</v>
      </c>
      <c r="N316" s="115">
        <f>_xlfn.DAYS(CONTRATOS[[#This Row],[TÉRMINO]],CONTRATOS[[#This Row],[INÍCIO]])</f>
        <v>365</v>
      </c>
      <c r="O316" s="64" t="str">
        <f ca="1">IF(ISBLANK(CONTRATOS[[#This Row],[TÉRMINO]]),"-",IF(ISNUMBER(CONTRATOS[[#This Row],[TÉRMINO]]),IF(CONTRATOS[[#This Row],[TÉRMINO]]&lt;TODAY(),"EXPIRADO",CONTRATOS[[#This Row],[TÉRMINO]]-TODAY()),"INDETERMINADO"))</f>
        <v>EXPIRADO</v>
      </c>
      <c r="P316" s="64" t="str">
        <f ca="1">IF(O316="EXPIRADO","EXPIRADO",(IF(O316&lt;=30,"INFERIOR A 30 DIAS",(IF(O316&lt;=60,"INFERIOR A 60 DIAS",(IF(O316&lt;=90,"INFERIOR A 90 DIAS",(IF(O316&lt;=120,"INFERIOR A 120 DIAS",(IF(O316&lt;150,"INFERIOR A 150 DIAS",(IF(O316=150,"150 DIAS","SUPERIOR A 150 DIAS")))))))))))))</f>
        <v>EXPIRADO</v>
      </c>
      <c r="Q316" s="62" t="str">
        <f ca="1">IF(CONTRATOS[[#This Row],[TÉRMINO]]="","VIGENTE",IF(CONTRATOS[[#This Row],[TÉRMINO]]&gt;=TODAY(),"VIGENTE","EXPIRADO"))</f>
        <v>EXPIRADO</v>
      </c>
      <c r="R316" s="72">
        <v>12242130</v>
      </c>
      <c r="S316" s="65" t="s">
        <v>60</v>
      </c>
      <c r="T316" s="66">
        <f>IF(LEFT(AY316,3)="ARP",
    0,
    IFERROR(VLOOKUP(AY316,'M.11 Contratos execução'!A:V,17,FALSE),0)
)</f>
        <v>0</v>
      </c>
      <c r="U316" s="455" t="s">
        <v>98</v>
      </c>
      <c r="V316" s="167" t="s">
        <v>2021</v>
      </c>
      <c r="W316" s="96" cm="1">
        <f t="array" ref="W31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16" s="96" cm="1">
        <f t="array" ref="X31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12886066.039999999</v>
      </c>
      <c r="Y316" s="67" t="s">
        <v>2022</v>
      </c>
      <c r="Z316" s="158"/>
      <c r="AA316" s="58" t="s">
        <v>81</v>
      </c>
      <c r="AB316" s="61">
        <v>45825</v>
      </c>
      <c r="AC316" s="58" t="s">
        <v>82</v>
      </c>
      <c r="AD316" s="289" t="str">
        <f>IF(CONTRATOS[[#This Row],[DIAS_CONTRATO]]&lt;=1800,"PRAZO LEGAL",IF(CONTRATOS[[#This Row],[DIAS_CONTRATO]]&lt;=2130,"EXCEPCIONAL","EMERGENCIAL"))</f>
        <v>PRAZO LEGAL</v>
      </c>
      <c r="AE316" s="116" t="str">
        <f>YEAR(L316) &amp; " - " &amp; IF(MONTH(L316)&lt;=3, "1º Trimestre", IF(MONTH(L316)&lt;=6, "2º Trimestre", IF(MONTH(L316)&lt;=9, "3º Trimestre", IF(MONTH(L316)&lt;=12, "4º Trimestre"))))</f>
        <v>2025 - 4º Trimestre</v>
      </c>
      <c r="AF316" s="130">
        <f>CONTRATOS[[#This Row],[TÉRMINO]]-60</f>
        <v>45906</v>
      </c>
      <c r="AG316" s="116" t="str">
        <f>IF(Z316="","Sem informação", IF(Z316&lt;=AF316, "Dentro do prazo", "Fora do prazo"))</f>
        <v>Sem informação</v>
      </c>
      <c r="AH316" s="58" t="s">
        <v>66</v>
      </c>
      <c r="AJ316" s="58" t="s">
        <v>348</v>
      </c>
      <c r="AK316" s="58" t="s">
        <v>103</v>
      </c>
      <c r="AL316" s="58" t="s">
        <v>1823</v>
      </c>
      <c r="AM316" s="58" t="s">
        <v>103</v>
      </c>
      <c r="AN316" s="58" t="s">
        <v>350</v>
      </c>
      <c r="AO31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fabio.reis@tjpa.jus.br;arilson.silva@tjpa.jus.br; paulo.peinado@tjpa.jus.br; arilson.silva@tjpa.jus.br; marcus.silva@tjpa.jus.br;coordenadoria.contratos@tjpa.jus.br</v>
      </c>
      <c r="AP316" s="143">
        <f ca="1">CONTRATOS[[#This Row],[TÉRMINO]]-TODAY()</f>
        <v>-208</v>
      </c>
      <c r="AQ316" s="58" t="str">
        <f>IF(YEAR(CONTRATOS[[#This Row],[TÉRMINO]])=2024,INT((MONTH(CONTRATOS[[#This Row],[TÉRMINO]])+2)/3),"")</f>
        <v/>
      </c>
      <c r="AR316" s="58"/>
      <c r="AS316" s="58" t="str">
        <f ca="1">IF(TODAY()-AB316&gt;365,"Iniciar Processo de Reajuste","Aguardar anualidade")</f>
        <v>Aguardar anualidade</v>
      </c>
      <c r="AT316" s="58" t="str">
        <f>_xlfn.CONCAT(TEXT(B316,"000"),"/",C316)</f>
        <v>114/2024</v>
      </c>
      <c r="AU316" s="58"/>
      <c r="AV316" s="58" t="str" cm="1">
        <f t="array" ref="AV316">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316" s="57" t="str">
        <f>IF(CONTRATOS[[#This Row],[FISCAL DEMANDANTE]]="sem indicação",CONTRATOS[[#This Row],[FISCAL TECNICO]],CONTRATOS[[#This Row],[FISCAL DEMANDANTE]])</f>
        <v>Arilson Galdino da Silva</v>
      </c>
      <c r="AX316" s="540" cm="1">
        <f t="array" ref="AX31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12242130</v>
      </c>
      <c r="AY316" s="58" t="str">
        <f>_xlfn.CONCAT(CONTRATOS[[#This Row],[ARP ou CONTRATO]],CONTRATOS[[#This Row],[N°ANO]])</f>
        <v>CONTRATO114/2024</v>
      </c>
      <c r="AZ316" s="293" t="str">
        <f>IF(ISNUMBER(FIND("8.666",AA316)),
"Nos termos da Portaria n° 3.615/2021-GP, a prorrogação de contratos administrativos deverá ser instaurada com antecedência mínima de 60 (sessenta) dias do término da vigência, mediante envio do respectivo expediente à SEADM, via SEI.",
IF(ISNUMBER(FIND("14.133",AA316)),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16" s="556"/>
    </row>
    <row r="317" spans="1:53" ht="107.25">
      <c r="A317" s="58" t="s">
        <v>52</v>
      </c>
      <c r="B317" s="57" t="s">
        <v>816</v>
      </c>
      <c r="C317" s="58">
        <v>2024</v>
      </c>
      <c r="D317" s="57" t="s">
        <v>2012</v>
      </c>
      <c r="E317" s="58" t="s">
        <v>2023</v>
      </c>
      <c r="F317" s="59" t="s">
        <v>2024</v>
      </c>
      <c r="G317" s="57" t="s">
        <v>110</v>
      </c>
      <c r="H317" s="58" t="s">
        <v>58</v>
      </c>
      <c r="I317" s="60" t="s">
        <v>2015</v>
      </c>
      <c r="J317" s="61">
        <v>45601</v>
      </c>
      <c r="K317" s="62" t="str">
        <f>TEXT(J317,"DD/MM/AA")</f>
        <v>05/11/24</v>
      </c>
      <c r="L317" s="61">
        <v>45966</v>
      </c>
      <c r="M317" s="63" t="str">
        <f>TEXT(L317,"DD/MM/AA")</f>
        <v>05/11/25</v>
      </c>
      <c r="N317" s="115">
        <f>_xlfn.DAYS(CONTRATOS[[#This Row],[TÉRMINO]],CONTRATOS[[#This Row],[INÍCIO]])</f>
        <v>365</v>
      </c>
      <c r="O317" s="62" t="str">
        <f ca="1">IF(ISBLANK(CONTRATOS[[#This Row],[TÉRMINO]]),"-",IF(ISNUMBER(CONTRATOS[[#This Row],[TÉRMINO]]),IF(CONTRATOS[[#This Row],[TÉRMINO]]&lt;TODAY(),"EXPIRADO",CONTRATOS[[#This Row],[TÉRMINO]]-TODAY()),"INDETERMINADO"))</f>
        <v>EXPIRADO</v>
      </c>
      <c r="P317" s="64" t="str">
        <f ca="1">IF(O317="EXPIRADO","EXPIRADO",(IF(O317&lt;=30,"INFERIOR A 30 DIAS",(IF(O317&lt;=60,"INFERIOR A 60 DIAS",(IF(O317&lt;=90,"INFERIOR A 90 DIAS",(IF(O317&lt;=120,"INFERIOR A 120 DIAS",(IF(O317&lt;150,"INFERIOR A 150 DIAS",(IF(O317=150,"150 DIAS","SUPERIOR A 150 DIAS")))))))))))))</f>
        <v>EXPIRADO</v>
      </c>
      <c r="Q317" s="62" t="str">
        <f ca="1">IF(CONTRATOS[[#This Row],[TÉRMINO]]="","VIGENTE",IF(CONTRATOS[[#This Row],[TÉRMINO]]&gt;=TODAY(),"VIGENTE","EXPIRADO"))</f>
        <v>EXPIRADO</v>
      </c>
      <c r="R317" s="72">
        <v>268800</v>
      </c>
      <c r="S317" s="65" t="s">
        <v>60</v>
      </c>
      <c r="T317" s="66">
        <f>IF(LEFT(AY317,3)="ARP",
    0,
    IFERROR(VLOOKUP(AY317,'M.11 Contratos execução'!A:V,17,FALSE),0)
)</f>
        <v>0</v>
      </c>
      <c r="U317" s="455" t="s">
        <v>98</v>
      </c>
      <c r="V317" s="167" t="s">
        <v>2025</v>
      </c>
      <c r="W317" s="96" cm="1">
        <f t="array" ref="W31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17" s="96" cm="1">
        <f t="array" ref="X31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282938.88</v>
      </c>
      <c r="Y317" s="67" t="s">
        <v>2026</v>
      </c>
      <c r="Z317" s="158"/>
      <c r="AA317" s="58" t="s">
        <v>81</v>
      </c>
      <c r="AB317" s="61">
        <v>45825</v>
      </c>
      <c r="AC317" s="58" t="s">
        <v>82</v>
      </c>
      <c r="AD317" s="168" t="str">
        <f>IF(CONTRATOS[[#This Row],[DIAS_CONTRATO]]&lt;=1800,"PRAZO LEGAL",IF(CONTRATOS[[#This Row],[DIAS_CONTRATO]]&lt;=2130,"EXCEPCIONAL","EMERGENCIAL"))</f>
        <v>PRAZO LEGAL</v>
      </c>
      <c r="AE317" s="116" t="str">
        <f>YEAR(L317) &amp; " - " &amp; IF(MONTH(L317)&lt;=3, "1º Trimestre", IF(MONTH(L317)&lt;=6, "2º Trimestre", IF(MONTH(L317)&lt;=9, "3º Trimestre", IF(MONTH(L317)&lt;=12, "4º Trimestre"))))</f>
        <v>2025 - 4º Trimestre</v>
      </c>
      <c r="AF317" s="130">
        <f>CONTRATOS[[#This Row],[TÉRMINO]]-60</f>
        <v>45906</v>
      </c>
      <c r="AG317" s="116" t="str">
        <f>IF(Z317="","Sem informação", IF(Z317&lt;=AF317, "Dentro do prazo", "Fora do prazo"))</f>
        <v>Sem informação</v>
      </c>
      <c r="AH317" s="58" t="s">
        <v>66</v>
      </c>
      <c r="AJ317" s="58" t="s">
        <v>348</v>
      </c>
      <c r="AK317" s="58" t="s">
        <v>103</v>
      </c>
      <c r="AL317" s="58" t="s">
        <v>1823</v>
      </c>
      <c r="AM317" s="58" t="s">
        <v>103</v>
      </c>
      <c r="AN317" s="58" t="s">
        <v>350</v>
      </c>
      <c r="AO31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fabio.reis@tjpa.jus.br;arilson.silva@tjpa.jus.br; paulo.peinado@tjpa.jus.br; arilson.silva@tjpa.jus.br; marcus.silva@tjpa.jus.br;coordenadoria.contratos@tjpa.jus.br</v>
      </c>
      <c r="AP317" s="143">
        <f ca="1">CONTRATOS[[#This Row],[TÉRMINO]]-TODAY()</f>
        <v>-208</v>
      </c>
      <c r="AQ317" s="58" t="str">
        <f>IF(YEAR(CONTRATOS[[#This Row],[TÉRMINO]])=2024,INT((MONTH(CONTRATOS[[#This Row],[TÉRMINO]])+2)/3),"")</f>
        <v/>
      </c>
      <c r="AR317" s="58"/>
      <c r="AS317" s="58" t="str">
        <f ca="1">IF(TODAY()-AB317&gt;365,"Iniciar Processo de Reajuste","Aguardar anualidade")</f>
        <v>Aguardar anualidade</v>
      </c>
      <c r="AT317" s="58" t="str">
        <f>_xlfn.CONCAT(TEXT(B317,"000"),"/",C317)</f>
        <v>115/2024</v>
      </c>
      <c r="AU317" s="58"/>
      <c r="AV317" s="58" t="str" cm="1">
        <f t="array" ref="AV317">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317" s="57" t="str">
        <f>IF(CONTRATOS[[#This Row],[FISCAL DEMANDANTE]]="sem indicação",CONTRATOS[[#This Row],[FISCAL TECNICO]],CONTRATOS[[#This Row],[FISCAL DEMANDANTE]])</f>
        <v>Arilson Galdino da Silva</v>
      </c>
      <c r="AX317" s="540" cm="1">
        <f t="array" ref="AX31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268800</v>
      </c>
      <c r="AY317" s="58" t="str">
        <f>_xlfn.CONCAT(CONTRATOS[[#This Row],[ARP ou CONTRATO]],CONTRATOS[[#This Row],[N°ANO]])</f>
        <v>CONTRATO115/2024</v>
      </c>
      <c r="AZ317" s="293" t="str">
        <f>IF(ISNUMBER(FIND("8.666",AA317)),
"Nos termos da Portaria n° 3.615/2021-GP, a prorrogação de contratos administrativos deverá ser instaurada com antecedência mínima de 60 (sessenta) dias do término da vigência, mediante envio do respectivo expediente à SEADM, via SEI.",
IF(ISNUMBER(FIND("14.133",AA317)),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17" s="556"/>
    </row>
    <row r="318" spans="1:53" ht="60">
      <c r="A318" s="58" t="s">
        <v>52</v>
      </c>
      <c r="B318" s="164" t="s">
        <v>364</v>
      </c>
      <c r="C318" s="165">
        <v>2022</v>
      </c>
      <c r="D318" s="97" t="s">
        <v>2027</v>
      </c>
      <c r="E318" s="60" t="s">
        <v>2028</v>
      </c>
      <c r="F318" s="100" t="s">
        <v>2029</v>
      </c>
      <c r="G318" s="102" t="s">
        <v>144</v>
      </c>
      <c r="H318" s="60" t="s">
        <v>111</v>
      </c>
      <c r="I318" s="60" t="s">
        <v>1084</v>
      </c>
      <c r="J318" s="101">
        <v>44886</v>
      </c>
      <c r="K318" s="102" t="str">
        <f>TEXT(J318,"DD/MM/AA")</f>
        <v>21/11/22</v>
      </c>
      <c r="L318" s="101">
        <v>45982</v>
      </c>
      <c r="M318" s="103" t="str">
        <f>TEXT(L318,"DD/MM/AA")</f>
        <v>21/11/25</v>
      </c>
      <c r="N318" s="102">
        <f>_xlfn.DAYS(CONTRATOS[[#This Row],[TÉRMINO]],CONTRATOS[[#This Row],[INÍCIO]])</f>
        <v>1096</v>
      </c>
      <c r="O318" s="104" t="str">
        <f ca="1">IF(ISBLANK(CONTRATOS[[#This Row],[TÉRMINO]]),"-",IF(ISNUMBER(CONTRATOS[[#This Row],[TÉRMINO]]),IF(CONTRATOS[[#This Row],[TÉRMINO]]&lt;TODAY(),"EXPIRADO",CONTRATOS[[#This Row],[TÉRMINO]]-TODAY()),"INDETERMINADO"))</f>
        <v>EXPIRADO</v>
      </c>
      <c r="P318" s="104" t="str">
        <f ca="1">IF(O318="EXPIRADO","EXPIRADO",(IF(O318&lt;=30,"INFERIOR A 30 DIAS",(IF(O318&lt;=60,"INFERIOR A 60 DIAS",(IF(O318&lt;=90,"INFERIOR A 90 DIAS",(IF(O318&lt;=120,"INFERIOR A 120 DIAS",(IF(O318&lt;150,"INFERIOR A 150 DIAS",(IF(O318=150,"150 DIAS","SUPERIOR A 150 DIAS")))))))))))))</f>
        <v>EXPIRADO</v>
      </c>
      <c r="Q318" s="104" t="str">
        <f ca="1">IF(CONTRATOS[[#This Row],[TÉRMINO]]="","VIGENTE",IF(CONTRATOS[[#This Row],[TÉRMINO]]&gt;=TODAY(),"VIGENTE","EXPIRADO"))</f>
        <v>EXPIRADO</v>
      </c>
      <c r="R318" s="307">
        <v>1375000</v>
      </c>
      <c r="S318" s="105" t="s">
        <v>60</v>
      </c>
      <c r="T318" s="66">
        <f>IF(LEFT(AY318,3)="ARP",
    0,
    IFERROR(VLOOKUP(AY318,'M.11 Contratos execução'!A:V,17,FALSE),0)
)</f>
        <v>0</v>
      </c>
      <c r="U318" s="58" t="s">
        <v>98</v>
      </c>
      <c r="V318" s="60" t="s">
        <v>2030</v>
      </c>
      <c r="W318" s="96" cm="1">
        <f t="array" ref="W31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18" s="96" cm="1">
        <f t="array" ref="X31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1375000</v>
      </c>
      <c r="Y318" s="106" t="s">
        <v>2031</v>
      </c>
      <c r="Z318" s="160"/>
      <c r="AA318" s="60" t="s">
        <v>64</v>
      </c>
      <c r="AB318" s="60"/>
      <c r="AC318" s="60" t="s">
        <v>65</v>
      </c>
      <c r="AD318" s="60" t="str">
        <f>IF(CONTRATOS[[#This Row],[DIAS_CONTRATO]]&lt;=1800,"PRAZO LEGAL",IF(CONTRATOS[[#This Row],[DIAS_CONTRATO]]&lt;=2130,"EXCEPCIONAL","EMERGENCIAL"))</f>
        <v>PRAZO LEGAL</v>
      </c>
      <c r="AE318" s="60" t="str">
        <f>YEAR(L318) &amp; " - " &amp; IF(MONTH(L318)&lt;=3, "1º Trimestre", IF(MONTH(L318)&lt;=6, "2º Trimestre", IF(MONTH(L318)&lt;=9, "3º Trimestre", IF(MONTH(L318)&lt;=12, "4º Trimestre"))))</f>
        <v>2025 - 4º Trimestre</v>
      </c>
      <c r="AF318" s="101">
        <f>CONTRATOS[[#This Row],[TÉRMINO]]-60</f>
        <v>45922</v>
      </c>
      <c r="AG318" s="116" t="str">
        <f>IF(Z318="","Sem informação", IF(Z318&lt;=AF318, "Dentro do prazo", "Fora do prazo"))</f>
        <v>Sem informação</v>
      </c>
      <c r="AH318" s="60" t="s">
        <v>66</v>
      </c>
      <c r="AI318" s="60" t="s">
        <v>2032</v>
      </c>
      <c r="AJ318" s="60" t="s">
        <v>348</v>
      </c>
      <c r="AK318" s="60" t="s">
        <v>103</v>
      </c>
      <c r="AL318" s="60" t="s">
        <v>350</v>
      </c>
      <c r="AM318" s="102" t="s">
        <v>103</v>
      </c>
      <c r="AN318" s="102" t="s">
        <v>1823</v>
      </c>
      <c r="AO31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fabio.reis@tjpa.jus.br;arilson.silva@tjpa.jus.br; marcus.silva@tjpa.jus.br; arilson.silva@tjpa.jus.br; paulo.peinado@tjpa.jus.br;coordenadoria.contratos@tjpa.jus.br</v>
      </c>
      <c r="AP318" s="187">
        <f ca="1">CONTRATOS[[#This Row],[TÉRMINO]]-TODAY()</f>
        <v>-192</v>
      </c>
      <c r="AQ318" s="60" t="str">
        <f>IF(YEAR(CONTRATOS[[#This Row],[TÉRMINO]])=2024,INT((MONTH(CONTRATOS[[#This Row],[TÉRMINO]])+2)/3),"")</f>
        <v/>
      </c>
      <c r="AR318" s="60"/>
      <c r="AS318" s="58" t="str">
        <f ca="1">IF(TODAY()-AB318&gt;365,"Iniciar Processo de Reajuste","Aguardar anualidade")</f>
        <v>Iniciar Processo de Reajuste</v>
      </c>
      <c r="AT318" s="60" t="str">
        <f>_xlfn.CONCAT(TEXT(B318,"000"),"/",C318)</f>
        <v>090/2022</v>
      </c>
      <c r="AU318" s="60"/>
      <c r="AV318" s="58" t="str" cm="1">
        <f t="array" ref="AV318">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318" s="57" t="str">
        <f>IF(CONTRATOS[[#This Row],[FISCAL DEMANDANTE]]="sem indicação",CONTRATOS[[#This Row],[FISCAL TECNICO]],CONTRATOS[[#This Row],[FISCAL DEMANDANTE]])</f>
        <v>Arilson Galdino da Silva</v>
      </c>
      <c r="AX318" s="540" cm="1">
        <f t="array" ref="AX31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1375000</v>
      </c>
      <c r="AY318" s="58" t="str">
        <f>_xlfn.CONCAT(CONTRATOS[[#This Row],[ARP ou CONTRATO]],CONTRATOS[[#This Row],[N°ANO]])</f>
        <v>CONTRATO090/2022</v>
      </c>
      <c r="AZ318" s="293" t="str">
        <f>IF(ISNUMBER(FIND("8.666",AA318)),
"Nos termos da Portaria n° 3.615/2021-GP, a prorrogação de contratos administrativos deverá ser instaurada com antecedência mínima de 60 (sessenta) dias do término da vigência, mediante envio do respectivo expediente à SEADM, via SEI.",
IF(ISNUMBER(FIND("14.133",AA318)),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18" s="556"/>
    </row>
    <row r="319" spans="1:53" ht="60">
      <c r="A319" s="58" t="s">
        <v>52</v>
      </c>
      <c r="B319" s="164" t="s">
        <v>1847</v>
      </c>
      <c r="C319" s="165">
        <v>2022</v>
      </c>
      <c r="D319" s="97" t="s">
        <v>2033</v>
      </c>
      <c r="E319" s="60" t="s">
        <v>2034</v>
      </c>
      <c r="F319" s="100" t="s">
        <v>2035</v>
      </c>
      <c r="G319" s="102" t="s">
        <v>144</v>
      </c>
      <c r="H319" s="60" t="s">
        <v>111</v>
      </c>
      <c r="I319" s="60" t="s">
        <v>1084</v>
      </c>
      <c r="J319" s="101">
        <v>44886</v>
      </c>
      <c r="K319" s="102" t="str">
        <f>TEXT(J319,"DD/MM/AA")</f>
        <v>21/11/22</v>
      </c>
      <c r="L319" s="101">
        <v>45982</v>
      </c>
      <c r="M319" s="103" t="str">
        <f>TEXT(L319,"DD/MM/AA")</f>
        <v>21/11/25</v>
      </c>
      <c r="N319" s="102">
        <f>_xlfn.DAYS(CONTRATOS[[#This Row],[TÉRMINO]],CONTRATOS[[#This Row],[INÍCIO]])</f>
        <v>1096</v>
      </c>
      <c r="O319" s="104" t="str">
        <f ca="1">IF(ISBLANK(CONTRATOS[[#This Row],[TÉRMINO]]),"-",IF(ISNUMBER(CONTRATOS[[#This Row],[TÉRMINO]]),IF(CONTRATOS[[#This Row],[TÉRMINO]]&lt;TODAY(),"EXPIRADO",CONTRATOS[[#This Row],[TÉRMINO]]-TODAY()),"INDETERMINADO"))</f>
        <v>EXPIRADO</v>
      </c>
      <c r="P319" s="104" t="str">
        <f ca="1">IF(O319="EXPIRADO","EXPIRADO",(IF(O319&lt;=30,"INFERIOR A 30 DIAS",(IF(O319&lt;=60,"INFERIOR A 60 DIAS",(IF(O319&lt;=90,"INFERIOR A 90 DIAS",(IF(O319&lt;=120,"INFERIOR A 120 DIAS",(IF(O319&lt;150,"INFERIOR A 150 DIAS",(IF(O319=150,"150 DIAS","SUPERIOR A 150 DIAS")))))))))))))</f>
        <v>EXPIRADO</v>
      </c>
      <c r="Q319" s="104" t="str">
        <f ca="1">IF(CONTRATOS[[#This Row],[TÉRMINO]]="","VIGENTE",IF(CONTRATOS[[#This Row],[TÉRMINO]]&gt;=TODAY(),"VIGENTE","EXPIRADO"))</f>
        <v>EXPIRADO</v>
      </c>
      <c r="R319" s="307">
        <v>1190984</v>
      </c>
      <c r="S319" s="105" t="s">
        <v>60</v>
      </c>
      <c r="T319" s="66">
        <f>IF(LEFT(AY319,3)="ARP",
    0,
    IFERROR(VLOOKUP(AY319,'M.11 Contratos execução'!A:V,17,FALSE),0)
)</f>
        <v>0</v>
      </c>
      <c r="U319" s="455" t="s">
        <v>98</v>
      </c>
      <c r="V319" s="60" t="s">
        <v>2036</v>
      </c>
      <c r="W319" s="96" cm="1">
        <f t="array" ref="W31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19" s="96" cm="1">
        <f t="array" ref="X31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1190984</v>
      </c>
      <c r="Y319" s="106" t="s">
        <v>2031</v>
      </c>
      <c r="Z319" s="160"/>
      <c r="AA319" s="60" t="s">
        <v>64</v>
      </c>
      <c r="AB319" s="60"/>
      <c r="AC319" s="60" t="s">
        <v>65</v>
      </c>
      <c r="AD319" s="60" t="str">
        <f>IF(CONTRATOS[[#This Row],[DIAS_CONTRATO]]&lt;=1800,"PRAZO LEGAL",IF(CONTRATOS[[#This Row],[DIAS_CONTRATO]]&lt;=2130,"EXCEPCIONAL","EMERGENCIAL"))</f>
        <v>PRAZO LEGAL</v>
      </c>
      <c r="AE319" s="60" t="str">
        <f>YEAR(L319) &amp; " - " &amp; IF(MONTH(L319)&lt;=3, "1º Trimestre", IF(MONTH(L319)&lt;=6, "2º Trimestre", IF(MONTH(L319)&lt;=9, "3º Trimestre", IF(MONTH(L319)&lt;=12, "4º Trimestre"))))</f>
        <v>2025 - 4º Trimestre</v>
      </c>
      <c r="AF319" s="101">
        <f>CONTRATOS[[#This Row],[TÉRMINO]]-60</f>
        <v>45922</v>
      </c>
      <c r="AG319" s="116" t="str">
        <f>IF(Z319="","Sem informação", IF(Z319&lt;=AF319, "Dentro do prazo", "Fora do prazo"))</f>
        <v>Sem informação</v>
      </c>
      <c r="AH319" s="60" t="s">
        <v>66</v>
      </c>
      <c r="AI319" s="60" t="s">
        <v>2032</v>
      </c>
      <c r="AJ319" s="60" t="s">
        <v>348</v>
      </c>
      <c r="AK319" s="60" t="s">
        <v>103</v>
      </c>
      <c r="AL319" s="60" t="s">
        <v>350</v>
      </c>
      <c r="AM319" s="102" t="s">
        <v>103</v>
      </c>
      <c r="AN319" s="102" t="s">
        <v>1823</v>
      </c>
      <c r="AO31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fabio.reis@tjpa.jus.br;arilson.silva@tjpa.jus.br; marcus.silva@tjpa.jus.br; arilson.silva@tjpa.jus.br; paulo.peinado@tjpa.jus.br;coordenadoria.contratos@tjpa.jus.br</v>
      </c>
      <c r="AP319" s="187">
        <f ca="1">CONTRATOS[[#This Row],[TÉRMINO]]-TODAY()</f>
        <v>-192</v>
      </c>
      <c r="AQ319" s="60" t="str">
        <f>IF(YEAR(CONTRATOS[[#This Row],[TÉRMINO]])=2024,INT((MONTH(CONTRATOS[[#This Row],[TÉRMINO]])+2)/3),"")</f>
        <v/>
      </c>
      <c r="AR319" s="60"/>
      <c r="AS319" s="58" t="str">
        <f ca="1">IF(TODAY()-AB319&gt;365,"Iniciar Processo de Reajuste","Aguardar anualidade")</f>
        <v>Iniciar Processo de Reajuste</v>
      </c>
      <c r="AT319" s="60" t="str">
        <f>_xlfn.CONCAT(TEXT(B319,"000"),"/",C319)</f>
        <v>091/2022</v>
      </c>
      <c r="AU319" s="60"/>
      <c r="AV319" s="58" t="str" cm="1">
        <f t="array" ref="AV319">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319" s="57" t="str">
        <f>IF(CONTRATOS[[#This Row],[FISCAL DEMANDANTE]]="sem indicação",CONTRATOS[[#This Row],[FISCAL TECNICO]],CONTRATOS[[#This Row],[FISCAL DEMANDANTE]])</f>
        <v>Arilson Galdino da Silva</v>
      </c>
      <c r="AX319" s="540" cm="1">
        <f t="array" ref="AX31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1190984</v>
      </c>
      <c r="AY319" s="58" t="str">
        <f>_xlfn.CONCAT(CONTRATOS[[#This Row],[ARP ou CONTRATO]],CONTRATOS[[#This Row],[N°ANO]])</f>
        <v>CONTRATO091/2022</v>
      </c>
      <c r="AZ319" s="293" t="str">
        <f>IF(ISNUMBER(FIND("8.666",AA319)),
"Nos termos da Portaria n° 3.615/2021-GP, a prorrogação de contratos administrativos deverá ser instaurada com antecedência mínima de 60 (sessenta) dias do término da vigência, mediante envio do respectivo expediente à SEADM, via SEI.",
IF(ISNUMBER(FIND("14.133",AA319)),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19" s="556"/>
    </row>
    <row r="320" spans="1:53" ht="72">
      <c r="A320" s="58" t="s">
        <v>52</v>
      </c>
      <c r="B320" s="68" t="s">
        <v>555</v>
      </c>
      <c r="C320" s="69">
        <v>2020</v>
      </c>
      <c r="D320" s="57" t="s">
        <v>2037</v>
      </c>
      <c r="E320" s="58" t="s">
        <v>1609</v>
      </c>
      <c r="F320" s="59" t="s">
        <v>2038</v>
      </c>
      <c r="G320" s="115" t="s">
        <v>144</v>
      </c>
      <c r="H320" s="58" t="s">
        <v>132</v>
      </c>
      <c r="I320" s="60" t="s">
        <v>2039</v>
      </c>
      <c r="J320" s="61">
        <v>44166</v>
      </c>
      <c r="K320" s="62" t="str">
        <f>TEXT(J320,"DD/MM/AA")</f>
        <v>01/12/20</v>
      </c>
      <c r="L320" s="61">
        <v>45992</v>
      </c>
      <c r="M320" s="63" t="str">
        <f>TEXT(L320,"DD/MM/AA")</f>
        <v>01/12/25</v>
      </c>
      <c r="N320" s="62">
        <f>_xlfn.DAYS(CONTRATOS[[#This Row],[TÉRMINO]],CONTRATOS[[#This Row],[INÍCIO]])</f>
        <v>1826</v>
      </c>
      <c r="O320" s="64" t="str">
        <f ca="1">IF(ISBLANK(CONTRATOS[[#This Row],[TÉRMINO]]),"-",IF(ISNUMBER(CONTRATOS[[#This Row],[TÉRMINO]]),IF(CONTRATOS[[#This Row],[TÉRMINO]]&lt;TODAY(),"EXPIRADO",CONTRATOS[[#This Row],[TÉRMINO]]-TODAY()),"INDETERMINADO"))</f>
        <v>EXPIRADO</v>
      </c>
      <c r="P320" s="64" t="str">
        <f ca="1">IF(O320="EXPIRADO","EXPIRADO",(IF(O320&lt;=30,"INFERIOR A 30 DIAS",(IF(O320&lt;=60,"INFERIOR A 60 DIAS",(IF(O320&lt;=90,"INFERIOR A 90 DIAS",(IF(O320&lt;=120,"INFERIOR A 120 DIAS",(IF(O320&lt;150,"INFERIOR A 150 DIAS",(IF(O320=150,"150 DIAS","SUPERIOR A 150 DIAS")))))))))))))</f>
        <v>EXPIRADO</v>
      </c>
      <c r="Q320" s="64" t="str">
        <f ca="1">IF(CONTRATOS[[#This Row],[TÉRMINO]]="","VIGENTE",IF(CONTRATOS[[#This Row],[TÉRMINO]]&gt;=TODAY(),"VIGENTE","EXPIRADO"))</f>
        <v>EXPIRADO</v>
      </c>
      <c r="R320" s="360">
        <v>12786582.880000001</v>
      </c>
      <c r="S320" s="65" t="s">
        <v>60</v>
      </c>
      <c r="T320" s="66">
        <f>IF(LEFT(AY320,3)="ARP",
    0,
    IFERROR(VLOOKUP(AY320,'M.11 Contratos execução'!A:V,17,FALSE),0)
)</f>
        <v>1</v>
      </c>
      <c r="U320" s="58" t="s">
        <v>98</v>
      </c>
      <c r="V320" s="58" t="s">
        <v>2040</v>
      </c>
      <c r="W320" s="96" cm="1">
        <f t="array" ref="W32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20" s="96" cm="1">
        <f t="array" ref="X32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3404914.16</v>
      </c>
      <c r="Y320" s="67" t="s">
        <v>2041</v>
      </c>
      <c r="Z320" s="158"/>
      <c r="AA320" s="58" t="s">
        <v>64</v>
      </c>
      <c r="AB320" s="58"/>
      <c r="AC320" s="58" t="s">
        <v>101</v>
      </c>
      <c r="AD320" s="58" t="str">
        <f>IF(CONTRATOS[[#This Row],[DIAS_CONTRATO]]&lt;=1800,"PRAZO LEGAL",IF(CONTRATOS[[#This Row],[DIAS_CONTRATO]]&lt;=2130,"EXCEPCIONAL","EMERGENCIAL"))</f>
        <v>EXCEPCIONAL</v>
      </c>
      <c r="AE320" s="58" t="str">
        <f>YEAR(L320) &amp; " - " &amp; IF(MONTH(L320)&lt;=3, "1º Trimestre", IF(MONTH(L320)&lt;=6, "2º Trimestre", IF(MONTH(L320)&lt;=9, "3º Trimestre", IF(MONTH(L320)&lt;=12, "4º Trimestre"))))</f>
        <v>2025 - 4º Trimestre</v>
      </c>
      <c r="AF320" s="61">
        <f>CONTRATOS[[#This Row],[TÉRMINO]]-60</f>
        <v>45932</v>
      </c>
      <c r="AG320" s="116" t="str">
        <f>IF(Z320="","Sem informação", IF(Z320&lt;=AF320, "Dentro do prazo", "Fora do prazo"))</f>
        <v>Sem informação</v>
      </c>
      <c r="AH320" s="58" t="s">
        <v>115</v>
      </c>
      <c r="AJ320" s="58" t="s">
        <v>102</v>
      </c>
      <c r="AK320" s="58" t="s">
        <v>103</v>
      </c>
      <c r="AL320" s="58" t="s">
        <v>104</v>
      </c>
      <c r="AM320" s="115" t="s">
        <v>103</v>
      </c>
      <c r="AN320" s="115" t="s">
        <v>105</v>
      </c>
      <c r="AO32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denison.soares@tjpa.jus.br;arilson.silva@tjpa.jus.br; claudio.cabral@tjpa.jus.br; arilson.silva@tjpa.jus.br; cristiano.neri@tjpa.jus.br;coordenadoria.contratos@tjpa.jus.br</v>
      </c>
      <c r="AP320" s="143">
        <f ca="1">CONTRATOS[[#This Row],[TÉRMINO]]-TODAY()</f>
        <v>-182</v>
      </c>
      <c r="AQ320" s="58" t="str">
        <f>IF(YEAR(CONTRATOS[[#This Row],[TÉRMINO]])=2024,INT((MONTH(CONTRATOS[[#This Row],[TÉRMINO]])+2)/3),"")</f>
        <v/>
      </c>
      <c r="AR320" s="58"/>
      <c r="AS320" s="58" t="str">
        <f ca="1">IF(TODAY()-AB320&gt;365,"Iniciar Processo de Reajuste","Aguardar anualidade")</f>
        <v>Iniciar Processo de Reajuste</v>
      </c>
      <c r="AT320" s="58" t="str">
        <f>_xlfn.CONCAT(TEXT(B320,"000"),"/",C320)</f>
        <v>040/2020</v>
      </c>
      <c r="AU320" s="58"/>
      <c r="AV320" s="58" t="str" cm="1">
        <f t="array" ref="AV320">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320" s="57" t="str">
        <f>IF(CONTRATOS[[#This Row],[FISCAL DEMANDANTE]]="sem indicação",CONTRATOS[[#This Row],[FISCAL TECNICO]],CONTRATOS[[#This Row],[FISCAL DEMANDANTE]])</f>
        <v>Arilson Galdino da Silva</v>
      </c>
      <c r="AX320" s="540" cm="1">
        <f t="array" ref="AX32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14173913.4</v>
      </c>
      <c r="AY320" s="58" t="str">
        <f>_xlfn.CONCAT(CONTRATOS[[#This Row],[ARP ou CONTRATO]],CONTRATOS[[#This Row],[N°ANO]])</f>
        <v>CONTRATO040/2020</v>
      </c>
      <c r="AZ320" s="293" t="str">
        <f>IF(ISNUMBER(FIND("8.666",AA320)),
"Nos termos da Portaria n° 3.615/2021-GP, a prorrogação de contratos administrativos deverá ser instaurada com antecedência mínima de 60 (sessenta) dias do término da vigência, mediante envio do respectivo expediente à SEADM, via SEI.",
IF(ISNUMBER(FIND("14.133",AA320)),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20" s="556"/>
    </row>
    <row r="321" spans="1:53" ht="130.5">
      <c r="A321" s="58" t="s">
        <v>52</v>
      </c>
      <c r="B321" s="57" t="s">
        <v>1071</v>
      </c>
      <c r="C321" s="69">
        <v>2022</v>
      </c>
      <c r="D321" s="57" t="s">
        <v>2042</v>
      </c>
      <c r="E321" s="58" t="s">
        <v>2043</v>
      </c>
      <c r="F321" s="59" t="s">
        <v>2044</v>
      </c>
      <c r="G321" s="115" t="s">
        <v>57</v>
      </c>
      <c r="H321" s="58" t="s">
        <v>58</v>
      </c>
      <c r="I321" s="60" t="s">
        <v>2045</v>
      </c>
      <c r="J321" s="61">
        <v>44586</v>
      </c>
      <c r="K321" s="62" t="str">
        <f>TEXT(J321,"DD/MM/AA")</f>
        <v>25/01/22</v>
      </c>
      <c r="L321" s="61">
        <v>45961</v>
      </c>
      <c r="M321" s="63" t="str">
        <f>TEXT(L321,"DD/MM/AA")</f>
        <v>31/10/25</v>
      </c>
      <c r="N321" s="115">
        <f>_xlfn.DAYS(CONTRATOS[[#This Row],[TÉRMINO]],CONTRATOS[[#This Row],[INÍCIO]])</f>
        <v>1375</v>
      </c>
      <c r="O321" s="64" t="str">
        <f ca="1">IF(ISBLANK(CONTRATOS[[#This Row],[TÉRMINO]]),"-",IF(ISNUMBER(CONTRATOS[[#This Row],[TÉRMINO]]),IF(CONTRATOS[[#This Row],[TÉRMINO]]&lt;TODAY(),"EXPIRADO",CONTRATOS[[#This Row],[TÉRMINO]]-TODAY()),"INDETERMINADO"))</f>
        <v>EXPIRADO</v>
      </c>
      <c r="P321" s="64" t="str">
        <f ca="1">IF(O321="EXPIRADO","EXPIRADO",(IF(O321&lt;=30,"INFERIOR A 30 DIAS",(IF(O321&lt;=60,"INFERIOR A 60 DIAS",(IF(O321&lt;=90,"INFERIOR A 90 DIAS",(IF(O321&lt;=120,"INFERIOR A 120 DIAS",(IF(O321&lt;150,"INFERIOR A 150 DIAS",(IF(O321=150,"150 DIAS","SUPERIOR A 150 DIAS")))))))))))))</f>
        <v>EXPIRADO</v>
      </c>
      <c r="Q321" s="64" t="str">
        <f ca="1">IF(CONTRATOS[[#This Row],[TÉRMINO]]="","VIGENTE",IF(CONTRATOS[[#This Row],[TÉRMINO]]&gt;=TODAY(),"VIGENTE","EXPIRADO"))</f>
        <v>EXPIRADO</v>
      </c>
      <c r="R321" s="72">
        <v>84078</v>
      </c>
      <c r="S321" s="65" t="s">
        <v>60</v>
      </c>
      <c r="T321" s="66">
        <f>IF(LEFT(AY321,3)="ARP",
    0,
    IFERROR(VLOOKUP(AY321,'M.11 Contratos execução'!A:V,17,FALSE),0)
)</f>
        <v>3</v>
      </c>
      <c r="U321" s="58" t="s">
        <v>207</v>
      </c>
      <c r="V321" s="58" t="s">
        <v>2046</v>
      </c>
      <c r="W321" s="96" cm="1">
        <f t="array" ref="W32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21" s="96" cm="1">
        <f t="array" ref="X32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17500.68</v>
      </c>
      <c r="Y321" s="67" t="s">
        <v>2047</v>
      </c>
      <c r="AA321" s="60" t="s">
        <v>64</v>
      </c>
      <c r="AB321" s="58"/>
      <c r="AC321" s="58" t="s">
        <v>101</v>
      </c>
      <c r="AD321" s="116" t="str">
        <f>IF(CONTRATOS[[#This Row],[DIAS_CONTRATO]]&lt;=1800,"PRAZO LEGAL",IF(CONTRATOS[[#This Row],[DIAS_CONTRATO]]&lt;=2130,"EXCEPCIONAL","EMERGENCIAL"))</f>
        <v>PRAZO LEGAL</v>
      </c>
      <c r="AE321" s="58" t="str">
        <f>YEAR(L321) &amp; " - " &amp; IF(MONTH(L321)&lt;=3, "1º Trimestre", IF(MONTH(L321)&lt;=6, "2º Trimestre", IF(MONTH(L321)&lt;=9, "3º Trimestre", IF(MONTH(L321)&lt;=12, "4º Trimestre"))))</f>
        <v>2025 - 4º Trimestre</v>
      </c>
      <c r="AF321" s="130">
        <f>CONTRATOS[[#This Row],[TÉRMINO]]-60</f>
        <v>45901</v>
      </c>
      <c r="AG321" s="116" t="str">
        <f>IF(Z321="","Sem informação", IF(Z321&lt;=AF321, "Dentro do prazo", "Fora do prazo"))</f>
        <v>Sem informação</v>
      </c>
      <c r="AH321" s="79" t="s">
        <v>115</v>
      </c>
      <c r="AJ321" s="58" t="s">
        <v>2048</v>
      </c>
      <c r="AK321" s="58" t="s">
        <v>2049</v>
      </c>
      <c r="AL321" s="58" t="s">
        <v>1780</v>
      </c>
      <c r="AM321" s="115" t="s">
        <v>69</v>
      </c>
      <c r="AN321" s="115" t="s">
        <v>69</v>
      </c>
      <c r="AO32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valeria.pinheiro@tjpa.jus.br;patricia.portela@tjpa.jus.br; antonio.junior@tjpa.jus.br; ; ;coordenadoria.contratos@tjpa.jus.br</v>
      </c>
      <c r="AP321" s="143">
        <f ca="1">CONTRATOS[[#This Row],[TÉRMINO]]-TODAY()</f>
        <v>-213</v>
      </c>
      <c r="AQ321" s="58" t="str">
        <f>IF(YEAR(CONTRATOS[[#This Row],[TÉRMINO]])=2024,INT((MONTH(CONTRATOS[[#This Row],[TÉRMINO]])+2)/3),"")</f>
        <v/>
      </c>
      <c r="AR321" s="58"/>
      <c r="AS321" s="58" t="str">
        <f ca="1">IF(TODAY()-AB321&gt;365,"Iniciar Processo de Reajuste","Aguardar anualidade")</f>
        <v>Iniciar Processo de Reajuste</v>
      </c>
      <c r="AT321" s="58" t="str">
        <f>_xlfn.CONCAT(TEXT(B321,"000"),"/",C321)</f>
        <v>006/2022</v>
      </c>
      <c r="AU321" s="58"/>
      <c r="AV321" s="58" t="str" cm="1">
        <f t="array" ref="AV321">IF(CONTRATOS[[#This Row],[NOME DO FISCAL ]]="Sem indicação",
   CONTRATOS[[#This Row],[NOME DO FISCAL ]],
   _xlfn.LET(
      _xlpm.s, " "&amp;TRIM(CONTRATOS[[#This Row],[NOME DO FISCAL ]]),
      _xlpm.n, LEN(_xlpm.s)-1,
      _xlpm.idx, _xlfn.SEQUENCE(1,_xlpm.n),
      _xlpm.letras, IF(MID(_xlpm.s,_xlpm.idx,1)=" ", MID(_xlpm.s,_xlpm.idx+1,1), ""),
      _xlfn.TEXTJOIN("",TRUE,_xlpm.letras)
   )
)</f>
        <v>PVP</v>
      </c>
      <c r="AW321" s="57" t="str">
        <f>IF(CONTRATOS[[#This Row],[FISCAL DEMANDANTE]]="sem indicação",CONTRATOS[[#This Row],[FISCAL TECNICO]],CONTRATOS[[#This Row],[FISCAL DEMANDANTE]])</f>
        <v>Patricia Veríssimo Portela</v>
      </c>
      <c r="AX321" s="540" cm="1">
        <f t="array" ref="AX32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57524.15</v>
      </c>
      <c r="AY321" s="58" t="str">
        <f>_xlfn.CONCAT(CONTRATOS[[#This Row],[ARP ou CONTRATO]],CONTRATOS[[#This Row],[N°ANO]])</f>
        <v>CONTRATO006/2022</v>
      </c>
      <c r="AZ321" s="293" t="str">
        <f>IF(ISNUMBER(FIND("8.666",AA321)),
"Nos termos da Portaria n° 3.615/2021-GP, a prorrogação de contratos administrativos deverá ser instaurada com antecedência mínima de 60 (sessenta) dias do término da vigência, mediante envio do respectivo expediente à SEADM, via SEI.",
IF(ISNUMBER(FIND("14.133",AA321)),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21" s="556"/>
    </row>
    <row r="322" spans="1:53" ht="60">
      <c r="A322" s="58" t="s">
        <v>52</v>
      </c>
      <c r="B322" s="68" t="s">
        <v>1052</v>
      </c>
      <c r="C322" s="69">
        <v>2021</v>
      </c>
      <c r="D322" s="57" t="s">
        <v>2050</v>
      </c>
      <c r="E322" s="58" t="s">
        <v>2051</v>
      </c>
      <c r="F322" s="59" t="s">
        <v>2052</v>
      </c>
      <c r="G322" s="115" t="s">
        <v>160</v>
      </c>
      <c r="H322" s="58" t="s">
        <v>58</v>
      </c>
      <c r="I322" s="60" t="s">
        <v>2053</v>
      </c>
      <c r="J322" s="61">
        <v>44253</v>
      </c>
      <c r="K322" s="62" t="str">
        <f>TEXT(J322,"DD/MM/AA")</f>
        <v>26/02/21</v>
      </c>
      <c r="L322" s="61">
        <v>45954</v>
      </c>
      <c r="M322" s="63" t="str">
        <f>TEXT(L322,"DD/MM/AA")</f>
        <v>24/10/25</v>
      </c>
      <c r="N322" s="62">
        <f>_xlfn.DAYS(CONTRATOS[[#This Row],[TÉRMINO]],CONTRATOS[[#This Row],[INÍCIO]])</f>
        <v>1701</v>
      </c>
      <c r="O322" s="64" t="str">
        <f ca="1">IF(ISBLANK(CONTRATOS[[#This Row],[TÉRMINO]]),"-",IF(ISNUMBER(CONTRATOS[[#This Row],[TÉRMINO]]),IF(CONTRATOS[[#This Row],[TÉRMINO]]&lt;TODAY(),"EXPIRADO",CONTRATOS[[#This Row],[TÉRMINO]]-TODAY()),"INDETERMINADO"))</f>
        <v>EXPIRADO</v>
      </c>
      <c r="P322" s="64" t="str">
        <f ca="1">IF(O322="EXPIRADO","EXPIRADO",(IF(O322&lt;=30,"INFERIOR A 30 DIAS",(IF(O322&lt;=60,"INFERIOR A 60 DIAS",(IF(O322&lt;=90,"INFERIOR A 90 DIAS",(IF(O322&lt;=120,"INFERIOR A 120 DIAS",(IF(O322&lt;150,"INFERIOR A 150 DIAS",(IF(O322=150,"150 DIAS","SUPERIOR A 150 DIAS")))))))))))))</f>
        <v>EXPIRADO</v>
      </c>
      <c r="Q322" s="64" t="str">
        <f ca="1">IF(CONTRATOS[[#This Row],[TÉRMINO]]="","VIGENTE",IF(CONTRATOS[[#This Row],[TÉRMINO]]&gt;=TODAY(),"VIGENTE","EXPIRADO"))</f>
        <v>EXPIRADO</v>
      </c>
      <c r="R322" s="72">
        <v>6158683.7599999998</v>
      </c>
      <c r="S322" s="65" t="s">
        <v>60</v>
      </c>
      <c r="T322" s="66">
        <f>IF(LEFT(AY322,3)="ARP",
    0,
    IFERROR(VLOOKUP(AY322,'M.11 Contratos execução'!A:V,17,FALSE),0)
)</f>
        <v>21</v>
      </c>
      <c r="U322" s="77" t="s">
        <v>78</v>
      </c>
      <c r="V322" s="58" t="s">
        <v>2054</v>
      </c>
      <c r="W322" s="96" cm="1">
        <f t="array" ref="W32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22" s="96" cm="1">
        <f t="array" ref="X32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4071801.12</v>
      </c>
      <c r="Y322" s="67" t="s">
        <v>2055</v>
      </c>
      <c r="Z322" s="158"/>
      <c r="AA322" s="58" t="s">
        <v>64</v>
      </c>
      <c r="AB322" s="58"/>
      <c r="AC322" s="58" t="s">
        <v>101</v>
      </c>
      <c r="AD322" s="58" t="str">
        <f>IF(CONTRATOS[[#This Row],[DIAS_CONTRATO]]&lt;=1800,"PRAZO LEGAL",IF(CONTRATOS[[#This Row],[DIAS_CONTRATO]]&lt;=2130,"EXCEPCIONAL","EMERGENCIAL"))</f>
        <v>PRAZO LEGAL</v>
      </c>
      <c r="AE322" s="58" t="str">
        <f>YEAR(L322) &amp; " - " &amp; IF(MONTH(L322)&lt;=3, "1º Trimestre", IF(MONTH(L322)&lt;=6, "2º Trimestre", IF(MONTH(L322)&lt;=9, "3º Trimestre", IF(MONTH(L322)&lt;=12, "4º Trimestre"))))</f>
        <v>2025 - 4º Trimestre</v>
      </c>
      <c r="AF322" s="61">
        <f>CONTRATOS[[#This Row],[TÉRMINO]]-60</f>
        <v>45894</v>
      </c>
      <c r="AG322" s="116" t="str">
        <f>IF(Z322="","Sem informação", IF(Z322&lt;=AF322, "Dentro do prazo", "Fora do prazo"))</f>
        <v>Sem informação</v>
      </c>
      <c r="AH322" s="79" t="s">
        <v>115</v>
      </c>
      <c r="AJ322" s="58" t="s">
        <v>405</v>
      </c>
      <c r="AK322" s="58" t="s">
        <v>406</v>
      </c>
      <c r="AL322" s="58" t="s">
        <v>406</v>
      </c>
      <c r="AM322" s="115" t="s">
        <v>69</v>
      </c>
      <c r="AN322" s="115" t="s">
        <v>407</v>
      </c>
      <c r="AO32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djalma.martins@tjpa.jus.br;rafaela.prazeres@tjpa.jus.br; rafaela.prazeres@tjpa.jus.br; ; moises.oliveira@tjpa.jus.br;coordenadoria.contratos@tjpa.jus.br</v>
      </c>
      <c r="AP322" s="143">
        <f ca="1">CONTRATOS[[#This Row],[TÉRMINO]]-TODAY()</f>
        <v>-220</v>
      </c>
      <c r="AQ322" s="58" t="str">
        <f>IF(YEAR(CONTRATOS[[#This Row],[TÉRMINO]])=2024,INT((MONTH(CONTRATOS[[#This Row],[TÉRMINO]])+2)/3),"")</f>
        <v/>
      </c>
      <c r="AR322" s="58"/>
      <c r="AS322" s="58" t="str">
        <f ca="1">IF(TODAY()-AB322&gt;365,"Iniciar Processo de Reajuste","Aguardar anualidade")</f>
        <v>Iniciar Processo de Reajuste</v>
      </c>
      <c r="AT322" s="58" t="str">
        <f>_xlfn.CONCAT(TEXT(B322,"000"),"/",C322)</f>
        <v>004/2021</v>
      </c>
      <c r="AU322" s="58"/>
      <c r="AV322" s="58" t="str" cm="1">
        <f t="array" ref="AV322">IF(CONTRATOS[[#This Row],[NOME DO FISCAL ]]="Sem indicação",
   CONTRATOS[[#This Row],[NOME DO FISCAL ]],
   _xlfn.LET(
      _xlpm.s, " "&amp;TRIM(CONTRATOS[[#This Row],[NOME DO FISCAL ]]),
      _xlpm.n, LEN(_xlpm.s)-1,
      _xlpm.idx, _xlfn.SEQUENCE(1,_xlpm.n),
      _xlpm.letras, IF(MID(_xlpm.s,_xlpm.idx,1)=" ", MID(_xlpm.s,_xlpm.idx+1,1), ""),
      _xlfn.TEXTJOIN("",TRUE,_xlpm.letras)
   )
)</f>
        <v>RMP</v>
      </c>
      <c r="AW322" s="57" t="str">
        <f>IF(CONTRATOS[[#This Row],[FISCAL DEMANDANTE]]="sem indicação",CONTRATOS[[#This Row],[FISCAL TECNICO]],CONTRATOS[[#This Row],[FISCAL DEMANDANTE]])</f>
        <v>Rafaela Martins Prazeres</v>
      </c>
      <c r="AX322" s="540" cm="1">
        <f t="array" ref="AX32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17456377.039999999</v>
      </c>
      <c r="AY322" s="58" t="str">
        <f>_xlfn.CONCAT(CONTRATOS[[#This Row],[ARP ou CONTRATO]],CONTRATOS[[#This Row],[N°ANO]])</f>
        <v>CONTRATO004/2021</v>
      </c>
      <c r="AZ322" s="293" t="str">
        <f>IF(ISNUMBER(FIND("8.666",AA322)),
"Nos termos da Portaria n° 3.615/2021-GP, a prorrogação de contratos administrativos deverá ser instaurada com antecedência mínima de 60 (sessenta) dias do término da vigência, mediante envio do respectivo expediente à SEADM, via SEI.",
IF(ISNUMBER(FIND("14.133",AA322)),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22" s="556"/>
    </row>
    <row r="323" spans="1:53" ht="118.5">
      <c r="A323" s="116" t="s">
        <v>52</v>
      </c>
      <c r="B323" s="68" t="s">
        <v>637</v>
      </c>
      <c r="C323" s="69" t="s">
        <v>2056</v>
      </c>
      <c r="D323" s="97" t="s">
        <v>2057</v>
      </c>
      <c r="E323" s="58" t="s">
        <v>2058</v>
      </c>
      <c r="F323" s="59" t="s">
        <v>2059</v>
      </c>
      <c r="G323" s="115" t="s">
        <v>57</v>
      </c>
      <c r="H323" s="58" t="s">
        <v>58</v>
      </c>
      <c r="I323" s="60" t="s">
        <v>2060</v>
      </c>
      <c r="J323" s="61">
        <v>43769</v>
      </c>
      <c r="K323" s="62" t="str">
        <f>TEXT(J323,"DD/MM/AA")</f>
        <v>31/10/19</v>
      </c>
      <c r="L323" s="61">
        <v>45838</v>
      </c>
      <c r="M323" s="63" t="str">
        <f>TEXT(L323,"DD/MM/AA")</f>
        <v>30/06/25</v>
      </c>
      <c r="N323" s="62">
        <f>_xlfn.DAYS(CONTRATOS[[#This Row],[TÉRMINO]],CONTRATOS[[#This Row],[INÍCIO]])</f>
        <v>2069</v>
      </c>
      <c r="O323" s="62" t="str">
        <f ca="1">IF(ISBLANK(CONTRATOS[[#This Row],[TÉRMINO]]),"-",IF(ISNUMBER(CONTRATOS[[#This Row],[TÉRMINO]]),IF(CONTRATOS[[#This Row],[TÉRMINO]]&lt;TODAY(),"EXPIRADO",CONTRATOS[[#This Row],[TÉRMINO]]-TODAY()),"INDETERMINADO"))</f>
        <v>EXPIRADO</v>
      </c>
      <c r="P323" s="64" t="str">
        <f ca="1">IF(O323="EXPIRADO","EXPIRADO",(IF(O323&lt;=30,"INFERIOR A 30 DIAS",(IF(O323&lt;=60,"INFERIOR A 60 DIAS",(IF(O323&lt;=90,"INFERIOR A 90 DIAS",(IF(O323&lt;=120,"INFERIOR A 120 DIAS",(IF(O323&lt;150,"INFERIOR A 150 DIAS",(IF(O323=150,"150 DIAS","SUPERIOR A 150 DIAS")))))))))))))</f>
        <v>EXPIRADO</v>
      </c>
      <c r="Q323" s="64" t="str">
        <f ca="1">IF(CONTRATOS[[#This Row],[TÉRMINO]]="","VIGENTE",IF(CONTRATOS[[#This Row],[TÉRMINO]]&gt;=TODAY(),"VIGENTE","EXPIRADO"))</f>
        <v>EXPIRADO</v>
      </c>
      <c r="R323" s="360">
        <v>39000</v>
      </c>
      <c r="S323" s="65" t="s">
        <v>60</v>
      </c>
      <c r="T323" s="66">
        <f>IF(LEFT(AY323,3)="ARP",
    0,
    IFERROR(VLOOKUP(AY323,'M.11 Contratos execução'!A:V,17,FALSE),0)
)</f>
        <v>5</v>
      </c>
      <c r="U323" s="58" t="s">
        <v>207</v>
      </c>
      <c r="V323" s="58" t="s">
        <v>2061</v>
      </c>
      <c r="W323" s="96" cm="1">
        <f t="array" ref="W32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23" s="96" cm="1">
        <f t="array" ref="X32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28897.11</v>
      </c>
      <c r="Y323" s="67" t="s">
        <v>2062</v>
      </c>
      <c r="Z323" s="158">
        <v>45596</v>
      </c>
      <c r="AA323" s="60" t="s">
        <v>64</v>
      </c>
      <c r="AB323" s="58"/>
      <c r="AC323" s="58" t="s">
        <v>65</v>
      </c>
      <c r="AD323" s="58" t="str">
        <f>IF(CONTRATOS[[#This Row],[DIAS_CONTRATO]]&lt;=1800,"PRAZO LEGAL",IF(CONTRATOS[[#This Row],[DIAS_CONTRATO]]&lt;=2130,"EXCEPCIONAL","EMERGENCIAL"))</f>
        <v>EXCEPCIONAL</v>
      </c>
      <c r="AE323" s="58" t="str">
        <f>YEAR(L323) &amp; " - " &amp; IF(MONTH(L323)&lt;=3, "1º Trimestre", IF(MONTH(L323)&lt;=6, "2º Trimestre", IF(MONTH(L323)&lt;=9, "3º Trimestre", IF(MONTH(L323)&lt;=12, "4º Trimestre"))))</f>
        <v>2025 - 2º Trimestre</v>
      </c>
      <c r="AF323" s="61">
        <f>CONTRATOS[[#This Row],[TÉRMINO]]-60</f>
        <v>45778</v>
      </c>
      <c r="AG323" s="116" t="str">
        <f>IF(Z323="","Sem informação", IF(Z323&lt;=AF323, "Dentro do prazo", "Fora do prazo"))</f>
        <v>Dentro do prazo</v>
      </c>
      <c r="AH323" s="79" t="s">
        <v>66</v>
      </c>
      <c r="AJ323" s="58" t="s">
        <v>1734</v>
      </c>
      <c r="AK323" s="58" t="s">
        <v>69</v>
      </c>
      <c r="AL323" s="58" t="s">
        <v>69</v>
      </c>
      <c r="AM323" s="115" t="s">
        <v>2063</v>
      </c>
      <c r="AN323" s="115" t="s">
        <v>69</v>
      </c>
      <c r="AO323" s="134" t="s">
        <v>2064</v>
      </c>
      <c r="AP323" s="143">
        <f ca="1">CONTRATOS[[#This Row],[TÉRMINO]]-TODAY()</f>
        <v>-336</v>
      </c>
      <c r="AQ323" s="58" t="str">
        <f>IF(YEAR(CONTRATOS[[#This Row],[TÉRMINO]])=2024,INT((MONTH(CONTRATOS[[#This Row],[TÉRMINO]])+2)/3),"")</f>
        <v/>
      </c>
      <c r="AR323" s="58"/>
      <c r="AS323" s="58" t="str">
        <f ca="1">IF(TODAY()-AB323&gt;365,"Iniciar Processo de Reajuste","Aguardar anualidade")</f>
        <v>Iniciar Processo de Reajuste</v>
      </c>
      <c r="AT323" s="58" t="str">
        <f>_xlfn.CONCAT(TEXT(B323,"000"),"/",C323)</f>
        <v>045/2019</v>
      </c>
      <c r="AU323" s="58"/>
      <c r="AV323" s="58" t="str" cm="1">
        <f t="array" ref="AV323">IF(CONTRATOS[[#This Row],[NOME DO FISCAL ]]="Sem indicação",
   CONTRATOS[[#This Row],[NOME DO FISCAL ]],
   _xlfn.LET(
      _xlpm.s, " "&amp;TRIM(CONTRATOS[[#This Row],[NOME DO FISCAL ]]),
      _xlpm.n, LEN(_xlpm.s)-1,
      _xlpm.idx, _xlfn.SEQUENCE(1,_xlpm.n),
      _xlpm.letras, IF(MID(_xlpm.s,_xlpm.idx,1)=" ", MID(_xlpm.s,_xlpm.idx+1,1), ""),
      _xlfn.TEXTJOIN("",TRUE,_xlpm.letras)
   )
)</f>
        <v>Sem indicação</v>
      </c>
      <c r="AW323" s="57" t="str">
        <f>IF(CONTRATOS[[#This Row],[FISCAL DEMANDANTE]]="sem indicação",CONTRATOS[[#This Row],[FISCAL TECNICO]],CONTRATOS[[#This Row],[FISCAL DEMANDANTE]])</f>
        <v>Sem indicação</v>
      </c>
      <c r="AX323" s="540" cm="1">
        <f t="array" ref="AX32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258169.94</v>
      </c>
      <c r="AY323" s="58" t="str">
        <f>_xlfn.CONCAT(CONTRATOS[[#This Row],[ARP ou CONTRATO]],CONTRATOS[[#This Row],[N°ANO]])</f>
        <v>CONTRATO045/2019</v>
      </c>
      <c r="AZ323" s="293" t="str">
        <f>IF(ISNUMBER(FIND("8.666",AA323)),
"Nos termos da Portaria n° 3.615/2021-GP, a prorrogação de contratos administrativos deverá ser instaurada com antecedência mínima de 60 (sessenta) dias do término da vigência, mediante envio do respectivo expediente à SEADM, via SEI.",
IF(ISNUMBER(FIND("14.133",AA323)),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23" s="556"/>
    </row>
    <row r="324" spans="1:53" ht="72">
      <c r="A324" s="116" t="s">
        <v>52</v>
      </c>
      <c r="B324" s="57" t="s">
        <v>408</v>
      </c>
      <c r="C324" s="58">
        <v>2024</v>
      </c>
      <c r="D324" s="57" t="s">
        <v>2065</v>
      </c>
      <c r="E324" s="58" t="s">
        <v>2066</v>
      </c>
      <c r="F324" s="59" t="s">
        <v>2067</v>
      </c>
      <c r="G324" s="57" t="s">
        <v>57</v>
      </c>
      <c r="H324" s="58" t="s">
        <v>132</v>
      </c>
      <c r="I324" s="60" t="s">
        <v>2068</v>
      </c>
      <c r="J324" s="61">
        <v>45474</v>
      </c>
      <c r="K324" s="62" t="str">
        <f>TEXT(J324,"DD/MM/AA")</f>
        <v>01/07/24</v>
      </c>
      <c r="L324" s="61">
        <v>45839</v>
      </c>
      <c r="M324" s="63" t="str">
        <f>TEXT(L324,"DD/MM/AA")</f>
        <v>01/07/25</v>
      </c>
      <c r="N324" s="115">
        <f>_xlfn.DAYS(CONTRATOS[[#This Row],[TÉRMINO]],CONTRATOS[[#This Row],[INÍCIO]])</f>
        <v>365</v>
      </c>
      <c r="O324" s="64" t="str">
        <f ca="1">IF(ISBLANK(CONTRATOS[[#This Row],[TÉRMINO]]),"-",IF(ISNUMBER(CONTRATOS[[#This Row],[TÉRMINO]]),IF(CONTRATOS[[#This Row],[TÉRMINO]]&lt;TODAY(),"EXPIRADO",CONTRATOS[[#This Row],[TÉRMINO]]-TODAY()),"INDETERMINADO"))</f>
        <v>EXPIRADO</v>
      </c>
      <c r="P324" s="64" t="str">
        <f ca="1">IF(O324="EXPIRADO","EXPIRADO",(IF(O324&lt;=30,"INFERIOR A 30 DIAS",(IF(O324&lt;=60,"INFERIOR A 60 DIAS",(IF(O324&lt;=90,"INFERIOR A 90 DIAS",(IF(O324&lt;=120,"INFERIOR A 120 DIAS",(IF(O324&lt;150,"INFERIOR A 150 DIAS",(IF(O324=150,"150 DIAS","SUPERIOR A 150 DIAS")))))))))))))</f>
        <v>EXPIRADO</v>
      </c>
      <c r="Q324" s="62" t="str">
        <f ca="1">IF(CONTRATOS[[#This Row],[TÉRMINO]]="","VIGENTE",IF(CONTRATOS[[#This Row],[TÉRMINO]]&gt;=TODAY(),"VIGENTE","EXPIRADO"))</f>
        <v>EXPIRADO</v>
      </c>
      <c r="R324" s="72">
        <v>56000</v>
      </c>
      <c r="S324" s="65" t="s">
        <v>2069</v>
      </c>
      <c r="T324" s="66">
        <f>IF(LEFT(AY324,3)="ARP",
    0,
    IFERROR(VLOOKUP(AY324,'M.11 Contratos execução'!A:V,17,FALSE),0)
)</f>
        <v>0</v>
      </c>
      <c r="U324" s="58" t="s">
        <v>2070</v>
      </c>
      <c r="V324" s="167" t="s">
        <v>2071</v>
      </c>
      <c r="W324" s="96" cm="1">
        <f t="array" ref="W32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24" s="96" cm="1">
        <f t="array" ref="X32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56000</v>
      </c>
      <c r="Y324" s="67" t="s">
        <v>2072</v>
      </c>
      <c r="Z324" s="158"/>
      <c r="AA324" s="58" t="s">
        <v>81</v>
      </c>
      <c r="AB324" s="61">
        <v>45446</v>
      </c>
      <c r="AC324" s="58" t="s">
        <v>66</v>
      </c>
      <c r="AD324" s="289" t="str">
        <f>IF(CONTRATOS[[#This Row],[DIAS_CONTRATO]]&lt;=1800,"PRAZO LEGAL",IF(CONTRATOS[[#This Row],[DIAS_CONTRATO]]&lt;=2130,"EXCEPCIONAL","EMERGENCIAL"))</f>
        <v>PRAZO LEGAL</v>
      </c>
      <c r="AE324" s="116" t="str">
        <f>YEAR(L324) &amp; " - " &amp; IF(MONTH(L324)&lt;=3, "1º Trimestre", IF(MONTH(L324)&lt;=6, "2º Trimestre", IF(MONTH(L324)&lt;=9, "3º Trimestre", IF(MONTH(L324)&lt;=12, "4º Trimestre"))))</f>
        <v>2025 - 3º Trimestre</v>
      </c>
      <c r="AF324" s="130">
        <f>CONTRATOS[[#This Row],[TÉRMINO]]-60</f>
        <v>45779</v>
      </c>
      <c r="AG324" s="116" t="str">
        <f>IF(Z324="","Sem informação", IF(Z324&lt;=AF324, "Dentro do prazo", "Fora do prazo"))</f>
        <v>Sem informação</v>
      </c>
      <c r="AH324" s="79" t="s">
        <v>66</v>
      </c>
      <c r="AJ324" s="58" t="s">
        <v>2073</v>
      </c>
      <c r="AK324" s="58" t="s">
        <v>69</v>
      </c>
      <c r="AL324" s="58" t="s">
        <v>2074</v>
      </c>
      <c r="AM324" s="58" t="s">
        <v>2075</v>
      </c>
      <c r="AN324" s="58" t="s">
        <v>69</v>
      </c>
      <c r="AO324" s="169" t="s">
        <v>2076</v>
      </c>
      <c r="AP324" s="143">
        <f ca="1">CONTRATOS[[#This Row],[TÉRMINO]]-TODAY()</f>
        <v>-335</v>
      </c>
      <c r="AQ324" s="58" t="str">
        <f>IF(YEAR(CONTRATOS[[#This Row],[TÉRMINO]])=2024,INT((MONTH(CONTRATOS[[#This Row],[TÉRMINO]])+2)/3),"")</f>
        <v/>
      </c>
      <c r="AR324" s="58"/>
      <c r="AS324" s="58" t="str">
        <f ca="1">IF(TODAY()-AB324&gt;365,"Iniciar Processo de Reajuste","Aguardar anualidade")</f>
        <v>Iniciar Processo de Reajuste</v>
      </c>
      <c r="AT324" s="58" t="str">
        <f>_xlfn.CONCAT(TEXT(B324,"000"),"/",C324)</f>
        <v>065/2024</v>
      </c>
      <c r="AU324" s="58"/>
      <c r="AV324" s="58" t="str" cm="1">
        <f t="array" ref="AV324">IF(CONTRATOS[[#This Row],[NOME DO FISCAL ]]="Sem indicação",
   CONTRATOS[[#This Row],[NOME DO FISCAL ]],
   _xlfn.LET(
      _xlpm.s, " "&amp;TRIM(CONTRATOS[[#This Row],[NOME DO FISCAL ]]),
      _xlpm.n, LEN(_xlpm.s)-1,
      _xlpm.idx, _xlfn.SEQUENCE(1,_xlpm.n),
      _xlpm.letras, IF(MID(_xlpm.s,_xlpm.idx,1)=" ", MID(_xlpm.s,_xlpm.idx+1,1), ""),
      _xlfn.TEXTJOIN("",TRUE,_xlpm.letras)
   )
)</f>
        <v>PP</v>
      </c>
      <c r="AW324" s="57" t="str">
        <f>IF(CONTRATOS[[#This Row],[FISCAL DEMANDANTE]]="sem indicação",CONTRATOS[[#This Row],[FISCAL TECNICO]],CONTRATOS[[#This Row],[FISCAL DEMANDANTE]])</f>
        <v>Pollyana Pires</v>
      </c>
      <c r="AX324" s="540" cm="1">
        <f t="array" ref="AX32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5603.02</v>
      </c>
      <c r="AY324" s="58" t="str">
        <f>_xlfn.CONCAT(CONTRATOS[[#This Row],[ARP ou CONTRATO]],CONTRATOS[[#This Row],[N°ANO]])</f>
        <v>CONTRATO065/2024</v>
      </c>
      <c r="AZ324" s="293" t="str">
        <f>IF(ISNUMBER(FIND("8.666",AA324)),
"Nos termos da Portaria n° 3.615/2021-GP, a prorrogação de contratos administrativos deverá ser instaurada com antecedência mínima de 60 (sessenta) dias do término da vigência, mediante envio do respectivo expediente à SEADM, via SEI.",
IF(ISNUMBER(FIND("14.133",AA324)),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24" s="556"/>
    </row>
    <row r="325" spans="1:53" s="215" customFormat="1" ht="84">
      <c r="A325" s="116" t="s">
        <v>52</v>
      </c>
      <c r="B325" s="57" t="s">
        <v>88</v>
      </c>
      <c r="C325" s="58">
        <v>2022</v>
      </c>
      <c r="D325" s="57" t="s">
        <v>2077</v>
      </c>
      <c r="E325" s="58" t="s">
        <v>2078</v>
      </c>
      <c r="F325" s="59" t="s">
        <v>2079</v>
      </c>
      <c r="G325" s="62" t="s">
        <v>144</v>
      </c>
      <c r="H325" s="58" t="s">
        <v>111</v>
      </c>
      <c r="I325" s="58" t="s">
        <v>2080</v>
      </c>
      <c r="J325" s="61">
        <v>44762</v>
      </c>
      <c r="K325" s="75" t="str">
        <f>TEXT(J325,"DD/MM/AA")</f>
        <v>20/07/22</v>
      </c>
      <c r="L325" s="61">
        <v>45858</v>
      </c>
      <c r="M325" s="76" t="str">
        <f>TEXT(L325,"DD/MM/AA")</f>
        <v>20/07/25</v>
      </c>
      <c r="N325" s="75">
        <f>_xlfn.DAYS(CONTRATOS[[#This Row],[TÉRMINO]],CONTRATOS[[#This Row],[INÍCIO]])</f>
        <v>1096</v>
      </c>
      <c r="O325" s="64" t="str">
        <f ca="1">IF(ISBLANK(CONTRATOS[[#This Row],[TÉRMINO]]),"-",IF(ISNUMBER(CONTRATOS[[#This Row],[TÉRMINO]]),IF(CONTRATOS[[#This Row],[TÉRMINO]]&lt;TODAY(),"EXPIRADO",CONTRATOS[[#This Row],[TÉRMINO]]-TODAY()),"INDETERMINADO"))</f>
        <v>EXPIRADO</v>
      </c>
      <c r="P325" s="64" t="str">
        <f ca="1">IF(O325="EXPIRADO","EXPIRADO",(IF(O325&lt;=30,"INFERIOR A 30 DIAS",(IF(O325&lt;=60,"INFERIOR A 60 DIAS",(IF(O325&lt;=90,"INFERIOR A 90 DIAS",(IF(O325&lt;=120,"INFERIOR A 120 DIAS",(IF(O325&lt;150,"INFERIOR A 150 DIAS",(IF(O325=150,"150 DIAS","SUPERIOR A 150 DIAS")))))))))))))</f>
        <v>EXPIRADO</v>
      </c>
      <c r="Q325" s="64" t="str">
        <f ca="1">IF(CONTRATOS[[#This Row],[TÉRMINO]]="","VIGENTE",IF(CONTRATOS[[#This Row],[TÉRMINO]]&gt;=TODAY(),"VIGENTE","EXPIRADO"))</f>
        <v>EXPIRADO</v>
      </c>
      <c r="R325" s="293">
        <v>10407400</v>
      </c>
      <c r="S325" s="65" t="s">
        <v>60</v>
      </c>
      <c r="T325" s="66">
        <f>IF(LEFT(AY325,3)="ARP",
    0,
    IFERROR(VLOOKUP(AY325,'M.11 Contratos execução'!A:V,17,FALSE),0)
)</f>
        <v>1</v>
      </c>
      <c r="U325" s="594" t="s">
        <v>98</v>
      </c>
      <c r="V325" s="58" t="s">
        <v>2081</v>
      </c>
      <c r="W325" s="96" cm="1">
        <f t="array" ref="W32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25" s="96" cm="1">
        <f t="array" ref="X32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13009250</v>
      </c>
      <c r="Y325" s="67" t="s">
        <v>2082</v>
      </c>
      <c r="Z325" s="158"/>
      <c r="AA325" s="58" t="s">
        <v>64</v>
      </c>
      <c r="AB325" s="58"/>
      <c r="AC325" s="58" t="s">
        <v>101</v>
      </c>
      <c r="AD325" s="58" t="str">
        <f>IF(CONTRATOS[[#This Row],[DIAS_CONTRATO]]&lt;=1800,"PRAZO LEGAL",IF(CONTRATOS[[#This Row],[DIAS_CONTRATO]]&lt;=2130,"EXCEPCIONAL","EMERGENCIAL"))</f>
        <v>PRAZO LEGAL</v>
      </c>
      <c r="AE325" s="58" t="str">
        <f>YEAR(L325) &amp; " - " &amp; IF(MONTH(L325)&lt;=3, "1º Trimestre", IF(MONTH(L325)&lt;=6, "2º Trimestre", IF(MONTH(L325)&lt;=9, "3º Trimestre", IF(MONTH(L325)&lt;=12, "4º Trimestre"))))</f>
        <v>2025 - 3º Trimestre</v>
      </c>
      <c r="AF325" s="61">
        <f>CONTRATOS[[#This Row],[TÉRMINO]]-60</f>
        <v>45798</v>
      </c>
      <c r="AG325" s="116" t="str">
        <f>IF(Z325="","Sem informação", IF(Z325&lt;=AF325, "Dentro do prazo", "Fora do prazo"))</f>
        <v>Sem informação</v>
      </c>
      <c r="AH325" s="79" t="s">
        <v>66</v>
      </c>
      <c r="AI325" s="58" t="s">
        <v>2083</v>
      </c>
      <c r="AJ325" s="58" t="s">
        <v>102</v>
      </c>
      <c r="AK325" s="58" t="s">
        <v>103</v>
      </c>
      <c r="AL325" s="58" t="s">
        <v>104</v>
      </c>
      <c r="AM325" s="62" t="s">
        <v>103</v>
      </c>
      <c r="AN325" s="62" t="s">
        <v>311</v>
      </c>
      <c r="AO32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denison.soares@tjpa.jus.br;arilson.silva@tjpa.jus.br; claudio.cabral@tjpa.jus.br; arilson.silva@tjpa.jus.br; bruno.bcardoso@tjpa.jus.br;coordenadoria.contratos@tjpa.jus.br</v>
      </c>
      <c r="AP325" s="143">
        <f ca="1">CONTRATOS[[#This Row],[TÉRMINO]]-TODAY()</f>
        <v>-316</v>
      </c>
      <c r="AQ325" s="58" t="str">
        <f>IF(YEAR(CONTRATOS[[#This Row],[TÉRMINO]])=2024,INT((MONTH(CONTRATOS[[#This Row],[TÉRMINO]])+2)/3),"")</f>
        <v/>
      </c>
      <c r="AR325" s="58"/>
      <c r="AS325" s="58" t="str">
        <f ca="1">IF(TODAY()-AB325&gt;365,"Iniciar Processo de Reajuste","Aguardar anualidade")</f>
        <v>Iniciar Processo de Reajuste</v>
      </c>
      <c r="AT325" s="58" t="str">
        <f>_xlfn.CONCAT(TEXT(B325,"000"),"/",C325)</f>
        <v>061/2022</v>
      </c>
      <c r="AU325" s="58"/>
      <c r="AV325" s="58" t="str" cm="1">
        <f t="array" ref="AV325">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325" s="57" t="str">
        <f>IF(CONTRATOS[[#This Row],[FISCAL DEMANDANTE]]="sem indicação",CONTRATOS[[#This Row],[FISCAL TECNICO]],CONTRATOS[[#This Row],[FISCAL DEMANDANTE]])</f>
        <v>Arilson Galdino da Silva</v>
      </c>
      <c r="AX325" s="540" cm="1">
        <f t="array" ref="AX32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13451426</v>
      </c>
      <c r="AY325" s="58" t="str">
        <f>_xlfn.CONCAT(CONTRATOS[[#This Row],[ARP ou CONTRATO]],CONTRATOS[[#This Row],[N°ANO]])</f>
        <v>CONTRATO061/2022</v>
      </c>
      <c r="AZ325" s="293" t="str">
        <f>IF(ISNUMBER(FIND("8.666",AA325)),
"Nos termos da Portaria n° 3.615/2021-GP, a prorrogação de contratos administrativos deverá ser instaurada com antecedência mínima de 60 (sessenta) dias do término da vigência, mediante envio do respectivo expediente à SEADM, via SEI.",
IF(ISNUMBER(FIND("14.133",AA325)),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25" s="556"/>
    </row>
    <row r="326" spans="1:53" ht="76.5" customHeight="1">
      <c r="A326" s="116" t="s">
        <v>52</v>
      </c>
      <c r="B326" s="68" t="s">
        <v>263</v>
      </c>
      <c r="C326" s="69">
        <v>2021</v>
      </c>
      <c r="D326" s="57" t="s">
        <v>2084</v>
      </c>
      <c r="E326" s="58" t="s">
        <v>2085</v>
      </c>
      <c r="F326" s="59" t="s">
        <v>307</v>
      </c>
      <c r="G326" s="115" t="s">
        <v>144</v>
      </c>
      <c r="H326" s="58" t="s">
        <v>58</v>
      </c>
      <c r="I326" s="60" t="s">
        <v>308</v>
      </c>
      <c r="J326" s="61">
        <v>44399</v>
      </c>
      <c r="K326" s="135">
        <v>45860</v>
      </c>
      <c r="L326" s="61">
        <v>45860</v>
      </c>
      <c r="M326" s="63" t="str">
        <f>TEXT(L326,"DD/MM/AA")</f>
        <v>22/07/25</v>
      </c>
      <c r="N326" s="62">
        <f>_xlfn.DAYS(CONTRATOS[[#This Row],[TÉRMINO]],CONTRATOS[[#This Row],[INÍCIO]])</f>
        <v>1461</v>
      </c>
      <c r="O326" s="64" t="str">
        <f ca="1">IF(ISBLANK(CONTRATOS[[#This Row],[TÉRMINO]]),"-",IF(ISNUMBER(CONTRATOS[[#This Row],[TÉRMINO]]),IF(CONTRATOS[[#This Row],[TÉRMINO]]&lt;TODAY(),"EXPIRADO",CONTRATOS[[#This Row],[TÉRMINO]]-TODAY()),"INDETERMINADO"))</f>
        <v>EXPIRADO</v>
      </c>
      <c r="P326" s="64" t="str">
        <f ca="1">IF(O326="EXPIRADO","EXPIRADO",(IF(O326&lt;=30,"INFERIOR A 30 DIAS",(IF(O326&lt;=60,"INFERIOR A 60 DIAS",(IF(O326&lt;=90,"INFERIOR A 90 DIAS",(IF(O326&lt;=120,"INFERIOR A 120 DIAS",(IF(O326&lt;150,"INFERIOR A 150 DIAS",(IF(O326=150,"150 DIAS","SUPERIOR A 150 DIAS")))))))))))))</f>
        <v>EXPIRADO</v>
      </c>
      <c r="Q326" s="64" t="str">
        <f ca="1">IF(CONTRATOS[[#This Row],[TÉRMINO]]="","VIGENTE",IF(CONTRATOS[[#This Row],[TÉRMINO]]&gt;=TODAY(),"VIGENTE","EXPIRADO"))</f>
        <v>EXPIRADO</v>
      </c>
      <c r="R326" s="293">
        <v>44050</v>
      </c>
      <c r="S326" s="65" t="s">
        <v>60</v>
      </c>
      <c r="T326" s="66">
        <f>IF(LEFT(AY326,3)="ARP",
    0,
    IFERROR(VLOOKUP(AY326,'M.11 Contratos execução'!A:V,17,FALSE),0)
)</f>
        <v>0</v>
      </c>
      <c r="U326" s="594" t="s">
        <v>98</v>
      </c>
      <c r="V326" s="58" t="s">
        <v>2086</v>
      </c>
      <c r="W326" s="96" cm="1">
        <f t="array" ref="W32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26" s="96" cm="1">
        <f t="array" ref="X32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44050</v>
      </c>
      <c r="Y326" s="158" t="s">
        <v>2087</v>
      </c>
      <c r="Z326" s="158"/>
      <c r="AA326" s="58" t="s">
        <v>64</v>
      </c>
      <c r="AB326" s="58"/>
      <c r="AC326" s="58" t="s">
        <v>101</v>
      </c>
      <c r="AD326" s="58" t="str">
        <f>IF(CONTRATOS[[#This Row],[DIAS_CONTRATO]]&lt;=1800,"PRAZO LEGAL",IF(CONTRATOS[[#This Row],[DIAS_CONTRATO]]&lt;=2130,"EXCEPCIONAL","EMERGENCIAL"))</f>
        <v>PRAZO LEGAL</v>
      </c>
      <c r="AE326" s="58" t="str">
        <f>YEAR(L326) &amp; " - " &amp; IF(MONTH(L326)&lt;=3, "1º Trimestre", IF(MONTH(L326)&lt;=6, "2º Trimestre", IF(MONTH(L326)&lt;=9, "3º Trimestre", IF(MONTH(L326)&lt;=12, "4º Trimestre"))))</f>
        <v>2025 - 3º Trimestre</v>
      </c>
      <c r="AF326" s="61">
        <f>CONTRATOS[[#This Row],[TÉRMINO]]-60</f>
        <v>45800</v>
      </c>
      <c r="AG326" s="116" t="str">
        <f>IF(Z326="","Sem informação", IF(Z326&lt;=AF326, "Dentro do prazo", "Fora do prazo"))</f>
        <v>Sem informação</v>
      </c>
      <c r="AH326" s="58" t="s">
        <v>66</v>
      </c>
      <c r="AJ326" s="58" t="s">
        <v>102</v>
      </c>
      <c r="AK326" s="58" t="s">
        <v>103</v>
      </c>
      <c r="AL326" s="58" t="s">
        <v>104</v>
      </c>
      <c r="AM326" s="115" t="s">
        <v>322</v>
      </c>
      <c r="AN326" s="115" t="s">
        <v>311</v>
      </c>
      <c r="AO32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denison.soares@tjpa.jus.br;arilson.silva@tjpa.jus.br; claudio.cabral@tjpa.jus.br; erick.bol@tjpa.jus.br; bruno.bcardoso@tjpa.jus.br;coordenadoria.contratos@tjpa.jus.br</v>
      </c>
      <c r="AP326" s="143">
        <f ca="1">CONTRATOS[[#This Row],[TÉRMINO]]-TODAY()</f>
        <v>-314</v>
      </c>
      <c r="AQ326" s="58" t="str">
        <f>IF(YEAR(CONTRATOS[[#This Row],[TÉRMINO]])=2024,INT((MONTH(CONTRATOS[[#This Row],[TÉRMINO]])+2)/3),"")</f>
        <v/>
      </c>
      <c r="AR326" s="58"/>
      <c r="AS326" s="58" t="str">
        <f ca="1">IF(TODAY()-AB326&gt;365,"Iniciar Processo de Reajuste","Aguardar anualidade")</f>
        <v>Iniciar Processo de Reajuste</v>
      </c>
      <c r="AT326" s="58" t="str">
        <f>_xlfn.CONCAT(TEXT(B326,"000"),"/",C326)</f>
        <v>034/2021</v>
      </c>
      <c r="AU326" s="58"/>
      <c r="AV326" s="58" t="str" cm="1">
        <f t="array" ref="AV326">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326" s="57" t="str">
        <f>IF(CONTRATOS[[#This Row],[FISCAL DEMANDANTE]]="sem indicação",CONTRATOS[[#This Row],[FISCAL TECNICO]],CONTRATOS[[#This Row],[FISCAL DEMANDANTE]])</f>
        <v>Arilson Galdino da Silva</v>
      </c>
      <c r="AX326" s="540" cm="1">
        <f t="array" ref="AX32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36365.629999999997</v>
      </c>
      <c r="AY326" s="58" t="str">
        <f>_xlfn.CONCAT(CONTRATOS[[#This Row],[ARP ou CONTRATO]],CONTRATOS[[#This Row],[N°ANO]])</f>
        <v>CONTRATO034/2021</v>
      </c>
      <c r="AZ326" s="293" t="str">
        <f>IF(ISNUMBER(FIND("8.666",AA326)),
"Nos termos da Portaria n° 3.615/2021-GP, a prorrogação de contratos administrativos deverá ser instaurada com antecedência mínima de 60 (sessenta) dias do término da vigência, mediante envio do respectivo expediente à SEADM, via SEI.",
IF(ISNUMBER(FIND("14.133",AA326)),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26" s="556"/>
    </row>
    <row r="327" spans="1:53" ht="76.5" customHeight="1">
      <c r="A327" s="116" t="s">
        <v>52</v>
      </c>
      <c r="B327" s="57" t="s">
        <v>829</v>
      </c>
      <c r="C327" s="58">
        <v>2024</v>
      </c>
      <c r="D327" s="57" t="s">
        <v>1868</v>
      </c>
      <c r="E327" s="58" t="s">
        <v>1869</v>
      </c>
      <c r="F327" s="59" t="s">
        <v>2088</v>
      </c>
      <c r="G327" s="57" t="s">
        <v>110</v>
      </c>
      <c r="H327" s="58" t="s">
        <v>58</v>
      </c>
      <c r="I327" s="60" t="s">
        <v>2089</v>
      </c>
      <c r="J327" s="61">
        <v>45496</v>
      </c>
      <c r="K327" s="62" t="str">
        <f>TEXT(J327,"DD/MM/AA")</f>
        <v>23/07/24</v>
      </c>
      <c r="L327" s="61">
        <v>45861</v>
      </c>
      <c r="M327" s="63" t="str">
        <f>TEXT(L327,"DD/MM/AA")</f>
        <v>23/07/25</v>
      </c>
      <c r="N327" s="115">
        <f>_xlfn.DAYS(CONTRATOS[[#This Row],[TÉRMINO]],CONTRATOS[[#This Row],[INÍCIO]])</f>
        <v>365</v>
      </c>
      <c r="O327" s="64" t="str">
        <f ca="1">IF(ISBLANK(CONTRATOS[[#This Row],[TÉRMINO]]),"-",IF(ISNUMBER(CONTRATOS[[#This Row],[TÉRMINO]]),IF(CONTRATOS[[#This Row],[TÉRMINO]]&lt;TODAY(),"EXPIRADO",CONTRATOS[[#This Row],[TÉRMINO]]-TODAY()),"INDETERMINADO"))</f>
        <v>EXPIRADO</v>
      </c>
      <c r="P327" s="64" t="str">
        <f ca="1">IF(O327="EXPIRADO","EXPIRADO",(IF(O327&lt;=30,"INFERIOR A 30 DIAS",(IF(O327&lt;=60,"INFERIOR A 60 DIAS",(IF(O327&lt;=90,"INFERIOR A 90 DIAS",(IF(O327&lt;=120,"INFERIOR A 120 DIAS",(IF(O327&lt;150,"INFERIOR A 150 DIAS",(IF(O327=150,"150 DIAS","SUPERIOR A 150 DIAS")))))))))))))</f>
        <v>EXPIRADO</v>
      </c>
      <c r="Q327" s="62" t="str">
        <f ca="1">IF(CONTRATOS[[#This Row],[TÉRMINO]]="","VIGENTE",IF(CONTRATOS[[#This Row],[TÉRMINO]]&gt;=TODAY(),"VIGENTE","EXPIRADO"))</f>
        <v>EXPIRADO</v>
      </c>
      <c r="R327" s="293">
        <v>313825.01</v>
      </c>
      <c r="S327" s="65" t="s">
        <v>60</v>
      </c>
      <c r="T327" s="66">
        <f>IF(LEFT(AY327,3)="ARP",
    0,
    IFERROR(VLOOKUP(AY327,'M.11 Contratos execução'!A:V,17,FALSE),0)
)</f>
        <v>2</v>
      </c>
      <c r="U327" s="58" t="s">
        <v>78</v>
      </c>
      <c r="V327" s="167" t="s">
        <v>2090</v>
      </c>
      <c r="W327" s="96" cm="1">
        <f t="array" ref="W32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27" s="96" cm="1">
        <f t="array" ref="X32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392032.02</v>
      </c>
      <c r="Y327" s="67" t="s">
        <v>2091</v>
      </c>
      <c r="Z327" s="158"/>
      <c r="AA327" s="58" t="s">
        <v>81</v>
      </c>
      <c r="AB327" s="61">
        <v>45404</v>
      </c>
      <c r="AC327" s="58" t="s">
        <v>66</v>
      </c>
      <c r="AD327" s="289" t="str">
        <f>IF(CONTRATOS[[#This Row],[DIAS_CONTRATO]]&lt;=1800,"PRAZO LEGAL",IF(CONTRATOS[[#This Row],[DIAS_CONTRATO]]&lt;=2130,"EXCEPCIONAL","EMERGENCIAL"))</f>
        <v>PRAZO LEGAL</v>
      </c>
      <c r="AE327" s="116" t="str">
        <f>YEAR(L327) &amp; " - " &amp; IF(MONTH(L327)&lt;=3, "1º Trimestre", IF(MONTH(L327)&lt;=6, "2º Trimestre", IF(MONTH(L327)&lt;=9, "3º Trimestre", IF(MONTH(L327)&lt;=12, "4º Trimestre"))))</f>
        <v>2025 - 3º Trimestre</v>
      </c>
      <c r="AF327" s="130">
        <f>CONTRATOS[[#This Row],[TÉRMINO]]-60</f>
        <v>45801</v>
      </c>
      <c r="AG327" s="116" t="str">
        <f>IF(Z327="","Sem informação", IF(Z327&lt;=AF327, "Dentro do prazo", "Fora do prazo"))</f>
        <v>Sem informação</v>
      </c>
      <c r="AH327" s="58" t="s">
        <v>66</v>
      </c>
      <c r="AJ327" s="58" t="s">
        <v>84</v>
      </c>
      <c r="AK327" s="58" t="s">
        <v>69</v>
      </c>
      <c r="AL327" s="58" t="s">
        <v>2092</v>
      </c>
      <c r="AM327" s="58" t="s">
        <v>69</v>
      </c>
      <c r="AN327" s="58" t="s">
        <v>69</v>
      </c>
      <c r="AO327" s="212" t="s">
        <v>2093</v>
      </c>
      <c r="AP327" s="143">
        <f ca="1">CONTRATOS[[#This Row],[TÉRMINO]]-TODAY()</f>
        <v>-313</v>
      </c>
      <c r="AQ327" s="58" t="str">
        <f>IF(YEAR(CONTRATOS[[#This Row],[TÉRMINO]])=2024,INT((MONTH(CONTRATOS[[#This Row],[TÉRMINO]])+2)/3),"")</f>
        <v/>
      </c>
      <c r="AR327" s="58"/>
      <c r="AS327" s="58" t="str">
        <f ca="1">IF(TODAY()-AB327&gt;365,"Iniciar Processo de Reajuste","Aguardar anualidade")</f>
        <v>Iniciar Processo de Reajuste</v>
      </c>
      <c r="AT327" s="58" t="str">
        <f>_xlfn.CONCAT(TEXT(B327,"000"),"/",C327)</f>
        <v>081/2024</v>
      </c>
      <c r="AU327" s="58"/>
      <c r="AV327" s="58" t="str" cm="1">
        <f t="array" ref="AV327">IF(CONTRATOS[[#This Row],[NOME DO FISCAL ]]="Sem indicação",
   CONTRATOS[[#This Row],[NOME DO FISCAL ]],
   _xlfn.LET(
      _xlpm.s, " "&amp;TRIM(CONTRATOS[[#This Row],[NOME DO FISCAL ]]),
      _xlpm.n, LEN(_xlpm.s)-1,
      _xlpm.idx, _xlfn.SEQUENCE(1,_xlpm.n),
      _xlpm.letras, IF(MID(_xlpm.s,_xlpm.idx,1)=" ", MID(_xlpm.s,_xlpm.idx+1,1), ""),
      _xlfn.TEXTJOIN("",TRUE,_xlpm.letras)
   )
)</f>
        <v>BSDdSB</v>
      </c>
      <c r="AW327" s="57" t="str">
        <f>IF(CONTRATOS[[#This Row],[FISCAL DEMANDANTE]]="sem indicação",CONTRATOS[[#This Row],[FISCAL TECNICO]],CONTRATOS[[#This Row],[FISCAL DEMANDANTE]])</f>
        <v>Barbara Suely Dantas de Sousa Barros</v>
      </c>
      <c r="AX327" s="540" cm="1">
        <f t="array" ref="AX32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78207.009999999995</v>
      </c>
      <c r="AY327" s="58" t="str">
        <f>_xlfn.CONCAT(CONTRATOS[[#This Row],[ARP ou CONTRATO]],CONTRATOS[[#This Row],[N°ANO]])</f>
        <v>CONTRATO081/2024</v>
      </c>
      <c r="AZ327" s="293" t="str">
        <f>IF(ISNUMBER(FIND("8.666",AA327)),
"Nos termos da Portaria n° 3.615/2021-GP, a prorrogação de contratos administrativos deverá ser instaurada com antecedência mínima de 60 (sessenta) dias do término da vigência, mediante envio do respectivo expediente à SEADM, via SEI.",
IF(ISNUMBER(FIND("14.133",AA327)),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27" s="556"/>
    </row>
    <row r="328" spans="1:53" ht="60">
      <c r="A328" s="58" t="s">
        <v>52</v>
      </c>
      <c r="B328" s="57" t="s">
        <v>1423</v>
      </c>
      <c r="C328" s="58">
        <v>2024</v>
      </c>
      <c r="D328" s="57" t="s">
        <v>2094</v>
      </c>
      <c r="E328" s="58" t="s">
        <v>2095</v>
      </c>
      <c r="F328" s="59" t="s">
        <v>2096</v>
      </c>
      <c r="G328" s="57" t="s">
        <v>110</v>
      </c>
      <c r="H328" s="58" t="s">
        <v>58</v>
      </c>
      <c r="I328" s="60" t="s">
        <v>2089</v>
      </c>
      <c r="J328" s="61">
        <v>45496</v>
      </c>
      <c r="K328" s="62" t="str">
        <f>TEXT(J328,"DD/MM/AA")</f>
        <v>23/07/24</v>
      </c>
      <c r="L328" s="61">
        <v>45861</v>
      </c>
      <c r="M328" s="63" t="str">
        <f>TEXT(L328,"DD/MM/AA")</f>
        <v>23/07/25</v>
      </c>
      <c r="N328" s="115">
        <f>_xlfn.DAYS(CONTRATOS[[#This Row],[TÉRMINO]],CONTRATOS[[#This Row],[INÍCIO]])</f>
        <v>365</v>
      </c>
      <c r="O328" s="64" t="str">
        <f ca="1">IF(ISBLANK(CONTRATOS[[#This Row],[TÉRMINO]]),"-",IF(ISNUMBER(CONTRATOS[[#This Row],[TÉRMINO]]),IF(CONTRATOS[[#This Row],[TÉRMINO]]&lt;TODAY(),"EXPIRADO",CONTRATOS[[#This Row],[TÉRMINO]]-TODAY()),"INDETERMINADO"))</f>
        <v>EXPIRADO</v>
      </c>
      <c r="P328" s="64" t="str">
        <f ca="1">IF(O328="EXPIRADO","EXPIRADO",(IF(O328&lt;=30,"INFERIOR A 30 DIAS",(IF(O328&lt;=60,"INFERIOR A 60 DIAS",(IF(O328&lt;=90,"INFERIOR A 90 DIAS",(IF(O328&lt;=120,"INFERIOR A 120 DIAS",(IF(O328&lt;150,"INFERIOR A 150 DIAS",(IF(O328=150,"150 DIAS","SUPERIOR A 150 DIAS")))))))))))))</f>
        <v>EXPIRADO</v>
      </c>
      <c r="Q328" s="62" t="str">
        <f ca="1">IF(CONTRATOS[[#This Row],[TÉRMINO]]="","VIGENTE",IF(CONTRATOS[[#This Row],[TÉRMINO]]&gt;=TODAY(),"VIGENTE","EXPIRADO"))</f>
        <v>EXPIRADO</v>
      </c>
      <c r="R328" s="293">
        <v>133753.20000000001</v>
      </c>
      <c r="S328" s="65" t="s">
        <v>60</v>
      </c>
      <c r="T328" s="66">
        <f>IF(LEFT(AY328,3)="ARP",
    0,
    IFERROR(VLOOKUP(AY328,'M.11 Contratos execução'!A:V,17,FALSE),0)
)</f>
        <v>1</v>
      </c>
      <c r="U328" s="58" t="s">
        <v>78</v>
      </c>
      <c r="V328" s="167" t="s">
        <v>2097</v>
      </c>
      <c r="W328" s="96" cm="1">
        <f t="array" ref="W32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28" s="96" cm="1">
        <f t="array" ref="X32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166787.54</v>
      </c>
      <c r="Y328" s="67" t="s">
        <v>2098</v>
      </c>
      <c r="Z328" s="158"/>
      <c r="AA328" s="58" t="s">
        <v>81</v>
      </c>
      <c r="AB328" s="61">
        <v>45404</v>
      </c>
      <c r="AC328" s="58" t="s">
        <v>66</v>
      </c>
      <c r="AD328" s="289" t="str">
        <f>IF(CONTRATOS[[#This Row],[DIAS_CONTRATO]]&lt;=1800,"PRAZO LEGAL",IF(CONTRATOS[[#This Row],[DIAS_CONTRATO]]&lt;=2130,"EXCEPCIONAL","EMERGENCIAL"))</f>
        <v>PRAZO LEGAL</v>
      </c>
      <c r="AE328" s="116" t="str">
        <f>YEAR(L328) &amp; " - " &amp; IF(MONTH(L328)&lt;=3, "1º Trimestre", IF(MONTH(L328)&lt;=6, "2º Trimestre", IF(MONTH(L328)&lt;=9, "3º Trimestre", IF(MONTH(L328)&lt;=12, "4º Trimestre"))))</f>
        <v>2025 - 3º Trimestre</v>
      </c>
      <c r="AF328" s="130">
        <f>CONTRATOS[[#This Row],[TÉRMINO]]-60</f>
        <v>45801</v>
      </c>
      <c r="AG328" s="116" t="str">
        <f>IF(Z328="","Sem informação", IF(Z328&lt;=AF328, "Dentro do prazo", "Fora do prazo"))</f>
        <v>Sem informação</v>
      </c>
      <c r="AH328" s="79" t="s">
        <v>66</v>
      </c>
      <c r="AJ328" s="58" t="s">
        <v>84</v>
      </c>
      <c r="AK328" s="58" t="s">
        <v>86</v>
      </c>
      <c r="AL328" s="58" t="s">
        <v>2092</v>
      </c>
      <c r="AM328" s="58" t="s">
        <v>69</v>
      </c>
      <c r="AN328" s="58" t="s">
        <v>69</v>
      </c>
      <c r="AO328" s="212" t="s">
        <v>2099</v>
      </c>
      <c r="AP328" s="143">
        <f ca="1">CONTRATOS[[#This Row],[TÉRMINO]]-TODAY()</f>
        <v>-313</v>
      </c>
      <c r="AQ328" s="58" t="str">
        <f>IF(YEAR(CONTRATOS[[#This Row],[TÉRMINO]])=2024,INT((MONTH(CONTRATOS[[#This Row],[TÉRMINO]])+2)/3),"")</f>
        <v/>
      </c>
      <c r="AR328" s="58"/>
      <c r="AS328" s="58" t="str">
        <f ca="1">IF(TODAY()-AB328&gt;365,"Iniciar Processo de Reajuste","Aguardar anualidade")</f>
        <v>Iniciar Processo de Reajuste</v>
      </c>
      <c r="AT328" s="58" t="str">
        <f>_xlfn.CONCAT(TEXT(B328,"000"),"/",C328)</f>
        <v>082/2024</v>
      </c>
      <c r="AU328" s="58"/>
      <c r="AV328" s="58" t="str" cm="1">
        <f t="array" ref="AV328">IF(CONTRATOS[[#This Row],[NOME DO FISCAL ]]="Sem indicação",
   CONTRATOS[[#This Row],[NOME DO FISCAL ]],
   _xlfn.LET(
      _xlpm.s, " "&amp;TRIM(CONTRATOS[[#This Row],[NOME DO FISCAL ]]),
      _xlpm.n, LEN(_xlpm.s)-1,
      _xlpm.idx, _xlfn.SEQUENCE(1,_xlpm.n),
      _xlpm.letras, IF(MID(_xlpm.s,_xlpm.idx,1)=" ", MID(_xlpm.s,_xlpm.idx+1,1), ""),
      _xlfn.TEXTJOIN("",TRUE,_xlpm.letras)
   )
)</f>
        <v>CMD</v>
      </c>
      <c r="AW328" s="57" t="str">
        <f>IF(CONTRATOS[[#This Row],[FISCAL DEMANDANTE]]="sem indicação",CONTRATOS[[#This Row],[FISCAL TECNICO]],CONTRATOS[[#This Row],[FISCAL DEMANDANTE]])</f>
        <v xml:space="preserve">Claikson Mendonca Duarte </v>
      </c>
      <c r="AX328" s="540" cm="1">
        <f t="array" ref="AX32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133753.20000000001</v>
      </c>
      <c r="AY328" s="58" t="str">
        <f>_xlfn.CONCAT(CONTRATOS[[#This Row],[ARP ou CONTRATO]],CONTRATOS[[#This Row],[N°ANO]])</f>
        <v>CONTRATO082/2024</v>
      </c>
      <c r="AZ328" s="293" t="str">
        <f>IF(ISNUMBER(FIND("8.666",AA328)),
"Nos termos da Portaria n° 3.615/2021-GP, a prorrogação de contratos administrativos deverá ser instaurada com antecedência mínima de 60 (sessenta) dias do término da vigência, mediante envio do respectivo expediente à SEADM, via SEI.",
IF(ISNUMBER(FIND("14.133",AA328)),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28" s="556"/>
    </row>
    <row r="329" spans="1:53" ht="60">
      <c r="A329" s="58" t="s">
        <v>52</v>
      </c>
      <c r="B329" s="57" t="s">
        <v>881</v>
      </c>
      <c r="C329" s="58">
        <v>2024</v>
      </c>
      <c r="D329" s="57" t="s">
        <v>2100</v>
      </c>
      <c r="E329" s="58" t="s">
        <v>2101</v>
      </c>
      <c r="F329" s="59" t="s">
        <v>2102</v>
      </c>
      <c r="G329" s="57" t="s">
        <v>110</v>
      </c>
      <c r="H329" s="58" t="s">
        <v>58</v>
      </c>
      <c r="I329" s="60" t="s">
        <v>2089</v>
      </c>
      <c r="J329" s="61">
        <v>45498</v>
      </c>
      <c r="K329" s="62" t="str">
        <f>TEXT(J329,"DD/MM/AA")</f>
        <v>25/07/24</v>
      </c>
      <c r="L329" s="61">
        <v>45863</v>
      </c>
      <c r="M329" s="63" t="str">
        <f>TEXT(L329,"DD/MM/AA")</f>
        <v>25/07/25</v>
      </c>
      <c r="N329" s="115">
        <f>_xlfn.DAYS(CONTRATOS[[#This Row],[TÉRMINO]],CONTRATOS[[#This Row],[INÍCIO]])</f>
        <v>365</v>
      </c>
      <c r="O329" s="64" t="str">
        <f ca="1">IF(ISBLANK(CONTRATOS[[#This Row],[TÉRMINO]]),"-",IF(ISNUMBER(CONTRATOS[[#This Row],[TÉRMINO]]),IF(CONTRATOS[[#This Row],[TÉRMINO]]&lt;TODAY(),"EXPIRADO",CONTRATOS[[#This Row],[TÉRMINO]]-TODAY()),"INDETERMINADO"))</f>
        <v>EXPIRADO</v>
      </c>
      <c r="P329" s="64" t="str">
        <f ca="1">IF(O329="EXPIRADO","EXPIRADO",(IF(O329&lt;=30,"INFERIOR A 30 DIAS",(IF(O329&lt;=60,"INFERIOR A 60 DIAS",(IF(O329&lt;=90,"INFERIOR A 90 DIAS",(IF(O329&lt;=120,"INFERIOR A 120 DIAS",(IF(O329&lt;150,"INFERIOR A 150 DIAS",(IF(O329=150,"150 DIAS","SUPERIOR A 150 DIAS")))))))))))))</f>
        <v>EXPIRADO</v>
      </c>
      <c r="Q329" s="62" t="str">
        <f ca="1">IF(CONTRATOS[[#This Row],[TÉRMINO]]="","VIGENTE",IF(CONTRATOS[[#This Row],[TÉRMINO]]&gt;=TODAY(),"VIGENTE","EXPIRADO"))</f>
        <v>EXPIRADO</v>
      </c>
      <c r="R329" s="293">
        <v>376637</v>
      </c>
      <c r="S329" s="65" t="s">
        <v>60</v>
      </c>
      <c r="T329" s="66">
        <f>IF(LEFT(AY329,3)="ARP",
    0,
    IFERROR(VLOOKUP(AY329,'M.11 Contratos execução'!A:V,17,FALSE),0)
)</f>
        <v>0</v>
      </c>
      <c r="U329" s="58" t="s">
        <v>78</v>
      </c>
      <c r="V329" s="167" t="s">
        <v>2103</v>
      </c>
      <c r="W329" s="96" cm="1">
        <f t="array" ref="W32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29" s="96" cm="1">
        <f t="array" ref="X32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376637</v>
      </c>
      <c r="Y329" s="67" t="s">
        <v>2098</v>
      </c>
      <c r="Z329" s="158"/>
      <c r="AA329" s="58" t="s">
        <v>81</v>
      </c>
      <c r="AB329" s="61">
        <v>45404</v>
      </c>
      <c r="AC329" s="58" t="s">
        <v>66</v>
      </c>
      <c r="AD329" s="168" t="str">
        <f>IF(CONTRATOS[[#This Row],[DIAS_CONTRATO]]&lt;=1800,"PRAZO LEGAL",IF(CONTRATOS[[#This Row],[DIAS_CONTRATO]]&lt;=2130,"EXCEPCIONAL","EMERGENCIAL"))</f>
        <v>PRAZO LEGAL</v>
      </c>
      <c r="AE329" s="116" t="str">
        <f>YEAR(L329) &amp; " - " &amp; IF(MONTH(L329)&lt;=3, "1º Trimestre", IF(MONTH(L329)&lt;=6, "2º Trimestre", IF(MONTH(L329)&lt;=9, "3º Trimestre", IF(MONTH(L329)&lt;=12, "4º Trimestre"))))</f>
        <v>2025 - 3º Trimestre</v>
      </c>
      <c r="AF329" s="130">
        <f>CONTRATOS[[#This Row],[TÉRMINO]]-60</f>
        <v>45803</v>
      </c>
      <c r="AG329" s="116" t="str">
        <f>IF(Z329="","Sem informação", IF(Z329&lt;=AF329, "Dentro do prazo", "Fora do prazo"))</f>
        <v>Sem informação</v>
      </c>
      <c r="AH329" s="58" t="s">
        <v>66</v>
      </c>
      <c r="AJ329" s="58" t="s">
        <v>84</v>
      </c>
      <c r="AK329" s="58" t="s">
        <v>86</v>
      </c>
      <c r="AL329" s="58" t="s">
        <v>2092</v>
      </c>
      <c r="AM329" s="58" t="s">
        <v>69</v>
      </c>
      <c r="AN329" s="58" t="s">
        <v>69</v>
      </c>
      <c r="AO329" s="212" t="s">
        <v>2099</v>
      </c>
      <c r="AP329" s="143">
        <f ca="1">CONTRATOS[[#This Row],[TÉRMINO]]-TODAY()</f>
        <v>-311</v>
      </c>
      <c r="AQ329" s="58" t="str">
        <f>IF(YEAR(CONTRATOS[[#This Row],[TÉRMINO]])=2024,INT((MONTH(CONTRATOS[[#This Row],[TÉRMINO]])+2)/3),"")</f>
        <v/>
      </c>
      <c r="AR329" s="58"/>
      <c r="AS329" s="58" t="str">
        <f ca="1">IF(TODAY()-AB329&gt;365,"Iniciar Processo de Reajuste","Aguardar anualidade")</f>
        <v>Iniciar Processo de Reajuste</v>
      </c>
      <c r="AT329" s="58" t="str">
        <f>_xlfn.CONCAT(TEXT(B329,"000"),"/",C329)</f>
        <v>084/2024</v>
      </c>
      <c r="AU329" s="58"/>
      <c r="AV329" s="58" t="str" cm="1">
        <f t="array" ref="AV329">IF(CONTRATOS[[#This Row],[NOME DO FISCAL ]]="Sem indicação",
   CONTRATOS[[#This Row],[NOME DO FISCAL ]],
   _xlfn.LET(
      _xlpm.s, " "&amp;TRIM(CONTRATOS[[#This Row],[NOME DO FISCAL ]]),
      _xlpm.n, LEN(_xlpm.s)-1,
      _xlpm.idx, _xlfn.SEQUENCE(1,_xlpm.n),
      _xlpm.letras, IF(MID(_xlpm.s,_xlpm.idx,1)=" ", MID(_xlpm.s,_xlpm.idx+1,1), ""),
      _xlfn.TEXTJOIN("",TRUE,_xlpm.letras)
   )
)</f>
        <v>CMD</v>
      </c>
      <c r="AW329" s="57" t="str">
        <f>IF(CONTRATOS[[#This Row],[FISCAL DEMANDANTE]]="sem indicação",CONTRATOS[[#This Row],[FISCAL TECNICO]],CONTRATOS[[#This Row],[FISCAL DEMANDANTE]])</f>
        <v xml:space="preserve">Claikson Mendonca Duarte </v>
      </c>
      <c r="AX329" s="540" cm="1">
        <f t="array" ref="AX32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376637</v>
      </c>
      <c r="AY329" s="58" t="str">
        <f>_xlfn.CONCAT(CONTRATOS[[#This Row],[ARP ou CONTRATO]],CONTRATOS[[#This Row],[N°ANO]])</f>
        <v>CONTRATO084/2024</v>
      </c>
      <c r="AZ329" s="293" t="str">
        <f>IF(ISNUMBER(FIND("8.666",AA329)),
"Nos termos da Portaria n° 3.615/2021-GP, a prorrogação de contratos administrativos deverá ser instaurada com antecedência mínima de 60 (sessenta) dias do término da vigência, mediante envio do respectivo expediente à SEADM, via SEI.",
IF(ISNUMBER(FIND("14.133",AA329)),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29" s="556"/>
    </row>
    <row r="330" spans="1:53" ht="60">
      <c r="A330" s="58" t="s">
        <v>52</v>
      </c>
      <c r="B330" s="57" t="s">
        <v>1534</v>
      </c>
      <c r="C330" s="58">
        <v>2024</v>
      </c>
      <c r="D330" s="57" t="s">
        <v>2104</v>
      </c>
      <c r="E330" s="58" t="s">
        <v>2105</v>
      </c>
      <c r="F330" s="59" t="s">
        <v>2102</v>
      </c>
      <c r="G330" s="57" t="s">
        <v>110</v>
      </c>
      <c r="H330" s="58" t="s">
        <v>58</v>
      </c>
      <c r="I330" s="60" t="s">
        <v>2089</v>
      </c>
      <c r="J330" s="61">
        <v>45498</v>
      </c>
      <c r="K330" s="62" t="str">
        <f>TEXT(J330,"DD/MM/AA")</f>
        <v>25/07/24</v>
      </c>
      <c r="L330" s="61">
        <v>45863</v>
      </c>
      <c r="M330" s="63" t="str">
        <f>TEXT(L330,"DD/MM/AA")</f>
        <v>25/07/25</v>
      </c>
      <c r="N330" s="115">
        <f>_xlfn.DAYS(CONTRATOS[[#This Row],[TÉRMINO]],CONTRATOS[[#This Row],[INÍCIO]])</f>
        <v>365</v>
      </c>
      <c r="O330" s="64" t="str">
        <f ca="1">IF(ISBLANK(CONTRATOS[[#This Row],[TÉRMINO]]),"-",IF(ISNUMBER(CONTRATOS[[#This Row],[TÉRMINO]]),IF(CONTRATOS[[#This Row],[TÉRMINO]]&lt;TODAY(),"EXPIRADO",CONTRATOS[[#This Row],[TÉRMINO]]-TODAY()),"INDETERMINADO"))</f>
        <v>EXPIRADO</v>
      </c>
      <c r="P330" s="64" t="str">
        <f ca="1">IF(O330="EXPIRADO","EXPIRADO",(IF(O330&lt;=30,"INFERIOR A 30 DIAS",(IF(O330&lt;=60,"INFERIOR A 60 DIAS",(IF(O330&lt;=90,"INFERIOR A 90 DIAS",(IF(O330&lt;=120,"INFERIOR A 120 DIAS",(IF(O330&lt;150,"INFERIOR A 150 DIAS",(IF(O330=150,"150 DIAS","SUPERIOR A 150 DIAS")))))))))))))</f>
        <v>EXPIRADO</v>
      </c>
      <c r="Q330" s="62" t="str">
        <f ca="1">IF(CONTRATOS[[#This Row],[TÉRMINO]]="","VIGENTE",IF(CONTRATOS[[#This Row],[TÉRMINO]]&gt;=TODAY(),"VIGENTE","EXPIRADO"))</f>
        <v>EXPIRADO</v>
      </c>
      <c r="R330" s="293">
        <v>459160</v>
      </c>
      <c r="S330" s="65" t="s">
        <v>60</v>
      </c>
      <c r="T330" s="66">
        <f>IF(LEFT(AY330,3)="ARP",
    0,
    IFERROR(VLOOKUP(AY330,'M.11 Contratos execução'!A:V,17,FALSE),0)
)</f>
        <v>1</v>
      </c>
      <c r="U330" s="58" t="s">
        <v>78</v>
      </c>
      <c r="V330" s="167" t="s">
        <v>2106</v>
      </c>
      <c r="W330" s="96" cm="1">
        <f t="array" ref="W33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30" s="96" cm="1">
        <f t="array" ref="X33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572920</v>
      </c>
      <c r="Y330" s="67" t="s">
        <v>2098</v>
      </c>
      <c r="Z330" s="158"/>
      <c r="AA330" s="58" t="s">
        <v>81</v>
      </c>
      <c r="AB330" s="61">
        <v>45404</v>
      </c>
      <c r="AC330" s="58" t="s">
        <v>66</v>
      </c>
      <c r="AD330" s="168" t="str">
        <f>IF(CONTRATOS[[#This Row],[DIAS_CONTRATO]]&lt;=1800,"PRAZO LEGAL",IF(CONTRATOS[[#This Row],[DIAS_CONTRATO]]&lt;=2130,"EXCEPCIONAL","EMERGENCIAL"))</f>
        <v>PRAZO LEGAL</v>
      </c>
      <c r="AE330" s="116" t="str">
        <f>YEAR(L330) &amp; " - " &amp; IF(MONTH(L330)&lt;=3, "1º Trimestre", IF(MONTH(L330)&lt;=6, "2º Trimestre", IF(MONTH(L330)&lt;=9, "3º Trimestre", IF(MONTH(L330)&lt;=12, "4º Trimestre"))))</f>
        <v>2025 - 3º Trimestre</v>
      </c>
      <c r="AF330" s="130">
        <f>CONTRATOS[[#This Row],[TÉRMINO]]-60</f>
        <v>45803</v>
      </c>
      <c r="AG330" s="116" t="str">
        <f>IF(Z330="","Sem informação", IF(Z330&lt;=AF330, "Dentro do prazo", "Fora do prazo"))</f>
        <v>Sem informação</v>
      </c>
      <c r="AH330" s="58" t="s">
        <v>66</v>
      </c>
      <c r="AJ330" s="58" t="s">
        <v>84</v>
      </c>
      <c r="AK330" s="58" t="s">
        <v>86</v>
      </c>
      <c r="AL330" s="58" t="s">
        <v>2092</v>
      </c>
      <c r="AM330" s="58" t="s">
        <v>69</v>
      </c>
      <c r="AN330" s="58" t="s">
        <v>69</v>
      </c>
      <c r="AO330" s="212" t="s">
        <v>2099</v>
      </c>
      <c r="AP330" s="143">
        <f ca="1">CONTRATOS[[#This Row],[TÉRMINO]]-TODAY()</f>
        <v>-311</v>
      </c>
      <c r="AQ330" s="58" t="str">
        <f>IF(YEAR(CONTRATOS[[#This Row],[TÉRMINO]])=2024,INT((MONTH(CONTRATOS[[#This Row],[TÉRMINO]])+2)/3),"")</f>
        <v/>
      </c>
      <c r="AR330" s="58"/>
      <c r="AS330" s="58" t="str">
        <f ca="1">IF(TODAY()-AB330&gt;365,"Iniciar Processo de Reajuste","Aguardar anualidade")</f>
        <v>Iniciar Processo de Reajuste</v>
      </c>
      <c r="AT330" s="58" t="str">
        <f>_xlfn.CONCAT(TEXT(B330,"000"),"/",C330)</f>
        <v>085/2024</v>
      </c>
      <c r="AU330" s="58"/>
      <c r="AV330" s="58" t="str" cm="1">
        <f t="array" ref="AV330">IF(CONTRATOS[[#This Row],[NOME DO FISCAL ]]="Sem indicação",
   CONTRATOS[[#This Row],[NOME DO FISCAL ]],
   _xlfn.LET(
      _xlpm.s, " "&amp;TRIM(CONTRATOS[[#This Row],[NOME DO FISCAL ]]),
      _xlpm.n, LEN(_xlpm.s)-1,
      _xlpm.idx, _xlfn.SEQUENCE(1,_xlpm.n),
      _xlpm.letras, IF(MID(_xlpm.s,_xlpm.idx,1)=" ", MID(_xlpm.s,_xlpm.idx+1,1), ""),
      _xlfn.TEXTJOIN("",TRUE,_xlpm.letras)
   )
)</f>
        <v>CMD</v>
      </c>
      <c r="AW330" s="57" t="str">
        <f>IF(CONTRATOS[[#This Row],[FISCAL DEMANDANTE]]="sem indicação",CONTRATOS[[#This Row],[FISCAL TECNICO]],CONTRATOS[[#This Row],[FISCAL DEMANDANTE]])</f>
        <v xml:space="preserve">Claikson Mendonca Duarte </v>
      </c>
      <c r="AX330" s="540" cm="1">
        <f t="array" ref="AX33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572920</v>
      </c>
      <c r="AY330" s="58" t="str">
        <f>_xlfn.CONCAT(CONTRATOS[[#This Row],[ARP ou CONTRATO]],CONTRATOS[[#This Row],[N°ANO]])</f>
        <v>CONTRATO085/2024</v>
      </c>
      <c r="AZ330" s="293" t="str">
        <f>IF(ISNUMBER(FIND("8.666",AA330)),
"Nos termos da Portaria n° 3.615/2021-GP, a prorrogação de contratos administrativos deverá ser instaurada com antecedência mínima de 60 (sessenta) dias do término da vigência, mediante envio do respectivo expediente à SEADM, via SEI.",
IF(ISNUMBER(FIND("14.133",AA330)),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30" s="556"/>
    </row>
    <row r="331" spans="1:53" ht="60">
      <c r="A331" s="215" t="s">
        <v>71</v>
      </c>
      <c r="B331" s="216" t="s">
        <v>616</v>
      </c>
      <c r="C331" s="215">
        <v>2024</v>
      </c>
      <c r="D331" s="216" t="s">
        <v>2107</v>
      </c>
      <c r="E331" s="215" t="s">
        <v>2108</v>
      </c>
      <c r="F331" s="217" t="s">
        <v>2109</v>
      </c>
      <c r="G331" s="216" t="s">
        <v>110</v>
      </c>
      <c r="H331" s="215" t="s">
        <v>58</v>
      </c>
      <c r="I331" s="215" t="s">
        <v>1739</v>
      </c>
      <c r="J331" s="218">
        <v>45502</v>
      </c>
      <c r="K331" s="219" t="str">
        <f>TEXT(J331,"DD/MM/AA")</f>
        <v>29/07/24</v>
      </c>
      <c r="L331" s="218">
        <v>45867</v>
      </c>
      <c r="M331" s="220" t="str">
        <f>TEXT(L331,"DD/MM/AA")</f>
        <v>29/07/25</v>
      </c>
      <c r="N331" s="219">
        <f>_xlfn.DAYS(CONTRATOS[[#This Row],[TÉRMINO]],CONTRATOS[[#This Row],[INÍCIO]])</f>
        <v>365</v>
      </c>
      <c r="O331" s="221" t="str">
        <f ca="1">IF(ISBLANK(CONTRATOS[[#This Row],[TÉRMINO]]),"-",IF(ISNUMBER(CONTRATOS[[#This Row],[TÉRMINO]]),IF(CONTRATOS[[#This Row],[TÉRMINO]]&lt;TODAY(),"EXPIRADO",CONTRATOS[[#This Row],[TÉRMINO]]-TODAY()),"INDETERMINADO"))</f>
        <v>EXPIRADO</v>
      </c>
      <c r="P331" s="221" t="str">
        <f ca="1">IF(O331="EXPIRADO","EXPIRADO",(IF(O331&lt;=30,"INFERIOR A 30 DIAS",(IF(O331&lt;=60,"INFERIOR A 60 DIAS",(IF(O331&lt;=90,"INFERIOR A 90 DIAS",(IF(O331&lt;=120,"INFERIOR A 120 DIAS",(IF(O331&lt;150,"INFERIOR A 150 DIAS",(IF(O331=150,"150 DIAS","SUPERIOR A 150 DIAS")))))))))))))</f>
        <v>EXPIRADO</v>
      </c>
      <c r="Q331" s="219" t="str">
        <f ca="1">IF(CONTRATOS[[#This Row],[TÉRMINO]]="","VIGENTE",IF(CONTRATOS[[#This Row],[TÉRMINO]]&gt;=TODAY(),"VIGENTE","EXPIRADO"))</f>
        <v>EXPIRADO</v>
      </c>
      <c r="R331" s="305">
        <v>9600</v>
      </c>
      <c r="S331" s="268" t="s">
        <v>60</v>
      </c>
      <c r="T331" s="66">
        <f>IF(LEFT(AY331,3)="ARP",
    0,
    IFERROR(VLOOKUP(AY331,'M.11 Contratos execução'!A:V,17,FALSE),0)
)</f>
        <v>0</v>
      </c>
      <c r="U331" s="455" t="s">
        <v>78</v>
      </c>
      <c r="V331" s="222" t="s">
        <v>2110</v>
      </c>
      <c r="W331" s="96" cm="1">
        <f t="array" ref="W33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31" s="96" cm="1">
        <f t="array" ref="X33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9600</v>
      </c>
      <c r="Y331" s="223" t="s">
        <v>2111</v>
      </c>
      <c r="Z331" s="224"/>
      <c r="AA331" s="215" t="s">
        <v>81</v>
      </c>
      <c r="AB331" s="218">
        <v>45377</v>
      </c>
      <c r="AC331" s="215" t="s">
        <v>66</v>
      </c>
      <c r="AD331" s="282" t="str">
        <f>IF(CONTRATOS[[#This Row],[DIAS_CONTRATO]]&lt;=1800,"PRAZO LEGAL",IF(CONTRATOS[[#This Row],[DIAS_CONTRATO]]&lt;=2130,"EXCEPCIONAL","EMERGENCIAL"))</f>
        <v>PRAZO LEGAL</v>
      </c>
      <c r="AE331" s="215" t="str">
        <f>YEAR(L331) &amp; " - " &amp; IF(MONTH(L331)&lt;=3, "1º Trimestre", IF(MONTH(L331)&lt;=6, "2º Trimestre", IF(MONTH(L331)&lt;=9, "3º Trimestre", IF(MONTH(L331)&lt;=12, "4º Trimestre"))))</f>
        <v>2025 - 3º Trimestre</v>
      </c>
      <c r="AF331" s="218">
        <f>CONTRATOS[[#This Row],[TÉRMINO]]-60</f>
        <v>45807</v>
      </c>
      <c r="AG331" s="116" t="str">
        <f>IF(Z331="","Sem informação", IF(Z331&lt;=AF331, "Dentro do prazo", "Fora do prazo"))</f>
        <v>Sem informação</v>
      </c>
      <c r="AH331" s="58" t="s">
        <v>66</v>
      </c>
      <c r="AI331" s="215"/>
      <c r="AJ331" s="215" t="s">
        <v>84</v>
      </c>
      <c r="AK331" s="215" t="s">
        <v>69</v>
      </c>
      <c r="AL331" s="215" t="s">
        <v>86</v>
      </c>
      <c r="AM331" s="215" t="s">
        <v>86</v>
      </c>
      <c r="AN331" s="215" t="s">
        <v>84</v>
      </c>
      <c r="AO331" s="184" t="s">
        <v>2112</v>
      </c>
      <c r="AP331" s="227">
        <f ca="1">CONTRATOS[[#This Row],[TÉRMINO]]-TODAY()</f>
        <v>-307</v>
      </c>
      <c r="AQ331" s="215" t="str">
        <f>IF(YEAR(CONTRATOS[[#This Row],[TÉRMINO]])=2024,INT((MONTH(CONTRATOS[[#This Row],[TÉRMINO]])+2)/3),"")</f>
        <v/>
      </c>
      <c r="AR331" s="215"/>
      <c r="AS331" s="58" t="str">
        <f ca="1">IF(TODAY()-AB331&gt;365,"Iniciar Processo de Reajuste","Aguardar anualidade")</f>
        <v>Iniciar Processo de Reajuste</v>
      </c>
      <c r="AT331" s="215" t="str">
        <f>_xlfn.CONCAT(TEXT(B331,"000"),"/",C331)</f>
        <v>041/2024</v>
      </c>
      <c r="AU331" s="215"/>
      <c r="AV331" s="58" t="str" cm="1">
        <f t="array" ref="AV331">IF(CONTRATOS[[#This Row],[NOME DO FISCAL ]]="Sem indicação",
   CONTRATOS[[#This Row],[NOME DO FISCAL ]],
   _xlfn.LET(
      _xlpm.s, " "&amp;TRIM(CONTRATOS[[#This Row],[NOME DO FISCAL ]]),
      _xlpm.n, LEN(_xlpm.s)-1,
      _xlpm.idx, _xlfn.SEQUENCE(1,_xlpm.n),
      _xlpm.letras, IF(MID(_xlpm.s,_xlpm.idx,1)=" ", MID(_xlpm.s,_xlpm.idx+1,1), ""),
      _xlfn.TEXTJOIN("",TRUE,_xlpm.letras)
   )
)</f>
        <v>CMD</v>
      </c>
      <c r="AW331" s="57" t="str">
        <f>IF(CONTRATOS[[#This Row],[FISCAL DEMANDANTE]]="sem indicação",CONTRATOS[[#This Row],[FISCAL TECNICO]],CONTRATOS[[#This Row],[FISCAL DEMANDANTE]])</f>
        <v xml:space="preserve">Claikson Mendonca Duarte </v>
      </c>
      <c r="AX331" s="540" cm="1">
        <f t="array" ref="AX33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31" s="58" t="str">
        <f>_xlfn.CONCAT(CONTRATOS[[#This Row],[ARP ou CONTRATO]],CONTRATOS[[#This Row],[N°ANO]])</f>
        <v>ARP041/2024</v>
      </c>
      <c r="AZ331" s="293" t="str">
        <f>IF(ISNUMBER(FIND("8.666",AA331)),
"Nos termos da Portaria n° 3.615/2021-GP, a prorrogação de contratos administrativos deverá ser instaurada com antecedência mínima de 60 (sessenta) dias do término da vigência, mediante envio do respectivo expediente à SEADM, via SEI.",
IF(ISNUMBER(FIND("14.133",AA331)),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31" s="556"/>
    </row>
    <row r="332" spans="1:53" ht="72">
      <c r="A332" s="215" t="s">
        <v>71</v>
      </c>
      <c r="B332" s="216" t="s">
        <v>591</v>
      </c>
      <c r="C332" s="215">
        <v>2024</v>
      </c>
      <c r="D332" s="216" t="s">
        <v>2113</v>
      </c>
      <c r="E332" s="215" t="s">
        <v>661</v>
      </c>
      <c r="F332" s="345" t="s">
        <v>2114</v>
      </c>
      <c r="G332" s="216" t="s">
        <v>110</v>
      </c>
      <c r="H332" s="215" t="s">
        <v>58</v>
      </c>
      <c r="I332" s="215" t="s">
        <v>1739</v>
      </c>
      <c r="J332" s="218">
        <v>45502</v>
      </c>
      <c r="K332" s="219" t="str">
        <f>TEXT(J332,"DD/MM/AA")</f>
        <v>29/07/24</v>
      </c>
      <c r="L332" s="218">
        <v>45867</v>
      </c>
      <c r="M332" s="220" t="str">
        <f>TEXT(L332,"DD/MM/AA")</f>
        <v>29/07/25</v>
      </c>
      <c r="N332" s="219">
        <f>_xlfn.DAYS(CONTRATOS[[#This Row],[TÉRMINO]],CONTRATOS[[#This Row],[INÍCIO]])</f>
        <v>365</v>
      </c>
      <c r="O332" s="221" t="str">
        <f ca="1">IF(ISBLANK(CONTRATOS[[#This Row],[TÉRMINO]]),"-",IF(ISNUMBER(CONTRATOS[[#This Row],[TÉRMINO]]),IF(CONTRATOS[[#This Row],[TÉRMINO]]&lt;TODAY(),"EXPIRADO",CONTRATOS[[#This Row],[TÉRMINO]]-TODAY()),"INDETERMINADO"))</f>
        <v>EXPIRADO</v>
      </c>
      <c r="P332" s="221" t="str">
        <f ca="1">IF(O332="EXPIRADO","EXPIRADO",(IF(O332&lt;=30,"INFERIOR A 30 DIAS",(IF(O332&lt;=60,"INFERIOR A 60 DIAS",(IF(O332&lt;=90,"INFERIOR A 90 DIAS",(IF(O332&lt;=120,"INFERIOR A 120 DIAS",(IF(O332&lt;150,"INFERIOR A 150 DIAS",(IF(O332=150,"150 DIAS","SUPERIOR A 150 DIAS")))))))))))))</f>
        <v>EXPIRADO</v>
      </c>
      <c r="Q332" s="219" t="str">
        <f ca="1">IF(CONTRATOS[[#This Row],[TÉRMINO]]="","VIGENTE",IF(CONTRATOS[[#This Row],[TÉRMINO]]&gt;=TODAY(),"VIGENTE","EXPIRADO"))</f>
        <v>EXPIRADO</v>
      </c>
      <c r="R332" s="309">
        <v>60000</v>
      </c>
      <c r="S332" s="268" t="s">
        <v>60</v>
      </c>
      <c r="T332" s="66">
        <f>IF(LEFT(AY332,3)="ARP",
    0,
    IFERROR(VLOOKUP(AY332,'M.11 Contratos execução'!A:V,17,FALSE),0)
)</f>
        <v>0</v>
      </c>
      <c r="U332" s="58" t="s">
        <v>78</v>
      </c>
      <c r="V332" s="222" t="s">
        <v>2115</v>
      </c>
      <c r="W332" s="96" cm="1">
        <f t="array" ref="W33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32" s="96" cm="1">
        <f t="array" ref="X33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60000</v>
      </c>
      <c r="Y332" s="223" t="s">
        <v>2116</v>
      </c>
      <c r="Z332" s="224"/>
      <c r="AA332" s="215" t="s">
        <v>81</v>
      </c>
      <c r="AB332" s="218">
        <v>45742</v>
      </c>
      <c r="AC332" s="215" t="s">
        <v>66</v>
      </c>
      <c r="AD332" s="225" t="str">
        <f>IF(CONTRATOS[[#This Row],[DIAS_CONTRATO]]&lt;=1800,"PRAZO LEGAL",IF(CONTRATOS[[#This Row],[DIAS_CONTRATO]]&lt;=2130,"EXCEPCIONAL","EMERGENCIAL"))</f>
        <v>PRAZO LEGAL</v>
      </c>
      <c r="AE332" s="215" t="str">
        <f>YEAR(L332) &amp; " - " &amp; IF(MONTH(L332)&lt;=3, "1º Trimestre", IF(MONTH(L332)&lt;=6, "2º Trimestre", IF(MONTH(L332)&lt;=9, "3º Trimestre", IF(MONTH(L332)&lt;=12, "4º Trimestre"))))</f>
        <v>2025 - 3º Trimestre</v>
      </c>
      <c r="AF332" s="218">
        <f>CONTRATOS[[#This Row],[TÉRMINO]]-60</f>
        <v>45807</v>
      </c>
      <c r="AG332" s="116" t="str">
        <f>IF(Z332="","Sem informação", IF(Z332&lt;=AF332, "Dentro do prazo", "Fora do prazo"))</f>
        <v>Sem informação</v>
      </c>
      <c r="AH332" s="79" t="s">
        <v>66</v>
      </c>
      <c r="AI332" s="215"/>
      <c r="AJ332" s="215" t="s">
        <v>84</v>
      </c>
      <c r="AK332" s="215" t="s">
        <v>69</v>
      </c>
      <c r="AL332" s="215" t="s">
        <v>636</v>
      </c>
      <c r="AM332" s="215" t="s">
        <v>291</v>
      </c>
      <c r="AN332" s="215" t="s">
        <v>69</v>
      </c>
      <c r="AO332" s="337" t="s">
        <v>2117</v>
      </c>
      <c r="AP332" s="227">
        <f ca="1">CONTRATOS[[#This Row],[TÉRMINO]]-TODAY()</f>
        <v>-307</v>
      </c>
      <c r="AQ332" s="215" t="str">
        <f>IF(YEAR(CONTRATOS[[#This Row],[TÉRMINO]])=2024,INT((MONTH(CONTRATOS[[#This Row],[TÉRMINO]])+2)/3),"")</f>
        <v/>
      </c>
      <c r="AR332" s="215"/>
      <c r="AS332" s="58" t="str">
        <f ca="1">IF(TODAY()-AB332&gt;365,"Iniciar Processo de Reajuste","Aguardar anualidade")</f>
        <v>Iniciar Processo de Reajuste</v>
      </c>
      <c r="AT332" s="215" t="str">
        <f>_xlfn.CONCAT(TEXT(B332,"000"),"/",C332)</f>
        <v>042/2024</v>
      </c>
      <c r="AU332" s="215"/>
      <c r="AV332" s="58" t="str" cm="1">
        <f t="array" ref="AV332">IF(CONTRATOS[[#This Row],[NOME DO FISCAL ]]="Sem indicação",
   CONTRATOS[[#This Row],[NOME DO FISCAL ]],
   _xlfn.LET(
      _xlpm.s, " "&amp;TRIM(CONTRATOS[[#This Row],[NOME DO FISCAL ]]),
      _xlpm.n, LEN(_xlpm.s)-1,
      _xlpm.idx, _xlfn.SEQUENCE(1,_xlpm.n),
      _xlpm.letras, IF(MID(_xlpm.s,_xlpm.idx,1)=" ", MID(_xlpm.s,_xlpm.idx+1,1), ""),
      _xlfn.TEXTJOIN("",TRUE,_xlpm.letras)
   )
)</f>
        <v>PAAdO</v>
      </c>
      <c r="AW332" s="57" t="str">
        <f>IF(CONTRATOS[[#This Row],[FISCAL DEMANDANTE]]="sem indicação",CONTRATOS[[#This Row],[FISCAL TECNICO]],CONTRATOS[[#This Row],[FISCAL DEMANDANTE]])</f>
        <v>Paulo Alexandre Andrade de Oliveira</v>
      </c>
      <c r="AX332" s="540" cm="1">
        <f t="array" ref="AX33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32" s="58" t="str">
        <f>_xlfn.CONCAT(CONTRATOS[[#This Row],[ARP ou CONTRATO]],CONTRATOS[[#This Row],[N°ANO]])</f>
        <v>ARP042/2024</v>
      </c>
      <c r="AZ332" s="293" t="str">
        <f>IF(ISNUMBER(FIND("8.666",AA332)),
"Nos termos da Portaria n° 3.615/2021-GP, a prorrogação de contratos administrativos deverá ser instaurada com antecedência mínima de 60 (sessenta) dias do término da vigência, mediante envio do respectivo expediente à SEADM, via SEI.",
IF(ISNUMBER(FIND("14.133",AA332)),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32" s="556"/>
    </row>
    <row r="333" spans="1:53" ht="60">
      <c r="A333" s="215" t="s">
        <v>71</v>
      </c>
      <c r="B333" s="216" t="s">
        <v>779</v>
      </c>
      <c r="C333" s="215">
        <v>2024</v>
      </c>
      <c r="D333" s="216" t="s">
        <v>2118</v>
      </c>
      <c r="E333" s="215" t="s">
        <v>2119</v>
      </c>
      <c r="F333" s="217" t="s">
        <v>1738</v>
      </c>
      <c r="G333" s="216" t="s">
        <v>110</v>
      </c>
      <c r="H333" s="215" t="s">
        <v>58</v>
      </c>
      <c r="I333" s="215" t="s">
        <v>1739</v>
      </c>
      <c r="J333" s="218">
        <v>45502</v>
      </c>
      <c r="K333" s="219" t="str">
        <f>TEXT(J333,"DD/MM/AA")</f>
        <v>29/07/24</v>
      </c>
      <c r="L333" s="218">
        <v>45867</v>
      </c>
      <c r="M333" s="220" t="str">
        <f>TEXT(L333,"DD/MM/AA")</f>
        <v>29/07/25</v>
      </c>
      <c r="N333" s="219">
        <f>_xlfn.DAYS(CONTRATOS[[#This Row],[TÉRMINO]],CONTRATOS[[#This Row],[INÍCIO]])</f>
        <v>365</v>
      </c>
      <c r="O333" s="221" t="str">
        <f ca="1">IF(ISBLANK(CONTRATOS[[#This Row],[TÉRMINO]]),"-",IF(ISNUMBER(CONTRATOS[[#This Row],[TÉRMINO]]),IF(CONTRATOS[[#This Row],[TÉRMINO]]&lt;TODAY(),"EXPIRADO",CONTRATOS[[#This Row],[TÉRMINO]]-TODAY()),"INDETERMINADO"))</f>
        <v>EXPIRADO</v>
      </c>
      <c r="P333" s="221" t="str">
        <f ca="1">IF(O333="EXPIRADO","EXPIRADO",(IF(O333&lt;=30,"INFERIOR A 30 DIAS",(IF(O333&lt;=60,"INFERIOR A 60 DIAS",(IF(O333&lt;=90,"INFERIOR A 90 DIAS",(IF(O333&lt;=120,"INFERIOR A 120 DIAS",(IF(O333&lt;150,"INFERIOR A 150 DIAS",(IF(O333=150,"150 DIAS","SUPERIOR A 150 DIAS")))))))))))))</f>
        <v>EXPIRADO</v>
      </c>
      <c r="Q333" s="219" t="str">
        <f ca="1">IF(CONTRATOS[[#This Row],[TÉRMINO]]="","VIGENTE",IF(CONTRATOS[[#This Row],[TÉRMINO]]&gt;=TODAY(),"VIGENTE","EXPIRADO"))</f>
        <v>EXPIRADO</v>
      </c>
      <c r="R333" s="309">
        <v>22800</v>
      </c>
      <c r="S333" s="268" t="s">
        <v>60</v>
      </c>
      <c r="T333" s="66">
        <f>IF(LEFT(AY333,3)="ARP",
    0,
    IFERROR(VLOOKUP(AY333,'M.11 Contratos execução'!A:V,17,FALSE),0)
)</f>
        <v>0</v>
      </c>
      <c r="U333" s="58" t="s">
        <v>78</v>
      </c>
      <c r="V333" s="222" t="s">
        <v>1826</v>
      </c>
      <c r="W333" s="96" cm="1">
        <f t="array" ref="W33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33" s="96" cm="1">
        <f t="array" ref="X33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22800</v>
      </c>
      <c r="Y333" s="223" t="s">
        <v>2111</v>
      </c>
      <c r="Z333" s="224"/>
      <c r="AA333" s="215" t="s">
        <v>81</v>
      </c>
      <c r="AB333" s="218">
        <v>45377</v>
      </c>
      <c r="AC333" s="215" t="s">
        <v>66</v>
      </c>
      <c r="AD333" s="225" t="str">
        <f>IF(CONTRATOS[[#This Row],[DIAS_CONTRATO]]&lt;=1800,"PRAZO LEGAL",IF(CONTRATOS[[#This Row],[DIAS_CONTRATO]]&lt;=2130,"EXCEPCIONAL","EMERGENCIAL"))</f>
        <v>PRAZO LEGAL</v>
      </c>
      <c r="AE333" s="215" t="str">
        <f>YEAR(L333) &amp; " - " &amp; IF(MONTH(L333)&lt;=3, "1º Trimestre", IF(MONTH(L333)&lt;=6, "2º Trimestre", IF(MONTH(L333)&lt;=9, "3º Trimestre", IF(MONTH(L333)&lt;=12, "4º Trimestre"))))</f>
        <v>2025 - 3º Trimestre</v>
      </c>
      <c r="AF333" s="218">
        <f>CONTRATOS[[#This Row],[TÉRMINO]]-60</f>
        <v>45807</v>
      </c>
      <c r="AG333" s="116" t="str">
        <f>IF(Z333="","Sem informação", IF(Z333&lt;=AF333, "Dentro do prazo", "Fora do prazo"))</f>
        <v>Sem informação</v>
      </c>
      <c r="AH333" s="58" t="s">
        <v>66</v>
      </c>
      <c r="AI333" s="215"/>
      <c r="AJ333" s="215" t="s">
        <v>84</v>
      </c>
      <c r="AK333" s="215" t="s">
        <v>69</v>
      </c>
      <c r="AL333" s="215" t="s">
        <v>86</v>
      </c>
      <c r="AM333" s="215" t="s">
        <v>86</v>
      </c>
      <c r="AN333" s="215" t="s">
        <v>84</v>
      </c>
      <c r="AO333" s="184" t="s">
        <v>2112</v>
      </c>
      <c r="AP333" s="227">
        <f ca="1">CONTRATOS[[#This Row],[TÉRMINO]]-TODAY()</f>
        <v>-307</v>
      </c>
      <c r="AQ333" s="215" t="str">
        <f>IF(YEAR(CONTRATOS[[#This Row],[TÉRMINO]])=2024,INT((MONTH(CONTRATOS[[#This Row],[TÉRMINO]])+2)/3),"")</f>
        <v/>
      </c>
      <c r="AR333" s="215"/>
      <c r="AS333" s="58" t="str">
        <f ca="1">IF(TODAY()-AB333&gt;365,"Iniciar Processo de Reajuste","Aguardar anualidade")</f>
        <v>Iniciar Processo de Reajuste</v>
      </c>
      <c r="AT333" s="215" t="str">
        <f>_xlfn.CONCAT(TEXT(B333,"000"),"/",C333)</f>
        <v>043/2024</v>
      </c>
      <c r="AU333" s="215"/>
      <c r="AV333" s="58" t="str" cm="1">
        <f t="array" ref="AV333">IF(CONTRATOS[[#This Row],[NOME DO FISCAL ]]="Sem indicação",
   CONTRATOS[[#This Row],[NOME DO FISCAL ]],
   _xlfn.LET(
      _xlpm.s, " "&amp;TRIM(CONTRATOS[[#This Row],[NOME DO FISCAL ]]),
      _xlpm.n, LEN(_xlpm.s)-1,
      _xlpm.idx, _xlfn.SEQUENCE(1,_xlpm.n),
      _xlpm.letras, IF(MID(_xlpm.s,_xlpm.idx,1)=" ", MID(_xlpm.s,_xlpm.idx+1,1), ""),
      _xlfn.TEXTJOIN("",TRUE,_xlpm.letras)
   )
)</f>
        <v>CMD</v>
      </c>
      <c r="AW333" s="57" t="str">
        <f>IF(CONTRATOS[[#This Row],[FISCAL DEMANDANTE]]="sem indicação",CONTRATOS[[#This Row],[FISCAL TECNICO]],CONTRATOS[[#This Row],[FISCAL DEMANDANTE]])</f>
        <v xml:space="preserve">Claikson Mendonca Duarte </v>
      </c>
      <c r="AX333" s="540" cm="1">
        <f t="array" ref="AX33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33" s="58" t="str">
        <f>_xlfn.CONCAT(CONTRATOS[[#This Row],[ARP ou CONTRATO]],CONTRATOS[[#This Row],[N°ANO]])</f>
        <v>ARP043/2024</v>
      </c>
      <c r="AZ333" s="293" t="str">
        <f>IF(ISNUMBER(FIND("8.666",AA333)),
"Nos termos da Portaria n° 3.615/2021-GP, a prorrogação de contratos administrativos deverá ser instaurada com antecedência mínima de 60 (sessenta) dias do término da vigência, mediante envio do respectivo expediente à SEADM, via SEI.",
IF(ISNUMBER(FIND("14.133",AA333)),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33" s="556"/>
    </row>
    <row r="334" spans="1:53" ht="60">
      <c r="A334" s="215" t="s">
        <v>71</v>
      </c>
      <c r="B334" s="216" t="s">
        <v>637</v>
      </c>
      <c r="C334" s="215">
        <v>2024</v>
      </c>
      <c r="D334" s="216" t="s">
        <v>2120</v>
      </c>
      <c r="E334" s="215" t="s">
        <v>2121</v>
      </c>
      <c r="F334" s="217" t="s">
        <v>1738</v>
      </c>
      <c r="G334" s="216" t="s">
        <v>110</v>
      </c>
      <c r="H334" s="215" t="s">
        <v>58</v>
      </c>
      <c r="I334" s="215" t="s">
        <v>1739</v>
      </c>
      <c r="J334" s="218">
        <v>45502</v>
      </c>
      <c r="K334" s="219" t="str">
        <f>TEXT(J334,"DD/MM/AA")</f>
        <v>29/07/24</v>
      </c>
      <c r="L334" s="218">
        <v>45867</v>
      </c>
      <c r="M334" s="220" t="str">
        <f>TEXT(L334,"DD/MM/AA")</f>
        <v>29/07/25</v>
      </c>
      <c r="N334" s="219">
        <f>_xlfn.DAYS(CONTRATOS[[#This Row],[TÉRMINO]],CONTRATOS[[#This Row],[INÍCIO]])</f>
        <v>365</v>
      </c>
      <c r="O334" s="221" t="str">
        <f ca="1">IF(ISBLANK(CONTRATOS[[#This Row],[TÉRMINO]]),"-",IF(ISNUMBER(CONTRATOS[[#This Row],[TÉRMINO]]),IF(CONTRATOS[[#This Row],[TÉRMINO]]&lt;TODAY(),"EXPIRADO",CONTRATOS[[#This Row],[TÉRMINO]]-TODAY()),"INDETERMINADO"))</f>
        <v>EXPIRADO</v>
      </c>
      <c r="P334" s="221" t="str">
        <f ca="1">IF(O334="EXPIRADO","EXPIRADO",(IF(O334&lt;=30,"INFERIOR A 30 DIAS",(IF(O334&lt;=60,"INFERIOR A 60 DIAS",(IF(O334&lt;=90,"INFERIOR A 90 DIAS",(IF(O334&lt;=120,"INFERIOR A 120 DIAS",(IF(O334&lt;150,"INFERIOR A 150 DIAS",(IF(O334=150,"150 DIAS","SUPERIOR A 150 DIAS")))))))))))))</f>
        <v>EXPIRADO</v>
      </c>
      <c r="Q334" s="219" t="str">
        <f ca="1">IF(CONTRATOS[[#This Row],[TÉRMINO]]="","VIGENTE",IF(CONTRATOS[[#This Row],[TÉRMINO]]&gt;=TODAY(),"VIGENTE","EXPIRADO"))</f>
        <v>EXPIRADO</v>
      </c>
      <c r="R334" s="309">
        <v>5205.2</v>
      </c>
      <c r="S334" s="268" t="s">
        <v>60</v>
      </c>
      <c r="T334" s="66">
        <f>IF(LEFT(AY334,3)="ARP",
    0,
    IFERROR(VLOOKUP(AY334,'M.11 Contratos execução'!A:V,17,FALSE),0)
)</f>
        <v>0</v>
      </c>
      <c r="U334" s="58" t="s">
        <v>78</v>
      </c>
      <c r="V334" s="222" t="s">
        <v>2122</v>
      </c>
      <c r="W334" s="96" cm="1">
        <f t="array" ref="W33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34" s="96" cm="1">
        <f t="array" ref="X33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5205.2</v>
      </c>
      <c r="Y334" s="223" t="s">
        <v>2111</v>
      </c>
      <c r="Z334" s="224"/>
      <c r="AA334" s="215" t="s">
        <v>81</v>
      </c>
      <c r="AB334" s="218">
        <v>45377</v>
      </c>
      <c r="AC334" s="215" t="s">
        <v>66</v>
      </c>
      <c r="AD334" s="282" t="str">
        <f>IF(CONTRATOS[[#This Row],[DIAS_CONTRATO]]&lt;=1800,"PRAZO LEGAL",IF(CONTRATOS[[#This Row],[DIAS_CONTRATO]]&lt;=2130,"EXCEPCIONAL","EMERGENCIAL"))</f>
        <v>PRAZO LEGAL</v>
      </c>
      <c r="AE334" s="215" t="str">
        <f>YEAR(L334) &amp; " - " &amp; IF(MONTH(L334)&lt;=3, "1º Trimestre", IF(MONTH(L334)&lt;=6, "2º Trimestre", IF(MONTH(L334)&lt;=9, "3º Trimestre", IF(MONTH(L334)&lt;=12, "4º Trimestre"))))</f>
        <v>2025 - 3º Trimestre</v>
      </c>
      <c r="AF334" s="218">
        <f>CONTRATOS[[#This Row],[TÉRMINO]]-60</f>
        <v>45807</v>
      </c>
      <c r="AG334" s="116" t="str">
        <f>IF(Z334="","Sem informação", IF(Z334&lt;=AF334, "Dentro do prazo", "Fora do prazo"))</f>
        <v>Sem informação</v>
      </c>
      <c r="AH334" s="58" t="s">
        <v>66</v>
      </c>
      <c r="AI334" s="215"/>
      <c r="AJ334" s="215" t="s">
        <v>84</v>
      </c>
      <c r="AK334" s="215" t="s">
        <v>69</v>
      </c>
      <c r="AL334" s="215" t="s">
        <v>86</v>
      </c>
      <c r="AM334" s="215" t="s">
        <v>86</v>
      </c>
      <c r="AN334" s="215" t="s">
        <v>84</v>
      </c>
      <c r="AO334" s="184" t="s">
        <v>2112</v>
      </c>
      <c r="AP334" s="227">
        <f ca="1">CONTRATOS[[#This Row],[TÉRMINO]]-TODAY()</f>
        <v>-307</v>
      </c>
      <c r="AQ334" s="215" t="str">
        <f>IF(YEAR(CONTRATOS[[#This Row],[TÉRMINO]])=2024,INT((MONTH(CONTRATOS[[#This Row],[TÉRMINO]])+2)/3),"")</f>
        <v/>
      </c>
      <c r="AR334" s="215"/>
      <c r="AS334" s="58" t="str">
        <f ca="1">IF(TODAY()-AB334&gt;365,"Iniciar Processo de Reajuste","Aguardar anualidade")</f>
        <v>Iniciar Processo de Reajuste</v>
      </c>
      <c r="AT334" s="215" t="str">
        <f>_xlfn.CONCAT(TEXT(B334,"000"),"/",C334)</f>
        <v>045/2024</v>
      </c>
      <c r="AU334" s="215"/>
      <c r="AV334" s="58" t="str" cm="1">
        <f t="array" ref="AV334">IF(CONTRATOS[[#This Row],[NOME DO FISCAL ]]="Sem indicação",
   CONTRATOS[[#This Row],[NOME DO FISCAL ]],
   _xlfn.LET(
      _xlpm.s, " "&amp;TRIM(CONTRATOS[[#This Row],[NOME DO FISCAL ]]),
      _xlpm.n, LEN(_xlpm.s)-1,
      _xlpm.idx, _xlfn.SEQUENCE(1,_xlpm.n),
      _xlpm.letras, IF(MID(_xlpm.s,_xlpm.idx,1)=" ", MID(_xlpm.s,_xlpm.idx+1,1), ""),
      _xlfn.TEXTJOIN("",TRUE,_xlpm.letras)
   )
)</f>
        <v>CMD</v>
      </c>
      <c r="AW334" s="57" t="str">
        <f>IF(CONTRATOS[[#This Row],[FISCAL DEMANDANTE]]="sem indicação",CONTRATOS[[#This Row],[FISCAL TECNICO]],CONTRATOS[[#This Row],[FISCAL DEMANDANTE]])</f>
        <v xml:space="preserve">Claikson Mendonca Duarte </v>
      </c>
      <c r="AX334" s="540" cm="1">
        <f t="array" ref="AX33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34" s="58" t="str">
        <f>_xlfn.CONCAT(CONTRATOS[[#This Row],[ARP ou CONTRATO]],CONTRATOS[[#This Row],[N°ANO]])</f>
        <v>ARP045/2024</v>
      </c>
      <c r="AZ334" s="293" t="str">
        <f>IF(ISNUMBER(FIND("8.666",AA334)),
"Nos termos da Portaria n° 3.615/2021-GP, a prorrogação de contratos administrativos deverá ser instaurada com antecedência mínima de 60 (sessenta) dias do término da vigência, mediante envio do respectivo expediente à SEADM, via SEI.",
IF(ISNUMBER(FIND("14.133",AA334)),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34" s="556"/>
    </row>
    <row r="335" spans="1:53" ht="60">
      <c r="A335" s="215" t="s">
        <v>71</v>
      </c>
      <c r="B335" s="216" t="s">
        <v>641</v>
      </c>
      <c r="C335" s="215">
        <v>2024</v>
      </c>
      <c r="D335" s="216" t="s">
        <v>2123</v>
      </c>
      <c r="E335" s="215" t="s">
        <v>2124</v>
      </c>
      <c r="F335" s="217" t="s">
        <v>1738</v>
      </c>
      <c r="G335" s="216" t="s">
        <v>110</v>
      </c>
      <c r="H335" s="215" t="s">
        <v>58</v>
      </c>
      <c r="I335" s="215" t="s">
        <v>1739</v>
      </c>
      <c r="J335" s="218">
        <v>45502</v>
      </c>
      <c r="K335" s="219" t="str">
        <f>TEXT(J335,"DD/MM/AA")</f>
        <v>29/07/24</v>
      </c>
      <c r="L335" s="218">
        <v>45867</v>
      </c>
      <c r="M335" s="220" t="str">
        <f>TEXT(L335,"DD/MM/AA")</f>
        <v>29/07/25</v>
      </c>
      <c r="N335" s="219">
        <f>_xlfn.DAYS(CONTRATOS[[#This Row],[TÉRMINO]],CONTRATOS[[#This Row],[INÍCIO]])</f>
        <v>365</v>
      </c>
      <c r="O335" s="221" t="str">
        <f ca="1">IF(ISBLANK(CONTRATOS[[#This Row],[TÉRMINO]]),"-",IF(ISNUMBER(CONTRATOS[[#This Row],[TÉRMINO]]),IF(CONTRATOS[[#This Row],[TÉRMINO]]&lt;TODAY(),"EXPIRADO",CONTRATOS[[#This Row],[TÉRMINO]]-TODAY()),"INDETERMINADO"))</f>
        <v>EXPIRADO</v>
      </c>
      <c r="P335" s="221" t="str">
        <f ca="1">IF(O335="EXPIRADO","EXPIRADO",(IF(O335&lt;=30,"INFERIOR A 30 DIAS",(IF(O335&lt;=60,"INFERIOR A 60 DIAS",(IF(O335&lt;=90,"INFERIOR A 90 DIAS",(IF(O335&lt;=120,"INFERIOR A 120 DIAS",(IF(O335&lt;150,"INFERIOR A 150 DIAS",(IF(O335=150,"150 DIAS","SUPERIOR A 150 DIAS")))))))))))))</f>
        <v>EXPIRADO</v>
      </c>
      <c r="Q335" s="219" t="str">
        <f ca="1">IF(CONTRATOS[[#This Row],[TÉRMINO]]="","VIGENTE",IF(CONTRATOS[[#This Row],[TÉRMINO]]&gt;=TODAY(),"VIGENTE","EXPIRADO"))</f>
        <v>EXPIRADO</v>
      </c>
      <c r="R335" s="309">
        <v>3440</v>
      </c>
      <c r="S335" s="268" t="s">
        <v>60</v>
      </c>
      <c r="T335" s="66">
        <f>IF(LEFT(AY335,3)="ARP",
    0,
    IFERROR(VLOOKUP(AY335,'M.11 Contratos execução'!A:V,17,FALSE),0)
)</f>
        <v>0</v>
      </c>
      <c r="U335" s="58" t="s">
        <v>78</v>
      </c>
      <c r="V335" s="222" t="s">
        <v>2125</v>
      </c>
      <c r="W335" s="96" cm="1">
        <f t="array" ref="W33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35" s="96" cm="1">
        <f t="array" ref="X33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3440</v>
      </c>
      <c r="Y335" s="223" t="s">
        <v>2111</v>
      </c>
      <c r="Z335" s="224"/>
      <c r="AA335" s="215" t="s">
        <v>81</v>
      </c>
      <c r="AB335" s="218">
        <v>45377</v>
      </c>
      <c r="AC335" s="215" t="s">
        <v>66</v>
      </c>
      <c r="AD335" s="225" t="str">
        <f>IF(CONTRATOS[[#This Row],[DIAS_CONTRATO]]&lt;=1800,"PRAZO LEGAL",IF(CONTRATOS[[#This Row],[DIAS_CONTRATO]]&lt;=2130,"EXCEPCIONAL","EMERGENCIAL"))</f>
        <v>PRAZO LEGAL</v>
      </c>
      <c r="AE335" s="215" t="str">
        <f>YEAR(L335) &amp; " - " &amp; IF(MONTH(L335)&lt;=3, "1º Trimestre", IF(MONTH(L335)&lt;=6, "2º Trimestre", IF(MONTH(L335)&lt;=9, "3º Trimestre", IF(MONTH(L335)&lt;=12, "4º Trimestre"))))</f>
        <v>2025 - 3º Trimestre</v>
      </c>
      <c r="AF335" s="218">
        <f>CONTRATOS[[#This Row],[TÉRMINO]]-60</f>
        <v>45807</v>
      </c>
      <c r="AG335" s="116" t="str">
        <f>IF(Z335="","Sem informação", IF(Z335&lt;=AF335, "Dentro do prazo", "Fora do prazo"))</f>
        <v>Sem informação</v>
      </c>
      <c r="AH335" s="58" t="s">
        <v>66</v>
      </c>
      <c r="AI335" s="215"/>
      <c r="AJ335" s="215" t="s">
        <v>84</v>
      </c>
      <c r="AK335" s="215" t="s">
        <v>69</v>
      </c>
      <c r="AL335" s="215" t="s">
        <v>636</v>
      </c>
      <c r="AM335" s="215" t="s">
        <v>86</v>
      </c>
      <c r="AN335" s="215" t="s">
        <v>1385</v>
      </c>
      <c r="AO335" s="226" t="s">
        <v>2126</v>
      </c>
      <c r="AP335" s="227">
        <f ca="1">CONTRATOS[[#This Row],[TÉRMINO]]-TODAY()</f>
        <v>-307</v>
      </c>
      <c r="AQ335" s="215" t="str">
        <f>IF(YEAR(CONTRATOS[[#This Row],[TÉRMINO]])=2024,INT((MONTH(CONTRATOS[[#This Row],[TÉRMINO]])+2)/3),"")</f>
        <v/>
      </c>
      <c r="AR335" s="215"/>
      <c r="AS335" s="58" t="str">
        <f ca="1">IF(TODAY()-AB335&gt;365,"Iniciar Processo de Reajuste","Aguardar anualidade")</f>
        <v>Iniciar Processo de Reajuste</v>
      </c>
      <c r="AT335" s="215" t="str">
        <f>_xlfn.CONCAT(TEXT(B335,"000"),"/",C335)</f>
        <v>046/2024</v>
      </c>
      <c r="AU335" s="215"/>
      <c r="AV335" s="58" t="str" cm="1">
        <f t="array" ref="AV335">IF(CONTRATOS[[#This Row],[NOME DO FISCAL ]]="Sem indicação",
   CONTRATOS[[#This Row],[NOME DO FISCAL ]],
   _xlfn.LET(
      _xlpm.s, " "&amp;TRIM(CONTRATOS[[#This Row],[NOME DO FISCAL ]]),
      _xlpm.n, LEN(_xlpm.s)-1,
      _xlpm.idx, _xlfn.SEQUENCE(1,_xlpm.n),
      _xlpm.letras, IF(MID(_xlpm.s,_xlpm.idx,1)=" ", MID(_xlpm.s,_xlpm.idx+1,1), ""),
      _xlfn.TEXTJOIN("",TRUE,_xlpm.letras)
   )
)</f>
        <v>PAAdO</v>
      </c>
      <c r="AW335" s="57" t="str">
        <f>IF(CONTRATOS[[#This Row],[FISCAL DEMANDANTE]]="sem indicação",CONTRATOS[[#This Row],[FISCAL TECNICO]],CONTRATOS[[#This Row],[FISCAL DEMANDANTE]])</f>
        <v>Paulo Alexandre Andrade de Oliveira</v>
      </c>
      <c r="AX335" s="540" cm="1">
        <f t="array" ref="AX33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35" s="58" t="str">
        <f>_xlfn.CONCAT(CONTRATOS[[#This Row],[ARP ou CONTRATO]],CONTRATOS[[#This Row],[N°ANO]])</f>
        <v>ARP046/2024</v>
      </c>
      <c r="AZ335" s="293" t="str">
        <f>IF(ISNUMBER(FIND("8.666",AA335)),
"Nos termos da Portaria n° 3.615/2021-GP, a prorrogação de contratos administrativos deverá ser instaurada com antecedência mínima de 60 (sessenta) dias do término da vigência, mediante envio do respectivo expediente à SEADM, via SEI.",
IF(ISNUMBER(FIND("14.133",AA335)),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35" s="556"/>
    </row>
    <row r="336" spans="1:53" ht="60">
      <c r="A336" s="215" t="s">
        <v>71</v>
      </c>
      <c r="B336" s="216" t="s">
        <v>2127</v>
      </c>
      <c r="C336" s="215">
        <v>2024</v>
      </c>
      <c r="D336" s="216" t="s">
        <v>2128</v>
      </c>
      <c r="E336" s="215" t="s">
        <v>2019</v>
      </c>
      <c r="F336" s="217" t="s">
        <v>2014</v>
      </c>
      <c r="G336" s="216" t="s">
        <v>144</v>
      </c>
      <c r="H336" s="215" t="s">
        <v>58</v>
      </c>
      <c r="I336" s="215" t="s">
        <v>2015</v>
      </c>
      <c r="J336" s="218">
        <v>45596</v>
      </c>
      <c r="K336" s="219" t="str">
        <f>TEXT(J336,"DD/MM/AA")</f>
        <v>31/10/24</v>
      </c>
      <c r="L336" s="218">
        <v>45961</v>
      </c>
      <c r="M336" s="220" t="str">
        <f>TEXT(L336,"DD/MM/AA")</f>
        <v>31/10/25</v>
      </c>
      <c r="N336" s="219">
        <f>_xlfn.DAYS(CONTRATOS[[#This Row],[TÉRMINO]],CONTRATOS[[#This Row],[INÍCIO]])</f>
        <v>365</v>
      </c>
      <c r="O336" s="219" t="str">
        <f ca="1">IF(ISBLANK(CONTRATOS[[#This Row],[TÉRMINO]]),"-",IF(ISNUMBER(CONTRATOS[[#This Row],[TÉRMINO]]),IF(CONTRATOS[[#This Row],[TÉRMINO]]&lt;TODAY(),"EXPIRADO",CONTRATOS[[#This Row],[TÉRMINO]]-TODAY()),"INDETERMINADO"))</f>
        <v>EXPIRADO</v>
      </c>
      <c r="P336" s="221" t="str">
        <f ca="1">IF(O336="EXPIRADO","EXPIRADO",(IF(O336&lt;=30,"INFERIOR A 30 DIAS",(IF(O336&lt;=60,"INFERIOR A 60 DIAS",(IF(O336&lt;=90,"INFERIOR A 90 DIAS",(IF(O336&lt;=120,"INFERIOR A 120 DIAS",(IF(O336&lt;150,"INFERIOR A 150 DIAS",(IF(O336=150,"150 DIAS","SUPERIOR A 150 DIAS")))))))))))))</f>
        <v>EXPIRADO</v>
      </c>
      <c r="Q336" s="219" t="str">
        <f ca="1">IF(CONTRATOS[[#This Row],[TÉRMINO]]="","VIGENTE",IF(CONTRATOS[[#This Row],[TÉRMINO]]&gt;=TODAY(),"VIGENTE","EXPIRADO"))</f>
        <v>EXPIRADO</v>
      </c>
      <c r="R336" s="305">
        <v>73594610</v>
      </c>
      <c r="S336" s="268" t="s">
        <v>60</v>
      </c>
      <c r="T336" s="66">
        <f>IF(LEFT(AY336,3)="ARP",
    0,
    IFERROR(VLOOKUP(AY336,'M.11 Contratos execução'!A:V,17,FALSE),0)
)</f>
        <v>0</v>
      </c>
      <c r="U336" s="215" t="s">
        <v>98</v>
      </c>
      <c r="V336" s="222" t="s">
        <v>2129</v>
      </c>
      <c r="W336" s="96" cm="1">
        <f t="array" ref="W33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36" s="96" cm="1">
        <f t="array" ref="X33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30450260</v>
      </c>
      <c r="Y336" s="223"/>
      <c r="Z336" s="224"/>
      <c r="AA336" s="215" t="s">
        <v>81</v>
      </c>
      <c r="AB336" s="215"/>
      <c r="AC336" s="215" t="s">
        <v>66</v>
      </c>
      <c r="AD336" s="225" t="str">
        <f>IF(CONTRATOS[[#This Row],[DIAS_CONTRATO]]&lt;=1800,"PRAZO LEGAL",IF(CONTRATOS[[#This Row],[DIAS_CONTRATO]]&lt;=2130,"EXCEPCIONAL","EMERGENCIAL"))</f>
        <v>PRAZO LEGAL</v>
      </c>
      <c r="AE336" s="215" t="str">
        <f>YEAR(L336) &amp; " - " &amp; IF(MONTH(L336)&lt;=3, "1º Trimestre", IF(MONTH(L336)&lt;=6, "2º Trimestre", IF(MONTH(L336)&lt;=9, "3º Trimestre", IF(MONTH(L336)&lt;=12, "4º Trimestre"))))</f>
        <v>2025 - 4º Trimestre</v>
      </c>
      <c r="AF336" s="218">
        <f>CONTRATOS[[#This Row],[TÉRMINO]]-60</f>
        <v>45901</v>
      </c>
      <c r="AG336" s="116" t="str">
        <f>IF(Z336="","Sem informação", IF(Z336&lt;=AF336, "Dentro do prazo", "Fora do prazo"))</f>
        <v>Sem informação</v>
      </c>
      <c r="AH336" s="58" t="s">
        <v>115</v>
      </c>
      <c r="AI336" s="215"/>
      <c r="AJ336" s="215" t="s">
        <v>348</v>
      </c>
      <c r="AK336" s="215" t="s">
        <v>103</v>
      </c>
      <c r="AL336" s="215" t="s">
        <v>1823</v>
      </c>
      <c r="AM336" s="215" t="s">
        <v>103</v>
      </c>
      <c r="AN336" s="215" t="s">
        <v>350</v>
      </c>
      <c r="AO33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fabio.reis@tjpa.jus.br;arilson.silva@tjpa.jus.br; paulo.peinado@tjpa.jus.br; arilson.silva@tjpa.jus.br; marcus.silva@tjpa.jus.br;coordenadoria.contratos@tjpa.jus.br</v>
      </c>
      <c r="AP336" s="227">
        <f ca="1">CONTRATOS[[#This Row],[TÉRMINO]]-TODAY()</f>
        <v>-213</v>
      </c>
      <c r="AQ336" s="215" t="str">
        <f>IF(YEAR(CONTRATOS[[#This Row],[TÉRMINO]])=2024,INT((MONTH(CONTRATOS[[#This Row],[TÉRMINO]])+2)/3),"")</f>
        <v/>
      </c>
      <c r="AR336" s="215"/>
      <c r="AS336" s="58" t="str">
        <f ca="1">IF(TODAY()-AB336&gt;365,"Iniciar Processo de Reajuste","Aguardar anualidade")</f>
        <v>Iniciar Processo de Reajuste</v>
      </c>
      <c r="AT336" s="215" t="str">
        <f>_xlfn.CONCAT(TEXT(B336,"000"),"/",C336)</f>
        <v>076/2024</v>
      </c>
      <c r="AU336" s="215"/>
      <c r="AV336" s="58" t="str" cm="1">
        <f t="array" ref="AV336">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336" s="57" t="str">
        <f>IF(CONTRATOS[[#This Row],[FISCAL DEMANDANTE]]="sem indicação",CONTRATOS[[#This Row],[FISCAL TECNICO]],CONTRATOS[[#This Row],[FISCAL DEMANDANTE]])</f>
        <v>Arilson Galdino da Silva</v>
      </c>
      <c r="AX336" s="540" cm="1">
        <f t="array" ref="AX33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36" s="58" t="str">
        <f>_xlfn.CONCAT(CONTRATOS[[#This Row],[ARP ou CONTRATO]],CONTRATOS[[#This Row],[N°ANO]])</f>
        <v>ARP076/2024</v>
      </c>
      <c r="AZ336" s="293" t="str">
        <f>IF(ISNUMBER(FIND("8.666",AA336)),
"Nos termos da Portaria n° 3.615/2021-GP, a prorrogação de contratos administrativos deverá ser instaurada com antecedência mínima de 60 (sessenta) dias do término da vigência, mediante envio do respectivo expediente à SEADM, via SEI.",
IF(ISNUMBER(FIND("14.133",AA336)),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36" s="556"/>
    </row>
    <row r="337" spans="1:53" ht="60">
      <c r="A337" s="215" t="s">
        <v>71</v>
      </c>
      <c r="B337" s="216" t="s">
        <v>646</v>
      </c>
      <c r="C337" s="215">
        <v>2024</v>
      </c>
      <c r="D337" s="216" t="s">
        <v>2130</v>
      </c>
      <c r="E337" s="215" t="s">
        <v>2131</v>
      </c>
      <c r="F337" s="217" t="s">
        <v>1738</v>
      </c>
      <c r="G337" s="216" t="s">
        <v>110</v>
      </c>
      <c r="H337" s="215" t="s">
        <v>58</v>
      </c>
      <c r="I337" s="215" t="s">
        <v>1739</v>
      </c>
      <c r="J337" s="218">
        <v>45502</v>
      </c>
      <c r="K337" s="219" t="str">
        <f>TEXT(J337,"DD/MM/AA")</f>
        <v>29/07/24</v>
      </c>
      <c r="L337" s="218">
        <v>45867</v>
      </c>
      <c r="M337" s="220" t="str">
        <f>TEXT(L337,"DD/MM/AA")</f>
        <v>29/07/25</v>
      </c>
      <c r="N337" s="219">
        <f>_xlfn.DAYS(CONTRATOS[[#This Row],[TÉRMINO]],CONTRATOS[[#This Row],[INÍCIO]])</f>
        <v>365</v>
      </c>
      <c r="O337" s="221" t="str">
        <f ca="1">IF(ISBLANK(CONTRATOS[[#This Row],[TÉRMINO]]),"-",IF(ISNUMBER(CONTRATOS[[#This Row],[TÉRMINO]]),IF(CONTRATOS[[#This Row],[TÉRMINO]]&lt;TODAY(),"EXPIRADO",CONTRATOS[[#This Row],[TÉRMINO]]-TODAY()),"INDETERMINADO"))</f>
        <v>EXPIRADO</v>
      </c>
      <c r="P337" s="221" t="str">
        <f ca="1">IF(O337="EXPIRADO","EXPIRADO",(IF(O337&lt;=30,"INFERIOR A 30 DIAS",(IF(O337&lt;=60,"INFERIOR A 60 DIAS",(IF(O337&lt;=90,"INFERIOR A 90 DIAS",(IF(O337&lt;=120,"INFERIOR A 120 DIAS",(IF(O337&lt;150,"INFERIOR A 150 DIAS",(IF(O337=150,"150 DIAS","SUPERIOR A 150 DIAS")))))))))))))</f>
        <v>EXPIRADO</v>
      </c>
      <c r="Q337" s="219" t="str">
        <f ca="1">IF(CONTRATOS[[#This Row],[TÉRMINO]]="","VIGENTE",IF(CONTRATOS[[#This Row],[TÉRMINO]]&gt;=TODAY(),"VIGENTE","EXPIRADO"))</f>
        <v>EXPIRADO</v>
      </c>
      <c r="R337" s="309">
        <v>35173.4</v>
      </c>
      <c r="S337" s="268" t="s">
        <v>60</v>
      </c>
      <c r="T337" s="66">
        <f>IF(LEFT(AY337,3)="ARP",
    0,
    IFERROR(VLOOKUP(AY337,'M.11 Contratos execução'!A:V,17,FALSE),0)
)</f>
        <v>0</v>
      </c>
      <c r="U337" s="58" t="s">
        <v>78</v>
      </c>
      <c r="V337" s="222" t="s">
        <v>2132</v>
      </c>
      <c r="W337" s="96" cm="1">
        <f t="array" ref="W33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37" s="96" cm="1">
        <f t="array" ref="X33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35173.4</v>
      </c>
      <c r="Y337" s="223" t="s">
        <v>2111</v>
      </c>
      <c r="Z337" s="224"/>
      <c r="AA337" s="215" t="s">
        <v>81</v>
      </c>
      <c r="AB337" s="218">
        <v>45377</v>
      </c>
      <c r="AC337" s="215" t="s">
        <v>66</v>
      </c>
      <c r="AD337" s="225" t="str">
        <f>IF(CONTRATOS[[#This Row],[DIAS_CONTRATO]]&lt;=1800,"PRAZO LEGAL",IF(CONTRATOS[[#This Row],[DIAS_CONTRATO]]&lt;=2130,"EXCEPCIONAL","EMERGENCIAL"))</f>
        <v>PRAZO LEGAL</v>
      </c>
      <c r="AE337" s="215" t="str">
        <f>YEAR(L337) &amp; " - " &amp; IF(MONTH(L337)&lt;=3, "1º Trimestre", IF(MONTH(L337)&lt;=6, "2º Trimestre", IF(MONTH(L337)&lt;=9, "3º Trimestre", IF(MONTH(L337)&lt;=12, "4º Trimestre"))))</f>
        <v>2025 - 3º Trimestre</v>
      </c>
      <c r="AF337" s="218">
        <f>CONTRATOS[[#This Row],[TÉRMINO]]-60</f>
        <v>45807</v>
      </c>
      <c r="AG337" s="116" t="str">
        <f>IF(Z337="","Sem informação", IF(Z337&lt;=AF337, "Dentro do prazo", "Fora do prazo"))</f>
        <v>Sem informação</v>
      </c>
      <c r="AH337" s="58" t="s">
        <v>66</v>
      </c>
      <c r="AI337" s="215"/>
      <c r="AJ337" s="215" t="s">
        <v>84</v>
      </c>
      <c r="AK337" s="215" t="s">
        <v>69</v>
      </c>
      <c r="AL337" s="215" t="s">
        <v>636</v>
      </c>
      <c r="AM337" s="215" t="s">
        <v>86</v>
      </c>
      <c r="AN337" s="215" t="s">
        <v>1385</v>
      </c>
      <c r="AO337" s="226" t="s">
        <v>2126</v>
      </c>
      <c r="AP337" s="227">
        <f ca="1">CONTRATOS[[#This Row],[TÉRMINO]]-TODAY()</f>
        <v>-307</v>
      </c>
      <c r="AQ337" s="215" t="str">
        <f>IF(YEAR(CONTRATOS[[#This Row],[TÉRMINO]])=2024,INT((MONTH(CONTRATOS[[#This Row],[TÉRMINO]])+2)/3),"")</f>
        <v/>
      </c>
      <c r="AR337" s="215"/>
      <c r="AS337" s="58" t="str">
        <f ca="1">IF(TODAY()-AB337&gt;365,"Iniciar Processo de Reajuste","Aguardar anualidade")</f>
        <v>Iniciar Processo de Reajuste</v>
      </c>
      <c r="AT337" s="215" t="str">
        <f>_xlfn.CONCAT(TEXT(B337,"000"),"/",C337)</f>
        <v>048/2024</v>
      </c>
      <c r="AU337" s="215"/>
      <c r="AV337" s="58" t="str" cm="1">
        <f t="array" ref="AV337">IF(CONTRATOS[[#This Row],[NOME DO FISCAL ]]="Sem indicação",
   CONTRATOS[[#This Row],[NOME DO FISCAL ]],
   _xlfn.LET(
      _xlpm.s, " "&amp;TRIM(CONTRATOS[[#This Row],[NOME DO FISCAL ]]),
      _xlpm.n, LEN(_xlpm.s)-1,
      _xlpm.idx, _xlfn.SEQUENCE(1,_xlpm.n),
      _xlpm.letras, IF(MID(_xlpm.s,_xlpm.idx,1)=" ", MID(_xlpm.s,_xlpm.idx+1,1), ""),
      _xlfn.TEXTJOIN("",TRUE,_xlpm.letras)
   )
)</f>
        <v>PAAdO</v>
      </c>
      <c r="AW337" s="57" t="str">
        <f>IF(CONTRATOS[[#This Row],[FISCAL DEMANDANTE]]="sem indicação",CONTRATOS[[#This Row],[FISCAL TECNICO]],CONTRATOS[[#This Row],[FISCAL DEMANDANTE]])</f>
        <v>Paulo Alexandre Andrade de Oliveira</v>
      </c>
      <c r="AX337" s="540" cm="1">
        <f t="array" ref="AX33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37" s="58" t="str">
        <f>_xlfn.CONCAT(CONTRATOS[[#This Row],[ARP ou CONTRATO]],CONTRATOS[[#This Row],[N°ANO]])</f>
        <v>ARP048/2024</v>
      </c>
      <c r="AZ337" s="293" t="str">
        <f>IF(ISNUMBER(FIND("8.666",AA337)),
"Nos termos da Portaria n° 3.615/2021-GP, a prorrogação de contratos administrativos deverá ser instaurada com antecedência mínima de 60 (sessenta) dias do término da vigência, mediante envio do respectivo expediente à SEADM, via SEI.",
IF(ISNUMBER(FIND("14.133",AA337)),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37" s="556"/>
    </row>
    <row r="338" spans="1:53" ht="60">
      <c r="A338" s="215" t="s">
        <v>71</v>
      </c>
      <c r="B338" s="216" t="s">
        <v>655</v>
      </c>
      <c r="C338" s="215">
        <v>2024</v>
      </c>
      <c r="D338" s="216" t="s">
        <v>2133</v>
      </c>
      <c r="E338" s="215" t="s">
        <v>2134</v>
      </c>
      <c r="F338" s="217" t="s">
        <v>1738</v>
      </c>
      <c r="G338" s="216" t="s">
        <v>110</v>
      </c>
      <c r="H338" s="215" t="s">
        <v>58</v>
      </c>
      <c r="I338" s="215" t="s">
        <v>1739</v>
      </c>
      <c r="J338" s="218">
        <v>45502</v>
      </c>
      <c r="K338" s="219" t="str">
        <f>TEXT(J338,"DD/MM/AA")</f>
        <v>29/07/24</v>
      </c>
      <c r="L338" s="218">
        <v>45867</v>
      </c>
      <c r="M338" s="220" t="str">
        <f>TEXT(L338,"DD/MM/AA")</f>
        <v>29/07/25</v>
      </c>
      <c r="N338" s="219">
        <f>_xlfn.DAYS(CONTRATOS[[#This Row],[TÉRMINO]],CONTRATOS[[#This Row],[INÍCIO]])</f>
        <v>365</v>
      </c>
      <c r="O338" s="221" t="str">
        <f ca="1">IF(ISBLANK(CONTRATOS[[#This Row],[TÉRMINO]]),"-",IF(ISNUMBER(CONTRATOS[[#This Row],[TÉRMINO]]),IF(CONTRATOS[[#This Row],[TÉRMINO]]&lt;TODAY(),"EXPIRADO",CONTRATOS[[#This Row],[TÉRMINO]]-TODAY()),"INDETERMINADO"))</f>
        <v>EXPIRADO</v>
      </c>
      <c r="P338" s="221" t="str">
        <f ca="1">IF(O338="EXPIRADO","EXPIRADO",(IF(O338&lt;=30,"INFERIOR A 30 DIAS",(IF(O338&lt;=60,"INFERIOR A 60 DIAS",(IF(O338&lt;=90,"INFERIOR A 90 DIAS",(IF(O338&lt;=120,"INFERIOR A 120 DIAS",(IF(O338&lt;150,"INFERIOR A 150 DIAS",(IF(O338=150,"150 DIAS","SUPERIOR A 150 DIAS")))))))))))))</f>
        <v>EXPIRADO</v>
      </c>
      <c r="Q338" s="219" t="str">
        <f ca="1">IF(CONTRATOS[[#This Row],[TÉRMINO]]="","VIGENTE",IF(CONTRATOS[[#This Row],[TÉRMINO]]&gt;=TODAY(),"VIGENTE","EXPIRADO"))</f>
        <v>EXPIRADO</v>
      </c>
      <c r="R338" s="309">
        <v>8179</v>
      </c>
      <c r="S338" s="268" t="s">
        <v>60</v>
      </c>
      <c r="T338" s="66">
        <f>IF(LEFT(AY338,3)="ARP",
    0,
    IFERROR(VLOOKUP(AY338,'M.11 Contratos execução'!A:V,17,FALSE),0)
)</f>
        <v>0</v>
      </c>
      <c r="U338" s="455" t="s">
        <v>78</v>
      </c>
      <c r="V338" s="222" t="s">
        <v>2135</v>
      </c>
      <c r="W338" s="96" cm="1">
        <f t="array" ref="W33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38" s="96" cm="1">
        <f t="array" ref="X33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8179</v>
      </c>
      <c r="Y338" s="223" t="s">
        <v>2111</v>
      </c>
      <c r="Z338" s="224"/>
      <c r="AA338" s="215" t="s">
        <v>81</v>
      </c>
      <c r="AB338" s="218">
        <v>45377</v>
      </c>
      <c r="AC338" s="215" t="s">
        <v>66</v>
      </c>
      <c r="AD338" s="225" t="str">
        <f>IF(CONTRATOS[[#This Row],[DIAS_CONTRATO]]&lt;=1800,"PRAZO LEGAL",IF(CONTRATOS[[#This Row],[DIAS_CONTRATO]]&lt;=2130,"EXCEPCIONAL","EMERGENCIAL"))</f>
        <v>PRAZO LEGAL</v>
      </c>
      <c r="AE338" s="215" t="str">
        <f>YEAR(L338) &amp; " - " &amp; IF(MONTH(L338)&lt;=3, "1º Trimestre", IF(MONTH(L338)&lt;=6, "2º Trimestre", IF(MONTH(L338)&lt;=9, "3º Trimestre", IF(MONTH(L338)&lt;=12, "4º Trimestre"))))</f>
        <v>2025 - 3º Trimestre</v>
      </c>
      <c r="AF338" s="218">
        <f>CONTRATOS[[#This Row],[TÉRMINO]]-60</f>
        <v>45807</v>
      </c>
      <c r="AG338" s="116" t="str">
        <f>IF(Z338="","Sem informação", IF(Z338&lt;=AF338, "Dentro do prazo", "Fora do prazo"))</f>
        <v>Sem informação</v>
      </c>
      <c r="AH338" s="79" t="s">
        <v>66</v>
      </c>
      <c r="AI338" s="215"/>
      <c r="AJ338" s="215" t="s">
        <v>84</v>
      </c>
      <c r="AK338" s="215" t="s">
        <v>69</v>
      </c>
      <c r="AL338" s="215" t="s">
        <v>636</v>
      </c>
      <c r="AM338" s="215" t="s">
        <v>86</v>
      </c>
      <c r="AN338" s="215" t="s">
        <v>1385</v>
      </c>
      <c r="AO338" s="226" t="s">
        <v>2126</v>
      </c>
      <c r="AP338" s="227">
        <f ca="1">CONTRATOS[[#This Row],[TÉRMINO]]-TODAY()</f>
        <v>-307</v>
      </c>
      <c r="AQ338" s="215" t="str">
        <f>IF(YEAR(CONTRATOS[[#This Row],[TÉRMINO]])=2024,INT((MONTH(CONTRATOS[[#This Row],[TÉRMINO]])+2)/3),"")</f>
        <v/>
      </c>
      <c r="AR338" s="215"/>
      <c r="AS338" s="58" t="str">
        <f ca="1">IF(TODAY()-AB338&gt;365,"Iniciar Processo de Reajuste","Aguardar anualidade")</f>
        <v>Iniciar Processo de Reajuste</v>
      </c>
      <c r="AT338" s="215" t="str">
        <f>_xlfn.CONCAT(TEXT(B338,"000"),"/",C338)</f>
        <v>049/2024</v>
      </c>
      <c r="AU338" s="215"/>
      <c r="AV338" s="58" t="str" cm="1">
        <f t="array" ref="AV338">IF(CONTRATOS[[#This Row],[NOME DO FISCAL ]]="Sem indicação",
   CONTRATOS[[#This Row],[NOME DO FISCAL ]],
   _xlfn.LET(
      _xlpm.s, " "&amp;TRIM(CONTRATOS[[#This Row],[NOME DO FISCAL ]]),
      _xlpm.n, LEN(_xlpm.s)-1,
      _xlpm.idx, _xlfn.SEQUENCE(1,_xlpm.n),
      _xlpm.letras, IF(MID(_xlpm.s,_xlpm.idx,1)=" ", MID(_xlpm.s,_xlpm.idx+1,1), ""),
      _xlfn.TEXTJOIN("",TRUE,_xlpm.letras)
   )
)</f>
        <v>PAAdO</v>
      </c>
      <c r="AW338" s="57" t="str">
        <f>IF(CONTRATOS[[#This Row],[FISCAL DEMANDANTE]]="sem indicação",CONTRATOS[[#This Row],[FISCAL TECNICO]],CONTRATOS[[#This Row],[FISCAL DEMANDANTE]])</f>
        <v>Paulo Alexandre Andrade de Oliveira</v>
      </c>
      <c r="AX338" s="540" cm="1">
        <f t="array" ref="AX33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38" s="58" t="str">
        <f>_xlfn.CONCAT(CONTRATOS[[#This Row],[ARP ou CONTRATO]],CONTRATOS[[#This Row],[N°ANO]])</f>
        <v>ARP049/2024</v>
      </c>
      <c r="AZ338" s="293" t="str">
        <f>IF(ISNUMBER(FIND("8.666",AA338)),
"Nos termos da Portaria n° 3.615/2021-GP, a prorrogação de contratos administrativos deverá ser instaurada com antecedência mínima de 60 (sessenta) dias do término da vigência, mediante envio do respectivo expediente à SEADM, via SEI.",
IF(ISNUMBER(FIND("14.133",AA338)),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38" s="556"/>
    </row>
    <row r="339" spans="1:53" ht="89.25" customHeight="1">
      <c r="A339" s="215" t="s">
        <v>71</v>
      </c>
      <c r="B339" s="216" t="s">
        <v>156</v>
      </c>
      <c r="C339" s="215">
        <v>2024</v>
      </c>
      <c r="D339" s="216" t="s">
        <v>2136</v>
      </c>
      <c r="E339" s="215" t="s">
        <v>2137</v>
      </c>
      <c r="F339" s="217" t="s">
        <v>1738</v>
      </c>
      <c r="G339" s="216" t="s">
        <v>110</v>
      </c>
      <c r="H339" s="215" t="s">
        <v>58</v>
      </c>
      <c r="I339" s="215" t="s">
        <v>1739</v>
      </c>
      <c r="J339" s="218">
        <v>45502</v>
      </c>
      <c r="K339" s="219" t="str">
        <f>TEXT(J339,"DD/MM/AA")</f>
        <v>29/07/24</v>
      </c>
      <c r="L339" s="218">
        <v>45867</v>
      </c>
      <c r="M339" s="220" t="str">
        <f>TEXT(L339,"DD/MM/AA")</f>
        <v>29/07/25</v>
      </c>
      <c r="N339" s="219">
        <f>_xlfn.DAYS(CONTRATOS[[#This Row],[TÉRMINO]],CONTRATOS[[#This Row],[INÍCIO]])</f>
        <v>365</v>
      </c>
      <c r="O339" s="221" t="str">
        <f ca="1">IF(ISBLANK(CONTRATOS[[#This Row],[TÉRMINO]]),"-",IF(ISNUMBER(CONTRATOS[[#This Row],[TÉRMINO]]),IF(CONTRATOS[[#This Row],[TÉRMINO]]&lt;TODAY(),"EXPIRADO",CONTRATOS[[#This Row],[TÉRMINO]]-TODAY()),"INDETERMINADO"))</f>
        <v>EXPIRADO</v>
      </c>
      <c r="P339" s="221" t="str">
        <f ca="1">IF(O339="EXPIRADO","EXPIRADO",(IF(O339&lt;=30,"INFERIOR A 30 DIAS",(IF(O339&lt;=60,"INFERIOR A 60 DIAS",(IF(O339&lt;=90,"INFERIOR A 90 DIAS",(IF(O339&lt;=120,"INFERIOR A 120 DIAS",(IF(O339&lt;150,"INFERIOR A 150 DIAS",(IF(O339=150,"150 DIAS","SUPERIOR A 150 DIAS")))))))))))))</f>
        <v>EXPIRADO</v>
      </c>
      <c r="Q339" s="219" t="str">
        <f ca="1">IF(CONTRATOS[[#This Row],[TÉRMINO]]="","VIGENTE",IF(CONTRATOS[[#This Row],[TÉRMINO]]&gt;=TODAY(),"VIGENTE","EXPIRADO"))</f>
        <v>EXPIRADO</v>
      </c>
      <c r="R339" s="309">
        <v>20080</v>
      </c>
      <c r="S339" s="268" t="s">
        <v>60</v>
      </c>
      <c r="T339" s="66">
        <f>IF(LEFT(AY339,3)="ARP",
    0,
    IFERROR(VLOOKUP(AY339,'M.11 Contratos execução'!A:V,17,FALSE),0)
)</f>
        <v>0</v>
      </c>
      <c r="U339" s="58" t="s">
        <v>78</v>
      </c>
      <c r="V339" s="222" t="s">
        <v>2138</v>
      </c>
      <c r="W339" s="96" cm="1">
        <f t="array" ref="W33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39" s="96" cm="1">
        <f t="array" ref="X33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20080</v>
      </c>
      <c r="Y339" s="223" t="s">
        <v>2111</v>
      </c>
      <c r="Z339" s="224"/>
      <c r="AA339" s="215" t="s">
        <v>81</v>
      </c>
      <c r="AB339" s="218">
        <v>45377</v>
      </c>
      <c r="AC339" s="215" t="s">
        <v>66</v>
      </c>
      <c r="AD339" s="225" t="str">
        <f>IF(CONTRATOS[[#This Row],[DIAS_CONTRATO]]&lt;=1800,"PRAZO LEGAL",IF(CONTRATOS[[#This Row],[DIAS_CONTRATO]]&lt;=2130,"EXCEPCIONAL","EMERGENCIAL"))</f>
        <v>PRAZO LEGAL</v>
      </c>
      <c r="AE339" s="215" t="str">
        <f>YEAR(L339) &amp; " - " &amp; IF(MONTH(L339)&lt;=3, "1º Trimestre", IF(MONTH(L339)&lt;=6, "2º Trimestre", IF(MONTH(L339)&lt;=9, "3º Trimestre", IF(MONTH(L339)&lt;=12, "4º Trimestre"))))</f>
        <v>2025 - 3º Trimestre</v>
      </c>
      <c r="AF339" s="218">
        <f>CONTRATOS[[#This Row],[TÉRMINO]]-60</f>
        <v>45807</v>
      </c>
      <c r="AG339" s="116" t="str">
        <f>IF(Z339="","Sem informação", IF(Z339&lt;=AF339, "Dentro do prazo", "Fora do prazo"))</f>
        <v>Sem informação</v>
      </c>
      <c r="AH339" s="79" t="s">
        <v>66</v>
      </c>
      <c r="AI339" s="215"/>
      <c r="AJ339" s="215" t="s">
        <v>84</v>
      </c>
      <c r="AK339" s="215" t="s">
        <v>69</v>
      </c>
      <c r="AL339" s="215" t="s">
        <v>636</v>
      </c>
      <c r="AM339" s="215" t="s">
        <v>86</v>
      </c>
      <c r="AN339" s="215" t="s">
        <v>1385</v>
      </c>
      <c r="AO339" s="226" t="s">
        <v>2126</v>
      </c>
      <c r="AP339" s="227">
        <f ca="1">CONTRATOS[[#This Row],[TÉRMINO]]-TODAY()</f>
        <v>-307</v>
      </c>
      <c r="AQ339" s="215" t="str">
        <f>IF(YEAR(CONTRATOS[[#This Row],[TÉRMINO]])=2024,INT((MONTH(CONTRATOS[[#This Row],[TÉRMINO]])+2)/3),"")</f>
        <v/>
      </c>
      <c r="AR339" s="215"/>
      <c r="AS339" s="58" t="str">
        <f ca="1">IF(TODAY()-AB339&gt;365,"Iniciar Processo de Reajuste","Aguardar anualidade")</f>
        <v>Iniciar Processo de Reajuste</v>
      </c>
      <c r="AT339" s="215" t="str">
        <f>_xlfn.CONCAT(TEXT(B339,"000"),"/",C339)</f>
        <v>050/2024</v>
      </c>
      <c r="AU339" s="215"/>
      <c r="AV339" s="58" t="str" cm="1">
        <f t="array" ref="AV339">IF(CONTRATOS[[#This Row],[NOME DO FISCAL ]]="Sem indicação",
   CONTRATOS[[#This Row],[NOME DO FISCAL ]],
   _xlfn.LET(
      _xlpm.s, " "&amp;TRIM(CONTRATOS[[#This Row],[NOME DO FISCAL ]]),
      _xlpm.n, LEN(_xlpm.s)-1,
      _xlpm.idx, _xlfn.SEQUENCE(1,_xlpm.n),
      _xlpm.letras, IF(MID(_xlpm.s,_xlpm.idx,1)=" ", MID(_xlpm.s,_xlpm.idx+1,1), ""),
      _xlfn.TEXTJOIN("",TRUE,_xlpm.letras)
   )
)</f>
        <v>PAAdO</v>
      </c>
      <c r="AW339" s="57" t="str">
        <f>IF(CONTRATOS[[#This Row],[FISCAL DEMANDANTE]]="sem indicação",CONTRATOS[[#This Row],[FISCAL TECNICO]],CONTRATOS[[#This Row],[FISCAL DEMANDANTE]])</f>
        <v>Paulo Alexandre Andrade de Oliveira</v>
      </c>
      <c r="AX339" s="540" cm="1">
        <f t="array" ref="AX33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39" s="58" t="str">
        <f>_xlfn.CONCAT(CONTRATOS[[#This Row],[ARP ou CONTRATO]],CONTRATOS[[#This Row],[N°ANO]])</f>
        <v>ARP050/2024</v>
      </c>
      <c r="AZ339" s="293" t="str">
        <f>IF(ISNUMBER(FIND("8.666",AA339)),
"Nos termos da Portaria n° 3.615/2021-GP, a prorrogação de contratos administrativos deverá ser instaurada com antecedência mínima de 60 (sessenta) dias do término da vigência, mediante envio do respectivo expediente à SEADM, via SEI.",
IF(ISNUMBER(FIND("14.133",AA339)),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39" s="556"/>
    </row>
    <row r="340" spans="1:53" ht="60">
      <c r="A340" s="215" t="s">
        <v>71</v>
      </c>
      <c r="B340" s="216" t="s">
        <v>706</v>
      </c>
      <c r="C340" s="215">
        <v>2024</v>
      </c>
      <c r="D340" s="216" t="s">
        <v>2139</v>
      </c>
      <c r="E340" s="215" t="s">
        <v>2140</v>
      </c>
      <c r="F340" s="217" t="s">
        <v>1738</v>
      </c>
      <c r="G340" s="216" t="s">
        <v>110</v>
      </c>
      <c r="H340" s="215" t="s">
        <v>58</v>
      </c>
      <c r="I340" s="215" t="s">
        <v>1739</v>
      </c>
      <c r="J340" s="218">
        <v>45502</v>
      </c>
      <c r="K340" s="219" t="str">
        <f>TEXT(J340,"DD/MM/AA")</f>
        <v>29/07/24</v>
      </c>
      <c r="L340" s="218">
        <v>45867</v>
      </c>
      <c r="M340" s="220" t="str">
        <f>TEXT(L340,"DD/MM/AA")</f>
        <v>29/07/25</v>
      </c>
      <c r="N340" s="219">
        <f>_xlfn.DAYS(CONTRATOS[[#This Row],[TÉRMINO]],CONTRATOS[[#This Row],[INÍCIO]])</f>
        <v>365</v>
      </c>
      <c r="O340" s="221" t="str">
        <f ca="1">IF(ISBLANK(CONTRATOS[[#This Row],[TÉRMINO]]),"-",IF(ISNUMBER(CONTRATOS[[#This Row],[TÉRMINO]]),IF(CONTRATOS[[#This Row],[TÉRMINO]]&lt;TODAY(),"EXPIRADO",CONTRATOS[[#This Row],[TÉRMINO]]-TODAY()),"INDETERMINADO"))</f>
        <v>EXPIRADO</v>
      </c>
      <c r="P340" s="221" t="str">
        <f ca="1">IF(O340="EXPIRADO","EXPIRADO",(IF(O340&lt;=30,"INFERIOR A 30 DIAS",(IF(O340&lt;=60,"INFERIOR A 60 DIAS",(IF(O340&lt;=90,"INFERIOR A 90 DIAS",(IF(O340&lt;=120,"INFERIOR A 120 DIAS",(IF(O340&lt;150,"INFERIOR A 150 DIAS",(IF(O340=150,"150 DIAS","SUPERIOR A 150 DIAS")))))))))))))</f>
        <v>EXPIRADO</v>
      </c>
      <c r="Q340" s="219" t="str">
        <f ca="1">IF(CONTRATOS[[#This Row],[TÉRMINO]]="","VIGENTE",IF(CONTRATOS[[#This Row],[TÉRMINO]]&gt;=TODAY(),"VIGENTE","EXPIRADO"))</f>
        <v>EXPIRADO</v>
      </c>
      <c r="R340" s="305">
        <v>411</v>
      </c>
      <c r="S340" s="268" t="s">
        <v>60</v>
      </c>
      <c r="T340" s="66">
        <f>IF(LEFT(AY340,3)="ARP",
    0,
    IFERROR(VLOOKUP(AY340,'M.11 Contratos execução'!A:V,17,FALSE),0)
)</f>
        <v>0</v>
      </c>
      <c r="U340" s="58" t="s">
        <v>78</v>
      </c>
      <c r="V340" s="222" t="s">
        <v>2141</v>
      </c>
      <c r="W340" s="96" cm="1">
        <f t="array" ref="W34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40" s="96" cm="1">
        <f t="array" ref="X34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411</v>
      </c>
      <c r="Y340" s="223" t="s">
        <v>2111</v>
      </c>
      <c r="Z340" s="224"/>
      <c r="AA340" s="215" t="s">
        <v>81</v>
      </c>
      <c r="AB340" s="218">
        <v>45377</v>
      </c>
      <c r="AC340" s="215" t="s">
        <v>66</v>
      </c>
      <c r="AD340" s="225" t="str">
        <f>IF(CONTRATOS[[#This Row],[DIAS_CONTRATO]]&lt;=1800,"PRAZO LEGAL",IF(CONTRATOS[[#This Row],[DIAS_CONTRATO]]&lt;=2130,"EXCEPCIONAL","EMERGENCIAL"))</f>
        <v>PRAZO LEGAL</v>
      </c>
      <c r="AE340" s="215" t="str">
        <f>YEAR(L340) &amp; " - " &amp; IF(MONTH(L340)&lt;=3, "1º Trimestre", IF(MONTH(L340)&lt;=6, "2º Trimestre", IF(MONTH(L340)&lt;=9, "3º Trimestre", IF(MONTH(L340)&lt;=12, "4º Trimestre"))))</f>
        <v>2025 - 3º Trimestre</v>
      </c>
      <c r="AF340" s="218">
        <f>CONTRATOS[[#This Row],[TÉRMINO]]-60</f>
        <v>45807</v>
      </c>
      <c r="AG340" s="116" t="str">
        <f>IF(Z340="","Sem informação", IF(Z340&lt;=AF340, "Dentro do prazo", "Fora do prazo"))</f>
        <v>Sem informação</v>
      </c>
      <c r="AH340" s="58" t="s">
        <v>66</v>
      </c>
      <c r="AI340" s="215"/>
      <c r="AJ340" s="215" t="s">
        <v>84</v>
      </c>
      <c r="AK340" s="215" t="s">
        <v>69</v>
      </c>
      <c r="AL340" s="215" t="s">
        <v>636</v>
      </c>
      <c r="AM340" s="215" t="s">
        <v>86</v>
      </c>
      <c r="AN340" s="215" t="s">
        <v>1385</v>
      </c>
      <c r="AO340" s="226" t="s">
        <v>2126</v>
      </c>
      <c r="AP340" s="227">
        <f ca="1">CONTRATOS[[#This Row],[TÉRMINO]]-TODAY()</f>
        <v>-307</v>
      </c>
      <c r="AQ340" s="215" t="str">
        <f>IF(YEAR(CONTRATOS[[#This Row],[TÉRMINO]])=2024,INT((MONTH(CONTRATOS[[#This Row],[TÉRMINO]])+2)/3),"")</f>
        <v/>
      </c>
      <c r="AR340" s="215"/>
      <c r="AS340" s="58" t="str">
        <f ca="1">IF(TODAY()-AB340&gt;365,"Iniciar Processo de Reajuste","Aguardar anualidade")</f>
        <v>Iniciar Processo de Reajuste</v>
      </c>
      <c r="AT340" s="215" t="str">
        <f>_xlfn.CONCAT(TEXT(B340,"000"),"/",C340)</f>
        <v>052/2024</v>
      </c>
      <c r="AU340" s="215"/>
      <c r="AV340" s="58" t="str" cm="1">
        <f t="array" ref="AV340">IF(CONTRATOS[[#This Row],[NOME DO FISCAL ]]="Sem indicação",
   CONTRATOS[[#This Row],[NOME DO FISCAL ]],
   _xlfn.LET(
      _xlpm.s, " "&amp;TRIM(CONTRATOS[[#This Row],[NOME DO FISCAL ]]),
      _xlpm.n, LEN(_xlpm.s)-1,
      _xlpm.idx, _xlfn.SEQUENCE(1,_xlpm.n),
      _xlpm.letras, IF(MID(_xlpm.s,_xlpm.idx,1)=" ", MID(_xlpm.s,_xlpm.idx+1,1), ""),
      _xlfn.TEXTJOIN("",TRUE,_xlpm.letras)
   )
)</f>
        <v>PAAdO</v>
      </c>
      <c r="AW340" s="57" t="str">
        <f>IF(CONTRATOS[[#This Row],[FISCAL DEMANDANTE]]="sem indicação",CONTRATOS[[#This Row],[FISCAL TECNICO]],CONTRATOS[[#This Row],[FISCAL DEMANDANTE]])</f>
        <v>Paulo Alexandre Andrade de Oliveira</v>
      </c>
      <c r="AX340" s="540" cm="1">
        <f t="array" ref="AX34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40" s="58" t="str">
        <f>_xlfn.CONCAT(CONTRATOS[[#This Row],[ARP ou CONTRATO]],CONTRATOS[[#This Row],[N°ANO]])</f>
        <v>ARP052/2024</v>
      </c>
      <c r="AZ340" s="293" t="str">
        <f>IF(ISNUMBER(FIND("8.666",AA340)),
"Nos termos da Portaria n° 3.615/2021-GP, a prorrogação de contratos administrativos deverá ser instaurada com antecedência mínima de 60 (sessenta) dias do término da vigência, mediante envio do respectivo expediente à SEADM, via SEI.",
IF(ISNUMBER(FIND("14.133",AA340)),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40" s="556"/>
    </row>
    <row r="341" spans="1:53" ht="60">
      <c r="A341" s="215" t="s">
        <v>71</v>
      </c>
      <c r="B341" s="216" t="s">
        <v>673</v>
      </c>
      <c r="C341" s="215">
        <v>2024</v>
      </c>
      <c r="D341" s="216" t="s">
        <v>2142</v>
      </c>
      <c r="E341" s="215" t="s">
        <v>2143</v>
      </c>
      <c r="F341" s="217" t="s">
        <v>1738</v>
      </c>
      <c r="G341" s="216" t="s">
        <v>110</v>
      </c>
      <c r="H341" s="215" t="s">
        <v>58</v>
      </c>
      <c r="I341" s="215" t="s">
        <v>1739</v>
      </c>
      <c r="J341" s="218">
        <v>45502</v>
      </c>
      <c r="K341" s="219" t="str">
        <f>TEXT(J341,"DD/MM/AA")</f>
        <v>29/07/24</v>
      </c>
      <c r="L341" s="218">
        <v>45867</v>
      </c>
      <c r="M341" s="220" t="str">
        <f>TEXT(L341,"DD/MM/AA")</f>
        <v>29/07/25</v>
      </c>
      <c r="N341" s="219">
        <f>_xlfn.DAYS(CONTRATOS[[#This Row],[TÉRMINO]],CONTRATOS[[#This Row],[INÍCIO]])</f>
        <v>365</v>
      </c>
      <c r="O341" s="221" t="str">
        <f ca="1">IF(ISBLANK(CONTRATOS[[#This Row],[TÉRMINO]]),"-",IF(ISNUMBER(CONTRATOS[[#This Row],[TÉRMINO]]),IF(CONTRATOS[[#This Row],[TÉRMINO]]&lt;TODAY(),"EXPIRADO",CONTRATOS[[#This Row],[TÉRMINO]]-TODAY()),"INDETERMINADO"))</f>
        <v>EXPIRADO</v>
      </c>
      <c r="P341" s="221" t="str">
        <f ca="1">IF(O341="EXPIRADO","EXPIRADO",(IF(O341&lt;=30,"INFERIOR A 30 DIAS",(IF(O341&lt;=60,"INFERIOR A 60 DIAS",(IF(O341&lt;=90,"INFERIOR A 90 DIAS",(IF(O341&lt;=120,"INFERIOR A 120 DIAS",(IF(O341&lt;150,"INFERIOR A 150 DIAS",(IF(O341=150,"150 DIAS","SUPERIOR A 150 DIAS")))))))))))))</f>
        <v>EXPIRADO</v>
      </c>
      <c r="Q341" s="219" t="str">
        <f ca="1">IF(CONTRATOS[[#This Row],[TÉRMINO]]="","VIGENTE",IF(CONTRATOS[[#This Row],[TÉRMINO]]&gt;=TODAY(),"VIGENTE","EXPIRADO"))</f>
        <v>EXPIRADO</v>
      </c>
      <c r="R341" s="305">
        <v>3080</v>
      </c>
      <c r="S341" s="268" t="s">
        <v>60</v>
      </c>
      <c r="T341" s="66">
        <f>IF(LEFT(AY341,3)="ARP",
    0,
    IFERROR(VLOOKUP(AY341,'M.11 Contratos execução'!A:V,17,FALSE),0)
)</f>
        <v>0</v>
      </c>
      <c r="U341" s="58" t="s">
        <v>78</v>
      </c>
      <c r="V341" s="222" t="s">
        <v>2144</v>
      </c>
      <c r="W341" s="96" cm="1">
        <f t="array" ref="W34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41" s="96" cm="1">
        <f t="array" ref="X34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3080</v>
      </c>
      <c r="Y341" s="223" t="s">
        <v>2111</v>
      </c>
      <c r="Z341" s="224"/>
      <c r="AA341" s="215" t="s">
        <v>81</v>
      </c>
      <c r="AB341" s="218">
        <v>45377</v>
      </c>
      <c r="AC341" s="215" t="s">
        <v>66</v>
      </c>
      <c r="AD341" s="225" t="str">
        <f>IF(CONTRATOS[[#This Row],[DIAS_CONTRATO]]&lt;=1800,"PRAZO LEGAL",IF(CONTRATOS[[#This Row],[DIAS_CONTRATO]]&lt;=2130,"EXCEPCIONAL","EMERGENCIAL"))</f>
        <v>PRAZO LEGAL</v>
      </c>
      <c r="AE341" s="215" t="str">
        <f>YEAR(L341) &amp; " - " &amp; IF(MONTH(L341)&lt;=3, "1º Trimestre", IF(MONTH(L341)&lt;=6, "2º Trimestre", IF(MONTH(L341)&lt;=9, "3º Trimestre", IF(MONTH(L341)&lt;=12, "4º Trimestre"))))</f>
        <v>2025 - 3º Trimestre</v>
      </c>
      <c r="AF341" s="218">
        <f>CONTRATOS[[#This Row],[TÉRMINO]]-60</f>
        <v>45807</v>
      </c>
      <c r="AG341" s="116" t="str">
        <f>IF(Z341="","Sem informação", IF(Z341&lt;=AF341, "Dentro do prazo", "Fora do prazo"))</f>
        <v>Sem informação</v>
      </c>
      <c r="AH341" s="58" t="s">
        <v>66</v>
      </c>
      <c r="AI341" s="215"/>
      <c r="AJ341" s="215" t="s">
        <v>84</v>
      </c>
      <c r="AK341" s="215" t="s">
        <v>69</v>
      </c>
      <c r="AL341" s="215" t="s">
        <v>636</v>
      </c>
      <c r="AM341" s="215" t="s">
        <v>86</v>
      </c>
      <c r="AN341" s="215" t="s">
        <v>1385</v>
      </c>
      <c r="AO341" s="226" t="s">
        <v>2126</v>
      </c>
      <c r="AP341" s="227">
        <f ca="1">CONTRATOS[[#This Row],[TÉRMINO]]-TODAY()</f>
        <v>-307</v>
      </c>
      <c r="AQ341" s="215" t="str">
        <f>IF(YEAR(CONTRATOS[[#This Row],[TÉRMINO]])=2024,INT((MONTH(CONTRATOS[[#This Row],[TÉRMINO]])+2)/3),"")</f>
        <v/>
      </c>
      <c r="AR341" s="215"/>
      <c r="AS341" s="58" t="str">
        <f ca="1">IF(TODAY()-AB341&gt;365,"Iniciar Processo de Reajuste","Aguardar anualidade")</f>
        <v>Iniciar Processo de Reajuste</v>
      </c>
      <c r="AT341" s="215" t="str">
        <f>_xlfn.CONCAT(TEXT(B341,"000"),"/",C341)</f>
        <v>053/2024</v>
      </c>
      <c r="AU341" s="215"/>
      <c r="AV341" s="58" t="str" cm="1">
        <f t="array" ref="AV341">IF(CONTRATOS[[#This Row],[NOME DO FISCAL ]]="Sem indicação",
   CONTRATOS[[#This Row],[NOME DO FISCAL ]],
   _xlfn.LET(
      _xlpm.s, " "&amp;TRIM(CONTRATOS[[#This Row],[NOME DO FISCAL ]]),
      _xlpm.n, LEN(_xlpm.s)-1,
      _xlpm.idx, _xlfn.SEQUENCE(1,_xlpm.n),
      _xlpm.letras, IF(MID(_xlpm.s,_xlpm.idx,1)=" ", MID(_xlpm.s,_xlpm.idx+1,1), ""),
      _xlfn.TEXTJOIN("",TRUE,_xlpm.letras)
   )
)</f>
        <v>PAAdO</v>
      </c>
      <c r="AW341" s="57" t="str">
        <f>IF(CONTRATOS[[#This Row],[FISCAL DEMANDANTE]]="sem indicação",CONTRATOS[[#This Row],[FISCAL TECNICO]],CONTRATOS[[#This Row],[FISCAL DEMANDANTE]])</f>
        <v>Paulo Alexandre Andrade de Oliveira</v>
      </c>
      <c r="AX341" s="540" cm="1">
        <f t="array" ref="AX34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41" s="58" t="str">
        <f>_xlfn.CONCAT(CONTRATOS[[#This Row],[ARP ou CONTRATO]],CONTRATOS[[#This Row],[N°ANO]])</f>
        <v>ARP053/2024</v>
      </c>
      <c r="AZ341" s="293" t="str">
        <f>IF(ISNUMBER(FIND("8.666",AA341)),
"Nos termos da Portaria n° 3.615/2021-GP, a prorrogação de contratos administrativos deverá ser instaurada com antecedência mínima de 60 (sessenta) dias do término da vigência, mediante envio do respectivo expediente à SEADM, via SEI.",
IF(ISNUMBER(FIND("14.133",AA341)),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41" s="556"/>
    </row>
    <row r="342" spans="1:53" ht="60">
      <c r="A342" s="215" t="s">
        <v>71</v>
      </c>
      <c r="B342" s="216" t="s">
        <v>216</v>
      </c>
      <c r="C342" s="215">
        <v>2024</v>
      </c>
      <c r="D342" s="216" t="s">
        <v>2145</v>
      </c>
      <c r="E342" s="215" t="s">
        <v>2146</v>
      </c>
      <c r="F342" s="217" t="s">
        <v>1738</v>
      </c>
      <c r="G342" s="216" t="s">
        <v>110</v>
      </c>
      <c r="H342" s="215" t="s">
        <v>58</v>
      </c>
      <c r="I342" s="215" t="s">
        <v>1739</v>
      </c>
      <c r="J342" s="218">
        <v>45502</v>
      </c>
      <c r="K342" s="219" t="str">
        <f>TEXT(J342,"DD/MM/AA")</f>
        <v>29/07/24</v>
      </c>
      <c r="L342" s="218">
        <v>45867</v>
      </c>
      <c r="M342" s="220" t="str">
        <f>TEXT(L342,"DD/MM/AA")</f>
        <v>29/07/25</v>
      </c>
      <c r="N342" s="219">
        <f>_xlfn.DAYS(CONTRATOS[[#This Row],[TÉRMINO]],CONTRATOS[[#This Row],[INÍCIO]])</f>
        <v>365</v>
      </c>
      <c r="O342" s="221" t="str">
        <f ca="1">IF(ISBLANK(CONTRATOS[[#This Row],[TÉRMINO]]),"-",IF(ISNUMBER(CONTRATOS[[#This Row],[TÉRMINO]]),IF(CONTRATOS[[#This Row],[TÉRMINO]]&lt;TODAY(),"EXPIRADO",CONTRATOS[[#This Row],[TÉRMINO]]-TODAY()),"INDETERMINADO"))</f>
        <v>EXPIRADO</v>
      </c>
      <c r="P342" s="221" t="str">
        <f ca="1">IF(O342="EXPIRADO","EXPIRADO",(IF(O342&lt;=30,"INFERIOR A 30 DIAS",(IF(O342&lt;=60,"INFERIOR A 60 DIAS",(IF(O342&lt;=90,"INFERIOR A 90 DIAS",(IF(O342&lt;=120,"INFERIOR A 120 DIAS",(IF(O342&lt;150,"INFERIOR A 150 DIAS",(IF(O342=150,"150 DIAS","SUPERIOR A 150 DIAS")))))))))))))</f>
        <v>EXPIRADO</v>
      </c>
      <c r="Q342" s="219" t="str">
        <f ca="1">IF(CONTRATOS[[#This Row],[TÉRMINO]]="","VIGENTE",IF(CONTRATOS[[#This Row],[TÉRMINO]]&gt;=TODAY(),"VIGENTE","EXPIRADO"))</f>
        <v>EXPIRADO</v>
      </c>
      <c r="R342" s="305">
        <v>63420</v>
      </c>
      <c r="S342" s="268" t="s">
        <v>60</v>
      </c>
      <c r="T342" s="66">
        <f>IF(LEFT(AY342,3)="ARP",
    0,
    IFERROR(VLOOKUP(AY342,'M.11 Contratos execução'!A:V,17,FALSE),0)
)</f>
        <v>0</v>
      </c>
      <c r="U342" s="58" t="s">
        <v>78</v>
      </c>
      <c r="V342" s="222" t="s">
        <v>2147</v>
      </c>
      <c r="W342" s="96" cm="1">
        <f t="array" ref="W34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42" s="96" cm="1">
        <f t="array" ref="X34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63420</v>
      </c>
      <c r="Y342" s="223" t="s">
        <v>2111</v>
      </c>
      <c r="Z342" s="224"/>
      <c r="AA342" s="215" t="s">
        <v>81</v>
      </c>
      <c r="AB342" s="218">
        <v>45377</v>
      </c>
      <c r="AC342" s="215" t="s">
        <v>66</v>
      </c>
      <c r="AD342" s="225" t="str">
        <f>IF(CONTRATOS[[#This Row],[DIAS_CONTRATO]]&lt;=1800,"PRAZO LEGAL",IF(CONTRATOS[[#This Row],[DIAS_CONTRATO]]&lt;=2130,"EXCEPCIONAL","EMERGENCIAL"))</f>
        <v>PRAZO LEGAL</v>
      </c>
      <c r="AE342" s="215" t="str">
        <f>YEAR(L342) &amp; " - " &amp; IF(MONTH(L342)&lt;=3, "1º Trimestre", IF(MONTH(L342)&lt;=6, "2º Trimestre", IF(MONTH(L342)&lt;=9, "3º Trimestre", IF(MONTH(L342)&lt;=12, "4º Trimestre"))))</f>
        <v>2025 - 3º Trimestre</v>
      </c>
      <c r="AF342" s="218">
        <f>CONTRATOS[[#This Row],[TÉRMINO]]-60</f>
        <v>45807</v>
      </c>
      <c r="AG342" s="116" t="str">
        <f>IF(Z342="","Sem informação", IF(Z342&lt;=AF342, "Dentro do prazo", "Fora do prazo"))</f>
        <v>Sem informação</v>
      </c>
      <c r="AH342" s="58" t="s">
        <v>66</v>
      </c>
      <c r="AI342" s="215"/>
      <c r="AJ342" s="215" t="s">
        <v>84</v>
      </c>
      <c r="AK342" s="215" t="s">
        <v>69</v>
      </c>
      <c r="AL342" s="215" t="s">
        <v>636</v>
      </c>
      <c r="AM342" s="215" t="s">
        <v>86</v>
      </c>
      <c r="AN342" s="215" t="s">
        <v>1385</v>
      </c>
      <c r="AO342" s="226" t="s">
        <v>2126</v>
      </c>
      <c r="AP342" s="227">
        <f ca="1">CONTRATOS[[#This Row],[TÉRMINO]]-TODAY()</f>
        <v>-307</v>
      </c>
      <c r="AQ342" s="215" t="str">
        <f>IF(YEAR(CONTRATOS[[#This Row],[TÉRMINO]])=2024,INT((MONTH(CONTRATOS[[#This Row],[TÉRMINO]])+2)/3),"")</f>
        <v/>
      </c>
      <c r="AR342" s="215"/>
      <c r="AS342" s="58" t="str">
        <f ca="1">IF(TODAY()-AB342&gt;365,"Iniciar Processo de Reajuste","Aguardar anualidade")</f>
        <v>Iniciar Processo de Reajuste</v>
      </c>
      <c r="AT342" s="215" t="str">
        <f>_xlfn.CONCAT(TEXT(B342,"000"),"/",C342)</f>
        <v>055/2024</v>
      </c>
      <c r="AU342" s="215"/>
      <c r="AV342" s="58" t="str" cm="1">
        <f t="array" ref="AV342">IF(CONTRATOS[[#This Row],[NOME DO FISCAL ]]="Sem indicação",
   CONTRATOS[[#This Row],[NOME DO FISCAL ]],
   _xlfn.LET(
      _xlpm.s, " "&amp;TRIM(CONTRATOS[[#This Row],[NOME DO FISCAL ]]),
      _xlpm.n, LEN(_xlpm.s)-1,
      _xlpm.idx, _xlfn.SEQUENCE(1,_xlpm.n),
      _xlpm.letras, IF(MID(_xlpm.s,_xlpm.idx,1)=" ", MID(_xlpm.s,_xlpm.idx+1,1), ""),
      _xlfn.TEXTJOIN("",TRUE,_xlpm.letras)
   )
)</f>
        <v>PAAdO</v>
      </c>
      <c r="AW342" s="57" t="str">
        <f>IF(CONTRATOS[[#This Row],[FISCAL DEMANDANTE]]="sem indicação",CONTRATOS[[#This Row],[FISCAL TECNICO]],CONTRATOS[[#This Row],[FISCAL DEMANDANTE]])</f>
        <v>Paulo Alexandre Andrade de Oliveira</v>
      </c>
      <c r="AX342" s="540" cm="1">
        <f t="array" ref="AX34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42" s="58" t="str">
        <f>_xlfn.CONCAT(CONTRATOS[[#This Row],[ARP ou CONTRATO]],CONTRATOS[[#This Row],[N°ANO]])</f>
        <v>ARP055/2024</v>
      </c>
      <c r="AZ342" s="293" t="str">
        <f>IF(ISNUMBER(FIND("8.666",AA342)),
"Nos termos da Portaria n° 3.615/2021-GP, a prorrogação de contratos administrativos deverá ser instaurada com antecedência mínima de 60 (sessenta) dias do término da vigência, mediante envio do respectivo expediente à SEADM, via SEI.",
IF(ISNUMBER(FIND("14.133",AA342)),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42" s="556"/>
    </row>
    <row r="343" spans="1:53" ht="60">
      <c r="A343" s="215" t="s">
        <v>71</v>
      </c>
      <c r="B343" s="216" t="s">
        <v>227</v>
      </c>
      <c r="C343" s="215">
        <v>2024</v>
      </c>
      <c r="D343" s="216" t="s">
        <v>2148</v>
      </c>
      <c r="E343" s="215" t="s">
        <v>2149</v>
      </c>
      <c r="F343" s="217" t="s">
        <v>2150</v>
      </c>
      <c r="G343" s="216" t="s">
        <v>76</v>
      </c>
      <c r="H343" s="215" t="s">
        <v>58</v>
      </c>
      <c r="I343" s="215" t="s">
        <v>2151</v>
      </c>
      <c r="J343" s="218">
        <v>45502</v>
      </c>
      <c r="K343" s="219" t="str">
        <f>TEXT(J343,"DD/MM/AA")</f>
        <v>29/07/24</v>
      </c>
      <c r="L343" s="218">
        <v>45867</v>
      </c>
      <c r="M343" s="220" t="str">
        <f>TEXT(L343,"DD/MM/AA")</f>
        <v>29/07/25</v>
      </c>
      <c r="N343" s="219">
        <f>_xlfn.DAYS(CONTRATOS[[#This Row],[TÉRMINO]],CONTRATOS[[#This Row],[INÍCIO]])</f>
        <v>365</v>
      </c>
      <c r="O343" s="221" t="str">
        <f ca="1">IF(ISBLANK(CONTRATOS[[#This Row],[TÉRMINO]]),"-",IF(ISNUMBER(CONTRATOS[[#This Row],[TÉRMINO]]),IF(CONTRATOS[[#This Row],[TÉRMINO]]&lt;TODAY(),"EXPIRADO",CONTRATOS[[#This Row],[TÉRMINO]]-TODAY()),"INDETERMINADO"))</f>
        <v>EXPIRADO</v>
      </c>
      <c r="P343" s="221" t="str">
        <f ca="1">IF(O343="EXPIRADO","EXPIRADO",(IF(O343&lt;=30,"INFERIOR A 30 DIAS",(IF(O343&lt;=60,"INFERIOR A 60 DIAS",(IF(O343&lt;=90,"INFERIOR A 90 DIAS",(IF(O343&lt;=120,"INFERIOR A 120 DIAS",(IF(O343&lt;150,"INFERIOR A 150 DIAS",(IF(O343=150,"150 DIAS","SUPERIOR A 150 DIAS")))))))))))))</f>
        <v>EXPIRADO</v>
      </c>
      <c r="Q343" s="219" t="str">
        <f ca="1">IF(CONTRATOS[[#This Row],[TÉRMINO]]="","VIGENTE",IF(CONTRATOS[[#This Row],[TÉRMINO]]&gt;=TODAY(),"VIGENTE","EXPIRADO"))</f>
        <v>EXPIRADO</v>
      </c>
      <c r="R343" s="309">
        <v>281285</v>
      </c>
      <c r="S343" s="268" t="s">
        <v>60</v>
      </c>
      <c r="T343" s="66">
        <f>IF(LEFT(AY343,3)="ARP",
    0,
    IFERROR(VLOOKUP(AY343,'M.11 Contratos execução'!A:V,17,FALSE),0)
)</f>
        <v>0</v>
      </c>
      <c r="U343" s="215" t="s">
        <v>98</v>
      </c>
      <c r="V343" s="222" t="s">
        <v>2152</v>
      </c>
      <c r="W343" s="96" cm="1">
        <f t="array" ref="W34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43" s="96" cm="1">
        <f t="array" ref="X34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281285</v>
      </c>
      <c r="Y343" s="223"/>
      <c r="Z343" s="224"/>
      <c r="AA343" s="215" t="s">
        <v>81</v>
      </c>
      <c r="AB343" s="218">
        <v>45455</v>
      </c>
      <c r="AC343" s="215" t="s">
        <v>66</v>
      </c>
      <c r="AD343" s="225" t="str">
        <f>IF(CONTRATOS[[#This Row],[DIAS_CONTRATO]]&lt;=1800,"PRAZO LEGAL",IF(CONTRATOS[[#This Row],[DIAS_CONTRATO]]&lt;=2130,"EXCEPCIONAL","EMERGENCIAL"))</f>
        <v>PRAZO LEGAL</v>
      </c>
      <c r="AE343" s="215" t="str">
        <f>YEAR(L343) &amp; " - " &amp; IF(MONTH(L343)&lt;=3, "1º Trimestre", IF(MONTH(L343)&lt;=6, "2º Trimestre", IF(MONTH(L343)&lt;=9, "3º Trimestre", IF(MONTH(L343)&lt;=12, "4º Trimestre"))))</f>
        <v>2025 - 3º Trimestre</v>
      </c>
      <c r="AF343" s="218">
        <f>CONTRATOS[[#This Row],[TÉRMINO]]-60</f>
        <v>45807</v>
      </c>
      <c r="AG343" s="116" t="str">
        <f>IF(Z343="","Sem informação", IF(Z343&lt;=AF343, "Dentro do prazo", "Fora do prazo"))</f>
        <v>Sem informação</v>
      </c>
      <c r="AH343" s="58" t="s">
        <v>115</v>
      </c>
      <c r="AI343" s="215"/>
      <c r="AJ343" s="215" t="s">
        <v>1070</v>
      </c>
      <c r="AK343" s="215" t="s">
        <v>1462</v>
      </c>
      <c r="AL343" s="215" t="s">
        <v>1462</v>
      </c>
      <c r="AM343" s="215" t="s">
        <v>69</v>
      </c>
      <c r="AN343" s="215" t="s">
        <v>69</v>
      </c>
      <c r="AO343" s="184" t="s">
        <v>2153</v>
      </c>
      <c r="AP343" s="227">
        <f ca="1">CONTRATOS[[#This Row],[TÉRMINO]]-TODAY()</f>
        <v>-307</v>
      </c>
      <c r="AQ343" s="215" t="str">
        <f>IF(YEAR(CONTRATOS[[#This Row],[TÉRMINO]])=2024,INT((MONTH(CONTRATOS[[#This Row],[TÉRMINO]])+2)/3),"")</f>
        <v/>
      </c>
      <c r="AR343" s="215"/>
      <c r="AS343" s="58" t="str">
        <f ca="1">IF(TODAY()-AB343&gt;365,"Iniciar Processo de Reajuste","Aguardar anualidade")</f>
        <v>Iniciar Processo de Reajuste</v>
      </c>
      <c r="AT343" s="215" t="str">
        <f>_xlfn.CONCAT(TEXT(B343,"000"),"/",C343)</f>
        <v>062/2024</v>
      </c>
      <c r="AU343" s="215"/>
      <c r="AV343" s="58" t="str" cm="1">
        <f t="array" ref="AV343">IF(CONTRATOS[[#This Row],[NOME DO FISCAL ]]="Sem indicação",
   CONTRATOS[[#This Row],[NOME DO FISCAL ]],
   _xlfn.LET(
      _xlpm.s, " "&amp;TRIM(CONTRATOS[[#This Row],[NOME DO FISCAL ]]),
      _xlpm.n, LEN(_xlpm.s)-1,
      _xlpm.idx, _xlfn.SEQUENCE(1,_xlpm.n),
      _xlpm.letras, IF(MID(_xlpm.s,_xlpm.idx,1)=" ", MID(_xlpm.s,_xlpm.idx+1,1), ""),
      _xlfn.TEXTJOIN("",TRUE,_xlpm.letras)
   )
)</f>
        <v>YYFL</v>
      </c>
      <c r="AW343" s="57" t="str">
        <f>IF(CONTRATOS[[#This Row],[FISCAL DEMANDANTE]]="sem indicação",CONTRATOS[[#This Row],[FISCAL TECNICO]],CONTRATOS[[#This Row],[FISCAL DEMANDANTE]])</f>
        <v>Yan Yuri Ferreira Lima</v>
      </c>
      <c r="AX343" s="540" cm="1">
        <f t="array" ref="AX34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43" s="58" t="str">
        <f>_xlfn.CONCAT(CONTRATOS[[#This Row],[ARP ou CONTRATO]],CONTRATOS[[#This Row],[N°ANO]])</f>
        <v>ARP062/2024</v>
      </c>
      <c r="AZ343" s="293" t="str">
        <f>IF(ISNUMBER(FIND("8.666",AA343)),
"Nos termos da Portaria n° 3.615/2021-GP, a prorrogação de contratos administrativos deverá ser instaurada com antecedência mínima de 60 (sessenta) dias do término da vigência, mediante envio do respectivo expediente à SEADM, via SEI.",
IF(ISNUMBER(FIND("14.133",AA343)),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43" s="556"/>
    </row>
    <row r="344" spans="1:53" ht="60">
      <c r="A344" s="215" t="s">
        <v>71</v>
      </c>
      <c r="B344" s="216" t="s">
        <v>1338</v>
      </c>
      <c r="C344" s="215">
        <v>2024</v>
      </c>
      <c r="D344" s="216" t="s">
        <v>2154</v>
      </c>
      <c r="E344" s="215" t="s">
        <v>2155</v>
      </c>
      <c r="F344" s="217" t="s">
        <v>2150</v>
      </c>
      <c r="G344" s="216" t="s">
        <v>76</v>
      </c>
      <c r="H344" s="215" t="s">
        <v>58</v>
      </c>
      <c r="I344" s="215" t="s">
        <v>2151</v>
      </c>
      <c r="J344" s="218">
        <v>45502</v>
      </c>
      <c r="K344" s="219" t="str">
        <f>TEXT(J344,"DD/MM/AA")</f>
        <v>29/07/24</v>
      </c>
      <c r="L344" s="218">
        <v>45867</v>
      </c>
      <c r="M344" s="220" t="str">
        <f>TEXT(L344,"DD/MM/AA")</f>
        <v>29/07/25</v>
      </c>
      <c r="N344" s="219">
        <f>_xlfn.DAYS(CONTRATOS[[#This Row],[TÉRMINO]],CONTRATOS[[#This Row],[INÍCIO]])</f>
        <v>365</v>
      </c>
      <c r="O344" s="221" t="str">
        <f ca="1">IF(ISBLANK(CONTRATOS[[#This Row],[TÉRMINO]]),"-",IF(ISNUMBER(CONTRATOS[[#This Row],[TÉRMINO]]),IF(CONTRATOS[[#This Row],[TÉRMINO]]&lt;TODAY(),"EXPIRADO",CONTRATOS[[#This Row],[TÉRMINO]]-TODAY()),"INDETERMINADO"))</f>
        <v>EXPIRADO</v>
      </c>
      <c r="P344" s="221" t="str">
        <f ca="1">IF(O344="EXPIRADO","EXPIRADO",(IF(O344&lt;=30,"INFERIOR A 30 DIAS",(IF(O344&lt;=60,"INFERIOR A 60 DIAS",(IF(O344&lt;=90,"INFERIOR A 90 DIAS",(IF(O344&lt;=120,"INFERIOR A 120 DIAS",(IF(O344&lt;150,"INFERIOR A 150 DIAS",(IF(O344=150,"150 DIAS","SUPERIOR A 150 DIAS")))))))))))))</f>
        <v>EXPIRADO</v>
      </c>
      <c r="Q344" s="219" t="str">
        <f ca="1">IF(CONTRATOS[[#This Row],[TÉRMINO]]="","VIGENTE",IF(CONTRATOS[[#This Row],[TÉRMINO]]&gt;=TODAY(),"VIGENTE","EXPIRADO"))</f>
        <v>EXPIRADO</v>
      </c>
      <c r="R344" s="309">
        <v>5832.33</v>
      </c>
      <c r="S344" s="268" t="s">
        <v>60</v>
      </c>
      <c r="T344" s="66">
        <f>IF(LEFT(AY344,3)="ARP",
    0,
    IFERROR(VLOOKUP(AY344,'M.11 Contratos execução'!A:V,17,FALSE),0)
)</f>
        <v>0</v>
      </c>
      <c r="U344" s="215" t="s">
        <v>98</v>
      </c>
      <c r="V344" s="222" t="s">
        <v>2156</v>
      </c>
      <c r="W344" s="96" cm="1">
        <f t="array" ref="W34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44" s="96" cm="1">
        <f t="array" ref="X34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5832.33</v>
      </c>
      <c r="Y344" s="223"/>
      <c r="Z344" s="224"/>
      <c r="AA344" s="215" t="s">
        <v>81</v>
      </c>
      <c r="AB344" s="218">
        <v>45455</v>
      </c>
      <c r="AC344" s="215" t="s">
        <v>66</v>
      </c>
      <c r="AD344" s="225" t="str">
        <f>IF(CONTRATOS[[#This Row],[DIAS_CONTRATO]]&lt;=1800,"PRAZO LEGAL",IF(CONTRATOS[[#This Row],[DIAS_CONTRATO]]&lt;=2130,"EXCEPCIONAL","EMERGENCIAL"))</f>
        <v>PRAZO LEGAL</v>
      </c>
      <c r="AE344" s="215" t="str">
        <f>YEAR(L344) &amp; " - " &amp; IF(MONTH(L344)&lt;=3, "1º Trimestre", IF(MONTH(L344)&lt;=6, "2º Trimestre", IF(MONTH(L344)&lt;=9, "3º Trimestre", IF(MONTH(L344)&lt;=12, "4º Trimestre"))))</f>
        <v>2025 - 3º Trimestre</v>
      </c>
      <c r="AF344" s="218">
        <f>CONTRATOS[[#This Row],[TÉRMINO]]-60</f>
        <v>45807</v>
      </c>
      <c r="AG344" s="116" t="str">
        <f>IF(Z344="","Sem informação", IF(Z344&lt;=AF344, "Dentro do prazo", "Fora do prazo"))</f>
        <v>Sem informação</v>
      </c>
      <c r="AH344" s="58" t="s">
        <v>115</v>
      </c>
      <c r="AI344" s="215"/>
      <c r="AJ344" s="215" t="s">
        <v>1070</v>
      </c>
      <c r="AK344" s="215" t="s">
        <v>1462</v>
      </c>
      <c r="AL344" s="215" t="s">
        <v>1462</v>
      </c>
      <c r="AM344" s="215" t="s">
        <v>69</v>
      </c>
      <c r="AN344" s="215" t="s">
        <v>69</v>
      </c>
      <c r="AO344" s="184" t="s">
        <v>2153</v>
      </c>
      <c r="AP344" s="227">
        <f ca="1">CONTRATOS[[#This Row],[TÉRMINO]]-TODAY()</f>
        <v>-307</v>
      </c>
      <c r="AQ344" s="215" t="str">
        <f>IF(YEAR(CONTRATOS[[#This Row],[TÉRMINO]])=2024,INT((MONTH(CONTRATOS[[#This Row],[TÉRMINO]])+2)/3),"")</f>
        <v/>
      </c>
      <c r="AR344" s="215"/>
      <c r="AS344" s="58" t="str">
        <f ca="1">IF(TODAY()-AB344&gt;365,"Iniciar Processo de Reajuste","Aguardar anualidade")</f>
        <v>Iniciar Processo de Reajuste</v>
      </c>
      <c r="AT344" s="215" t="str">
        <f>_xlfn.CONCAT(TEXT(B344,"000"),"/",C344)</f>
        <v>063/2024</v>
      </c>
      <c r="AU344" s="215"/>
      <c r="AV344" s="58" t="str" cm="1">
        <f t="array" ref="AV344">IF(CONTRATOS[[#This Row],[NOME DO FISCAL ]]="Sem indicação",
   CONTRATOS[[#This Row],[NOME DO FISCAL ]],
   _xlfn.LET(
      _xlpm.s, " "&amp;TRIM(CONTRATOS[[#This Row],[NOME DO FISCAL ]]),
      _xlpm.n, LEN(_xlpm.s)-1,
      _xlpm.idx, _xlfn.SEQUENCE(1,_xlpm.n),
      _xlpm.letras, IF(MID(_xlpm.s,_xlpm.idx,1)=" ", MID(_xlpm.s,_xlpm.idx+1,1), ""),
      _xlfn.TEXTJOIN("",TRUE,_xlpm.letras)
   )
)</f>
        <v>YYFL</v>
      </c>
      <c r="AW344" s="57" t="str">
        <f>IF(CONTRATOS[[#This Row],[FISCAL DEMANDANTE]]="sem indicação",CONTRATOS[[#This Row],[FISCAL TECNICO]],CONTRATOS[[#This Row],[FISCAL DEMANDANTE]])</f>
        <v>Yan Yuri Ferreira Lima</v>
      </c>
      <c r="AX344" s="540" cm="1">
        <f t="array" ref="AX34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44" s="58" t="str">
        <f>_xlfn.CONCAT(CONTRATOS[[#This Row],[ARP ou CONTRATO]],CONTRATOS[[#This Row],[N°ANO]])</f>
        <v>ARP063/2024</v>
      </c>
      <c r="AZ344" s="293" t="str">
        <f>IF(ISNUMBER(FIND("8.666",AA344)),
"Nos termos da Portaria n° 3.615/2021-GP, a prorrogação de contratos administrativos deverá ser instaurada com antecedência mínima de 60 (sessenta) dias do término da vigência, mediante envio do respectivo expediente à SEADM, via SEI.",
IF(ISNUMBER(FIND("14.133",AA344)),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44" s="556"/>
    </row>
    <row r="345" spans="1:53" ht="76.5">
      <c r="A345" s="58" t="s">
        <v>52</v>
      </c>
      <c r="B345" s="68" t="s">
        <v>53</v>
      </c>
      <c r="C345" s="69">
        <v>2020</v>
      </c>
      <c r="D345" s="57" t="s">
        <v>2157</v>
      </c>
      <c r="E345" s="58" t="s">
        <v>2158</v>
      </c>
      <c r="F345" s="59" t="s">
        <v>2159</v>
      </c>
      <c r="G345" s="115" t="s">
        <v>144</v>
      </c>
      <c r="H345" s="58" t="s">
        <v>111</v>
      </c>
      <c r="I345" s="60" t="s">
        <v>2160</v>
      </c>
      <c r="J345" s="61">
        <v>44043</v>
      </c>
      <c r="K345" s="62" t="str">
        <f>TEXT(J345,"DD/MM/AA")</f>
        <v>31/07/20</v>
      </c>
      <c r="L345" s="61">
        <v>45869</v>
      </c>
      <c r="M345" s="63" t="str">
        <f>TEXT(L345,"DD/MM/AA")</f>
        <v>31/07/25</v>
      </c>
      <c r="N345" s="62">
        <f>_xlfn.DAYS(CONTRATOS[[#This Row],[TÉRMINO]],CONTRATOS[[#This Row],[INÍCIO]])</f>
        <v>1826</v>
      </c>
      <c r="O345" s="64" t="str">
        <f ca="1">IF(ISBLANK(CONTRATOS[[#This Row],[TÉRMINO]]),"-",IF(ISNUMBER(CONTRATOS[[#This Row],[TÉRMINO]]),IF(CONTRATOS[[#This Row],[TÉRMINO]]&lt;TODAY(),"EXPIRADO",CONTRATOS[[#This Row],[TÉRMINO]]-TODAY()),"INDETERMINADO"))</f>
        <v>EXPIRADO</v>
      </c>
      <c r="P345" s="64" t="str">
        <f ca="1">IF(O345="EXPIRADO","EXPIRADO",(IF(O345&lt;=30,"INFERIOR A 30 DIAS",(IF(O345&lt;=60,"INFERIOR A 60 DIAS",(IF(O345&lt;=90,"INFERIOR A 90 DIAS",(IF(O345&lt;=120,"INFERIOR A 120 DIAS",(IF(O345&lt;150,"INFERIOR A 150 DIAS",(IF(O345=150,"150 DIAS","SUPERIOR A 150 DIAS")))))))))))))</f>
        <v>EXPIRADO</v>
      </c>
      <c r="Q345" s="64" t="str">
        <f ca="1">IF(CONTRATOS[[#This Row],[TÉRMINO]]="","VIGENTE",IF(CONTRATOS[[#This Row],[TÉRMINO]]&gt;=TODAY(),"VIGENTE","EXPIRADO"))</f>
        <v>EXPIRADO</v>
      </c>
      <c r="R345" s="72">
        <v>2069766.64</v>
      </c>
      <c r="S345" s="65" t="s">
        <v>60</v>
      </c>
      <c r="T345" s="66">
        <f>IF(LEFT(AY345,3)="ARP",
    0,
    IFERROR(VLOOKUP(AY345,'M.11 Contratos execução'!A:V,17,FALSE),0)
)</f>
        <v>0</v>
      </c>
      <c r="U345" s="58" t="s">
        <v>98</v>
      </c>
      <c r="V345" s="58" t="s">
        <v>2161</v>
      </c>
      <c r="W345" s="96" cm="1">
        <f t="array" ref="W34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45" s="96" cm="1">
        <f t="array" ref="X34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2069766.64</v>
      </c>
      <c r="Y345" s="67" t="s">
        <v>2162</v>
      </c>
      <c r="Z345" s="158"/>
      <c r="AA345" s="58" t="s">
        <v>64</v>
      </c>
      <c r="AB345" s="58"/>
      <c r="AC345" s="58" t="s">
        <v>65</v>
      </c>
      <c r="AD345" s="58" t="str">
        <f>IF(CONTRATOS[[#This Row],[DIAS_CONTRATO]]&lt;=1800,"PRAZO LEGAL",IF(CONTRATOS[[#This Row],[DIAS_CONTRATO]]&lt;=2130,"EXCEPCIONAL","EMERGENCIAL"))</f>
        <v>EXCEPCIONAL</v>
      </c>
      <c r="AE345" s="58" t="str">
        <f>YEAR(L345) &amp; " - " &amp; IF(MONTH(L345)&lt;=3, "1º Trimestre", IF(MONTH(L345)&lt;=6, "2º Trimestre", IF(MONTH(L345)&lt;=9, "3º Trimestre", IF(MONTH(L345)&lt;=12, "4º Trimestre"))))</f>
        <v>2025 - 3º Trimestre</v>
      </c>
      <c r="AF345" s="61">
        <f>CONTRATOS[[#This Row],[TÉRMINO]]-60</f>
        <v>45809</v>
      </c>
      <c r="AG345" s="116" t="str">
        <f>IF(Z345="","Sem informação", IF(Z345&lt;=AF345, "Dentro do prazo", "Fora do prazo"))</f>
        <v>Sem informação</v>
      </c>
      <c r="AH345" s="79" t="s">
        <v>115</v>
      </c>
      <c r="AJ345" s="58" t="s">
        <v>348</v>
      </c>
      <c r="AK345" s="58" t="s">
        <v>103</v>
      </c>
      <c r="AL345" s="58" t="s">
        <v>900</v>
      </c>
      <c r="AM345" s="115" t="s">
        <v>103</v>
      </c>
      <c r="AN345" s="115" t="s">
        <v>350</v>
      </c>
      <c r="AO345" s="184" t="s">
        <v>2163</v>
      </c>
      <c r="AP345" s="143">
        <f ca="1">CONTRATOS[[#This Row],[TÉRMINO]]-TODAY()</f>
        <v>-305</v>
      </c>
      <c r="AQ345" s="58" t="str">
        <f>IF(YEAR(CONTRATOS[[#This Row],[TÉRMINO]])=2024,INT((MONTH(CONTRATOS[[#This Row],[TÉRMINO]])+2)/3),"")</f>
        <v/>
      </c>
      <c r="AR345" s="58"/>
      <c r="AS345" s="58" t="str">
        <f ca="1">IF(TODAY()-AB345&gt;365,"Iniciar Processo de Reajuste","Aguardar anualidade")</f>
        <v>Iniciar Processo de Reajuste</v>
      </c>
      <c r="AT345" s="58" t="str">
        <f>_xlfn.CONCAT(TEXT(B345,"000"),"/",C345)</f>
        <v>018/2020</v>
      </c>
      <c r="AU345" s="58"/>
      <c r="AV345" s="58" t="str" cm="1">
        <f t="array" ref="AV345">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345" s="57" t="str">
        <f>IF(CONTRATOS[[#This Row],[FISCAL DEMANDANTE]]="sem indicação",CONTRATOS[[#This Row],[FISCAL TECNICO]],CONTRATOS[[#This Row],[FISCAL DEMANDANTE]])</f>
        <v>Arilson Galdino da Silva</v>
      </c>
      <c r="AX345" s="540" cm="1">
        <f t="array" ref="AX34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45" s="58" t="str">
        <f>_xlfn.CONCAT(CONTRATOS[[#This Row],[ARP ou CONTRATO]],CONTRATOS[[#This Row],[N°ANO]])</f>
        <v>CONTRATO018/2020</v>
      </c>
      <c r="AZ345" s="293" t="str">
        <f>IF(ISNUMBER(FIND("8.666",AA345)),
"Nos termos da Portaria n° 3.615/2021-GP, a prorrogação de contratos administrativos deverá ser instaurada com antecedência mínima de 60 (sessenta) dias do término da vigência, mediante envio do respectivo expediente à SEADM, via SEI.",
IF(ISNUMBER(FIND("14.133",AA345)),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45" s="556"/>
    </row>
    <row r="346" spans="1:53" ht="60">
      <c r="A346" s="215" t="s">
        <v>71</v>
      </c>
      <c r="B346" s="216" t="s">
        <v>202</v>
      </c>
      <c r="C346" s="215">
        <v>2024</v>
      </c>
      <c r="D346" s="216" t="s">
        <v>2164</v>
      </c>
      <c r="E346" s="215" t="s">
        <v>2165</v>
      </c>
      <c r="F346" s="217" t="s">
        <v>2166</v>
      </c>
      <c r="G346" s="216" t="s">
        <v>110</v>
      </c>
      <c r="H346" s="215" t="s">
        <v>58</v>
      </c>
      <c r="I346" s="215" t="s">
        <v>1739</v>
      </c>
      <c r="J346" s="218">
        <v>45504</v>
      </c>
      <c r="K346" s="219" t="str">
        <f>TEXT(J346,"DD/MM/AA")</f>
        <v>31/07/24</v>
      </c>
      <c r="L346" s="218">
        <v>45869</v>
      </c>
      <c r="M346" s="220" t="str">
        <f>TEXT(L346,"DD/MM/AA")</f>
        <v>31/07/25</v>
      </c>
      <c r="N346" s="219">
        <f>_xlfn.DAYS(CONTRATOS[[#This Row],[TÉRMINO]],CONTRATOS[[#This Row],[INÍCIO]])</f>
        <v>365</v>
      </c>
      <c r="O346" s="221" t="str">
        <f ca="1">IF(ISBLANK(CONTRATOS[[#This Row],[TÉRMINO]]),"-",IF(ISNUMBER(CONTRATOS[[#This Row],[TÉRMINO]]),IF(CONTRATOS[[#This Row],[TÉRMINO]]&lt;TODAY(),"EXPIRADO",CONTRATOS[[#This Row],[TÉRMINO]]-TODAY()),"INDETERMINADO"))</f>
        <v>EXPIRADO</v>
      </c>
      <c r="P346" s="221" t="str">
        <f ca="1">IF(O346="EXPIRADO","EXPIRADO",(IF(O346&lt;=30,"INFERIOR A 30 DIAS",(IF(O346&lt;=60,"INFERIOR A 60 DIAS",(IF(O346&lt;=90,"INFERIOR A 90 DIAS",(IF(O346&lt;=120,"INFERIOR A 120 DIAS",(IF(O346&lt;150,"INFERIOR A 150 DIAS",(IF(O346=150,"150 DIAS","SUPERIOR A 150 DIAS")))))))))))))</f>
        <v>EXPIRADO</v>
      </c>
      <c r="Q346" s="219" t="str">
        <f ca="1">IF(CONTRATOS[[#This Row],[TÉRMINO]]="","VIGENTE",IF(CONTRATOS[[#This Row],[TÉRMINO]]&gt;=TODAY(),"VIGENTE","EXPIRADO"))</f>
        <v>EXPIRADO</v>
      </c>
      <c r="R346" s="309">
        <v>37400</v>
      </c>
      <c r="S346" s="268" t="s">
        <v>60</v>
      </c>
      <c r="T346" s="66">
        <f>IF(LEFT(AY346,3)="ARP",
    0,
    IFERROR(VLOOKUP(AY346,'M.11 Contratos execução'!A:V,17,FALSE),0)
)</f>
        <v>0</v>
      </c>
      <c r="U346" s="455" t="s">
        <v>78</v>
      </c>
      <c r="V346" s="222" t="s">
        <v>2167</v>
      </c>
      <c r="W346" s="96" cm="1">
        <f t="array" ref="W34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46" s="96" cm="1">
        <f t="array" ref="X34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37400</v>
      </c>
      <c r="Y346" s="223" t="s">
        <v>2111</v>
      </c>
      <c r="Z346" s="224"/>
      <c r="AA346" s="215" t="s">
        <v>81</v>
      </c>
      <c r="AB346" s="218">
        <v>45377</v>
      </c>
      <c r="AC346" s="215" t="s">
        <v>66</v>
      </c>
      <c r="AD346" s="225" t="str">
        <f>IF(CONTRATOS[[#This Row],[DIAS_CONTRATO]]&lt;=1800,"PRAZO LEGAL",IF(CONTRATOS[[#This Row],[DIAS_CONTRATO]]&lt;=2130,"EXCEPCIONAL","EMERGENCIAL"))</f>
        <v>PRAZO LEGAL</v>
      </c>
      <c r="AE346" s="215" t="str">
        <f>YEAR(L346) &amp; " - " &amp; IF(MONTH(L346)&lt;=3, "1º Trimestre", IF(MONTH(L346)&lt;=6, "2º Trimestre", IF(MONTH(L346)&lt;=9, "3º Trimestre", IF(MONTH(L346)&lt;=12, "4º Trimestre"))))</f>
        <v>2025 - 3º Trimestre</v>
      </c>
      <c r="AF346" s="218">
        <f>CONTRATOS[[#This Row],[TÉRMINO]]-60</f>
        <v>45809</v>
      </c>
      <c r="AG346" s="116" t="str">
        <f>IF(Z346="","Sem informação", IF(Z346&lt;=AF346, "Dentro do prazo", "Fora do prazo"))</f>
        <v>Sem informação</v>
      </c>
      <c r="AH346" s="79" t="s">
        <v>66</v>
      </c>
      <c r="AI346" s="215"/>
      <c r="AJ346" s="215" t="s">
        <v>84</v>
      </c>
      <c r="AK346" s="215" t="s">
        <v>69</v>
      </c>
      <c r="AL346" s="215" t="s">
        <v>636</v>
      </c>
      <c r="AM346" s="215" t="s">
        <v>69</v>
      </c>
      <c r="AN346" s="215" t="s">
        <v>69</v>
      </c>
      <c r="AO346" s="212" t="s">
        <v>2117</v>
      </c>
      <c r="AP346" s="227">
        <f ca="1">CONTRATOS[[#This Row],[TÉRMINO]]-TODAY()</f>
        <v>-305</v>
      </c>
      <c r="AQ346" s="215" t="str">
        <f>IF(YEAR(CONTRATOS[[#This Row],[TÉRMINO]])=2024,INT((MONTH(CONTRATOS[[#This Row],[TÉRMINO]])+2)/3),"")</f>
        <v/>
      </c>
      <c r="AR346" s="215"/>
      <c r="AS346" s="58" t="str">
        <f ca="1">IF(TODAY()-AB346&gt;365,"Iniciar Processo de Reajuste","Aguardar anualidade")</f>
        <v>Iniciar Processo de Reajuste</v>
      </c>
      <c r="AT346" s="215" t="str">
        <f>_xlfn.CONCAT(TEXT(B346,"000"),"/",C346)</f>
        <v>054/2024</v>
      </c>
      <c r="AU346" s="215"/>
      <c r="AV346" s="58" t="str" cm="1">
        <f t="array" ref="AV346">IF(CONTRATOS[[#This Row],[NOME DO FISCAL ]]="Sem indicação",
   CONTRATOS[[#This Row],[NOME DO FISCAL ]],
   _xlfn.LET(
      _xlpm.s, " "&amp;TRIM(CONTRATOS[[#This Row],[NOME DO FISCAL ]]),
      _xlpm.n, LEN(_xlpm.s)-1,
      _xlpm.idx, _xlfn.SEQUENCE(1,_xlpm.n),
      _xlpm.letras, IF(MID(_xlpm.s,_xlpm.idx,1)=" ", MID(_xlpm.s,_xlpm.idx+1,1), ""),
      _xlfn.TEXTJOIN("",TRUE,_xlpm.letras)
   )
)</f>
        <v>PAAdO</v>
      </c>
      <c r="AW346" s="57" t="str">
        <f>IF(CONTRATOS[[#This Row],[FISCAL DEMANDANTE]]="sem indicação",CONTRATOS[[#This Row],[FISCAL TECNICO]],CONTRATOS[[#This Row],[FISCAL DEMANDANTE]])</f>
        <v>Paulo Alexandre Andrade de Oliveira</v>
      </c>
      <c r="AX346" s="540" cm="1">
        <f t="array" ref="AX34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46" s="58" t="str">
        <f>_xlfn.CONCAT(CONTRATOS[[#This Row],[ARP ou CONTRATO]],CONTRATOS[[#This Row],[N°ANO]])</f>
        <v>ARP054/2024</v>
      </c>
      <c r="AZ346" s="293" t="str">
        <f>IF(ISNUMBER(FIND("8.666",AA346)),
"Nos termos da Portaria n° 3.615/2021-GP, a prorrogação de contratos administrativos deverá ser instaurada com antecedência mínima de 60 (sessenta) dias do término da vigência, mediante envio do respectivo expediente à SEADM, via SEI.",
IF(ISNUMBER(FIND("14.133",AA346)),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46" s="556"/>
    </row>
    <row r="347" spans="1:53" ht="60">
      <c r="A347" s="215" t="s">
        <v>71</v>
      </c>
      <c r="B347" s="216" t="s">
        <v>630</v>
      </c>
      <c r="C347" s="215">
        <v>2024</v>
      </c>
      <c r="D347" s="216" t="s">
        <v>2168</v>
      </c>
      <c r="E347" s="215" t="s">
        <v>2169</v>
      </c>
      <c r="F347" s="217" t="s">
        <v>1738</v>
      </c>
      <c r="G347" s="216" t="s">
        <v>110</v>
      </c>
      <c r="H347" s="215" t="s">
        <v>58</v>
      </c>
      <c r="I347" s="215" t="s">
        <v>1739</v>
      </c>
      <c r="J347" s="218">
        <v>45502</v>
      </c>
      <c r="K347" s="219" t="str">
        <f>TEXT(J347,"DD/MM/AA")</f>
        <v>29/07/24</v>
      </c>
      <c r="L347" s="218">
        <v>45867</v>
      </c>
      <c r="M347" s="220" t="str">
        <f>TEXT(L347,"DD/MM/AA")</f>
        <v>29/07/25</v>
      </c>
      <c r="N347" s="219">
        <f>_xlfn.DAYS(CONTRATOS[[#This Row],[TÉRMINO]],CONTRATOS[[#This Row],[INÍCIO]])</f>
        <v>365</v>
      </c>
      <c r="O347" s="221" t="str">
        <f ca="1">IF(ISBLANK(CONTRATOS[[#This Row],[TÉRMINO]]),"-",IF(ISNUMBER(CONTRATOS[[#This Row],[TÉRMINO]]),IF(CONTRATOS[[#This Row],[TÉRMINO]]&lt;TODAY(),"EXPIRADO",CONTRATOS[[#This Row],[TÉRMINO]]-TODAY()),"INDETERMINADO"))</f>
        <v>EXPIRADO</v>
      </c>
      <c r="P347" s="221" t="str">
        <f ca="1">IF(O347="EXPIRADO","EXPIRADO",(IF(O347&lt;=30,"INFERIOR A 30 DIAS",(IF(O347&lt;=60,"INFERIOR A 60 DIAS",(IF(O347&lt;=90,"INFERIOR A 90 DIAS",(IF(O347&lt;=120,"INFERIOR A 120 DIAS",(IF(O347&lt;150,"INFERIOR A 150 DIAS",(IF(O347=150,"150 DIAS","SUPERIOR A 150 DIAS")))))))))))))</f>
        <v>EXPIRADO</v>
      </c>
      <c r="Q347" s="219" t="str">
        <f ca="1">IF(CONTRATOS[[#This Row],[TÉRMINO]]="","VIGENTE",IF(CONTRATOS[[#This Row],[TÉRMINO]]&gt;=TODAY(),"VIGENTE","EXPIRADO"))</f>
        <v>EXPIRADO</v>
      </c>
      <c r="R347" s="309">
        <v>62077</v>
      </c>
      <c r="S347" s="268" t="s">
        <v>60</v>
      </c>
      <c r="T347" s="66">
        <f>IF(LEFT(AY347,3)="ARP",
    0,
    IFERROR(VLOOKUP(AY347,'M.11 Contratos execução'!A:V,17,FALSE),0)
)</f>
        <v>0</v>
      </c>
      <c r="U347" s="455" t="s">
        <v>78</v>
      </c>
      <c r="V347" s="222" t="s">
        <v>2170</v>
      </c>
      <c r="W347" s="96" cm="1">
        <f t="array" ref="W34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47" s="96" cm="1">
        <f t="array" ref="X34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62077</v>
      </c>
      <c r="Y347" s="223" t="s">
        <v>2111</v>
      </c>
      <c r="Z347" s="224"/>
      <c r="AA347" s="215" t="s">
        <v>81</v>
      </c>
      <c r="AB347" s="218">
        <v>45377</v>
      </c>
      <c r="AC347" s="215" t="s">
        <v>66</v>
      </c>
      <c r="AD347" s="225" t="str">
        <f>IF(CONTRATOS[[#This Row],[DIAS_CONTRATO]]&lt;=1800,"PRAZO LEGAL",IF(CONTRATOS[[#This Row],[DIAS_CONTRATO]]&lt;=2130,"EXCEPCIONAL","EMERGENCIAL"))</f>
        <v>PRAZO LEGAL</v>
      </c>
      <c r="AE347" s="215" t="str">
        <f>YEAR(L347) &amp; " - " &amp; IF(MONTH(L347)&lt;=3, "1º Trimestre", IF(MONTH(L347)&lt;=6, "2º Trimestre", IF(MONTH(L347)&lt;=9, "3º Trimestre", IF(MONTH(L347)&lt;=12, "4º Trimestre"))))</f>
        <v>2025 - 3º Trimestre</v>
      </c>
      <c r="AF347" s="218">
        <f>CONTRATOS[[#This Row],[TÉRMINO]]-60</f>
        <v>45807</v>
      </c>
      <c r="AG347" s="116" t="str">
        <f>IF(Z347="","Sem informação", IF(Z347&lt;=AF347, "Dentro do prazo", "Fora do prazo"))</f>
        <v>Sem informação</v>
      </c>
      <c r="AH347" s="79" t="s">
        <v>66</v>
      </c>
      <c r="AI347" s="215"/>
      <c r="AJ347" s="215" t="s">
        <v>84</v>
      </c>
      <c r="AK347" s="215" t="s">
        <v>69</v>
      </c>
      <c r="AL347" s="215" t="s">
        <v>636</v>
      </c>
      <c r="AM347" s="215" t="s">
        <v>86</v>
      </c>
      <c r="AN347" s="215" t="s">
        <v>1385</v>
      </c>
      <c r="AO347" s="226" t="s">
        <v>2126</v>
      </c>
      <c r="AP347" s="227">
        <f ca="1">CONTRATOS[[#This Row],[TÉRMINO]]-TODAY()</f>
        <v>-307</v>
      </c>
      <c r="AQ347" s="215" t="str">
        <f>IF(YEAR(CONTRATOS[[#This Row],[TÉRMINO]])=2024,INT((MONTH(CONTRATOS[[#This Row],[TÉRMINO]])+2)/3),"")</f>
        <v/>
      </c>
      <c r="AR347" s="215"/>
      <c r="AS347" s="58" t="str">
        <f ca="1">IF(TODAY()-AB347&gt;365,"Iniciar Processo de Reajuste","Aguardar anualidade")</f>
        <v>Iniciar Processo de Reajuste</v>
      </c>
      <c r="AT347" s="215" t="str">
        <f>_xlfn.CONCAT(TEXT(B347,"000"),"/",C347)</f>
        <v>047/2024</v>
      </c>
      <c r="AU347" s="215"/>
      <c r="AV347" s="58" t="str" cm="1">
        <f t="array" ref="AV347">IF(CONTRATOS[[#This Row],[NOME DO FISCAL ]]="Sem indicação",
   CONTRATOS[[#This Row],[NOME DO FISCAL ]],
   _xlfn.LET(
      _xlpm.s, " "&amp;TRIM(CONTRATOS[[#This Row],[NOME DO FISCAL ]]),
      _xlpm.n, LEN(_xlpm.s)-1,
      _xlpm.idx, _xlfn.SEQUENCE(1,_xlpm.n),
      _xlpm.letras, IF(MID(_xlpm.s,_xlpm.idx,1)=" ", MID(_xlpm.s,_xlpm.idx+1,1), ""),
      _xlfn.TEXTJOIN("",TRUE,_xlpm.letras)
   )
)</f>
        <v>PAAdO</v>
      </c>
      <c r="AW347" s="57" t="str">
        <f>IF(CONTRATOS[[#This Row],[FISCAL DEMANDANTE]]="sem indicação",CONTRATOS[[#This Row],[FISCAL TECNICO]],CONTRATOS[[#This Row],[FISCAL DEMANDANTE]])</f>
        <v>Paulo Alexandre Andrade de Oliveira</v>
      </c>
      <c r="AX347" s="540" cm="1">
        <f t="array" ref="AX34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47" s="58" t="str">
        <f>_xlfn.CONCAT(CONTRATOS[[#This Row],[ARP ou CONTRATO]],CONTRATOS[[#This Row],[N°ANO]])</f>
        <v>ARP047/2024</v>
      </c>
      <c r="AZ347" s="293" t="str">
        <f>IF(ISNUMBER(FIND("8.666",AA347)),
"Nos termos da Portaria n° 3.615/2021-GP, a prorrogação de contratos administrativos deverá ser instaurada com antecedência mínima de 60 (sessenta) dias do término da vigência, mediante envio do respectivo expediente à SEADM, via SEI.",
IF(ISNUMBER(FIND("14.133",AA347)),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47" s="556"/>
    </row>
    <row r="348" spans="1:53" ht="60">
      <c r="A348" s="215" t="s">
        <v>71</v>
      </c>
      <c r="B348" s="216" t="s">
        <v>750</v>
      </c>
      <c r="C348" s="215">
        <v>2024</v>
      </c>
      <c r="D348" s="216" t="s">
        <v>2171</v>
      </c>
      <c r="E348" s="215" t="s">
        <v>2172</v>
      </c>
      <c r="F348" s="345" t="s">
        <v>2173</v>
      </c>
      <c r="G348" s="216" t="s">
        <v>76</v>
      </c>
      <c r="H348" s="215" t="s">
        <v>58</v>
      </c>
      <c r="I348" s="215" t="s">
        <v>77</v>
      </c>
      <c r="J348" s="218">
        <v>45504</v>
      </c>
      <c r="K348" s="219" t="str">
        <f>TEXT(J348,"DD/MM/AA")</f>
        <v>31/07/24</v>
      </c>
      <c r="L348" s="218">
        <v>45869</v>
      </c>
      <c r="M348" s="220" t="str">
        <f>TEXT(L348,"DD/MM/AA")</f>
        <v>31/07/25</v>
      </c>
      <c r="N348" s="219">
        <f>_xlfn.DAYS(CONTRATOS[[#This Row],[TÉRMINO]],CONTRATOS[[#This Row],[INÍCIO]])</f>
        <v>365</v>
      </c>
      <c r="O348" s="221" t="str">
        <f ca="1">IF(ISBLANK(CONTRATOS[[#This Row],[TÉRMINO]]),"-",IF(ISNUMBER(CONTRATOS[[#This Row],[TÉRMINO]]),IF(CONTRATOS[[#This Row],[TÉRMINO]]&lt;TODAY(),"EXPIRADO",CONTRATOS[[#This Row],[TÉRMINO]]-TODAY()),"INDETERMINADO"))</f>
        <v>EXPIRADO</v>
      </c>
      <c r="P348" s="221" t="str">
        <f ca="1">IF(O348="EXPIRADO","EXPIRADO",(IF(O348&lt;=30,"INFERIOR A 30 DIAS",(IF(O348&lt;=60,"INFERIOR A 60 DIAS",(IF(O348&lt;=90,"INFERIOR A 90 DIAS",(IF(O348&lt;=120,"INFERIOR A 120 DIAS",(IF(O348&lt;150,"INFERIOR A 150 DIAS",(IF(O348=150,"150 DIAS","SUPERIOR A 150 DIAS")))))))))))))</f>
        <v>EXPIRADO</v>
      </c>
      <c r="Q348" s="219" t="str">
        <f ca="1">IF(CONTRATOS[[#This Row],[TÉRMINO]]="","VIGENTE",IF(CONTRATOS[[#This Row],[TÉRMINO]]&gt;=TODAY(),"VIGENTE","EXPIRADO"))</f>
        <v>EXPIRADO</v>
      </c>
      <c r="R348" s="309">
        <v>100959.6</v>
      </c>
      <c r="S348" s="268" t="s">
        <v>60</v>
      </c>
      <c r="T348" s="66">
        <f>IF(LEFT(AY348,3)="ARP",
    0,
    IFERROR(VLOOKUP(AY348,'M.11 Contratos execução'!A:V,17,FALSE),0)
)</f>
        <v>0</v>
      </c>
      <c r="U348" s="455" t="s">
        <v>78</v>
      </c>
      <c r="V348" s="222" t="s">
        <v>2174</v>
      </c>
      <c r="W348" s="96" cm="1">
        <f t="array" ref="W34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48" s="96" cm="1">
        <f t="array" ref="X34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100959.6</v>
      </c>
      <c r="Y348" s="223" t="s">
        <v>2175</v>
      </c>
      <c r="Z348" s="224"/>
      <c r="AA348" s="215" t="s">
        <v>81</v>
      </c>
      <c r="AB348" s="218">
        <v>45327</v>
      </c>
      <c r="AC348" s="215" t="s">
        <v>82</v>
      </c>
      <c r="AD348" s="225" t="str">
        <f>IF(CONTRATOS[[#This Row],[DIAS_CONTRATO]]&lt;=1800,"PRAZO LEGAL",IF(CONTRATOS[[#This Row],[DIAS_CONTRATO]]&lt;=2130,"EXCEPCIONAL","EMERGENCIAL"))</f>
        <v>PRAZO LEGAL</v>
      </c>
      <c r="AE348" s="215" t="str">
        <f>YEAR(L348) &amp; " - " &amp; IF(MONTH(L348)&lt;=3, "1º Trimestre", IF(MONTH(L348)&lt;=6, "2º Trimestre", IF(MONTH(L348)&lt;=9, "3º Trimestre", IF(MONTH(L348)&lt;=12, "4º Trimestre"))))</f>
        <v>2025 - 3º Trimestre</v>
      </c>
      <c r="AF348" s="218">
        <f>CONTRATOS[[#This Row],[TÉRMINO]]-60</f>
        <v>45809</v>
      </c>
      <c r="AG348" s="116" t="str">
        <f>IF(Z348="","Sem informação", IF(Z348&lt;=AF348, "Dentro do prazo", "Fora do prazo"))</f>
        <v>Sem informação</v>
      </c>
      <c r="AH348" s="79" t="s">
        <v>66</v>
      </c>
      <c r="AI348" s="215"/>
      <c r="AJ348" s="215" t="s">
        <v>84</v>
      </c>
      <c r="AK348" s="215" t="s">
        <v>69</v>
      </c>
      <c r="AL348" s="215" t="s">
        <v>85</v>
      </c>
      <c r="AM348" s="215" t="s">
        <v>86</v>
      </c>
      <c r="AN348" s="215" t="s">
        <v>87</v>
      </c>
      <c r="AO348" s="212" t="s">
        <v>2176</v>
      </c>
      <c r="AP348" s="227">
        <f ca="1">CONTRATOS[[#This Row],[TÉRMINO]]-TODAY()</f>
        <v>-305</v>
      </c>
      <c r="AQ348" s="215" t="str">
        <f>IF(YEAR(CONTRATOS[[#This Row],[TÉRMINO]])=2024,INT((MONTH(CONTRATOS[[#This Row],[TÉRMINO]])+2)/3),"")</f>
        <v/>
      </c>
      <c r="AR348" s="215"/>
      <c r="AS348" s="58" t="str">
        <f ca="1">IF(TODAY()-AB348&gt;365,"Iniciar Processo de Reajuste","Aguardar anualidade")</f>
        <v>Iniciar Processo de Reajuste</v>
      </c>
      <c r="AT348" s="215" t="str">
        <f>_xlfn.CONCAT(TEXT(B348,"000"),"/",C348)</f>
        <v>058/2024</v>
      </c>
      <c r="AU348" s="215"/>
      <c r="AV348" s="58" t="str" cm="1">
        <f t="array" ref="AV348">IF(CONTRATOS[[#This Row],[NOME DO FISCAL ]]="Sem indicação",
   CONTRATOS[[#This Row],[NOME DO FISCAL ]],
   _xlfn.LET(
      _xlpm.s, " "&amp;TRIM(CONTRATOS[[#This Row],[NOME DO FISCAL ]]),
      _xlpm.n, LEN(_xlpm.s)-1,
      _xlpm.idx, _xlfn.SEQUENCE(1,_xlpm.n),
      _xlpm.letras, IF(MID(_xlpm.s,_xlpm.idx,1)=" ", MID(_xlpm.s,_xlpm.idx+1,1), ""),
      _xlfn.TEXTJOIN("",TRUE,_xlpm.letras)
   )
)</f>
        <v>BVdS</v>
      </c>
      <c r="AW348" s="57" t="str">
        <f>IF(CONTRATOS[[#This Row],[FISCAL DEMANDANTE]]="sem indicação",CONTRATOS[[#This Row],[FISCAL TECNICO]],CONTRATOS[[#This Row],[FISCAL DEMANDANTE]])</f>
        <v>Bruno Vieira dos Santos</v>
      </c>
      <c r="AX348" s="540" cm="1">
        <f t="array" ref="AX34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48" s="58" t="str">
        <f>_xlfn.CONCAT(CONTRATOS[[#This Row],[ARP ou CONTRATO]],CONTRATOS[[#This Row],[N°ANO]])</f>
        <v>ARP058/2024</v>
      </c>
      <c r="AZ348" s="293" t="str">
        <f>IF(ISNUMBER(FIND("8.666",AA348)),
"Nos termos da Portaria n° 3.615/2021-GP, a prorrogação de contratos administrativos deverá ser instaurada com antecedência mínima de 60 (sessenta) dias do término da vigência, mediante envio do respectivo expediente à SEADM, via SEI.",
IF(ISNUMBER(FIND("14.133",AA348)),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48" s="556"/>
    </row>
    <row r="349" spans="1:53" ht="60">
      <c r="A349" s="215" t="s">
        <v>71</v>
      </c>
      <c r="B349" s="216" t="s">
        <v>771</v>
      </c>
      <c r="C349" s="215">
        <v>2024</v>
      </c>
      <c r="D349" s="216" t="s">
        <v>2177</v>
      </c>
      <c r="E349" s="215" t="s">
        <v>2178</v>
      </c>
      <c r="F349" s="217" t="s">
        <v>75</v>
      </c>
      <c r="G349" s="216" t="s">
        <v>76</v>
      </c>
      <c r="H349" s="215" t="s">
        <v>58</v>
      </c>
      <c r="I349" s="215" t="s">
        <v>77</v>
      </c>
      <c r="J349" s="218">
        <v>45504</v>
      </c>
      <c r="K349" s="219" t="str">
        <f>TEXT(J349,"DD/MM/AA")</f>
        <v>31/07/24</v>
      </c>
      <c r="L349" s="218">
        <v>45869</v>
      </c>
      <c r="M349" s="220" t="str">
        <f>TEXT(L349,"DD/MM/AA")</f>
        <v>31/07/25</v>
      </c>
      <c r="N349" s="219">
        <f>_xlfn.DAYS(CONTRATOS[[#This Row],[TÉRMINO]],CONTRATOS[[#This Row],[INÍCIO]])</f>
        <v>365</v>
      </c>
      <c r="O349" s="221" t="str">
        <f ca="1">IF(ISBLANK(CONTRATOS[[#This Row],[TÉRMINO]]),"-",IF(ISNUMBER(CONTRATOS[[#This Row],[TÉRMINO]]),IF(CONTRATOS[[#This Row],[TÉRMINO]]&lt;TODAY(),"EXPIRADO",CONTRATOS[[#This Row],[TÉRMINO]]-TODAY()),"INDETERMINADO"))</f>
        <v>EXPIRADO</v>
      </c>
      <c r="P349" s="221" t="str">
        <f ca="1">IF(O349="EXPIRADO","EXPIRADO",(IF(O349&lt;=30,"INFERIOR A 30 DIAS",(IF(O349&lt;=60,"INFERIOR A 60 DIAS",(IF(O349&lt;=90,"INFERIOR A 90 DIAS",(IF(O349&lt;=120,"INFERIOR A 120 DIAS",(IF(O349&lt;150,"INFERIOR A 150 DIAS",(IF(O349=150,"150 DIAS","SUPERIOR A 150 DIAS")))))))))))))</f>
        <v>EXPIRADO</v>
      </c>
      <c r="Q349" s="219" t="str">
        <f ca="1">IF(CONTRATOS[[#This Row],[TÉRMINO]]="","VIGENTE",IF(CONTRATOS[[#This Row],[TÉRMINO]]&gt;=TODAY(),"VIGENTE","EXPIRADO"))</f>
        <v>EXPIRADO</v>
      </c>
      <c r="R349" s="309">
        <v>12000</v>
      </c>
      <c r="S349" s="405" t="s">
        <v>60</v>
      </c>
      <c r="T349" s="66">
        <f>IF(LEFT(AY349,3)="ARP",
    0,
    IFERROR(VLOOKUP(AY349,'M.11 Contratos execução'!A:V,17,FALSE),0)
)</f>
        <v>0</v>
      </c>
      <c r="U349" s="455" t="s">
        <v>78</v>
      </c>
      <c r="V349" s="222" t="s">
        <v>2179</v>
      </c>
      <c r="W349" s="96" cm="1">
        <f t="array" ref="W34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49" s="96" cm="1">
        <f t="array" ref="X34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12000</v>
      </c>
      <c r="Y349" s="223" t="s">
        <v>2175</v>
      </c>
      <c r="Z349" s="224"/>
      <c r="AA349" s="215" t="s">
        <v>81</v>
      </c>
      <c r="AB349" s="218">
        <v>45327</v>
      </c>
      <c r="AC349" s="215" t="s">
        <v>82</v>
      </c>
      <c r="AD349" s="225" t="str">
        <f>IF(CONTRATOS[[#This Row],[DIAS_CONTRATO]]&lt;=1800,"PRAZO LEGAL",IF(CONTRATOS[[#This Row],[DIAS_CONTRATO]]&lt;=2130,"EXCEPCIONAL","EMERGENCIAL"))</f>
        <v>PRAZO LEGAL</v>
      </c>
      <c r="AE349" s="215" t="str">
        <f>YEAR(L349) &amp; " - " &amp; IF(MONTH(L349)&lt;=3, "1º Trimestre", IF(MONTH(L349)&lt;=6, "2º Trimestre", IF(MONTH(L349)&lt;=9, "3º Trimestre", IF(MONTH(L349)&lt;=12, "4º Trimestre"))))</f>
        <v>2025 - 3º Trimestre</v>
      </c>
      <c r="AF349" s="218">
        <f>CONTRATOS[[#This Row],[TÉRMINO]]-60</f>
        <v>45809</v>
      </c>
      <c r="AG349" s="116" t="str">
        <f>IF(Z349="","Sem informação", IF(Z349&lt;=AF349, "Dentro do prazo", "Fora do prazo"))</f>
        <v>Sem informação</v>
      </c>
      <c r="AH349" s="58" t="s">
        <v>66</v>
      </c>
      <c r="AI349" s="215"/>
      <c r="AJ349" s="215" t="s">
        <v>84</v>
      </c>
      <c r="AK349" s="215" t="s">
        <v>69</v>
      </c>
      <c r="AL349" s="215" t="s">
        <v>85</v>
      </c>
      <c r="AM349" s="215" t="s">
        <v>86</v>
      </c>
      <c r="AN349" s="215" t="s">
        <v>87</v>
      </c>
      <c r="AO34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bruno.vieira@tjpa.jus.br; claikson.duarte@tjpa.jus.br; marcus.neves@tjpa.jus.br;coordenadoria.contratos@tjpa.jus.br</v>
      </c>
      <c r="AP349" s="227">
        <f ca="1">CONTRATOS[[#This Row],[TÉRMINO]]-TODAY()</f>
        <v>-305</v>
      </c>
      <c r="AQ349" s="215" t="str">
        <f>IF(YEAR(CONTRATOS[[#This Row],[TÉRMINO]])=2024,INT((MONTH(CONTRATOS[[#This Row],[TÉRMINO]])+2)/3),"")</f>
        <v/>
      </c>
      <c r="AR349" s="215"/>
      <c r="AS349" s="58" t="str">
        <f ca="1">IF(TODAY()-AB349&gt;365,"Iniciar Processo de Reajuste","Aguardar anualidade")</f>
        <v>Iniciar Processo de Reajuste</v>
      </c>
      <c r="AT349" s="215" t="str">
        <f>_xlfn.CONCAT(TEXT(B349,"000"),"/",C349)</f>
        <v>059/2024</v>
      </c>
      <c r="AU349" s="215"/>
      <c r="AV349" s="58" t="str" cm="1">
        <f t="array" ref="AV349">IF(CONTRATOS[[#This Row],[NOME DO FISCAL ]]="Sem indicação",
   CONTRATOS[[#This Row],[NOME DO FISCAL ]],
   _xlfn.LET(
      _xlpm.s, " "&amp;TRIM(CONTRATOS[[#This Row],[NOME DO FISCAL ]]),
      _xlpm.n, LEN(_xlpm.s)-1,
      _xlpm.idx, _xlfn.SEQUENCE(1,_xlpm.n),
      _xlpm.letras, IF(MID(_xlpm.s,_xlpm.idx,1)=" ", MID(_xlpm.s,_xlpm.idx+1,1), ""),
      _xlfn.TEXTJOIN("",TRUE,_xlpm.letras)
   )
)</f>
        <v>BVdS</v>
      </c>
      <c r="AW349" s="57" t="str">
        <f>IF(CONTRATOS[[#This Row],[FISCAL DEMANDANTE]]="sem indicação",CONTRATOS[[#This Row],[FISCAL TECNICO]],CONTRATOS[[#This Row],[FISCAL DEMANDANTE]])</f>
        <v>Bruno Vieira dos Santos</v>
      </c>
      <c r="AX349" s="540" cm="1">
        <f t="array" ref="AX34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49" s="58" t="str">
        <f>_xlfn.CONCAT(CONTRATOS[[#This Row],[ARP ou CONTRATO]],CONTRATOS[[#This Row],[N°ANO]])</f>
        <v>ARP059/2024</v>
      </c>
      <c r="AZ349" s="293" t="str">
        <f>IF(ISNUMBER(FIND("8.666",AA349)),
"Nos termos da Portaria n° 3.615/2021-GP, a prorrogação de contratos administrativos deverá ser instaurada com antecedência mínima de 60 (sessenta) dias do término da vigência, mediante envio do respectivo expediente à SEADM, via SEI.",
IF(ISNUMBER(FIND("14.133",AA349)),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49" s="556"/>
    </row>
    <row r="350" spans="1:53" ht="72">
      <c r="A350" s="58" t="s">
        <v>52</v>
      </c>
      <c r="B350" s="57" t="s">
        <v>1338</v>
      </c>
      <c r="C350" s="58">
        <v>2022</v>
      </c>
      <c r="D350" s="57" t="s">
        <v>607</v>
      </c>
      <c r="E350" s="58" t="s">
        <v>608</v>
      </c>
      <c r="F350" s="59" t="s">
        <v>2180</v>
      </c>
      <c r="G350" s="115" t="s">
        <v>57</v>
      </c>
      <c r="H350" s="58" t="s">
        <v>58</v>
      </c>
      <c r="I350" s="60" t="s">
        <v>2181</v>
      </c>
      <c r="J350" s="61">
        <v>44776</v>
      </c>
      <c r="K350" s="62" t="str">
        <f>TEXT(J350,"DD/MM/AA")</f>
        <v>03/08/22</v>
      </c>
      <c r="L350" s="61">
        <v>45872</v>
      </c>
      <c r="M350" s="63" t="str">
        <f>TEXT(L350,"DD/MM/AA")</f>
        <v>03/08/25</v>
      </c>
      <c r="N350" s="115">
        <f>_xlfn.DAYS(CONTRATOS[[#This Row],[TÉRMINO]],CONTRATOS[[#This Row],[INÍCIO]])</f>
        <v>1096</v>
      </c>
      <c r="O350" s="64" t="str">
        <f ca="1">IF(ISBLANK(CONTRATOS[[#This Row],[TÉRMINO]]),"-",IF(ISNUMBER(CONTRATOS[[#This Row],[TÉRMINO]]),IF(CONTRATOS[[#This Row],[TÉRMINO]]&lt;TODAY(),"EXPIRADO",CONTRATOS[[#This Row],[TÉRMINO]]-TODAY()),"INDETERMINADO"))</f>
        <v>EXPIRADO</v>
      </c>
      <c r="P350" s="64" t="str">
        <f ca="1">IF(O350="EXPIRADO","EXPIRADO",(IF(O350&lt;=30,"INFERIOR A 30 DIAS",(IF(O350&lt;=60,"INFERIOR A 60 DIAS",(IF(O350&lt;=90,"INFERIOR A 90 DIAS",(IF(O350&lt;=120,"INFERIOR A 120 DIAS",(IF(O350&lt;150,"INFERIOR A 150 DIAS",(IF(O350=150,"150 DIAS","SUPERIOR A 150 DIAS")))))))))))))</f>
        <v>EXPIRADO</v>
      </c>
      <c r="Q350" s="64" t="str">
        <f ca="1">IF(CONTRATOS[[#This Row],[TÉRMINO]]="","VIGENTE",IF(CONTRATOS[[#This Row],[TÉRMINO]]&gt;=TODAY(),"VIGENTE","EXPIRADO"))</f>
        <v>EXPIRADO</v>
      </c>
      <c r="R350" s="72">
        <v>89000</v>
      </c>
      <c r="S350" s="65" t="s">
        <v>60</v>
      </c>
      <c r="T350" s="66">
        <f>IF(LEFT(AY350,3)="ARP",
    0,
    IFERROR(VLOOKUP(AY350,'M.11 Contratos execução'!A:V,17,FALSE),0)
)</f>
        <v>2</v>
      </c>
      <c r="U350" s="455" t="s">
        <v>61</v>
      </c>
      <c r="V350" s="58" t="s">
        <v>2182</v>
      </c>
      <c r="W350" s="96" cm="1">
        <f t="array" ref="W35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50" s="96" cm="1">
        <f t="array" ref="X35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89000</v>
      </c>
      <c r="Y350" s="67" t="s">
        <v>2183</v>
      </c>
      <c r="AA350" s="58" t="s">
        <v>64</v>
      </c>
      <c r="AB350" s="58"/>
      <c r="AC350" s="58" t="s">
        <v>65</v>
      </c>
      <c r="AD350" s="116" t="str">
        <f>IF(CONTRATOS[[#This Row],[DIAS_CONTRATO]]&lt;=1800,"PRAZO LEGAL",IF(CONTRATOS[[#This Row],[DIAS_CONTRATO]]&lt;=2130,"EXCEPCIONAL","EMERGENCIAL"))</f>
        <v>PRAZO LEGAL</v>
      </c>
      <c r="AE350" s="58" t="str">
        <f>YEAR(L350) &amp; " - " &amp; IF(MONTH(L350)&lt;=3, "1º Trimestre", IF(MONTH(L350)&lt;=6, "2º Trimestre", IF(MONTH(L350)&lt;=9, "3º Trimestre", IF(MONTH(L350)&lt;=12, "4º Trimestre"))))</f>
        <v>2025 - 3º Trimestre</v>
      </c>
      <c r="AF350" s="130">
        <f>CONTRATOS[[#This Row],[TÉRMINO]]-60</f>
        <v>45812</v>
      </c>
      <c r="AG350" s="116" t="str">
        <f>IF(Z350="","Sem informação", IF(Z350&lt;=AF350, "Dentro do prazo", "Fora do prazo"))</f>
        <v>Sem informação</v>
      </c>
      <c r="AH350" s="79" t="s">
        <v>115</v>
      </c>
      <c r="AJ350" s="58" t="s">
        <v>2184</v>
      </c>
      <c r="AK350" s="58" t="s">
        <v>70</v>
      </c>
      <c r="AL350" s="58" t="s">
        <v>70</v>
      </c>
      <c r="AM350" s="115" t="s">
        <v>69</v>
      </c>
      <c r="AN350" s="115" t="s">
        <v>613</v>
      </c>
      <c r="AO350" s="134" t="s">
        <v>2185</v>
      </c>
      <c r="AP350" s="143">
        <f ca="1">CONTRATOS[[#This Row],[TÉRMINO]]-TODAY()</f>
        <v>-302</v>
      </c>
      <c r="AQ350" s="58" t="str">
        <f>IF(YEAR(CONTRATOS[[#This Row],[TÉRMINO]])=2024,INT((MONTH(CONTRATOS[[#This Row],[TÉRMINO]])+2)/3),"")</f>
        <v/>
      </c>
      <c r="AR350" s="58"/>
      <c r="AS350" s="58" t="str">
        <f ca="1">IF(TODAY()-AB350&gt;365,"Iniciar Processo de Reajuste","Aguardar anualidade")</f>
        <v>Iniciar Processo de Reajuste</v>
      </c>
      <c r="AT350" s="58" t="str">
        <f>_xlfn.CONCAT(TEXT(B350,"000"),"/",C350)</f>
        <v>063/2022</v>
      </c>
      <c r="AU350" s="58"/>
      <c r="AV350" s="58" t="str" cm="1">
        <f t="array" ref="AV350">IF(CONTRATOS[[#This Row],[NOME DO FISCAL ]]="Sem indicação",
   CONTRATOS[[#This Row],[NOME DO FISCAL ]],
   _xlfn.LET(
      _xlpm.s, " "&amp;TRIM(CONTRATOS[[#This Row],[NOME DO FISCAL ]]),
      _xlpm.n, LEN(_xlpm.s)-1,
      _xlpm.idx, _xlfn.SEQUENCE(1,_xlpm.n),
      _xlpm.letras, IF(MID(_xlpm.s,_xlpm.idx,1)=" ", MID(_xlpm.s,_xlpm.idx+1,1), ""),
      _xlfn.TEXTJOIN("",TRUE,_xlpm.letras)
   )
)</f>
        <v>DMS</v>
      </c>
      <c r="AW350" s="57" t="str">
        <f>IF(CONTRATOS[[#This Row],[FISCAL DEMANDANTE]]="sem indicação",CONTRATOS[[#This Row],[FISCAL TECNICO]],CONTRATOS[[#This Row],[FISCAL DEMANDANTE]])</f>
        <v>Daniel Menezes Simas</v>
      </c>
      <c r="AX350" s="540" cm="1">
        <f t="array" ref="AX35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219108.22</v>
      </c>
      <c r="AY350" s="58" t="str">
        <f>_xlfn.CONCAT(CONTRATOS[[#This Row],[ARP ou CONTRATO]],CONTRATOS[[#This Row],[N°ANO]])</f>
        <v>CONTRATO063/2022</v>
      </c>
      <c r="AZ350" s="293" t="str">
        <f>IF(ISNUMBER(FIND("8.666",AA350)),
"Nos termos da Portaria n° 3.615/2021-GP, a prorrogação de contratos administrativos deverá ser instaurada com antecedência mínima de 60 (sessenta) dias do término da vigência, mediante envio do respectivo expediente à SEADM, via SEI.",
IF(ISNUMBER(FIND("14.133",AA350)),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50" s="556"/>
    </row>
    <row r="351" spans="1:53" ht="60">
      <c r="A351" s="215" t="s">
        <v>71</v>
      </c>
      <c r="B351" s="216" t="s">
        <v>238</v>
      </c>
      <c r="C351" s="215">
        <v>2024</v>
      </c>
      <c r="D351" s="216" t="s">
        <v>2186</v>
      </c>
      <c r="E351" s="215" t="s">
        <v>2187</v>
      </c>
      <c r="F351" s="345" t="s">
        <v>2173</v>
      </c>
      <c r="G351" s="216" t="s">
        <v>76</v>
      </c>
      <c r="H351" s="215" t="s">
        <v>58</v>
      </c>
      <c r="I351" s="215" t="s">
        <v>77</v>
      </c>
      <c r="J351" s="218">
        <v>45504</v>
      </c>
      <c r="K351" s="219" t="str">
        <f>TEXT(J351,"DD/MM/AA")</f>
        <v>31/07/24</v>
      </c>
      <c r="L351" s="218">
        <v>45869</v>
      </c>
      <c r="M351" s="220" t="str">
        <f>TEXT(L351,"DD/MM/AA")</f>
        <v>31/07/25</v>
      </c>
      <c r="N351" s="219">
        <f>_xlfn.DAYS(CONTRATOS[[#This Row],[TÉRMINO]],CONTRATOS[[#This Row],[INÍCIO]])</f>
        <v>365</v>
      </c>
      <c r="O351" s="221" t="str">
        <f ca="1">IF(ISBLANK(CONTRATOS[[#This Row],[TÉRMINO]]),"-",IF(ISNUMBER(CONTRATOS[[#This Row],[TÉRMINO]]),IF(CONTRATOS[[#This Row],[TÉRMINO]]&lt;TODAY(),"EXPIRADO",CONTRATOS[[#This Row],[TÉRMINO]]-TODAY()),"INDETERMINADO"))</f>
        <v>EXPIRADO</v>
      </c>
      <c r="P351" s="221" t="str">
        <f ca="1">IF(O351="EXPIRADO","EXPIRADO",(IF(O351&lt;=30,"INFERIOR A 30 DIAS",(IF(O351&lt;=60,"INFERIOR A 60 DIAS",(IF(O351&lt;=90,"INFERIOR A 90 DIAS",(IF(O351&lt;=120,"INFERIOR A 120 DIAS",(IF(O351&lt;150,"INFERIOR A 150 DIAS",(IF(O351=150,"150 DIAS","SUPERIOR A 150 DIAS")))))))))))))</f>
        <v>EXPIRADO</v>
      </c>
      <c r="Q351" s="219" t="str">
        <f ca="1">IF(CONTRATOS[[#This Row],[TÉRMINO]]="","VIGENTE",IF(CONTRATOS[[#This Row],[TÉRMINO]]&gt;=TODAY(),"VIGENTE","EXPIRADO"))</f>
        <v>EXPIRADO</v>
      </c>
      <c r="R351" s="309">
        <v>2685.89</v>
      </c>
      <c r="S351" s="268" t="s">
        <v>60</v>
      </c>
      <c r="T351" s="66">
        <f>IF(LEFT(AY351,3)="ARP",
    0,
    IFERROR(VLOOKUP(AY351,'M.11 Contratos execução'!A:V,17,FALSE),0)
)</f>
        <v>0</v>
      </c>
      <c r="U351" s="455" t="s">
        <v>78</v>
      </c>
      <c r="V351" s="222" t="s">
        <v>2188</v>
      </c>
      <c r="W351" s="96" t="str" cm="1">
        <f t="array" ref="W35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ARP não encontrada</v>
      </c>
      <c r="X351" s="96" cm="1">
        <f t="array" ref="X35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2685.89</v>
      </c>
      <c r="Y351" s="223" t="s">
        <v>2175</v>
      </c>
      <c r="Z351" s="224"/>
      <c r="AA351" s="215" t="s">
        <v>81</v>
      </c>
      <c r="AB351" s="218">
        <v>45327</v>
      </c>
      <c r="AC351" s="215" t="s">
        <v>82</v>
      </c>
      <c r="AD351" s="225" t="str">
        <f>IF(CONTRATOS[[#This Row],[DIAS_CONTRATO]]&lt;=1800,"PRAZO LEGAL",IF(CONTRATOS[[#This Row],[DIAS_CONTRATO]]&lt;=2130,"EXCEPCIONAL","EMERGENCIAL"))</f>
        <v>PRAZO LEGAL</v>
      </c>
      <c r="AE351" s="215" t="str">
        <f>YEAR(L351) &amp; " - " &amp; IF(MONTH(L351)&lt;=3, "1º Trimestre", IF(MONTH(L351)&lt;=6, "2º Trimestre", IF(MONTH(L351)&lt;=9, "3º Trimestre", IF(MONTH(L351)&lt;=12, "4º Trimestre"))))</f>
        <v>2025 - 3º Trimestre</v>
      </c>
      <c r="AF351" s="218">
        <f>CONTRATOS[[#This Row],[TÉRMINO]]-60</f>
        <v>45809</v>
      </c>
      <c r="AG351" s="116" t="str">
        <f>IF(Z351="","Sem informação", IF(Z351&lt;=AF351, "Dentro do prazo", "Fora do prazo"))</f>
        <v>Sem informação</v>
      </c>
      <c r="AH351" s="79" t="s">
        <v>66</v>
      </c>
      <c r="AI351" s="215"/>
      <c r="AJ351" s="215" t="s">
        <v>84</v>
      </c>
      <c r="AK351" s="215" t="s">
        <v>69</v>
      </c>
      <c r="AL351" s="215" t="s">
        <v>85</v>
      </c>
      <c r="AM351" s="215" t="s">
        <v>86</v>
      </c>
      <c r="AN351" s="215" t="s">
        <v>87</v>
      </c>
      <c r="AO351" s="212" t="s">
        <v>2176</v>
      </c>
      <c r="AP351" s="227">
        <f ca="1">CONTRATOS[[#This Row],[TÉRMINO]]-TODAY()</f>
        <v>-305</v>
      </c>
      <c r="AQ351" s="215" t="str">
        <f>IF(YEAR(CONTRATOS[[#This Row],[TÉRMINO]])=2024,INT((MONTH(CONTRATOS[[#This Row],[TÉRMINO]])+2)/3),"")</f>
        <v/>
      </c>
      <c r="AR351" s="215"/>
      <c r="AS351" s="58" t="str">
        <f ca="1">IF(TODAY()-AB351&gt;365,"Iniciar Processo de Reajuste","Aguardar anualidade")</f>
        <v>Iniciar Processo de Reajuste</v>
      </c>
      <c r="AT351" s="215" t="str">
        <f>_xlfn.CONCAT(TEXT(B351,"000"),"/",C351)</f>
        <v>057/2024</v>
      </c>
      <c r="AU351" s="215"/>
      <c r="AV351" s="58" t="str" cm="1">
        <f t="array" ref="AV351">IF(CONTRATOS[[#This Row],[NOME DO FISCAL ]]="Sem indicação",
   CONTRATOS[[#This Row],[NOME DO FISCAL ]],
   _xlfn.LET(
      _xlpm.s, " "&amp;TRIM(CONTRATOS[[#This Row],[NOME DO FISCAL ]]),
      _xlpm.n, LEN(_xlpm.s)-1,
      _xlpm.idx, _xlfn.SEQUENCE(1,_xlpm.n),
      _xlpm.letras, IF(MID(_xlpm.s,_xlpm.idx,1)=" ", MID(_xlpm.s,_xlpm.idx+1,1), ""),
      _xlfn.TEXTJOIN("",TRUE,_xlpm.letras)
   )
)</f>
        <v>BVdS</v>
      </c>
      <c r="AW351" s="57" t="str">
        <f>IF(CONTRATOS[[#This Row],[FISCAL DEMANDANTE]]="sem indicação",CONTRATOS[[#This Row],[FISCAL TECNICO]],CONTRATOS[[#This Row],[FISCAL DEMANDANTE]])</f>
        <v>Bruno Vieira dos Santos</v>
      </c>
      <c r="AX351" s="540" t="str" cm="1">
        <f t="array" ref="AX35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ARP não encontrada</v>
      </c>
      <c r="AY351" s="58" t="str">
        <f>_xlfn.CONCAT(CONTRATOS[[#This Row],[ARP ou CONTRATO]],CONTRATOS[[#This Row],[N°ANO]])</f>
        <v>ARP057/2024</v>
      </c>
      <c r="AZ351" s="293" t="str">
        <f>IF(ISNUMBER(FIND("8.666",AA351)),
"Nos termos da Portaria n° 3.615/2021-GP, a prorrogação de contratos administrativos deverá ser instaurada com antecedência mínima de 60 (sessenta) dias do término da vigência, mediante envio do respectivo expediente à SEADM, via SEI.",
IF(ISNUMBER(FIND("14.133",AA351)),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51" s="556"/>
    </row>
    <row r="352" spans="1:53" ht="60">
      <c r="A352" s="58" t="s">
        <v>52</v>
      </c>
      <c r="B352" s="57" t="s">
        <v>118</v>
      </c>
      <c r="C352" s="58">
        <v>2024</v>
      </c>
      <c r="D352" s="57" t="s">
        <v>2189</v>
      </c>
      <c r="E352" s="58" t="s">
        <v>2190</v>
      </c>
      <c r="F352" s="59" t="s">
        <v>2191</v>
      </c>
      <c r="G352" s="57" t="s">
        <v>57</v>
      </c>
      <c r="H352" s="58" t="s">
        <v>58</v>
      </c>
      <c r="I352" s="60" t="s">
        <v>2192</v>
      </c>
      <c r="J352" s="61">
        <v>45518</v>
      </c>
      <c r="K352" s="62" t="str">
        <f>TEXT(J352,"DD/MM/AA")</f>
        <v>14/08/24</v>
      </c>
      <c r="L352" s="61">
        <v>45883</v>
      </c>
      <c r="M352" s="63" t="str">
        <f>TEXT(L352,"DD/MM/AA")</f>
        <v>14/08/25</v>
      </c>
      <c r="N352" s="115">
        <f>_xlfn.DAYS(CONTRATOS[[#This Row],[TÉRMINO]],CONTRATOS[[#This Row],[INÍCIO]])</f>
        <v>365</v>
      </c>
      <c r="O352" s="64" t="str">
        <f ca="1">IF(ISBLANK(CONTRATOS[[#This Row],[TÉRMINO]]),"-",IF(ISNUMBER(CONTRATOS[[#This Row],[TÉRMINO]]),IF(CONTRATOS[[#This Row],[TÉRMINO]]&lt;TODAY(),"EXPIRADO",CONTRATOS[[#This Row],[TÉRMINO]]-TODAY()),"INDETERMINADO"))</f>
        <v>EXPIRADO</v>
      </c>
      <c r="P352" s="64" t="str">
        <f ca="1">IF(O352="EXPIRADO","EXPIRADO",(IF(O352&lt;=30,"INFERIOR A 30 DIAS",(IF(O352&lt;=60,"INFERIOR A 60 DIAS",(IF(O352&lt;=90,"INFERIOR A 90 DIAS",(IF(O352&lt;=120,"INFERIOR A 120 DIAS",(IF(O352&lt;150,"INFERIOR A 150 DIAS",(IF(O352=150,"150 DIAS","SUPERIOR A 150 DIAS")))))))))))))</f>
        <v>EXPIRADO</v>
      </c>
      <c r="Q352" s="62" t="str">
        <f ca="1">IF(CONTRATOS[[#This Row],[TÉRMINO]]="","VIGENTE",IF(CONTRATOS[[#This Row],[TÉRMINO]]&gt;=TODAY(),"VIGENTE","EXPIRADO"))</f>
        <v>EXPIRADO</v>
      </c>
      <c r="R352" s="72">
        <v>992250</v>
      </c>
      <c r="S352" s="65" t="s">
        <v>60</v>
      </c>
      <c r="T352" s="66">
        <f>IF(LEFT(AY352,3)="ARP",
    0,
    IFERROR(VLOOKUP(AY352,'M.11 Contratos execução'!A:V,17,FALSE),0)
)</f>
        <v>0</v>
      </c>
      <c r="U352" s="455" t="s">
        <v>243</v>
      </c>
      <c r="V352" s="167" t="s">
        <v>2193</v>
      </c>
      <c r="W352" s="96" cm="1">
        <f t="array" ref="W35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52" s="96" cm="1">
        <f t="array" ref="X35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992250</v>
      </c>
      <c r="Y352" s="67" t="s">
        <v>2194</v>
      </c>
      <c r="Z352" s="158"/>
      <c r="AA352" s="58" t="s">
        <v>64</v>
      </c>
      <c r="AB352" s="58"/>
      <c r="AC352" s="58" t="s">
        <v>66</v>
      </c>
      <c r="AD352" s="168" t="str">
        <f>IF(CONTRATOS[[#This Row],[DIAS_CONTRATO]]&lt;=1800,"PRAZO LEGAL",IF(CONTRATOS[[#This Row],[DIAS_CONTRATO]]&lt;=2130,"EXCEPCIONAL","EMERGENCIAL"))</f>
        <v>PRAZO LEGAL</v>
      </c>
      <c r="AE352" s="116" t="str">
        <f>YEAR(L352) &amp; " - " &amp; IF(MONTH(L352)&lt;=3, "1º Trimestre", IF(MONTH(L352)&lt;=6, "2º Trimestre", IF(MONTH(L352)&lt;=9, "3º Trimestre", IF(MONTH(L352)&lt;=12, "4º Trimestre"))))</f>
        <v>2025 - 3º Trimestre</v>
      </c>
      <c r="AF352" s="130">
        <f>CONTRATOS[[#This Row],[TÉRMINO]]-60</f>
        <v>45823</v>
      </c>
      <c r="AG352" s="116" t="str">
        <f>IF(Z352="","Sem informação", IF(Z352&lt;=AF352, "Dentro do prazo", "Fora do prazo"))</f>
        <v>Sem informação</v>
      </c>
      <c r="AH352" s="58" t="s">
        <v>115</v>
      </c>
      <c r="AJ352" s="58" t="s">
        <v>246</v>
      </c>
      <c r="AK352" s="58" t="s">
        <v>987</v>
      </c>
      <c r="AL352" s="58" t="s">
        <v>613</v>
      </c>
      <c r="AM352" s="58"/>
      <c r="AN352" s="58"/>
      <c r="AO352" s="184" t="s">
        <v>2195</v>
      </c>
      <c r="AP352" s="143">
        <f ca="1">CONTRATOS[[#This Row],[TÉRMINO]]-TODAY()</f>
        <v>-291</v>
      </c>
      <c r="AQ352" s="58" t="str">
        <f>IF(YEAR(CONTRATOS[[#This Row],[TÉRMINO]])=2024,INT((MONTH(CONTRATOS[[#This Row],[TÉRMINO]])+2)/3),"")</f>
        <v/>
      </c>
      <c r="AR352" s="58"/>
      <c r="AS352" s="58" t="str">
        <f ca="1">IF(TODAY()-AB352&gt;365,"Iniciar Processo de Reajuste","Aguardar anualidade")</f>
        <v>Iniciar Processo de Reajuste</v>
      </c>
      <c r="AT352" s="58" t="str">
        <f>_xlfn.CONCAT(TEXT(B352,"000"),"/",C352)</f>
        <v>088/2024</v>
      </c>
      <c r="AU352" s="58"/>
      <c r="AV352" s="58" t="str" cm="1">
        <f t="array" ref="AV352">IF(CONTRATOS[[#This Row],[NOME DO FISCAL ]]="Sem indicação",
   CONTRATOS[[#This Row],[NOME DO FISCAL ]],
   _xlfn.LET(
      _xlpm.s, " "&amp;TRIM(CONTRATOS[[#This Row],[NOME DO FISCAL ]]),
      _xlpm.n, LEN(_xlpm.s)-1,
      _xlpm.idx, _xlfn.SEQUENCE(1,_xlpm.n),
      _xlpm.letras, IF(MID(_xlpm.s,_xlpm.idx,1)=" ", MID(_xlpm.s,_xlpm.idx+1,1), ""),
      _xlfn.TEXTJOIN("",TRUE,_xlpm.letras)
   )
)</f>
        <v>ESdS</v>
      </c>
      <c r="AW352" s="57" t="str">
        <f>IF(CONTRATOS[[#This Row],[FISCAL DEMANDANTE]]="sem indicação",CONTRATOS[[#This Row],[FISCAL TECNICO]],CONTRATOS[[#This Row],[FISCAL DEMANDANTE]])</f>
        <v>Edson Santos de Souza</v>
      </c>
      <c r="AX352" s="540" cm="1">
        <f t="array" ref="AX35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992250</v>
      </c>
      <c r="AY352" s="58" t="str">
        <f>_xlfn.CONCAT(CONTRATOS[[#This Row],[ARP ou CONTRATO]],CONTRATOS[[#This Row],[N°ANO]])</f>
        <v>CONTRATO088/2024</v>
      </c>
      <c r="AZ352" s="293" t="str">
        <f>IF(ISNUMBER(FIND("8.666",AA352)),
"Nos termos da Portaria n° 3.615/2021-GP, a prorrogação de contratos administrativos deverá ser instaurada com antecedência mínima de 60 (sessenta) dias do término da vigência, mediante envio do respectivo expediente à SEADM, via SEI.",
IF(ISNUMBER(FIND("14.133",AA352)),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52" s="556"/>
    </row>
    <row r="353" spans="1:53" ht="60">
      <c r="A353" s="58" t="s">
        <v>52</v>
      </c>
      <c r="B353" s="57" t="s">
        <v>1997</v>
      </c>
      <c r="C353" s="58">
        <v>2024</v>
      </c>
      <c r="D353" s="57" t="s">
        <v>2196</v>
      </c>
      <c r="E353" s="58" t="s">
        <v>2197</v>
      </c>
      <c r="F353" s="59" t="s">
        <v>2198</v>
      </c>
      <c r="G353" s="57" t="s">
        <v>57</v>
      </c>
      <c r="H353" s="58" t="s">
        <v>58</v>
      </c>
      <c r="I353" s="60" t="s">
        <v>2192</v>
      </c>
      <c r="J353" s="61">
        <v>45518</v>
      </c>
      <c r="K353" s="62" t="str">
        <f>TEXT(J353,"DD/MM/AA")</f>
        <v>14/08/24</v>
      </c>
      <c r="L353" s="61">
        <v>45883</v>
      </c>
      <c r="M353" s="63" t="str">
        <f>TEXT(L353,"DD/MM/AA")</f>
        <v>14/08/25</v>
      </c>
      <c r="N353" s="115">
        <f>_xlfn.DAYS(CONTRATOS[[#This Row],[TÉRMINO]],CONTRATOS[[#This Row],[INÍCIO]])</f>
        <v>365</v>
      </c>
      <c r="O353" s="64" t="str">
        <f ca="1">IF(ISBLANK(CONTRATOS[[#This Row],[TÉRMINO]]),"-",IF(ISNUMBER(CONTRATOS[[#This Row],[TÉRMINO]]),IF(CONTRATOS[[#This Row],[TÉRMINO]]&lt;TODAY(),"EXPIRADO",CONTRATOS[[#This Row],[TÉRMINO]]-TODAY()),"INDETERMINADO"))</f>
        <v>EXPIRADO</v>
      </c>
      <c r="P353" s="64" t="str">
        <f ca="1">IF(O353="EXPIRADO","EXPIRADO",(IF(O353&lt;=30,"INFERIOR A 30 DIAS",(IF(O353&lt;=60,"INFERIOR A 60 DIAS",(IF(O353&lt;=90,"INFERIOR A 90 DIAS",(IF(O353&lt;=120,"INFERIOR A 120 DIAS",(IF(O353&lt;150,"INFERIOR A 150 DIAS",(IF(O353=150,"150 DIAS","SUPERIOR A 150 DIAS")))))))))))))</f>
        <v>EXPIRADO</v>
      </c>
      <c r="Q353" s="62" t="str">
        <f ca="1">IF(CONTRATOS[[#This Row],[TÉRMINO]]="","VIGENTE",IF(CONTRATOS[[#This Row],[TÉRMINO]]&gt;=TODAY(),"VIGENTE","EXPIRADO"))</f>
        <v>EXPIRADO</v>
      </c>
      <c r="R353" s="293">
        <v>26298</v>
      </c>
      <c r="S353" s="65" t="s">
        <v>60</v>
      </c>
      <c r="T353" s="66">
        <f>IF(LEFT(AY353,3)="ARP",
    0,
    IFERROR(VLOOKUP(AY353,'M.11 Contratos execução'!A:V,17,FALSE),0)
)</f>
        <v>0</v>
      </c>
      <c r="U353" s="455" t="s">
        <v>243</v>
      </c>
      <c r="V353" s="167" t="s">
        <v>2193</v>
      </c>
      <c r="W353" s="96" cm="1">
        <f t="array" ref="W35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53" s="96" cm="1">
        <f t="array" ref="X35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26298</v>
      </c>
      <c r="Y353" s="67" t="s">
        <v>2199</v>
      </c>
      <c r="Z353" s="158"/>
      <c r="AA353" s="58" t="s">
        <v>64</v>
      </c>
      <c r="AB353" s="58"/>
      <c r="AC353" s="58" t="s">
        <v>66</v>
      </c>
      <c r="AD353" s="168" t="str">
        <f>IF(CONTRATOS[[#This Row],[DIAS_CONTRATO]]&lt;=1800,"PRAZO LEGAL",IF(CONTRATOS[[#This Row],[DIAS_CONTRATO]]&lt;=2130,"EXCEPCIONAL","EMERGENCIAL"))</f>
        <v>PRAZO LEGAL</v>
      </c>
      <c r="AE353" s="116" t="str">
        <f>YEAR(L353) &amp; " - " &amp; IF(MONTH(L353)&lt;=3, "1º Trimestre", IF(MONTH(L353)&lt;=6, "2º Trimestre", IF(MONTH(L353)&lt;=9, "3º Trimestre", IF(MONTH(L353)&lt;=12, "4º Trimestre"))))</f>
        <v>2025 - 3º Trimestre</v>
      </c>
      <c r="AF353" s="130">
        <f>CONTRATOS[[#This Row],[TÉRMINO]]-60</f>
        <v>45823</v>
      </c>
      <c r="AG353" s="116" t="str">
        <f>IF(Z353="","Sem informação", IF(Z353&lt;=AF353, "Dentro do prazo", "Fora do prazo"))</f>
        <v>Sem informação</v>
      </c>
      <c r="AH353" s="58" t="s">
        <v>115</v>
      </c>
      <c r="AJ353" s="58" t="s">
        <v>246</v>
      </c>
      <c r="AK353" s="58" t="s">
        <v>987</v>
      </c>
      <c r="AL353" s="58" t="s">
        <v>613</v>
      </c>
      <c r="AM353" s="58"/>
      <c r="AN353" s="58"/>
      <c r="AO353" s="184" t="s">
        <v>2195</v>
      </c>
      <c r="AP353" s="143">
        <f ca="1">CONTRATOS[[#This Row],[TÉRMINO]]-TODAY()</f>
        <v>-291</v>
      </c>
      <c r="AQ353" s="58" t="str">
        <f>IF(YEAR(CONTRATOS[[#This Row],[TÉRMINO]])=2024,INT((MONTH(CONTRATOS[[#This Row],[TÉRMINO]])+2)/3),"")</f>
        <v/>
      </c>
      <c r="AR353" s="58"/>
      <c r="AS353" s="58" t="str">
        <f ca="1">IF(TODAY()-AB353&gt;365,"Iniciar Processo de Reajuste","Aguardar anualidade")</f>
        <v>Iniciar Processo de Reajuste</v>
      </c>
      <c r="AT353" s="58" t="str">
        <f>_xlfn.CONCAT(TEXT(B353,"000"),"/",C353)</f>
        <v>089/2024</v>
      </c>
      <c r="AU353" s="58"/>
      <c r="AV353" s="58" t="str" cm="1">
        <f t="array" ref="AV353">IF(CONTRATOS[[#This Row],[NOME DO FISCAL ]]="Sem indicação",
   CONTRATOS[[#This Row],[NOME DO FISCAL ]],
   _xlfn.LET(
      _xlpm.s, " "&amp;TRIM(CONTRATOS[[#This Row],[NOME DO FISCAL ]]),
      _xlpm.n, LEN(_xlpm.s)-1,
      _xlpm.idx, _xlfn.SEQUENCE(1,_xlpm.n),
      _xlpm.letras, IF(MID(_xlpm.s,_xlpm.idx,1)=" ", MID(_xlpm.s,_xlpm.idx+1,1), ""),
      _xlfn.TEXTJOIN("",TRUE,_xlpm.letras)
   )
)</f>
        <v>ESdS</v>
      </c>
      <c r="AW353" s="57" t="str">
        <f>IF(CONTRATOS[[#This Row],[FISCAL DEMANDANTE]]="sem indicação",CONTRATOS[[#This Row],[FISCAL TECNICO]],CONTRATOS[[#This Row],[FISCAL DEMANDANTE]])</f>
        <v>Edson Santos de Souza</v>
      </c>
      <c r="AX353" s="540" cm="1">
        <f t="array" ref="AX35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26298</v>
      </c>
      <c r="AY353" s="58" t="str">
        <f>_xlfn.CONCAT(CONTRATOS[[#This Row],[ARP ou CONTRATO]],CONTRATOS[[#This Row],[N°ANO]])</f>
        <v>CONTRATO089/2024</v>
      </c>
      <c r="AZ353" s="293" t="str">
        <f>IF(ISNUMBER(FIND("8.666",AA353)),
"Nos termos da Portaria n° 3.615/2021-GP, a prorrogação de contratos administrativos deverá ser instaurada com antecedência mínima de 60 (sessenta) dias do término da vigência, mediante envio do respectivo expediente à SEADM, via SEI.",
IF(ISNUMBER(FIND("14.133",AA353)),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53" s="556"/>
    </row>
    <row r="354" spans="1:53" ht="60">
      <c r="A354" s="58" t="s">
        <v>52</v>
      </c>
      <c r="B354" s="57" t="s">
        <v>867</v>
      </c>
      <c r="C354" s="58">
        <v>2024</v>
      </c>
      <c r="D354" s="57" t="s">
        <v>2200</v>
      </c>
      <c r="E354" s="58" t="s">
        <v>789</v>
      </c>
      <c r="F354" s="59" t="s">
        <v>2201</v>
      </c>
      <c r="G354" s="57" t="s">
        <v>57</v>
      </c>
      <c r="H354" s="58" t="s">
        <v>145</v>
      </c>
      <c r="I354" s="60" t="s">
        <v>2202</v>
      </c>
      <c r="J354" s="61">
        <v>45580</v>
      </c>
      <c r="K354" s="62" t="str">
        <f>TEXT(J354,"DD/MM/AA")</f>
        <v>15/10/24</v>
      </c>
      <c r="L354" s="61">
        <v>45884</v>
      </c>
      <c r="M354" s="63" t="str">
        <f>TEXT(L354,"DD/MM/AA")</f>
        <v>15/08/25</v>
      </c>
      <c r="N354" s="115">
        <f>_xlfn.DAYS(CONTRATOS[[#This Row],[TÉRMINO]],CONTRATOS[[#This Row],[INÍCIO]])</f>
        <v>304</v>
      </c>
      <c r="O354" s="64" t="str">
        <f ca="1">IF(ISBLANK(CONTRATOS[[#This Row],[TÉRMINO]]),"-",IF(ISNUMBER(CONTRATOS[[#This Row],[TÉRMINO]]),IF(CONTRATOS[[#This Row],[TÉRMINO]]&lt;TODAY(),"EXPIRADO",CONTRATOS[[#This Row],[TÉRMINO]]-TODAY()),"INDETERMINADO"))</f>
        <v>EXPIRADO</v>
      </c>
      <c r="P354" s="64" t="str">
        <f ca="1">IF(O354="EXPIRADO","EXPIRADO",(IF(O354&lt;=30,"INFERIOR A 30 DIAS",(IF(O354&lt;=60,"INFERIOR A 60 DIAS",(IF(O354&lt;=90,"INFERIOR A 90 DIAS",(IF(O354&lt;=120,"INFERIOR A 120 DIAS",(IF(O354&lt;150,"INFERIOR A 150 DIAS",(IF(O354=150,"150 DIAS","SUPERIOR A 150 DIAS")))))))))))))</f>
        <v>EXPIRADO</v>
      </c>
      <c r="Q354" s="62" t="str">
        <f ca="1">IF(CONTRATOS[[#This Row],[TÉRMINO]]="","VIGENTE",IF(CONTRATOS[[#This Row],[TÉRMINO]]&gt;=TODAY(),"VIGENTE","EXPIRADO"))</f>
        <v>EXPIRADO</v>
      </c>
      <c r="R354" s="293">
        <v>215700</v>
      </c>
      <c r="S354" s="65" t="s">
        <v>60</v>
      </c>
      <c r="T354" s="66">
        <f>IF(LEFT(AY354,3)="ARP",
    0,
    IFERROR(VLOOKUP(AY354,'M.11 Contratos execução'!A:V,17,FALSE),0)
)</f>
        <v>0</v>
      </c>
      <c r="U354" s="455" t="s">
        <v>232</v>
      </c>
      <c r="V354" s="167" t="s">
        <v>2203</v>
      </c>
      <c r="W354" s="96" cm="1">
        <f t="array" ref="W35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54" s="96" cm="1">
        <f t="array" ref="X35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215700</v>
      </c>
      <c r="Y354" s="67" t="s">
        <v>2204</v>
      </c>
      <c r="Z354" s="158"/>
      <c r="AA354" s="58" t="s">
        <v>81</v>
      </c>
      <c r="AB354" s="61">
        <v>45520</v>
      </c>
      <c r="AC354" s="58" t="s">
        <v>66</v>
      </c>
      <c r="AD354" s="168" t="str">
        <f>IF(CONTRATOS[[#This Row],[DIAS_CONTRATO]]&lt;=1800,"PRAZO LEGAL",IF(CONTRATOS[[#This Row],[DIAS_CONTRATO]]&lt;=2130,"EXCEPCIONAL","EMERGENCIAL"))</f>
        <v>PRAZO LEGAL</v>
      </c>
      <c r="AE354" s="116" t="str">
        <f>YEAR(L354) &amp; " - " &amp; IF(MONTH(L354)&lt;=3, "1º Trimestre", IF(MONTH(L354)&lt;=6, "2º Trimestre", IF(MONTH(L354)&lt;=9, "3º Trimestre", IF(MONTH(L354)&lt;=12, "4º Trimestre"))))</f>
        <v>2025 - 3º Trimestre</v>
      </c>
      <c r="AF354" s="130">
        <f>CONTRATOS[[#This Row],[TÉRMINO]]-60</f>
        <v>45824</v>
      </c>
      <c r="AG354" s="116" t="str">
        <f>IF(Z354="","Sem informação", IF(Z354&lt;=AF354, "Dentro do prazo", "Fora do prazo"))</f>
        <v>Sem informação</v>
      </c>
      <c r="AH354" s="58" t="s">
        <v>115</v>
      </c>
      <c r="AJ354" s="58" t="s">
        <v>235</v>
      </c>
      <c r="AK354" s="58" t="s">
        <v>69</v>
      </c>
      <c r="AL354" s="58" t="s">
        <v>794</v>
      </c>
      <c r="AM354" s="58" t="s">
        <v>2205</v>
      </c>
      <c r="AN354" s="58" t="s">
        <v>2206</v>
      </c>
      <c r="AO354" s="184" t="s">
        <v>2207</v>
      </c>
      <c r="AP354" s="143">
        <f ca="1">CONTRATOS[[#This Row],[TÉRMINO]]-TODAY()</f>
        <v>-290</v>
      </c>
      <c r="AQ354" s="58" t="str">
        <f>IF(YEAR(CONTRATOS[[#This Row],[TÉRMINO]])=2024,INT((MONTH(CONTRATOS[[#This Row],[TÉRMINO]])+2)/3),"")</f>
        <v/>
      </c>
      <c r="AR354" s="58"/>
      <c r="AS354" s="58" t="str">
        <f ca="1">IF(TODAY()-AB354&gt;365,"Iniciar Processo de Reajuste","Aguardar anualidade")</f>
        <v>Iniciar Processo de Reajuste</v>
      </c>
      <c r="AT354" s="58" t="str">
        <f>_xlfn.CONCAT(TEXT(B354,"000"),"/",C354)</f>
        <v>108/2024</v>
      </c>
      <c r="AU354" s="58"/>
      <c r="AV354" s="58" t="str" cm="1">
        <f t="array" ref="AV354">IF(CONTRATOS[[#This Row],[NOME DO FISCAL ]]="Sem indicação",
   CONTRATOS[[#This Row],[NOME DO FISCAL ]],
   _xlfn.LET(
      _xlpm.s, " "&amp;TRIM(CONTRATOS[[#This Row],[NOME DO FISCAL ]]),
      _xlpm.n, LEN(_xlpm.s)-1,
      _xlpm.idx, _xlfn.SEQUENCE(1,_xlpm.n),
      _xlpm.letras, IF(MID(_xlpm.s,_xlpm.idx,1)=" ", MID(_xlpm.s,_xlpm.idx+1,1), ""),
      _xlfn.TEXTJOIN("",TRUE,_xlpm.letras)
   )
)</f>
        <v>LMFdS</v>
      </c>
      <c r="AW354" s="57" t="str">
        <f>IF(CONTRATOS[[#This Row],[FISCAL DEMANDANTE]]="sem indicação",CONTRATOS[[#This Row],[FISCAL TECNICO]],CONTRATOS[[#This Row],[FISCAL DEMANDANTE]])</f>
        <v>Lorena Magalhães Freire da Silva</v>
      </c>
      <c r="AX354" s="540" cm="1">
        <f t="array" ref="AX35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54" s="58" t="str">
        <f>_xlfn.CONCAT(CONTRATOS[[#This Row],[ARP ou CONTRATO]],CONTRATOS[[#This Row],[N°ANO]])</f>
        <v>CONTRATO108/2024</v>
      </c>
      <c r="AZ354" s="293" t="str">
        <f>IF(ISNUMBER(FIND("8.666",AA354)),
"Nos termos da Portaria n° 3.615/2021-GP, a prorrogação de contratos administrativos deverá ser instaurada com antecedência mínima de 60 (sessenta) dias do término da vigência, mediante envio do respectivo expediente à SEADM, via SEI.",
IF(ISNUMBER(FIND("14.133",AA354)),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54" s="556"/>
    </row>
    <row r="355" spans="1:53" ht="60">
      <c r="A355" s="58" t="s">
        <v>52</v>
      </c>
      <c r="B355" s="57" t="s">
        <v>606</v>
      </c>
      <c r="C355" s="58">
        <v>2024</v>
      </c>
      <c r="D355" s="57" t="s">
        <v>2208</v>
      </c>
      <c r="E355" s="58" t="s">
        <v>2209</v>
      </c>
      <c r="F355" s="59" t="s">
        <v>2210</v>
      </c>
      <c r="G355" s="57" t="s">
        <v>57</v>
      </c>
      <c r="H355" s="58" t="s">
        <v>58</v>
      </c>
      <c r="I355" s="60" t="s">
        <v>2192</v>
      </c>
      <c r="J355" s="61">
        <v>45518</v>
      </c>
      <c r="K355" s="62" t="str">
        <f>TEXT(J355,"DD/MM/AA")</f>
        <v>14/08/24</v>
      </c>
      <c r="L355" s="61">
        <v>45883</v>
      </c>
      <c r="M355" s="63" t="str">
        <f>TEXT(L355,"DD/MM/AA")</f>
        <v>14/08/25</v>
      </c>
      <c r="N355" s="115">
        <f>_xlfn.DAYS(CONTRATOS[[#This Row],[TÉRMINO]],CONTRATOS[[#This Row],[INÍCIO]])</f>
        <v>365</v>
      </c>
      <c r="O355" s="64" t="str">
        <f ca="1">IF(ISBLANK(CONTRATOS[[#This Row],[TÉRMINO]]),"-",IF(ISNUMBER(CONTRATOS[[#This Row],[TÉRMINO]]),IF(CONTRATOS[[#This Row],[TÉRMINO]]&lt;TODAY(),"EXPIRADO",CONTRATOS[[#This Row],[TÉRMINO]]-TODAY()),"INDETERMINADO"))</f>
        <v>EXPIRADO</v>
      </c>
      <c r="P355" s="64" t="str">
        <f ca="1">IF(O355="EXPIRADO","EXPIRADO",(IF(O355&lt;=30,"INFERIOR A 30 DIAS",(IF(O355&lt;=60,"INFERIOR A 60 DIAS",(IF(O355&lt;=90,"INFERIOR A 90 DIAS",(IF(O355&lt;=120,"INFERIOR A 120 DIAS",(IF(O355&lt;150,"INFERIOR A 150 DIAS",(IF(O355=150,"150 DIAS","SUPERIOR A 150 DIAS")))))))))))))</f>
        <v>EXPIRADO</v>
      </c>
      <c r="Q355" s="62" t="str">
        <f ca="1">IF(CONTRATOS[[#This Row],[TÉRMINO]]="","VIGENTE",IF(CONTRATOS[[#This Row],[TÉRMINO]]&gt;=TODAY(),"VIGENTE","EXPIRADO"))</f>
        <v>EXPIRADO</v>
      </c>
      <c r="R355" s="72">
        <v>30146.13</v>
      </c>
      <c r="S355" s="65" t="s">
        <v>60</v>
      </c>
      <c r="T355" s="66">
        <f>IF(LEFT(AY355,3)="ARP",
    0,
    IFERROR(VLOOKUP(AY355,'M.11 Contratos execução'!A:V,17,FALSE),0)
)</f>
        <v>0</v>
      </c>
      <c r="U355" s="455" t="s">
        <v>243</v>
      </c>
      <c r="V355" s="167" t="s">
        <v>2193</v>
      </c>
      <c r="W355" s="96" cm="1">
        <f t="array" ref="W35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55" s="96" cm="1">
        <f t="array" ref="X35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30146.13</v>
      </c>
      <c r="Y355" s="67" t="s">
        <v>2211</v>
      </c>
      <c r="Z355" s="158"/>
      <c r="AA355" s="58" t="s">
        <v>64</v>
      </c>
      <c r="AB355" s="58"/>
      <c r="AC355" s="58" t="s">
        <v>66</v>
      </c>
      <c r="AD355" s="168" t="str">
        <f>IF(CONTRATOS[[#This Row],[DIAS_CONTRATO]]&lt;=1800,"PRAZO LEGAL",IF(CONTRATOS[[#This Row],[DIAS_CONTRATO]]&lt;=2130,"EXCEPCIONAL","EMERGENCIAL"))</f>
        <v>PRAZO LEGAL</v>
      </c>
      <c r="AE355" s="116" t="str">
        <f>YEAR(L355) &amp; " - " &amp; IF(MONTH(L355)&lt;=3, "1º Trimestre", IF(MONTH(L355)&lt;=6, "2º Trimestre", IF(MONTH(L355)&lt;=9, "3º Trimestre", IF(MONTH(L355)&lt;=12, "4º Trimestre"))))</f>
        <v>2025 - 3º Trimestre</v>
      </c>
      <c r="AF355" s="130">
        <f>CONTRATOS[[#This Row],[TÉRMINO]]-60</f>
        <v>45823</v>
      </c>
      <c r="AG355" s="116" t="str">
        <f>IF(Z355="","Sem informação", IF(Z355&lt;=AF355, "Dentro do prazo", "Fora do prazo"))</f>
        <v>Sem informação</v>
      </c>
      <c r="AH355" s="79" t="s">
        <v>115</v>
      </c>
      <c r="AJ355" s="58" t="s">
        <v>246</v>
      </c>
      <c r="AK355" s="58" t="s">
        <v>987</v>
      </c>
      <c r="AL355" s="58" t="s">
        <v>613</v>
      </c>
      <c r="AM355" s="58"/>
      <c r="AN355" s="58"/>
      <c r="AO355" s="212" t="s">
        <v>2195</v>
      </c>
      <c r="AP355" s="143">
        <f ca="1">CONTRATOS[[#This Row],[TÉRMINO]]-TODAY()</f>
        <v>-291</v>
      </c>
      <c r="AQ355" s="58" t="str">
        <f>IF(YEAR(CONTRATOS[[#This Row],[TÉRMINO]])=2024,INT((MONTH(CONTRATOS[[#This Row],[TÉRMINO]])+2)/3),"")</f>
        <v/>
      </c>
      <c r="AR355" s="58"/>
      <c r="AS355" s="58" t="str">
        <f ca="1">IF(TODAY()-AB355&gt;365,"Iniciar Processo de Reajuste","Aguardar anualidade")</f>
        <v>Iniciar Processo de Reajuste</v>
      </c>
      <c r="AT355" s="58" t="str">
        <f>_xlfn.CONCAT(TEXT(B355,"000"),"/",C355)</f>
        <v>087/2024</v>
      </c>
      <c r="AU355" s="58"/>
      <c r="AV355" s="58" t="str" cm="1">
        <f t="array" ref="AV355">IF(CONTRATOS[[#This Row],[NOME DO FISCAL ]]="Sem indicação",
   CONTRATOS[[#This Row],[NOME DO FISCAL ]],
   _xlfn.LET(
      _xlpm.s, " "&amp;TRIM(CONTRATOS[[#This Row],[NOME DO FISCAL ]]),
      _xlpm.n, LEN(_xlpm.s)-1,
      _xlpm.idx, _xlfn.SEQUENCE(1,_xlpm.n),
      _xlpm.letras, IF(MID(_xlpm.s,_xlpm.idx,1)=" ", MID(_xlpm.s,_xlpm.idx+1,1), ""),
      _xlfn.TEXTJOIN("",TRUE,_xlpm.letras)
   )
)</f>
        <v>ESdS</v>
      </c>
      <c r="AW355" s="57" t="str">
        <f>IF(CONTRATOS[[#This Row],[FISCAL DEMANDANTE]]="sem indicação",CONTRATOS[[#This Row],[FISCAL TECNICO]],CONTRATOS[[#This Row],[FISCAL DEMANDANTE]])</f>
        <v>Edson Santos de Souza</v>
      </c>
      <c r="AX355" s="540" cm="1">
        <f t="array" ref="AX35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30146.13</v>
      </c>
      <c r="AY355" s="58" t="str">
        <f>_xlfn.CONCAT(CONTRATOS[[#This Row],[ARP ou CONTRATO]],CONTRATOS[[#This Row],[N°ANO]])</f>
        <v>CONTRATO087/2024</v>
      </c>
      <c r="AZ355" s="293" t="str">
        <f>IF(ISNUMBER(FIND("8.666",AA355)),
"Nos termos da Portaria n° 3.615/2021-GP, a prorrogação de contratos administrativos deverá ser instaurada com antecedência mínima de 60 (sessenta) dias do término da vigência, mediante envio do respectivo expediente à SEADM, via SEI.",
IF(ISNUMBER(FIND("14.133",AA355)),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55" s="556"/>
    </row>
    <row r="356" spans="1:53" ht="60">
      <c r="A356" s="58" t="s">
        <v>52</v>
      </c>
      <c r="B356" s="57" t="s">
        <v>689</v>
      </c>
      <c r="C356" s="93">
        <v>2023</v>
      </c>
      <c r="D356" s="57" t="s">
        <v>2212</v>
      </c>
      <c r="E356" s="58" t="s">
        <v>1971</v>
      </c>
      <c r="F356" s="59" t="s">
        <v>2213</v>
      </c>
      <c r="G356" s="115" t="s">
        <v>277</v>
      </c>
      <c r="H356" s="58" t="s">
        <v>1415</v>
      </c>
      <c r="I356" s="117" t="s">
        <v>952</v>
      </c>
      <c r="J356" s="61">
        <v>45006</v>
      </c>
      <c r="K356" s="62" t="str">
        <f>TEXT(J356,"DD/MM/AA")</f>
        <v>21/03/23</v>
      </c>
      <c r="L356" s="61">
        <v>45881</v>
      </c>
      <c r="M356" s="63" t="str">
        <f>TEXT(L356,"DD/MM/AA")</f>
        <v>12/08/25</v>
      </c>
      <c r="N356" s="115">
        <f>_xlfn.DAYS(CONTRATOS[[#This Row],[TÉRMINO]],CONTRATOS[[#This Row],[INÍCIO]])</f>
        <v>875</v>
      </c>
      <c r="O356" s="64" t="str">
        <f ca="1">IF(ISBLANK(CONTRATOS[[#This Row],[TÉRMINO]]),"-",IF(ISNUMBER(CONTRATOS[[#This Row],[TÉRMINO]]),IF(CONTRATOS[[#This Row],[TÉRMINO]]&lt;TODAY(),"EXPIRADO",CONTRATOS[[#This Row],[TÉRMINO]]-TODAY()),"INDETERMINADO"))</f>
        <v>EXPIRADO</v>
      </c>
      <c r="P356" s="64" t="str">
        <f ca="1">IF(O356="EXPIRADO","EXPIRADO",(IF(O356&lt;=30,"INFERIOR A 30 DIAS",(IF(O356&lt;=60,"INFERIOR A 60 DIAS",(IF(O356&lt;=90,"INFERIOR A 90 DIAS",(IF(O356&lt;=120,"INFERIOR A 120 DIAS",(IF(O356&lt;150,"INFERIOR A 150 DIAS",(IF(O356=150,"150 DIAS","SUPERIOR A 150 DIAS")))))))))))))</f>
        <v>EXPIRADO</v>
      </c>
      <c r="Q356" s="64" t="str">
        <f ca="1">IF(CONTRATOS[[#This Row],[TÉRMINO]]="","VIGENTE",IF(CONTRATOS[[#This Row],[TÉRMINO]]&gt;=TODAY(),"VIGENTE","EXPIRADO"))</f>
        <v>EXPIRADO</v>
      </c>
      <c r="R356" s="72">
        <v>6034117.46</v>
      </c>
      <c r="S356" s="65" t="s">
        <v>60</v>
      </c>
      <c r="T356" s="66">
        <f>IF(LEFT(AY356,3)="ARP",
    0,
    IFERROR(VLOOKUP(AY356,'M.11 Contratos execução'!A:V,17,FALSE),0)
)</f>
        <v>5</v>
      </c>
      <c r="U356" s="58" t="s">
        <v>61</v>
      </c>
      <c r="V356" s="58" t="s">
        <v>2214</v>
      </c>
      <c r="W356" s="96" cm="1">
        <f t="array" ref="W35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56" s="96" cm="1">
        <f t="array" ref="X35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7262878.1299999999</v>
      </c>
      <c r="Y356" s="67" t="s">
        <v>2215</v>
      </c>
      <c r="AA356" s="58" t="s">
        <v>64</v>
      </c>
      <c r="AB356" s="58"/>
      <c r="AC356" s="58" t="s">
        <v>65</v>
      </c>
      <c r="AD356" s="116" t="str">
        <f>IF(CONTRATOS[[#This Row],[DIAS_CONTRATO]]&lt;=1800,"PRAZO LEGAL",IF(CONTRATOS[[#This Row],[DIAS_CONTRATO]]&lt;=2130,"EXCEPCIONAL","EMERGENCIAL"))</f>
        <v>PRAZO LEGAL</v>
      </c>
      <c r="AE356" s="58" t="str">
        <f>YEAR(L356) &amp; " - " &amp; IF(MONTH(L356)&lt;=3, "1º Trimestre", IF(MONTH(L356)&lt;=6, "2º Trimestre", IF(MONTH(L356)&lt;=9, "3º Trimestre", IF(MONTH(L356)&lt;=12, "4º Trimestre"))))</f>
        <v>2025 - 3º Trimestre</v>
      </c>
      <c r="AF356" s="130">
        <f>CONTRATOS[[#This Row],[TÉRMINO]]-60</f>
        <v>45821</v>
      </c>
      <c r="AG356" s="116" t="str">
        <f>IF(Z356="","Sem informação", IF(Z356&lt;=AF356, "Dentro do prazo", "Fora do prazo"))</f>
        <v>Sem informação</v>
      </c>
      <c r="AH356" s="58" t="s">
        <v>115</v>
      </c>
      <c r="AJ356" s="58" t="s">
        <v>1796</v>
      </c>
      <c r="AK356" s="58" t="s">
        <v>69</v>
      </c>
      <c r="AL356" s="58" t="s">
        <v>568</v>
      </c>
      <c r="AM356" s="115" t="s">
        <v>69</v>
      </c>
      <c r="AN356" s="115" t="s">
        <v>1796</v>
      </c>
      <c r="AO356" s="134" t="s">
        <v>2216</v>
      </c>
      <c r="AP356" s="143">
        <f ca="1">CONTRATOS[[#This Row],[TÉRMINO]]-TODAY()</f>
        <v>-293</v>
      </c>
      <c r="AQ356" s="58" t="str">
        <f>IF(YEAR(CONTRATOS[[#This Row],[TÉRMINO]])=2024,INT((MONTH(CONTRATOS[[#This Row],[TÉRMINO]])+2)/3),"")</f>
        <v/>
      </c>
      <c r="AR356" s="58"/>
      <c r="AS356" s="58" t="str">
        <f ca="1">IF(TODAY()-AB356&gt;365,"Iniciar Processo de Reajuste","Aguardar anualidade")</f>
        <v>Iniciar Processo de Reajuste</v>
      </c>
      <c r="AT356" s="58" t="str">
        <f>_xlfn.CONCAT(TEXT(B356,"000"),"/",C356)</f>
        <v>022/2023</v>
      </c>
      <c r="AU356" s="58"/>
      <c r="AV356" s="58" t="str" cm="1">
        <f t="array" ref="AV356">IF(CONTRATOS[[#This Row],[NOME DO FISCAL ]]="Sem indicação",
   CONTRATOS[[#This Row],[NOME DO FISCAL ]],
   _xlfn.LET(
      _xlpm.s, " "&amp;TRIM(CONTRATOS[[#This Row],[NOME DO FISCAL ]]),
      _xlpm.n, LEN(_xlpm.s)-1,
      _xlpm.idx, _xlfn.SEQUENCE(1,_xlpm.n),
      _xlpm.letras, IF(MID(_xlpm.s,_xlpm.idx,1)=" ", MID(_xlpm.s,_xlpm.idx+1,1), ""),
      _xlfn.TEXTJOIN("",TRUE,_xlpm.letras)
   )
)</f>
        <v>MPCF</v>
      </c>
      <c r="AW356" s="57" t="str">
        <f>IF(CONTRATOS[[#This Row],[FISCAL DEMANDANTE]]="sem indicação",CONTRATOS[[#This Row],[FISCAL TECNICO]],CONTRATOS[[#This Row],[FISCAL DEMANDANTE]])</f>
        <v>Marcelo Passos Calandrini Fernandes</v>
      </c>
      <c r="AX356" s="540" cm="1">
        <f t="array" ref="AX35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5816860.3700000001</v>
      </c>
      <c r="AY356" s="58" t="str">
        <f>_xlfn.CONCAT(CONTRATOS[[#This Row],[ARP ou CONTRATO]],CONTRATOS[[#This Row],[N°ANO]])</f>
        <v>CONTRATO022/2023</v>
      </c>
      <c r="AZ356" s="293" t="str">
        <f>IF(ISNUMBER(FIND("8.666",AA356)),
"Nos termos da Portaria n° 3.615/2021-GP, a prorrogação de contratos administrativos deverá ser instaurada com antecedência mínima de 60 (sessenta) dias do término da vigência, mediante envio do respectivo expediente à SEADM, via SEI.",
IF(ISNUMBER(FIND("14.133",AA356)),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56" s="556"/>
    </row>
    <row r="357" spans="1:53" ht="96">
      <c r="A357" s="116" t="s">
        <v>52</v>
      </c>
      <c r="B357" s="68" t="s">
        <v>939</v>
      </c>
      <c r="C357" s="69" t="s">
        <v>2217</v>
      </c>
      <c r="D357" s="57" t="s">
        <v>1625</v>
      </c>
      <c r="E357" s="58" t="s">
        <v>1626</v>
      </c>
      <c r="F357" s="59" t="s">
        <v>2218</v>
      </c>
      <c r="G357" s="115" t="s">
        <v>131</v>
      </c>
      <c r="H357" s="58" t="s">
        <v>132</v>
      </c>
      <c r="I357" s="60" t="s">
        <v>133</v>
      </c>
      <c r="J357" s="61">
        <v>41808</v>
      </c>
      <c r="K357" s="62" t="str">
        <f>TEXT(J357,"DD/MM/AA")</f>
        <v>18/06/14</v>
      </c>
      <c r="L357" s="61">
        <v>45826</v>
      </c>
      <c r="M357" s="63" t="str">
        <f>TEXT(L357,"DD/MM/AA")</f>
        <v>18/06/25</v>
      </c>
      <c r="N357" s="62">
        <f>_xlfn.DAYS(CONTRATOS[[#This Row],[TÉRMINO]],CONTRATOS[[#This Row],[INÍCIO]])</f>
        <v>4018</v>
      </c>
      <c r="O357" s="64" t="str">
        <f ca="1">IF(ISBLANK(CONTRATOS[[#This Row],[TÉRMINO]]),"-",IF(ISNUMBER(CONTRATOS[[#This Row],[TÉRMINO]]),IF(CONTRATOS[[#This Row],[TÉRMINO]]&lt;TODAY(),"EXPIRADO",CONTRATOS[[#This Row],[TÉRMINO]]-TODAY()),"INDETERMINADO"))</f>
        <v>EXPIRADO</v>
      </c>
      <c r="P357" s="64" t="str">
        <f ca="1">IF(O357="EXPIRADO","EXPIRADO",(IF(O357&lt;=30,"INFERIOR A 30 DIAS",(IF(O357&lt;=60,"INFERIOR A 60 DIAS",(IF(O357&lt;=90,"INFERIOR A 90 DIAS",(IF(O357&lt;=120,"INFERIOR A 120 DIAS",(IF(O357&lt;150,"INFERIOR A 150 DIAS",(IF(O357=150,"150 DIAS","SUPERIOR A 150 DIAS")))))))))))))</f>
        <v>EXPIRADO</v>
      </c>
      <c r="Q357" s="64" t="str">
        <f ca="1">IF(CONTRATOS[[#This Row],[TÉRMINO]]="","VIGENTE",IF(CONTRATOS[[#This Row],[TÉRMINO]]&gt;=TODAY(),"VIGENTE","EXPIRADO"))</f>
        <v>EXPIRADO</v>
      </c>
      <c r="R357" s="293">
        <v>0</v>
      </c>
      <c r="S357" s="65" t="s">
        <v>60</v>
      </c>
      <c r="T357" s="66">
        <f>IF(LEFT(AY357,3)="ARP",
    0,
    IFERROR(VLOOKUP(AY357,'M.11 Contratos execução'!A:V,17,FALSE),0)
)</f>
        <v>9</v>
      </c>
      <c r="U357" s="58" t="s">
        <v>78</v>
      </c>
      <c r="V357" s="58" t="s">
        <v>2219</v>
      </c>
      <c r="W357" s="96" cm="1">
        <f t="array" ref="W35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57" s="96" t="str" cm="1">
        <f t="array" ref="X35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Sem valor</v>
      </c>
      <c r="Y357" s="67" t="s">
        <v>2220</v>
      </c>
      <c r="Z357" s="158">
        <v>45364</v>
      </c>
      <c r="AA357" s="58" t="s">
        <v>64</v>
      </c>
      <c r="AB357" s="58"/>
      <c r="AC357" s="58" t="s">
        <v>65</v>
      </c>
      <c r="AD357" s="58" t="str">
        <f>IF(CONTRATOS[[#This Row],[DIAS_CONTRATO]]&lt;=1800,"PRAZO LEGAL",IF(CONTRATOS[[#This Row],[DIAS_CONTRATO]]&lt;=2130,"EXCEPCIONAL","EMERGENCIAL"))</f>
        <v>EMERGENCIAL</v>
      </c>
      <c r="AE357" s="58" t="str">
        <f>YEAR(L357) &amp; " - " &amp; IF(MONTH(L357)&lt;=3, "1º Trimestre", IF(MONTH(L357)&lt;=6, "2º Trimestre", IF(MONTH(L357)&lt;=9, "3º Trimestre", IF(MONTH(L357)&lt;=12, "4º Trimestre"))))</f>
        <v>2025 - 2º Trimestre</v>
      </c>
      <c r="AF357" s="61">
        <f>CONTRATOS[[#This Row],[TÉRMINO]]-60</f>
        <v>45766</v>
      </c>
      <c r="AG357" s="116" t="str">
        <f>IF(Z357="","Sem informação", IF(Z357&lt;=AF357, "Dentro do prazo", "Fora do prazo"))</f>
        <v>Dentro do prazo</v>
      </c>
      <c r="AH357" s="79" t="s">
        <v>66</v>
      </c>
      <c r="AJ357" s="58" t="s">
        <v>137</v>
      </c>
      <c r="AK357" s="58" t="s">
        <v>138</v>
      </c>
      <c r="AL357" s="58" t="s">
        <v>139</v>
      </c>
      <c r="AM357" s="115" t="s">
        <v>69</v>
      </c>
      <c r="AN357" s="115" t="s">
        <v>1374</v>
      </c>
      <c r="AO35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adriana.guimaraes@tjpa.jus.br;nasareno.silva@tjpa.jus.br; antonio.souza@tjpa.jus.br; ; karina.reis@tjpa.jus.br;coordenadoria.contratos@tjpa.jus.br</v>
      </c>
      <c r="AP357" s="143">
        <f ca="1">CONTRATOS[[#This Row],[TÉRMINO]]-TODAY()</f>
        <v>-348</v>
      </c>
      <c r="AQ357" s="58" t="str">
        <f>IF(YEAR(CONTRATOS[[#This Row],[TÉRMINO]])=2024,INT((MONTH(CONTRATOS[[#This Row],[TÉRMINO]])+2)/3),"")</f>
        <v/>
      </c>
      <c r="AR357" s="58"/>
      <c r="AS357" s="58" t="str">
        <f ca="1">IF(TODAY()-AB357&gt;365,"Iniciar Processo de Reajuste","Aguardar anualidade")</f>
        <v>Iniciar Processo de Reajuste</v>
      </c>
      <c r="AT357" s="58" t="str">
        <f>_xlfn.CONCAT(TEXT(B357,"000"),"/",C357)</f>
        <v>001/2014</v>
      </c>
      <c r="AU357" s="58"/>
      <c r="AV357" s="58" t="str" cm="1">
        <f t="array" ref="AV357">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357" s="57" t="str">
        <f>IF(CONTRATOS[[#This Row],[FISCAL DEMANDANTE]]="sem indicação",CONTRATOS[[#This Row],[FISCAL TECNICO]],CONTRATOS[[#This Row],[FISCAL DEMANDANTE]])</f>
        <v>Jose Nasareno de Macedo Silva</v>
      </c>
      <c r="AX357" s="540" cm="1">
        <f t="array" ref="AX35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57" s="58" t="str">
        <f>_xlfn.CONCAT(CONTRATOS[[#This Row],[ARP ou CONTRATO]],CONTRATOS[[#This Row],[N°ANO]])</f>
        <v>CONTRATO001/2014</v>
      </c>
      <c r="AZ357" s="293" t="str">
        <f>IF(ISNUMBER(FIND("8.666",AA357)),
"Nos termos da Portaria n° 3.615/2021-GP, a prorrogação de contratos administrativos deverá ser instaurada com antecedência mínima de 60 (sessenta) dias do término da vigência, mediante envio do respectivo expediente à SEADM, via SEI.",
IF(ISNUMBER(FIND("14.133",AA357)),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57" s="556"/>
    </row>
    <row r="358" spans="1:53" ht="60.75">
      <c r="A358" s="215" t="s">
        <v>71</v>
      </c>
      <c r="B358" s="216" t="s">
        <v>294</v>
      </c>
      <c r="C358" s="215">
        <v>2024</v>
      </c>
      <c r="D358" s="216" t="s">
        <v>2221</v>
      </c>
      <c r="E358" s="215" t="s">
        <v>519</v>
      </c>
      <c r="F358" s="217" t="s">
        <v>2222</v>
      </c>
      <c r="G358" s="285" t="s">
        <v>110</v>
      </c>
      <c r="H358" s="286" t="s">
        <v>58</v>
      </c>
      <c r="I358" s="215" t="s">
        <v>2223</v>
      </c>
      <c r="J358" s="218">
        <v>45461</v>
      </c>
      <c r="K358" s="219"/>
      <c r="L358" s="218">
        <v>45826</v>
      </c>
      <c r="M358" s="63" t="str">
        <f>TEXT(L358,"DD/MM/AA")</f>
        <v>18/06/25</v>
      </c>
      <c r="N358" s="219">
        <f>_xlfn.DAYS(CONTRATOS[[#This Row],[TÉRMINO]],CONTRATOS[[#This Row],[INÍCIO]])</f>
        <v>365</v>
      </c>
      <c r="O358" s="221" t="str">
        <f ca="1">IF(ISBLANK(CONTRATOS[[#This Row],[TÉRMINO]]),"-",IF(ISNUMBER(CONTRATOS[[#This Row],[TÉRMINO]]),IF(CONTRATOS[[#This Row],[TÉRMINO]]&lt;TODAY(),"EXPIRADO",CONTRATOS[[#This Row],[TÉRMINO]]-TODAY()),"INDETERMINADO"))</f>
        <v>EXPIRADO</v>
      </c>
      <c r="P358" s="221" t="str">
        <f ca="1">IF(O358="EXPIRADO","EXPIRADO",(IF(O358&lt;=30,"INFERIOR A 30 DIAS",(IF(O358&lt;=60,"INFERIOR A 60 DIAS",(IF(O358&lt;=90,"INFERIOR A 90 DIAS",(IF(O358&lt;=120,"INFERIOR A 120 DIAS",(IF(O358&lt;150,"INFERIOR A 150 DIAS",(IF(O358=150,"150 DIAS","SUPERIOR A 150 DIAS")))))))))))))</f>
        <v>EXPIRADO</v>
      </c>
      <c r="Q358" s="219" t="str">
        <f ca="1">IF(CONTRATOS[[#This Row],[TÉRMINO]]="","VIGENTE",IF(CONTRATOS[[#This Row],[TÉRMINO]]&gt;=TODAY(),"VIGENTE","EXPIRADO"))</f>
        <v>EXPIRADO</v>
      </c>
      <c r="R358" s="305">
        <v>198900</v>
      </c>
      <c r="S358" s="268" t="s">
        <v>60</v>
      </c>
      <c r="T358" s="66">
        <f>IF(LEFT(AY358,3)="ARP",
    0,
    IFERROR(VLOOKUP(AY358,'M.11 Contratos execução'!A:V,17,FALSE),0)
)</f>
        <v>0</v>
      </c>
      <c r="U358" s="58" t="s">
        <v>78</v>
      </c>
      <c r="V358" s="222" t="s">
        <v>2224</v>
      </c>
      <c r="W358" s="96" cm="1">
        <f t="array" ref="W35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58" s="96" cm="1">
        <f t="array" ref="X35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198900</v>
      </c>
      <c r="Y358" s="223" t="s">
        <v>2225</v>
      </c>
      <c r="Z358" s="224"/>
      <c r="AA358" s="215" t="s">
        <v>81</v>
      </c>
      <c r="AB358" s="218">
        <v>45328</v>
      </c>
      <c r="AC358" s="215" t="s">
        <v>66</v>
      </c>
      <c r="AD358" s="282" t="str">
        <f>IF(CONTRATOS[[#This Row],[DIAS_CONTRATO]]&lt;=1800,"PRAZO LEGAL",IF(CONTRATOS[[#This Row],[DIAS_CONTRATO]]&lt;=2130,"EXCEPCIONAL","EMERGENCIAL"))</f>
        <v>PRAZO LEGAL</v>
      </c>
      <c r="AE358" s="215" t="str">
        <f>YEAR(L358) &amp; " - " &amp; IF(MONTH(L358)&lt;=3, "1º Trimestre", IF(MONTH(L358)&lt;=6, "2º Trimestre", IF(MONTH(L358)&lt;=9, "3º Trimestre", IF(MONTH(L358)&lt;=12, "4º Trimestre"))))</f>
        <v>2025 - 2º Trimestre</v>
      </c>
      <c r="AF358" s="218">
        <f>CONTRATOS[[#This Row],[TÉRMINO]]-60</f>
        <v>45766</v>
      </c>
      <c r="AG358" s="116" t="str">
        <f>IF(Z358="","Sem informação", IF(Z358&lt;=AF358, "Dentro do prazo", "Fora do prazo"))</f>
        <v>Sem informação</v>
      </c>
      <c r="AH358" s="215" t="s">
        <v>66</v>
      </c>
      <c r="AI358" s="215"/>
      <c r="AJ358" s="215" t="s">
        <v>84</v>
      </c>
      <c r="AK358" s="215" t="s">
        <v>86</v>
      </c>
      <c r="AL358" s="215" t="s">
        <v>636</v>
      </c>
      <c r="AM358" s="215" t="s">
        <v>69</v>
      </c>
      <c r="AN358" s="215" t="s">
        <v>69</v>
      </c>
      <c r="AO358" s="212" t="s">
        <v>2226</v>
      </c>
      <c r="AP358" s="227">
        <f ca="1">CONTRATOS[[#This Row],[TÉRMINO]]-TODAY()</f>
        <v>-348</v>
      </c>
      <c r="AQ358" s="215" t="str">
        <f>IF(YEAR(CONTRATOS[[#This Row],[TÉRMINO]])=2024,INT((MONTH(CONTRATOS[[#This Row],[TÉRMINO]])+2)/3),"")</f>
        <v/>
      </c>
      <c r="AR358" s="215"/>
      <c r="AS358" s="58" t="str">
        <f ca="1">IF(TODAY()-AB358&gt;365,"Iniciar Processo de Reajuste","Aguardar anualidade")</f>
        <v>Iniciar Processo de Reajuste</v>
      </c>
      <c r="AT358" s="215" t="str">
        <f>_xlfn.CONCAT(TEXT(B358,"000"),"/",C358)</f>
        <v>039/2024</v>
      </c>
      <c r="AU358" s="215"/>
      <c r="AV358" s="58" t="str" cm="1">
        <f t="array" ref="AV358">IF(CONTRATOS[[#This Row],[NOME DO FISCAL ]]="Sem indicação",
   CONTRATOS[[#This Row],[NOME DO FISCAL ]],
   _xlfn.LET(
      _xlpm.s, " "&amp;TRIM(CONTRATOS[[#This Row],[NOME DO FISCAL ]]),
      _xlpm.n, LEN(_xlpm.s)-1,
      _xlpm.idx, _xlfn.SEQUENCE(1,_xlpm.n),
      _xlpm.letras, IF(MID(_xlpm.s,_xlpm.idx,1)=" ", MID(_xlpm.s,_xlpm.idx+1,1), ""),
      _xlfn.TEXTJOIN("",TRUE,_xlpm.letras)
   )
)</f>
        <v>CMD</v>
      </c>
      <c r="AW358" s="57" t="str">
        <f>IF(CONTRATOS[[#This Row],[FISCAL DEMANDANTE]]="sem indicação",CONTRATOS[[#This Row],[FISCAL TECNICO]],CONTRATOS[[#This Row],[FISCAL DEMANDANTE]])</f>
        <v xml:space="preserve">Claikson Mendonca Duarte </v>
      </c>
      <c r="AX358" s="540" cm="1">
        <f t="array" ref="AX35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58" s="58" t="str">
        <f>_xlfn.CONCAT(CONTRATOS[[#This Row],[ARP ou CONTRATO]],CONTRATOS[[#This Row],[N°ANO]])</f>
        <v>ARP039/2024</v>
      </c>
      <c r="AZ358" s="293" t="str">
        <f>IF(ISNUMBER(FIND("8.666",AA358)),
"Nos termos da Portaria n° 3.615/2021-GP, a prorrogação de contratos administrativos deverá ser instaurada com antecedência mínima de 60 (sessenta) dias do término da vigência, mediante envio do respectivo expediente à SEADM, via SEI.",
IF(ISNUMBER(FIND("14.133",AA358)),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58" s="556"/>
    </row>
    <row r="359" spans="1:53" ht="142.5">
      <c r="A359" s="116" t="s">
        <v>52</v>
      </c>
      <c r="B359" s="68" t="s">
        <v>689</v>
      </c>
      <c r="C359" s="69" t="s">
        <v>2056</v>
      </c>
      <c r="D359" s="57" t="s">
        <v>2227</v>
      </c>
      <c r="E359" s="58" t="s">
        <v>2228</v>
      </c>
      <c r="F359" s="59" t="s">
        <v>2229</v>
      </c>
      <c r="G359" s="115" t="s">
        <v>57</v>
      </c>
      <c r="H359" s="58" t="s">
        <v>58</v>
      </c>
      <c r="I359" s="97" t="s">
        <v>2230</v>
      </c>
      <c r="J359" s="61">
        <v>43635</v>
      </c>
      <c r="K359" s="62" t="str">
        <f>TEXT(J359,"DD/MM/AA")</f>
        <v>19/06/19</v>
      </c>
      <c r="L359" s="61">
        <v>45827</v>
      </c>
      <c r="M359" s="63" t="str">
        <f>TEXT(L359,"DD/MM/AA")</f>
        <v>19/06/25</v>
      </c>
      <c r="N359" s="62">
        <f>_xlfn.DAYS(CONTRATOS[[#This Row],[TÉRMINO]],CONTRATOS[[#This Row],[INÍCIO]])</f>
        <v>2192</v>
      </c>
      <c r="O359" s="64" t="str">
        <f ca="1">IF(ISBLANK(CONTRATOS[[#This Row],[TÉRMINO]]),"-",IF(ISNUMBER(CONTRATOS[[#This Row],[TÉRMINO]]),IF(CONTRATOS[[#This Row],[TÉRMINO]]&lt;TODAY(),"EXPIRADO",CONTRATOS[[#This Row],[TÉRMINO]]-TODAY()),"INDETERMINADO"))</f>
        <v>EXPIRADO</v>
      </c>
      <c r="P359" s="64" t="str">
        <f ca="1">IF(O359="EXPIRADO","EXPIRADO",(IF(O359&lt;=30,"INFERIOR A 30 DIAS",(IF(O359&lt;=60,"INFERIOR A 60 DIAS",(IF(O359&lt;=90,"INFERIOR A 90 DIAS",(IF(O359&lt;=120,"INFERIOR A 120 DIAS",(IF(O359&lt;150,"INFERIOR A 150 DIAS",(IF(O359=150,"150 DIAS","SUPERIOR A 150 DIAS")))))))))))))</f>
        <v>EXPIRADO</v>
      </c>
      <c r="Q359" s="64" t="str">
        <f ca="1">IF(CONTRATOS[[#This Row],[TÉRMINO]]="","VIGENTE",IF(CONTRATOS[[#This Row],[TÉRMINO]]&gt;=TODAY(),"VIGENTE","EXPIRADO"))</f>
        <v>EXPIRADO</v>
      </c>
      <c r="R359" s="72">
        <v>615548.85</v>
      </c>
      <c r="S359" s="65" t="s">
        <v>60</v>
      </c>
      <c r="T359" s="66">
        <f>IF(LEFT(AY359,3)="ARP",
    0,
    IFERROR(VLOOKUP(AY359,'M.11 Contratos execução'!A:V,17,FALSE),0)
)</f>
        <v>5</v>
      </c>
      <c r="U359" s="455" t="s">
        <v>254</v>
      </c>
      <c r="V359" s="58" t="s">
        <v>2231</v>
      </c>
      <c r="W359" s="96" cm="1">
        <f t="array" ref="W35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59" s="96" cm="1">
        <f t="array" ref="X35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677953.55</v>
      </c>
      <c r="Y359" s="67" t="s">
        <v>2232</v>
      </c>
      <c r="Z359" s="158"/>
      <c r="AA359" s="58" t="s">
        <v>64</v>
      </c>
      <c r="AB359" s="61"/>
      <c r="AC359" s="58" t="s">
        <v>101</v>
      </c>
      <c r="AD359" s="58" t="str">
        <f>IF(CONTRATOS[[#This Row],[DIAS_CONTRATO]]&lt;=1800,"PRAZO LEGAL",IF(CONTRATOS[[#This Row],[DIAS_CONTRATO]]&lt;=2130,"EXCEPCIONAL","EMERGENCIAL"))</f>
        <v>EMERGENCIAL</v>
      </c>
      <c r="AE359" s="58" t="str">
        <f>YEAR(L359) &amp; " - " &amp; IF(MONTH(L359)&lt;=3, "1º Trimestre", IF(MONTH(L359)&lt;=6, "2º Trimestre", IF(MONTH(L359)&lt;=9, "3º Trimestre", IF(MONTH(L359)&lt;=12, "4º Trimestre"))))</f>
        <v>2025 - 2º Trimestre</v>
      </c>
      <c r="AF359" s="61">
        <f>CONTRATOS[[#This Row],[TÉRMINO]]-60</f>
        <v>45767</v>
      </c>
      <c r="AG359" s="116" t="str">
        <f>IF(Z359="","Sem informação", IF(Z359&lt;=AF359, "Dentro do prazo", "Fora do prazo"))</f>
        <v>Sem informação</v>
      </c>
      <c r="AH359" s="79" t="s">
        <v>66</v>
      </c>
      <c r="AJ359" s="58" t="s">
        <v>69</v>
      </c>
      <c r="AK359" s="58" t="s">
        <v>69</v>
      </c>
      <c r="AL359" s="58" t="s">
        <v>259</v>
      </c>
      <c r="AM359" s="115" t="s">
        <v>69</v>
      </c>
      <c r="AN359" s="115" t="s">
        <v>69</v>
      </c>
      <c r="AO359" s="145" t="s">
        <v>2233</v>
      </c>
      <c r="AP359" s="143">
        <f ca="1">CONTRATOS[[#This Row],[TÉRMINO]]-TODAY()</f>
        <v>-347</v>
      </c>
      <c r="AQ359" s="58" t="str">
        <f>IF(YEAR(CONTRATOS[[#This Row],[TÉRMINO]])=2024,INT((MONTH(CONTRATOS[[#This Row],[TÉRMINO]])+2)/3),"")</f>
        <v/>
      </c>
      <c r="AR359" s="58"/>
      <c r="AS359" s="58" t="str">
        <f ca="1">IF(TODAY()-AB359&gt;365,"Iniciar Processo de Reajuste","Aguardar anualidade")</f>
        <v>Iniciar Processo de Reajuste</v>
      </c>
      <c r="AT359" s="58" t="str">
        <f>_xlfn.CONCAT(TEXT(B359,"000"),"/",C359)</f>
        <v>022/2019</v>
      </c>
      <c r="AU359" s="58"/>
      <c r="AV359" s="58" t="str" cm="1">
        <f t="array" ref="AV359">IF(CONTRATOS[[#This Row],[NOME DO FISCAL ]]="Sem indicação",
   CONTRATOS[[#This Row],[NOME DO FISCAL ]],
   _xlfn.LET(
      _xlpm.s, " "&amp;TRIM(CONTRATOS[[#This Row],[NOME DO FISCAL ]]),
      _xlpm.n, LEN(_xlpm.s)-1,
      _xlpm.idx, _xlfn.SEQUENCE(1,_xlpm.n),
      _xlpm.letras, IF(MID(_xlpm.s,_xlpm.idx,1)=" ", MID(_xlpm.s,_xlpm.idx+1,1), ""),
      _xlfn.TEXTJOIN("",TRUE,_xlpm.letras)
   )
)</f>
        <v>LMLdS</v>
      </c>
      <c r="AW359" s="57" t="str">
        <f>IF(CONTRATOS[[#This Row],[FISCAL DEMANDANTE]]="sem indicação",CONTRATOS[[#This Row],[FISCAL TECNICO]],CONTRATOS[[#This Row],[FISCAL DEMANDANTE]])</f>
        <v>Leila Maria Lisboa da Silva</v>
      </c>
      <c r="AX359" s="540" cm="1">
        <f t="array" ref="AX35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1587430.99</v>
      </c>
      <c r="AY359" s="58" t="str">
        <f>_xlfn.CONCAT(CONTRATOS[[#This Row],[ARP ou CONTRATO]],CONTRATOS[[#This Row],[N°ANO]])</f>
        <v>CONTRATO022/2019</v>
      </c>
      <c r="AZ359" s="293" t="str">
        <f>IF(ISNUMBER(FIND("8.666",AA359)),
"Nos termos da Portaria n° 3.615/2021-GP, a prorrogação de contratos administrativos deverá ser instaurada com antecedência mínima de 60 (sessenta) dias do término da vigência, mediante envio do respectivo expediente à SEADM, via SEI.",
IF(ISNUMBER(FIND("14.133",AA359)),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59" s="556"/>
    </row>
    <row r="360" spans="1:53" ht="60.75">
      <c r="A360" s="58" t="s">
        <v>52</v>
      </c>
      <c r="B360" s="68" t="s">
        <v>416</v>
      </c>
      <c r="C360" s="69" t="s">
        <v>2056</v>
      </c>
      <c r="D360" s="57" t="s">
        <v>607</v>
      </c>
      <c r="E360" s="58" t="s">
        <v>608</v>
      </c>
      <c r="F360" s="59" t="s">
        <v>2234</v>
      </c>
      <c r="G360" s="115" t="s">
        <v>57</v>
      </c>
      <c r="H360" s="58" t="s">
        <v>58</v>
      </c>
      <c r="I360" s="60" t="s">
        <v>2235</v>
      </c>
      <c r="J360" s="61">
        <v>43709</v>
      </c>
      <c r="K360" s="62" t="str">
        <f>TEXT(J360,"DD/MM/AA")</f>
        <v>01/09/19</v>
      </c>
      <c r="L360" s="61">
        <v>45809</v>
      </c>
      <c r="M360" s="63" t="str">
        <f>TEXT(L360,"DD/MM/AA")</f>
        <v>01/06/25</v>
      </c>
      <c r="N360" s="62">
        <f>_xlfn.DAYS(CONTRATOS[[#This Row],[TÉRMINO]],CONTRATOS[[#This Row],[INÍCIO]])</f>
        <v>2100</v>
      </c>
      <c r="O360" s="64" t="str">
        <f ca="1">IF(ISBLANK(CONTRATOS[[#This Row],[TÉRMINO]]),"-",IF(ISNUMBER(CONTRATOS[[#This Row],[TÉRMINO]]),IF(CONTRATOS[[#This Row],[TÉRMINO]]&lt;TODAY(),"EXPIRADO",CONTRATOS[[#This Row],[TÉRMINO]]-TODAY()),"INDETERMINADO"))</f>
        <v>EXPIRADO</v>
      </c>
      <c r="P360" s="64" t="str">
        <f ca="1">IF(O360="EXPIRADO","EXPIRADO",(IF(O360&lt;=30,"INFERIOR A 30 DIAS",(IF(O360&lt;=60,"INFERIOR A 60 DIAS",(IF(O360&lt;=90,"INFERIOR A 90 DIAS",(IF(O360&lt;=120,"INFERIOR A 120 DIAS",(IF(O360&lt;150,"INFERIOR A 150 DIAS",(IF(O360=150,"150 DIAS","SUPERIOR A 150 DIAS")))))))))))))</f>
        <v>EXPIRADO</v>
      </c>
      <c r="Q360" s="64" t="str">
        <f ca="1">IF(CONTRATOS[[#This Row],[TÉRMINO]]="","VIGENTE",IF(CONTRATOS[[#This Row],[TÉRMINO]]&gt;=TODAY(),"VIGENTE","EXPIRADO"))</f>
        <v>EXPIRADO</v>
      </c>
      <c r="R360" s="72">
        <v>162499.92000000001</v>
      </c>
      <c r="S360" s="65" t="s">
        <v>60</v>
      </c>
      <c r="T360" s="66">
        <f>IF(LEFT(AY360,3)="ARP",
    0,
    IFERROR(VLOOKUP(AY360,'M.11 Contratos execução'!A:V,17,FALSE),0)
)</f>
        <v>5</v>
      </c>
      <c r="U360" s="58" t="s">
        <v>61</v>
      </c>
      <c r="V360" s="58" t="s">
        <v>2236</v>
      </c>
      <c r="W360" s="96" cm="1">
        <f t="array" ref="W36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60" s="96" cm="1">
        <f t="array" ref="X36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228119.92</v>
      </c>
      <c r="Y360" s="67" t="s">
        <v>2237</v>
      </c>
      <c r="Z360" s="158"/>
      <c r="AA360" s="143" t="s">
        <v>64</v>
      </c>
      <c r="AB360" s="58"/>
      <c r="AC360" s="58" t="s">
        <v>65</v>
      </c>
      <c r="AD360" s="58" t="str">
        <f>IF(CONTRATOS[[#This Row],[DIAS_CONTRATO]]&lt;=1800,"PRAZO LEGAL",IF(CONTRATOS[[#This Row],[DIAS_CONTRATO]]&lt;=2130,"EXCEPCIONAL","EMERGENCIAL"))</f>
        <v>EXCEPCIONAL</v>
      </c>
      <c r="AE360" s="58" t="str">
        <f>YEAR(L360) &amp; " - " &amp; IF(MONTH(L360)&lt;=3, "1º Trimestre", IF(MONTH(L360)&lt;=6, "2º Trimestre", IF(MONTH(L360)&lt;=9, "3º Trimestre", IF(MONTH(L360)&lt;=12, "4º Trimestre"))))</f>
        <v>2025 - 2º Trimestre</v>
      </c>
      <c r="AF360" s="61">
        <f>CONTRATOS[[#This Row],[TÉRMINO]]-60</f>
        <v>45749</v>
      </c>
      <c r="AG360" s="116" t="str">
        <f>IF(Z360="","Sem informação", IF(Z360&lt;=AF360, "Dentro do prazo", "Fora do prazo"))</f>
        <v>Sem informação</v>
      </c>
      <c r="AH360" s="58" t="s">
        <v>115</v>
      </c>
      <c r="AJ360" s="58" t="s">
        <v>192</v>
      </c>
      <c r="AK360" s="58" t="s">
        <v>70</v>
      </c>
      <c r="AL360" s="58" t="s">
        <v>69</v>
      </c>
      <c r="AM360" s="58" t="s">
        <v>69</v>
      </c>
      <c r="AN360" s="115" t="s">
        <v>613</v>
      </c>
      <c r="AO360" s="287" t="s">
        <v>2238</v>
      </c>
      <c r="AP360" s="143">
        <f ca="1">CONTRATOS[[#This Row],[TÉRMINO]]-TODAY()</f>
        <v>-365</v>
      </c>
      <c r="AQ360" s="58" t="str">
        <f>IF(YEAR(CONTRATOS[[#This Row],[TÉRMINO]])=2024,INT((MONTH(CONTRATOS[[#This Row],[TÉRMINO]])+2)/3),"")</f>
        <v/>
      </c>
      <c r="AR360" s="58"/>
      <c r="AS360" s="58" t="str">
        <f ca="1">IF(TODAY()-AB360&gt;365,"Iniciar Processo de Reajuste","Aguardar anualidade")</f>
        <v>Iniciar Processo de Reajuste</v>
      </c>
      <c r="AT360" s="58" t="str">
        <f>_xlfn.CONCAT(TEXT(B360,"000"),"/",C360)</f>
        <v>035/2019</v>
      </c>
      <c r="AU360" s="58"/>
      <c r="AV360" s="58" t="str" cm="1">
        <f t="array" ref="AV360">IF(CONTRATOS[[#This Row],[NOME DO FISCAL ]]="Sem indicação",
   CONTRATOS[[#This Row],[NOME DO FISCAL ]],
   _xlfn.LET(
      _xlpm.s, " "&amp;TRIM(CONTRATOS[[#This Row],[NOME DO FISCAL ]]),
      _xlpm.n, LEN(_xlpm.s)-1,
      _xlpm.idx, _xlfn.SEQUENCE(1,_xlpm.n),
      _xlpm.letras, IF(MID(_xlpm.s,_xlpm.idx,1)=" ", MID(_xlpm.s,_xlpm.idx+1,1), ""),
      _xlfn.TEXTJOIN("",TRUE,_xlpm.letras)
   )
)</f>
        <v>DMS</v>
      </c>
      <c r="AW360" s="57" t="str">
        <f>IF(CONTRATOS[[#This Row],[FISCAL DEMANDANTE]]="sem indicação",CONTRATOS[[#This Row],[FISCAL TECNICO]],CONTRATOS[[#This Row],[FISCAL DEMANDANTE]])</f>
        <v>Daniel Menezes Simas</v>
      </c>
      <c r="AX360" s="540" cm="1">
        <f t="array" ref="AX36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938054.15</v>
      </c>
      <c r="AY360" s="58" t="str">
        <f>_xlfn.CONCAT(CONTRATOS[[#This Row],[ARP ou CONTRATO]],CONTRATOS[[#This Row],[N°ANO]])</f>
        <v>CONTRATO035/2019</v>
      </c>
      <c r="AZ360" s="293" t="str">
        <f>IF(ISNUMBER(FIND("8.666",AA360)),
"Nos termos da Portaria n° 3.615/2021-GP, a prorrogação de contratos administrativos deverá ser instaurada com antecedência mínima de 60 (sessenta) dias do término da vigência, mediante envio do respectivo expediente à SEADM, via SEI.",
IF(ISNUMBER(FIND("14.133",AA360)),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60" s="556"/>
    </row>
    <row r="361" spans="1:53" ht="60">
      <c r="A361" s="58" t="s">
        <v>52</v>
      </c>
      <c r="B361" s="68" t="s">
        <v>294</v>
      </c>
      <c r="C361" s="69" t="s">
        <v>2056</v>
      </c>
      <c r="D361" s="57" t="s">
        <v>2239</v>
      </c>
      <c r="E361" s="58" t="s">
        <v>2240</v>
      </c>
      <c r="F361" s="59" t="s">
        <v>2241</v>
      </c>
      <c r="G361" s="115" t="s">
        <v>57</v>
      </c>
      <c r="H361" s="58" t="s">
        <v>58</v>
      </c>
      <c r="I361" s="60" t="s">
        <v>2242</v>
      </c>
      <c r="J361" s="61">
        <v>43724</v>
      </c>
      <c r="K361" s="62" t="str">
        <f>TEXT(J361,"DD/MM/AA")</f>
        <v>16/09/19</v>
      </c>
      <c r="L361" s="61">
        <v>45762</v>
      </c>
      <c r="M361" s="63" t="str">
        <f>TEXT(L361,"DD/MM/AA")</f>
        <v>15/04/25</v>
      </c>
      <c r="N361" s="62">
        <f>_xlfn.DAYS(CONTRATOS[[#This Row],[TÉRMINO]],CONTRATOS[[#This Row],[INÍCIO]])</f>
        <v>2038</v>
      </c>
      <c r="O361" s="64" t="str">
        <f ca="1">IF(ISBLANK(CONTRATOS[[#This Row],[TÉRMINO]]),"-",IF(ISNUMBER(CONTRATOS[[#This Row],[TÉRMINO]]),IF(CONTRATOS[[#This Row],[TÉRMINO]]&lt;TODAY(),"EXPIRADO",CONTRATOS[[#This Row],[TÉRMINO]]-TODAY()),"INDETERMINADO"))</f>
        <v>EXPIRADO</v>
      </c>
      <c r="P361" s="64" t="str">
        <f ca="1">IF(O361="EXPIRADO","EXPIRADO",(IF(O361&lt;=30,"INFERIOR A 30 DIAS",(IF(O361&lt;=60,"INFERIOR A 60 DIAS",(IF(O361&lt;=90,"INFERIOR A 90 DIAS",(IF(O361&lt;=120,"INFERIOR A 120 DIAS",(IF(O361&lt;150,"INFERIOR A 150 DIAS",(IF(O361=150,"150 DIAS","SUPERIOR A 150 DIAS")))))))))))))</f>
        <v>EXPIRADO</v>
      </c>
      <c r="Q361" s="64" t="str">
        <f ca="1">IF(CONTRATOS[[#This Row],[TÉRMINO]]="","VIGENTE",IF(CONTRATOS[[#This Row],[TÉRMINO]]&gt;=TODAY(),"VIGENTE","EXPIRADO"))</f>
        <v>EXPIRADO</v>
      </c>
      <c r="R361" s="72">
        <v>57997</v>
      </c>
      <c r="S361" s="65" t="s">
        <v>60</v>
      </c>
      <c r="T361" s="66">
        <f>IF(LEFT(AY361,3)="ARP",
    0,
    IFERROR(VLOOKUP(AY361,'M.11 Contratos execução'!A:V,17,FALSE),0)
)</f>
        <v>5</v>
      </c>
      <c r="U361" s="58" t="s">
        <v>61</v>
      </c>
      <c r="V361" s="58" t="s">
        <v>2243</v>
      </c>
      <c r="W361" s="96" cm="1">
        <f t="array" ref="W36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61" s="96" cm="1">
        <f t="array" ref="X36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70586.12</v>
      </c>
      <c r="Y361" s="67" t="s">
        <v>2244</v>
      </c>
      <c r="Z361" s="158"/>
      <c r="AA361" s="58" t="s">
        <v>64</v>
      </c>
      <c r="AB361" s="58"/>
      <c r="AC361" s="58" t="s">
        <v>65</v>
      </c>
      <c r="AD361" s="58" t="str">
        <f>IF(CONTRATOS[[#This Row],[DIAS_CONTRATO]]&lt;=1800,"PRAZO LEGAL",IF(CONTRATOS[[#This Row],[DIAS_CONTRATO]]&lt;=2130,"EXCEPCIONAL","EMERGENCIAL"))</f>
        <v>EXCEPCIONAL</v>
      </c>
      <c r="AE361" s="58" t="str">
        <f>YEAR(L361) &amp; " - " &amp; IF(MONTH(L361)&lt;=3, "1º Trimestre", IF(MONTH(L361)&lt;=6, "2º Trimestre", IF(MONTH(L361)&lt;=9, "3º Trimestre", IF(MONTH(L361)&lt;=12, "4º Trimestre"))))</f>
        <v>2025 - 2º Trimestre</v>
      </c>
      <c r="AF361" s="61">
        <f>CONTRATOS[[#This Row],[TÉRMINO]]-60</f>
        <v>45702</v>
      </c>
      <c r="AG361" s="116" t="str">
        <f>IF(Z361="","Sem informação", IF(Z361&lt;=AF361, "Dentro do prazo", "Fora do prazo"))</f>
        <v>Sem informação</v>
      </c>
      <c r="AH361" s="79" t="s">
        <v>66</v>
      </c>
      <c r="AJ361" s="58" t="s">
        <v>192</v>
      </c>
      <c r="AK361" s="58" t="s">
        <v>69</v>
      </c>
      <c r="AL361" s="58" t="s">
        <v>68</v>
      </c>
      <c r="AM361" s="115" t="s">
        <v>69</v>
      </c>
      <c r="AN361" s="115" t="s">
        <v>70</v>
      </c>
      <c r="AO361" s="134" t="s">
        <v>2245</v>
      </c>
      <c r="AP361" s="143">
        <f ca="1">CONTRATOS[[#This Row],[TÉRMINO]]-TODAY()</f>
        <v>-412</v>
      </c>
      <c r="AQ361" s="58" t="str">
        <f>IF(YEAR(CONTRATOS[[#This Row],[TÉRMINO]])=2024,INT((MONTH(CONTRATOS[[#This Row],[TÉRMINO]])+2)/3),"")</f>
        <v/>
      </c>
      <c r="AR361" s="58"/>
      <c r="AS361" s="58" t="str">
        <f ca="1">IF(TODAY()-AB361&gt;365,"Iniciar Processo de Reajuste","Aguardar anualidade")</f>
        <v>Iniciar Processo de Reajuste</v>
      </c>
      <c r="AT361" s="58" t="str">
        <f>_xlfn.CONCAT(TEXT(B361,"000"),"/",C361)</f>
        <v>039/2019</v>
      </c>
      <c r="AU361" s="58"/>
      <c r="AV361" s="58" t="str" cm="1">
        <f t="array" ref="AV361">IF(CONTRATOS[[#This Row],[NOME DO FISCAL ]]="Sem indicação",
   CONTRATOS[[#This Row],[NOME DO FISCAL ]],
   _xlfn.LET(
      _xlpm.s, " "&amp;TRIM(CONTRATOS[[#This Row],[NOME DO FISCAL ]]),
      _xlpm.n, LEN(_xlpm.s)-1,
      _xlpm.idx, _xlfn.SEQUENCE(1,_xlpm.n),
      _xlpm.letras, IF(MID(_xlpm.s,_xlpm.idx,1)=" ", MID(_xlpm.s,_xlpm.idx+1,1), ""),
      _xlfn.TEXTJOIN("",TRUE,_xlpm.letras)
   )
)</f>
        <v>EGF</v>
      </c>
      <c r="AW361" s="57" t="str">
        <f>IF(CONTRATOS[[#This Row],[FISCAL DEMANDANTE]]="sem indicação",CONTRATOS[[#This Row],[FISCAL TECNICO]],CONTRATOS[[#This Row],[FISCAL DEMANDANTE]])</f>
        <v>Edson Goncalves Ferreira</v>
      </c>
      <c r="AX361" s="540" cm="1">
        <f t="array" ref="AX36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292326.84000000003</v>
      </c>
      <c r="AY361" s="58" t="str">
        <f>_xlfn.CONCAT(CONTRATOS[[#This Row],[ARP ou CONTRATO]],CONTRATOS[[#This Row],[N°ANO]])</f>
        <v>CONTRATO039/2019</v>
      </c>
      <c r="AZ361" s="293" t="str">
        <f>IF(ISNUMBER(FIND("8.666",AA361)),
"Nos termos da Portaria n° 3.615/2021-GP, a prorrogação de contratos administrativos deverá ser instaurada com antecedência mínima de 60 (sessenta) dias do término da vigência, mediante envio do respectivo expediente à SEADM, via SEI.",
IF(ISNUMBER(FIND("14.133",AA361)),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61" s="556"/>
    </row>
    <row r="362" spans="1:53" ht="118.5">
      <c r="A362" s="58" t="s">
        <v>52</v>
      </c>
      <c r="B362" s="57" t="s">
        <v>436</v>
      </c>
      <c r="C362" s="58">
        <v>2022</v>
      </c>
      <c r="D362" s="57" t="s">
        <v>2246</v>
      </c>
      <c r="E362" s="58" t="s">
        <v>2247</v>
      </c>
      <c r="F362" s="59" t="s">
        <v>2248</v>
      </c>
      <c r="G362" s="115" t="s">
        <v>110</v>
      </c>
      <c r="H362" s="58" t="s">
        <v>58</v>
      </c>
      <c r="I362" s="60" t="s">
        <v>2249</v>
      </c>
      <c r="J362" s="61">
        <v>44795</v>
      </c>
      <c r="K362" s="62" t="str">
        <f>TEXT(J362,"DD/MM/AA")</f>
        <v>22/08/22</v>
      </c>
      <c r="L362" s="61">
        <v>45891</v>
      </c>
      <c r="M362" s="63" t="str">
        <f>TEXT(L362,"DD/MM/AA")</f>
        <v>22/08/25</v>
      </c>
      <c r="N362" s="115">
        <f>_xlfn.DAYS(CONTRATOS[[#This Row],[TÉRMINO]],CONTRATOS[[#This Row],[INÍCIO]])</f>
        <v>1096</v>
      </c>
      <c r="O362" s="64" t="str">
        <f ca="1">IF(ISBLANK(CONTRATOS[[#This Row],[TÉRMINO]]),"-",IF(ISNUMBER(CONTRATOS[[#This Row],[TÉRMINO]]),IF(CONTRATOS[[#This Row],[TÉRMINO]]&lt;TODAY(),"EXPIRADO",CONTRATOS[[#This Row],[TÉRMINO]]-TODAY()),"INDETERMINADO"))</f>
        <v>EXPIRADO</v>
      </c>
      <c r="P362" s="64" t="str">
        <f ca="1">IF(O362="EXPIRADO","EXPIRADO",(IF(O362&lt;=30,"INFERIOR A 30 DIAS",(IF(O362&lt;=60,"INFERIOR A 60 DIAS",(IF(O362&lt;=90,"INFERIOR A 90 DIAS",(IF(O362&lt;=120,"INFERIOR A 120 DIAS",(IF(O362&lt;150,"INFERIOR A 150 DIAS",(IF(O362=150,"150 DIAS","SUPERIOR A 150 DIAS")))))))))))))</f>
        <v>EXPIRADO</v>
      </c>
      <c r="Q362" s="64" t="str">
        <f ca="1">IF(CONTRATOS[[#This Row],[TÉRMINO]]="","VIGENTE",IF(CONTRATOS[[#This Row],[TÉRMINO]]&gt;=TODAY(),"VIGENTE","EXPIRADO"))</f>
        <v>EXPIRADO</v>
      </c>
      <c r="R362" s="72">
        <v>1881000</v>
      </c>
      <c r="S362" s="65" t="s">
        <v>60</v>
      </c>
      <c r="T362" s="66">
        <f>IF(LEFT(AY362,3)="ARP",
    0,
    IFERROR(VLOOKUP(AY362,'M.11 Contratos execução'!A:V,17,FALSE),0)
)</f>
        <v>1</v>
      </c>
      <c r="U362" s="455" t="s">
        <v>98</v>
      </c>
      <c r="V362" s="58" t="s">
        <v>2250</v>
      </c>
      <c r="W362" s="96" cm="1">
        <f t="array" ref="W36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62" s="96" cm="1">
        <f t="array" ref="X36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2255000</v>
      </c>
      <c r="Y362" s="67" t="s">
        <v>2251</v>
      </c>
      <c r="AA362" s="58" t="s">
        <v>64</v>
      </c>
      <c r="AB362" s="58"/>
      <c r="AC362" s="58" t="s">
        <v>65</v>
      </c>
      <c r="AD362" s="116" t="str">
        <f>IF(CONTRATOS[[#This Row],[DIAS_CONTRATO]]&lt;=1800,"PRAZO LEGAL",IF(CONTRATOS[[#This Row],[DIAS_CONTRATO]]&lt;=2130,"EXCEPCIONAL","EMERGENCIAL"))</f>
        <v>PRAZO LEGAL</v>
      </c>
      <c r="AE362" s="58" t="str">
        <f>YEAR(L362) &amp; " - " &amp; IF(MONTH(L362)&lt;=3, "1º Trimestre", IF(MONTH(L362)&lt;=6, "2º Trimestre", IF(MONTH(L362)&lt;=9, "3º Trimestre", IF(MONTH(L362)&lt;=12, "4º Trimestre"))))</f>
        <v>2025 - 3º Trimestre</v>
      </c>
      <c r="AF362" s="130">
        <f>CONTRATOS[[#This Row],[TÉRMINO]]-60</f>
        <v>45831</v>
      </c>
      <c r="AG362" s="116" t="str">
        <f>IF(Z362="","Sem informação", IF(Z362&lt;=AF362, "Dentro do prazo", "Fora do prazo"))</f>
        <v>Sem informação</v>
      </c>
      <c r="AH362" s="58" t="s">
        <v>115</v>
      </c>
      <c r="AJ362" s="58" t="s">
        <v>380</v>
      </c>
      <c r="AK362" s="58" t="s">
        <v>487</v>
      </c>
      <c r="AL362" s="58" t="s">
        <v>270</v>
      </c>
      <c r="AM362" s="115" t="s">
        <v>1070</v>
      </c>
      <c r="AN362" s="115" t="s">
        <v>1486</v>
      </c>
      <c r="AO36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aline.oliveira@tjpa.jus.br;fontes.daniel@tjpa.jus.br; marcelo.chagas@tjpa.jus.br; ramon.nascimento@tjpa.jus.br; paulo.paes@tjpa.jus.br;coordenadoria.contratos@tjpa.jus.br</v>
      </c>
      <c r="AP362" s="143">
        <f ca="1">CONTRATOS[[#This Row],[TÉRMINO]]-TODAY()</f>
        <v>-283</v>
      </c>
      <c r="AQ362" s="58" t="str">
        <f>IF(YEAR(CONTRATOS[[#This Row],[TÉRMINO]])=2024,INT((MONTH(CONTRATOS[[#This Row],[TÉRMINO]])+2)/3),"")</f>
        <v/>
      </c>
      <c r="AR362" s="58"/>
      <c r="AS362" s="58" t="str">
        <f ca="1">IF(TODAY()-AB362&gt;365,"Iniciar Processo de Reajuste","Aguardar anualidade")</f>
        <v>Iniciar Processo de Reajuste</v>
      </c>
      <c r="AT362" s="58" t="str">
        <f>_xlfn.CONCAT(TEXT(B362,"000"),"/",C362)</f>
        <v>070/2022</v>
      </c>
      <c r="AU362" s="58"/>
      <c r="AV362" s="58" t="str" cm="1">
        <f t="array" ref="AV362">IF(CONTRATOS[[#This Row],[NOME DO FISCAL ]]="Sem indicação",
   CONTRATOS[[#This Row],[NOME DO FISCAL ]],
   _xlfn.LET(
      _xlpm.s, " "&amp;TRIM(CONTRATOS[[#This Row],[NOME DO FISCAL ]]),
      _xlpm.n, LEN(_xlpm.s)-1,
      _xlpm.idx, _xlfn.SEQUENCE(1,_xlpm.n),
      _xlpm.letras, IF(MID(_xlpm.s,_xlpm.idx,1)=" ", MID(_xlpm.s,_xlpm.idx+1,1), ""),
      _xlfn.TEXTJOIN("",TRUE,_xlpm.letras)
   )
)</f>
        <v>DFP</v>
      </c>
      <c r="AW362" s="57" t="str">
        <f>IF(CONTRATOS[[#This Row],[FISCAL DEMANDANTE]]="sem indicação",CONTRATOS[[#This Row],[FISCAL TECNICO]],CONTRATOS[[#This Row],[FISCAL DEMANDANTE]])</f>
        <v>Daniel Fontes Pereira</v>
      </c>
      <c r="AX362" s="540" cm="1">
        <f t="array" ref="AX36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1932000</v>
      </c>
      <c r="AY362" s="58" t="str">
        <f>_xlfn.CONCAT(CONTRATOS[[#This Row],[ARP ou CONTRATO]],CONTRATOS[[#This Row],[N°ANO]])</f>
        <v>CONTRATO070/2022</v>
      </c>
      <c r="AZ362" s="293" t="str">
        <f>IF(ISNUMBER(FIND("8.666",AA362)),
"Nos termos da Portaria n° 3.615/2021-GP, a prorrogação de contratos administrativos deverá ser instaurada com antecedência mínima de 60 (sessenta) dias do término da vigência, mediante envio do respectivo expediente à SEADM, via SEI.",
IF(ISNUMBER(FIND("14.133",AA362)),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62" s="556"/>
    </row>
    <row r="363" spans="1:53" ht="60.75">
      <c r="A363" s="215" t="s">
        <v>71</v>
      </c>
      <c r="B363" s="216" t="s">
        <v>555</v>
      </c>
      <c r="C363" s="215">
        <v>2024</v>
      </c>
      <c r="D363" s="216" t="s">
        <v>2252</v>
      </c>
      <c r="E363" s="215" t="s">
        <v>2253</v>
      </c>
      <c r="F363" s="217" t="s">
        <v>2254</v>
      </c>
      <c r="G363" s="285" t="s">
        <v>110</v>
      </c>
      <c r="H363" s="215" t="s">
        <v>58</v>
      </c>
      <c r="I363" s="215" t="s">
        <v>2223</v>
      </c>
      <c r="J363" s="218">
        <v>45441</v>
      </c>
      <c r="K363" s="219" t="str">
        <f>TEXT(J363,"DD/MM/AA")</f>
        <v>29/05/24</v>
      </c>
      <c r="L363" s="218">
        <v>45806</v>
      </c>
      <c r="M363" s="220" t="str">
        <f>TEXT(L363,"DD/MM/AA")</f>
        <v>29/05/25</v>
      </c>
      <c r="N363" s="219">
        <f>_xlfn.DAYS(CONTRATOS[[#This Row],[TÉRMINO]],CONTRATOS[[#This Row],[INÍCIO]])</f>
        <v>365</v>
      </c>
      <c r="O363" s="221" t="str">
        <f ca="1">IF(ISBLANK(CONTRATOS[[#This Row],[TÉRMINO]]),"-",IF(ISNUMBER(CONTRATOS[[#This Row],[TÉRMINO]]),IF(CONTRATOS[[#This Row],[TÉRMINO]]&lt;TODAY(),"EXPIRADO",CONTRATOS[[#This Row],[TÉRMINO]]-TODAY()),"INDETERMINADO"))</f>
        <v>EXPIRADO</v>
      </c>
      <c r="P363" s="221" t="str">
        <f ca="1">IF(O363="EXPIRADO","EXPIRADO",(IF(O363&lt;=30,"INFERIOR A 30 DIAS",(IF(O363&lt;=60,"INFERIOR A 60 DIAS",(IF(O363&lt;=90,"INFERIOR A 90 DIAS",(IF(O363&lt;=120,"INFERIOR A 120 DIAS",(IF(O363&lt;150,"INFERIOR A 150 DIAS",(IF(O363=150,"150 DIAS","SUPERIOR A 150 DIAS")))))))))))))</f>
        <v>EXPIRADO</v>
      </c>
      <c r="Q363" s="219" t="str">
        <f ca="1">IF(CONTRATOS[[#This Row],[TÉRMINO]]="","VIGENTE",IF(CONTRATOS[[#This Row],[TÉRMINO]]&gt;=TODAY(),"VIGENTE","EXPIRADO"))</f>
        <v>EXPIRADO</v>
      </c>
      <c r="R363" s="309">
        <v>110370</v>
      </c>
      <c r="S363" s="268" t="s">
        <v>60</v>
      </c>
      <c r="T363" s="66">
        <f>IF(LEFT(AY363,3)="ARP",
    0,
    IFERROR(VLOOKUP(AY363,'M.11 Contratos execução'!A:V,17,FALSE),0)
)</f>
        <v>0</v>
      </c>
      <c r="U363" s="58" t="s">
        <v>78</v>
      </c>
      <c r="V363" s="222" t="s">
        <v>2255</v>
      </c>
      <c r="W363" s="96" cm="1">
        <f t="array" ref="W36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63" s="96" cm="1">
        <f t="array" ref="X36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110370</v>
      </c>
      <c r="Y363" s="223"/>
      <c r="Z363" s="224"/>
      <c r="AA363" s="215" t="s">
        <v>81</v>
      </c>
      <c r="AB363" s="218">
        <v>45328</v>
      </c>
      <c r="AC363" s="215" t="s">
        <v>66</v>
      </c>
      <c r="AD363" s="282" t="str">
        <f>IF(CONTRATOS[[#This Row],[DIAS_CONTRATO]]&lt;=1800,"PRAZO LEGAL",IF(CONTRATOS[[#This Row],[DIAS_CONTRATO]]&lt;=2130,"EXCEPCIONAL","EMERGENCIAL"))</f>
        <v>PRAZO LEGAL</v>
      </c>
      <c r="AE363" s="215" t="str">
        <f>YEAR(L363) &amp; " - " &amp; IF(MONTH(L363)&lt;=3, "1º Trimestre", IF(MONTH(L363)&lt;=6, "2º Trimestre", IF(MONTH(L363)&lt;=9, "3º Trimestre", IF(MONTH(L363)&lt;=12, "4º Trimestre"))))</f>
        <v>2025 - 2º Trimestre</v>
      </c>
      <c r="AF363" s="218">
        <f>CONTRATOS[[#This Row],[TÉRMINO]]-60</f>
        <v>45746</v>
      </c>
      <c r="AG363" s="116" t="str">
        <f>IF(Z363="","Sem informação", IF(Z363&lt;=AF363, "Dentro do prazo", "Fora do prazo"))</f>
        <v>Sem informação</v>
      </c>
      <c r="AH363" s="215" t="s">
        <v>66</v>
      </c>
      <c r="AI363" s="215"/>
      <c r="AJ363" s="215" t="s">
        <v>84</v>
      </c>
      <c r="AK363" s="215" t="s">
        <v>86</v>
      </c>
      <c r="AL363" s="215" t="s">
        <v>636</v>
      </c>
      <c r="AM363" s="215" t="s">
        <v>69</v>
      </c>
      <c r="AN363" s="215" t="s">
        <v>69</v>
      </c>
      <c r="AO363" s="212" t="s">
        <v>2226</v>
      </c>
      <c r="AP363" s="227">
        <f ca="1">CONTRATOS[[#This Row],[TÉRMINO]]-TODAY()</f>
        <v>-368</v>
      </c>
      <c r="AQ363" s="215" t="str">
        <f>IF(YEAR(CONTRATOS[[#This Row],[TÉRMINO]])=2024,INT((MONTH(CONTRATOS[[#This Row],[TÉRMINO]])+2)/3),"")</f>
        <v/>
      </c>
      <c r="AR363" s="215"/>
      <c r="AS363" s="58" t="str">
        <f ca="1">IF(TODAY()-AB363&gt;365,"Iniciar Processo de Reajuste","Aguardar anualidade")</f>
        <v>Iniciar Processo de Reajuste</v>
      </c>
      <c r="AT363" s="215" t="str">
        <f>_xlfn.CONCAT(TEXT(B363,"000"),"/",C363)</f>
        <v>040/2024</v>
      </c>
      <c r="AU363" s="215"/>
      <c r="AV363" s="58" t="str" cm="1">
        <f t="array" ref="AV363">IF(CONTRATOS[[#This Row],[NOME DO FISCAL ]]="Sem indicação",
   CONTRATOS[[#This Row],[NOME DO FISCAL ]],
   _xlfn.LET(
      _xlpm.s, " "&amp;TRIM(CONTRATOS[[#This Row],[NOME DO FISCAL ]]),
      _xlpm.n, LEN(_xlpm.s)-1,
      _xlpm.idx, _xlfn.SEQUENCE(1,_xlpm.n),
      _xlpm.letras, IF(MID(_xlpm.s,_xlpm.idx,1)=" ", MID(_xlpm.s,_xlpm.idx+1,1), ""),
      _xlfn.TEXTJOIN("",TRUE,_xlpm.letras)
   )
)</f>
        <v>CMD</v>
      </c>
      <c r="AW363" s="57" t="str">
        <f>IF(CONTRATOS[[#This Row],[FISCAL DEMANDANTE]]="sem indicação",CONTRATOS[[#This Row],[FISCAL TECNICO]],CONTRATOS[[#This Row],[FISCAL DEMANDANTE]])</f>
        <v xml:space="preserve">Claikson Mendonca Duarte </v>
      </c>
      <c r="AX363" s="540" cm="1">
        <f t="array" ref="AX36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63" s="58" t="str">
        <f>_xlfn.CONCAT(CONTRATOS[[#This Row],[ARP ou CONTRATO]],CONTRATOS[[#This Row],[N°ANO]])</f>
        <v>ARP040/2024</v>
      </c>
      <c r="AZ363" s="293" t="str">
        <f>IF(ISNUMBER(FIND("8.666",AA363)),
"Nos termos da Portaria n° 3.615/2021-GP, a prorrogação de contratos administrativos deverá ser instaurada com antecedência mínima de 60 (sessenta) dias do término da vigência, mediante envio do respectivo expediente à SEADM, via SEI.",
IF(ISNUMBER(FIND("14.133",AA363)),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63" s="556"/>
    </row>
    <row r="364" spans="1:53" ht="60">
      <c r="A364" s="215" t="s">
        <v>71</v>
      </c>
      <c r="B364" s="216" t="s">
        <v>304</v>
      </c>
      <c r="C364" s="215">
        <v>2024</v>
      </c>
      <c r="D364" s="216" t="s">
        <v>2256</v>
      </c>
      <c r="E364" s="215" t="s">
        <v>2257</v>
      </c>
      <c r="F364" s="217" t="s">
        <v>1730</v>
      </c>
      <c r="G364" s="216" t="s">
        <v>76</v>
      </c>
      <c r="H364" s="215" t="s">
        <v>58</v>
      </c>
      <c r="I364" s="215" t="s">
        <v>1731</v>
      </c>
      <c r="J364" s="218">
        <v>45425</v>
      </c>
      <c r="K364" s="219" t="str">
        <f>TEXT(J364,"DD/MM/AA")</f>
        <v>13/05/24</v>
      </c>
      <c r="L364" s="218">
        <v>45790</v>
      </c>
      <c r="M364" s="220" t="str">
        <f>TEXT(L364,"DD/MM/AA")</f>
        <v>13/05/25</v>
      </c>
      <c r="N364" s="219">
        <f>_xlfn.DAYS(CONTRATOS[[#This Row],[TÉRMINO]],CONTRATOS[[#This Row],[INÍCIO]])</f>
        <v>365</v>
      </c>
      <c r="O364" s="221" t="str">
        <f ca="1">IF(ISBLANK(CONTRATOS[[#This Row],[TÉRMINO]]),"-",IF(ISNUMBER(CONTRATOS[[#This Row],[TÉRMINO]]),IF(CONTRATOS[[#This Row],[TÉRMINO]]&lt;TODAY(),"EXPIRADO",CONTRATOS[[#This Row],[TÉRMINO]]-TODAY()),"INDETERMINADO"))</f>
        <v>EXPIRADO</v>
      </c>
      <c r="P364" s="221" t="str">
        <f ca="1">IF(O364="EXPIRADO","EXPIRADO",(IF(O364&lt;=30,"INFERIOR A 30 DIAS",(IF(O364&lt;=60,"INFERIOR A 60 DIAS",(IF(O364&lt;=90,"INFERIOR A 90 DIAS",(IF(O364&lt;=120,"INFERIOR A 120 DIAS",(IF(O364&lt;150,"INFERIOR A 150 DIAS",(IF(O364=150,"150 DIAS","SUPERIOR A 150 DIAS")))))))))))))</f>
        <v>EXPIRADO</v>
      </c>
      <c r="Q364" s="219" t="str">
        <f ca="1">IF(CONTRATOS[[#This Row],[TÉRMINO]]="","VIGENTE",IF(CONTRATOS[[#This Row],[TÉRMINO]]&gt;=TODAY(),"VIGENTE","EXPIRADO"))</f>
        <v>EXPIRADO</v>
      </c>
      <c r="R364" s="305">
        <v>14300</v>
      </c>
      <c r="S364" s="268" t="s">
        <v>60</v>
      </c>
      <c r="T364" s="66">
        <f>IF(LEFT(AY364,3)="ARP",
    0,
    IFERROR(VLOOKUP(AY364,'M.11 Contratos execução'!A:V,17,FALSE),0)
)</f>
        <v>0</v>
      </c>
      <c r="U364" s="455" t="s">
        <v>207</v>
      </c>
      <c r="V364" s="222" t="s">
        <v>2258</v>
      </c>
      <c r="W364" s="96" cm="1">
        <f t="array" ref="W36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64" s="96" cm="1">
        <f t="array" ref="X36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14300</v>
      </c>
      <c r="Y364" s="223" t="s">
        <v>2259</v>
      </c>
      <c r="Z364" s="224"/>
      <c r="AA364" s="215" t="s">
        <v>81</v>
      </c>
      <c r="AB364" s="344">
        <v>45342</v>
      </c>
      <c r="AC364" s="215" t="s">
        <v>66</v>
      </c>
      <c r="AD364" s="225" t="str">
        <f>IF(CONTRATOS[[#This Row],[DIAS_CONTRATO]]&lt;=1800,"PRAZO LEGAL",IF(CONTRATOS[[#This Row],[DIAS_CONTRATO]]&lt;=2130,"EXCEPCIONAL","EMERGENCIAL"))</f>
        <v>PRAZO LEGAL</v>
      </c>
      <c r="AE364" s="215" t="str">
        <f>YEAR(L364) &amp; " - " &amp; IF(MONTH(L364)&lt;=3, "1º Trimestre", IF(MONTH(L364)&lt;=6, "2º Trimestre", IF(MONTH(L364)&lt;=9, "3º Trimestre", IF(MONTH(L364)&lt;=12, "4º Trimestre"))))</f>
        <v>2025 - 2º Trimestre</v>
      </c>
      <c r="AF364" s="218">
        <f>CONTRATOS[[#This Row],[TÉRMINO]]-60</f>
        <v>45730</v>
      </c>
      <c r="AG364" s="116" t="str">
        <f>IF(Z364="","Sem informação", IF(Z364&lt;=AF364, "Dentro do prazo", "Fora do prazo"))</f>
        <v>Sem informação</v>
      </c>
      <c r="AH364" s="263" t="s">
        <v>66</v>
      </c>
      <c r="AI364" s="215"/>
      <c r="AJ364" s="215" t="s">
        <v>210</v>
      </c>
      <c r="AK364" s="215" t="s">
        <v>69</v>
      </c>
      <c r="AL364" s="215" t="s">
        <v>213</v>
      </c>
      <c r="AM364" s="215" t="s">
        <v>1734</v>
      </c>
      <c r="AN364" s="215" t="s">
        <v>1735</v>
      </c>
      <c r="AO364" s="226" t="s">
        <v>2260</v>
      </c>
      <c r="AP364" s="227">
        <f ca="1">CONTRATOS[[#This Row],[TÉRMINO]]-TODAY()</f>
        <v>-384</v>
      </c>
      <c r="AQ364" s="215" t="str">
        <f>IF(YEAR(CONTRATOS[[#This Row],[TÉRMINO]])=2024,INT((MONTH(CONTRATOS[[#This Row],[TÉRMINO]])+2)/3),"")</f>
        <v/>
      </c>
      <c r="AR364" s="215"/>
      <c r="AS364" s="58" t="str">
        <f ca="1">IF(TODAY()-AB364&gt;365,"Iniciar Processo de Reajuste","Aguardar anualidade")</f>
        <v>Iniciar Processo de Reajuste</v>
      </c>
      <c r="AT364" s="215" t="str">
        <f>_xlfn.CONCAT(TEXT(B364,"000"),"/",C364)</f>
        <v>030/2024</v>
      </c>
      <c r="AU364" s="215"/>
      <c r="AV364" s="58" t="str" cm="1">
        <f t="array" ref="AV364">IF(CONTRATOS[[#This Row],[NOME DO FISCAL ]]="Sem indicação",
   CONTRATOS[[#This Row],[NOME DO FISCAL ]],
   _xlfn.LET(
      _xlpm.s, " "&amp;TRIM(CONTRATOS[[#This Row],[NOME DO FISCAL ]]),
      _xlpm.n, LEN(_xlpm.s)-1,
      _xlpm.idx, _xlfn.SEQUENCE(1,_xlpm.n),
      _xlpm.letras, IF(MID(_xlpm.s,_xlpm.idx,1)=" ", MID(_xlpm.s,_xlpm.idx+1,1), ""),
      _xlfn.TEXTJOIN("",TRUE,_xlpm.letras)
   )
)</f>
        <v>DGCdF</v>
      </c>
      <c r="AW364" s="57" t="str">
        <f>IF(CONTRATOS[[#This Row],[FISCAL DEMANDANTE]]="sem indicação",CONTRATOS[[#This Row],[FISCAL TECNICO]],CONTRATOS[[#This Row],[FISCAL DEMANDANTE]])</f>
        <v>Daniele Gaia Cardoso de Freitas</v>
      </c>
      <c r="AX364" s="540" cm="1">
        <f t="array" ref="AX36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64" s="58" t="str">
        <f>_xlfn.CONCAT(CONTRATOS[[#This Row],[ARP ou CONTRATO]],CONTRATOS[[#This Row],[N°ANO]])</f>
        <v>ARP030/2024</v>
      </c>
      <c r="AZ364" s="293" t="str">
        <f>IF(ISNUMBER(FIND("8.666",AA364)),
"Nos termos da Portaria n° 3.615/2021-GP, a prorrogação de contratos administrativos deverá ser instaurada com antecedência mínima de 60 (sessenta) dias do término da vigência, mediante envio do respectivo expediente à SEADM, via SEI.",
IF(ISNUMBER(FIND("14.133",AA364)),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64" s="556"/>
    </row>
    <row r="365" spans="1:53" ht="60">
      <c r="A365" s="215" t="s">
        <v>71</v>
      </c>
      <c r="B365" s="216" t="s">
        <v>312</v>
      </c>
      <c r="C365" s="215">
        <v>2024</v>
      </c>
      <c r="D365" s="216" t="s">
        <v>2261</v>
      </c>
      <c r="E365" s="215" t="s">
        <v>2262</v>
      </c>
      <c r="F365" s="217" t="s">
        <v>1730</v>
      </c>
      <c r="G365" s="216" t="s">
        <v>76</v>
      </c>
      <c r="H365" s="215" t="s">
        <v>58</v>
      </c>
      <c r="I365" s="215" t="s">
        <v>1731</v>
      </c>
      <c r="J365" s="218">
        <v>45425</v>
      </c>
      <c r="K365" s="219" t="str">
        <f>TEXT(J365,"DD/MM/AA")</f>
        <v>13/05/24</v>
      </c>
      <c r="L365" s="218">
        <v>45790</v>
      </c>
      <c r="M365" s="220" t="str">
        <f>TEXT(L365,"DD/MM/AA")</f>
        <v>13/05/25</v>
      </c>
      <c r="N365" s="219">
        <f>_xlfn.DAYS(CONTRATOS[[#This Row],[TÉRMINO]],CONTRATOS[[#This Row],[INÍCIO]])</f>
        <v>365</v>
      </c>
      <c r="O365" s="221" t="str">
        <f ca="1">IF(ISBLANK(CONTRATOS[[#This Row],[TÉRMINO]]),"-",IF(ISNUMBER(CONTRATOS[[#This Row],[TÉRMINO]]),IF(CONTRATOS[[#This Row],[TÉRMINO]]&lt;TODAY(),"EXPIRADO",CONTRATOS[[#This Row],[TÉRMINO]]-TODAY()),"INDETERMINADO"))</f>
        <v>EXPIRADO</v>
      </c>
      <c r="P365" s="221" t="str">
        <f ca="1">IF(O365="EXPIRADO","EXPIRADO",(IF(O365&lt;=30,"INFERIOR A 30 DIAS",(IF(O365&lt;=60,"INFERIOR A 60 DIAS",(IF(O365&lt;=90,"INFERIOR A 90 DIAS",(IF(O365&lt;=120,"INFERIOR A 120 DIAS",(IF(O365&lt;150,"INFERIOR A 150 DIAS",(IF(O365=150,"150 DIAS","SUPERIOR A 150 DIAS")))))))))))))</f>
        <v>EXPIRADO</v>
      </c>
      <c r="Q365" s="219" t="str">
        <f ca="1">IF(CONTRATOS[[#This Row],[TÉRMINO]]="","VIGENTE",IF(CONTRATOS[[#This Row],[TÉRMINO]]&gt;=TODAY(),"VIGENTE","EXPIRADO"))</f>
        <v>EXPIRADO</v>
      </c>
      <c r="R365" s="309">
        <v>747.75</v>
      </c>
      <c r="S365" s="268" t="s">
        <v>60</v>
      </c>
      <c r="T365" s="66">
        <f>IF(LEFT(AY365,3)="ARP",
    0,
    IFERROR(VLOOKUP(AY365,'M.11 Contratos execução'!A:V,17,FALSE),0)
)</f>
        <v>0</v>
      </c>
      <c r="U365" s="455" t="s">
        <v>207</v>
      </c>
      <c r="V365" s="222" t="s">
        <v>2263</v>
      </c>
      <c r="W365" s="96" cm="1">
        <f t="array" ref="W36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65" s="96" cm="1">
        <f t="array" ref="X36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747.75</v>
      </c>
      <c r="Y365" s="223" t="s">
        <v>2259</v>
      </c>
      <c r="Z365" s="224"/>
      <c r="AA365" s="215" t="s">
        <v>81</v>
      </c>
      <c r="AB365" s="344">
        <v>45342</v>
      </c>
      <c r="AC365" s="215" t="s">
        <v>66</v>
      </c>
      <c r="AD365" s="282" t="str">
        <f>IF(CONTRATOS[[#This Row],[DIAS_CONTRATO]]&lt;=1800,"PRAZO LEGAL",IF(CONTRATOS[[#This Row],[DIAS_CONTRATO]]&lt;=2130,"EXCEPCIONAL","EMERGENCIAL"))</f>
        <v>PRAZO LEGAL</v>
      </c>
      <c r="AE365" s="215" t="str">
        <f>YEAR(L365) &amp; " - " &amp; IF(MONTH(L365)&lt;=3, "1º Trimestre", IF(MONTH(L365)&lt;=6, "2º Trimestre", IF(MONTH(L365)&lt;=9, "3º Trimestre", IF(MONTH(L365)&lt;=12, "4º Trimestre"))))</f>
        <v>2025 - 2º Trimestre</v>
      </c>
      <c r="AF365" s="218">
        <f>CONTRATOS[[#This Row],[TÉRMINO]]-60</f>
        <v>45730</v>
      </c>
      <c r="AG365" s="116" t="str">
        <f>IF(Z365="","Sem informação", IF(Z365&lt;=AF365, "Dentro do prazo", "Fora do prazo"))</f>
        <v>Sem informação</v>
      </c>
      <c r="AH365" s="215" t="s">
        <v>66</v>
      </c>
      <c r="AI365" s="215"/>
      <c r="AJ365" s="215" t="s">
        <v>210</v>
      </c>
      <c r="AK365" s="215" t="s">
        <v>69</v>
      </c>
      <c r="AL365" s="215" t="s">
        <v>213</v>
      </c>
      <c r="AM365" s="215" t="s">
        <v>1734</v>
      </c>
      <c r="AN365" s="215" t="s">
        <v>1735</v>
      </c>
      <c r="AO365" s="226" t="s">
        <v>2260</v>
      </c>
      <c r="AP365" s="227">
        <f ca="1">CONTRATOS[[#This Row],[TÉRMINO]]-TODAY()</f>
        <v>-384</v>
      </c>
      <c r="AQ365" s="215" t="str">
        <f>IF(YEAR(CONTRATOS[[#This Row],[TÉRMINO]])=2024,INT((MONTH(CONTRATOS[[#This Row],[TÉRMINO]])+2)/3),"")</f>
        <v/>
      </c>
      <c r="AR365" s="215"/>
      <c r="AS365" s="58" t="str">
        <f ca="1">IF(TODAY()-AB365&gt;365,"Iniciar Processo de Reajuste","Aguardar anualidade")</f>
        <v>Iniciar Processo de Reajuste</v>
      </c>
      <c r="AT365" s="215" t="str">
        <f>_xlfn.CONCAT(TEXT(B365,"000"),"/",C365)</f>
        <v>031/2024</v>
      </c>
      <c r="AU365" s="215"/>
      <c r="AV365" s="58" t="str" cm="1">
        <f t="array" ref="AV365">IF(CONTRATOS[[#This Row],[NOME DO FISCAL ]]="Sem indicação",
   CONTRATOS[[#This Row],[NOME DO FISCAL ]],
   _xlfn.LET(
      _xlpm.s, " "&amp;TRIM(CONTRATOS[[#This Row],[NOME DO FISCAL ]]),
      _xlpm.n, LEN(_xlpm.s)-1,
      _xlpm.idx, _xlfn.SEQUENCE(1,_xlpm.n),
      _xlpm.letras, IF(MID(_xlpm.s,_xlpm.idx,1)=" ", MID(_xlpm.s,_xlpm.idx+1,1), ""),
      _xlfn.TEXTJOIN("",TRUE,_xlpm.letras)
   )
)</f>
        <v>DGCdF</v>
      </c>
      <c r="AW365" s="57" t="str">
        <f>IF(CONTRATOS[[#This Row],[FISCAL DEMANDANTE]]="sem indicação",CONTRATOS[[#This Row],[FISCAL TECNICO]],CONTRATOS[[#This Row],[FISCAL DEMANDANTE]])</f>
        <v>Daniele Gaia Cardoso de Freitas</v>
      </c>
      <c r="AX365" s="540" cm="1">
        <f t="array" ref="AX36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65" s="58" t="str">
        <f>_xlfn.CONCAT(CONTRATOS[[#This Row],[ARP ou CONTRATO]],CONTRATOS[[#This Row],[N°ANO]])</f>
        <v>ARP031/2024</v>
      </c>
      <c r="AZ365" s="293" t="str">
        <f>IF(ISNUMBER(FIND("8.666",AA365)),
"Nos termos da Portaria n° 3.615/2021-GP, a prorrogação de contratos administrativos deverá ser instaurada com antecedência mínima de 60 (sessenta) dias do término da vigência, mediante envio do respectivo expediente à SEADM, via SEI.",
IF(ISNUMBER(FIND("14.133",AA365)),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65" s="556"/>
    </row>
    <row r="366" spans="1:53" ht="60">
      <c r="A366" s="215" t="s">
        <v>71</v>
      </c>
      <c r="B366" s="216" t="s">
        <v>317</v>
      </c>
      <c r="C366" s="215">
        <v>2024</v>
      </c>
      <c r="D366" s="216" t="s">
        <v>2264</v>
      </c>
      <c r="E366" s="215" t="s">
        <v>2265</v>
      </c>
      <c r="F366" s="217" t="s">
        <v>1730</v>
      </c>
      <c r="G366" s="216" t="s">
        <v>76</v>
      </c>
      <c r="H366" s="215" t="s">
        <v>58</v>
      </c>
      <c r="I366" s="215" t="s">
        <v>1731</v>
      </c>
      <c r="J366" s="218">
        <v>45425</v>
      </c>
      <c r="K366" s="219" t="str">
        <f>TEXT(J366,"DD/MM/AA")</f>
        <v>13/05/24</v>
      </c>
      <c r="L366" s="218">
        <v>45790</v>
      </c>
      <c r="M366" s="220" t="str">
        <f>TEXT(L366,"DD/MM/AA")</f>
        <v>13/05/25</v>
      </c>
      <c r="N366" s="219">
        <f>_xlfn.DAYS(CONTRATOS[[#This Row],[TÉRMINO]],CONTRATOS[[#This Row],[INÍCIO]])</f>
        <v>365</v>
      </c>
      <c r="O366" s="221" t="str">
        <f ca="1">IF(ISBLANK(CONTRATOS[[#This Row],[TÉRMINO]]),"-",IF(ISNUMBER(CONTRATOS[[#This Row],[TÉRMINO]]),IF(CONTRATOS[[#This Row],[TÉRMINO]]&lt;TODAY(),"EXPIRADO",CONTRATOS[[#This Row],[TÉRMINO]]-TODAY()),"INDETERMINADO"))</f>
        <v>EXPIRADO</v>
      </c>
      <c r="P366" s="221" t="str">
        <f ca="1">IF(O366="EXPIRADO","EXPIRADO",(IF(O366&lt;=30,"INFERIOR A 30 DIAS",(IF(O366&lt;=60,"INFERIOR A 60 DIAS",(IF(O366&lt;=90,"INFERIOR A 90 DIAS",(IF(O366&lt;=120,"INFERIOR A 120 DIAS",(IF(O366&lt;150,"INFERIOR A 150 DIAS",(IF(O366=150,"150 DIAS","SUPERIOR A 150 DIAS")))))))))))))</f>
        <v>EXPIRADO</v>
      </c>
      <c r="Q366" s="219" t="str">
        <f ca="1">IF(CONTRATOS[[#This Row],[TÉRMINO]]="","VIGENTE",IF(CONTRATOS[[#This Row],[TÉRMINO]]&gt;=TODAY(),"VIGENTE","EXPIRADO"))</f>
        <v>EXPIRADO</v>
      </c>
      <c r="R366" s="309">
        <v>4316.1499999999996</v>
      </c>
      <c r="S366" s="268" t="s">
        <v>60</v>
      </c>
      <c r="T366" s="66">
        <f>IF(LEFT(AY366,3)="ARP",
    0,
    IFERROR(VLOOKUP(AY366,'M.11 Contratos execução'!A:V,17,FALSE),0)
)</f>
        <v>0</v>
      </c>
      <c r="U366" s="455" t="s">
        <v>207</v>
      </c>
      <c r="V366" s="222" t="s">
        <v>2266</v>
      </c>
      <c r="W366" s="96" t="str" cm="1">
        <f t="array" ref="W36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ARP não encontrada</v>
      </c>
      <c r="X366" s="96" cm="1">
        <f t="array" ref="X36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4316.1499999999996</v>
      </c>
      <c r="Y366" s="223" t="s">
        <v>2259</v>
      </c>
      <c r="Z366" s="224"/>
      <c r="AA366" s="215" t="s">
        <v>81</v>
      </c>
      <c r="AB366" s="344">
        <v>45342</v>
      </c>
      <c r="AC366" s="215" t="s">
        <v>66</v>
      </c>
      <c r="AD366" s="225" t="str">
        <f>IF(CONTRATOS[[#This Row],[DIAS_CONTRATO]]&lt;=1800,"PRAZO LEGAL",IF(CONTRATOS[[#This Row],[DIAS_CONTRATO]]&lt;=2130,"EXCEPCIONAL","EMERGENCIAL"))</f>
        <v>PRAZO LEGAL</v>
      </c>
      <c r="AE366" s="215" t="str">
        <f>YEAR(L366) &amp; " - " &amp; IF(MONTH(L366)&lt;=3, "1º Trimestre", IF(MONTH(L366)&lt;=6, "2º Trimestre", IF(MONTH(L366)&lt;=9, "3º Trimestre", IF(MONTH(L366)&lt;=12, "4º Trimestre"))))</f>
        <v>2025 - 2º Trimestre</v>
      </c>
      <c r="AF366" s="218">
        <f>CONTRATOS[[#This Row],[TÉRMINO]]-60</f>
        <v>45730</v>
      </c>
      <c r="AG366" s="116" t="str">
        <f>IF(Z366="","Sem informação", IF(Z366&lt;=AF366, "Dentro do prazo", "Fora do prazo"))</f>
        <v>Sem informação</v>
      </c>
      <c r="AH366" s="79" t="s">
        <v>1306</v>
      </c>
      <c r="AI366" s="215"/>
      <c r="AJ366" s="215" t="s">
        <v>210</v>
      </c>
      <c r="AK366" s="215" t="s">
        <v>69</v>
      </c>
      <c r="AL366" s="215" t="s">
        <v>213</v>
      </c>
      <c r="AM366" s="215" t="s">
        <v>1734</v>
      </c>
      <c r="AN366" s="215" t="s">
        <v>1735</v>
      </c>
      <c r="AO366" s="226" t="s">
        <v>2260</v>
      </c>
      <c r="AP366" s="227">
        <f ca="1">CONTRATOS[[#This Row],[TÉRMINO]]-TODAY()</f>
        <v>-384</v>
      </c>
      <c r="AQ366" s="215" t="str">
        <f>IF(YEAR(CONTRATOS[[#This Row],[TÉRMINO]])=2024,INT((MONTH(CONTRATOS[[#This Row],[TÉRMINO]])+2)/3),"")</f>
        <v/>
      </c>
      <c r="AR366" s="215"/>
      <c r="AS366" s="58" t="str">
        <f ca="1">IF(TODAY()-AB366&gt;365,"Iniciar Processo de Reajuste","Aguardar anualidade")</f>
        <v>Iniciar Processo de Reajuste</v>
      </c>
      <c r="AT366" s="215" t="str">
        <f>_xlfn.CONCAT(TEXT(B366,"000"),"/",C366)</f>
        <v>032/2024</v>
      </c>
      <c r="AU366" s="215"/>
      <c r="AV366" s="58" t="str" cm="1">
        <f t="array" ref="AV366">IF(CONTRATOS[[#This Row],[NOME DO FISCAL ]]="Sem indicação",
   CONTRATOS[[#This Row],[NOME DO FISCAL ]],
   _xlfn.LET(
      _xlpm.s, " "&amp;TRIM(CONTRATOS[[#This Row],[NOME DO FISCAL ]]),
      _xlpm.n, LEN(_xlpm.s)-1,
      _xlpm.idx, _xlfn.SEQUENCE(1,_xlpm.n),
      _xlpm.letras, IF(MID(_xlpm.s,_xlpm.idx,1)=" ", MID(_xlpm.s,_xlpm.idx+1,1), ""),
      _xlfn.TEXTJOIN("",TRUE,_xlpm.letras)
   )
)</f>
        <v>DGCdF</v>
      </c>
      <c r="AW366" s="57" t="str">
        <f>IF(CONTRATOS[[#This Row],[FISCAL DEMANDANTE]]="sem indicação",CONTRATOS[[#This Row],[FISCAL TECNICO]],CONTRATOS[[#This Row],[FISCAL DEMANDANTE]])</f>
        <v>Daniele Gaia Cardoso de Freitas</v>
      </c>
      <c r="AX366" s="540" t="str" cm="1">
        <f t="array" ref="AX36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ARP não encontrada</v>
      </c>
      <c r="AY366" s="58" t="str">
        <f>_xlfn.CONCAT(CONTRATOS[[#This Row],[ARP ou CONTRATO]],CONTRATOS[[#This Row],[N°ANO]])</f>
        <v>ARP032/2024</v>
      </c>
      <c r="AZ366" s="293" t="str">
        <f>IF(ISNUMBER(FIND("8.666",AA366)),
"Nos termos da Portaria n° 3.615/2021-GP, a prorrogação de contratos administrativos deverá ser instaurada com antecedência mínima de 60 (sessenta) dias do término da vigência, mediante envio do respectivo expediente à SEADM, via SEI.",
IF(ISNUMBER(FIND("14.133",AA366)),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66" s="556"/>
    </row>
    <row r="367" spans="1:53" ht="60">
      <c r="A367" s="215" t="s">
        <v>71</v>
      </c>
      <c r="B367" s="216" t="s">
        <v>323</v>
      </c>
      <c r="C367" s="215">
        <v>2024</v>
      </c>
      <c r="D367" s="216" t="s">
        <v>2267</v>
      </c>
      <c r="E367" s="215" t="s">
        <v>2268</v>
      </c>
      <c r="F367" s="217" t="s">
        <v>1730</v>
      </c>
      <c r="G367" s="216" t="s">
        <v>76</v>
      </c>
      <c r="H367" s="215" t="s">
        <v>58</v>
      </c>
      <c r="I367" s="215" t="s">
        <v>1731</v>
      </c>
      <c r="J367" s="218">
        <v>45425</v>
      </c>
      <c r="K367" s="219" t="str">
        <f>TEXT(J367,"DD/MM/AA")</f>
        <v>13/05/24</v>
      </c>
      <c r="L367" s="218">
        <v>45790</v>
      </c>
      <c r="M367" s="220" t="str">
        <f>TEXT(L367,"DD/MM/AA")</f>
        <v>13/05/25</v>
      </c>
      <c r="N367" s="219">
        <f>_xlfn.DAYS(CONTRATOS[[#This Row],[TÉRMINO]],CONTRATOS[[#This Row],[INÍCIO]])</f>
        <v>365</v>
      </c>
      <c r="O367" s="221" t="str">
        <f ca="1">IF(ISBLANK(CONTRATOS[[#This Row],[TÉRMINO]]),"-",IF(ISNUMBER(CONTRATOS[[#This Row],[TÉRMINO]]),IF(CONTRATOS[[#This Row],[TÉRMINO]]&lt;TODAY(),"EXPIRADO",CONTRATOS[[#This Row],[TÉRMINO]]-TODAY()),"INDETERMINADO"))</f>
        <v>EXPIRADO</v>
      </c>
      <c r="P367" s="221" t="str">
        <f ca="1">IF(O367="EXPIRADO","EXPIRADO",(IF(O367&lt;=30,"INFERIOR A 30 DIAS",(IF(O367&lt;=60,"INFERIOR A 60 DIAS",(IF(O367&lt;=90,"INFERIOR A 90 DIAS",(IF(O367&lt;=120,"INFERIOR A 120 DIAS",(IF(O367&lt;150,"INFERIOR A 150 DIAS",(IF(O367=150,"150 DIAS","SUPERIOR A 150 DIAS")))))))))))))</f>
        <v>EXPIRADO</v>
      </c>
      <c r="Q367" s="219" t="str">
        <f ca="1">IF(CONTRATOS[[#This Row],[TÉRMINO]]="","VIGENTE",IF(CONTRATOS[[#This Row],[TÉRMINO]]&gt;=TODAY(),"VIGENTE","EXPIRADO"))</f>
        <v>EXPIRADO</v>
      </c>
      <c r="R367" s="309">
        <v>9452.5499999999993</v>
      </c>
      <c r="S367" s="268" t="s">
        <v>60</v>
      </c>
      <c r="T367" s="66">
        <f>IF(LEFT(AY367,3)="ARP",
    0,
    IFERROR(VLOOKUP(AY367,'M.11 Contratos execução'!A:V,17,FALSE),0)
)</f>
        <v>0</v>
      </c>
      <c r="U367" s="58" t="s">
        <v>207</v>
      </c>
      <c r="V367" s="222" t="s">
        <v>2269</v>
      </c>
      <c r="W367" s="96" cm="1">
        <f t="array" ref="W36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67" s="96" cm="1">
        <f t="array" ref="X36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9452.5499999999993</v>
      </c>
      <c r="Y367" s="223" t="s">
        <v>2259</v>
      </c>
      <c r="Z367" s="224"/>
      <c r="AA367" s="215" t="s">
        <v>81</v>
      </c>
      <c r="AB367" s="344">
        <v>45342</v>
      </c>
      <c r="AC367" s="215" t="s">
        <v>66</v>
      </c>
      <c r="AD367" s="225" t="str">
        <f>IF(CONTRATOS[[#This Row],[DIAS_CONTRATO]]&lt;=1800,"PRAZO LEGAL",IF(CONTRATOS[[#This Row],[DIAS_CONTRATO]]&lt;=2130,"EXCEPCIONAL","EMERGENCIAL"))</f>
        <v>PRAZO LEGAL</v>
      </c>
      <c r="AE367" s="215" t="str">
        <f>YEAR(L367) &amp; " - " &amp; IF(MONTH(L367)&lt;=3, "1º Trimestre", IF(MONTH(L367)&lt;=6, "2º Trimestre", IF(MONTH(L367)&lt;=9, "3º Trimestre", IF(MONTH(L367)&lt;=12, "4º Trimestre"))))</f>
        <v>2025 - 2º Trimestre</v>
      </c>
      <c r="AF367" s="218">
        <f>CONTRATOS[[#This Row],[TÉRMINO]]-60</f>
        <v>45730</v>
      </c>
      <c r="AG367" s="116" t="str">
        <f>IF(Z367="","Sem informação", IF(Z367&lt;=AF367, "Dentro do prazo", "Fora do prazo"))</f>
        <v>Sem informação</v>
      </c>
      <c r="AH367" s="79" t="s">
        <v>1306</v>
      </c>
      <c r="AI367" s="215"/>
      <c r="AJ367" s="215" t="s">
        <v>210</v>
      </c>
      <c r="AK367" s="215" t="s">
        <v>69</v>
      </c>
      <c r="AL367" s="215" t="s">
        <v>213</v>
      </c>
      <c r="AM367" s="215" t="s">
        <v>1734</v>
      </c>
      <c r="AN367" s="215" t="s">
        <v>1735</v>
      </c>
      <c r="AO367" s="226" t="s">
        <v>2260</v>
      </c>
      <c r="AP367" s="227">
        <f ca="1">CONTRATOS[[#This Row],[TÉRMINO]]-TODAY()</f>
        <v>-384</v>
      </c>
      <c r="AQ367" s="215" t="str">
        <f>IF(YEAR(CONTRATOS[[#This Row],[TÉRMINO]])=2024,INT((MONTH(CONTRATOS[[#This Row],[TÉRMINO]])+2)/3),"")</f>
        <v/>
      </c>
      <c r="AR367" s="215"/>
      <c r="AS367" s="58" t="str">
        <f ca="1">IF(TODAY()-AB367&gt;365,"Iniciar Processo de Reajuste","Aguardar anualidade")</f>
        <v>Iniciar Processo de Reajuste</v>
      </c>
      <c r="AT367" s="215" t="str">
        <f>_xlfn.CONCAT(TEXT(B367,"000"),"/",C367)</f>
        <v>033/2024</v>
      </c>
      <c r="AU367" s="215"/>
      <c r="AV367" s="58" t="str" cm="1">
        <f t="array" ref="AV367">IF(CONTRATOS[[#This Row],[NOME DO FISCAL ]]="Sem indicação",
   CONTRATOS[[#This Row],[NOME DO FISCAL ]],
   _xlfn.LET(
      _xlpm.s, " "&amp;TRIM(CONTRATOS[[#This Row],[NOME DO FISCAL ]]),
      _xlpm.n, LEN(_xlpm.s)-1,
      _xlpm.idx, _xlfn.SEQUENCE(1,_xlpm.n),
      _xlpm.letras, IF(MID(_xlpm.s,_xlpm.idx,1)=" ", MID(_xlpm.s,_xlpm.idx+1,1), ""),
      _xlfn.TEXTJOIN("",TRUE,_xlpm.letras)
   )
)</f>
        <v>DGCdF</v>
      </c>
      <c r="AW367" s="57" t="str">
        <f>IF(CONTRATOS[[#This Row],[FISCAL DEMANDANTE]]="sem indicação",CONTRATOS[[#This Row],[FISCAL TECNICO]],CONTRATOS[[#This Row],[FISCAL DEMANDANTE]])</f>
        <v>Daniele Gaia Cardoso de Freitas</v>
      </c>
      <c r="AX367" s="540" cm="1">
        <f t="array" ref="AX36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67" s="58" t="str">
        <f>_xlfn.CONCAT(CONTRATOS[[#This Row],[ARP ou CONTRATO]],CONTRATOS[[#This Row],[N°ANO]])</f>
        <v>ARP033/2024</v>
      </c>
      <c r="AZ367" s="293" t="str">
        <f>IF(ISNUMBER(FIND("8.666",AA367)),
"Nos termos da Portaria n° 3.615/2021-GP, a prorrogação de contratos administrativos deverá ser instaurada com antecedência mínima de 60 (sessenta) dias do término da vigência, mediante envio do respectivo expediente à SEADM, via SEI.",
IF(ISNUMBER(FIND("14.133",AA367)),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67" s="556"/>
    </row>
    <row r="368" spans="1:53" ht="60">
      <c r="A368" s="215" t="s">
        <v>71</v>
      </c>
      <c r="B368" s="216" t="s">
        <v>416</v>
      </c>
      <c r="C368" s="215">
        <v>2024</v>
      </c>
      <c r="D368" s="216" t="s">
        <v>2270</v>
      </c>
      <c r="E368" s="215" t="s">
        <v>2271</v>
      </c>
      <c r="F368" s="217" t="s">
        <v>1730</v>
      </c>
      <c r="G368" s="216" t="s">
        <v>76</v>
      </c>
      <c r="H368" s="215" t="s">
        <v>58</v>
      </c>
      <c r="I368" s="215" t="s">
        <v>1731</v>
      </c>
      <c r="J368" s="218">
        <v>45425</v>
      </c>
      <c r="K368" s="219" t="str">
        <f>TEXT(J368,"DD/MM/AA")</f>
        <v>13/05/24</v>
      </c>
      <c r="L368" s="218">
        <v>45790</v>
      </c>
      <c r="M368" s="220" t="str">
        <f>TEXT(L368,"DD/MM/AA")</f>
        <v>13/05/25</v>
      </c>
      <c r="N368" s="219">
        <f>_xlfn.DAYS(CONTRATOS[[#This Row],[TÉRMINO]],CONTRATOS[[#This Row],[INÍCIO]])</f>
        <v>365</v>
      </c>
      <c r="O368" s="221" t="str">
        <f ca="1">IF(ISBLANK(CONTRATOS[[#This Row],[TÉRMINO]]),"-",IF(ISNUMBER(CONTRATOS[[#This Row],[TÉRMINO]]),IF(CONTRATOS[[#This Row],[TÉRMINO]]&lt;TODAY(),"EXPIRADO",CONTRATOS[[#This Row],[TÉRMINO]]-TODAY()),"INDETERMINADO"))</f>
        <v>EXPIRADO</v>
      </c>
      <c r="P368" s="221" t="str">
        <f ca="1">IF(O368="EXPIRADO","EXPIRADO",(IF(O368&lt;=30,"INFERIOR A 30 DIAS",(IF(O368&lt;=60,"INFERIOR A 60 DIAS",(IF(O368&lt;=90,"INFERIOR A 90 DIAS",(IF(O368&lt;=120,"INFERIOR A 120 DIAS",(IF(O368&lt;150,"INFERIOR A 150 DIAS",(IF(O368=150,"150 DIAS","SUPERIOR A 150 DIAS")))))))))))))</f>
        <v>EXPIRADO</v>
      </c>
      <c r="Q368" s="219" t="str">
        <f ca="1">IF(CONTRATOS[[#This Row],[TÉRMINO]]="","VIGENTE",IF(CONTRATOS[[#This Row],[TÉRMINO]]&gt;=TODAY(),"VIGENTE","EXPIRADO"))</f>
        <v>EXPIRADO</v>
      </c>
      <c r="R368" s="305">
        <v>598.5</v>
      </c>
      <c r="S368" s="268" t="s">
        <v>60</v>
      </c>
      <c r="T368" s="66">
        <f>IF(LEFT(AY368,3)="ARP",
    0,
    IFERROR(VLOOKUP(AY368,'M.11 Contratos execução'!A:V,17,FALSE),0)
)</f>
        <v>0</v>
      </c>
      <c r="U368" s="58" t="s">
        <v>207</v>
      </c>
      <c r="V368" s="222" t="s">
        <v>2272</v>
      </c>
      <c r="W368" s="96" cm="1">
        <f t="array" ref="W36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68" s="96" cm="1">
        <f t="array" ref="X36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598.5</v>
      </c>
      <c r="Y368" s="223" t="s">
        <v>2259</v>
      </c>
      <c r="Z368" s="224"/>
      <c r="AA368" s="215" t="s">
        <v>81</v>
      </c>
      <c r="AB368" s="344">
        <v>45342</v>
      </c>
      <c r="AC368" s="215" t="s">
        <v>66</v>
      </c>
      <c r="AD368" s="282" t="str">
        <f>IF(CONTRATOS[[#This Row],[DIAS_CONTRATO]]&lt;=1800,"PRAZO LEGAL",IF(CONTRATOS[[#This Row],[DIAS_CONTRATO]]&lt;=2130,"EXCEPCIONAL","EMERGENCIAL"))</f>
        <v>PRAZO LEGAL</v>
      </c>
      <c r="AE368" s="215" t="str">
        <f>YEAR(L368) &amp; " - " &amp; IF(MONTH(L368)&lt;=3, "1º Trimestre", IF(MONTH(L368)&lt;=6, "2º Trimestre", IF(MONTH(L368)&lt;=9, "3º Trimestre", IF(MONTH(L368)&lt;=12, "4º Trimestre"))))</f>
        <v>2025 - 2º Trimestre</v>
      </c>
      <c r="AF368" s="218">
        <f>CONTRATOS[[#This Row],[TÉRMINO]]-60</f>
        <v>45730</v>
      </c>
      <c r="AG368" s="116" t="str">
        <f>IF(Z368="","Sem informação", IF(Z368&lt;=AF368, "Dentro do prazo", "Fora do prazo"))</f>
        <v>Sem informação</v>
      </c>
      <c r="AH368" s="263" t="s">
        <v>66</v>
      </c>
      <c r="AI368" s="215"/>
      <c r="AJ368" s="215" t="s">
        <v>210</v>
      </c>
      <c r="AK368" s="215" t="s">
        <v>69</v>
      </c>
      <c r="AL368" s="215" t="s">
        <v>213</v>
      </c>
      <c r="AM368" s="215" t="s">
        <v>1734</v>
      </c>
      <c r="AN368" s="215" t="s">
        <v>1735</v>
      </c>
      <c r="AO368" s="226" t="s">
        <v>2260</v>
      </c>
      <c r="AP368" s="227">
        <f ca="1">CONTRATOS[[#This Row],[TÉRMINO]]-TODAY()</f>
        <v>-384</v>
      </c>
      <c r="AQ368" s="215" t="str">
        <f>IF(YEAR(CONTRATOS[[#This Row],[TÉRMINO]])=2024,INT((MONTH(CONTRATOS[[#This Row],[TÉRMINO]])+2)/3),"")</f>
        <v/>
      </c>
      <c r="AR368" s="215"/>
      <c r="AS368" s="58" t="str">
        <f ca="1">IF(TODAY()-AB368&gt;365,"Iniciar Processo de Reajuste","Aguardar anualidade")</f>
        <v>Iniciar Processo de Reajuste</v>
      </c>
      <c r="AT368" s="215" t="str">
        <f>_xlfn.CONCAT(TEXT(B368,"000"),"/",C368)</f>
        <v>035/2024</v>
      </c>
      <c r="AU368" s="215"/>
      <c r="AV368" s="58" t="str" cm="1">
        <f t="array" ref="AV368">IF(CONTRATOS[[#This Row],[NOME DO FISCAL ]]="Sem indicação",
   CONTRATOS[[#This Row],[NOME DO FISCAL ]],
   _xlfn.LET(
      _xlpm.s, " "&amp;TRIM(CONTRATOS[[#This Row],[NOME DO FISCAL ]]),
      _xlpm.n, LEN(_xlpm.s)-1,
      _xlpm.idx, _xlfn.SEQUENCE(1,_xlpm.n),
      _xlpm.letras, IF(MID(_xlpm.s,_xlpm.idx,1)=" ", MID(_xlpm.s,_xlpm.idx+1,1), ""),
      _xlfn.TEXTJOIN("",TRUE,_xlpm.letras)
   )
)</f>
        <v>DGCdF</v>
      </c>
      <c r="AW368" s="57" t="str">
        <f>IF(CONTRATOS[[#This Row],[FISCAL DEMANDANTE]]="sem indicação",CONTRATOS[[#This Row],[FISCAL TECNICO]],CONTRATOS[[#This Row],[FISCAL DEMANDANTE]])</f>
        <v>Daniele Gaia Cardoso de Freitas</v>
      </c>
      <c r="AX368" s="540" cm="1">
        <f t="array" ref="AX36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68" s="58" t="str">
        <f>_xlfn.CONCAT(CONTRATOS[[#This Row],[ARP ou CONTRATO]],CONTRATOS[[#This Row],[N°ANO]])</f>
        <v>ARP035/2024</v>
      </c>
      <c r="AZ368" s="293" t="str">
        <f>IF(ISNUMBER(FIND("8.666",AA368)),
"Nos termos da Portaria n° 3.615/2021-GP, a prorrogação de contratos administrativos deverá ser instaurada com antecedência mínima de 60 (sessenta) dias do término da vigência, mediante envio do respectivo expediente à SEADM, via SEI.",
IF(ISNUMBER(FIND("14.133",AA368)),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68" s="556"/>
    </row>
    <row r="369" spans="1:53" ht="60">
      <c r="A369" s="215" t="s">
        <v>71</v>
      </c>
      <c r="B369" s="216" t="s">
        <v>93</v>
      </c>
      <c r="C369" s="215">
        <v>2024</v>
      </c>
      <c r="D369" s="216" t="s">
        <v>2273</v>
      </c>
      <c r="E369" s="215" t="s">
        <v>2274</v>
      </c>
      <c r="F369" s="217" t="s">
        <v>1730</v>
      </c>
      <c r="G369" s="216" t="s">
        <v>76</v>
      </c>
      <c r="H369" s="215" t="s">
        <v>58</v>
      </c>
      <c r="I369" s="215" t="s">
        <v>1731</v>
      </c>
      <c r="J369" s="218">
        <v>45425</v>
      </c>
      <c r="K369" s="219" t="str">
        <f>TEXT(J369,"DD/MM/AA")</f>
        <v>13/05/24</v>
      </c>
      <c r="L369" s="218">
        <v>45790</v>
      </c>
      <c r="M369" s="220" t="str">
        <f>TEXT(L369,"DD/MM/AA")</f>
        <v>13/05/25</v>
      </c>
      <c r="N369" s="219">
        <f>_xlfn.DAYS(CONTRATOS[[#This Row],[TÉRMINO]],CONTRATOS[[#This Row],[INÍCIO]])</f>
        <v>365</v>
      </c>
      <c r="O369" s="221" t="str">
        <f ca="1">IF(ISBLANK(CONTRATOS[[#This Row],[TÉRMINO]]),"-",IF(ISNUMBER(CONTRATOS[[#This Row],[TÉRMINO]]),IF(CONTRATOS[[#This Row],[TÉRMINO]]&lt;TODAY(),"EXPIRADO",CONTRATOS[[#This Row],[TÉRMINO]]-TODAY()),"INDETERMINADO"))</f>
        <v>EXPIRADO</v>
      </c>
      <c r="P369" s="221" t="str">
        <f ca="1">IF(O369="EXPIRADO","EXPIRADO",(IF(O369&lt;=30,"INFERIOR A 30 DIAS",(IF(O369&lt;=60,"INFERIOR A 60 DIAS",(IF(O369&lt;=90,"INFERIOR A 90 DIAS",(IF(O369&lt;=120,"INFERIOR A 120 DIAS",(IF(O369&lt;150,"INFERIOR A 150 DIAS",(IF(O369=150,"150 DIAS","SUPERIOR A 150 DIAS")))))))))))))</f>
        <v>EXPIRADO</v>
      </c>
      <c r="Q369" s="219" t="str">
        <f ca="1">IF(CONTRATOS[[#This Row],[TÉRMINO]]="","VIGENTE",IF(CONTRATOS[[#This Row],[TÉRMINO]]&gt;=TODAY(),"VIGENTE","EXPIRADO"))</f>
        <v>EXPIRADO</v>
      </c>
      <c r="R369" s="305">
        <v>300</v>
      </c>
      <c r="S369" s="268" t="s">
        <v>60</v>
      </c>
      <c r="T369" s="66">
        <f>IF(LEFT(AY369,3)="ARP",
    0,
    IFERROR(VLOOKUP(AY369,'M.11 Contratos execução'!A:V,17,FALSE),0)
)</f>
        <v>0</v>
      </c>
      <c r="U369" s="58" t="s">
        <v>207</v>
      </c>
      <c r="V369" s="222" t="s">
        <v>2275</v>
      </c>
      <c r="W369" s="96" t="str" cm="1">
        <f t="array" ref="W36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ARP não encontrada</v>
      </c>
      <c r="X369" s="96" cm="1">
        <f t="array" ref="X36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300</v>
      </c>
      <c r="Y369" s="223" t="s">
        <v>2259</v>
      </c>
      <c r="Z369" s="224"/>
      <c r="AA369" s="215" t="s">
        <v>81</v>
      </c>
      <c r="AB369" s="344">
        <v>45342</v>
      </c>
      <c r="AC369" s="215" t="s">
        <v>66</v>
      </c>
      <c r="AD369" s="225" t="str">
        <f>IF(CONTRATOS[[#This Row],[DIAS_CONTRATO]]&lt;=1800,"PRAZO LEGAL",IF(CONTRATOS[[#This Row],[DIAS_CONTRATO]]&lt;=2130,"EXCEPCIONAL","EMERGENCIAL"))</f>
        <v>PRAZO LEGAL</v>
      </c>
      <c r="AE369" s="215" t="str">
        <f>YEAR(L369) &amp; " - " &amp; IF(MONTH(L369)&lt;=3, "1º Trimestre", IF(MONTH(L369)&lt;=6, "2º Trimestre", IF(MONTH(L369)&lt;=9, "3º Trimestre", IF(MONTH(L369)&lt;=12, "4º Trimestre"))))</f>
        <v>2025 - 2º Trimestre</v>
      </c>
      <c r="AF369" s="218">
        <f>CONTRATOS[[#This Row],[TÉRMINO]]-60</f>
        <v>45730</v>
      </c>
      <c r="AG369" s="116" t="str">
        <f>IF(Z369="","Sem informação", IF(Z369&lt;=AF369, "Dentro do prazo", "Fora do prazo"))</f>
        <v>Sem informação</v>
      </c>
      <c r="AH369" s="215" t="s">
        <v>66</v>
      </c>
      <c r="AI369" s="215"/>
      <c r="AJ369" s="215" t="s">
        <v>210</v>
      </c>
      <c r="AK369" s="215" t="s">
        <v>69</v>
      </c>
      <c r="AL369" s="215" t="s">
        <v>213</v>
      </c>
      <c r="AM369" s="215" t="s">
        <v>1734</v>
      </c>
      <c r="AN369" s="215" t="s">
        <v>1735</v>
      </c>
      <c r="AO369" s="226" t="s">
        <v>2260</v>
      </c>
      <c r="AP369" s="227">
        <f ca="1">CONTRATOS[[#This Row],[TÉRMINO]]-TODAY()</f>
        <v>-384</v>
      </c>
      <c r="AQ369" s="215" t="str">
        <f>IF(YEAR(CONTRATOS[[#This Row],[TÉRMINO]])=2024,INT((MONTH(CONTRATOS[[#This Row],[TÉRMINO]])+2)/3),"")</f>
        <v/>
      </c>
      <c r="AR369" s="215"/>
      <c r="AS369" s="58" t="str">
        <f ca="1">IF(TODAY()-AB369&gt;365,"Iniciar Processo de Reajuste","Aguardar anualidade")</f>
        <v>Iniciar Processo de Reajuste</v>
      </c>
      <c r="AT369" s="215" t="str">
        <f>_xlfn.CONCAT(TEXT(B369,"000"),"/",C369)</f>
        <v>036/2024</v>
      </c>
      <c r="AU369" s="215"/>
      <c r="AV369" s="58" t="str" cm="1">
        <f t="array" ref="AV369">IF(CONTRATOS[[#This Row],[NOME DO FISCAL ]]="Sem indicação",
   CONTRATOS[[#This Row],[NOME DO FISCAL ]],
   _xlfn.LET(
      _xlpm.s, " "&amp;TRIM(CONTRATOS[[#This Row],[NOME DO FISCAL ]]),
      _xlpm.n, LEN(_xlpm.s)-1,
      _xlpm.idx, _xlfn.SEQUENCE(1,_xlpm.n),
      _xlpm.letras, IF(MID(_xlpm.s,_xlpm.idx,1)=" ", MID(_xlpm.s,_xlpm.idx+1,1), ""),
      _xlfn.TEXTJOIN("",TRUE,_xlpm.letras)
   )
)</f>
        <v>DGCdF</v>
      </c>
      <c r="AW369" s="57" t="str">
        <f>IF(CONTRATOS[[#This Row],[FISCAL DEMANDANTE]]="sem indicação",CONTRATOS[[#This Row],[FISCAL TECNICO]],CONTRATOS[[#This Row],[FISCAL DEMANDANTE]])</f>
        <v>Daniele Gaia Cardoso de Freitas</v>
      </c>
      <c r="AX369" s="540" t="str" cm="1">
        <f t="array" ref="AX36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ARP não encontrada</v>
      </c>
      <c r="AY369" s="58" t="str">
        <f>_xlfn.CONCAT(CONTRATOS[[#This Row],[ARP ou CONTRATO]],CONTRATOS[[#This Row],[N°ANO]])</f>
        <v>ARP036/2024</v>
      </c>
      <c r="AZ369" s="293" t="str">
        <f>IF(ISNUMBER(FIND("8.666",AA369)),
"Nos termos da Portaria n° 3.615/2021-GP, a prorrogação de contratos administrativos deverá ser instaurada com antecedência mínima de 60 (sessenta) dias do término da vigência, mediante envio do respectivo expediente à SEADM, via SEI.",
IF(ISNUMBER(FIND("14.133",AA369)),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369" s="556"/>
    </row>
    <row r="370" spans="1:53" ht="285.75">
      <c r="A370" s="58" t="s">
        <v>2276</v>
      </c>
      <c r="B370" s="68" t="s">
        <v>1034</v>
      </c>
      <c r="C370" s="69">
        <v>2020</v>
      </c>
      <c r="D370" s="57" t="s">
        <v>2277</v>
      </c>
      <c r="E370" s="58" t="s">
        <v>1694</v>
      </c>
      <c r="F370" s="59" t="s">
        <v>2278</v>
      </c>
      <c r="G370" s="115" t="s">
        <v>57</v>
      </c>
      <c r="H370" s="58" t="s">
        <v>132</v>
      </c>
      <c r="I370" s="60" t="s">
        <v>2279</v>
      </c>
      <c r="J370" s="61">
        <v>43978</v>
      </c>
      <c r="K370" s="62" t="str">
        <f>TEXT(J370,"DD/MM/AA")</f>
        <v>27/05/20</v>
      </c>
      <c r="L370" s="61">
        <v>45804</v>
      </c>
      <c r="M370" s="63" t="str">
        <f>TEXT(L370,"DD/MM/AA")</f>
        <v>27/05/25</v>
      </c>
      <c r="N370" s="62">
        <f>_xlfn.DAYS(CONTRATOS[[#This Row],[TÉRMINO]],CONTRATOS[[#This Row],[INÍCIO]])</f>
        <v>1826</v>
      </c>
      <c r="O370" s="64" t="str">
        <f ca="1">IF(ISBLANK(CONTRATOS[[#This Row],[TÉRMINO]]),"-",IF(ISNUMBER(CONTRATOS[[#This Row],[TÉRMINO]]),IF(CONTRATOS[[#This Row],[TÉRMINO]]&lt;TODAY(),"EXPIRADO",CONTRATOS[[#This Row],[TÉRMINO]]-TODAY()),"INDETERMINADO"))</f>
        <v>EXPIRADO</v>
      </c>
      <c r="P370" s="64" t="str">
        <f ca="1">IF(O370="EXPIRADO","EXPIRADO",(IF(O370&lt;=30,"INFERIOR A 30 DIAS",(IF(O370&lt;=60,"INFERIOR A 60 DIAS",(IF(O370&lt;=90,"INFERIOR A 90 DIAS",(IF(O370&lt;=120,"INFERIOR A 120 DIAS",(IF(O370&lt;150,"INFERIOR A 150 DIAS",(IF(O370=150,"150 DIAS","SUPERIOR A 150 DIAS")))))))))))))</f>
        <v>EXPIRADO</v>
      </c>
      <c r="Q370" s="64" t="str">
        <f ca="1">IF(CONTRATOS[[#This Row],[TÉRMINO]]="","VIGENTE",IF(CONTRATOS[[#This Row],[TÉRMINO]]&gt;=TODAY(),"VIGENTE","EXPIRADO"))</f>
        <v>EXPIRADO</v>
      </c>
      <c r="R370" s="72">
        <v>4837901.16</v>
      </c>
      <c r="S370" s="65" t="s">
        <v>60</v>
      </c>
      <c r="T370" s="66">
        <f>IF(LEFT(AY370,3)="ARP",
    0,
    IFERROR(VLOOKUP(AY370,'M.11 Contratos execução'!A:V,17,FALSE),0)
)</f>
        <v>4</v>
      </c>
      <c r="U370" s="58" t="s">
        <v>78</v>
      </c>
      <c r="V370" s="58" t="s">
        <v>2280</v>
      </c>
      <c r="W370" s="96" cm="1">
        <f t="array" ref="W37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70" s="96" cm="1">
        <f t="array" ref="X37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4837901.16</v>
      </c>
      <c r="Y370" s="67" t="s">
        <v>2281</v>
      </c>
      <c r="Z370" s="158"/>
      <c r="AA370" s="58" t="s">
        <v>64</v>
      </c>
      <c r="AB370" s="58"/>
      <c r="AC370" s="58" t="s">
        <v>65</v>
      </c>
      <c r="AD370" s="58" t="str">
        <f>IF(CONTRATOS[[#This Row],[DIAS_CONTRATO]]&lt;=1800,"PRAZO LEGAL",IF(CONTRATOS[[#This Row],[DIAS_CONTRATO]]&lt;=2130,"EXCEPCIONAL","EMERGENCIAL"))</f>
        <v>EXCEPCIONAL</v>
      </c>
      <c r="AE370" s="58" t="str">
        <f>YEAR(L370) &amp; " - " &amp; IF(MONTH(L370)&lt;=3, "1º Trimestre", IF(MONTH(L370)&lt;=6, "2º Trimestre", IF(MONTH(L370)&lt;=9, "3º Trimestre", IF(MONTH(L370)&lt;=12, "4º Trimestre"))))</f>
        <v>2025 - 2º Trimestre</v>
      </c>
      <c r="AF370" s="61">
        <f>CONTRATOS[[#This Row],[TÉRMINO]]-60</f>
        <v>45744</v>
      </c>
      <c r="AG370" s="116" t="str">
        <f>IF(Z370="","Sem informação", IF(Z370&lt;=AF370, "Dentro do prazo", "Fora do prazo"))</f>
        <v>Sem informação</v>
      </c>
      <c r="AH370" s="58" t="s">
        <v>115</v>
      </c>
      <c r="AJ370" s="58" t="s">
        <v>1699</v>
      </c>
      <c r="AK370" s="58" t="s">
        <v>1699</v>
      </c>
      <c r="AL370" s="58" t="s">
        <v>1700</v>
      </c>
      <c r="AM370" s="115" t="s">
        <v>69</v>
      </c>
      <c r="AN370" s="115" t="s">
        <v>69</v>
      </c>
      <c r="AO370" s="172" t="s">
        <v>2282</v>
      </c>
      <c r="AP370" s="143">
        <f ca="1">CONTRATOS[[#This Row],[TÉRMINO]]-TODAY()</f>
        <v>-370</v>
      </c>
      <c r="AQ370" s="58" t="str">
        <f>IF(YEAR(CONTRATOS[[#This Row],[TÉRMINO]])=2024,INT((MONTH(CONTRATOS[[#This Row],[TÉRMINO]])+2)/3),"")</f>
        <v/>
      </c>
      <c r="AR370" s="58"/>
      <c r="AS370" s="58" t="str">
        <f ca="1">IF(TODAY()-AB370&gt;365,"Iniciar Processo de Reajuste","Aguardar anualidade")</f>
        <v>Iniciar Processo de Reajuste</v>
      </c>
      <c r="AT370" s="58" t="str">
        <f>_xlfn.CONCAT(TEXT(B370,"000"),"/",C370)</f>
        <v>014/2020</v>
      </c>
      <c r="AU370" s="58"/>
      <c r="AV370" s="58" t="str" cm="1">
        <f t="array" ref="AV370">IF(CONTRATOS[[#This Row],[NOME DO FISCAL ]]="Sem indicação",
   CONTRATOS[[#This Row],[NOME DO FISCAL ]],
   _xlfn.LET(
      _xlpm.s, " "&amp;TRIM(CONTRATOS[[#This Row],[NOME DO FISCAL ]]),
      _xlpm.n, LEN(_xlpm.s)-1,
      _xlpm.idx, _xlfn.SEQUENCE(1,_xlpm.n),
      _xlpm.letras, IF(MID(_xlpm.s,_xlpm.idx,1)=" ", MID(_xlpm.s,_xlpm.idx+1,1), ""),
      _xlfn.TEXTJOIN("",TRUE,_xlpm.letras)
   )
)</f>
        <v>AQdAN</v>
      </c>
      <c r="AW370" s="57" t="str">
        <f>IF(CONTRATOS[[#This Row],[FISCAL DEMANDANTE]]="sem indicação",CONTRATOS[[#This Row],[FISCAL TECNICO]],CONTRATOS[[#This Row],[FISCAL DEMANDANTE]])</f>
        <v>Alvaro Quaresma de Araujo Neto</v>
      </c>
      <c r="AX370" s="540" cm="1">
        <f t="array" ref="AX37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14830132.25</v>
      </c>
      <c r="AY370" s="58" t="str">
        <f>_xlfn.CONCAT(CONTRATOS[[#This Row],[ARP ou CONTRATO]],CONTRATOS[[#This Row],[N°ANO]])</f>
        <v>Contrato014/2020</v>
      </c>
      <c r="AZ370" s="293" t="str">
        <f>IF(ISNUMBER(FIND("8.666",AA370)),
"Nos termos da Portaria n° 3.615/2021-GP, a prorrogação de contratos administrativos deverá ser instaurada com antecedência mínima de 60 (sessenta) dias do término da vigência, mediante envio do respectivo expediente à SEADM, via SEI.",
IF(ISNUMBER(FIND("14.133",AA370)),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70" s="556"/>
    </row>
    <row r="371" spans="1:53" s="60" customFormat="1" ht="60">
      <c r="A371" s="215" t="s">
        <v>71</v>
      </c>
      <c r="B371" s="216" t="s">
        <v>979</v>
      </c>
      <c r="C371" s="215">
        <v>2024</v>
      </c>
      <c r="D371" s="216" t="s">
        <v>2283</v>
      </c>
      <c r="E371" s="215" t="s">
        <v>824</v>
      </c>
      <c r="F371" s="217" t="s">
        <v>2284</v>
      </c>
      <c r="G371" s="216" t="s">
        <v>57</v>
      </c>
      <c r="H371" s="215" t="s">
        <v>58</v>
      </c>
      <c r="I371" s="215" t="s">
        <v>1140</v>
      </c>
      <c r="J371" s="218">
        <v>45350</v>
      </c>
      <c r="K371" s="219" t="str">
        <f>TEXT(J371,"DD/MM/AA")</f>
        <v>28/02/24</v>
      </c>
      <c r="L371" s="218">
        <v>45716</v>
      </c>
      <c r="M371" s="220" t="str">
        <f>TEXT(L371,"DD/MM/AA")</f>
        <v>28/02/25</v>
      </c>
      <c r="N371" s="219">
        <f>_xlfn.DAYS(CONTRATOS[[#This Row],[TÉRMINO]],CONTRATOS[[#This Row],[INÍCIO]])</f>
        <v>366</v>
      </c>
      <c r="O371" s="221" t="str">
        <f ca="1">IF(ISBLANK(CONTRATOS[[#This Row],[TÉRMINO]]),"-",IF(ISNUMBER(CONTRATOS[[#This Row],[TÉRMINO]]),IF(CONTRATOS[[#This Row],[TÉRMINO]]&lt;TODAY(),"EXPIRADO",CONTRATOS[[#This Row],[TÉRMINO]]-TODAY()),"INDETERMINADO"))</f>
        <v>EXPIRADO</v>
      </c>
      <c r="P371" s="221" t="str">
        <f ca="1">IF(O371="EXPIRADO","EXPIRADO",(IF(O371&lt;=30,"INFERIOR A 30 DIAS",(IF(O371&lt;=60,"INFERIOR A 60 DIAS",(IF(O371&lt;=90,"INFERIOR A 90 DIAS",(IF(O371&lt;=120,"INFERIOR A 120 DIAS",(IF(O371&lt;150,"INFERIOR A 150 DIAS",(IF(O371=150,"150 DIAS","SUPERIOR A 150 DIAS")))))))))))))</f>
        <v>EXPIRADO</v>
      </c>
      <c r="Q371" s="219" t="str">
        <f ca="1">IF(CONTRATOS[[#This Row],[TÉRMINO]]="","VIGENTE",IF(CONTRATOS[[#This Row],[TÉRMINO]]&gt;=TODAY(),"VIGENTE","EXPIRADO"))</f>
        <v>EXPIRADO</v>
      </c>
      <c r="R371" s="305">
        <v>521136</v>
      </c>
      <c r="S371" s="268" t="s">
        <v>60</v>
      </c>
      <c r="T371" s="66">
        <f>IF(LEFT(AY371,3)="ARP",
    0,
    IFERROR(VLOOKUP(AY371,'M.11 Contratos execução'!A:V,17,FALSE),0)
)</f>
        <v>0</v>
      </c>
      <c r="U371" s="593" t="s">
        <v>243</v>
      </c>
      <c r="V371" s="222" t="s">
        <v>2285</v>
      </c>
      <c r="W371" s="96" t="str" cm="1">
        <f t="array" ref="W37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ARP não encontrada</v>
      </c>
      <c r="X371" s="96" cm="1">
        <f t="array" ref="X37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521136</v>
      </c>
      <c r="Y371" s="223"/>
      <c r="Z371" s="224"/>
      <c r="AA371" s="215" t="s">
        <v>64</v>
      </c>
      <c r="AB371" s="215"/>
      <c r="AC371" s="215" t="s">
        <v>82</v>
      </c>
      <c r="AD371" s="282" t="str">
        <f>IF(CONTRATOS[[#This Row],[DIAS_CONTRATO]]&lt;=1800,"PRAZO LEGAL",IF(CONTRATOS[[#This Row],[DIAS_CONTRATO]]&lt;=2130,"EXCEPCIONAL","EMERGENCIAL"))</f>
        <v>PRAZO LEGAL</v>
      </c>
      <c r="AE371" s="215" t="str">
        <f>YEAR(L371) &amp; " - " &amp; IF(MONTH(L371)&lt;=3, "1º Trimestre", IF(MONTH(L371)&lt;=6, "2º Trimestre", IF(MONTH(L371)&lt;=9, "3º Trimestre", IF(MONTH(L371)&lt;=12, "4º Trimestre"))))</f>
        <v>2025 - 1º Trimestre</v>
      </c>
      <c r="AF371" s="218">
        <f>CONTRATOS[[#This Row],[TÉRMINO]]-60</f>
        <v>45656</v>
      </c>
      <c r="AG371" s="116" t="str">
        <f>IF(Z371="","Sem informação", IF(Z371&lt;=AF371, "Dentro do prazo", "Fora do prazo"))</f>
        <v>Sem informação</v>
      </c>
      <c r="AH371" s="215" t="s">
        <v>1306</v>
      </c>
      <c r="AI371" s="215"/>
      <c r="AJ371" s="215" t="s">
        <v>246</v>
      </c>
      <c r="AK371" s="215" t="s">
        <v>1143</v>
      </c>
      <c r="AL371" s="215" t="s">
        <v>987</v>
      </c>
      <c r="AM371" s="215" t="s">
        <v>69</v>
      </c>
      <c r="AN371" s="215" t="s">
        <v>69</v>
      </c>
      <c r="AO371" s="226" t="s">
        <v>2286</v>
      </c>
      <c r="AP371" s="227">
        <f ca="1">CONTRATOS[[#This Row],[TÉRMINO]]-TODAY()</f>
        <v>-458</v>
      </c>
      <c r="AQ371" s="215" t="str">
        <f>IF(YEAR(CONTRATOS[[#This Row],[TÉRMINO]])=2024,INT((MONTH(CONTRATOS[[#This Row],[TÉRMINO]])+2)/3),"")</f>
        <v/>
      </c>
      <c r="AR371" s="215"/>
      <c r="AS371" s="58" t="str">
        <f ca="1">IF(TODAY()-AB371&gt;365,"Iniciar Processo de Reajuste","Aguardar anualidade")</f>
        <v>Iniciar Processo de Reajuste</v>
      </c>
      <c r="AT371" s="215" t="str">
        <f>_xlfn.CONCAT(TEXT(B371,"000"),"/",C371)</f>
        <v>013/2024</v>
      </c>
      <c r="AU371" s="215"/>
      <c r="AV371" s="58" t="str" cm="1">
        <f t="array" ref="AV371">IF(CONTRATOS[[#This Row],[NOME DO FISCAL ]]="Sem indicação",
   CONTRATOS[[#This Row],[NOME DO FISCAL ]],
   _xlfn.LET(
      _xlpm.s, " "&amp;TRIM(CONTRATOS[[#This Row],[NOME DO FISCAL ]]),
      _xlpm.n, LEN(_xlpm.s)-1,
      _xlpm.idx, _xlfn.SEQUENCE(1,_xlpm.n),
      _xlpm.letras, IF(MID(_xlpm.s,_xlpm.idx,1)=" ", MID(_xlpm.s,_xlpm.idx+1,1), ""),
      _xlfn.TEXTJOIN("",TRUE,_xlpm.letras)
   )
)</f>
        <v>RMdC</v>
      </c>
      <c r="AW371" s="57" t="str">
        <f>IF(CONTRATOS[[#This Row],[FISCAL DEMANDANTE]]="sem indicação",CONTRATOS[[#This Row],[FISCAL TECNICO]],CONTRATOS[[#This Row],[FISCAL DEMANDANTE]])</f>
        <v>Renato Moraes da Cunha</v>
      </c>
      <c r="AX371" s="540" t="str" cm="1">
        <f t="array" ref="AX37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ARP não encontrada</v>
      </c>
      <c r="AY371" s="58" t="str">
        <f>_xlfn.CONCAT(CONTRATOS[[#This Row],[ARP ou CONTRATO]],CONTRATOS[[#This Row],[N°ANO]])</f>
        <v>ARP013/2024</v>
      </c>
      <c r="AZ371" s="293" t="str">
        <f>IF(ISNUMBER(FIND("8.666",AA371)),
"Nos termos da Portaria n° 3.615/2021-GP, a prorrogação de contratos administrativos deverá ser instaurada com antecedência mínima de 60 (sessenta) dias do término da vigência, mediante envio do respectivo expediente à SEADM, via SEI.",
IF(ISNUMBER(FIND("14.133",AA371)),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71" s="556"/>
    </row>
    <row r="372" spans="1:53" ht="72">
      <c r="A372" s="58" t="s">
        <v>2276</v>
      </c>
      <c r="B372" s="97" t="s">
        <v>1034</v>
      </c>
      <c r="C372" s="69">
        <v>2022</v>
      </c>
      <c r="D372" s="97" t="s">
        <v>2287</v>
      </c>
      <c r="E372" s="58" t="s">
        <v>2288</v>
      </c>
      <c r="F372" s="100" t="s">
        <v>2289</v>
      </c>
      <c r="G372" s="115" t="s">
        <v>57</v>
      </c>
      <c r="H372" s="60" t="s">
        <v>145</v>
      </c>
      <c r="I372" s="60" t="s">
        <v>2290</v>
      </c>
      <c r="J372" s="101">
        <v>44805</v>
      </c>
      <c r="K372" s="75" t="str">
        <f>TEXT(J372,"DD/MM/AA")</f>
        <v>01/09/22</v>
      </c>
      <c r="L372" s="101">
        <v>45717</v>
      </c>
      <c r="M372" s="76" t="str">
        <f>TEXT(L372,"DD/MM/AA")</f>
        <v>01/03/25</v>
      </c>
      <c r="N372" s="75">
        <f>_xlfn.DAYS(CONTRATOS[[#This Row],[TÉRMINO]],CONTRATOS[[#This Row],[INÍCIO]])</f>
        <v>912</v>
      </c>
      <c r="O372" s="104" t="str">
        <f ca="1">IF(ISBLANK(CONTRATOS[[#This Row],[TÉRMINO]]),"-",IF(ISNUMBER(CONTRATOS[[#This Row],[TÉRMINO]]),IF(CONTRATOS[[#This Row],[TÉRMINO]]&lt;TODAY(),"EXPIRADO",CONTRATOS[[#This Row],[TÉRMINO]]-TODAY()),"INDETERMINADO"))</f>
        <v>EXPIRADO</v>
      </c>
      <c r="P372" s="104" t="str">
        <f ca="1">IF(O372="EXPIRADO","EXPIRADO",(IF(O372&lt;=30,"INFERIOR A 30 DIAS",(IF(O372&lt;=60,"INFERIOR A 60 DIAS",(IF(O372&lt;=90,"INFERIOR A 90 DIAS",(IF(O372&lt;=120,"INFERIOR A 120 DIAS",(IF(O372&lt;150,"INFERIOR A 150 DIAS",(IF(O372=150,"150 DIAS","SUPERIOR A 150 DIAS")))))))))))))</f>
        <v>EXPIRADO</v>
      </c>
      <c r="Q372" s="104" t="str">
        <f ca="1">IF(CONTRATOS[[#This Row],[TÉRMINO]]="","VIGENTE",IF(CONTRATOS[[#This Row],[TÉRMINO]]&gt;=TODAY(),"VIGENTE","EXPIRADO"))</f>
        <v>EXPIRADO</v>
      </c>
      <c r="R372" s="307">
        <v>488400</v>
      </c>
      <c r="S372" s="65" t="s">
        <v>60</v>
      </c>
      <c r="T372" s="66">
        <f>IF(LEFT(AY372,3)="ARP",
    0,
    IFERROR(VLOOKUP(AY372,'M.11 Contratos execução'!A:V,17,FALSE),0)
)</f>
        <v>1</v>
      </c>
      <c r="U372" s="58" t="s">
        <v>207</v>
      </c>
      <c r="V372" s="60" t="s">
        <v>2291</v>
      </c>
      <c r="W372" s="96" cm="1">
        <f t="array" ref="W37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72" s="96" cm="1">
        <f t="array" ref="X37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488400</v>
      </c>
      <c r="Y372" s="106" t="s">
        <v>2292</v>
      </c>
      <c r="Z372" s="160"/>
      <c r="AA372" s="58" t="s">
        <v>64</v>
      </c>
      <c r="AB372" s="61"/>
      <c r="AC372" s="58" t="s">
        <v>101</v>
      </c>
      <c r="AD372" s="60" t="str">
        <f>IF(CONTRATOS[[#This Row],[DIAS_CONTRATO]]&lt;=1800,"PRAZO LEGAL",IF(CONTRATOS[[#This Row],[DIAS_CONTRATO]]&lt;=2130,"EXCEPCIONAL","EMERGENCIAL"))</f>
        <v>PRAZO LEGAL</v>
      </c>
      <c r="AE372" s="58" t="str">
        <f>YEAR(L372) &amp; " - " &amp; IF(MONTH(L372)&lt;=3, "1º Trimestre", IF(MONTH(L372)&lt;=6, "2º Trimestre", IF(MONTH(L372)&lt;=9, "3º Trimestre", IF(MONTH(L372)&lt;=12, "4º Trimestre"))))</f>
        <v>2025 - 1º Trimestre</v>
      </c>
      <c r="AF372" s="101">
        <f>CONTRATOS[[#This Row],[TÉRMINO]]-60</f>
        <v>45657</v>
      </c>
      <c r="AG372" s="116" t="str">
        <f>IF(Z372="","Sem informação", IF(Z372&lt;=AF372, "Dentro do prazo", "Fora do prazo"))</f>
        <v>Sem informação</v>
      </c>
      <c r="AH372" s="79" t="s">
        <v>115</v>
      </c>
      <c r="AJ372" s="58" t="s">
        <v>1551</v>
      </c>
      <c r="AK372" s="58" t="s">
        <v>1551</v>
      </c>
      <c r="AL372" s="58" t="s">
        <v>1549</v>
      </c>
      <c r="AM372" s="115" t="s">
        <v>69</v>
      </c>
      <c r="AN372" s="115" t="s">
        <v>69</v>
      </c>
      <c r="AO372" s="134" t="s">
        <v>2293</v>
      </c>
      <c r="AP372" s="143">
        <f ca="1">CONTRATOS[[#This Row],[TÉRMINO]]-TODAY()</f>
        <v>-457</v>
      </c>
      <c r="AQ372" s="58" t="str">
        <f>IF(YEAR(CONTRATOS[[#This Row],[TÉRMINO]])=2024,INT((MONTH(CONTRATOS[[#This Row],[TÉRMINO]])+2)/3),"")</f>
        <v/>
      </c>
      <c r="AR372" s="58"/>
      <c r="AS372" s="58" t="str">
        <f ca="1">IF(TODAY()-AB372&gt;365,"Iniciar Processo de Reajuste","Aguardar anualidade")</f>
        <v>Iniciar Processo de Reajuste</v>
      </c>
      <c r="AT372" s="58" t="str">
        <f>_xlfn.CONCAT(TEXT(B372,"000"),"/",C372)</f>
        <v>014/2022</v>
      </c>
      <c r="AU372" s="58"/>
      <c r="AV372" s="58" t="str" cm="1">
        <f t="array" ref="AV372">IF(CONTRATOS[[#This Row],[NOME DO FISCAL ]]="Sem indicação",
   CONTRATOS[[#This Row],[NOME DO FISCAL ]],
   _xlfn.LET(
      _xlpm.s, " "&amp;TRIM(CONTRATOS[[#This Row],[NOME DO FISCAL ]]),
      _xlpm.n, LEN(_xlpm.s)-1,
      _xlpm.idx, _xlfn.SEQUENCE(1,_xlpm.n),
      _xlpm.letras, IF(MID(_xlpm.s,_xlpm.idx,1)=" ", MID(_xlpm.s,_xlpm.idx+1,1), ""),
      _xlfn.TEXTJOIN("",TRUE,_xlpm.letras)
   )
)</f>
        <v>JKQdS</v>
      </c>
      <c r="AW372" s="57" t="str">
        <f>IF(CONTRATOS[[#This Row],[FISCAL DEMANDANTE]]="sem indicação",CONTRATOS[[#This Row],[FISCAL TECNICO]],CONTRATOS[[#This Row],[FISCAL DEMANDANTE]])</f>
        <v>Jean Karlo Quintela de Souza</v>
      </c>
      <c r="AX372" s="540" cm="1">
        <f t="array" ref="AX37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488400</v>
      </c>
      <c r="AY372" s="58" t="str">
        <f>_xlfn.CONCAT(CONTRATOS[[#This Row],[ARP ou CONTRATO]],CONTRATOS[[#This Row],[N°ANO]])</f>
        <v>Contrato014/2022</v>
      </c>
      <c r="AZ372" s="293" t="str">
        <f>IF(ISNUMBER(FIND("8.666",AA372)),
"Nos termos da Portaria n° 3.615/2021-GP, a prorrogação de contratos administrativos deverá ser instaurada com antecedência mínima de 60 (sessenta) dias do término da vigência, mediante envio do respectivo expediente à SEADM, via SEI.",
IF(ISNUMBER(FIND("14.133",AA372)),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72" s="556"/>
    </row>
    <row r="373" spans="1:53" ht="60">
      <c r="A373" s="58" t="s">
        <v>2276</v>
      </c>
      <c r="B373" s="68" t="s">
        <v>1052</v>
      </c>
      <c r="C373" s="93">
        <v>2023</v>
      </c>
      <c r="D373" s="57" t="s">
        <v>2294</v>
      </c>
      <c r="E373" s="58" t="s">
        <v>2295</v>
      </c>
      <c r="F373" s="59" t="s">
        <v>2296</v>
      </c>
      <c r="G373" s="115" t="s">
        <v>57</v>
      </c>
      <c r="H373" s="58" t="s">
        <v>58</v>
      </c>
      <c r="I373" s="264" t="s">
        <v>2297</v>
      </c>
      <c r="J373" s="61">
        <v>44987</v>
      </c>
      <c r="K373" s="62" t="str">
        <f>TEXT(J373,"DD/MM/AA")</f>
        <v>02/03/23</v>
      </c>
      <c r="L373" s="61">
        <v>45718</v>
      </c>
      <c r="M373" s="63" t="str">
        <f>TEXT(L373,"DD/MM/AA")</f>
        <v>02/03/25</v>
      </c>
      <c r="N373" s="115">
        <f>_xlfn.DAYS(CONTRATOS[[#This Row],[TÉRMINO]],CONTRATOS[[#This Row],[INÍCIO]])</f>
        <v>731</v>
      </c>
      <c r="O373" s="64" t="str">
        <f ca="1">IF(ISBLANK(CONTRATOS[[#This Row],[TÉRMINO]]),"-",IF(ISNUMBER(CONTRATOS[[#This Row],[TÉRMINO]]),IF(CONTRATOS[[#This Row],[TÉRMINO]]&lt;TODAY(),"EXPIRADO",CONTRATOS[[#This Row],[TÉRMINO]]-TODAY()),"INDETERMINADO"))</f>
        <v>EXPIRADO</v>
      </c>
      <c r="P373" s="64" t="str">
        <f ca="1">IF(O373="EXPIRADO","EXPIRADO",(IF(O373&lt;=30,"INFERIOR A 30 DIAS",(IF(O373&lt;=60,"INFERIOR A 60 DIAS",(IF(O373&lt;=90,"INFERIOR A 90 DIAS",(IF(O373&lt;=120,"INFERIOR A 120 DIAS",(IF(O373&lt;150,"INFERIOR A 150 DIAS",(IF(O373=150,"150 DIAS","SUPERIOR A 150 DIAS")))))))))))))</f>
        <v>EXPIRADO</v>
      </c>
      <c r="Q373" s="64" t="str">
        <f ca="1">IF(CONTRATOS[[#This Row],[TÉRMINO]]="","VIGENTE",IF(CONTRATOS[[#This Row],[TÉRMINO]]&gt;=TODAY(),"VIGENTE","EXPIRADO"))</f>
        <v>EXPIRADO</v>
      </c>
      <c r="R373" s="72">
        <v>150000</v>
      </c>
      <c r="S373" s="65" t="s">
        <v>60</v>
      </c>
      <c r="T373" s="66">
        <f>IF(LEFT(AY373,3)="ARP",
    0,
    IFERROR(VLOOKUP(AY373,'M.11 Contratos execução'!A:V,17,FALSE),0)
)</f>
        <v>1</v>
      </c>
      <c r="U373" s="455" t="s">
        <v>61</v>
      </c>
      <c r="V373" s="58" t="s">
        <v>2298</v>
      </c>
      <c r="W373" s="96" cm="1">
        <f t="array" ref="W37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73" s="96" cm="1">
        <f t="array" ref="X37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150000</v>
      </c>
      <c r="Y373" s="67" t="s">
        <v>2299</v>
      </c>
      <c r="Z373" s="157">
        <v>45272</v>
      </c>
      <c r="AA373" s="58" t="s">
        <v>64</v>
      </c>
      <c r="AB373" s="58"/>
      <c r="AC373" s="58" t="s">
        <v>65</v>
      </c>
      <c r="AD373" s="116" t="str">
        <f>IF(CONTRATOS[[#This Row],[DIAS_CONTRATO]]&lt;=1800,"PRAZO LEGAL",IF(CONTRATOS[[#This Row],[DIAS_CONTRATO]]&lt;=2130,"EXCEPCIONAL","EMERGENCIAL"))</f>
        <v>PRAZO LEGAL</v>
      </c>
      <c r="AE373" s="58" t="str">
        <f>YEAR(L373) &amp; " - " &amp; IF(MONTH(L373)&lt;=3, "1º Trimestre", IF(MONTH(L373)&lt;=6, "2º Trimestre", IF(MONTH(L373)&lt;=9, "3º Trimestre", IF(MONTH(L373)&lt;=12, "4º Trimestre"))))</f>
        <v>2025 - 1º Trimestre</v>
      </c>
      <c r="AF373" s="130">
        <f>CONTRATOS[[#This Row],[TÉRMINO]]-60</f>
        <v>45658</v>
      </c>
      <c r="AG373" s="116" t="str">
        <f>IF(Z373="","Sem informação", IF(Z373&lt;=AF373, "Dentro do prazo", "Fora do prazo"))</f>
        <v>Dentro do prazo</v>
      </c>
      <c r="AH373" s="79" t="s">
        <v>66</v>
      </c>
      <c r="AJ373" s="58" t="s">
        <v>192</v>
      </c>
      <c r="AK373" s="58" t="s">
        <v>614</v>
      </c>
      <c r="AL373" s="58" t="s">
        <v>614</v>
      </c>
      <c r="AM373" s="115" t="s">
        <v>69</v>
      </c>
      <c r="AN373" s="115" t="s">
        <v>70</v>
      </c>
      <c r="AO373" s="134" t="s">
        <v>2300</v>
      </c>
      <c r="AP373" s="143">
        <f ca="1">CONTRATOS[[#This Row],[TÉRMINO]]-TODAY()</f>
        <v>-456</v>
      </c>
      <c r="AQ373" s="58" t="str">
        <f>IF(YEAR(CONTRATOS[[#This Row],[TÉRMINO]])=2024,INT((MONTH(CONTRATOS[[#This Row],[TÉRMINO]])+2)/3),"")</f>
        <v/>
      </c>
      <c r="AR373" s="58"/>
      <c r="AS373" s="58" t="str">
        <f ca="1">IF(TODAY()-AB373&gt;365,"Iniciar Processo de Reajuste","Aguardar anualidade")</f>
        <v>Iniciar Processo de Reajuste</v>
      </c>
      <c r="AT373" s="58" t="str">
        <f>_xlfn.CONCAT(TEXT(B373,"000"),"/",C373)</f>
        <v>004/2023</v>
      </c>
      <c r="AU373" s="58"/>
      <c r="AV373" s="58" t="str" cm="1">
        <f t="array" ref="AV373">IF(CONTRATOS[[#This Row],[NOME DO FISCAL ]]="Sem indicação",
   CONTRATOS[[#This Row],[NOME DO FISCAL ]],
   _xlfn.LET(
      _xlpm.s, " "&amp;TRIM(CONTRATOS[[#This Row],[NOME DO FISCAL ]]),
      _xlpm.n, LEN(_xlpm.s)-1,
      _xlpm.idx, _xlfn.SEQUENCE(1,_xlpm.n),
      _xlpm.letras, IF(MID(_xlpm.s,_xlpm.idx,1)=" ", MID(_xlpm.s,_xlpm.idx+1,1), ""),
      _xlfn.TEXTJOIN("",TRUE,_xlpm.letras)
   )
)</f>
        <v>MJMS</v>
      </c>
      <c r="AW373" s="57" t="str">
        <f>IF(CONTRATOS[[#This Row],[FISCAL DEMANDANTE]]="sem indicação",CONTRATOS[[#This Row],[FISCAL TECNICO]],CONTRATOS[[#This Row],[FISCAL DEMANDANTE]])</f>
        <v>Max Jorge Machado Santos</v>
      </c>
      <c r="AX373" s="540" cm="1">
        <f t="array" ref="AX37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238023.92</v>
      </c>
      <c r="AY373" s="58" t="str">
        <f>_xlfn.CONCAT(CONTRATOS[[#This Row],[ARP ou CONTRATO]],CONTRATOS[[#This Row],[N°ANO]])</f>
        <v>Contrato004/2023</v>
      </c>
      <c r="AZ373" s="293" t="str">
        <f>IF(ISNUMBER(FIND("8.666",AA373)),
"Nos termos da Portaria n° 3.615/2021-GP, a prorrogação de contratos administrativos deverá ser instaurada com antecedência mínima de 60 (sessenta) dias do término da vigência, mediante envio do respectivo expediente à SEADM, via SEI.",
IF(ISNUMBER(FIND("14.133",AA373)),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73" s="556"/>
    </row>
    <row r="374" spans="1:53" ht="60">
      <c r="A374" s="215" t="s">
        <v>71</v>
      </c>
      <c r="B374" s="216" t="s">
        <v>1034</v>
      </c>
      <c r="C374" s="215">
        <v>2024</v>
      </c>
      <c r="D374" s="216" t="s">
        <v>2301</v>
      </c>
      <c r="E374" s="215" t="s">
        <v>2302</v>
      </c>
      <c r="F374" s="217" t="s">
        <v>2303</v>
      </c>
      <c r="G374" s="216" t="s">
        <v>76</v>
      </c>
      <c r="H374" s="215" t="s">
        <v>58</v>
      </c>
      <c r="I374" s="215" t="s">
        <v>2304</v>
      </c>
      <c r="J374" s="218">
        <v>45358</v>
      </c>
      <c r="K374" s="219" t="str">
        <f>TEXT(J374,"DD/MM/AA")</f>
        <v>07/03/24</v>
      </c>
      <c r="L374" s="218">
        <v>45723</v>
      </c>
      <c r="M374" s="220" t="str">
        <f>TEXT(L374,"DD/MM/AA")</f>
        <v>07/03/25</v>
      </c>
      <c r="N374" s="219">
        <f>_xlfn.DAYS(CONTRATOS[[#This Row],[TÉRMINO]],CONTRATOS[[#This Row],[INÍCIO]])</f>
        <v>365</v>
      </c>
      <c r="O374" s="221" t="str">
        <f ca="1">IF(ISBLANK(CONTRATOS[[#This Row],[TÉRMINO]]),"-",IF(ISNUMBER(CONTRATOS[[#This Row],[TÉRMINO]]),IF(CONTRATOS[[#This Row],[TÉRMINO]]&lt;TODAY(),"EXPIRADO",CONTRATOS[[#This Row],[TÉRMINO]]-TODAY()),"INDETERMINADO"))</f>
        <v>EXPIRADO</v>
      </c>
      <c r="P374" s="221" t="str">
        <f ca="1">IF(O374="EXPIRADO","EXPIRADO",(IF(O374&lt;=30,"INFERIOR A 30 DIAS",(IF(O374&lt;=60,"INFERIOR A 60 DIAS",(IF(O374&lt;=90,"INFERIOR A 90 DIAS",(IF(O374&lt;=120,"INFERIOR A 120 DIAS",(IF(O374&lt;150,"INFERIOR A 150 DIAS",(IF(O374=150,"150 DIAS","SUPERIOR A 150 DIAS")))))))))))))</f>
        <v>EXPIRADO</v>
      </c>
      <c r="Q374" s="219" t="str">
        <f ca="1">IF(CONTRATOS[[#This Row],[TÉRMINO]]="","VIGENTE",IF(CONTRATOS[[#This Row],[TÉRMINO]]&gt;=TODAY(),"VIGENTE","EXPIRADO"))</f>
        <v>EXPIRADO</v>
      </c>
      <c r="R374" s="305">
        <v>228982.45</v>
      </c>
      <c r="S374" s="268" t="s">
        <v>60</v>
      </c>
      <c r="T374" s="66">
        <f>IF(LEFT(AY374,3)="ARP",
    0,
    IFERROR(VLOOKUP(AY374,'M.11 Contratos execução'!A:V,17,FALSE),0)
)</f>
        <v>0</v>
      </c>
      <c r="U374" s="58" t="s">
        <v>61</v>
      </c>
      <c r="V374" s="222" t="s">
        <v>2305</v>
      </c>
      <c r="W374" s="96" cm="1">
        <f t="array" ref="W37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74" s="96" cm="1">
        <f t="array" ref="X37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228982.45</v>
      </c>
      <c r="Y374" s="223"/>
      <c r="Z374" s="224"/>
      <c r="AA374" s="215" t="s">
        <v>64</v>
      </c>
      <c r="AB374" s="215"/>
      <c r="AC374" s="215" t="s">
        <v>82</v>
      </c>
      <c r="AD374" s="282" t="str">
        <f>IF(CONTRATOS[[#This Row],[DIAS_CONTRATO]]&lt;=1800,"PRAZO LEGAL",IF(CONTRATOS[[#This Row],[DIAS_CONTRATO]]&lt;=2130,"EXCEPCIONAL","EMERGENCIAL"))</f>
        <v>PRAZO LEGAL</v>
      </c>
      <c r="AE374" s="215" t="str">
        <f>YEAR(L374) &amp; " - " &amp; IF(MONTH(L374)&lt;=3, "1º Trimestre", IF(MONTH(L374)&lt;=6, "2º Trimestre", IF(MONTH(L374)&lt;=9, "3º Trimestre", IF(MONTH(L374)&lt;=12, "4º Trimestre"))))</f>
        <v>2025 - 1º Trimestre</v>
      </c>
      <c r="AF374" s="218">
        <f>CONTRATOS[[#This Row],[TÉRMINO]]-60</f>
        <v>45663</v>
      </c>
      <c r="AG374" s="116" t="str">
        <f>IF(Z374="","Sem informação", IF(Z374&lt;=AF374, "Dentro do prazo", "Fora do prazo"))</f>
        <v>Sem informação</v>
      </c>
      <c r="AH374" s="263" t="s">
        <v>1306</v>
      </c>
      <c r="AI374" s="215"/>
      <c r="AJ374" s="215" t="s">
        <v>126</v>
      </c>
      <c r="AK374" s="215" t="s">
        <v>191</v>
      </c>
      <c r="AL374" s="215" t="s">
        <v>192</v>
      </c>
      <c r="AM374" s="215" t="s">
        <v>69</v>
      </c>
      <c r="AN374" s="215" t="s">
        <v>69</v>
      </c>
      <c r="AO374" s="226" t="s">
        <v>2306</v>
      </c>
      <c r="AP374" s="227">
        <f ca="1">CONTRATOS[[#This Row],[TÉRMINO]]-TODAY()</f>
        <v>-451</v>
      </c>
      <c r="AQ374" s="215" t="str">
        <f>IF(YEAR(CONTRATOS[[#This Row],[TÉRMINO]])=2024,INT((MONTH(CONTRATOS[[#This Row],[TÉRMINO]])+2)/3),"")</f>
        <v/>
      </c>
      <c r="AR374" s="215"/>
      <c r="AS374" s="58" t="str">
        <f ca="1">IF(TODAY()-AB374&gt;365,"Iniciar Processo de Reajuste","Aguardar anualidade")</f>
        <v>Iniciar Processo de Reajuste</v>
      </c>
      <c r="AT374" s="215" t="str">
        <f>_xlfn.CONCAT(TEXT(B374,"000"),"/",C374)</f>
        <v>014/2024</v>
      </c>
      <c r="AU374" s="215"/>
      <c r="AV374" s="58" t="str" cm="1">
        <f t="array" ref="AV374">IF(CONTRATOS[[#This Row],[NOME DO FISCAL ]]="Sem indicação",
   CONTRATOS[[#This Row],[NOME DO FISCAL ]],
   _xlfn.LET(
      _xlpm.s, " "&amp;TRIM(CONTRATOS[[#This Row],[NOME DO FISCAL ]]),
      _xlpm.n, LEN(_xlpm.s)-1,
      _xlpm.idx, _xlfn.SEQUENCE(1,_xlpm.n),
      _xlpm.letras, IF(MID(_xlpm.s,_xlpm.idx,1)=" ", MID(_xlpm.s,_xlpm.idx+1,1), ""),
      _xlfn.TEXTJOIN("",TRUE,_xlpm.letras)
   )
)</f>
        <v>SNB</v>
      </c>
      <c r="AW374" s="57" t="str">
        <f>IF(CONTRATOS[[#This Row],[FISCAL DEMANDANTE]]="sem indicação",CONTRATOS[[#This Row],[FISCAL TECNICO]],CONTRATOS[[#This Row],[FISCAL DEMANDANTE]])</f>
        <v>Samantha Nahon Bittencourt</v>
      </c>
      <c r="AX374" s="540" cm="1">
        <f t="array" ref="AX37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74" s="58" t="str">
        <f>_xlfn.CONCAT(CONTRATOS[[#This Row],[ARP ou CONTRATO]],CONTRATOS[[#This Row],[N°ANO]])</f>
        <v>ARP014/2024</v>
      </c>
      <c r="AZ374" s="293" t="str">
        <f>IF(ISNUMBER(FIND("8.666",AA374)),
"Nos termos da Portaria n° 3.615/2021-GP, a prorrogação de contratos administrativos deverá ser instaurada com antecedência mínima de 60 (sessenta) dias do término da vigência, mediante envio do respectivo expediente à SEADM, via SEI.",
IF(ISNUMBER(FIND("14.133",AA374)),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74" s="556"/>
    </row>
    <row r="375" spans="1:53" ht="60">
      <c r="A375" s="215" t="s">
        <v>71</v>
      </c>
      <c r="B375" s="216" t="s">
        <v>273</v>
      </c>
      <c r="C375" s="215">
        <v>2024</v>
      </c>
      <c r="D375" s="216" t="s">
        <v>2307</v>
      </c>
      <c r="E375" s="215" t="s">
        <v>661</v>
      </c>
      <c r="F375" s="217" t="s">
        <v>2303</v>
      </c>
      <c r="G375" s="216" t="s">
        <v>76</v>
      </c>
      <c r="H375" s="215" t="s">
        <v>58</v>
      </c>
      <c r="I375" s="215" t="s">
        <v>2304</v>
      </c>
      <c r="J375" s="218">
        <v>45358</v>
      </c>
      <c r="K375" s="219" t="str">
        <f>TEXT(J375,"DD/MM/AA")</f>
        <v>07/03/24</v>
      </c>
      <c r="L375" s="218">
        <v>45723</v>
      </c>
      <c r="M375" s="220" t="str">
        <f>TEXT(L375,"DD/MM/AA")</f>
        <v>07/03/25</v>
      </c>
      <c r="N375" s="219">
        <f>_xlfn.DAYS(CONTRATOS[[#This Row],[TÉRMINO]],CONTRATOS[[#This Row],[INÍCIO]])</f>
        <v>365</v>
      </c>
      <c r="O375" s="221" t="str">
        <f ca="1">IF(ISBLANK(CONTRATOS[[#This Row],[TÉRMINO]]),"-",IF(ISNUMBER(CONTRATOS[[#This Row],[TÉRMINO]]),IF(CONTRATOS[[#This Row],[TÉRMINO]]&lt;TODAY(),"EXPIRADO",CONTRATOS[[#This Row],[TÉRMINO]]-TODAY()),"INDETERMINADO"))</f>
        <v>EXPIRADO</v>
      </c>
      <c r="P375" s="221" t="str">
        <f ca="1">IF(O375="EXPIRADO","EXPIRADO",(IF(O375&lt;=30,"INFERIOR A 30 DIAS",(IF(O375&lt;=60,"INFERIOR A 60 DIAS",(IF(O375&lt;=90,"INFERIOR A 90 DIAS",(IF(O375&lt;=120,"INFERIOR A 120 DIAS",(IF(O375&lt;150,"INFERIOR A 150 DIAS",(IF(O375=150,"150 DIAS","SUPERIOR A 150 DIAS")))))))))))))</f>
        <v>EXPIRADO</v>
      </c>
      <c r="Q375" s="219" t="str">
        <f ca="1">IF(CONTRATOS[[#This Row],[TÉRMINO]]="","VIGENTE",IF(CONTRATOS[[#This Row],[TÉRMINO]]&gt;=TODAY(),"VIGENTE","EXPIRADO"))</f>
        <v>EXPIRADO</v>
      </c>
      <c r="R375" s="309">
        <v>177365.2</v>
      </c>
      <c r="S375" s="268" t="s">
        <v>60</v>
      </c>
      <c r="T375" s="66">
        <f>IF(LEFT(AY375,3)="ARP",
    0,
    IFERROR(VLOOKUP(AY375,'M.11 Contratos execução'!A:V,17,FALSE),0)
)</f>
        <v>0</v>
      </c>
      <c r="U375" s="58" t="s">
        <v>61</v>
      </c>
      <c r="V375" s="222" t="s">
        <v>2308</v>
      </c>
      <c r="W375" s="96" cm="1">
        <f t="array" ref="W37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75" s="96" cm="1">
        <f t="array" ref="X37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177365.2</v>
      </c>
      <c r="Y375" s="223"/>
      <c r="Z375" s="224"/>
      <c r="AA375" s="215" t="s">
        <v>64</v>
      </c>
      <c r="AB375" s="215"/>
      <c r="AC375" s="215" t="s">
        <v>82</v>
      </c>
      <c r="AD375" s="282" t="str">
        <f>IF(CONTRATOS[[#This Row],[DIAS_CONTRATO]]&lt;=1800,"PRAZO LEGAL",IF(CONTRATOS[[#This Row],[DIAS_CONTRATO]]&lt;=2130,"EXCEPCIONAL","EMERGENCIAL"))</f>
        <v>PRAZO LEGAL</v>
      </c>
      <c r="AE375" s="215" t="str">
        <f>YEAR(L375) &amp; " - " &amp; IF(MONTH(L375)&lt;=3, "1º Trimestre", IF(MONTH(L375)&lt;=6, "2º Trimestre", IF(MONTH(L375)&lt;=9, "3º Trimestre", IF(MONTH(L375)&lt;=12, "4º Trimestre"))))</f>
        <v>2025 - 1º Trimestre</v>
      </c>
      <c r="AF375" s="218">
        <f>CONTRATOS[[#This Row],[TÉRMINO]]-60</f>
        <v>45663</v>
      </c>
      <c r="AG375" s="116" t="str">
        <f>IF(Z375="","Sem informação", IF(Z375&lt;=AF375, "Dentro do prazo", "Fora do prazo"))</f>
        <v>Sem informação</v>
      </c>
      <c r="AH375" s="215" t="s">
        <v>1306</v>
      </c>
      <c r="AI375" s="215"/>
      <c r="AJ375" s="215" t="s">
        <v>126</v>
      </c>
      <c r="AK375" s="215" t="s">
        <v>191</v>
      </c>
      <c r="AL375" s="215" t="s">
        <v>192</v>
      </c>
      <c r="AM375" s="215" t="s">
        <v>69</v>
      </c>
      <c r="AN375" s="215" t="s">
        <v>69</v>
      </c>
      <c r="AO375" s="226" t="s">
        <v>2306</v>
      </c>
      <c r="AP375" s="227">
        <f ca="1">CONTRATOS[[#This Row],[TÉRMINO]]-TODAY()</f>
        <v>-451</v>
      </c>
      <c r="AQ375" s="215" t="str">
        <f>IF(YEAR(CONTRATOS[[#This Row],[TÉRMINO]])=2024,INT((MONTH(CONTRATOS[[#This Row],[TÉRMINO]])+2)/3),"")</f>
        <v/>
      </c>
      <c r="AR375" s="215"/>
      <c r="AS375" s="58" t="str">
        <f ca="1">IF(TODAY()-AB375&gt;365,"Iniciar Processo de Reajuste","Aguardar anualidade")</f>
        <v>Iniciar Processo de Reajuste</v>
      </c>
      <c r="AT375" s="215" t="str">
        <f>_xlfn.CONCAT(TEXT(B375,"000"),"/",C375)</f>
        <v>015/2024</v>
      </c>
      <c r="AU375" s="215"/>
      <c r="AV375" s="58" t="str" cm="1">
        <f t="array" ref="AV375">IF(CONTRATOS[[#This Row],[NOME DO FISCAL ]]="Sem indicação",
   CONTRATOS[[#This Row],[NOME DO FISCAL ]],
   _xlfn.LET(
      _xlpm.s, " "&amp;TRIM(CONTRATOS[[#This Row],[NOME DO FISCAL ]]),
      _xlpm.n, LEN(_xlpm.s)-1,
      _xlpm.idx, _xlfn.SEQUENCE(1,_xlpm.n),
      _xlpm.letras, IF(MID(_xlpm.s,_xlpm.idx,1)=" ", MID(_xlpm.s,_xlpm.idx+1,1), ""),
      _xlfn.TEXTJOIN("",TRUE,_xlpm.letras)
   )
)</f>
        <v>SNB</v>
      </c>
      <c r="AW375" s="57" t="str">
        <f>IF(CONTRATOS[[#This Row],[FISCAL DEMANDANTE]]="sem indicação",CONTRATOS[[#This Row],[FISCAL TECNICO]],CONTRATOS[[#This Row],[FISCAL DEMANDANTE]])</f>
        <v>Samantha Nahon Bittencourt</v>
      </c>
      <c r="AX375" s="540" cm="1">
        <f t="array" ref="AX37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75" s="58" t="str">
        <f>_xlfn.CONCAT(CONTRATOS[[#This Row],[ARP ou CONTRATO]],CONTRATOS[[#This Row],[N°ANO]])</f>
        <v>ARP015/2024</v>
      </c>
      <c r="AZ375" s="293" t="str">
        <f>IF(ISNUMBER(FIND("8.666",AA375)),
"Nos termos da Portaria n° 3.615/2021-GP, a prorrogação de contratos administrativos deverá ser instaurada com antecedência mínima de 60 (sessenta) dias do término da vigência, mediante envio do respectivo expediente à SEADM, via SEI.",
IF(ISNUMBER(FIND("14.133",AA375)),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75" s="556"/>
    </row>
    <row r="376" spans="1:53" ht="60">
      <c r="A376" s="215" t="s">
        <v>71</v>
      </c>
      <c r="B376" s="216" t="s">
        <v>625</v>
      </c>
      <c r="C376" s="215">
        <v>2024</v>
      </c>
      <c r="D376" s="216" t="s">
        <v>2309</v>
      </c>
      <c r="E376" s="215" t="s">
        <v>2310</v>
      </c>
      <c r="F376" s="217" t="s">
        <v>2303</v>
      </c>
      <c r="G376" s="216" t="s">
        <v>76</v>
      </c>
      <c r="H376" s="215" t="s">
        <v>58</v>
      </c>
      <c r="I376" s="215" t="s">
        <v>2304</v>
      </c>
      <c r="J376" s="218">
        <v>45358</v>
      </c>
      <c r="K376" s="219" t="str">
        <f>TEXT(J376,"DD/MM/AA")</f>
        <v>07/03/24</v>
      </c>
      <c r="L376" s="218">
        <v>45723</v>
      </c>
      <c r="M376" s="220" t="str">
        <f>TEXT(L376,"DD/MM/AA")</f>
        <v>07/03/25</v>
      </c>
      <c r="N376" s="219">
        <f>_xlfn.DAYS(CONTRATOS[[#This Row],[TÉRMINO]],CONTRATOS[[#This Row],[INÍCIO]])</f>
        <v>365</v>
      </c>
      <c r="O376" s="221" t="str">
        <f ca="1">IF(ISBLANK(CONTRATOS[[#This Row],[TÉRMINO]]),"-",IF(ISNUMBER(CONTRATOS[[#This Row],[TÉRMINO]]),IF(CONTRATOS[[#This Row],[TÉRMINO]]&lt;TODAY(),"EXPIRADO",CONTRATOS[[#This Row],[TÉRMINO]]-TODAY()),"INDETERMINADO"))</f>
        <v>EXPIRADO</v>
      </c>
      <c r="P376" s="221" t="str">
        <f ca="1">IF(O376="EXPIRADO","EXPIRADO",(IF(O376&lt;=30,"INFERIOR A 30 DIAS",(IF(O376&lt;=60,"INFERIOR A 60 DIAS",(IF(O376&lt;=90,"INFERIOR A 90 DIAS",(IF(O376&lt;=120,"INFERIOR A 120 DIAS",(IF(O376&lt;150,"INFERIOR A 150 DIAS",(IF(O376=150,"150 DIAS","SUPERIOR A 150 DIAS")))))))))))))</f>
        <v>EXPIRADO</v>
      </c>
      <c r="Q376" s="219" t="str">
        <f ca="1">IF(CONTRATOS[[#This Row],[TÉRMINO]]="","VIGENTE",IF(CONTRATOS[[#This Row],[TÉRMINO]]&gt;=TODAY(),"VIGENTE","EXPIRADO"))</f>
        <v>EXPIRADO</v>
      </c>
      <c r="R376" s="309">
        <v>18084.7</v>
      </c>
      <c r="S376" s="268" t="s">
        <v>60</v>
      </c>
      <c r="T376" s="66">
        <f>IF(LEFT(AY376,3)="ARP",
    0,
    IFERROR(VLOOKUP(AY376,'M.11 Contratos execução'!A:V,17,FALSE),0)
)</f>
        <v>0</v>
      </c>
      <c r="U376" s="58" t="s">
        <v>61</v>
      </c>
      <c r="V376" s="222" t="s">
        <v>2311</v>
      </c>
      <c r="W376" s="96" t="str" cm="1">
        <f t="array" ref="W37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ARP não encontrada</v>
      </c>
      <c r="X376" s="96" cm="1">
        <f t="array" ref="X37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18084.7</v>
      </c>
      <c r="Y376" s="223"/>
      <c r="Z376" s="224"/>
      <c r="AA376" s="215" t="s">
        <v>64</v>
      </c>
      <c r="AB376" s="215"/>
      <c r="AC376" s="215" t="s">
        <v>82</v>
      </c>
      <c r="AD376" s="282" t="str">
        <f>IF(CONTRATOS[[#This Row],[DIAS_CONTRATO]]&lt;=1800,"PRAZO LEGAL",IF(CONTRATOS[[#This Row],[DIAS_CONTRATO]]&lt;=2130,"EXCEPCIONAL","EMERGENCIAL"))</f>
        <v>PRAZO LEGAL</v>
      </c>
      <c r="AE376" s="215" t="str">
        <f>YEAR(L376) &amp; " - " &amp; IF(MONTH(L376)&lt;=3, "1º Trimestre", IF(MONTH(L376)&lt;=6, "2º Trimestre", IF(MONTH(L376)&lt;=9, "3º Trimestre", IF(MONTH(L376)&lt;=12, "4º Trimestre"))))</f>
        <v>2025 - 1º Trimestre</v>
      </c>
      <c r="AF376" s="218">
        <f>CONTRATOS[[#This Row],[TÉRMINO]]-60</f>
        <v>45663</v>
      </c>
      <c r="AG376" s="116" t="str">
        <f>IF(Z376="","Sem informação", IF(Z376&lt;=AF376, "Dentro do prazo", "Fora do prazo"))</f>
        <v>Sem informação</v>
      </c>
      <c r="AH376" s="263" t="s">
        <v>1306</v>
      </c>
      <c r="AI376" s="215"/>
      <c r="AJ376" s="215" t="s">
        <v>126</v>
      </c>
      <c r="AK376" s="215" t="s">
        <v>191</v>
      </c>
      <c r="AL376" s="215" t="s">
        <v>192</v>
      </c>
      <c r="AM376" s="215" t="s">
        <v>69</v>
      </c>
      <c r="AN376" s="215" t="s">
        <v>69</v>
      </c>
      <c r="AO376" s="226" t="s">
        <v>2306</v>
      </c>
      <c r="AP376" s="227">
        <f ca="1">CONTRATOS[[#This Row],[TÉRMINO]]-TODAY()</f>
        <v>-451</v>
      </c>
      <c r="AQ376" s="215" t="str">
        <f>IF(YEAR(CONTRATOS[[#This Row],[TÉRMINO]])=2024,INT((MONTH(CONTRATOS[[#This Row],[TÉRMINO]])+2)/3),"")</f>
        <v/>
      </c>
      <c r="AR376" s="215"/>
      <c r="AS376" s="58" t="str">
        <f ca="1">IF(TODAY()-AB376&gt;365,"Iniciar Processo de Reajuste","Aguardar anualidade")</f>
        <v>Iniciar Processo de Reajuste</v>
      </c>
      <c r="AT376" s="215" t="str">
        <f>_xlfn.CONCAT(TEXT(B376,"000"),"/",C376)</f>
        <v>016/2024</v>
      </c>
      <c r="AU376" s="215"/>
      <c r="AV376" s="58" t="str" cm="1">
        <f t="array" ref="AV376">IF(CONTRATOS[[#This Row],[NOME DO FISCAL ]]="Sem indicação",
   CONTRATOS[[#This Row],[NOME DO FISCAL ]],
   _xlfn.LET(
      _xlpm.s, " "&amp;TRIM(CONTRATOS[[#This Row],[NOME DO FISCAL ]]),
      _xlpm.n, LEN(_xlpm.s)-1,
      _xlpm.idx, _xlfn.SEQUENCE(1,_xlpm.n),
      _xlpm.letras, IF(MID(_xlpm.s,_xlpm.idx,1)=" ", MID(_xlpm.s,_xlpm.idx+1,1), ""),
      _xlfn.TEXTJOIN("",TRUE,_xlpm.letras)
   )
)</f>
        <v>SNB</v>
      </c>
      <c r="AW376" s="57" t="str">
        <f>IF(CONTRATOS[[#This Row],[FISCAL DEMANDANTE]]="sem indicação",CONTRATOS[[#This Row],[FISCAL TECNICO]],CONTRATOS[[#This Row],[FISCAL DEMANDANTE]])</f>
        <v>Samantha Nahon Bittencourt</v>
      </c>
      <c r="AX376" s="540" t="str" cm="1">
        <f t="array" ref="AX37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ARP não encontrada</v>
      </c>
      <c r="AY376" s="58" t="str">
        <f>_xlfn.CONCAT(CONTRATOS[[#This Row],[ARP ou CONTRATO]],CONTRATOS[[#This Row],[N°ANO]])</f>
        <v>ARP016/2024</v>
      </c>
      <c r="AZ376" s="293" t="str">
        <f>IF(ISNUMBER(FIND("8.666",AA376)),
"Nos termos da Portaria n° 3.615/2021-GP, a prorrogação de contratos administrativos deverá ser instaurada com antecedência mínima de 60 (sessenta) dias do término da vigência, mediante envio do respectivo expediente à SEADM, via SEI.",
IF(ISNUMBER(FIND("14.133",AA376)),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76" s="556"/>
    </row>
    <row r="377" spans="1:53" ht="60">
      <c r="A377" s="58" t="s">
        <v>52</v>
      </c>
      <c r="B377" s="68" t="s">
        <v>425</v>
      </c>
      <c r="C377" s="69">
        <v>2022</v>
      </c>
      <c r="D377" s="57" t="s">
        <v>2312</v>
      </c>
      <c r="E377" s="58" t="s">
        <v>2313</v>
      </c>
      <c r="F377" s="59" t="s">
        <v>2314</v>
      </c>
      <c r="G377" s="115" t="s">
        <v>57</v>
      </c>
      <c r="H377" s="58" t="s">
        <v>58</v>
      </c>
      <c r="I377" s="60" t="s">
        <v>2315</v>
      </c>
      <c r="J377" s="61">
        <v>44828</v>
      </c>
      <c r="K377" s="62" t="str">
        <f>TEXT(J377,"DD/MM/AA")</f>
        <v>24/09/22</v>
      </c>
      <c r="L377" s="61">
        <v>45809</v>
      </c>
      <c r="M377" s="63" t="str">
        <f>TEXT(L377,"DD/MM/AA")</f>
        <v>01/06/25</v>
      </c>
      <c r="N377" s="115">
        <f>_xlfn.DAYS(CONTRATOS[[#This Row],[TÉRMINO]],CONTRATOS[[#This Row],[INÍCIO]])</f>
        <v>981</v>
      </c>
      <c r="O377" s="64" t="str">
        <f ca="1">IF(ISBLANK(CONTRATOS[[#This Row],[TÉRMINO]]),"-",IF(ISNUMBER(CONTRATOS[[#This Row],[TÉRMINO]]),IF(CONTRATOS[[#This Row],[TÉRMINO]]&lt;TODAY(),"EXPIRADO",CONTRATOS[[#This Row],[TÉRMINO]]-TODAY()),"INDETERMINADO"))</f>
        <v>EXPIRADO</v>
      </c>
      <c r="P377" s="64" t="str">
        <f ca="1">IF(O377="EXPIRADO","EXPIRADO",(IF(O377&lt;=30,"INFERIOR A 30 DIAS",(IF(O377&lt;=60,"INFERIOR A 60 DIAS",(IF(O377&lt;=90,"INFERIOR A 90 DIAS",(IF(O377&lt;=120,"INFERIOR A 120 DIAS",(IF(O377&lt;150,"INFERIOR A 150 DIAS",(IF(O377=150,"150 DIAS","SUPERIOR A 150 DIAS")))))))))))))</f>
        <v>EXPIRADO</v>
      </c>
      <c r="Q377" s="64" t="str">
        <f ca="1">IF(CONTRATOS[[#This Row],[TÉRMINO]]="","VIGENTE",IF(CONTRATOS[[#This Row],[TÉRMINO]]&gt;=TODAY(),"VIGENTE","EXPIRADO"))</f>
        <v>EXPIRADO</v>
      </c>
      <c r="R377" s="72">
        <v>250000</v>
      </c>
      <c r="S377" s="65" t="s">
        <v>60</v>
      </c>
      <c r="T377" s="66">
        <f>IF(LEFT(AY377,3)="ARP",
    0,
    IFERROR(VLOOKUP(AY377,'M.11 Contratos execução'!A:V,17,FALSE),0)
)</f>
        <v>2</v>
      </c>
      <c r="U377" s="58" t="s">
        <v>61</v>
      </c>
      <c r="V377" s="58" t="s">
        <v>2316</v>
      </c>
      <c r="W377" s="96" cm="1">
        <f t="array" ref="W37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77" s="96" cm="1">
        <f t="array" ref="X37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250000</v>
      </c>
      <c r="Y377" s="67" t="s">
        <v>2317</v>
      </c>
      <c r="AA377" s="58" t="s">
        <v>64</v>
      </c>
      <c r="AB377" s="58"/>
      <c r="AC377" s="58" t="s">
        <v>65</v>
      </c>
      <c r="AD377" s="116" t="str">
        <f>IF(CONTRATOS[[#This Row],[DIAS_CONTRATO]]&lt;=1800,"PRAZO LEGAL",IF(CONTRATOS[[#This Row],[DIAS_CONTRATO]]&lt;=2130,"EXCEPCIONAL","EMERGENCIAL"))</f>
        <v>PRAZO LEGAL</v>
      </c>
      <c r="AE377" s="58" t="str">
        <f>YEAR(L377) &amp; " - " &amp; IF(MONTH(L377)&lt;=3, "1º Trimestre", IF(MONTH(L377)&lt;=6, "2º Trimestre", IF(MONTH(L377)&lt;=9, "3º Trimestre", IF(MONTH(L377)&lt;=12, "4º Trimestre"))))</f>
        <v>2025 - 2º Trimestre</v>
      </c>
      <c r="AF377" s="130">
        <f>CONTRATOS[[#This Row],[TÉRMINO]]-60</f>
        <v>45749</v>
      </c>
      <c r="AG377" s="116" t="str">
        <f>IF(Z377="","Sem informação", IF(Z377&lt;=AF377, "Dentro do prazo", "Fora do prazo"))</f>
        <v>Sem informação</v>
      </c>
      <c r="AH377" s="58" t="s">
        <v>115</v>
      </c>
      <c r="AJ377" s="58" t="s">
        <v>2184</v>
      </c>
      <c r="AK377" s="58" t="s">
        <v>70</v>
      </c>
      <c r="AL377" s="58" t="s">
        <v>70</v>
      </c>
      <c r="AM377" s="115" t="s">
        <v>69</v>
      </c>
      <c r="AN377" s="115" t="s">
        <v>613</v>
      </c>
      <c r="AO377" s="134" t="s">
        <v>2185</v>
      </c>
      <c r="AP377" s="143">
        <f ca="1">CONTRATOS[[#This Row],[TÉRMINO]]-TODAY()</f>
        <v>-365</v>
      </c>
      <c r="AQ377" s="58" t="str">
        <f>IF(YEAR(CONTRATOS[[#This Row],[TÉRMINO]])=2024,INT((MONTH(CONTRATOS[[#This Row],[TÉRMINO]])+2)/3),"")</f>
        <v/>
      </c>
      <c r="AR377" s="58"/>
      <c r="AS377" s="58" t="str">
        <f ca="1">IF(TODAY()-AB377&gt;365,"Iniciar Processo de Reajuste","Aguardar anualidade")</f>
        <v>Iniciar Processo de Reajuste</v>
      </c>
      <c r="AT377" s="58" t="str">
        <f>_xlfn.CONCAT(TEXT(B377,"000"),"/",C377)</f>
        <v>074/2022</v>
      </c>
      <c r="AU377" s="58"/>
      <c r="AV377" s="58" t="str" cm="1">
        <f t="array" ref="AV377">IF(CONTRATOS[[#This Row],[NOME DO FISCAL ]]="Sem indicação",
   CONTRATOS[[#This Row],[NOME DO FISCAL ]],
   _xlfn.LET(
      _xlpm.s, " "&amp;TRIM(CONTRATOS[[#This Row],[NOME DO FISCAL ]]),
      _xlpm.n, LEN(_xlpm.s)-1,
      _xlpm.idx, _xlfn.SEQUENCE(1,_xlpm.n),
      _xlpm.letras, IF(MID(_xlpm.s,_xlpm.idx,1)=" ", MID(_xlpm.s,_xlpm.idx+1,1), ""),
      _xlfn.TEXTJOIN("",TRUE,_xlpm.letras)
   )
)</f>
        <v>DMS</v>
      </c>
      <c r="AW377" s="57" t="str">
        <f>IF(CONTRATOS[[#This Row],[FISCAL DEMANDANTE]]="sem indicação",CONTRATOS[[#This Row],[FISCAL TECNICO]],CONTRATOS[[#This Row],[FISCAL DEMANDANTE]])</f>
        <v>Daniel Menezes Simas</v>
      </c>
      <c r="AX377" s="540" cm="1">
        <f t="array" ref="AX37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841442.15</v>
      </c>
      <c r="AY377" s="58" t="str">
        <f>_xlfn.CONCAT(CONTRATOS[[#This Row],[ARP ou CONTRATO]],CONTRATOS[[#This Row],[N°ANO]])</f>
        <v>CONTRATO074/2022</v>
      </c>
      <c r="AZ377" s="293" t="str">
        <f>IF(ISNUMBER(FIND("8.666",AA377)),
"Nos termos da Portaria n° 3.615/2021-GP, a prorrogação de contratos administrativos deverá ser instaurada com antecedência mínima de 60 (sessenta) dias do término da vigência, mediante envio do respectivo expediente à SEADM, via SEI.",
IF(ISNUMBER(FIND("14.133",AA377)),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77" s="556"/>
    </row>
    <row r="378" spans="1:53" ht="60.75">
      <c r="A378" s="215" t="s">
        <v>71</v>
      </c>
      <c r="B378" s="216" t="s">
        <v>53</v>
      </c>
      <c r="C378" s="215">
        <v>2024</v>
      </c>
      <c r="D378" s="216" t="s">
        <v>1113</v>
      </c>
      <c r="E378" s="215" t="s">
        <v>1114</v>
      </c>
      <c r="F378" s="217" t="s">
        <v>2318</v>
      </c>
      <c r="G378" s="216" t="s">
        <v>110</v>
      </c>
      <c r="H378" s="215" t="s">
        <v>58</v>
      </c>
      <c r="I378" s="215" t="s">
        <v>2319</v>
      </c>
      <c r="J378" s="218">
        <v>45362</v>
      </c>
      <c r="K378" s="219" t="str">
        <f>TEXT(J378,"DD/MM/AA")</f>
        <v>11/03/24</v>
      </c>
      <c r="L378" s="218">
        <v>45727</v>
      </c>
      <c r="M378" s="220" t="str">
        <f>TEXT(L378,"DD/MM/AA")</f>
        <v>11/03/25</v>
      </c>
      <c r="N378" s="219">
        <f>_xlfn.DAYS(CONTRATOS[[#This Row],[TÉRMINO]],CONTRATOS[[#This Row],[INÍCIO]])</f>
        <v>365</v>
      </c>
      <c r="O378" s="221" t="str">
        <f ca="1">IF(ISBLANK(CONTRATOS[[#This Row],[TÉRMINO]]),"-",IF(ISNUMBER(CONTRATOS[[#This Row],[TÉRMINO]]),IF(CONTRATOS[[#This Row],[TÉRMINO]]&lt;TODAY(),"EXPIRADO",CONTRATOS[[#This Row],[TÉRMINO]]-TODAY()),"INDETERMINADO"))</f>
        <v>EXPIRADO</v>
      </c>
      <c r="P378" s="221" t="str">
        <f ca="1">IF(O378="EXPIRADO","EXPIRADO",(IF(O378&lt;=30,"INFERIOR A 30 DIAS",(IF(O378&lt;=60,"INFERIOR A 60 DIAS",(IF(O378&lt;=90,"INFERIOR A 90 DIAS",(IF(O378&lt;=120,"INFERIOR A 120 DIAS",(IF(O378&lt;150,"INFERIOR A 150 DIAS",(IF(O378=150,"150 DIAS","SUPERIOR A 150 DIAS")))))))))))))</f>
        <v>EXPIRADO</v>
      </c>
      <c r="Q378" s="219" t="str">
        <f ca="1">IF(CONTRATOS[[#This Row],[TÉRMINO]]="","VIGENTE",IF(CONTRATOS[[#This Row],[TÉRMINO]]&gt;=TODAY(),"VIGENTE","EXPIRADO"))</f>
        <v>EXPIRADO</v>
      </c>
      <c r="R378" s="309">
        <v>1426050</v>
      </c>
      <c r="S378" s="268" t="s">
        <v>60</v>
      </c>
      <c r="T378" s="66">
        <f>IF(LEFT(AY378,3)="ARP",
    0,
    IFERROR(VLOOKUP(AY378,'M.11 Contratos execução'!A:V,17,FALSE),0)
)</f>
        <v>0</v>
      </c>
      <c r="U378" s="58" t="s">
        <v>78</v>
      </c>
      <c r="V378" s="222" t="s">
        <v>2320</v>
      </c>
      <c r="W378" s="96" cm="1">
        <f t="array" ref="W37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78" s="96" cm="1">
        <f t="array" ref="X37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1426050</v>
      </c>
      <c r="Y378" s="223"/>
      <c r="Z378" s="224"/>
      <c r="AA378" s="215" t="s">
        <v>64</v>
      </c>
      <c r="AB378" s="215"/>
      <c r="AC378" s="215" t="s">
        <v>66</v>
      </c>
      <c r="AD378" s="282" t="str">
        <f>IF(CONTRATOS[[#This Row],[DIAS_CONTRATO]]&lt;=1800,"PRAZO LEGAL",IF(CONTRATOS[[#This Row],[DIAS_CONTRATO]]&lt;=2130,"EXCEPCIONAL","EMERGENCIAL"))</f>
        <v>PRAZO LEGAL</v>
      </c>
      <c r="AE378" s="215" t="str">
        <f>YEAR(L378) &amp; " - " &amp; IF(MONTH(L378)&lt;=3, "1º Trimestre", IF(MONTH(L378)&lt;=6, "2º Trimestre", IF(MONTH(L378)&lt;=9, "3º Trimestre", IF(MONTH(L378)&lt;=12, "4º Trimestre"))))</f>
        <v>2025 - 1º Trimestre</v>
      </c>
      <c r="AF378" s="218">
        <f>CONTRATOS[[#This Row],[TÉRMINO]]-60</f>
        <v>45667</v>
      </c>
      <c r="AG378" s="116" t="str">
        <f>IF(Z378="","Sem informação", IF(Z378&lt;=AF378, "Dentro do prazo", "Fora do prazo"))</f>
        <v>Sem informação</v>
      </c>
      <c r="AH378" s="263" t="s">
        <v>1306</v>
      </c>
      <c r="AI378" s="215"/>
      <c r="AJ378" s="215" t="s">
        <v>84</v>
      </c>
      <c r="AK378" s="215" t="s">
        <v>86</v>
      </c>
      <c r="AL378" s="215" t="s">
        <v>636</v>
      </c>
      <c r="AM378" s="215" t="s">
        <v>69</v>
      </c>
      <c r="AN378" s="215" t="s">
        <v>69</v>
      </c>
      <c r="AO378" s="231" t="s">
        <v>2321</v>
      </c>
      <c r="AP378" s="227">
        <f ca="1">CONTRATOS[[#This Row],[TÉRMINO]]-TODAY()</f>
        <v>-447</v>
      </c>
      <c r="AQ378" s="215" t="str">
        <f>IF(YEAR(CONTRATOS[[#This Row],[TÉRMINO]])=2024,INT((MONTH(CONTRATOS[[#This Row],[TÉRMINO]])+2)/3),"")</f>
        <v/>
      </c>
      <c r="AR378" s="215"/>
      <c r="AS378" s="58" t="str">
        <f ca="1">IF(TODAY()-AB378&gt;365,"Iniciar Processo de Reajuste","Aguardar anualidade")</f>
        <v>Iniciar Processo de Reajuste</v>
      </c>
      <c r="AT378" s="215" t="str">
        <f>_xlfn.CONCAT(TEXT(B378,"000"),"/",C378)</f>
        <v>018/2024</v>
      </c>
      <c r="AU378" s="215"/>
      <c r="AV378" s="58" t="str" cm="1">
        <f t="array" ref="AV378">IF(CONTRATOS[[#This Row],[NOME DO FISCAL ]]="Sem indicação",
   CONTRATOS[[#This Row],[NOME DO FISCAL ]],
   _xlfn.LET(
      _xlpm.s, " "&amp;TRIM(CONTRATOS[[#This Row],[NOME DO FISCAL ]]),
      _xlpm.n, LEN(_xlpm.s)-1,
      _xlpm.idx, _xlfn.SEQUENCE(1,_xlpm.n),
      _xlpm.letras, IF(MID(_xlpm.s,_xlpm.idx,1)=" ", MID(_xlpm.s,_xlpm.idx+1,1), ""),
      _xlfn.TEXTJOIN("",TRUE,_xlpm.letras)
   )
)</f>
        <v>CMD</v>
      </c>
      <c r="AW378" s="57" t="str">
        <f>IF(CONTRATOS[[#This Row],[FISCAL DEMANDANTE]]="sem indicação",CONTRATOS[[#This Row],[FISCAL TECNICO]],CONTRATOS[[#This Row],[FISCAL DEMANDANTE]])</f>
        <v xml:space="preserve">Claikson Mendonca Duarte </v>
      </c>
      <c r="AX378" s="540" cm="1">
        <f t="array" ref="AX37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78" s="58" t="str">
        <f>_xlfn.CONCAT(CONTRATOS[[#This Row],[ARP ou CONTRATO]],CONTRATOS[[#This Row],[N°ANO]])</f>
        <v>ARP018/2024</v>
      </c>
      <c r="AZ378" s="293" t="str">
        <f>IF(ISNUMBER(FIND("8.666",AA378)),
"Nos termos da Portaria n° 3.615/2021-GP, a prorrogação de contratos administrativos deverá ser instaurada com antecedência mínima de 60 (sessenta) dias do término da vigência, mediante envio do respectivo expediente à SEADM, via SEI.",
IF(ISNUMBER(FIND("14.133",AA378)),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78" s="556"/>
    </row>
    <row r="379" spans="1:53" ht="60.75">
      <c r="A379" s="215" t="s">
        <v>71</v>
      </c>
      <c r="B379" s="216" t="s">
        <v>1519</v>
      </c>
      <c r="C379" s="215">
        <v>2024</v>
      </c>
      <c r="D379" s="216" t="s">
        <v>2322</v>
      </c>
      <c r="E379" s="215" t="s">
        <v>2323</v>
      </c>
      <c r="F379" s="217" t="s">
        <v>2318</v>
      </c>
      <c r="G379" s="216" t="s">
        <v>110</v>
      </c>
      <c r="H379" s="215" t="s">
        <v>58</v>
      </c>
      <c r="I379" s="215" t="s">
        <v>2319</v>
      </c>
      <c r="J379" s="218">
        <v>45362</v>
      </c>
      <c r="K379" s="219" t="str">
        <f>TEXT(J379,"DD/MM/AA")</f>
        <v>11/03/24</v>
      </c>
      <c r="L379" s="218">
        <v>45727</v>
      </c>
      <c r="M379" s="220" t="str">
        <f>TEXT(L379,"DD/MM/AA")</f>
        <v>11/03/25</v>
      </c>
      <c r="N379" s="219">
        <f>_xlfn.DAYS(CONTRATOS[[#This Row],[TÉRMINO]],CONTRATOS[[#This Row],[INÍCIO]])</f>
        <v>365</v>
      </c>
      <c r="O379" s="221" t="str">
        <f ca="1">IF(ISBLANK(CONTRATOS[[#This Row],[TÉRMINO]]),"-",IF(ISNUMBER(CONTRATOS[[#This Row],[TÉRMINO]]),IF(CONTRATOS[[#This Row],[TÉRMINO]]&lt;TODAY(),"EXPIRADO",CONTRATOS[[#This Row],[TÉRMINO]]-TODAY()),"INDETERMINADO"))</f>
        <v>EXPIRADO</v>
      </c>
      <c r="P379" s="221" t="str">
        <f ca="1">IF(O379="EXPIRADO","EXPIRADO",(IF(O379&lt;=30,"INFERIOR A 30 DIAS",(IF(O379&lt;=60,"INFERIOR A 60 DIAS",(IF(O379&lt;=90,"INFERIOR A 90 DIAS",(IF(O379&lt;=120,"INFERIOR A 120 DIAS",(IF(O379&lt;150,"INFERIOR A 150 DIAS",(IF(O379=150,"150 DIAS","SUPERIOR A 150 DIAS")))))))))))))</f>
        <v>EXPIRADO</v>
      </c>
      <c r="Q379" s="219" t="str">
        <f ca="1">IF(CONTRATOS[[#This Row],[TÉRMINO]]="","VIGENTE",IF(CONTRATOS[[#This Row],[TÉRMINO]]&gt;=TODAY(),"VIGENTE","EXPIRADO"))</f>
        <v>EXPIRADO</v>
      </c>
      <c r="R379" s="305">
        <v>352490</v>
      </c>
      <c r="S379" s="268" t="s">
        <v>60</v>
      </c>
      <c r="T379" s="66">
        <f>IF(LEFT(AY379,3)="ARP",
    0,
    IFERROR(VLOOKUP(AY379,'M.11 Contratos execução'!A:V,17,FALSE),0)
)</f>
        <v>0</v>
      </c>
      <c r="U379" s="58" t="s">
        <v>78</v>
      </c>
      <c r="V379" s="222" t="s">
        <v>2324</v>
      </c>
      <c r="W379" s="96" cm="1">
        <f t="array" ref="W37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79" s="96" cm="1">
        <f t="array" ref="X37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352490</v>
      </c>
      <c r="Y379" s="223"/>
      <c r="Z379" s="224"/>
      <c r="AA379" s="215" t="s">
        <v>64</v>
      </c>
      <c r="AB379" s="215"/>
      <c r="AC379" s="215" t="s">
        <v>66</v>
      </c>
      <c r="AD379" s="225" t="str">
        <f>IF(CONTRATOS[[#This Row],[DIAS_CONTRATO]]&lt;=1800,"PRAZO LEGAL",IF(CONTRATOS[[#This Row],[DIAS_CONTRATO]]&lt;=2130,"EXCEPCIONAL","EMERGENCIAL"))</f>
        <v>PRAZO LEGAL</v>
      </c>
      <c r="AE379" s="215" t="str">
        <f>YEAR(L379) &amp; " - " &amp; IF(MONTH(L379)&lt;=3, "1º Trimestre", IF(MONTH(L379)&lt;=6, "2º Trimestre", IF(MONTH(L379)&lt;=9, "3º Trimestre", IF(MONTH(L379)&lt;=12, "4º Trimestre"))))</f>
        <v>2025 - 1º Trimestre</v>
      </c>
      <c r="AF379" s="218">
        <f>CONTRATOS[[#This Row],[TÉRMINO]]-60</f>
        <v>45667</v>
      </c>
      <c r="AG379" s="116" t="str">
        <f>IF(Z379="","Sem informação", IF(Z379&lt;=AF379, "Dentro do prazo", "Fora do prazo"))</f>
        <v>Sem informação</v>
      </c>
      <c r="AH379" s="263" t="s">
        <v>1306</v>
      </c>
      <c r="AI379" s="215"/>
      <c r="AJ379" s="215" t="s">
        <v>84</v>
      </c>
      <c r="AK379" s="215" t="s">
        <v>86</v>
      </c>
      <c r="AL379" s="215" t="s">
        <v>636</v>
      </c>
      <c r="AM379" s="215" t="s">
        <v>69</v>
      </c>
      <c r="AN379" s="215" t="s">
        <v>69</v>
      </c>
      <c r="AO379" s="231" t="s">
        <v>2321</v>
      </c>
      <c r="AP379" s="227">
        <f ca="1">CONTRATOS[[#This Row],[TÉRMINO]]-TODAY()</f>
        <v>-447</v>
      </c>
      <c r="AQ379" s="215" t="str">
        <f>IF(YEAR(CONTRATOS[[#This Row],[TÉRMINO]])=2024,INT((MONTH(CONTRATOS[[#This Row],[TÉRMINO]])+2)/3),"")</f>
        <v/>
      </c>
      <c r="AR379" s="215"/>
      <c r="AS379" s="58" t="str">
        <f ca="1">IF(TODAY()-AB379&gt;365,"Iniciar Processo de Reajuste","Aguardar anualidade")</f>
        <v>Iniciar Processo de Reajuste</v>
      </c>
      <c r="AT379" s="215" t="str">
        <f>_xlfn.CONCAT(TEXT(B379,"000"),"/",C379)</f>
        <v>019/2024</v>
      </c>
      <c r="AU379" s="215"/>
      <c r="AV379" s="58" t="str" cm="1">
        <f t="array" ref="AV379">IF(CONTRATOS[[#This Row],[NOME DO FISCAL ]]="Sem indicação",
   CONTRATOS[[#This Row],[NOME DO FISCAL ]],
   _xlfn.LET(
      _xlpm.s, " "&amp;TRIM(CONTRATOS[[#This Row],[NOME DO FISCAL ]]),
      _xlpm.n, LEN(_xlpm.s)-1,
      _xlpm.idx, _xlfn.SEQUENCE(1,_xlpm.n),
      _xlpm.letras, IF(MID(_xlpm.s,_xlpm.idx,1)=" ", MID(_xlpm.s,_xlpm.idx+1,1), ""),
      _xlfn.TEXTJOIN("",TRUE,_xlpm.letras)
   )
)</f>
        <v>CMD</v>
      </c>
      <c r="AW379" s="57" t="str">
        <f>IF(CONTRATOS[[#This Row],[FISCAL DEMANDANTE]]="sem indicação",CONTRATOS[[#This Row],[FISCAL TECNICO]],CONTRATOS[[#This Row],[FISCAL DEMANDANTE]])</f>
        <v xml:space="preserve">Claikson Mendonca Duarte </v>
      </c>
      <c r="AX379" s="540" cm="1">
        <f t="array" ref="AX37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79" s="58" t="str">
        <f>_xlfn.CONCAT(CONTRATOS[[#This Row],[ARP ou CONTRATO]],CONTRATOS[[#This Row],[N°ANO]])</f>
        <v>ARP019/2024</v>
      </c>
      <c r="AZ379" s="293" t="str">
        <f>IF(ISNUMBER(FIND("8.666",AA379)),
"Nos termos da Portaria n° 3.615/2021-GP, a prorrogação de contratos administrativos deverá ser instaurada com antecedência mínima de 60 (sessenta) dias do término da vigência, mediante envio do respectivo expediente à SEADM, via SEI.",
IF(ISNUMBER(FIND("14.133",AA379)),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79" s="556"/>
    </row>
    <row r="380" spans="1:53" ht="60.75">
      <c r="A380" s="215" t="s">
        <v>71</v>
      </c>
      <c r="B380" s="216" t="s">
        <v>127</v>
      </c>
      <c r="C380" s="215">
        <v>2024</v>
      </c>
      <c r="D380" s="216" t="s">
        <v>2325</v>
      </c>
      <c r="E380" s="215" t="s">
        <v>2326</v>
      </c>
      <c r="F380" s="217" t="s">
        <v>2318</v>
      </c>
      <c r="G380" s="216" t="s">
        <v>110</v>
      </c>
      <c r="H380" s="215" t="s">
        <v>58</v>
      </c>
      <c r="I380" s="215" t="s">
        <v>2319</v>
      </c>
      <c r="J380" s="218">
        <v>45362</v>
      </c>
      <c r="K380" s="219" t="str">
        <f>TEXT(J380,"DD/MM/AA")</f>
        <v>11/03/24</v>
      </c>
      <c r="L380" s="218">
        <v>45727</v>
      </c>
      <c r="M380" s="220" t="str">
        <f>TEXT(L380,"DD/MM/AA")</f>
        <v>11/03/25</v>
      </c>
      <c r="N380" s="219">
        <f>_xlfn.DAYS(CONTRATOS[[#This Row],[TÉRMINO]],CONTRATOS[[#This Row],[INÍCIO]])</f>
        <v>365</v>
      </c>
      <c r="O380" s="221" t="str">
        <f ca="1">IF(ISBLANK(CONTRATOS[[#This Row],[TÉRMINO]]),"-",IF(ISNUMBER(CONTRATOS[[#This Row],[TÉRMINO]]),IF(CONTRATOS[[#This Row],[TÉRMINO]]&lt;TODAY(),"EXPIRADO",CONTRATOS[[#This Row],[TÉRMINO]]-TODAY()),"INDETERMINADO"))</f>
        <v>EXPIRADO</v>
      </c>
      <c r="P380" s="221" t="str">
        <f ca="1">IF(O380="EXPIRADO","EXPIRADO",(IF(O380&lt;=30,"INFERIOR A 30 DIAS",(IF(O380&lt;=60,"INFERIOR A 60 DIAS",(IF(O380&lt;=90,"INFERIOR A 90 DIAS",(IF(O380&lt;=120,"INFERIOR A 120 DIAS",(IF(O380&lt;150,"INFERIOR A 150 DIAS",(IF(O380=150,"150 DIAS","SUPERIOR A 150 DIAS")))))))))))))</f>
        <v>EXPIRADO</v>
      </c>
      <c r="Q380" s="219" t="str">
        <f ca="1">IF(CONTRATOS[[#This Row],[TÉRMINO]]="","VIGENTE",IF(CONTRATOS[[#This Row],[TÉRMINO]]&gt;=TODAY(),"VIGENTE","EXPIRADO"))</f>
        <v>EXPIRADO</v>
      </c>
      <c r="R380" s="305">
        <v>13970</v>
      </c>
      <c r="S380" s="268" t="s">
        <v>60</v>
      </c>
      <c r="T380" s="66">
        <f>IF(LEFT(AY380,3)="ARP",
    0,
    IFERROR(VLOOKUP(AY380,'M.11 Contratos execução'!A:V,17,FALSE),0)
)</f>
        <v>0</v>
      </c>
      <c r="U380" s="455" t="s">
        <v>78</v>
      </c>
      <c r="V380" s="222" t="s">
        <v>2320</v>
      </c>
      <c r="W380" s="96" cm="1">
        <f t="array" ref="W38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80" s="96" cm="1">
        <f t="array" ref="X38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13970</v>
      </c>
      <c r="Y380" s="223"/>
      <c r="Z380" s="224"/>
      <c r="AA380" s="215" t="s">
        <v>64</v>
      </c>
      <c r="AB380" s="215"/>
      <c r="AC380" s="215" t="s">
        <v>66</v>
      </c>
      <c r="AD380" s="282" t="str">
        <f>IF(CONTRATOS[[#This Row],[DIAS_CONTRATO]]&lt;=1800,"PRAZO LEGAL",IF(CONTRATOS[[#This Row],[DIAS_CONTRATO]]&lt;=2130,"EXCEPCIONAL","EMERGENCIAL"))</f>
        <v>PRAZO LEGAL</v>
      </c>
      <c r="AE380" s="215" t="str">
        <f>YEAR(L380) &amp; " - " &amp; IF(MONTH(L380)&lt;=3, "1º Trimestre", IF(MONTH(L380)&lt;=6, "2º Trimestre", IF(MONTH(L380)&lt;=9, "3º Trimestre", IF(MONTH(L380)&lt;=12, "4º Trimestre"))))</f>
        <v>2025 - 1º Trimestre</v>
      </c>
      <c r="AF380" s="218">
        <f>CONTRATOS[[#This Row],[TÉRMINO]]-60</f>
        <v>45667</v>
      </c>
      <c r="AG380" s="116" t="str">
        <f>IF(Z380="","Sem informação", IF(Z380&lt;=AF380, "Dentro do prazo", "Fora do prazo"))</f>
        <v>Sem informação</v>
      </c>
      <c r="AH380" s="215" t="s">
        <v>1306</v>
      </c>
      <c r="AI380" s="215"/>
      <c r="AJ380" s="215" t="s">
        <v>84</v>
      </c>
      <c r="AK380" s="215" t="s">
        <v>86</v>
      </c>
      <c r="AL380" s="215" t="s">
        <v>636</v>
      </c>
      <c r="AM380" s="215" t="s">
        <v>69</v>
      </c>
      <c r="AN380" s="215" t="s">
        <v>69</v>
      </c>
      <c r="AO380" s="231" t="s">
        <v>2321</v>
      </c>
      <c r="AP380" s="227">
        <f ca="1">CONTRATOS[[#This Row],[TÉRMINO]]-TODAY()</f>
        <v>-447</v>
      </c>
      <c r="AQ380" s="215" t="str">
        <f>IF(YEAR(CONTRATOS[[#This Row],[TÉRMINO]])=2024,INT((MONTH(CONTRATOS[[#This Row],[TÉRMINO]])+2)/3),"")</f>
        <v/>
      </c>
      <c r="AR380" s="215"/>
      <c r="AS380" s="58" t="str">
        <f ca="1">IF(TODAY()-AB380&gt;365,"Iniciar Processo de Reajuste","Aguardar anualidade")</f>
        <v>Iniciar Processo de Reajuste</v>
      </c>
      <c r="AT380" s="215" t="str">
        <f>_xlfn.CONCAT(TEXT(B380,"000"),"/",C380)</f>
        <v>020/2024</v>
      </c>
      <c r="AU380" s="215"/>
      <c r="AV380" s="58" t="str" cm="1">
        <f t="array" ref="AV380">IF(CONTRATOS[[#This Row],[NOME DO FISCAL ]]="Sem indicação",
   CONTRATOS[[#This Row],[NOME DO FISCAL ]],
   _xlfn.LET(
      _xlpm.s, " "&amp;TRIM(CONTRATOS[[#This Row],[NOME DO FISCAL ]]),
      _xlpm.n, LEN(_xlpm.s)-1,
      _xlpm.idx, _xlfn.SEQUENCE(1,_xlpm.n),
      _xlpm.letras, IF(MID(_xlpm.s,_xlpm.idx,1)=" ", MID(_xlpm.s,_xlpm.idx+1,1), ""),
      _xlfn.TEXTJOIN("",TRUE,_xlpm.letras)
   )
)</f>
        <v>CMD</v>
      </c>
      <c r="AW380" s="57" t="str">
        <f>IF(CONTRATOS[[#This Row],[FISCAL DEMANDANTE]]="sem indicação",CONTRATOS[[#This Row],[FISCAL TECNICO]],CONTRATOS[[#This Row],[FISCAL DEMANDANTE]])</f>
        <v xml:space="preserve">Claikson Mendonca Duarte </v>
      </c>
      <c r="AX380" s="540" cm="1">
        <f t="array" ref="AX38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80" s="58" t="str">
        <f>_xlfn.CONCAT(CONTRATOS[[#This Row],[ARP ou CONTRATO]],CONTRATOS[[#This Row],[N°ANO]])</f>
        <v>ARP020/2024</v>
      </c>
      <c r="AZ380" s="293" t="str">
        <f>IF(ISNUMBER(FIND("8.666",AA380)),
"Nos termos da Portaria n° 3.615/2021-GP, a prorrogação de contratos administrativos deverá ser instaurada com antecedência mínima de 60 (sessenta) dias do término da vigência, mediante envio do respectivo expediente à SEADM, via SEI.",
IF(ISNUMBER(FIND("14.133",AA380)),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80" s="556"/>
    </row>
    <row r="381" spans="1:53" ht="60.75">
      <c r="A381" s="215" t="s">
        <v>71</v>
      </c>
      <c r="B381" s="216" t="s">
        <v>338</v>
      </c>
      <c r="C381" s="215">
        <v>2024</v>
      </c>
      <c r="D381" s="216" t="s">
        <v>2327</v>
      </c>
      <c r="E381" s="215" t="s">
        <v>661</v>
      </c>
      <c r="F381" s="217" t="s">
        <v>2318</v>
      </c>
      <c r="G381" s="216" t="s">
        <v>110</v>
      </c>
      <c r="H381" s="215" t="s">
        <v>58</v>
      </c>
      <c r="I381" s="215" t="s">
        <v>2319</v>
      </c>
      <c r="J381" s="218">
        <v>45362</v>
      </c>
      <c r="K381" s="219" t="str">
        <f>TEXT(J381,"DD/MM/AA")</f>
        <v>11/03/24</v>
      </c>
      <c r="L381" s="218">
        <v>45727</v>
      </c>
      <c r="M381" s="220" t="str">
        <f>TEXT(L381,"DD/MM/AA")</f>
        <v>11/03/25</v>
      </c>
      <c r="N381" s="219">
        <f>_xlfn.DAYS(CONTRATOS[[#This Row],[TÉRMINO]],CONTRATOS[[#This Row],[INÍCIO]])</f>
        <v>365</v>
      </c>
      <c r="O381" s="221" t="str">
        <f ca="1">IF(ISBLANK(CONTRATOS[[#This Row],[TÉRMINO]]),"-",IF(ISNUMBER(CONTRATOS[[#This Row],[TÉRMINO]]),IF(CONTRATOS[[#This Row],[TÉRMINO]]&lt;TODAY(),"EXPIRADO",CONTRATOS[[#This Row],[TÉRMINO]]-TODAY()),"INDETERMINADO"))</f>
        <v>EXPIRADO</v>
      </c>
      <c r="P381" s="221" t="str">
        <f ca="1">IF(O381="EXPIRADO","EXPIRADO",(IF(O381&lt;=30,"INFERIOR A 30 DIAS",(IF(O381&lt;=60,"INFERIOR A 60 DIAS",(IF(O381&lt;=90,"INFERIOR A 90 DIAS",(IF(O381&lt;=120,"INFERIOR A 120 DIAS",(IF(O381&lt;150,"INFERIOR A 150 DIAS",(IF(O381=150,"150 DIAS","SUPERIOR A 150 DIAS")))))))))))))</f>
        <v>EXPIRADO</v>
      </c>
      <c r="Q381" s="219" t="str">
        <f ca="1">IF(CONTRATOS[[#This Row],[TÉRMINO]]="","VIGENTE",IF(CONTRATOS[[#This Row],[TÉRMINO]]&gt;=TODAY(),"VIGENTE","EXPIRADO"))</f>
        <v>EXPIRADO</v>
      </c>
      <c r="R381" s="305">
        <v>4200</v>
      </c>
      <c r="S381" s="268" t="s">
        <v>60</v>
      </c>
      <c r="T381" s="66">
        <f>IF(LEFT(AY381,3)="ARP",
    0,
    IFERROR(VLOOKUP(AY381,'M.11 Contratos execução'!A:V,17,FALSE),0)
)</f>
        <v>0</v>
      </c>
      <c r="U381" s="58" t="s">
        <v>78</v>
      </c>
      <c r="V381" s="222" t="s">
        <v>2328</v>
      </c>
      <c r="W381" s="96" cm="1">
        <f t="array" ref="W38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81" s="96" cm="1">
        <f t="array" ref="X38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4200</v>
      </c>
      <c r="Y381" s="223"/>
      <c r="Z381" s="224"/>
      <c r="AA381" s="215" t="s">
        <v>64</v>
      </c>
      <c r="AB381" s="215"/>
      <c r="AC381" s="215" t="s">
        <v>66</v>
      </c>
      <c r="AD381" s="225" t="str">
        <f>IF(CONTRATOS[[#This Row],[DIAS_CONTRATO]]&lt;=1800,"PRAZO LEGAL",IF(CONTRATOS[[#This Row],[DIAS_CONTRATO]]&lt;=2130,"EXCEPCIONAL","EMERGENCIAL"))</f>
        <v>PRAZO LEGAL</v>
      </c>
      <c r="AE381" s="215" t="str">
        <f>YEAR(L381) &amp; " - " &amp; IF(MONTH(L381)&lt;=3, "1º Trimestre", IF(MONTH(L381)&lt;=6, "2º Trimestre", IF(MONTH(L381)&lt;=9, "3º Trimestre", IF(MONTH(L381)&lt;=12, "4º Trimestre"))))</f>
        <v>2025 - 1º Trimestre</v>
      </c>
      <c r="AF381" s="218">
        <f>CONTRATOS[[#This Row],[TÉRMINO]]-60</f>
        <v>45667</v>
      </c>
      <c r="AG381" s="116" t="str">
        <f>IF(Z381="","Sem informação", IF(Z381&lt;=AF381, "Dentro do prazo", "Fora do prazo"))</f>
        <v>Sem informação</v>
      </c>
      <c r="AH381" s="263" t="s">
        <v>1306</v>
      </c>
      <c r="AI381" s="215"/>
      <c r="AJ381" s="215" t="s">
        <v>84</v>
      </c>
      <c r="AK381" s="215" t="s">
        <v>86</v>
      </c>
      <c r="AL381" s="215" t="s">
        <v>636</v>
      </c>
      <c r="AM381" s="215" t="s">
        <v>69</v>
      </c>
      <c r="AN381" s="215" t="s">
        <v>69</v>
      </c>
      <c r="AO381" s="231" t="s">
        <v>2321</v>
      </c>
      <c r="AP381" s="227">
        <f ca="1">CONTRATOS[[#This Row],[TÉRMINO]]-TODAY()</f>
        <v>-447</v>
      </c>
      <c r="AQ381" s="215" t="str">
        <f>IF(YEAR(CONTRATOS[[#This Row],[TÉRMINO]])=2024,INT((MONTH(CONTRATOS[[#This Row],[TÉRMINO]])+2)/3),"")</f>
        <v/>
      </c>
      <c r="AR381" s="215"/>
      <c r="AS381" s="58" t="str">
        <f ca="1">IF(TODAY()-AB381&gt;365,"Iniciar Processo de Reajuste","Aguardar anualidade")</f>
        <v>Iniciar Processo de Reajuste</v>
      </c>
      <c r="AT381" s="215" t="str">
        <f>_xlfn.CONCAT(TEXT(B381,"000"),"/",C381)</f>
        <v>021/2024</v>
      </c>
      <c r="AU381" s="215"/>
      <c r="AV381" s="58" t="str" cm="1">
        <f t="array" ref="AV381">IF(CONTRATOS[[#This Row],[NOME DO FISCAL ]]="Sem indicação",
   CONTRATOS[[#This Row],[NOME DO FISCAL ]],
   _xlfn.LET(
      _xlpm.s, " "&amp;TRIM(CONTRATOS[[#This Row],[NOME DO FISCAL ]]),
      _xlpm.n, LEN(_xlpm.s)-1,
      _xlpm.idx, _xlfn.SEQUENCE(1,_xlpm.n),
      _xlpm.letras, IF(MID(_xlpm.s,_xlpm.idx,1)=" ", MID(_xlpm.s,_xlpm.idx+1,1), ""),
      _xlfn.TEXTJOIN("",TRUE,_xlpm.letras)
   )
)</f>
        <v>CMD</v>
      </c>
      <c r="AW381" s="57" t="str">
        <f>IF(CONTRATOS[[#This Row],[FISCAL DEMANDANTE]]="sem indicação",CONTRATOS[[#This Row],[FISCAL TECNICO]],CONTRATOS[[#This Row],[FISCAL DEMANDANTE]])</f>
        <v xml:space="preserve">Claikson Mendonca Duarte </v>
      </c>
      <c r="AX381" s="540" cm="1">
        <f t="array" ref="AX38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81" s="58" t="str">
        <f>_xlfn.CONCAT(CONTRATOS[[#This Row],[ARP ou CONTRATO]],CONTRATOS[[#This Row],[N°ANO]])</f>
        <v>ARP021/2024</v>
      </c>
      <c r="AZ381" s="293" t="str">
        <f>IF(ISNUMBER(FIND("8.666",AA381)),
"Nos termos da Portaria n° 3.615/2021-GP, a prorrogação de contratos administrativos deverá ser instaurada com antecedência mínima de 60 (sessenta) dias do término da vigência, mediante envio do respectivo expediente à SEADM, via SEI.",
IF(ISNUMBER(FIND("14.133",AA381)),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81" s="556"/>
    </row>
    <row r="382" spans="1:53" ht="60">
      <c r="A382" s="215" t="s">
        <v>71</v>
      </c>
      <c r="B382" s="216" t="s">
        <v>689</v>
      </c>
      <c r="C382" s="215">
        <v>2024</v>
      </c>
      <c r="D382" s="216" t="s">
        <v>2329</v>
      </c>
      <c r="E382" s="215" t="s">
        <v>762</v>
      </c>
      <c r="F382" s="217" t="s">
        <v>2330</v>
      </c>
      <c r="G382" s="216" t="s">
        <v>110</v>
      </c>
      <c r="H382" s="215" t="s">
        <v>58</v>
      </c>
      <c r="I382" s="215" t="s">
        <v>1371</v>
      </c>
      <c r="J382" s="218">
        <v>45364</v>
      </c>
      <c r="K382" s="219" t="str">
        <f>TEXT(J382,"DD/MM/AA")</f>
        <v>13/03/24</v>
      </c>
      <c r="L382" s="218">
        <v>45729</v>
      </c>
      <c r="M382" s="220" t="str">
        <f>TEXT(L382,"DD/MM/AA")</f>
        <v>13/03/25</v>
      </c>
      <c r="N382" s="219">
        <f>_xlfn.DAYS(CONTRATOS[[#This Row],[TÉRMINO]],CONTRATOS[[#This Row],[INÍCIO]])</f>
        <v>365</v>
      </c>
      <c r="O382" s="221" t="str">
        <f ca="1">IF(ISBLANK(CONTRATOS[[#This Row],[TÉRMINO]]),"-",IF(ISNUMBER(CONTRATOS[[#This Row],[TÉRMINO]]),IF(CONTRATOS[[#This Row],[TÉRMINO]]&lt;TODAY(),"EXPIRADO",CONTRATOS[[#This Row],[TÉRMINO]]-TODAY()),"INDETERMINADO"))</f>
        <v>EXPIRADO</v>
      </c>
      <c r="P382" s="221" t="str">
        <f ca="1">IF(O382="EXPIRADO","EXPIRADO",(IF(O382&lt;=30,"INFERIOR A 30 DIAS",(IF(O382&lt;=60,"INFERIOR A 60 DIAS",(IF(O382&lt;=90,"INFERIOR A 90 DIAS",(IF(O382&lt;=120,"INFERIOR A 120 DIAS",(IF(O382&lt;150,"INFERIOR A 150 DIAS",(IF(O382=150,"150 DIAS","SUPERIOR A 150 DIAS")))))))))))))</f>
        <v>EXPIRADO</v>
      </c>
      <c r="Q382" s="219" t="str">
        <f ca="1">IF(CONTRATOS[[#This Row],[TÉRMINO]]="","VIGENTE",IF(CONTRATOS[[#This Row],[TÉRMINO]]&gt;=TODAY(),"VIGENTE","EXPIRADO"))</f>
        <v>EXPIRADO</v>
      </c>
      <c r="R382" s="305">
        <v>123020</v>
      </c>
      <c r="S382" s="268" t="s">
        <v>60</v>
      </c>
      <c r="T382" s="66">
        <f>IF(LEFT(AY382,3)="ARP",
    0,
    IFERROR(VLOOKUP(AY382,'M.11 Contratos execução'!A:V,17,FALSE),0)
)</f>
        <v>0</v>
      </c>
      <c r="U382" s="455" t="s">
        <v>78</v>
      </c>
      <c r="V382" s="222" t="s">
        <v>2331</v>
      </c>
      <c r="W382" s="96" cm="1">
        <f t="array" ref="W38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82" s="96" cm="1">
        <f t="array" ref="X38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123020</v>
      </c>
      <c r="Y382" s="223"/>
      <c r="Z382" s="224"/>
      <c r="AA382" s="215" t="s">
        <v>64</v>
      </c>
      <c r="AB382" s="215"/>
      <c r="AC382" s="215" t="s">
        <v>66</v>
      </c>
      <c r="AD382" s="282" t="str">
        <f>IF(CONTRATOS[[#This Row],[DIAS_CONTRATO]]&lt;=1800,"PRAZO LEGAL",IF(CONTRATOS[[#This Row],[DIAS_CONTRATO]]&lt;=2130,"EXCEPCIONAL","EMERGENCIAL"))</f>
        <v>PRAZO LEGAL</v>
      </c>
      <c r="AE382" s="215" t="str">
        <f>YEAR(L382) &amp; " - " &amp; IF(MONTH(L382)&lt;=3, "1º Trimestre", IF(MONTH(L382)&lt;=6, "2º Trimestre", IF(MONTH(L382)&lt;=9, "3º Trimestre", IF(MONTH(L382)&lt;=12, "4º Trimestre"))))</f>
        <v>2025 - 1º Trimestre</v>
      </c>
      <c r="AF382" s="218">
        <f>CONTRATOS[[#This Row],[TÉRMINO]]-60</f>
        <v>45669</v>
      </c>
      <c r="AG382" s="116" t="str">
        <f>IF(Z382="","Sem informação", IF(Z382&lt;=AF382, "Dentro do prazo", "Fora do prazo"))</f>
        <v>Sem informação</v>
      </c>
      <c r="AH382" s="263" t="s">
        <v>1306</v>
      </c>
      <c r="AI382" s="215"/>
      <c r="AJ382" s="215" t="s">
        <v>283</v>
      </c>
      <c r="AK382" s="215" t="s">
        <v>622</v>
      </c>
      <c r="AL382" s="215" t="s">
        <v>624</v>
      </c>
      <c r="AM382" s="215" t="s">
        <v>69</v>
      </c>
      <c r="AN382" s="215" t="s">
        <v>69</v>
      </c>
      <c r="AO382" s="226" t="s">
        <v>2332</v>
      </c>
      <c r="AP382" s="227">
        <f ca="1">CONTRATOS[[#This Row],[TÉRMINO]]-TODAY()</f>
        <v>-445</v>
      </c>
      <c r="AQ382" s="215" t="str">
        <f>IF(YEAR(CONTRATOS[[#This Row],[TÉRMINO]])=2024,INT((MONTH(CONTRATOS[[#This Row],[TÉRMINO]])+2)/3),"")</f>
        <v/>
      </c>
      <c r="AR382" s="215"/>
      <c r="AS382" s="58" t="str">
        <f ca="1">IF(TODAY()-AB382&gt;365,"Iniciar Processo de Reajuste","Aguardar anualidade")</f>
        <v>Iniciar Processo de Reajuste</v>
      </c>
      <c r="AT382" s="215" t="str">
        <f>_xlfn.CONCAT(TEXT(B382,"000"),"/",C382)</f>
        <v>022/2024</v>
      </c>
      <c r="AU382" s="215"/>
      <c r="AV382" s="58" t="str" cm="1">
        <f t="array" ref="AV382">IF(CONTRATOS[[#This Row],[NOME DO FISCAL ]]="Sem indicação",
   CONTRATOS[[#This Row],[NOME DO FISCAL ]],
   _xlfn.LET(
      _xlpm.s, " "&amp;TRIM(CONTRATOS[[#This Row],[NOME DO FISCAL ]]),
      _xlpm.n, LEN(_xlpm.s)-1,
      _xlpm.idx, _xlfn.SEQUENCE(1,_xlpm.n),
      _xlpm.letras, IF(MID(_xlpm.s,_xlpm.idx,1)=" ", MID(_xlpm.s,_xlpm.idx+1,1), ""),
      _xlfn.TEXTJOIN("",TRUE,_xlpm.letras)
   )
)</f>
        <v>RdCAOB</v>
      </c>
      <c r="AW382" s="57" t="str">
        <f>IF(CONTRATOS[[#This Row],[FISCAL DEMANDANTE]]="sem indicação",CONTRATOS[[#This Row],[FISCAL TECNICO]],CONTRATOS[[#This Row],[FISCAL DEMANDANTE]])</f>
        <v>Rita de Cássia Araújo Oliveira Barata</v>
      </c>
      <c r="AX382" s="540" cm="1">
        <f t="array" ref="AX38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82" s="58" t="str">
        <f>_xlfn.CONCAT(CONTRATOS[[#This Row],[ARP ou CONTRATO]],CONTRATOS[[#This Row],[N°ANO]])</f>
        <v>ARP022/2024</v>
      </c>
      <c r="AZ382" s="293" t="str">
        <f>IF(ISNUMBER(FIND("8.666",AA382)),
"Nos termos da Portaria n° 3.615/2021-GP, a prorrogação de contratos administrativos deverá ser instaurada com antecedência mínima de 60 (sessenta) dias do término da vigência, mediante envio do respectivo expediente à SEADM, via SEI.",
IF(ISNUMBER(FIND("14.133",AA382)),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82" s="556"/>
    </row>
    <row r="383" spans="1:53" ht="60">
      <c r="A383" s="215" t="s">
        <v>71</v>
      </c>
      <c r="B383" s="216" t="s">
        <v>1011</v>
      </c>
      <c r="C383" s="215">
        <v>2024</v>
      </c>
      <c r="D383" s="216" t="s">
        <v>2333</v>
      </c>
      <c r="E383" s="215" t="s">
        <v>2334</v>
      </c>
      <c r="F383" s="217" t="s">
        <v>2335</v>
      </c>
      <c r="G383" s="216" t="s">
        <v>76</v>
      </c>
      <c r="H383" s="215" t="s">
        <v>58</v>
      </c>
      <c r="I383" s="215" t="s">
        <v>2336</v>
      </c>
      <c r="J383" s="218">
        <v>45371</v>
      </c>
      <c r="K383" s="219" t="str">
        <f>TEXT(J383,"DD/MM/AA")</f>
        <v>20/03/24</v>
      </c>
      <c r="L383" s="218">
        <v>45736</v>
      </c>
      <c r="M383" s="220" t="str">
        <f>TEXT(L383,"DD/MM/AA")</f>
        <v>20/03/25</v>
      </c>
      <c r="N383" s="219">
        <f>_xlfn.DAYS(CONTRATOS[[#This Row],[TÉRMINO]],CONTRATOS[[#This Row],[INÍCIO]])</f>
        <v>365</v>
      </c>
      <c r="O383" s="221" t="str">
        <f ca="1">IF(ISBLANK(CONTRATOS[[#This Row],[TÉRMINO]]),"-",IF(ISNUMBER(CONTRATOS[[#This Row],[TÉRMINO]]),IF(CONTRATOS[[#This Row],[TÉRMINO]]&lt;TODAY(),"EXPIRADO",CONTRATOS[[#This Row],[TÉRMINO]]-TODAY()),"INDETERMINADO"))</f>
        <v>EXPIRADO</v>
      </c>
      <c r="P383" s="221" t="str">
        <f ca="1">IF(O383="EXPIRADO","EXPIRADO",(IF(O383&lt;=30,"INFERIOR A 30 DIAS",(IF(O383&lt;=60,"INFERIOR A 60 DIAS",(IF(O383&lt;=90,"INFERIOR A 90 DIAS",(IF(O383&lt;=120,"INFERIOR A 120 DIAS",(IF(O383&lt;150,"INFERIOR A 150 DIAS",(IF(O383=150,"150 DIAS","SUPERIOR A 150 DIAS")))))))))))))</f>
        <v>EXPIRADO</v>
      </c>
      <c r="Q383" s="219" t="str">
        <f ca="1">IF(CONTRATOS[[#This Row],[TÉRMINO]]="","VIGENTE",IF(CONTRATOS[[#This Row],[TÉRMINO]]&gt;=TODAY(),"VIGENTE","EXPIRADO"))</f>
        <v>EXPIRADO</v>
      </c>
      <c r="R383" s="309">
        <v>10782</v>
      </c>
      <c r="S383" s="268" t="s">
        <v>60</v>
      </c>
      <c r="T383" s="66">
        <f>IF(LEFT(AY383,3)="ARP",
    0,
    IFERROR(VLOOKUP(AY383,'M.11 Contratos execução'!A:V,17,FALSE),0)
)</f>
        <v>0</v>
      </c>
      <c r="U383" s="58" t="s">
        <v>78</v>
      </c>
      <c r="V383" s="222" t="s">
        <v>2337</v>
      </c>
      <c r="W383" s="96" cm="1">
        <f t="array" ref="W38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83" s="96" cm="1">
        <f t="array" ref="X38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10782</v>
      </c>
      <c r="Y383" s="223"/>
      <c r="Z383" s="224"/>
      <c r="AA383" s="215" t="s">
        <v>64</v>
      </c>
      <c r="AB383" s="215"/>
      <c r="AC383" s="215" t="s">
        <v>66</v>
      </c>
      <c r="AD383" s="225" t="str">
        <f>IF(CONTRATOS[[#This Row],[DIAS_CONTRATO]]&lt;=1800,"PRAZO LEGAL",IF(CONTRATOS[[#This Row],[DIAS_CONTRATO]]&lt;=2130,"EXCEPCIONAL","EMERGENCIAL"))</f>
        <v>PRAZO LEGAL</v>
      </c>
      <c r="AE383" s="215" t="str">
        <f>YEAR(L383) &amp; " - " &amp; IF(MONTH(L383)&lt;=3, "1º Trimestre", IF(MONTH(L383)&lt;=6, "2º Trimestre", IF(MONTH(L383)&lt;=9, "3º Trimestre", IF(MONTH(L383)&lt;=12, "4º Trimestre"))))</f>
        <v>2025 - 1º Trimestre</v>
      </c>
      <c r="AF383" s="218">
        <f>CONTRATOS[[#This Row],[TÉRMINO]]-60</f>
        <v>45676</v>
      </c>
      <c r="AG383" s="116" t="str">
        <f>IF(Z383="","Sem informação", IF(Z383&lt;=AF383, "Dentro do prazo", "Fora do prazo"))</f>
        <v>Sem informação</v>
      </c>
      <c r="AH383" s="215" t="s">
        <v>1306</v>
      </c>
      <c r="AI383" s="215"/>
      <c r="AJ383" s="215" t="s">
        <v>137</v>
      </c>
      <c r="AK383" s="215" t="s">
        <v>747</v>
      </c>
      <c r="AL383" s="215" t="s">
        <v>1087</v>
      </c>
      <c r="AM383" s="215" t="s">
        <v>69</v>
      </c>
      <c r="AN383" s="215" t="s">
        <v>69</v>
      </c>
      <c r="AO383" s="226" t="s">
        <v>2338</v>
      </c>
      <c r="AP383" s="227">
        <f ca="1">CONTRATOS[[#This Row],[TÉRMINO]]-TODAY()</f>
        <v>-438</v>
      </c>
      <c r="AQ383" s="215" t="str">
        <f>IF(YEAR(CONTRATOS[[#This Row],[TÉRMINO]])=2024,INT((MONTH(CONTRATOS[[#This Row],[TÉRMINO]])+2)/3),"")</f>
        <v/>
      </c>
      <c r="AR383" s="215"/>
      <c r="AS383" s="58" t="str">
        <f ca="1">IF(TODAY()-AB383&gt;365,"Iniciar Processo de Reajuste","Aguardar anualidade")</f>
        <v>Iniciar Processo de Reajuste</v>
      </c>
      <c r="AT383" s="215" t="str">
        <f>_xlfn.CONCAT(TEXT(B383,"000"),"/",C383)</f>
        <v>023/2024</v>
      </c>
      <c r="AU383" s="215"/>
      <c r="AV383" s="58" t="str" cm="1">
        <f t="array" ref="AV383">IF(CONTRATOS[[#This Row],[NOME DO FISCAL ]]="Sem indicação",
   CONTRATOS[[#This Row],[NOME DO FISCAL ]],
   _xlfn.LET(
      _xlpm.s, " "&amp;TRIM(CONTRATOS[[#This Row],[NOME DO FISCAL ]]),
      _xlpm.n, LEN(_xlpm.s)-1,
      _xlpm.idx, _xlfn.SEQUENCE(1,_xlpm.n),
      _xlpm.letras, IF(MID(_xlpm.s,_xlpm.idx,1)=" ", MID(_xlpm.s,_xlpm.idx+1,1), ""),
      _xlfn.TEXTJOIN("",TRUE,_xlpm.letras)
   )
)</f>
        <v>WASM</v>
      </c>
      <c r="AW383" s="57" t="str">
        <f>IF(CONTRATOS[[#This Row],[FISCAL DEMANDANTE]]="sem indicação",CONTRATOS[[#This Row],[FISCAL TECNICO]],CONTRATOS[[#This Row],[FISCAL DEMANDANTE]])</f>
        <v>Wanderson Alcides Sena Marques</v>
      </c>
      <c r="AX383" s="540" cm="1">
        <f t="array" ref="AX38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83" s="58" t="str">
        <f>_xlfn.CONCAT(CONTRATOS[[#This Row],[ARP ou CONTRATO]],CONTRATOS[[#This Row],[N°ANO]])</f>
        <v>ARP023/2024</v>
      </c>
      <c r="AZ383" s="293" t="str">
        <f>IF(ISNUMBER(FIND("8.666",AA383)),
"Nos termos da Portaria n° 3.615/2021-GP, a prorrogação de contratos administrativos deverá ser instaurada com antecedência mínima de 60 (sessenta) dias do término da vigência, mediante envio do respectivo expediente à SEADM, via SEI.",
IF(ISNUMBER(FIND("14.133",AA383)),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83" s="556"/>
    </row>
    <row r="384" spans="1:53" ht="60">
      <c r="A384" s="215" t="s">
        <v>71</v>
      </c>
      <c r="B384" s="216" t="s">
        <v>1157</v>
      </c>
      <c r="C384" s="215">
        <v>2024</v>
      </c>
      <c r="D384" s="216" t="s">
        <v>2339</v>
      </c>
      <c r="E384" s="215" t="s">
        <v>2340</v>
      </c>
      <c r="F384" s="217" t="s">
        <v>2335</v>
      </c>
      <c r="G384" s="216" t="s">
        <v>76</v>
      </c>
      <c r="H384" s="215" t="s">
        <v>58</v>
      </c>
      <c r="I384" s="215" t="s">
        <v>2336</v>
      </c>
      <c r="J384" s="218">
        <v>45371</v>
      </c>
      <c r="K384" s="219" t="str">
        <f>TEXT(J384,"DD/MM/AA")</f>
        <v>20/03/24</v>
      </c>
      <c r="L384" s="218">
        <v>45736</v>
      </c>
      <c r="M384" s="220" t="str">
        <f>TEXT(L384,"DD/MM/AA")</f>
        <v>20/03/25</v>
      </c>
      <c r="N384" s="219">
        <f>_xlfn.DAYS(CONTRATOS[[#This Row],[TÉRMINO]],CONTRATOS[[#This Row],[INÍCIO]])</f>
        <v>365</v>
      </c>
      <c r="O384" s="221" t="str">
        <f ca="1">IF(ISBLANK(CONTRATOS[[#This Row],[TÉRMINO]]),"-",IF(ISNUMBER(CONTRATOS[[#This Row],[TÉRMINO]]),IF(CONTRATOS[[#This Row],[TÉRMINO]]&lt;TODAY(),"EXPIRADO",CONTRATOS[[#This Row],[TÉRMINO]]-TODAY()),"INDETERMINADO"))</f>
        <v>EXPIRADO</v>
      </c>
      <c r="P384" s="221" t="str">
        <f ca="1">IF(O384="EXPIRADO","EXPIRADO",(IF(O384&lt;=30,"INFERIOR A 30 DIAS",(IF(O384&lt;=60,"INFERIOR A 60 DIAS",(IF(O384&lt;=90,"INFERIOR A 90 DIAS",(IF(O384&lt;=120,"INFERIOR A 120 DIAS",(IF(O384&lt;150,"INFERIOR A 150 DIAS",(IF(O384=150,"150 DIAS","SUPERIOR A 150 DIAS")))))))))))))</f>
        <v>EXPIRADO</v>
      </c>
      <c r="Q384" s="219" t="str">
        <f ca="1">IF(CONTRATOS[[#This Row],[TÉRMINO]]="","VIGENTE",IF(CONTRATOS[[#This Row],[TÉRMINO]]&gt;=TODAY(),"VIGENTE","EXPIRADO"))</f>
        <v>EXPIRADO</v>
      </c>
      <c r="R384" s="309">
        <v>44177.91</v>
      </c>
      <c r="S384" s="268" t="s">
        <v>60</v>
      </c>
      <c r="T384" s="66">
        <f>IF(LEFT(AY384,3)="ARP",
    0,
    IFERROR(VLOOKUP(AY384,'M.11 Contratos execução'!A:V,17,FALSE),0)
)</f>
        <v>0</v>
      </c>
      <c r="U384" s="455" t="s">
        <v>78</v>
      </c>
      <c r="V384" s="222" t="s">
        <v>2341</v>
      </c>
      <c r="W384" s="96" cm="1">
        <f t="array" ref="W38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84" s="96" cm="1">
        <f t="array" ref="X38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44177.91</v>
      </c>
      <c r="Y384" s="223"/>
      <c r="Z384" s="224"/>
      <c r="AA384" s="215" t="s">
        <v>64</v>
      </c>
      <c r="AB384" s="215"/>
      <c r="AC384" s="215" t="s">
        <v>66</v>
      </c>
      <c r="AD384" s="225" t="str">
        <f>IF(CONTRATOS[[#This Row],[DIAS_CONTRATO]]&lt;=1800,"PRAZO LEGAL",IF(CONTRATOS[[#This Row],[DIAS_CONTRATO]]&lt;=2130,"EXCEPCIONAL","EMERGENCIAL"))</f>
        <v>PRAZO LEGAL</v>
      </c>
      <c r="AE384" s="215" t="str">
        <f>YEAR(L384) &amp; " - " &amp; IF(MONTH(L384)&lt;=3, "1º Trimestre", IF(MONTH(L384)&lt;=6, "2º Trimestre", IF(MONTH(L384)&lt;=9, "3º Trimestre", IF(MONTH(L384)&lt;=12, "4º Trimestre"))))</f>
        <v>2025 - 1º Trimestre</v>
      </c>
      <c r="AF384" s="218">
        <f>CONTRATOS[[#This Row],[TÉRMINO]]-60</f>
        <v>45676</v>
      </c>
      <c r="AG384" s="116" t="str">
        <f>IF(Z384="","Sem informação", IF(Z384&lt;=AF384, "Dentro do prazo", "Fora do prazo"))</f>
        <v>Sem informação</v>
      </c>
      <c r="AH384" s="263" t="s">
        <v>1306</v>
      </c>
      <c r="AI384" s="215"/>
      <c r="AJ384" s="215" t="s">
        <v>137</v>
      </c>
      <c r="AK384" s="215" t="s">
        <v>747</v>
      </c>
      <c r="AL384" s="215" t="s">
        <v>1087</v>
      </c>
      <c r="AM384" s="215" t="s">
        <v>69</v>
      </c>
      <c r="AN384" s="215" t="s">
        <v>69</v>
      </c>
      <c r="AO384" s="226" t="s">
        <v>2338</v>
      </c>
      <c r="AP384" s="227">
        <f ca="1">CONTRATOS[[#This Row],[TÉRMINO]]-TODAY()</f>
        <v>-438</v>
      </c>
      <c r="AQ384" s="215" t="str">
        <f>IF(YEAR(CONTRATOS[[#This Row],[TÉRMINO]])=2024,INT((MONTH(CONTRATOS[[#This Row],[TÉRMINO]])+2)/3),"")</f>
        <v/>
      </c>
      <c r="AR384" s="215"/>
      <c r="AS384" s="58" t="str">
        <f ca="1">IF(TODAY()-AB384&gt;365,"Iniciar Processo de Reajuste","Aguardar anualidade")</f>
        <v>Iniciar Processo de Reajuste</v>
      </c>
      <c r="AT384" s="215" t="str">
        <f>_xlfn.CONCAT(TEXT(B384,"000"),"/",C384)</f>
        <v>024/2024</v>
      </c>
      <c r="AU384" s="215"/>
      <c r="AV384" s="58" t="str" cm="1">
        <f t="array" ref="AV384">IF(CONTRATOS[[#This Row],[NOME DO FISCAL ]]="Sem indicação",
   CONTRATOS[[#This Row],[NOME DO FISCAL ]],
   _xlfn.LET(
      _xlpm.s, " "&amp;TRIM(CONTRATOS[[#This Row],[NOME DO FISCAL ]]),
      _xlpm.n, LEN(_xlpm.s)-1,
      _xlpm.idx, _xlfn.SEQUENCE(1,_xlpm.n),
      _xlpm.letras, IF(MID(_xlpm.s,_xlpm.idx,1)=" ", MID(_xlpm.s,_xlpm.idx+1,1), ""),
      _xlfn.TEXTJOIN("",TRUE,_xlpm.letras)
   )
)</f>
        <v>WASM</v>
      </c>
      <c r="AW384" s="57" t="str">
        <f>IF(CONTRATOS[[#This Row],[FISCAL DEMANDANTE]]="sem indicação",CONTRATOS[[#This Row],[FISCAL TECNICO]],CONTRATOS[[#This Row],[FISCAL DEMANDANTE]])</f>
        <v>Wanderson Alcides Sena Marques</v>
      </c>
      <c r="AX384" s="540" cm="1">
        <f t="array" ref="AX38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84" s="58" t="str">
        <f>_xlfn.CONCAT(CONTRATOS[[#This Row],[ARP ou CONTRATO]],CONTRATOS[[#This Row],[N°ANO]])</f>
        <v>ARP024/2024</v>
      </c>
      <c r="AZ384" s="293" t="str">
        <f>IF(ISNUMBER(FIND("8.666",AA384)),
"Nos termos da Portaria n° 3.615/2021-GP, a prorrogação de contratos administrativos deverá ser instaurada com antecedência mínima de 60 (sessenta) dias do término da vigência, mediante envio do respectivo expediente à SEADM, via SEI.",
IF(ISNUMBER(FIND("14.133",AA384)),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84" s="556"/>
    </row>
    <row r="385" spans="1:53" s="194" customFormat="1" ht="60">
      <c r="A385" s="215" t="s">
        <v>71</v>
      </c>
      <c r="B385" s="216" t="s">
        <v>1006</v>
      </c>
      <c r="C385" s="215">
        <v>2024</v>
      </c>
      <c r="D385" s="216" t="s">
        <v>2342</v>
      </c>
      <c r="E385" s="215" t="s">
        <v>2343</v>
      </c>
      <c r="F385" s="217" t="s">
        <v>2335</v>
      </c>
      <c r="G385" s="216" t="s">
        <v>76</v>
      </c>
      <c r="H385" s="215" t="s">
        <v>58</v>
      </c>
      <c r="I385" s="215" t="s">
        <v>2336</v>
      </c>
      <c r="J385" s="218">
        <v>45371</v>
      </c>
      <c r="K385" s="219" t="str">
        <f>TEXT(J385,"DD/MM/AA")</f>
        <v>20/03/24</v>
      </c>
      <c r="L385" s="218">
        <v>45736</v>
      </c>
      <c r="M385" s="220" t="str">
        <f>TEXT(L385,"DD/MM/AA")</f>
        <v>20/03/25</v>
      </c>
      <c r="N385" s="219">
        <f>_xlfn.DAYS(CONTRATOS[[#This Row],[TÉRMINO]],CONTRATOS[[#This Row],[INÍCIO]])</f>
        <v>365</v>
      </c>
      <c r="O385" s="221" t="str">
        <f ca="1">IF(ISBLANK(CONTRATOS[[#This Row],[TÉRMINO]]),"-",IF(ISNUMBER(CONTRATOS[[#This Row],[TÉRMINO]]),IF(CONTRATOS[[#This Row],[TÉRMINO]]&lt;TODAY(),"EXPIRADO",CONTRATOS[[#This Row],[TÉRMINO]]-TODAY()),"INDETERMINADO"))</f>
        <v>EXPIRADO</v>
      </c>
      <c r="P385" s="221" t="str">
        <f ca="1">IF(O385="EXPIRADO","EXPIRADO",(IF(O385&lt;=30,"INFERIOR A 30 DIAS",(IF(O385&lt;=60,"INFERIOR A 60 DIAS",(IF(O385&lt;=90,"INFERIOR A 90 DIAS",(IF(O385&lt;=120,"INFERIOR A 120 DIAS",(IF(O385&lt;150,"INFERIOR A 150 DIAS",(IF(O385=150,"150 DIAS","SUPERIOR A 150 DIAS")))))))))))))</f>
        <v>EXPIRADO</v>
      </c>
      <c r="Q385" s="219" t="str">
        <f ca="1">IF(CONTRATOS[[#This Row],[TÉRMINO]]="","VIGENTE",IF(CONTRATOS[[#This Row],[TÉRMINO]]&gt;=TODAY(),"VIGENTE","EXPIRADO"))</f>
        <v>EXPIRADO</v>
      </c>
      <c r="R385" s="309">
        <v>43135.4</v>
      </c>
      <c r="S385" s="268" t="s">
        <v>60</v>
      </c>
      <c r="T385" s="66">
        <f>IF(LEFT(AY385,3)="ARP",
    0,
    IFERROR(VLOOKUP(AY385,'M.11 Contratos execução'!A:V,17,FALSE),0)
)</f>
        <v>0</v>
      </c>
      <c r="U385" s="58" t="s">
        <v>78</v>
      </c>
      <c r="V385" s="222" t="s">
        <v>2344</v>
      </c>
      <c r="W385" s="96" cm="1">
        <f t="array" ref="W38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85" s="96" cm="1">
        <f t="array" ref="X38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43135.4</v>
      </c>
      <c r="Y385" s="223"/>
      <c r="Z385" s="224"/>
      <c r="AA385" s="215" t="s">
        <v>64</v>
      </c>
      <c r="AB385" s="215"/>
      <c r="AC385" s="215" t="s">
        <v>66</v>
      </c>
      <c r="AD385" s="225" t="str">
        <f>IF(CONTRATOS[[#This Row],[DIAS_CONTRATO]]&lt;=1800,"PRAZO LEGAL",IF(CONTRATOS[[#This Row],[DIAS_CONTRATO]]&lt;=2130,"EXCEPCIONAL","EMERGENCIAL"))</f>
        <v>PRAZO LEGAL</v>
      </c>
      <c r="AE385" s="215" t="str">
        <f>YEAR(L385) &amp; " - " &amp; IF(MONTH(L385)&lt;=3, "1º Trimestre", IF(MONTH(L385)&lt;=6, "2º Trimestre", IF(MONTH(L385)&lt;=9, "3º Trimestre", IF(MONTH(L385)&lt;=12, "4º Trimestre"))))</f>
        <v>2025 - 1º Trimestre</v>
      </c>
      <c r="AF385" s="218">
        <f>CONTRATOS[[#This Row],[TÉRMINO]]-60</f>
        <v>45676</v>
      </c>
      <c r="AG385" s="116" t="str">
        <f>IF(Z385="","Sem informação", IF(Z385&lt;=AF385, "Dentro do prazo", "Fora do prazo"))</f>
        <v>Sem informação</v>
      </c>
      <c r="AH385" s="215" t="s">
        <v>1306</v>
      </c>
      <c r="AI385" s="215"/>
      <c r="AJ385" s="215" t="s">
        <v>137</v>
      </c>
      <c r="AK385" s="215" t="s">
        <v>747</v>
      </c>
      <c r="AL385" s="215" t="s">
        <v>1087</v>
      </c>
      <c r="AM385" s="215" t="s">
        <v>69</v>
      </c>
      <c r="AN385" s="215" t="s">
        <v>69</v>
      </c>
      <c r="AO385" s="226" t="s">
        <v>2338</v>
      </c>
      <c r="AP385" s="227">
        <f ca="1">CONTRATOS[[#This Row],[TÉRMINO]]-TODAY()</f>
        <v>-438</v>
      </c>
      <c r="AQ385" s="215" t="str">
        <f>IF(YEAR(CONTRATOS[[#This Row],[TÉRMINO]])=2024,INT((MONTH(CONTRATOS[[#This Row],[TÉRMINO]])+2)/3),"")</f>
        <v/>
      </c>
      <c r="AR385" s="215"/>
      <c r="AS385" s="58" t="str">
        <f ca="1">IF(TODAY()-AB385&gt;365,"Iniciar Processo de Reajuste","Aguardar anualidade")</f>
        <v>Iniciar Processo de Reajuste</v>
      </c>
      <c r="AT385" s="215" t="str">
        <f>_xlfn.CONCAT(TEXT(B385,"000"),"/",C385)</f>
        <v>025/2024</v>
      </c>
      <c r="AU385" s="215"/>
      <c r="AV385" s="58" t="str" cm="1">
        <f t="array" ref="AV385">IF(CONTRATOS[[#This Row],[NOME DO FISCAL ]]="Sem indicação",
   CONTRATOS[[#This Row],[NOME DO FISCAL ]],
   _xlfn.LET(
      _xlpm.s, " "&amp;TRIM(CONTRATOS[[#This Row],[NOME DO FISCAL ]]),
      _xlpm.n, LEN(_xlpm.s)-1,
      _xlpm.idx, _xlfn.SEQUENCE(1,_xlpm.n),
      _xlpm.letras, IF(MID(_xlpm.s,_xlpm.idx,1)=" ", MID(_xlpm.s,_xlpm.idx+1,1), ""),
      _xlfn.TEXTJOIN("",TRUE,_xlpm.letras)
   )
)</f>
        <v>WASM</v>
      </c>
      <c r="AW385" s="57" t="str">
        <f>IF(CONTRATOS[[#This Row],[FISCAL DEMANDANTE]]="sem indicação",CONTRATOS[[#This Row],[FISCAL TECNICO]],CONTRATOS[[#This Row],[FISCAL DEMANDANTE]])</f>
        <v>Wanderson Alcides Sena Marques</v>
      </c>
      <c r="AX385" s="540" cm="1">
        <f t="array" ref="AX38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85" s="58" t="str">
        <f>_xlfn.CONCAT(CONTRATOS[[#This Row],[ARP ou CONTRATO]],CONTRATOS[[#This Row],[N°ANO]])</f>
        <v>ARP025/2024</v>
      </c>
      <c r="AZ385" s="293" t="str">
        <f>IF(ISNUMBER(FIND("8.666",AA385)),
"Nos termos da Portaria n° 3.615/2021-GP, a prorrogação de contratos administrativos deverá ser instaurada com antecedência mínima de 60 (sessenta) dias do término da vigência, mediante envio do respectivo expediente à SEADM, via SEI.",
IF(ISNUMBER(FIND("14.133",AA385)),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85" s="556"/>
    </row>
    <row r="386" spans="1:53" s="194" customFormat="1" ht="60">
      <c r="A386" s="215" t="s">
        <v>71</v>
      </c>
      <c r="B386" s="216" t="s">
        <v>907</v>
      </c>
      <c r="C386" s="215">
        <v>2024</v>
      </c>
      <c r="D386" s="216" t="s">
        <v>2345</v>
      </c>
      <c r="E386" s="215" t="s">
        <v>2346</v>
      </c>
      <c r="F386" s="217" t="s">
        <v>2335</v>
      </c>
      <c r="G386" s="216" t="s">
        <v>76</v>
      </c>
      <c r="H386" s="215" t="s">
        <v>58</v>
      </c>
      <c r="I386" s="215" t="s">
        <v>2336</v>
      </c>
      <c r="J386" s="218">
        <v>45371</v>
      </c>
      <c r="K386" s="219" t="str">
        <f>TEXT(J386,"DD/MM/AA")</f>
        <v>20/03/24</v>
      </c>
      <c r="L386" s="218">
        <v>45736</v>
      </c>
      <c r="M386" s="220" t="str">
        <f>TEXT(L386,"DD/MM/AA")</f>
        <v>20/03/25</v>
      </c>
      <c r="N386" s="219">
        <f>_xlfn.DAYS(CONTRATOS[[#This Row],[TÉRMINO]],CONTRATOS[[#This Row],[INÍCIO]])</f>
        <v>365</v>
      </c>
      <c r="O386" s="221" t="str">
        <f ca="1">IF(ISBLANK(CONTRATOS[[#This Row],[TÉRMINO]]),"-",IF(ISNUMBER(CONTRATOS[[#This Row],[TÉRMINO]]),IF(CONTRATOS[[#This Row],[TÉRMINO]]&lt;TODAY(),"EXPIRADO",CONTRATOS[[#This Row],[TÉRMINO]]-TODAY()),"INDETERMINADO"))</f>
        <v>EXPIRADO</v>
      </c>
      <c r="P386" s="221" t="str">
        <f ca="1">IF(O386="EXPIRADO","EXPIRADO",(IF(O386&lt;=30,"INFERIOR A 30 DIAS",(IF(O386&lt;=60,"INFERIOR A 60 DIAS",(IF(O386&lt;=90,"INFERIOR A 90 DIAS",(IF(O386&lt;=120,"INFERIOR A 120 DIAS",(IF(O386&lt;150,"INFERIOR A 150 DIAS",(IF(O386=150,"150 DIAS","SUPERIOR A 150 DIAS")))))))))))))</f>
        <v>EXPIRADO</v>
      </c>
      <c r="Q386" s="219" t="str">
        <f ca="1">IF(CONTRATOS[[#This Row],[TÉRMINO]]="","VIGENTE",IF(CONTRATOS[[#This Row],[TÉRMINO]]&gt;=TODAY(),"VIGENTE","EXPIRADO"))</f>
        <v>EXPIRADO</v>
      </c>
      <c r="R386" s="309">
        <v>58931.199999999997</v>
      </c>
      <c r="S386" s="268" t="s">
        <v>60</v>
      </c>
      <c r="T386" s="66">
        <f>IF(LEFT(AY386,3)="ARP",
    0,
    IFERROR(VLOOKUP(AY386,'M.11 Contratos execução'!A:V,17,FALSE),0)
)</f>
        <v>0</v>
      </c>
      <c r="U386" s="455" t="s">
        <v>78</v>
      </c>
      <c r="V386" s="222" t="s">
        <v>2347</v>
      </c>
      <c r="W386" s="96" cm="1">
        <f t="array" ref="W38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86" s="96" cm="1">
        <f t="array" ref="X38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72131.199999999997</v>
      </c>
      <c r="Y386" s="223"/>
      <c r="Z386" s="224"/>
      <c r="AA386" s="215" t="s">
        <v>64</v>
      </c>
      <c r="AB386" s="215"/>
      <c r="AC386" s="215" t="s">
        <v>66</v>
      </c>
      <c r="AD386" s="282" t="str">
        <f>IF(CONTRATOS[[#This Row],[DIAS_CONTRATO]]&lt;=1800,"PRAZO LEGAL",IF(CONTRATOS[[#This Row],[DIAS_CONTRATO]]&lt;=2130,"EXCEPCIONAL","EMERGENCIAL"))</f>
        <v>PRAZO LEGAL</v>
      </c>
      <c r="AE386" s="215" t="str">
        <f>YEAR(L386) &amp; " - " &amp; IF(MONTH(L386)&lt;=3, "1º Trimestre", IF(MONTH(L386)&lt;=6, "2º Trimestre", IF(MONTH(L386)&lt;=9, "3º Trimestre", IF(MONTH(L386)&lt;=12, "4º Trimestre"))))</f>
        <v>2025 - 1º Trimestre</v>
      </c>
      <c r="AF386" s="218">
        <f>CONTRATOS[[#This Row],[TÉRMINO]]-60</f>
        <v>45676</v>
      </c>
      <c r="AG386" s="116" t="str">
        <f>IF(Z386="","Sem informação", IF(Z386&lt;=AF386, "Dentro do prazo", "Fora do prazo"))</f>
        <v>Sem informação</v>
      </c>
      <c r="AH386" s="215" t="s">
        <v>1306</v>
      </c>
      <c r="AI386" s="215"/>
      <c r="AJ386" s="215" t="s">
        <v>137</v>
      </c>
      <c r="AK386" s="215" t="s">
        <v>747</v>
      </c>
      <c r="AL386" s="215" t="s">
        <v>1087</v>
      </c>
      <c r="AM386" s="215" t="s">
        <v>69</v>
      </c>
      <c r="AN386" s="215" t="s">
        <v>69</v>
      </c>
      <c r="AO386" s="226" t="s">
        <v>2338</v>
      </c>
      <c r="AP386" s="227">
        <f ca="1">CONTRATOS[[#This Row],[TÉRMINO]]-TODAY()</f>
        <v>-438</v>
      </c>
      <c r="AQ386" s="215" t="str">
        <f>IF(YEAR(CONTRATOS[[#This Row],[TÉRMINO]])=2024,INT((MONTH(CONTRATOS[[#This Row],[TÉRMINO]])+2)/3),"")</f>
        <v/>
      </c>
      <c r="AR386" s="215"/>
      <c r="AS386" s="58" t="str">
        <f ca="1">IF(TODAY()-AB386&gt;365,"Iniciar Processo de Reajuste","Aguardar anualidade")</f>
        <v>Iniciar Processo de Reajuste</v>
      </c>
      <c r="AT386" s="215" t="str">
        <f>_xlfn.CONCAT(TEXT(B386,"000"),"/",C386)</f>
        <v>026/2024</v>
      </c>
      <c r="AU386" s="215"/>
      <c r="AV386" s="58" t="str" cm="1">
        <f t="array" ref="AV386">IF(CONTRATOS[[#This Row],[NOME DO FISCAL ]]="Sem indicação",
   CONTRATOS[[#This Row],[NOME DO FISCAL ]],
   _xlfn.LET(
      _xlpm.s, " "&amp;TRIM(CONTRATOS[[#This Row],[NOME DO FISCAL ]]),
      _xlpm.n, LEN(_xlpm.s)-1,
      _xlpm.idx, _xlfn.SEQUENCE(1,_xlpm.n),
      _xlpm.letras, IF(MID(_xlpm.s,_xlpm.idx,1)=" ", MID(_xlpm.s,_xlpm.idx+1,1), ""),
      _xlfn.TEXTJOIN("",TRUE,_xlpm.letras)
   )
)</f>
        <v>WASM</v>
      </c>
      <c r="AW386" s="57" t="str">
        <f>IF(CONTRATOS[[#This Row],[FISCAL DEMANDANTE]]="sem indicação",CONTRATOS[[#This Row],[FISCAL TECNICO]],CONTRATOS[[#This Row],[FISCAL DEMANDANTE]])</f>
        <v>Wanderson Alcides Sena Marques</v>
      </c>
      <c r="AX386" s="540" cm="1">
        <f t="array" ref="AX38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86" s="58" t="str">
        <f>_xlfn.CONCAT(CONTRATOS[[#This Row],[ARP ou CONTRATO]],CONTRATOS[[#This Row],[N°ANO]])</f>
        <v>ARP026/2024</v>
      </c>
      <c r="AZ386" s="293" t="str">
        <f>IF(ISNUMBER(FIND("8.666",AA386)),
"Nos termos da Portaria n° 3.615/2021-GP, a prorrogação de contratos administrativos deverá ser instaurada com antecedência mínima de 60 (sessenta) dias do término da vigência, mediante envio do respectivo expediente à SEADM, via SEI.",
IF(ISNUMBER(FIND("14.133",AA386)),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86" s="556"/>
    </row>
    <row r="387" spans="1:53" s="194" customFormat="1" ht="72">
      <c r="A387" s="58" t="s">
        <v>2276</v>
      </c>
      <c r="B387" s="68" t="s">
        <v>1519</v>
      </c>
      <c r="C387" s="69" t="s">
        <v>2348</v>
      </c>
      <c r="D387" s="57" t="s">
        <v>2349</v>
      </c>
      <c r="E387" s="58" t="s">
        <v>1488</v>
      </c>
      <c r="F387" s="59" t="s">
        <v>2350</v>
      </c>
      <c r="G387" s="115" t="s">
        <v>387</v>
      </c>
      <c r="H387" s="58" t="s">
        <v>132</v>
      </c>
      <c r="I387" s="60" t="s">
        <v>2351</v>
      </c>
      <c r="J387" s="61">
        <v>43180</v>
      </c>
      <c r="K387" s="62" t="str">
        <f>TEXT(J387,"DD/MM/AA")</f>
        <v>21/03/18</v>
      </c>
      <c r="L387" s="61">
        <v>45737</v>
      </c>
      <c r="M387" s="63" t="str">
        <f>TEXT(L387,"DD/MM/AA")</f>
        <v>21/03/25</v>
      </c>
      <c r="N387" s="62">
        <f>_xlfn.DAYS(CONTRATOS[[#This Row],[TÉRMINO]],CONTRATOS[[#This Row],[INÍCIO]])</f>
        <v>2557</v>
      </c>
      <c r="O387" s="64" t="str">
        <f ca="1">IF(ISBLANK(CONTRATOS[[#This Row],[TÉRMINO]]),"-",IF(ISNUMBER(CONTRATOS[[#This Row],[TÉRMINO]]),IF(CONTRATOS[[#This Row],[TÉRMINO]]&lt;TODAY(),"EXPIRADO",CONTRATOS[[#This Row],[TÉRMINO]]-TODAY()),"INDETERMINADO"))</f>
        <v>EXPIRADO</v>
      </c>
      <c r="P387" s="64" t="str">
        <f ca="1">IF(O387="EXPIRADO","EXPIRADO",(IF(O387&lt;=30,"INFERIOR A 30 DIAS",(IF(O387&lt;=60,"INFERIOR A 60 DIAS",(IF(O387&lt;=90,"INFERIOR A 90 DIAS",(IF(O387&lt;=120,"INFERIOR A 120 DIAS",(IF(O387&lt;150,"INFERIOR A 150 DIAS",(IF(O387=150,"150 DIAS","SUPERIOR A 150 DIAS")))))))))))))</f>
        <v>EXPIRADO</v>
      </c>
      <c r="Q387" s="64" t="str">
        <f ca="1">IF(CONTRATOS[[#This Row],[TÉRMINO]]="","VIGENTE",IF(CONTRATOS[[#This Row],[TÉRMINO]]&gt;=TODAY(),"VIGENTE","EXPIRADO"))</f>
        <v>EXPIRADO</v>
      </c>
      <c r="R387" s="72">
        <v>612000</v>
      </c>
      <c r="S387" s="65" t="s">
        <v>60</v>
      </c>
      <c r="T387" s="66">
        <f>IF(LEFT(AY387,3)="ARP",
    0,
    IFERROR(VLOOKUP(AY387,'M.11 Contratos execução'!A:V,17,FALSE),0)
)</f>
        <v>8</v>
      </c>
      <c r="U387" s="58" t="s">
        <v>78</v>
      </c>
      <c r="V387" s="58" t="s">
        <v>2352</v>
      </c>
      <c r="W387" s="96" cm="1">
        <f t="array" ref="W38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87" s="96" cm="1">
        <f t="array" ref="X38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871651.07</v>
      </c>
      <c r="Y387" s="67" t="s">
        <v>2353</v>
      </c>
      <c r="Z387" s="158"/>
      <c r="AA387" s="58" t="s">
        <v>64</v>
      </c>
      <c r="AB387" s="58"/>
      <c r="AC387" s="58" t="s">
        <v>65</v>
      </c>
      <c r="AD387" s="58" t="str">
        <f>IF(CONTRATOS[[#This Row],[DIAS_CONTRATO]]&lt;=1800,"PRAZO LEGAL",IF(CONTRATOS[[#This Row],[DIAS_CONTRATO]]&lt;=2130,"EXCEPCIONAL","EMERGENCIAL"))</f>
        <v>EMERGENCIAL</v>
      </c>
      <c r="AE387" s="58" t="str">
        <f>YEAR(L387) &amp; " - " &amp; IF(MONTH(L387)&lt;=3, "1º Trimestre", IF(MONTH(L387)&lt;=6, "2º Trimestre", IF(MONTH(L387)&lt;=9, "3º Trimestre", IF(MONTH(L387)&lt;=12, "4º Trimestre"))))</f>
        <v>2025 - 1º Trimestre</v>
      </c>
      <c r="AF387" s="61">
        <f>CONTRATOS[[#This Row],[TÉRMINO]]-60</f>
        <v>45677</v>
      </c>
      <c r="AG387" s="116" t="str">
        <f>IF(Z387="","Sem informação", IF(Z387&lt;=AF387, "Dentro do prazo", "Fora do prazo"))</f>
        <v>Sem informação</v>
      </c>
      <c r="AH387" s="79" t="s">
        <v>115</v>
      </c>
      <c r="AI387" s="74"/>
      <c r="AJ387" s="58" t="s">
        <v>138</v>
      </c>
      <c r="AK387" s="58" t="s">
        <v>138</v>
      </c>
      <c r="AL387" s="58" t="s">
        <v>139</v>
      </c>
      <c r="AM387" s="115" t="s">
        <v>69</v>
      </c>
      <c r="AN387" s="115" t="s">
        <v>1660</v>
      </c>
      <c r="AO387" s="172" t="s">
        <v>2354</v>
      </c>
      <c r="AP387" s="143">
        <f ca="1">CONTRATOS[[#This Row],[TÉRMINO]]-TODAY()</f>
        <v>-437</v>
      </c>
      <c r="AQ387" s="58" t="str">
        <f>IF(YEAR(CONTRATOS[[#This Row],[TÉRMINO]])=2024,INT((MONTH(CONTRATOS[[#This Row],[TÉRMINO]])+2)/3),"")</f>
        <v/>
      </c>
      <c r="AR387" s="58"/>
      <c r="AS387" s="58" t="str">
        <f ca="1">IF(TODAY()-AB387&gt;365,"Iniciar Processo de Reajuste","Aguardar anualidade")</f>
        <v>Iniciar Processo de Reajuste</v>
      </c>
      <c r="AT387" s="58" t="str">
        <f>_xlfn.CONCAT(TEXT(B387,"000"),"/",C387)</f>
        <v>019/2018</v>
      </c>
      <c r="AU387" s="58"/>
      <c r="AV387" s="58" t="str" cm="1">
        <f t="array" ref="AV387">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387" s="57" t="str">
        <f>IF(CONTRATOS[[#This Row],[FISCAL DEMANDANTE]]="sem indicação",CONTRATOS[[#This Row],[FISCAL TECNICO]],CONTRATOS[[#This Row],[FISCAL DEMANDANTE]])</f>
        <v>Jose Nasareno de Macedo Silva</v>
      </c>
      <c r="AX387" s="540" cm="1">
        <f t="array" ref="AX38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5068540.5199999996</v>
      </c>
      <c r="AY387" s="58" t="str">
        <f>_xlfn.CONCAT(CONTRATOS[[#This Row],[ARP ou CONTRATO]],CONTRATOS[[#This Row],[N°ANO]])</f>
        <v>Contrato019/2018</v>
      </c>
      <c r="AZ387" s="293" t="str">
        <f>IF(ISNUMBER(FIND("8.666",AA387)),
"Nos termos da Portaria n° 3.615/2021-GP, a prorrogação de contratos administrativos deverá ser instaurada com antecedência mínima de 60 (sessenta) dias do término da vigência, mediante envio do respectivo expediente à SEADM, via SEI.",
IF(ISNUMBER(FIND("14.133",AA387)),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87" s="556"/>
    </row>
    <row r="388" spans="1:53" s="194" customFormat="1" ht="60">
      <c r="A388" s="215" t="s">
        <v>71</v>
      </c>
      <c r="B388" s="216" t="s">
        <v>680</v>
      </c>
      <c r="C388" s="215">
        <v>2024</v>
      </c>
      <c r="D388" s="216" t="s">
        <v>2355</v>
      </c>
      <c r="E388" s="215" t="s">
        <v>2356</v>
      </c>
      <c r="F388" s="217" t="s">
        <v>2303</v>
      </c>
      <c r="G388" s="216" t="s">
        <v>76</v>
      </c>
      <c r="H388" s="215" t="s">
        <v>58</v>
      </c>
      <c r="I388" s="215" t="s">
        <v>2304</v>
      </c>
      <c r="J388" s="218">
        <v>45358</v>
      </c>
      <c r="K388" s="219" t="str">
        <f>TEXT(J388,"DD/MM/AA")</f>
        <v>07/03/24</v>
      </c>
      <c r="L388" s="218">
        <v>45723</v>
      </c>
      <c r="M388" s="220" t="str">
        <f>TEXT(L388,"DD/MM/AA")</f>
        <v>07/03/25</v>
      </c>
      <c r="N388" s="219">
        <f>_xlfn.DAYS(CONTRATOS[[#This Row],[TÉRMINO]],CONTRATOS[[#This Row],[INÍCIO]])</f>
        <v>365</v>
      </c>
      <c r="O388" s="221" t="str">
        <f ca="1">IF(ISBLANK(CONTRATOS[[#This Row],[TÉRMINO]]),"-",IF(ISNUMBER(CONTRATOS[[#This Row],[TÉRMINO]]),IF(CONTRATOS[[#This Row],[TÉRMINO]]&lt;TODAY(),"EXPIRADO",CONTRATOS[[#This Row],[TÉRMINO]]-TODAY()),"INDETERMINADO"))</f>
        <v>EXPIRADO</v>
      </c>
      <c r="P388" s="221" t="str">
        <f ca="1">IF(O388="EXPIRADO","EXPIRADO",(IF(O388&lt;=30,"INFERIOR A 30 DIAS",(IF(O388&lt;=60,"INFERIOR A 60 DIAS",(IF(O388&lt;=90,"INFERIOR A 90 DIAS",(IF(O388&lt;=120,"INFERIOR A 120 DIAS",(IF(O388&lt;150,"INFERIOR A 150 DIAS",(IF(O388=150,"150 DIAS","SUPERIOR A 150 DIAS")))))))))))))</f>
        <v>EXPIRADO</v>
      </c>
      <c r="Q388" s="219" t="str">
        <f ca="1">IF(CONTRATOS[[#This Row],[TÉRMINO]]="","VIGENTE",IF(CONTRATOS[[#This Row],[TÉRMINO]]&gt;=TODAY(),"VIGENTE","EXPIRADO"))</f>
        <v>EXPIRADO</v>
      </c>
      <c r="R388" s="309">
        <v>3306.8</v>
      </c>
      <c r="S388" s="268" t="s">
        <v>60</v>
      </c>
      <c r="T388" s="66">
        <f>IF(LEFT(AY388,3)="ARP",
    0,
    IFERROR(VLOOKUP(AY388,'M.11 Contratos execução'!A:V,17,FALSE),0)
)</f>
        <v>0</v>
      </c>
      <c r="U388" s="58" t="s">
        <v>61</v>
      </c>
      <c r="V388" s="222" t="s">
        <v>2357</v>
      </c>
      <c r="W388" s="96" t="str" cm="1">
        <f t="array" ref="W38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ARP não encontrada</v>
      </c>
      <c r="X388" s="96" cm="1">
        <f t="array" ref="X38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3306.8</v>
      </c>
      <c r="Y388" s="223"/>
      <c r="Z388" s="224"/>
      <c r="AA388" s="215" t="s">
        <v>64</v>
      </c>
      <c r="AB388" s="215"/>
      <c r="AC388" s="215" t="s">
        <v>82</v>
      </c>
      <c r="AD388" s="282" t="str">
        <f>IF(CONTRATOS[[#This Row],[DIAS_CONTRATO]]&lt;=1800,"PRAZO LEGAL",IF(CONTRATOS[[#This Row],[DIAS_CONTRATO]]&lt;=2130,"EXCEPCIONAL","EMERGENCIAL"))</f>
        <v>PRAZO LEGAL</v>
      </c>
      <c r="AE388" s="215" t="str">
        <f>YEAR(L388) &amp; " - " &amp; IF(MONTH(L388)&lt;=3, "1º Trimestre", IF(MONTH(L388)&lt;=6, "2º Trimestre", IF(MONTH(L388)&lt;=9, "3º Trimestre", IF(MONTH(L388)&lt;=12, "4º Trimestre"))))</f>
        <v>2025 - 1º Trimestre</v>
      </c>
      <c r="AF388" s="218">
        <f>CONTRATOS[[#This Row],[TÉRMINO]]-60</f>
        <v>45663</v>
      </c>
      <c r="AG388" s="116" t="str">
        <f>IF(Z388="","Sem informação", IF(Z388&lt;=AF388, "Dentro do prazo", "Fora do prazo"))</f>
        <v>Sem informação</v>
      </c>
      <c r="AH388" s="215" t="s">
        <v>1306</v>
      </c>
      <c r="AI388" s="215"/>
      <c r="AJ388" s="215" t="s">
        <v>126</v>
      </c>
      <c r="AK388" s="215" t="s">
        <v>191</v>
      </c>
      <c r="AL388" s="215" t="s">
        <v>192</v>
      </c>
      <c r="AM388" s="215" t="s">
        <v>69</v>
      </c>
      <c r="AN388" s="215" t="s">
        <v>69</v>
      </c>
      <c r="AO388" s="226" t="s">
        <v>2306</v>
      </c>
      <c r="AP388" s="227">
        <f ca="1">CONTRATOS[[#This Row],[TÉRMINO]]-TODAY()</f>
        <v>-451</v>
      </c>
      <c r="AQ388" s="215" t="str">
        <f>IF(YEAR(CONTRATOS[[#This Row],[TÉRMINO]])=2024,INT((MONTH(CONTRATOS[[#This Row],[TÉRMINO]])+2)/3),"")</f>
        <v/>
      </c>
      <c r="AR388" s="215"/>
      <c r="AS388" s="58" t="str">
        <f ca="1">IF(TODAY()-AB388&gt;365,"Iniciar Processo de Reajuste","Aguardar anualidade")</f>
        <v>Iniciar Processo de Reajuste</v>
      </c>
      <c r="AT388" s="215" t="str">
        <f>_xlfn.CONCAT(TEXT(B388,"000"),"/",C388)</f>
        <v>017/2024</v>
      </c>
      <c r="AU388" s="215"/>
      <c r="AV388" s="58" t="str" cm="1">
        <f t="array" ref="AV388">IF(CONTRATOS[[#This Row],[NOME DO FISCAL ]]="Sem indicação",
   CONTRATOS[[#This Row],[NOME DO FISCAL ]],
   _xlfn.LET(
      _xlpm.s, " "&amp;TRIM(CONTRATOS[[#This Row],[NOME DO FISCAL ]]),
      _xlpm.n, LEN(_xlpm.s)-1,
      _xlpm.idx, _xlfn.SEQUENCE(1,_xlpm.n),
      _xlpm.letras, IF(MID(_xlpm.s,_xlpm.idx,1)=" ", MID(_xlpm.s,_xlpm.idx+1,1), ""),
      _xlfn.TEXTJOIN("",TRUE,_xlpm.letras)
   )
)</f>
        <v>SNB</v>
      </c>
      <c r="AW388" s="57" t="str">
        <f>IF(CONTRATOS[[#This Row],[FISCAL DEMANDANTE]]="sem indicação",CONTRATOS[[#This Row],[FISCAL TECNICO]],CONTRATOS[[#This Row],[FISCAL DEMANDANTE]])</f>
        <v>Samantha Nahon Bittencourt</v>
      </c>
      <c r="AX388" s="540" t="str" cm="1">
        <f t="array" ref="AX38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ARP não encontrada</v>
      </c>
      <c r="AY388" s="58" t="str">
        <f>_xlfn.CONCAT(CONTRATOS[[#This Row],[ARP ou CONTRATO]],CONTRATOS[[#This Row],[N°ANO]])</f>
        <v>ARP017/2024</v>
      </c>
      <c r="AZ388" s="293" t="str">
        <f>IF(ISNUMBER(FIND("8.666",AA388)),
"Nos termos da Portaria n° 3.615/2021-GP, a prorrogação de contratos administrativos deverá ser instaurada com antecedência mínima de 60 (sessenta) dias do término da vigência, mediante envio do respectivo expediente à SEADM, via SEI.",
IF(ISNUMBER(FIND("14.133",AA388)),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88" s="556"/>
    </row>
    <row r="389" spans="1:53" s="194" customFormat="1" ht="216.75" customHeight="1">
      <c r="A389" s="58" t="s">
        <v>2276</v>
      </c>
      <c r="B389" s="57" t="s">
        <v>323</v>
      </c>
      <c r="C389" s="58">
        <v>2024</v>
      </c>
      <c r="D389" s="62" t="s">
        <v>2358</v>
      </c>
      <c r="E389" s="121" t="s">
        <v>2359</v>
      </c>
      <c r="F389" s="237" t="s">
        <v>2360</v>
      </c>
      <c r="G389" s="57" t="s">
        <v>2361</v>
      </c>
      <c r="H389" s="58" t="s">
        <v>111</v>
      </c>
      <c r="I389" s="60" t="s">
        <v>712</v>
      </c>
      <c r="J389" s="61">
        <v>45379</v>
      </c>
      <c r="K389" s="62" t="str">
        <f>TEXT(J389,"DD/MM/AA")</f>
        <v>28/03/24</v>
      </c>
      <c r="L389" s="61">
        <v>45744</v>
      </c>
      <c r="M389" s="63" t="str">
        <f>TEXT(L389,"DD/MM/AA")</f>
        <v>28/03/25</v>
      </c>
      <c r="N389" s="115">
        <f>_xlfn.DAYS(CONTRATOS[[#This Row],[TÉRMINO]],CONTRATOS[[#This Row],[INÍCIO]])</f>
        <v>365</v>
      </c>
      <c r="O389" s="64" t="str">
        <f ca="1">IF(ISBLANK(CONTRATOS[[#This Row],[TÉRMINO]]),"-",IF(ISNUMBER(CONTRATOS[[#This Row],[TÉRMINO]]),IF(CONTRATOS[[#This Row],[TÉRMINO]]&lt;TODAY(),"EXPIRADO",CONTRATOS[[#This Row],[TÉRMINO]]-TODAY()),"INDETERMINADO"))</f>
        <v>EXPIRADO</v>
      </c>
      <c r="P389" s="64" t="str">
        <f ca="1">IF(O389="EXPIRADO","EXPIRADO",(IF(O389&lt;=30,"INFERIOR A 30 DIAS",(IF(O389&lt;=60,"INFERIOR A 60 DIAS",(IF(O389&lt;=90,"INFERIOR A 90 DIAS",(IF(O389&lt;=120,"INFERIOR A 120 DIAS",(IF(O389&lt;150,"INFERIOR A 150 DIAS",(IF(O389=150,"150 DIAS","SUPERIOR A 150 DIAS")))))))))))))</f>
        <v>EXPIRADO</v>
      </c>
      <c r="Q389" s="62" t="str">
        <f ca="1">IF(CONTRATOS[[#This Row],[TÉRMINO]]="","VIGENTE",IF(CONTRATOS[[#This Row],[TÉRMINO]]&gt;=TODAY(),"VIGENTE","EXPIRADO"))</f>
        <v>EXPIRADO</v>
      </c>
      <c r="R389" s="293">
        <v>7743068.6299999999</v>
      </c>
      <c r="S389" s="105" t="s">
        <v>60</v>
      </c>
      <c r="T389" s="66">
        <f>IF(LEFT(AY389,3)="ARP",
    0,
    IFERROR(VLOOKUP(AY389,'M.11 Contratos execução'!A:V,17,FALSE),0)
)</f>
        <v>0</v>
      </c>
      <c r="U389" s="58" t="s">
        <v>98</v>
      </c>
      <c r="V389" s="167" t="s">
        <v>2362</v>
      </c>
      <c r="W389" s="96" cm="1">
        <f t="array" ref="W38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89" s="96" cm="1">
        <f t="array" ref="X38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7743068.6299999999</v>
      </c>
      <c r="Y389" s="67" t="s">
        <v>2363</v>
      </c>
      <c r="Z389" s="158"/>
      <c r="AA389" s="58" t="s">
        <v>64</v>
      </c>
      <c r="AB389" s="58"/>
      <c r="AC389" s="58" t="s">
        <v>82</v>
      </c>
      <c r="AD389" s="168" t="str">
        <f>IF(CONTRATOS[[#This Row],[DIAS_CONTRATO]]&lt;=1800,"PRAZO LEGAL",IF(CONTRATOS[[#This Row],[DIAS_CONTRATO]]&lt;=2130,"EXCEPCIONAL","EMERGENCIAL"))</f>
        <v>PRAZO LEGAL</v>
      </c>
      <c r="AE389" s="116" t="str">
        <f>YEAR(L389) &amp; " - " &amp; IF(MONTH(L389)&lt;=3, "1º Trimestre", IF(MONTH(L389)&lt;=6, "2º Trimestre", IF(MONTH(L389)&lt;=9, "3º Trimestre", IF(MONTH(L389)&lt;=12, "4º Trimestre"))))</f>
        <v>2025 - 1º Trimestre</v>
      </c>
      <c r="AF389" s="130">
        <f>CONTRATOS[[#This Row],[TÉRMINO]]-60</f>
        <v>45684</v>
      </c>
      <c r="AG389" s="116" t="str">
        <f>IF(Z389="","Sem informação", IF(Z389&lt;=AF389, "Dentro do prazo", "Fora do prazo"))</f>
        <v>Sem informação</v>
      </c>
      <c r="AH389" s="58" t="s">
        <v>1306</v>
      </c>
      <c r="AI389" s="340" t="s">
        <v>2364</v>
      </c>
      <c r="AJ389" s="58" t="s">
        <v>380</v>
      </c>
      <c r="AK389" s="58" t="s">
        <v>487</v>
      </c>
      <c r="AL389" s="58" t="s">
        <v>1106</v>
      </c>
      <c r="AM389" s="58" t="s">
        <v>85</v>
      </c>
      <c r="AN389" s="58" t="s">
        <v>270</v>
      </c>
      <c r="AO38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aline.oliveira@tjpa.jus.br;fontes.daniel@tjpa.jus.br; jonas.soares@tjpa.jus.br; bruno.vieira@tjpa.jus.br; marcelo.chagas@tjpa.jus.br;coordenadoria.contratos@tjpa.jus.br</v>
      </c>
      <c r="AP389" s="143">
        <f ca="1">CONTRATOS[[#This Row],[TÉRMINO]]-TODAY()</f>
        <v>-430</v>
      </c>
      <c r="AQ389" s="58" t="str">
        <f>IF(YEAR(CONTRATOS[[#This Row],[TÉRMINO]])=2024,INT((MONTH(CONTRATOS[[#This Row],[TÉRMINO]])+2)/3),"")</f>
        <v/>
      </c>
      <c r="AR389" s="58"/>
      <c r="AS389" s="58" t="str">
        <f ca="1">IF(TODAY()-AB389&gt;365,"Iniciar Processo de Reajuste","Aguardar anualidade")</f>
        <v>Iniciar Processo de Reajuste</v>
      </c>
      <c r="AT389" s="58" t="str">
        <f>_xlfn.CONCAT(TEXT(B389,"000"),"/",C389)</f>
        <v>033/2024</v>
      </c>
      <c r="AU389" s="58"/>
      <c r="AV389" s="58" t="str" cm="1">
        <f t="array" ref="AV389">IF(CONTRATOS[[#This Row],[NOME DO FISCAL ]]="Sem indicação",
   CONTRATOS[[#This Row],[NOME DO FISCAL ]],
   _xlfn.LET(
      _xlpm.s, " "&amp;TRIM(CONTRATOS[[#This Row],[NOME DO FISCAL ]]),
      _xlpm.n, LEN(_xlpm.s)-1,
      _xlpm.idx, _xlfn.SEQUENCE(1,_xlpm.n),
      _xlpm.letras, IF(MID(_xlpm.s,_xlpm.idx,1)=" ", MID(_xlpm.s,_xlpm.idx+1,1), ""),
      _xlfn.TEXTJOIN("",TRUE,_xlpm.letras)
   )
)</f>
        <v>DFP</v>
      </c>
      <c r="AW389" s="57" t="str">
        <f>IF(CONTRATOS[[#This Row],[FISCAL DEMANDANTE]]="sem indicação",CONTRATOS[[#This Row],[FISCAL TECNICO]],CONTRATOS[[#This Row],[FISCAL DEMANDANTE]])</f>
        <v>Daniel Fontes Pereira</v>
      </c>
      <c r="AX389" s="540" cm="1">
        <f t="array" ref="AX38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7743068.6299999999</v>
      </c>
      <c r="AY389" s="58" t="str">
        <f>_xlfn.CONCAT(CONTRATOS[[#This Row],[ARP ou CONTRATO]],CONTRATOS[[#This Row],[N°ANO]])</f>
        <v>Contrato033/2024</v>
      </c>
      <c r="AZ389" s="293" t="str">
        <f>IF(ISNUMBER(FIND("8.666",AA389)),
"Nos termos da Portaria n° 3.615/2021-GP, a prorrogação de contratos administrativos deverá ser instaurada com antecedência mínima de 60 (sessenta) dias do término da vigência, mediante envio do respectivo expediente à SEADM, via SEI.",
IF(ISNUMBER(FIND("14.133",AA389)),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89" s="556"/>
    </row>
    <row r="390" spans="1:53" s="194" customFormat="1" ht="63.75" customHeight="1">
      <c r="A390" s="58" t="s">
        <v>52</v>
      </c>
      <c r="B390" s="68" t="s">
        <v>616</v>
      </c>
      <c r="C390" s="69" t="s">
        <v>2056</v>
      </c>
      <c r="D390" s="57" t="s">
        <v>1198</v>
      </c>
      <c r="E390" s="58" t="s">
        <v>1177</v>
      </c>
      <c r="F390" s="138" t="s">
        <v>2365</v>
      </c>
      <c r="G390" s="115" t="s">
        <v>57</v>
      </c>
      <c r="H390" s="60" t="s">
        <v>58</v>
      </c>
      <c r="I390" s="60" t="s">
        <v>2366</v>
      </c>
      <c r="J390" s="61">
        <v>43745</v>
      </c>
      <c r="K390" s="62" t="str">
        <f>TEXT(J390,"DD/MM/AA")</f>
        <v>07/10/19</v>
      </c>
      <c r="L390" s="61">
        <v>45754</v>
      </c>
      <c r="M390" s="63" t="str">
        <f>TEXT(L390,"DD/MM/AA")</f>
        <v>07/04/25</v>
      </c>
      <c r="N390" s="62">
        <f>_xlfn.DAYS(CONTRATOS[[#This Row],[TÉRMINO]],CONTRATOS[[#This Row],[INÍCIO]])</f>
        <v>2009</v>
      </c>
      <c r="O390" s="64" t="str">
        <f ca="1">IF(ISBLANK(CONTRATOS[[#This Row],[TÉRMINO]]),"-",IF(ISNUMBER(CONTRATOS[[#This Row],[TÉRMINO]]),IF(CONTRATOS[[#This Row],[TÉRMINO]]&lt;TODAY(),"EXPIRADO",CONTRATOS[[#This Row],[TÉRMINO]]-TODAY()),"INDETERMINADO"))</f>
        <v>EXPIRADO</v>
      </c>
      <c r="P390" s="64" t="str">
        <f ca="1">IF(O390="EXPIRADO","EXPIRADO",(IF(O390&lt;=30,"INFERIOR A 30 DIAS",(IF(O390&lt;=60,"INFERIOR A 60 DIAS",(IF(O390&lt;=90,"INFERIOR A 90 DIAS",(IF(O390&lt;=120,"INFERIOR A 120 DIAS",(IF(O390&lt;150,"INFERIOR A 150 DIAS",(IF(O390=150,"150 DIAS","SUPERIOR A 150 DIAS")))))))))))))</f>
        <v>EXPIRADO</v>
      </c>
      <c r="Q390" s="64" t="str">
        <f ca="1">IF(CONTRATOS[[#This Row],[TÉRMINO]]="","VIGENTE",IF(CONTRATOS[[#This Row],[TÉRMINO]]&gt;=TODAY(),"VIGENTE","EXPIRADO"))</f>
        <v>EXPIRADO</v>
      </c>
      <c r="R390" s="72">
        <v>71280</v>
      </c>
      <c r="S390" s="65" t="s">
        <v>60</v>
      </c>
      <c r="T390" s="66">
        <f>IF(LEFT(AY390,3)="ARP",
    0,
    IFERROR(VLOOKUP(AY390,'M.11 Contratos execução'!A:V,17,FALSE),0)
)</f>
        <v>5</v>
      </c>
      <c r="U390" s="455" t="s">
        <v>61</v>
      </c>
      <c r="V390" s="58" t="s">
        <v>2367</v>
      </c>
      <c r="W390" s="96" cm="1">
        <f t="array" ref="W39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90" s="96" cm="1">
        <f t="array" ref="X39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45640</v>
      </c>
      <c r="Y390" s="58" t="s">
        <v>2368</v>
      </c>
      <c r="Z390" s="158"/>
      <c r="AA390" s="58" t="s">
        <v>64</v>
      </c>
      <c r="AB390" s="58"/>
      <c r="AC390" s="58" t="s">
        <v>65</v>
      </c>
      <c r="AD390" s="58" t="str">
        <f>IF(CONTRATOS[[#This Row],[DIAS_CONTRATO]]&lt;=1800,"PRAZO LEGAL",IF(CONTRATOS[[#This Row],[DIAS_CONTRATO]]&lt;=2130,"EXCEPCIONAL","EMERGENCIAL"))</f>
        <v>EXCEPCIONAL</v>
      </c>
      <c r="AE390" s="58" t="str">
        <f>YEAR(L390) &amp; " - " &amp; IF(MONTH(L390)&lt;=3, "1º Trimestre", IF(MONTH(L390)&lt;=6, "2º Trimestre", IF(MONTH(L390)&lt;=9, "3º Trimestre", IF(MONTH(L390)&lt;=12, "4º Trimestre"))))</f>
        <v>2025 - 2º Trimestre</v>
      </c>
      <c r="AF390" s="61">
        <f>CONTRATOS[[#This Row],[TÉRMINO]]-60</f>
        <v>45694</v>
      </c>
      <c r="AG390" s="116" t="str">
        <f>IF(Z390="","Sem informação", IF(Z390&lt;=AF390, "Dentro do prazo", "Fora do prazo"))</f>
        <v>Sem informação</v>
      </c>
      <c r="AH390" s="58" t="s">
        <v>66</v>
      </c>
      <c r="AI390" s="74"/>
      <c r="AJ390" s="58" t="s">
        <v>192</v>
      </c>
      <c r="AK390" s="58" t="s">
        <v>69</v>
      </c>
      <c r="AL390" s="58" t="s">
        <v>68</v>
      </c>
      <c r="AM390" s="115" t="s">
        <v>69</v>
      </c>
      <c r="AN390" s="115" t="s">
        <v>613</v>
      </c>
      <c r="AO390" s="134" t="s">
        <v>2369</v>
      </c>
      <c r="AP390" s="143">
        <f ca="1">CONTRATOS[[#This Row],[TÉRMINO]]-TODAY()</f>
        <v>-420</v>
      </c>
      <c r="AQ390" s="58" t="str">
        <f>IF(YEAR(CONTRATOS[[#This Row],[TÉRMINO]])=2024,INT((MONTH(CONTRATOS[[#This Row],[TÉRMINO]])+2)/3),"")</f>
        <v/>
      </c>
      <c r="AR390" s="58"/>
      <c r="AS390" s="58" t="str">
        <f ca="1">IF(TODAY()-AB390&gt;365,"Iniciar Processo de Reajuste","Aguardar anualidade")</f>
        <v>Iniciar Processo de Reajuste</v>
      </c>
      <c r="AT390" s="58" t="str">
        <f>_xlfn.CONCAT(TEXT(B390,"000"),"/",C390)</f>
        <v>041/2019</v>
      </c>
      <c r="AU390" s="58"/>
      <c r="AV390" s="58" t="str" cm="1">
        <f t="array" ref="AV390">IF(CONTRATOS[[#This Row],[NOME DO FISCAL ]]="Sem indicação",
   CONTRATOS[[#This Row],[NOME DO FISCAL ]],
   _xlfn.LET(
      _xlpm.s, " "&amp;TRIM(CONTRATOS[[#This Row],[NOME DO FISCAL ]]),
      _xlpm.n, LEN(_xlpm.s)-1,
      _xlpm.idx, _xlfn.SEQUENCE(1,_xlpm.n),
      _xlpm.letras, IF(MID(_xlpm.s,_xlpm.idx,1)=" ", MID(_xlpm.s,_xlpm.idx+1,1), ""),
      _xlfn.TEXTJOIN("",TRUE,_xlpm.letras)
   )
)</f>
        <v>EGF</v>
      </c>
      <c r="AW390" s="57" t="str">
        <f>IF(CONTRATOS[[#This Row],[FISCAL DEMANDANTE]]="sem indicação",CONTRATOS[[#This Row],[FISCAL TECNICO]],CONTRATOS[[#This Row],[FISCAL DEMANDANTE]])</f>
        <v>Edson Goncalves Ferreira</v>
      </c>
      <c r="AX390" s="540" cm="1">
        <f t="array" ref="AX39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485100</v>
      </c>
      <c r="AY390" s="58" t="str">
        <f>_xlfn.CONCAT(CONTRATOS[[#This Row],[ARP ou CONTRATO]],CONTRATOS[[#This Row],[N°ANO]])</f>
        <v>CONTRATO041/2019</v>
      </c>
      <c r="AZ390" s="293" t="str">
        <f>IF(ISNUMBER(FIND("8.666",AA390)),
"Nos termos da Portaria n° 3.615/2021-GP, a prorrogação de contratos administrativos deverá ser instaurada com antecedência mínima de 60 (sessenta) dias do término da vigência, mediante envio do respectivo expediente à SEADM, via SEI.",
IF(ISNUMBER(FIND("14.133",AA390)),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90" s="556"/>
    </row>
    <row r="391" spans="1:53" s="194" customFormat="1" ht="72">
      <c r="A391" s="58" t="s">
        <v>2276</v>
      </c>
      <c r="B391" s="68" t="s">
        <v>680</v>
      </c>
      <c r="C391" s="69" t="s">
        <v>2056</v>
      </c>
      <c r="D391" s="57" t="s">
        <v>2370</v>
      </c>
      <c r="E391" s="58" t="s">
        <v>2371</v>
      </c>
      <c r="F391" s="59" t="s">
        <v>2372</v>
      </c>
      <c r="G391" s="115" t="s">
        <v>131</v>
      </c>
      <c r="H391" s="58" t="s">
        <v>278</v>
      </c>
      <c r="I391" s="60" t="s">
        <v>2373</v>
      </c>
      <c r="J391" s="61">
        <v>43563</v>
      </c>
      <c r="K391" s="62" t="str">
        <f>TEXT(J391,"DD/MM/AA")</f>
        <v>08/04/19</v>
      </c>
      <c r="L391" s="61">
        <v>45755</v>
      </c>
      <c r="M391" s="63" t="str">
        <f>TEXT(L391,"DD/MM/AA")</f>
        <v>08/04/25</v>
      </c>
      <c r="N391" s="62">
        <f>_xlfn.DAYS(CONTRATOS[[#This Row],[TÉRMINO]],CONTRATOS[[#This Row],[INÍCIO]])</f>
        <v>2192</v>
      </c>
      <c r="O391" s="64" t="str">
        <f ca="1">IF(ISBLANK(CONTRATOS[[#This Row],[TÉRMINO]]),"-",IF(ISNUMBER(CONTRATOS[[#This Row],[TÉRMINO]]),IF(CONTRATOS[[#This Row],[TÉRMINO]]&lt;TODAY(),"EXPIRADO",CONTRATOS[[#This Row],[TÉRMINO]]-TODAY()),"INDETERMINADO"))</f>
        <v>EXPIRADO</v>
      </c>
      <c r="P391" s="64" t="str">
        <f ca="1">IF(O391="EXPIRADO","EXPIRADO",(IF(O391&lt;=30,"INFERIOR A 30 DIAS",(IF(O391&lt;=60,"INFERIOR A 60 DIAS",(IF(O391&lt;=90,"INFERIOR A 90 DIAS",(IF(O391&lt;=120,"INFERIOR A 120 DIAS",(IF(O391&lt;150,"INFERIOR A 150 DIAS",(IF(O391=150,"150 DIAS","SUPERIOR A 150 DIAS")))))))))))))</f>
        <v>EXPIRADO</v>
      </c>
      <c r="Q391" s="64" t="str">
        <f ca="1">IF(CONTRATOS[[#This Row],[TÉRMINO]]="","VIGENTE",IF(CONTRATOS[[#This Row],[TÉRMINO]]&gt;=TODAY(),"VIGENTE","EXPIRADO"))</f>
        <v>EXPIRADO</v>
      </c>
      <c r="R391" s="72">
        <v>0</v>
      </c>
      <c r="S391" s="65" t="s">
        <v>60</v>
      </c>
      <c r="T391" s="66">
        <f>IF(LEFT(AY391,3)="ARP",
    0,
    IFERROR(VLOOKUP(AY391,'M.11 Contratos execução'!A:V,17,FALSE),0)
)</f>
        <v>5</v>
      </c>
      <c r="U391" s="58" t="s">
        <v>78</v>
      </c>
      <c r="V391" s="58" t="s">
        <v>2374</v>
      </c>
      <c r="W391" s="96" cm="1">
        <f t="array" ref="W39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91" s="96" t="str" cm="1">
        <f t="array" ref="X39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Sem valor</v>
      </c>
      <c r="Y391" s="67" t="s">
        <v>2375</v>
      </c>
      <c r="Z391" s="158"/>
      <c r="AA391" s="58" t="s">
        <v>64</v>
      </c>
      <c r="AB391" s="58"/>
      <c r="AC391" s="58" t="s">
        <v>65</v>
      </c>
      <c r="AD391" s="58" t="str">
        <f>IF(CONTRATOS[[#This Row],[DIAS_CONTRATO]]&lt;=1800,"PRAZO LEGAL",IF(CONTRATOS[[#This Row],[DIAS_CONTRATO]]&lt;=2130,"EXCEPCIONAL","EMERGENCIAL"))</f>
        <v>EMERGENCIAL</v>
      </c>
      <c r="AE391" s="58" t="str">
        <f>YEAR(L391) &amp; " - " &amp; IF(MONTH(L391)&lt;=3, "1º Trimestre", IF(MONTH(L391)&lt;=6, "2º Trimestre", IF(MONTH(L391)&lt;=9, "3º Trimestre", IF(MONTH(L391)&lt;=12, "4º Trimestre"))))</f>
        <v>2025 - 2º Trimestre</v>
      </c>
      <c r="AF391" s="61">
        <f>CONTRATOS[[#This Row],[TÉRMINO]]-60</f>
        <v>45695</v>
      </c>
      <c r="AG391" s="116" t="str">
        <f>IF(Z391="","Sem informação", IF(Z391&lt;=AF391, "Dentro do prazo", "Fora do prazo"))</f>
        <v>Sem informação</v>
      </c>
      <c r="AH391" s="58" t="s">
        <v>66</v>
      </c>
      <c r="AI391" s="74"/>
      <c r="AJ391" s="58" t="s">
        <v>137</v>
      </c>
      <c r="AK391" s="58" t="s">
        <v>138</v>
      </c>
      <c r="AL391" s="58" t="s">
        <v>139</v>
      </c>
      <c r="AM391" s="115" t="s">
        <v>69</v>
      </c>
      <c r="AN391" s="115" t="s">
        <v>1660</v>
      </c>
      <c r="AO391" s="134" t="s">
        <v>2376</v>
      </c>
      <c r="AP391" s="143">
        <f ca="1">CONTRATOS[[#This Row],[TÉRMINO]]-TODAY()</f>
        <v>-419</v>
      </c>
      <c r="AQ391" s="58" t="str">
        <f>IF(YEAR(CONTRATOS[[#This Row],[TÉRMINO]])=2024,INT((MONTH(CONTRATOS[[#This Row],[TÉRMINO]])+2)/3),"")</f>
        <v/>
      </c>
      <c r="AR391" s="58"/>
      <c r="AS391" s="58" t="str">
        <f ca="1">IF(TODAY()-AB391&gt;365,"Iniciar Processo de Reajuste","Aguardar anualidade")</f>
        <v>Iniciar Processo de Reajuste</v>
      </c>
      <c r="AT391" s="58" t="str">
        <f>_xlfn.CONCAT(TEXT(B391,"000"),"/",C391)</f>
        <v>017/2019</v>
      </c>
      <c r="AU391" s="58"/>
      <c r="AV391" s="58" t="str" cm="1">
        <f t="array" ref="AV391">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391" s="57" t="str">
        <f>IF(CONTRATOS[[#This Row],[FISCAL DEMANDANTE]]="sem indicação",CONTRATOS[[#This Row],[FISCAL TECNICO]],CONTRATOS[[#This Row],[FISCAL DEMANDANTE]])</f>
        <v>Jose Nasareno de Macedo Silva</v>
      </c>
      <c r="AX391" s="540" cm="1">
        <f t="array" ref="AX39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91" s="58" t="str">
        <f>_xlfn.CONCAT(CONTRATOS[[#This Row],[ARP ou CONTRATO]],CONTRATOS[[#This Row],[N°ANO]])</f>
        <v>Contrato017/2019</v>
      </c>
      <c r="AZ391" s="293" t="str">
        <f>IF(ISNUMBER(FIND("8.666",AA391)),
"Nos termos da Portaria n° 3.615/2021-GP, a prorrogação de contratos administrativos deverá ser instaurada com antecedência mínima de 60 (sessenta) dias do término da vigência, mediante envio do respectivo expediente à SEADM, via SEI.",
IF(ISNUMBER(FIND("14.133",AA391)),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91" s="556"/>
    </row>
    <row r="392" spans="1:53" s="194" customFormat="1" ht="142.5">
      <c r="A392" s="215" t="s">
        <v>71</v>
      </c>
      <c r="B392" s="216" t="s">
        <v>972</v>
      </c>
      <c r="C392" s="215">
        <v>2024</v>
      </c>
      <c r="D392" s="216" t="s">
        <v>2377</v>
      </c>
      <c r="E392" s="215" t="s">
        <v>2378</v>
      </c>
      <c r="F392" s="217" t="s">
        <v>2379</v>
      </c>
      <c r="G392" s="216" t="s">
        <v>57</v>
      </c>
      <c r="H392" s="215" t="s">
        <v>58</v>
      </c>
      <c r="I392" s="215" t="s">
        <v>2380</v>
      </c>
      <c r="J392" s="218">
        <v>45393</v>
      </c>
      <c r="K392" s="219" t="str">
        <f>TEXT(J392,"DD/MM/AA")</f>
        <v>11/04/24</v>
      </c>
      <c r="L392" s="218">
        <v>45758</v>
      </c>
      <c r="M392" s="220" t="str">
        <f>TEXT(L392,"DD/MM/AA")</f>
        <v>11/04/25</v>
      </c>
      <c r="N392" s="219">
        <f>_xlfn.DAYS(CONTRATOS[[#This Row],[TÉRMINO]],CONTRATOS[[#This Row],[INÍCIO]])</f>
        <v>365</v>
      </c>
      <c r="O392" s="221" t="str">
        <f ca="1">IF(ISBLANK(CONTRATOS[[#This Row],[TÉRMINO]]),"-",IF(ISNUMBER(CONTRATOS[[#This Row],[TÉRMINO]]),IF(CONTRATOS[[#This Row],[TÉRMINO]]&lt;TODAY(),"EXPIRADO",CONTRATOS[[#This Row],[TÉRMINO]]-TODAY()),"INDETERMINADO"))</f>
        <v>EXPIRADO</v>
      </c>
      <c r="P392" s="221" t="str">
        <f ca="1">IF(O392="EXPIRADO","EXPIRADO",(IF(O392&lt;=30,"INFERIOR A 30 DIAS",(IF(O392&lt;=60,"INFERIOR A 60 DIAS",(IF(O392&lt;=90,"INFERIOR A 90 DIAS",(IF(O392&lt;=120,"INFERIOR A 120 DIAS",(IF(O392&lt;150,"INFERIOR A 150 DIAS",(IF(O392=150,"150 DIAS","SUPERIOR A 150 DIAS")))))))))))))</f>
        <v>EXPIRADO</v>
      </c>
      <c r="Q392" s="219" t="str">
        <f ca="1">IF(CONTRATOS[[#This Row],[TÉRMINO]]="","VIGENTE",IF(CONTRATOS[[#This Row],[TÉRMINO]]&gt;=TODAY(),"VIGENTE","EXPIRADO"))</f>
        <v>EXPIRADO</v>
      </c>
      <c r="R392" s="309">
        <v>34597368.229999997</v>
      </c>
      <c r="S392" s="268" t="s">
        <v>60</v>
      </c>
      <c r="T392" s="66">
        <f>IF(LEFT(AY392,3)="ARP",
    0,
    IFERROR(VLOOKUP(AY392,'M.11 Contratos execução'!A:V,17,FALSE),0)
)</f>
        <v>0</v>
      </c>
      <c r="U392" s="58" t="s">
        <v>61</v>
      </c>
      <c r="V392" s="222" t="s">
        <v>2381</v>
      </c>
      <c r="W392" s="96" cm="1">
        <f t="array" ref="W39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92" s="96" cm="1">
        <f t="array" ref="X39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34597368.2368</v>
      </c>
      <c r="Y392" s="223"/>
      <c r="Z392" s="224"/>
      <c r="AA392" s="215" t="s">
        <v>64</v>
      </c>
      <c r="AB392" s="215"/>
      <c r="AC392" s="215" t="s">
        <v>82</v>
      </c>
      <c r="AD392" s="282" t="str">
        <f>IF(CONTRATOS[[#This Row],[DIAS_CONTRATO]]&lt;=1800,"PRAZO LEGAL",IF(CONTRATOS[[#This Row],[DIAS_CONTRATO]]&lt;=2130,"EXCEPCIONAL","EMERGENCIAL"))</f>
        <v>PRAZO LEGAL</v>
      </c>
      <c r="AE392" s="215" t="str">
        <f>YEAR(L392) &amp; " - " &amp; IF(MONTH(L392)&lt;=3, "1º Trimestre", IF(MONTH(L392)&lt;=6, "2º Trimestre", IF(MONTH(L392)&lt;=9, "3º Trimestre", IF(MONTH(L392)&lt;=12, "4º Trimestre"))))</f>
        <v>2025 - 2º Trimestre</v>
      </c>
      <c r="AF392" s="218">
        <f>CONTRATOS[[#This Row],[TÉRMINO]]-60</f>
        <v>45698</v>
      </c>
      <c r="AG392" s="116" t="str">
        <f>IF(Z392="","Sem informação", IF(Z392&lt;=AF392, "Dentro do prazo", "Fora do prazo"))</f>
        <v>Sem informação</v>
      </c>
      <c r="AH392" s="215" t="s">
        <v>1306</v>
      </c>
      <c r="AI392" s="215"/>
      <c r="AJ392" s="215" t="s">
        <v>2184</v>
      </c>
      <c r="AK392" s="215" t="s">
        <v>191</v>
      </c>
      <c r="AL392" s="215" t="s">
        <v>2382</v>
      </c>
      <c r="AM392" s="215" t="s">
        <v>69</v>
      </c>
      <c r="AN392" s="215" t="s">
        <v>69</v>
      </c>
      <c r="AO392" s="226" t="s">
        <v>2383</v>
      </c>
      <c r="AP392" s="227">
        <f ca="1">CONTRATOS[[#This Row],[TÉRMINO]]-TODAY()</f>
        <v>-416</v>
      </c>
      <c r="AQ392" s="215" t="str">
        <f>IF(YEAR(CONTRATOS[[#This Row],[TÉRMINO]])=2024,INT((MONTH(CONTRATOS[[#This Row],[TÉRMINO]])+2)/3),"")</f>
        <v/>
      </c>
      <c r="AR392" s="215"/>
      <c r="AS392" s="58" t="str">
        <f ca="1">IF(TODAY()-AB392&gt;365,"Iniciar Processo de Reajuste","Aguardar anualidade")</f>
        <v>Iniciar Processo de Reajuste</v>
      </c>
      <c r="AT392" s="215" t="str">
        <f>_xlfn.CONCAT(TEXT(B392,"000"),"/",C392)</f>
        <v>028/2024</v>
      </c>
      <c r="AU392" s="215"/>
      <c r="AV392" s="58" t="str" cm="1">
        <f t="array" ref="AV392">IF(CONTRATOS[[#This Row],[NOME DO FISCAL ]]="Sem indicação",
   CONTRATOS[[#This Row],[NOME DO FISCAL ]],
   _xlfn.LET(
      _xlpm.s, " "&amp;TRIM(CONTRATOS[[#This Row],[NOME DO FISCAL ]]),
      _xlpm.n, LEN(_xlpm.s)-1,
      _xlpm.idx, _xlfn.SEQUENCE(1,_xlpm.n),
      _xlpm.letras, IF(MID(_xlpm.s,_xlpm.idx,1)=" ", MID(_xlpm.s,_xlpm.idx+1,1), ""),
      _xlfn.TEXTJOIN("",TRUE,_xlpm.letras)
   )
)</f>
        <v>SNB</v>
      </c>
      <c r="AW392" s="57" t="str">
        <f>IF(CONTRATOS[[#This Row],[FISCAL DEMANDANTE]]="sem indicação",CONTRATOS[[#This Row],[FISCAL TECNICO]],CONTRATOS[[#This Row],[FISCAL DEMANDANTE]])</f>
        <v>Samantha Nahon Bittencourt</v>
      </c>
      <c r="AX392" s="540" cm="1">
        <f t="array" ref="AX39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92" s="58" t="str">
        <f>_xlfn.CONCAT(CONTRATOS[[#This Row],[ARP ou CONTRATO]],CONTRATOS[[#This Row],[N°ANO]])</f>
        <v>ARP028/2024</v>
      </c>
      <c r="AZ392" s="293" t="str">
        <f>IF(ISNUMBER(FIND("8.666",AA392)),
"Nos termos da Portaria n° 3.615/2021-GP, a prorrogação de contratos administrativos deverá ser instaurada com antecedência mínima de 60 (sessenta) dias do término da vigência, mediante envio do respectivo expediente à SEADM, via SEI.",
IF(ISNUMBER(FIND("14.133",AA392)),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92" s="556"/>
    </row>
    <row r="393" spans="1:53" s="194" customFormat="1" ht="142.5">
      <c r="A393" s="215" t="s">
        <v>71</v>
      </c>
      <c r="B393" s="216" t="s">
        <v>1181</v>
      </c>
      <c r="C393" s="215">
        <v>2024</v>
      </c>
      <c r="D393" s="216" t="s">
        <v>2384</v>
      </c>
      <c r="E393" s="215" t="s">
        <v>2385</v>
      </c>
      <c r="F393" s="217" t="s">
        <v>2379</v>
      </c>
      <c r="G393" s="216" t="s">
        <v>57</v>
      </c>
      <c r="H393" s="215" t="s">
        <v>58</v>
      </c>
      <c r="I393" s="215" t="s">
        <v>2380</v>
      </c>
      <c r="J393" s="218">
        <v>45393</v>
      </c>
      <c r="K393" s="219" t="str">
        <f>TEXT(J393,"DD/MM/AA")</f>
        <v>11/04/24</v>
      </c>
      <c r="L393" s="218">
        <v>45758</v>
      </c>
      <c r="M393" s="220" t="str">
        <f>TEXT(L393,"DD/MM/AA")</f>
        <v>11/04/25</v>
      </c>
      <c r="N393" s="219">
        <f>_xlfn.DAYS(CONTRATOS[[#This Row],[TÉRMINO]],CONTRATOS[[#This Row],[INÍCIO]])</f>
        <v>365</v>
      </c>
      <c r="O393" s="221" t="str">
        <f ca="1">IF(ISBLANK(CONTRATOS[[#This Row],[TÉRMINO]]),"-",IF(ISNUMBER(CONTRATOS[[#This Row],[TÉRMINO]]),IF(CONTRATOS[[#This Row],[TÉRMINO]]&lt;TODAY(),"EXPIRADO",CONTRATOS[[#This Row],[TÉRMINO]]-TODAY()),"INDETERMINADO"))</f>
        <v>EXPIRADO</v>
      </c>
      <c r="P393" s="221" t="str">
        <f ca="1">IF(O393="EXPIRADO","EXPIRADO",(IF(O393&lt;=30,"INFERIOR A 30 DIAS",(IF(O393&lt;=60,"INFERIOR A 60 DIAS",(IF(O393&lt;=90,"INFERIOR A 90 DIAS",(IF(O393&lt;=120,"INFERIOR A 120 DIAS",(IF(O393&lt;150,"INFERIOR A 150 DIAS",(IF(O393=150,"150 DIAS","SUPERIOR A 150 DIAS")))))))))))))</f>
        <v>EXPIRADO</v>
      </c>
      <c r="Q393" s="219" t="str">
        <f ca="1">IF(CONTRATOS[[#This Row],[TÉRMINO]]="","VIGENTE",IF(CONTRATOS[[#This Row],[TÉRMINO]]&gt;=TODAY(),"VIGENTE","EXPIRADO"))</f>
        <v>EXPIRADO</v>
      </c>
      <c r="R393" s="305">
        <v>28531122.059999999</v>
      </c>
      <c r="S393" s="268" t="s">
        <v>60</v>
      </c>
      <c r="T393" s="66">
        <f>IF(LEFT(AY393,3)="ARP",
    0,
    IFERROR(VLOOKUP(AY393,'M.11 Contratos execução'!A:V,17,FALSE),0)
)</f>
        <v>0</v>
      </c>
      <c r="U393" s="58" t="s">
        <v>61</v>
      </c>
      <c r="V393" s="222" t="s">
        <v>2386</v>
      </c>
      <c r="W393" s="96" cm="1">
        <f t="array" ref="W39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93" s="96" cm="1">
        <f t="array" ref="X39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28531222.062199999</v>
      </c>
      <c r="Y393" s="223"/>
      <c r="Z393" s="224"/>
      <c r="AA393" s="215" t="s">
        <v>64</v>
      </c>
      <c r="AB393" s="215"/>
      <c r="AC393" s="215" t="s">
        <v>82</v>
      </c>
      <c r="AD393" s="282" t="str">
        <f>IF(CONTRATOS[[#This Row],[DIAS_CONTRATO]]&lt;=1800,"PRAZO LEGAL",IF(CONTRATOS[[#This Row],[DIAS_CONTRATO]]&lt;=2130,"EXCEPCIONAL","EMERGENCIAL"))</f>
        <v>PRAZO LEGAL</v>
      </c>
      <c r="AE393" s="215" t="str">
        <f>YEAR(L393) &amp; " - " &amp; IF(MONTH(L393)&lt;=3, "1º Trimestre", IF(MONTH(L393)&lt;=6, "2º Trimestre", IF(MONTH(L393)&lt;=9, "3º Trimestre", IF(MONTH(L393)&lt;=12, "4º Trimestre"))))</f>
        <v>2025 - 2º Trimestre</v>
      </c>
      <c r="AF393" s="218">
        <f>CONTRATOS[[#This Row],[TÉRMINO]]-60</f>
        <v>45698</v>
      </c>
      <c r="AG393" s="116" t="str">
        <f>IF(Z393="","Sem informação", IF(Z393&lt;=AF393, "Dentro do prazo", "Fora do prazo"))</f>
        <v>Sem informação</v>
      </c>
      <c r="AH393" s="215" t="s">
        <v>1306</v>
      </c>
      <c r="AI393" s="215"/>
      <c r="AJ393" s="215" t="s">
        <v>2184</v>
      </c>
      <c r="AK393" s="215" t="s">
        <v>191</v>
      </c>
      <c r="AL393" s="215" t="s">
        <v>2382</v>
      </c>
      <c r="AM393" s="215" t="s">
        <v>69</v>
      </c>
      <c r="AN393" s="215" t="s">
        <v>69</v>
      </c>
      <c r="AO393" s="226" t="s">
        <v>2383</v>
      </c>
      <c r="AP393" s="227">
        <f ca="1">CONTRATOS[[#This Row],[TÉRMINO]]-TODAY()</f>
        <v>-416</v>
      </c>
      <c r="AQ393" s="215" t="str">
        <f>IF(YEAR(CONTRATOS[[#This Row],[TÉRMINO]])=2024,INT((MONTH(CONTRATOS[[#This Row],[TÉRMINO]])+2)/3),"")</f>
        <v/>
      </c>
      <c r="AR393" s="215"/>
      <c r="AS393" s="58" t="str">
        <f ca="1">IF(TODAY()-AB393&gt;365,"Iniciar Processo de Reajuste","Aguardar anualidade")</f>
        <v>Iniciar Processo de Reajuste</v>
      </c>
      <c r="AT393" s="215" t="str">
        <f>_xlfn.CONCAT(TEXT(B393,"000"),"/",C393)</f>
        <v>029/2024</v>
      </c>
      <c r="AU393" s="215"/>
      <c r="AV393" s="58" t="str" cm="1">
        <f t="array" ref="AV393">IF(CONTRATOS[[#This Row],[NOME DO FISCAL ]]="Sem indicação",
   CONTRATOS[[#This Row],[NOME DO FISCAL ]],
   _xlfn.LET(
      _xlpm.s, " "&amp;TRIM(CONTRATOS[[#This Row],[NOME DO FISCAL ]]),
      _xlpm.n, LEN(_xlpm.s)-1,
      _xlpm.idx, _xlfn.SEQUENCE(1,_xlpm.n),
      _xlpm.letras, IF(MID(_xlpm.s,_xlpm.idx,1)=" ", MID(_xlpm.s,_xlpm.idx+1,1), ""),
      _xlfn.TEXTJOIN("",TRUE,_xlpm.letras)
   )
)</f>
        <v>SNB</v>
      </c>
      <c r="AW393" s="57" t="str">
        <f>IF(CONTRATOS[[#This Row],[FISCAL DEMANDANTE]]="sem indicação",CONTRATOS[[#This Row],[FISCAL TECNICO]],CONTRATOS[[#This Row],[FISCAL DEMANDANTE]])</f>
        <v>Samantha Nahon Bittencourt</v>
      </c>
      <c r="AX393" s="540" cm="1">
        <f t="array" ref="AX39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393" s="58" t="str">
        <f>_xlfn.CONCAT(CONTRATOS[[#This Row],[ARP ou CONTRATO]],CONTRATOS[[#This Row],[N°ANO]])</f>
        <v>ARP029/2024</v>
      </c>
      <c r="AZ393" s="293" t="str">
        <f>IF(ISNUMBER(FIND("8.666",AA393)),
"Nos termos da Portaria n° 3.615/2021-GP, a prorrogação de contratos administrativos deverá ser instaurada com antecedência mínima de 60 (sessenta) dias do término da vigência, mediante envio do respectivo expediente à SEADM, via SEI.",
IF(ISNUMBER(FIND("14.133",AA393)),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93" s="556"/>
    </row>
    <row r="394" spans="1:53" s="194" customFormat="1" ht="60.75">
      <c r="A394" s="58" t="s">
        <v>2276</v>
      </c>
      <c r="B394" s="68" t="s">
        <v>1082</v>
      </c>
      <c r="C394" s="69">
        <v>2020</v>
      </c>
      <c r="D394" s="57" t="s">
        <v>2387</v>
      </c>
      <c r="E394" s="58" t="s">
        <v>1277</v>
      </c>
      <c r="F394" s="59" t="s">
        <v>2388</v>
      </c>
      <c r="G394" s="115" t="s">
        <v>57</v>
      </c>
      <c r="H394" s="60" t="s">
        <v>145</v>
      </c>
      <c r="I394" s="60" t="s">
        <v>2389</v>
      </c>
      <c r="J394" s="61">
        <v>43943</v>
      </c>
      <c r="K394" s="62" t="str">
        <f>TEXT(J394,"DD/MM/AA")</f>
        <v>22/04/20</v>
      </c>
      <c r="L394" s="61">
        <v>45769</v>
      </c>
      <c r="M394" s="63" t="str">
        <f>TEXT(L394,"DD/MM/AA")</f>
        <v>22/04/25</v>
      </c>
      <c r="N394" s="62">
        <f>_xlfn.DAYS(CONTRATOS[[#This Row],[TÉRMINO]],CONTRATOS[[#This Row],[INÍCIO]])</f>
        <v>1826</v>
      </c>
      <c r="O394" s="64" t="str">
        <f ca="1">IF(ISBLANK(CONTRATOS[[#This Row],[TÉRMINO]]),"-",IF(ISNUMBER(CONTRATOS[[#This Row],[TÉRMINO]]),IF(CONTRATOS[[#This Row],[TÉRMINO]]&lt;TODAY(),"EXPIRADO",CONTRATOS[[#This Row],[TÉRMINO]]-TODAY()),"INDETERMINADO"))</f>
        <v>EXPIRADO</v>
      </c>
      <c r="P394" s="64" t="str">
        <f ca="1">IF(O394="EXPIRADO","EXPIRADO",(IF(O394&lt;=30,"INFERIOR A 30 DIAS",(IF(O394&lt;=60,"INFERIOR A 60 DIAS",(IF(O394&lt;=90,"INFERIOR A 90 DIAS",(IF(O394&lt;=120,"INFERIOR A 120 DIAS",(IF(O394&lt;150,"INFERIOR A 150 DIAS",(IF(O394=150,"150 DIAS","SUPERIOR A 150 DIAS")))))))))))))</f>
        <v>EXPIRADO</v>
      </c>
      <c r="Q394" s="64" t="str">
        <f ca="1">IF(CONTRATOS[[#This Row],[TÉRMINO]]="","VIGENTE",IF(CONTRATOS[[#This Row],[TÉRMINO]]&gt;=TODAY(),"VIGENTE","EXPIRADO"))</f>
        <v>EXPIRADO</v>
      </c>
      <c r="R394" s="72">
        <v>34800</v>
      </c>
      <c r="S394" s="65" t="s">
        <v>60</v>
      </c>
      <c r="T394" s="66">
        <f>IF(LEFT(AY394,3)="ARP",
    0,
    IFERROR(VLOOKUP(AY394,'M.11 Contratos execução'!A:V,17,FALSE),0)
)</f>
        <v>5</v>
      </c>
      <c r="U394" s="455" t="s">
        <v>78</v>
      </c>
      <c r="V394" s="58" t="s">
        <v>2390</v>
      </c>
      <c r="W394" s="96" cm="1">
        <f t="array" ref="W39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94" s="96" cm="1">
        <f t="array" ref="X39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50744.57</v>
      </c>
      <c r="Y394" s="67" t="s">
        <v>2391</v>
      </c>
      <c r="Z394" s="158"/>
      <c r="AA394" s="58" t="s">
        <v>64</v>
      </c>
      <c r="AB394" s="58"/>
      <c r="AC394" s="58" t="s">
        <v>65</v>
      </c>
      <c r="AD394" s="58" t="str">
        <f>IF(CONTRATOS[[#This Row],[DIAS_CONTRATO]]&lt;=1800,"PRAZO LEGAL",IF(CONTRATOS[[#This Row],[DIAS_CONTRATO]]&lt;=2130,"EXCEPCIONAL","EMERGENCIAL"))</f>
        <v>EXCEPCIONAL</v>
      </c>
      <c r="AE394" s="58" t="str">
        <f>YEAR(L394) &amp; " - " &amp; IF(MONTH(L394)&lt;=3, "1º Trimestre", IF(MONTH(L394)&lt;=6, "2º Trimestre", IF(MONTH(L394)&lt;=9, "3º Trimestre", IF(MONTH(L394)&lt;=12, "4º Trimestre"))))</f>
        <v>2025 - 2º Trimestre</v>
      </c>
      <c r="AF394" s="61">
        <f>CONTRATOS[[#This Row],[TÉRMINO]]-60</f>
        <v>45709</v>
      </c>
      <c r="AG394" s="116" t="str">
        <f>IF(Z394="","Sem informação", IF(Z394&lt;=AF394, "Dentro do prazo", "Fora do prazo"))</f>
        <v>Sem informação</v>
      </c>
      <c r="AH394" s="58" t="s">
        <v>66</v>
      </c>
      <c r="AI394" s="74"/>
      <c r="AJ394" s="58" t="s">
        <v>455</v>
      </c>
      <c r="AK394" s="58" t="s">
        <v>1282</v>
      </c>
      <c r="AL394" s="58" t="s">
        <v>1282</v>
      </c>
      <c r="AM394" s="115" t="s">
        <v>69</v>
      </c>
      <c r="AN394" s="115" t="s">
        <v>69</v>
      </c>
      <c r="AO394" s="172" t="s">
        <v>2392</v>
      </c>
      <c r="AP394" s="143">
        <f ca="1">CONTRATOS[[#This Row],[TÉRMINO]]-TODAY()</f>
        <v>-405</v>
      </c>
      <c r="AQ394" s="58" t="str">
        <f>IF(YEAR(CONTRATOS[[#This Row],[TÉRMINO]])=2024,INT((MONTH(CONTRATOS[[#This Row],[TÉRMINO]])+2)/3),"")</f>
        <v/>
      </c>
      <c r="AR394" s="58"/>
      <c r="AS394" s="58" t="str">
        <f ca="1">IF(TODAY()-AB394&gt;365,"Iniciar Processo de Reajuste","Aguardar anualidade")</f>
        <v>Iniciar Processo de Reajuste</v>
      </c>
      <c r="AT394" s="58" t="str">
        <f>_xlfn.CONCAT(TEXT(B394,"000"),"/",C394)</f>
        <v>011/2020</v>
      </c>
      <c r="AU394" s="58"/>
      <c r="AV394" s="58" t="str" cm="1">
        <f t="array" ref="AV394">IF(CONTRATOS[[#This Row],[NOME DO FISCAL ]]="Sem indicação",
   CONTRATOS[[#This Row],[NOME DO FISCAL ]],
   _xlfn.LET(
      _xlpm.s, " "&amp;TRIM(CONTRATOS[[#This Row],[NOME DO FISCAL ]]),
      _xlpm.n, LEN(_xlpm.s)-1,
      _xlpm.idx, _xlfn.SEQUENCE(1,_xlpm.n),
      _xlpm.letras, IF(MID(_xlpm.s,_xlpm.idx,1)=" ", MID(_xlpm.s,_xlpm.idx+1,1), ""),
      _xlfn.TEXTJOIN("",TRUE,_xlpm.letras)
   )
)</f>
        <v>ATNN</v>
      </c>
      <c r="AW394" s="57" t="str">
        <f>IF(CONTRATOS[[#This Row],[FISCAL DEMANDANTE]]="sem indicação",CONTRATOS[[#This Row],[FISCAL TECNICO]],CONTRATOS[[#This Row],[FISCAL DEMANDANTE]])</f>
        <v>Afonso Teixeira Noura Neto</v>
      </c>
      <c r="AX394" s="540" cm="1">
        <f t="array" ref="AX39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183470.28</v>
      </c>
      <c r="AY394" s="58" t="str">
        <f>_xlfn.CONCAT(CONTRATOS[[#This Row],[ARP ou CONTRATO]],CONTRATOS[[#This Row],[N°ANO]])</f>
        <v>Contrato011/2020</v>
      </c>
      <c r="AZ394" s="293" t="str">
        <f>IF(ISNUMBER(FIND("8.666",AA394)),
"Nos termos da Portaria n° 3.615/2021-GP, a prorrogação de contratos administrativos deverá ser instaurada com antecedência mínima de 60 (sessenta) dias do término da vigência, mediante envio do respectivo expediente à SEADM, via SEI.",
IF(ISNUMBER(FIND("14.133",AA394)),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94" s="556"/>
    </row>
    <row r="395" spans="1:53" s="194" customFormat="1" ht="130.5">
      <c r="A395" s="58" t="s">
        <v>2276</v>
      </c>
      <c r="B395" s="68" t="s">
        <v>1519</v>
      </c>
      <c r="C395" s="69">
        <v>2021</v>
      </c>
      <c r="D395" s="116" t="s">
        <v>2393</v>
      </c>
      <c r="E395" s="58" t="s">
        <v>2394</v>
      </c>
      <c r="F395" s="59" t="s">
        <v>2395</v>
      </c>
      <c r="G395" s="115" t="s">
        <v>57</v>
      </c>
      <c r="H395" s="58" t="s">
        <v>58</v>
      </c>
      <c r="I395" s="60" t="s">
        <v>2396</v>
      </c>
      <c r="J395" s="61">
        <v>44356</v>
      </c>
      <c r="K395" s="62" t="str">
        <f>TEXT(J395,"DD/MM/AA")</f>
        <v>09/06/21</v>
      </c>
      <c r="L395" s="61">
        <v>45762</v>
      </c>
      <c r="M395" s="63" t="str">
        <f>TEXT(L395,"DD/MM/AA")</f>
        <v>15/04/25</v>
      </c>
      <c r="N395" s="62">
        <f>_xlfn.DAYS(CONTRATOS[[#This Row],[TÉRMINO]],CONTRATOS[[#This Row],[INÍCIO]])</f>
        <v>1406</v>
      </c>
      <c r="O395" s="64" t="str">
        <f ca="1">IF(ISBLANK(CONTRATOS[[#This Row],[TÉRMINO]]),"-",IF(ISNUMBER(CONTRATOS[[#This Row],[TÉRMINO]]),IF(CONTRATOS[[#This Row],[TÉRMINO]]&lt;TODAY(),"EXPIRADO",CONTRATOS[[#This Row],[TÉRMINO]]-TODAY()),"INDETERMINADO"))</f>
        <v>EXPIRADO</v>
      </c>
      <c r="P395" s="64" t="str">
        <f ca="1">IF(O395="EXPIRADO","EXPIRADO",(IF(O395&lt;=30,"INFERIOR A 30 DIAS",(IF(O395&lt;=60,"INFERIOR A 60 DIAS",(IF(O395&lt;=90,"INFERIOR A 90 DIAS",(IF(O395&lt;=120,"INFERIOR A 120 DIAS",(IF(O395&lt;150,"INFERIOR A 150 DIAS",(IF(O395=150,"150 DIAS","SUPERIOR A 150 DIAS")))))))))))))</f>
        <v>EXPIRADO</v>
      </c>
      <c r="Q395" s="64" t="str">
        <f ca="1">IF(CONTRATOS[[#This Row],[TÉRMINO]]="","VIGENTE",IF(CONTRATOS[[#This Row],[TÉRMINO]]&gt;=TODAY(),"VIGENTE","EXPIRADO"))</f>
        <v>EXPIRADO</v>
      </c>
      <c r="R395" s="72">
        <v>220999.92</v>
      </c>
      <c r="S395" s="65" t="s">
        <v>60</v>
      </c>
      <c r="T395" s="66">
        <f>IF(LEFT(AY395,3)="ARP",
    0,
    IFERROR(VLOOKUP(AY395,'M.11 Contratos execução'!A:V,17,FALSE),0)
)</f>
        <v>4</v>
      </c>
      <c r="U395" s="58" t="s">
        <v>61</v>
      </c>
      <c r="V395" s="58" t="s">
        <v>2397</v>
      </c>
      <c r="W395" s="96" cm="1">
        <f t="array" ref="W39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95" s="96" cm="1">
        <f t="array" ref="X39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281876.88</v>
      </c>
      <c r="Y395" s="67" t="s">
        <v>2398</v>
      </c>
      <c r="Z395" s="158"/>
      <c r="AA395" s="58" t="s">
        <v>64</v>
      </c>
      <c r="AB395" s="58"/>
      <c r="AC395" s="58" t="s">
        <v>65</v>
      </c>
      <c r="AD395" s="58" t="str">
        <f>IF(CONTRATOS[[#This Row],[DIAS_CONTRATO]]&lt;=1800,"PRAZO LEGAL",IF(CONTRATOS[[#This Row],[DIAS_CONTRATO]]&lt;=2130,"EXCEPCIONAL","EMERGENCIAL"))</f>
        <v>PRAZO LEGAL</v>
      </c>
      <c r="AE395" s="58" t="str">
        <f>YEAR(L395) &amp; " - " &amp; IF(MONTH(L395)&lt;=3, "1º Trimestre", IF(MONTH(L395)&lt;=6, "2º Trimestre", IF(MONTH(L395)&lt;=9, "3º Trimestre", IF(MONTH(L395)&lt;=12, "4º Trimestre"))))</f>
        <v>2025 - 2º Trimestre</v>
      </c>
      <c r="AF395" s="61">
        <f>CONTRATOS[[#This Row],[TÉRMINO]]-60</f>
        <v>45702</v>
      </c>
      <c r="AG395" s="116" t="str">
        <f>IF(Z395="","Sem informação", IF(Z395&lt;=AF395, "Dentro do prazo", "Fora do prazo"))</f>
        <v>Sem informação</v>
      </c>
      <c r="AH395" s="58" t="s">
        <v>66</v>
      </c>
      <c r="AI395" s="74"/>
      <c r="AJ395" s="58" t="s">
        <v>1299</v>
      </c>
      <c r="AK395" s="58" t="s">
        <v>68</v>
      </c>
      <c r="AL395" s="58" t="s">
        <v>68</v>
      </c>
      <c r="AM395" s="115" t="s">
        <v>69</v>
      </c>
      <c r="AN395" s="115" t="s">
        <v>69</v>
      </c>
      <c r="AO395" s="134" t="s">
        <v>2399</v>
      </c>
      <c r="AP395" s="143">
        <f ca="1">CONTRATOS[[#This Row],[TÉRMINO]]-TODAY()</f>
        <v>-412</v>
      </c>
      <c r="AQ395" s="58" t="str">
        <f>IF(YEAR(CONTRATOS[[#This Row],[TÉRMINO]])=2024,INT((MONTH(CONTRATOS[[#This Row],[TÉRMINO]])+2)/3),"")</f>
        <v/>
      </c>
      <c r="AR395" s="58"/>
      <c r="AS395" s="58" t="str">
        <f ca="1">IF(TODAY()-AB395&gt;365,"Iniciar Processo de Reajuste","Aguardar anualidade")</f>
        <v>Iniciar Processo de Reajuste</v>
      </c>
      <c r="AT395" s="58" t="str">
        <f>_xlfn.CONCAT(TEXT(B395,"000"),"/",C395)</f>
        <v>019/2021</v>
      </c>
      <c r="AU395" s="58"/>
      <c r="AV395" s="58" t="str" cm="1">
        <f t="array" ref="AV395">IF(CONTRATOS[[#This Row],[NOME DO FISCAL ]]="Sem indicação",
   CONTRATOS[[#This Row],[NOME DO FISCAL ]],
   _xlfn.LET(
      _xlpm.s, " "&amp;TRIM(CONTRATOS[[#This Row],[NOME DO FISCAL ]]),
      _xlpm.n, LEN(_xlpm.s)-1,
      _xlpm.idx, _xlfn.SEQUENCE(1,_xlpm.n),
      _xlpm.letras, IF(MID(_xlpm.s,_xlpm.idx,1)=" ", MID(_xlpm.s,_xlpm.idx+1,1), ""),
      _xlfn.TEXTJOIN("",TRUE,_xlpm.letras)
   )
)</f>
        <v>EGF</v>
      </c>
      <c r="AW395" s="57" t="str">
        <f>IF(CONTRATOS[[#This Row],[FISCAL DEMANDANTE]]="sem indicação",CONTRATOS[[#This Row],[FISCAL TECNICO]],CONTRATOS[[#This Row],[FISCAL DEMANDANTE]])</f>
        <v>Edson Goncalves Ferreira</v>
      </c>
      <c r="AX395" s="540" cm="1">
        <f t="array" ref="AX39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741763.21</v>
      </c>
      <c r="AY395" s="58" t="str">
        <f>_xlfn.CONCAT(CONTRATOS[[#This Row],[ARP ou CONTRATO]],CONTRATOS[[#This Row],[N°ANO]])</f>
        <v>Contrato019/2021</v>
      </c>
      <c r="AZ395" s="293" t="str">
        <f>IF(ISNUMBER(FIND("8.666",AA395)),
"Nos termos da Portaria n° 3.615/2021-GP, a prorrogação de contratos administrativos deverá ser instaurada com antecedência mínima de 60 (sessenta) dias do término da vigência, mediante envio do respectivo expediente à SEADM, via SEI.",
IF(ISNUMBER(FIND("14.133",AA395)),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95" s="556"/>
    </row>
    <row r="396" spans="1:53" s="194" customFormat="1" ht="60">
      <c r="A396" s="58" t="s">
        <v>52</v>
      </c>
      <c r="B396" s="57" t="s">
        <v>1169</v>
      </c>
      <c r="C396" s="58">
        <v>2024</v>
      </c>
      <c r="D396" s="57" t="s">
        <v>2400</v>
      </c>
      <c r="E396" s="58" t="s">
        <v>2401</v>
      </c>
      <c r="F396" s="59" t="s">
        <v>2402</v>
      </c>
      <c r="G396" s="57" t="s">
        <v>57</v>
      </c>
      <c r="H396" s="58" t="s">
        <v>58</v>
      </c>
      <c r="I396" s="60" t="s">
        <v>2403</v>
      </c>
      <c r="J396" s="61">
        <v>45306</v>
      </c>
      <c r="K396" s="62" t="str">
        <f>TEXT(J396,"DD/MM/AA")</f>
        <v>15/01/24</v>
      </c>
      <c r="L396" s="61">
        <v>45672</v>
      </c>
      <c r="M396" s="63" t="str">
        <f>TEXT(L396,"DD/MM/AA")</f>
        <v>15/01/25</v>
      </c>
      <c r="N396" s="115">
        <f>_xlfn.DAYS(CONTRATOS[[#This Row],[TÉRMINO]],CONTRATOS[[#This Row],[INÍCIO]])</f>
        <v>366</v>
      </c>
      <c r="O396" s="64" t="str">
        <f ca="1">IF(ISBLANK(CONTRATOS[[#This Row],[TÉRMINO]]),"-",IF(ISNUMBER(CONTRATOS[[#This Row],[TÉRMINO]]),IF(CONTRATOS[[#This Row],[TÉRMINO]]&lt;TODAY(),"EXPIRADO",CONTRATOS[[#This Row],[TÉRMINO]]-TODAY()),"INDETERMINADO"))</f>
        <v>EXPIRADO</v>
      </c>
      <c r="P396" s="64" t="str">
        <f ca="1">IF(O396="EXPIRADO","EXPIRADO",(IF(O396&lt;=30,"INFERIOR A 30 DIAS",(IF(O396&lt;=60,"INFERIOR A 60 DIAS",(IF(O396&lt;=90,"INFERIOR A 90 DIAS",(IF(O396&lt;=120,"INFERIOR A 120 DIAS",(IF(O396&lt;150,"INFERIOR A 150 DIAS",(IF(O396=150,"150 DIAS","SUPERIOR A 150 DIAS")))))))))))))</f>
        <v>EXPIRADO</v>
      </c>
      <c r="Q396" s="64" t="str">
        <f ca="1">IF(CONTRATOS[[#This Row],[TÉRMINO]]="","VIGENTE",IF(CONTRATOS[[#This Row],[TÉRMINO]]&gt;=TODAY(),"VIGENTE","EXPIRADO"))</f>
        <v>EXPIRADO</v>
      </c>
      <c r="R396" s="72">
        <v>87500</v>
      </c>
      <c r="S396" s="65" t="s">
        <v>60</v>
      </c>
      <c r="T396" s="66">
        <f>IF(LEFT(AY396,3)="ARP",
    0,
    IFERROR(VLOOKUP(AY396,'M.11 Contratos execução'!A:V,17,FALSE),0)
)</f>
        <v>0</v>
      </c>
      <c r="U396" s="455" t="s">
        <v>78</v>
      </c>
      <c r="V396" s="167" t="s">
        <v>2404</v>
      </c>
      <c r="W396" s="96" cm="1">
        <f t="array" ref="W39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96" s="96" cm="1">
        <f t="array" ref="X39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87500</v>
      </c>
      <c r="Y396" s="67" t="s">
        <v>2405</v>
      </c>
      <c r="Z396" s="158"/>
      <c r="AA396" s="58" t="s">
        <v>64</v>
      </c>
      <c r="AB396" s="58"/>
      <c r="AC396" s="58" t="s">
        <v>82</v>
      </c>
      <c r="AD396" s="168" t="str">
        <f>IF(CONTRATOS[[#This Row],[DIAS_CONTRATO]]&lt;=1800,"PRAZO LEGAL",IF(CONTRATOS[[#This Row],[DIAS_CONTRATO]]&lt;=2130,"EXCEPCIONAL","EMERGENCIAL"))</f>
        <v>PRAZO LEGAL</v>
      </c>
      <c r="AE396" s="116" t="str">
        <f>YEAR(L396) &amp; " - " &amp; IF(MONTH(L396)&lt;=3, "1º Trimestre", IF(MONTH(L396)&lt;=6, "2º Trimestre", IF(MONTH(L396)&lt;=9, "3º Trimestre", IF(MONTH(L396)&lt;=12, "4º Trimestre"))))</f>
        <v>2025 - 1º Trimestre</v>
      </c>
      <c r="AF396" s="130">
        <f>CONTRATOS[[#This Row],[TÉRMINO]]-60</f>
        <v>45612</v>
      </c>
      <c r="AG396" s="116" t="str">
        <f>IF(Z396="","Sem informação", IF(Z396&lt;=AF396, "Dentro do prazo", "Fora do prazo"))</f>
        <v>Sem informação</v>
      </c>
      <c r="AH396" s="58" t="s">
        <v>1306</v>
      </c>
      <c r="AI396" s="74"/>
      <c r="AJ396" s="58" t="s">
        <v>2406</v>
      </c>
      <c r="AK396" s="58" t="s">
        <v>547</v>
      </c>
      <c r="AL396" s="58" t="s">
        <v>2407</v>
      </c>
      <c r="AM396" s="58" t="s">
        <v>291</v>
      </c>
      <c r="AN396" s="58" t="s">
        <v>291</v>
      </c>
      <c r="AO396" s="169" t="s">
        <v>2408</v>
      </c>
      <c r="AP396" s="143">
        <f ca="1">CONTRATOS[[#This Row],[TÉRMINO]]-TODAY()</f>
        <v>-502</v>
      </c>
      <c r="AQ396" s="58" t="str">
        <f>IF(YEAR(CONTRATOS[[#This Row],[TÉRMINO]])=2024,INT((MONTH(CONTRATOS[[#This Row],[TÉRMINO]])+2)/3),"")</f>
        <v/>
      </c>
      <c r="AR396" s="58"/>
      <c r="AS396" s="58" t="str">
        <f ca="1">IF(TODAY()-AB396&gt;365,"Iniciar Processo de Reajuste","Aguardar anualidade")</f>
        <v>Iniciar Processo de Reajuste</v>
      </c>
      <c r="AT396" s="58" t="str">
        <f>_xlfn.CONCAT(TEXT(B396,"000"),"/",C396)</f>
        <v>003/2024</v>
      </c>
      <c r="AU396" s="58"/>
      <c r="AV396" s="58" t="str" cm="1">
        <f t="array" ref="AV396">IF(CONTRATOS[[#This Row],[NOME DO FISCAL ]]="Sem indicação",
   CONTRATOS[[#This Row],[NOME DO FISCAL ]],
   _xlfn.LET(
      _xlpm.s, " "&amp;TRIM(CONTRATOS[[#This Row],[NOME DO FISCAL ]]),
      _xlpm.n, LEN(_xlpm.s)-1,
      _xlpm.idx, _xlfn.SEQUENCE(1,_xlpm.n),
      _xlpm.letras, IF(MID(_xlpm.s,_xlpm.idx,1)=" ", MID(_xlpm.s,_xlpm.idx+1,1), ""),
      _xlfn.TEXTJOIN("",TRUE,_xlpm.letras)
   )
)</f>
        <v>LSCB</v>
      </c>
      <c r="AW396" s="57" t="str">
        <f>IF(CONTRATOS[[#This Row],[FISCAL DEMANDANTE]]="sem indicação",CONTRATOS[[#This Row],[FISCAL TECNICO]],CONTRATOS[[#This Row],[FISCAL DEMANDANTE]])</f>
        <v>Leandro Soares Costa Borges</v>
      </c>
      <c r="AX396" s="540" cm="1">
        <f t="array" ref="AX39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87500</v>
      </c>
      <c r="AY396" s="58" t="str">
        <f>_xlfn.CONCAT(CONTRATOS[[#This Row],[ARP ou CONTRATO]],CONTRATOS[[#This Row],[N°ANO]])</f>
        <v>CONTRATO003/2024</v>
      </c>
      <c r="AZ396" s="293" t="str">
        <f>IF(ISNUMBER(FIND("8.666",AA396)),
"Nos termos da Portaria n° 3.615/2021-GP, a prorrogação de contratos administrativos deverá ser instaurada com antecedência mínima de 60 (sessenta) dias do término da vigência, mediante envio do respectivo expediente à SEADM, via SEI.",
IF(ISNUMBER(FIND("14.133",AA396)),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96" s="556"/>
    </row>
    <row r="397" spans="1:53" s="194" customFormat="1" ht="60">
      <c r="A397" s="58" t="s">
        <v>52</v>
      </c>
      <c r="B397" s="57" t="s">
        <v>921</v>
      </c>
      <c r="C397" s="58">
        <v>2024</v>
      </c>
      <c r="D397" s="57" t="s">
        <v>908</v>
      </c>
      <c r="E397" s="58" t="s">
        <v>2409</v>
      </c>
      <c r="F397" s="59" t="s">
        <v>2402</v>
      </c>
      <c r="G397" s="57" t="s">
        <v>57</v>
      </c>
      <c r="H397" s="58" t="s">
        <v>58</v>
      </c>
      <c r="I397" s="60" t="s">
        <v>2403</v>
      </c>
      <c r="J397" s="61">
        <v>45306</v>
      </c>
      <c r="K397" s="62" t="str">
        <f>TEXT(J397,"DD/MM/AA")</f>
        <v>15/01/24</v>
      </c>
      <c r="L397" s="61">
        <v>45672</v>
      </c>
      <c r="M397" s="63" t="str">
        <f>TEXT(L397,"DD/MM/AA")</f>
        <v>15/01/25</v>
      </c>
      <c r="N397" s="115">
        <f>_xlfn.DAYS(CONTRATOS[[#This Row],[TÉRMINO]],CONTRATOS[[#This Row],[INÍCIO]])</f>
        <v>366</v>
      </c>
      <c r="O397" s="64" t="str">
        <f ca="1">IF(ISBLANK(CONTRATOS[[#This Row],[TÉRMINO]]),"-",IF(ISNUMBER(CONTRATOS[[#This Row],[TÉRMINO]]),IF(CONTRATOS[[#This Row],[TÉRMINO]]&lt;TODAY(),"EXPIRADO",CONTRATOS[[#This Row],[TÉRMINO]]-TODAY()),"INDETERMINADO"))</f>
        <v>EXPIRADO</v>
      </c>
      <c r="P397" s="64" t="str">
        <f ca="1">IF(O397="EXPIRADO","EXPIRADO",(IF(O397&lt;=30,"INFERIOR A 30 DIAS",(IF(O397&lt;=60,"INFERIOR A 60 DIAS",(IF(O397&lt;=90,"INFERIOR A 90 DIAS",(IF(O397&lt;=120,"INFERIOR A 120 DIAS",(IF(O397&lt;150,"INFERIOR A 150 DIAS",(IF(O397=150,"150 DIAS","SUPERIOR A 150 DIAS")))))))))))))</f>
        <v>EXPIRADO</v>
      </c>
      <c r="Q397" s="64" t="str">
        <f ca="1">IF(CONTRATOS[[#This Row],[TÉRMINO]]="","VIGENTE",IF(CONTRATOS[[#This Row],[TÉRMINO]]&gt;=TODAY(),"VIGENTE","EXPIRADO"))</f>
        <v>EXPIRADO</v>
      </c>
      <c r="R397" s="72">
        <v>1129256.23</v>
      </c>
      <c r="S397" s="65" t="s">
        <v>60</v>
      </c>
      <c r="T397" s="66">
        <f>IF(LEFT(AY397,3)="ARP",
    0,
    IFERROR(VLOOKUP(AY397,'M.11 Contratos execução'!A:V,17,FALSE),0)
)</f>
        <v>0</v>
      </c>
      <c r="U397" s="58" t="s">
        <v>78</v>
      </c>
      <c r="V397" s="167" t="s">
        <v>2410</v>
      </c>
      <c r="W397" s="96" cm="1">
        <f t="array" ref="W39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97" s="96" cm="1">
        <f t="array" ref="X39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1129256.23</v>
      </c>
      <c r="Y397" s="67" t="s">
        <v>2405</v>
      </c>
      <c r="Z397" s="158"/>
      <c r="AA397" s="58" t="s">
        <v>64</v>
      </c>
      <c r="AB397" s="58"/>
      <c r="AC397" s="58" t="s">
        <v>82</v>
      </c>
      <c r="AD397" s="168" t="str">
        <f>IF(CONTRATOS[[#This Row],[DIAS_CONTRATO]]&lt;=1800,"PRAZO LEGAL",IF(CONTRATOS[[#This Row],[DIAS_CONTRATO]]&lt;=2130,"EXCEPCIONAL","EMERGENCIAL"))</f>
        <v>PRAZO LEGAL</v>
      </c>
      <c r="AE397" s="116" t="str">
        <f>YEAR(L397) &amp; " - " &amp; IF(MONTH(L397)&lt;=3, "1º Trimestre", IF(MONTH(L397)&lt;=6, "2º Trimestre", IF(MONTH(L397)&lt;=9, "3º Trimestre", IF(MONTH(L397)&lt;=12, "4º Trimestre"))))</f>
        <v>2025 - 1º Trimestre</v>
      </c>
      <c r="AF397" s="130">
        <f>CONTRATOS[[#This Row],[TÉRMINO]]-60</f>
        <v>45612</v>
      </c>
      <c r="AG397" s="116" t="str">
        <f>IF(Z397="","Sem informação", IF(Z397&lt;=AF397, "Dentro do prazo", "Fora do prazo"))</f>
        <v>Sem informação</v>
      </c>
      <c r="AH397" s="58" t="s">
        <v>1306</v>
      </c>
      <c r="AI397" s="74"/>
      <c r="AJ397" s="58" t="s">
        <v>2406</v>
      </c>
      <c r="AK397" s="58" t="s">
        <v>547</v>
      </c>
      <c r="AL397" s="58" t="s">
        <v>2407</v>
      </c>
      <c r="AM397" s="58" t="s">
        <v>291</v>
      </c>
      <c r="AN397" s="58" t="s">
        <v>291</v>
      </c>
      <c r="AO397" s="169" t="s">
        <v>2408</v>
      </c>
      <c r="AP397" s="143">
        <f ca="1">CONTRATOS[[#This Row],[TÉRMINO]]-TODAY()</f>
        <v>-502</v>
      </c>
      <c r="AQ397" s="58" t="str">
        <f>IF(YEAR(CONTRATOS[[#This Row],[TÉRMINO]])=2024,INT((MONTH(CONTRATOS[[#This Row],[TÉRMINO]])+2)/3),"")</f>
        <v/>
      </c>
      <c r="AR397" s="58"/>
      <c r="AS397" s="58" t="str">
        <f ca="1">IF(TODAY()-AB397&gt;365,"Iniciar Processo de Reajuste","Aguardar anualidade")</f>
        <v>Iniciar Processo de Reajuste</v>
      </c>
      <c r="AT397" s="58" t="str">
        <f>_xlfn.CONCAT(TEXT(B397,"000"),"/",C397)</f>
        <v>005/2024</v>
      </c>
      <c r="AU397" s="58"/>
      <c r="AV397" s="58" t="str" cm="1">
        <f t="array" ref="AV397">IF(CONTRATOS[[#This Row],[NOME DO FISCAL ]]="Sem indicação",
   CONTRATOS[[#This Row],[NOME DO FISCAL ]],
   _xlfn.LET(
      _xlpm.s, " "&amp;TRIM(CONTRATOS[[#This Row],[NOME DO FISCAL ]]),
      _xlpm.n, LEN(_xlpm.s)-1,
      _xlpm.idx, _xlfn.SEQUENCE(1,_xlpm.n),
      _xlpm.letras, IF(MID(_xlpm.s,_xlpm.idx,1)=" ", MID(_xlpm.s,_xlpm.idx+1,1), ""),
      _xlfn.TEXTJOIN("",TRUE,_xlpm.letras)
   )
)</f>
        <v>LSCB</v>
      </c>
      <c r="AW397" s="57" t="str">
        <f>IF(CONTRATOS[[#This Row],[FISCAL DEMANDANTE]]="sem indicação",CONTRATOS[[#This Row],[FISCAL TECNICO]],CONTRATOS[[#This Row],[FISCAL DEMANDANTE]])</f>
        <v>Leandro Soares Costa Borges</v>
      </c>
      <c r="AX397" s="540" cm="1">
        <f t="array" ref="AX39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1129256.23</v>
      </c>
      <c r="AY397" s="58" t="str">
        <f>_xlfn.CONCAT(CONTRATOS[[#This Row],[ARP ou CONTRATO]],CONTRATOS[[#This Row],[N°ANO]])</f>
        <v>CONTRATO005/2024</v>
      </c>
      <c r="AZ397" s="293" t="str">
        <f>IF(ISNUMBER(FIND("8.666",AA397)),
"Nos termos da Portaria n° 3.615/2021-GP, a prorrogação de contratos administrativos deverá ser instaurada com antecedência mínima de 60 (sessenta) dias do término da vigência, mediante envio do respectivo expediente à SEADM, via SEI.",
IF(ISNUMBER(FIND("14.133",AA397)),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97" s="556"/>
    </row>
    <row r="398" spans="1:53" s="194" customFormat="1" ht="60">
      <c r="A398" s="58" t="s">
        <v>52</v>
      </c>
      <c r="B398" s="57" t="s">
        <v>1052</v>
      </c>
      <c r="C398" s="58">
        <v>2024</v>
      </c>
      <c r="D398" s="57" t="s">
        <v>2411</v>
      </c>
      <c r="E398" s="58" t="s">
        <v>2412</v>
      </c>
      <c r="F398" s="59" t="s">
        <v>2402</v>
      </c>
      <c r="G398" s="57" t="s">
        <v>57</v>
      </c>
      <c r="H398" s="58" t="s">
        <v>58</v>
      </c>
      <c r="I398" s="60" t="s">
        <v>2403</v>
      </c>
      <c r="J398" s="61">
        <v>45306</v>
      </c>
      <c r="K398" s="62" t="str">
        <f>TEXT(J398,"DD/MM/AA")</f>
        <v>15/01/24</v>
      </c>
      <c r="L398" s="61">
        <v>45672</v>
      </c>
      <c r="M398" s="63" t="str">
        <f>TEXT(L398,"DD/MM/AA")</f>
        <v>15/01/25</v>
      </c>
      <c r="N398" s="115">
        <f>_xlfn.DAYS(CONTRATOS[[#This Row],[TÉRMINO]],CONTRATOS[[#This Row],[INÍCIO]])</f>
        <v>366</v>
      </c>
      <c r="O398" s="64" t="str">
        <f ca="1">IF(ISBLANK(CONTRATOS[[#This Row],[TÉRMINO]]),"-",IF(ISNUMBER(CONTRATOS[[#This Row],[TÉRMINO]]),IF(CONTRATOS[[#This Row],[TÉRMINO]]&lt;TODAY(),"EXPIRADO",CONTRATOS[[#This Row],[TÉRMINO]]-TODAY()),"INDETERMINADO"))</f>
        <v>EXPIRADO</v>
      </c>
      <c r="P398" s="64" t="str">
        <f ca="1">IF(O398="EXPIRADO","EXPIRADO",(IF(O398&lt;=30,"INFERIOR A 30 DIAS",(IF(O398&lt;=60,"INFERIOR A 60 DIAS",(IF(O398&lt;=90,"INFERIOR A 90 DIAS",(IF(O398&lt;=120,"INFERIOR A 120 DIAS",(IF(O398&lt;150,"INFERIOR A 150 DIAS",(IF(O398=150,"150 DIAS","SUPERIOR A 150 DIAS")))))))))))))</f>
        <v>EXPIRADO</v>
      </c>
      <c r="Q398" s="64" t="str">
        <f ca="1">IF(CONTRATOS[[#This Row],[TÉRMINO]]="","VIGENTE",IF(CONTRATOS[[#This Row],[TÉRMINO]]&gt;=TODAY(),"VIGENTE","EXPIRADO"))</f>
        <v>EXPIRADO</v>
      </c>
      <c r="R398" s="72">
        <v>254362.06</v>
      </c>
      <c r="S398" s="65" t="s">
        <v>60</v>
      </c>
      <c r="T398" s="66">
        <f>IF(LEFT(AY398,3)="ARP",
    0,
    IFERROR(VLOOKUP(AY398,'M.11 Contratos execução'!A:V,17,FALSE),0)
)</f>
        <v>0</v>
      </c>
      <c r="U398" s="455" t="s">
        <v>78</v>
      </c>
      <c r="V398" s="167" t="s">
        <v>2413</v>
      </c>
      <c r="W398" s="96" cm="1">
        <f t="array" ref="W39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98" s="96" cm="1">
        <f t="array" ref="X39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254362.06</v>
      </c>
      <c r="Y398" s="67" t="s">
        <v>2405</v>
      </c>
      <c r="Z398" s="158"/>
      <c r="AA398" s="58" t="s">
        <v>64</v>
      </c>
      <c r="AB398" s="58"/>
      <c r="AC398" s="58" t="s">
        <v>82</v>
      </c>
      <c r="AD398" s="289" t="str">
        <f>IF(CONTRATOS[[#This Row],[DIAS_CONTRATO]]&lt;=1800,"PRAZO LEGAL",IF(CONTRATOS[[#This Row],[DIAS_CONTRATO]]&lt;=2130,"EXCEPCIONAL","EMERGENCIAL"))</f>
        <v>PRAZO LEGAL</v>
      </c>
      <c r="AE398" s="116" t="str">
        <f>YEAR(L398) &amp; " - " &amp; IF(MONTH(L398)&lt;=3, "1º Trimestre", IF(MONTH(L398)&lt;=6, "2º Trimestre", IF(MONTH(L398)&lt;=9, "3º Trimestre", IF(MONTH(L398)&lt;=12, "4º Trimestre"))))</f>
        <v>2025 - 1º Trimestre</v>
      </c>
      <c r="AF398" s="130">
        <f>CONTRATOS[[#This Row],[TÉRMINO]]-60</f>
        <v>45612</v>
      </c>
      <c r="AG398" s="116" t="str">
        <f>IF(Z398="","Sem informação", IF(Z398&lt;=AF398, "Dentro do prazo", "Fora do prazo"))</f>
        <v>Sem informação</v>
      </c>
      <c r="AH398" s="79" t="s">
        <v>1306</v>
      </c>
      <c r="AI398" s="74"/>
      <c r="AJ398" s="58" t="s">
        <v>2406</v>
      </c>
      <c r="AK398" s="58" t="s">
        <v>547</v>
      </c>
      <c r="AL398" s="58" t="s">
        <v>2407</v>
      </c>
      <c r="AM398" s="58" t="s">
        <v>291</v>
      </c>
      <c r="AN398" s="58" t="s">
        <v>291</v>
      </c>
      <c r="AO398" s="169" t="s">
        <v>2408</v>
      </c>
      <c r="AP398" s="143">
        <f ca="1">CONTRATOS[[#This Row],[TÉRMINO]]-TODAY()</f>
        <v>-502</v>
      </c>
      <c r="AQ398" s="58" t="str">
        <f>IF(YEAR(CONTRATOS[[#This Row],[TÉRMINO]])=2024,INT((MONTH(CONTRATOS[[#This Row],[TÉRMINO]])+2)/3),"")</f>
        <v/>
      </c>
      <c r="AR398" s="58"/>
      <c r="AS398" s="58" t="str">
        <f ca="1">IF(TODAY()-AB398&gt;365,"Iniciar Processo de Reajuste","Aguardar anualidade")</f>
        <v>Iniciar Processo de Reajuste</v>
      </c>
      <c r="AT398" s="58" t="str">
        <f>_xlfn.CONCAT(TEXT(B398,"000"),"/",C398)</f>
        <v>004/2024</v>
      </c>
      <c r="AU398" s="58"/>
      <c r="AV398" s="58" t="str" cm="1">
        <f t="array" ref="AV398">IF(CONTRATOS[[#This Row],[NOME DO FISCAL ]]="Sem indicação",
   CONTRATOS[[#This Row],[NOME DO FISCAL ]],
   _xlfn.LET(
      _xlpm.s, " "&amp;TRIM(CONTRATOS[[#This Row],[NOME DO FISCAL ]]),
      _xlpm.n, LEN(_xlpm.s)-1,
      _xlpm.idx, _xlfn.SEQUENCE(1,_xlpm.n),
      _xlpm.letras, IF(MID(_xlpm.s,_xlpm.idx,1)=" ", MID(_xlpm.s,_xlpm.idx+1,1), ""),
      _xlfn.TEXTJOIN("",TRUE,_xlpm.letras)
   )
)</f>
        <v>LSCB</v>
      </c>
      <c r="AW398" s="57" t="str">
        <f>IF(CONTRATOS[[#This Row],[FISCAL DEMANDANTE]]="sem indicação",CONTRATOS[[#This Row],[FISCAL TECNICO]],CONTRATOS[[#This Row],[FISCAL DEMANDANTE]])</f>
        <v>Leandro Soares Costa Borges</v>
      </c>
      <c r="AX398" s="540" cm="1">
        <f t="array" ref="AX39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254362.06</v>
      </c>
      <c r="AY398" s="58" t="str">
        <f>_xlfn.CONCAT(CONTRATOS[[#This Row],[ARP ou CONTRATO]],CONTRATOS[[#This Row],[N°ANO]])</f>
        <v>CONTRATO004/2024</v>
      </c>
      <c r="AZ398" s="293" t="str">
        <f>IF(ISNUMBER(FIND("8.666",AA398)),
"Nos termos da Portaria n° 3.615/2021-GP, a prorrogação de contratos administrativos deverá ser instaurada com antecedência mínima de 60 (sessenta) dias do término da vigência, mediante envio do respectivo expediente à SEADM, via SEI.",
IF(ISNUMBER(FIND("14.133",AA398)),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98" s="556"/>
    </row>
    <row r="399" spans="1:53" s="194" customFormat="1" ht="60">
      <c r="A399" s="58" t="s">
        <v>52</v>
      </c>
      <c r="B399" s="57" t="s">
        <v>470</v>
      </c>
      <c r="C399" s="58">
        <v>2024</v>
      </c>
      <c r="D399" s="57" t="s">
        <v>2414</v>
      </c>
      <c r="E399" s="58" t="s">
        <v>2415</v>
      </c>
      <c r="F399" s="59" t="s">
        <v>2416</v>
      </c>
      <c r="G399" s="57" t="s">
        <v>57</v>
      </c>
      <c r="H399" s="58" t="s">
        <v>58</v>
      </c>
      <c r="I399" s="60" t="s">
        <v>2417</v>
      </c>
      <c r="J399" s="61">
        <v>45306</v>
      </c>
      <c r="K399" s="62" t="str">
        <f>TEXT(J399,"DD/MM/AA")</f>
        <v>15/01/24</v>
      </c>
      <c r="L399" s="61">
        <v>45672</v>
      </c>
      <c r="M399" s="63" t="str">
        <f>TEXT(L399,"DD/MM/AA")</f>
        <v>15/01/25</v>
      </c>
      <c r="N399" s="115">
        <f>_xlfn.DAYS(CONTRATOS[[#This Row],[TÉRMINO]],CONTRATOS[[#This Row],[INÍCIO]])</f>
        <v>366</v>
      </c>
      <c r="O399" s="64" t="str">
        <f ca="1">IF(ISBLANK(CONTRATOS[[#This Row],[TÉRMINO]]),"-",IF(ISNUMBER(CONTRATOS[[#This Row],[TÉRMINO]]),IF(CONTRATOS[[#This Row],[TÉRMINO]]&lt;TODAY(),"EXPIRADO",CONTRATOS[[#This Row],[TÉRMINO]]-TODAY()),"INDETERMINADO"))</f>
        <v>EXPIRADO</v>
      </c>
      <c r="P399" s="64" t="str">
        <f ca="1">IF(O399="EXPIRADO","EXPIRADO",(IF(O399&lt;=30,"INFERIOR A 30 DIAS",(IF(O399&lt;=60,"INFERIOR A 60 DIAS",(IF(O399&lt;=90,"INFERIOR A 90 DIAS",(IF(O399&lt;=120,"INFERIOR A 120 DIAS",(IF(O399&lt;150,"INFERIOR A 150 DIAS",(IF(O399=150,"150 DIAS","SUPERIOR A 150 DIAS")))))))))))))</f>
        <v>EXPIRADO</v>
      </c>
      <c r="Q399" s="64" t="str">
        <f ca="1">IF(CONTRATOS[[#This Row],[TÉRMINO]]="","VIGENTE",IF(CONTRATOS[[#This Row],[TÉRMINO]]&gt;=TODAY(),"VIGENTE","EXPIRADO"))</f>
        <v>EXPIRADO</v>
      </c>
      <c r="R399" s="72">
        <v>298550</v>
      </c>
      <c r="S399" s="65" t="s">
        <v>60</v>
      </c>
      <c r="T399" s="66">
        <f>IF(LEFT(AY399,3)="ARP",
    0,
    IFERROR(VLOOKUP(AY399,'M.11 Contratos execução'!A:V,17,FALSE),0)
)</f>
        <v>0</v>
      </c>
      <c r="U399" s="455" t="s">
        <v>243</v>
      </c>
      <c r="V399" s="167" t="s">
        <v>2418</v>
      </c>
      <c r="W399" s="96" cm="1">
        <f t="array" ref="W39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399" s="96" cm="1">
        <f t="array" ref="X39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298550</v>
      </c>
      <c r="Y399" s="67" t="s">
        <v>2419</v>
      </c>
      <c r="Z399" s="158"/>
      <c r="AA399" s="58" t="s">
        <v>64</v>
      </c>
      <c r="AB399" s="58"/>
      <c r="AC399" s="58" t="s">
        <v>66</v>
      </c>
      <c r="AD399" s="289" t="str">
        <f>IF(CONTRATOS[[#This Row],[DIAS_CONTRATO]]&lt;=1800,"PRAZO LEGAL",IF(CONTRATOS[[#This Row],[DIAS_CONTRATO]]&lt;=2130,"EXCEPCIONAL","EMERGENCIAL"))</f>
        <v>PRAZO LEGAL</v>
      </c>
      <c r="AE399" s="116" t="str">
        <f>YEAR(L399) &amp; " - " &amp; IF(MONTH(L399)&lt;=3, "1º Trimestre", IF(MONTH(L399)&lt;=6, "2º Trimestre", IF(MONTH(L399)&lt;=9, "3º Trimestre", IF(MONTH(L399)&lt;=12, "4º Trimestre"))))</f>
        <v>2025 - 1º Trimestre</v>
      </c>
      <c r="AF399" s="130">
        <f>CONTRATOS[[#This Row],[TÉRMINO]]-60</f>
        <v>45612</v>
      </c>
      <c r="AG399" s="116" t="str">
        <f>IF(Z399="","Sem informação", IF(Z399&lt;=AF399, "Dentro do prazo", "Fora do prazo"))</f>
        <v>Sem informação</v>
      </c>
      <c r="AH399" s="79" t="s">
        <v>115</v>
      </c>
      <c r="AI399" s="74"/>
      <c r="AJ399" s="58" t="s">
        <v>1143</v>
      </c>
      <c r="AK399" s="58" t="s">
        <v>2420</v>
      </c>
      <c r="AL399" s="58" t="s">
        <v>2421</v>
      </c>
      <c r="AM399" s="58" t="s">
        <v>291</v>
      </c>
      <c r="AN399" s="58" t="s">
        <v>291</v>
      </c>
      <c r="AO399" s="169" t="s">
        <v>2422</v>
      </c>
      <c r="AP399" s="143">
        <f ca="1">CONTRATOS[[#This Row],[TÉRMINO]]-TODAY()</f>
        <v>-502</v>
      </c>
      <c r="AQ399" s="58" t="str">
        <f>IF(YEAR(CONTRATOS[[#This Row],[TÉRMINO]])=2024,INT((MONTH(CONTRATOS[[#This Row],[TÉRMINO]])+2)/3),"")</f>
        <v/>
      </c>
      <c r="AR399" s="58"/>
      <c r="AS399" s="58" t="str">
        <f ca="1">IF(TODAY()-AB399&gt;365,"Iniciar Processo de Reajuste","Aguardar anualidade")</f>
        <v>Iniciar Processo de Reajuste</v>
      </c>
      <c r="AT399" s="58" t="str">
        <f>_xlfn.CONCAT(TEXT(B399,"000"),"/",C399)</f>
        <v>008/2024</v>
      </c>
      <c r="AU399" s="58"/>
      <c r="AV399" s="58" t="str" cm="1">
        <f t="array" ref="AV399">IF(CONTRATOS[[#This Row],[NOME DO FISCAL ]]="Sem indicação",
   CONTRATOS[[#This Row],[NOME DO FISCAL ]],
   _xlfn.LET(
      _xlpm.s, " "&amp;TRIM(CONTRATOS[[#This Row],[NOME DO FISCAL ]]),
      _xlpm.n, LEN(_xlpm.s)-1,
      _xlpm.idx, _xlfn.SEQUENCE(1,_xlpm.n),
      _xlpm.letras, IF(MID(_xlpm.s,_xlpm.idx,1)=" ", MID(_xlpm.s,_xlpm.idx+1,1), ""),
      _xlfn.TEXTJOIN("",TRUE,_xlpm.letras)
   )
)</f>
        <v>RSdSC</v>
      </c>
      <c r="AW399" s="57" t="str">
        <f>IF(CONTRATOS[[#This Row],[FISCAL DEMANDANTE]]="sem indicação",CONTRATOS[[#This Row],[FISCAL TECNICO]],CONTRATOS[[#This Row],[FISCAL DEMANDANTE]])</f>
        <v>Roberto Sergio da S. Castro</v>
      </c>
      <c r="AX399" s="540" cm="1">
        <f t="array" ref="AX39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298550</v>
      </c>
      <c r="AY399" s="58" t="str">
        <f>_xlfn.CONCAT(CONTRATOS[[#This Row],[ARP ou CONTRATO]],CONTRATOS[[#This Row],[N°ANO]])</f>
        <v>CONTRATO008/2024</v>
      </c>
      <c r="AZ399" s="293" t="str">
        <f>IF(ISNUMBER(FIND("8.666",AA399)),
"Nos termos da Portaria n° 3.615/2021-GP, a prorrogação de contratos administrativos deverá ser instaurada com antecedência mínima de 60 (sessenta) dias do término da vigência, mediante envio do respectivo expediente à SEADM, via SEI.",
IF(ISNUMBER(FIND("14.133",AA399)),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399" s="556"/>
    </row>
    <row r="400" spans="1:53" s="215" customFormat="1" ht="60">
      <c r="A400" s="215" t="s">
        <v>71</v>
      </c>
      <c r="B400" s="216" t="s">
        <v>1016</v>
      </c>
      <c r="C400" s="215">
        <v>2024</v>
      </c>
      <c r="D400" s="216" t="s">
        <v>2423</v>
      </c>
      <c r="E400" s="215" t="s">
        <v>2424</v>
      </c>
      <c r="F400" s="217" t="s">
        <v>2425</v>
      </c>
      <c r="G400" s="216" t="s">
        <v>412</v>
      </c>
      <c r="H400" s="215" t="s">
        <v>58</v>
      </c>
      <c r="I400" s="215" t="s">
        <v>2426</v>
      </c>
      <c r="J400" s="218">
        <v>45378</v>
      </c>
      <c r="K400" s="219" t="str">
        <f>TEXT(J400,"DD/MM/AA")</f>
        <v>27/03/24</v>
      </c>
      <c r="L400" s="218">
        <v>45743</v>
      </c>
      <c r="M400" s="220" t="str">
        <f>TEXT(L400,"DD/MM/AA")</f>
        <v>27/03/25</v>
      </c>
      <c r="N400" s="219">
        <f>_xlfn.DAYS(CONTRATOS[[#This Row],[TÉRMINO]],CONTRATOS[[#This Row],[INÍCIO]])</f>
        <v>365</v>
      </c>
      <c r="O400" s="221" t="str">
        <f ca="1">IF(ISBLANK(CONTRATOS[[#This Row],[TÉRMINO]]),"-",IF(ISNUMBER(CONTRATOS[[#This Row],[TÉRMINO]]),IF(CONTRATOS[[#This Row],[TÉRMINO]]&lt;TODAY(),"EXPIRADO",CONTRATOS[[#This Row],[TÉRMINO]]-TODAY()),"INDETERMINADO"))</f>
        <v>EXPIRADO</v>
      </c>
      <c r="P400" s="221" t="str">
        <f ca="1">IF(O400="EXPIRADO","EXPIRADO",(IF(O400&lt;=30,"INFERIOR A 30 DIAS",(IF(O400&lt;=60,"INFERIOR A 60 DIAS",(IF(O400&lt;=90,"INFERIOR A 90 DIAS",(IF(O400&lt;=120,"INFERIOR A 120 DIAS",(IF(O400&lt;150,"INFERIOR A 150 DIAS",(IF(O400=150,"150 DIAS","SUPERIOR A 150 DIAS")))))))))))))</f>
        <v>EXPIRADO</v>
      </c>
      <c r="Q400" s="219" t="str">
        <f ca="1">IF(CONTRATOS[[#This Row],[TÉRMINO]]="","VIGENTE",IF(CONTRATOS[[#This Row],[TÉRMINO]]&gt;=TODAY(),"VIGENTE","EXPIRADO"))</f>
        <v>EXPIRADO</v>
      </c>
      <c r="R400" s="305">
        <v>917430.5</v>
      </c>
      <c r="S400" s="268" t="s">
        <v>60</v>
      </c>
      <c r="T400" s="66">
        <f>IF(LEFT(AY400,3)="ARP",
    0,
    IFERROR(VLOOKUP(AY400,'M.11 Contratos execução'!A:V,17,FALSE),0)
)</f>
        <v>0</v>
      </c>
      <c r="U400" s="77" t="s">
        <v>61</v>
      </c>
      <c r="V400" s="222" t="s">
        <v>2427</v>
      </c>
      <c r="W400" s="96" cm="1">
        <f t="array" ref="W40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00" s="96" cm="1">
        <f t="array" ref="X40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917430.5</v>
      </c>
      <c r="Y400" s="223"/>
      <c r="Z400" s="224"/>
      <c r="AA400" s="215" t="s">
        <v>64</v>
      </c>
      <c r="AC400" s="215" t="s">
        <v>66</v>
      </c>
      <c r="AD400" s="282" t="str">
        <f>IF(CONTRATOS[[#This Row],[DIAS_CONTRATO]]&lt;=1800,"PRAZO LEGAL",IF(CONTRATOS[[#This Row],[DIAS_CONTRATO]]&lt;=2130,"EXCEPCIONAL","EMERGENCIAL"))</f>
        <v>PRAZO LEGAL</v>
      </c>
      <c r="AE400" s="215" t="str">
        <f>YEAR(L400) &amp; " - " &amp; IF(MONTH(L400)&lt;=3, "1º Trimestre", IF(MONTH(L400)&lt;=6, "2º Trimestre", IF(MONTH(L400)&lt;=9, "3º Trimestre", IF(MONTH(L400)&lt;=12, "4º Trimestre"))))</f>
        <v>2025 - 1º Trimestre</v>
      </c>
      <c r="AF400" s="218">
        <f>CONTRATOS[[#This Row],[TÉRMINO]]-60</f>
        <v>45683</v>
      </c>
      <c r="AG400" s="116" t="str">
        <f>IF(Z400="","Sem informação", IF(Z400&lt;=AF400, "Dentro do prazo", "Fora do prazo"))</f>
        <v>Sem informação</v>
      </c>
      <c r="AH400" s="263" t="s">
        <v>1306</v>
      </c>
      <c r="AJ400" s="215" t="s">
        <v>567</v>
      </c>
      <c r="AK400" s="215" t="s">
        <v>622</v>
      </c>
      <c r="AL400" s="215" t="s">
        <v>624</v>
      </c>
      <c r="AM400" s="215" t="s">
        <v>69</v>
      </c>
      <c r="AN400" s="215" t="s">
        <v>69</v>
      </c>
      <c r="AO400" s="226" t="s">
        <v>2428</v>
      </c>
      <c r="AP400" s="227">
        <f ca="1">CONTRATOS[[#This Row],[TÉRMINO]]-TODAY()</f>
        <v>-431</v>
      </c>
      <c r="AQ400" s="215" t="str">
        <f>IF(YEAR(CONTRATOS[[#This Row],[TÉRMINO]])=2024,INT((MONTH(CONTRATOS[[#This Row],[TÉRMINO]])+2)/3),"")</f>
        <v/>
      </c>
      <c r="AS400" s="58" t="str">
        <f ca="1">IF(TODAY()-AB400&gt;365,"Iniciar Processo de Reajuste","Aguardar anualidade")</f>
        <v>Iniciar Processo de Reajuste</v>
      </c>
      <c r="AT400" s="215" t="str">
        <f>_xlfn.CONCAT(TEXT(B400,"000"),"/",C400)</f>
        <v>027/2024</v>
      </c>
      <c r="AV400" s="58" t="str" cm="1">
        <f t="array" ref="AV400">IF(CONTRATOS[[#This Row],[NOME DO FISCAL ]]="Sem indicação",
   CONTRATOS[[#This Row],[NOME DO FISCAL ]],
   _xlfn.LET(
      _xlpm.s, " "&amp;TRIM(CONTRATOS[[#This Row],[NOME DO FISCAL ]]),
      _xlpm.n, LEN(_xlpm.s)-1,
      _xlpm.idx, _xlfn.SEQUENCE(1,_xlpm.n),
      _xlpm.letras, IF(MID(_xlpm.s,_xlpm.idx,1)=" ", MID(_xlpm.s,_xlpm.idx+1,1), ""),
      _xlfn.TEXTJOIN("",TRUE,_xlpm.letras)
   )
)</f>
        <v>RdCAOB</v>
      </c>
      <c r="AW400" s="57" t="str">
        <f>IF(CONTRATOS[[#This Row],[FISCAL DEMANDANTE]]="sem indicação",CONTRATOS[[#This Row],[FISCAL TECNICO]],CONTRATOS[[#This Row],[FISCAL DEMANDANTE]])</f>
        <v>Rita de Cássia Araújo Oliveira Barata</v>
      </c>
      <c r="AX400" s="540" cm="1">
        <f t="array" ref="AX40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00" s="58" t="str">
        <f>_xlfn.CONCAT(CONTRATOS[[#This Row],[ARP ou CONTRATO]],CONTRATOS[[#This Row],[N°ANO]])</f>
        <v>ARP027/2024</v>
      </c>
      <c r="AZ400" s="293" t="str">
        <f>IF(ISNUMBER(FIND("8.666",AA400)),
"Nos termos da Portaria n° 3.615/2021-GP, a prorrogação de contratos administrativos deverá ser instaurada com antecedência mínima de 60 (sessenta) dias do término da vigência, mediante envio do respectivo expediente à SEADM, via SEI.",
IF(ISNUMBER(FIND("14.133",AA400)),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00" s="556"/>
    </row>
    <row r="401" spans="1:53" s="194" customFormat="1" ht="107.25">
      <c r="A401" s="58" t="s">
        <v>52</v>
      </c>
      <c r="B401" s="68" t="s">
        <v>955</v>
      </c>
      <c r="C401" s="69" t="s">
        <v>2056</v>
      </c>
      <c r="D401" s="57" t="s">
        <v>2429</v>
      </c>
      <c r="E401" s="58" t="s">
        <v>2430</v>
      </c>
      <c r="F401" s="59" t="s">
        <v>2431</v>
      </c>
      <c r="G401" s="115" t="s">
        <v>144</v>
      </c>
      <c r="H401" s="58" t="s">
        <v>58</v>
      </c>
      <c r="I401" s="60" t="s">
        <v>2432</v>
      </c>
      <c r="J401" s="61">
        <v>43480</v>
      </c>
      <c r="K401" s="62" t="str">
        <f>TEXT(J401,"DD/MM/AA")</f>
        <v>15/01/19</v>
      </c>
      <c r="L401" s="61">
        <v>45672</v>
      </c>
      <c r="M401" s="63" t="str">
        <f>TEXT(L401,"DD/MM/AA")</f>
        <v>15/01/25</v>
      </c>
      <c r="N401" s="62">
        <f>_xlfn.DAYS(CONTRATOS[[#This Row],[TÉRMINO]],CONTRATOS[[#This Row],[INÍCIO]])</f>
        <v>2192</v>
      </c>
      <c r="O401" s="64" t="str">
        <f ca="1">IF(ISBLANK(CONTRATOS[[#This Row],[TÉRMINO]]),"-",IF(ISNUMBER(CONTRATOS[[#This Row],[TÉRMINO]]),IF(CONTRATOS[[#This Row],[TÉRMINO]]&lt;TODAY(),"EXPIRADO",CONTRATOS[[#This Row],[TÉRMINO]]-TODAY()),"INDETERMINADO"))</f>
        <v>EXPIRADO</v>
      </c>
      <c r="P401" s="64" t="str">
        <f ca="1">IF(O401="EXPIRADO","EXPIRADO",(IF(O401&lt;=30,"INFERIOR A 30 DIAS",(IF(O401&lt;=60,"INFERIOR A 60 DIAS",(IF(O401&lt;=90,"INFERIOR A 90 DIAS",(IF(O401&lt;=120,"INFERIOR A 120 DIAS",(IF(O401&lt;150,"INFERIOR A 150 DIAS",(IF(O401=150,"150 DIAS","SUPERIOR A 150 DIAS")))))))))))))</f>
        <v>EXPIRADO</v>
      </c>
      <c r="Q401" s="64" t="str">
        <f ca="1">IF(CONTRATOS[[#This Row],[TÉRMINO]]="","VIGENTE",IF(CONTRATOS[[#This Row],[TÉRMINO]]&gt;=TODAY(),"VIGENTE","EXPIRADO"))</f>
        <v>EXPIRADO</v>
      </c>
      <c r="R401" s="72">
        <v>290000</v>
      </c>
      <c r="S401" s="65" t="s">
        <v>60</v>
      </c>
      <c r="T401" s="66">
        <f>IF(LEFT(AY401,3)="ARP",
    0,
    IFERROR(VLOOKUP(AY401,'M.11 Contratos execução'!A:V,17,FALSE),0)
)</f>
        <v>5</v>
      </c>
      <c r="U401" s="455" t="s">
        <v>98</v>
      </c>
      <c r="V401" s="58" t="s">
        <v>2433</v>
      </c>
      <c r="W401" s="96" cm="1">
        <f t="array" ref="W40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01" s="96" cm="1">
        <f t="array" ref="X40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206952.94</v>
      </c>
      <c r="Y401" s="67" t="s">
        <v>2434</v>
      </c>
      <c r="Z401" s="158"/>
      <c r="AA401" s="60" t="s">
        <v>64</v>
      </c>
      <c r="AB401" s="58"/>
      <c r="AC401" s="58" t="s">
        <v>101</v>
      </c>
      <c r="AD401" s="58" t="str">
        <f>IF(CONTRATOS[[#This Row],[DIAS_CONTRATO]]&lt;=1800,"PRAZO LEGAL",IF(CONTRATOS[[#This Row],[DIAS_CONTRATO]]&lt;=2130,"EXCEPCIONAL","EMERGENCIAL"))</f>
        <v>EMERGENCIAL</v>
      </c>
      <c r="AE401" s="58" t="str">
        <f>YEAR(L401) &amp; " - " &amp; IF(MONTH(L401)&lt;=3, "1º Trimestre", IF(MONTH(L401)&lt;=6, "2º Trimestre", IF(MONTH(L401)&lt;=9, "3º Trimestre", IF(MONTH(L401)&lt;=12, "4º Trimestre"))))</f>
        <v>2025 - 1º Trimestre</v>
      </c>
      <c r="AF401" s="61">
        <f>CONTRATOS[[#This Row],[TÉRMINO]]-60</f>
        <v>45612</v>
      </c>
      <c r="AG401" s="116" t="str">
        <f>IF(Z401="","Sem informação", IF(Z401&lt;=AF401, "Dentro do prazo", "Fora do prazo"))</f>
        <v>Sem informação</v>
      </c>
      <c r="AH401" s="79" t="s">
        <v>1306</v>
      </c>
      <c r="AI401" s="74"/>
      <c r="AJ401" s="58" t="s">
        <v>322</v>
      </c>
      <c r="AK401" s="58" t="s">
        <v>322</v>
      </c>
      <c r="AL401" s="58" t="s">
        <v>2435</v>
      </c>
      <c r="AM401" s="115" t="s">
        <v>348</v>
      </c>
      <c r="AN401" s="115" t="s">
        <v>311</v>
      </c>
      <c r="AO401" s="134" t="s">
        <v>2436</v>
      </c>
      <c r="AP401" s="143">
        <f ca="1">CONTRATOS[[#This Row],[TÉRMINO]]-TODAY()</f>
        <v>-502</v>
      </c>
      <c r="AQ401" s="58" t="str">
        <f>IF(YEAR(CONTRATOS[[#This Row],[TÉRMINO]])=2024,INT((MONTH(CONTRATOS[[#This Row],[TÉRMINO]])+2)/3),"")</f>
        <v/>
      </c>
      <c r="AR401" s="58"/>
      <c r="AS401" s="58" t="str">
        <f ca="1">IF(TODAY()-AB401&gt;365,"Iniciar Processo de Reajuste","Aguardar anualidade")</f>
        <v>Iniciar Processo de Reajuste</v>
      </c>
      <c r="AT401" s="58" t="str">
        <f>_xlfn.CONCAT(TEXT(B401,"000"),"/",C401)</f>
        <v>002/2019</v>
      </c>
      <c r="AU401" s="58"/>
      <c r="AV401" s="58" t="str" cm="1">
        <f t="array" ref="AV401">IF(CONTRATOS[[#This Row],[NOME DO FISCAL ]]="Sem indicação",
   CONTRATOS[[#This Row],[NOME DO FISCAL ]],
   _xlfn.LET(
      _xlpm.s, " "&amp;TRIM(CONTRATOS[[#This Row],[NOME DO FISCAL ]]),
      _xlpm.n, LEN(_xlpm.s)-1,
      _xlpm.idx, _xlfn.SEQUENCE(1,_xlpm.n),
      _xlpm.letras, IF(MID(_xlpm.s,_xlpm.idx,1)=" ", MID(_xlpm.s,_xlpm.idx+1,1), ""),
      _xlfn.TEXTJOIN("",TRUE,_xlpm.letras)
   )
)</f>
        <v>EJMB</v>
      </c>
      <c r="AW401" s="57" t="str">
        <f>IF(CONTRATOS[[#This Row],[FISCAL DEMANDANTE]]="sem indicação",CONTRATOS[[#This Row],[FISCAL TECNICO]],CONTRATOS[[#This Row],[FISCAL DEMANDANTE]])</f>
        <v>Erick Johny Maciel Bol</v>
      </c>
      <c r="AX401" s="540" cm="1">
        <f t="array" ref="AX40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881468.49</v>
      </c>
      <c r="AY401" s="58" t="str">
        <f>_xlfn.CONCAT(CONTRATOS[[#This Row],[ARP ou CONTRATO]],CONTRATOS[[#This Row],[N°ANO]])</f>
        <v>CONTRATO002/2019</v>
      </c>
      <c r="AZ401" s="293" t="str">
        <f>IF(ISNUMBER(FIND("8.666",AA401)),
"Nos termos da Portaria n° 3.615/2021-GP, a prorrogação de contratos administrativos deverá ser instaurada com antecedência mínima de 60 (sessenta) dias do término da vigência, mediante envio do respectivo expediente à SEADM, via SEI.",
IF(ISNUMBER(FIND("14.133",AA401)),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01" s="556"/>
    </row>
    <row r="402" spans="1:53" s="194" customFormat="1" ht="60">
      <c r="A402" s="58" t="s">
        <v>52</v>
      </c>
      <c r="B402" s="68" t="s">
        <v>1169</v>
      </c>
      <c r="C402" s="69" t="s">
        <v>2056</v>
      </c>
      <c r="D402" s="57" t="s">
        <v>956</v>
      </c>
      <c r="E402" s="58" t="s">
        <v>957</v>
      </c>
      <c r="F402" s="59" t="s">
        <v>2437</v>
      </c>
      <c r="G402" s="115" t="s">
        <v>144</v>
      </c>
      <c r="H402" s="58" t="s">
        <v>58</v>
      </c>
      <c r="I402" s="60" t="s">
        <v>2432</v>
      </c>
      <c r="J402" s="61">
        <v>43480</v>
      </c>
      <c r="K402" s="62" t="str">
        <f>TEXT(J402,"DD/MM/AA")</f>
        <v>15/01/19</v>
      </c>
      <c r="L402" s="61">
        <v>45672</v>
      </c>
      <c r="M402" s="63" t="str">
        <f>TEXT(L402,"DD/MM/AA")</f>
        <v>15/01/25</v>
      </c>
      <c r="N402" s="62">
        <f>_xlfn.DAYS(CONTRATOS[[#This Row],[TÉRMINO]],CONTRATOS[[#This Row],[INÍCIO]])</f>
        <v>2192</v>
      </c>
      <c r="O402" s="64" t="str">
        <f ca="1">IF(ISBLANK(CONTRATOS[[#This Row],[TÉRMINO]]),"-",IF(ISNUMBER(CONTRATOS[[#This Row],[TÉRMINO]]),IF(CONTRATOS[[#This Row],[TÉRMINO]]&lt;TODAY(),"EXPIRADO",CONTRATOS[[#This Row],[TÉRMINO]]-TODAY()),"INDETERMINADO"))</f>
        <v>EXPIRADO</v>
      </c>
      <c r="P402" s="64" t="str">
        <f ca="1">IF(O402="EXPIRADO","EXPIRADO",(IF(O402&lt;=30,"INFERIOR A 30 DIAS",(IF(O402&lt;=60,"INFERIOR A 60 DIAS",(IF(O402&lt;=90,"INFERIOR A 90 DIAS",(IF(O402&lt;=120,"INFERIOR A 120 DIAS",(IF(O402&lt;150,"INFERIOR A 150 DIAS",(IF(O402=150,"150 DIAS","SUPERIOR A 150 DIAS")))))))))))))</f>
        <v>EXPIRADO</v>
      </c>
      <c r="Q402" s="64" t="str">
        <f ca="1">IF(CONTRATOS[[#This Row],[TÉRMINO]]="","VIGENTE",IF(CONTRATOS[[#This Row],[TÉRMINO]]&gt;=TODAY(),"VIGENTE","EXPIRADO"))</f>
        <v>EXPIRADO</v>
      </c>
      <c r="R402" s="72">
        <v>259499.76</v>
      </c>
      <c r="S402" s="65" t="s">
        <v>60</v>
      </c>
      <c r="T402" s="66">
        <f>IF(LEFT(AY402,3)="ARP",
    0,
    IFERROR(VLOOKUP(AY402,'M.11 Contratos execução'!A:V,17,FALSE),0)
)</f>
        <v>4</v>
      </c>
      <c r="U402" s="455" t="s">
        <v>98</v>
      </c>
      <c r="V402" s="58" t="s">
        <v>2438</v>
      </c>
      <c r="W402" s="96" cm="1">
        <f t="array" ref="W40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02" s="96" cm="1">
        <f t="array" ref="X40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181770.12</v>
      </c>
      <c r="Y402" s="67" t="s">
        <v>2439</v>
      </c>
      <c r="Z402" s="158"/>
      <c r="AA402" s="60" t="s">
        <v>64</v>
      </c>
      <c r="AB402" s="58"/>
      <c r="AC402" s="58" t="s">
        <v>101</v>
      </c>
      <c r="AD402" s="58" t="str">
        <f>IF(CONTRATOS[[#This Row],[DIAS_CONTRATO]]&lt;=1800,"PRAZO LEGAL",IF(CONTRATOS[[#This Row],[DIAS_CONTRATO]]&lt;=2130,"EXCEPCIONAL","EMERGENCIAL"))</f>
        <v>EMERGENCIAL</v>
      </c>
      <c r="AE402" s="58" t="str">
        <f>YEAR(L402) &amp; " - " &amp; IF(MONTH(L402)&lt;=3, "1º Trimestre", IF(MONTH(L402)&lt;=6, "2º Trimestre", IF(MONTH(L402)&lt;=9, "3º Trimestre", IF(MONTH(L402)&lt;=12, "4º Trimestre"))))</f>
        <v>2025 - 1º Trimestre</v>
      </c>
      <c r="AF402" s="61">
        <f>CONTRATOS[[#This Row],[TÉRMINO]]-60</f>
        <v>45612</v>
      </c>
      <c r="AG402" s="116" t="str">
        <f>IF(Z402="","Sem informação", IF(Z402&lt;=AF402, "Dentro do prazo", "Fora do prazo"))</f>
        <v>Sem informação</v>
      </c>
      <c r="AH402" s="79" t="s">
        <v>1306</v>
      </c>
      <c r="AI402" s="74"/>
      <c r="AJ402" s="58" t="s">
        <v>322</v>
      </c>
      <c r="AK402" s="58" t="s">
        <v>322</v>
      </c>
      <c r="AL402" s="58" t="s">
        <v>2435</v>
      </c>
      <c r="AM402" s="115" t="s">
        <v>348</v>
      </c>
      <c r="AN402" s="115" t="s">
        <v>105</v>
      </c>
      <c r="AO402" s="134" t="s">
        <v>2440</v>
      </c>
      <c r="AP402" s="143">
        <f ca="1">CONTRATOS[[#This Row],[TÉRMINO]]-TODAY()</f>
        <v>-502</v>
      </c>
      <c r="AQ402" s="58" t="str">
        <f>IF(YEAR(CONTRATOS[[#This Row],[TÉRMINO]])=2024,INT((MONTH(CONTRATOS[[#This Row],[TÉRMINO]])+2)/3),"")</f>
        <v/>
      </c>
      <c r="AR402" s="58"/>
      <c r="AS402" s="58" t="str">
        <f ca="1">IF(TODAY()-AB402&gt;365,"Iniciar Processo de Reajuste","Aguardar anualidade")</f>
        <v>Iniciar Processo de Reajuste</v>
      </c>
      <c r="AT402" s="58" t="str">
        <f>_xlfn.CONCAT(TEXT(B402,"000"),"/",C402)</f>
        <v>003/2019</v>
      </c>
      <c r="AU402" s="58"/>
      <c r="AV402" s="58" t="str" cm="1">
        <f t="array" ref="AV402">IF(CONTRATOS[[#This Row],[NOME DO FISCAL ]]="Sem indicação",
   CONTRATOS[[#This Row],[NOME DO FISCAL ]],
   _xlfn.LET(
      _xlpm.s, " "&amp;TRIM(CONTRATOS[[#This Row],[NOME DO FISCAL ]]),
      _xlpm.n, LEN(_xlpm.s)-1,
      _xlpm.idx, _xlfn.SEQUENCE(1,_xlpm.n),
      _xlpm.letras, IF(MID(_xlpm.s,_xlpm.idx,1)=" ", MID(_xlpm.s,_xlpm.idx+1,1), ""),
      _xlfn.TEXTJOIN("",TRUE,_xlpm.letras)
   )
)</f>
        <v>EJMB</v>
      </c>
      <c r="AW402" s="57" t="str">
        <f>IF(CONTRATOS[[#This Row],[FISCAL DEMANDANTE]]="sem indicação",CONTRATOS[[#This Row],[FISCAL TECNICO]],CONTRATOS[[#This Row],[FISCAL DEMANDANTE]])</f>
        <v>Erick Johny Maciel Bol</v>
      </c>
      <c r="AX402" s="540" cm="1">
        <f t="array" ref="AX40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881763.52</v>
      </c>
      <c r="AY402" s="58" t="str">
        <f>_xlfn.CONCAT(CONTRATOS[[#This Row],[ARP ou CONTRATO]],CONTRATOS[[#This Row],[N°ANO]])</f>
        <v>CONTRATO003/2019</v>
      </c>
      <c r="AZ402" s="293" t="str">
        <f>IF(ISNUMBER(FIND("8.666",AA402)),
"Nos termos da Portaria n° 3.615/2021-GP, a prorrogação de contratos administrativos deverá ser instaurada com antecedência mínima de 60 (sessenta) dias do término da vigência, mediante envio do respectivo expediente à SEADM, via SEI.",
IF(ISNUMBER(FIND("14.133",AA402)),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02" s="556"/>
    </row>
    <row r="403" spans="1:53" s="194" customFormat="1" ht="60">
      <c r="A403" s="58" t="s">
        <v>52</v>
      </c>
      <c r="B403" s="57" t="s">
        <v>1071</v>
      </c>
      <c r="C403" s="58">
        <v>2024</v>
      </c>
      <c r="D403" s="57" t="s">
        <v>2441</v>
      </c>
      <c r="E403" s="58" t="s">
        <v>2271</v>
      </c>
      <c r="F403" s="59" t="s">
        <v>2442</v>
      </c>
      <c r="G403" s="57" t="s">
        <v>57</v>
      </c>
      <c r="H403" s="58" t="s">
        <v>58</v>
      </c>
      <c r="I403" s="60" t="s">
        <v>2403</v>
      </c>
      <c r="J403" s="61">
        <v>45306</v>
      </c>
      <c r="K403" s="62" t="str">
        <f>TEXT(J403,"DD/MM/AA")</f>
        <v>15/01/24</v>
      </c>
      <c r="L403" s="61">
        <v>45672</v>
      </c>
      <c r="M403" s="63" t="str">
        <f>TEXT(L403,"DD/MM/AA")</f>
        <v>15/01/25</v>
      </c>
      <c r="N403" s="115">
        <f>_xlfn.DAYS(CONTRATOS[[#This Row],[TÉRMINO]],CONTRATOS[[#This Row],[INÍCIO]])</f>
        <v>366</v>
      </c>
      <c r="O403" s="64" t="str">
        <f ca="1">IF(ISBLANK(CONTRATOS[[#This Row],[TÉRMINO]]),"-",IF(ISNUMBER(CONTRATOS[[#This Row],[TÉRMINO]]),IF(CONTRATOS[[#This Row],[TÉRMINO]]&lt;TODAY(),"EXPIRADO",CONTRATOS[[#This Row],[TÉRMINO]]-TODAY()),"INDETERMINADO"))</f>
        <v>EXPIRADO</v>
      </c>
      <c r="P403" s="64" t="str">
        <f ca="1">IF(O403="EXPIRADO","EXPIRADO",(IF(O403&lt;=30,"INFERIOR A 30 DIAS",(IF(O403&lt;=60,"INFERIOR A 60 DIAS",(IF(O403&lt;=90,"INFERIOR A 90 DIAS",(IF(O403&lt;=120,"INFERIOR A 120 DIAS",(IF(O403&lt;150,"INFERIOR A 150 DIAS",(IF(O403=150,"150 DIAS","SUPERIOR A 150 DIAS")))))))))))))</f>
        <v>EXPIRADO</v>
      </c>
      <c r="Q403" s="64" t="str">
        <f ca="1">IF(CONTRATOS[[#This Row],[TÉRMINO]]="","VIGENTE",IF(CONTRATOS[[#This Row],[TÉRMINO]]&gt;=TODAY(),"VIGENTE","EXPIRADO"))</f>
        <v>EXPIRADO</v>
      </c>
      <c r="R403" s="293">
        <v>94082.1</v>
      </c>
      <c r="S403" s="65" t="s">
        <v>60</v>
      </c>
      <c r="T403" s="66">
        <f>IF(LEFT(AY403,3)="ARP",
    0,
    IFERROR(VLOOKUP(AY403,'M.11 Contratos execução'!A:V,17,FALSE),0)
)</f>
        <v>0</v>
      </c>
      <c r="U403" s="455" t="s">
        <v>78</v>
      </c>
      <c r="V403" s="167" t="s">
        <v>2443</v>
      </c>
      <c r="W403" s="96" cm="1">
        <f t="array" ref="W40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03" s="96" cm="1">
        <f t="array" ref="X40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94082.1</v>
      </c>
      <c r="Y403" s="67" t="s">
        <v>2444</v>
      </c>
      <c r="Z403" s="158"/>
      <c r="AA403" s="58" t="s">
        <v>64</v>
      </c>
      <c r="AB403" s="58"/>
      <c r="AC403" s="58" t="s">
        <v>82</v>
      </c>
      <c r="AD403" s="289" t="str">
        <f>IF(CONTRATOS[[#This Row],[DIAS_CONTRATO]]&lt;=1800,"PRAZO LEGAL",IF(CONTRATOS[[#This Row],[DIAS_CONTRATO]]&lt;=2130,"EXCEPCIONAL","EMERGENCIAL"))</f>
        <v>PRAZO LEGAL</v>
      </c>
      <c r="AE403" s="116" t="str">
        <f>YEAR(L403) &amp; " - " &amp; IF(MONTH(L403)&lt;=3, "1º Trimestre", IF(MONTH(L403)&lt;=6, "2º Trimestre", IF(MONTH(L403)&lt;=9, "3º Trimestre", IF(MONTH(L403)&lt;=12, "4º Trimestre"))))</f>
        <v>2025 - 1º Trimestre</v>
      </c>
      <c r="AF403" s="130">
        <f>CONTRATOS[[#This Row],[TÉRMINO]]-60</f>
        <v>45612</v>
      </c>
      <c r="AG403" s="116" t="str">
        <f>IF(Z403="","Sem informação", IF(Z403&lt;=AF403, "Dentro do prazo", "Fora do prazo"))</f>
        <v>Sem informação</v>
      </c>
      <c r="AH403" s="79" t="s">
        <v>1306</v>
      </c>
      <c r="AI403" s="74"/>
      <c r="AJ403" s="58" t="s">
        <v>2406</v>
      </c>
      <c r="AK403" s="58" t="s">
        <v>547</v>
      </c>
      <c r="AL403" s="58" t="s">
        <v>2445</v>
      </c>
      <c r="AM403" s="58" t="s">
        <v>291</v>
      </c>
      <c r="AN403" s="58" t="s">
        <v>291</v>
      </c>
      <c r="AO403" s="169" t="s">
        <v>2446</v>
      </c>
      <c r="AP403" s="143">
        <f ca="1">CONTRATOS[[#This Row],[TÉRMINO]]-TODAY()</f>
        <v>-502</v>
      </c>
      <c r="AQ403" s="58" t="str">
        <f>IF(YEAR(CONTRATOS[[#This Row],[TÉRMINO]])=2024,INT((MONTH(CONTRATOS[[#This Row],[TÉRMINO]])+2)/3),"")</f>
        <v/>
      </c>
      <c r="AR403" s="58"/>
      <c r="AS403" s="58" t="str">
        <f ca="1">IF(TODAY()-AB403&gt;365,"Iniciar Processo de Reajuste","Aguardar anualidade")</f>
        <v>Iniciar Processo de Reajuste</v>
      </c>
      <c r="AT403" s="58" t="str">
        <f>_xlfn.CONCAT(TEXT(B403,"000"),"/",C403)</f>
        <v>006/2024</v>
      </c>
      <c r="AU403" s="58"/>
      <c r="AV403" s="58" t="str" cm="1">
        <f t="array" ref="AV403">IF(CONTRATOS[[#This Row],[NOME DO FISCAL ]]="Sem indicação",
   CONTRATOS[[#This Row],[NOME DO FISCAL ]],
   _xlfn.LET(
      _xlpm.s, " "&amp;TRIM(CONTRATOS[[#This Row],[NOME DO FISCAL ]]),
      _xlpm.n, LEN(_xlpm.s)-1,
      _xlpm.idx, _xlfn.SEQUENCE(1,_xlpm.n),
      _xlpm.letras, IF(MID(_xlpm.s,_xlpm.idx,1)=" ", MID(_xlpm.s,_xlpm.idx+1,1), ""),
      _xlfn.TEXTJOIN("",TRUE,_xlpm.letras)
   )
)</f>
        <v>LSCB</v>
      </c>
      <c r="AW403" s="57" t="str">
        <f>IF(CONTRATOS[[#This Row],[FISCAL DEMANDANTE]]="sem indicação",CONTRATOS[[#This Row],[FISCAL TECNICO]],CONTRATOS[[#This Row],[FISCAL DEMANDANTE]])</f>
        <v>Leandro Soares Costa Borges</v>
      </c>
      <c r="AX403" s="540" cm="1">
        <f t="array" ref="AX40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03" s="58" t="str">
        <f>_xlfn.CONCAT(CONTRATOS[[#This Row],[ARP ou CONTRATO]],CONTRATOS[[#This Row],[N°ANO]])</f>
        <v>CONTRATO006/2024</v>
      </c>
      <c r="AZ403" s="293" t="str">
        <f>IF(ISNUMBER(FIND("8.666",AA403)),
"Nos termos da Portaria n° 3.615/2021-GP, a prorrogação de contratos administrativos deverá ser instaurada com antecedência mínima de 60 (sessenta) dias do término da vigência, mediante envio do respectivo expediente à SEADM, via SEI.",
IF(ISNUMBER(FIND("14.133",AA403)),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03" s="556"/>
    </row>
    <row r="404" spans="1:53" s="194" customFormat="1" ht="60">
      <c r="A404" s="58" t="s">
        <v>52</v>
      </c>
      <c r="B404" s="68" t="s">
        <v>1423</v>
      </c>
      <c r="C404" s="69" t="s">
        <v>2348</v>
      </c>
      <c r="D404" s="57" t="s">
        <v>607</v>
      </c>
      <c r="E404" s="58" t="s">
        <v>608</v>
      </c>
      <c r="F404" s="59" t="s">
        <v>2447</v>
      </c>
      <c r="G404" s="115" t="s">
        <v>57</v>
      </c>
      <c r="H404" s="58" t="s">
        <v>58</v>
      </c>
      <c r="I404" s="60" t="s">
        <v>2448</v>
      </c>
      <c r="J404" s="61">
        <v>43489</v>
      </c>
      <c r="K404" s="62" t="str">
        <f>TEXT(J404,"DD/MM/AA")</f>
        <v>24/01/19</v>
      </c>
      <c r="L404" s="61">
        <v>45681</v>
      </c>
      <c r="M404" s="63" t="str">
        <f>TEXT(L404,"DD/MM/AA")</f>
        <v>24/01/25</v>
      </c>
      <c r="N404" s="62">
        <f>_xlfn.DAYS(CONTRATOS[[#This Row],[TÉRMINO]],CONTRATOS[[#This Row],[INÍCIO]])</f>
        <v>2192</v>
      </c>
      <c r="O404" s="64" t="str">
        <f ca="1">IF(ISBLANK(CONTRATOS[[#This Row],[TÉRMINO]]),"-",IF(ISNUMBER(CONTRATOS[[#This Row],[TÉRMINO]]),IF(CONTRATOS[[#This Row],[TÉRMINO]]&lt;TODAY(),"EXPIRADO",CONTRATOS[[#This Row],[TÉRMINO]]-TODAY()),"INDETERMINADO"))</f>
        <v>EXPIRADO</v>
      </c>
      <c r="P404" s="64" t="str">
        <f ca="1">IF(O404="EXPIRADO","EXPIRADO",(IF(O404&lt;=30,"INFERIOR A 30 DIAS",(IF(O404&lt;=60,"INFERIOR A 60 DIAS",(IF(O404&lt;=90,"INFERIOR A 90 DIAS",(IF(O404&lt;=120,"INFERIOR A 120 DIAS",(IF(O404&lt;150,"INFERIOR A 150 DIAS",(IF(O404=150,"150 DIAS","SUPERIOR A 150 DIAS")))))))))))))</f>
        <v>EXPIRADO</v>
      </c>
      <c r="Q404" s="64" t="str">
        <f ca="1">IF(CONTRATOS[[#This Row],[TÉRMINO]]="","VIGENTE",IF(CONTRATOS[[#This Row],[TÉRMINO]]&gt;=TODAY(),"VIGENTE","EXPIRADO"))</f>
        <v>EXPIRADO</v>
      </c>
      <c r="R404" s="72">
        <v>140000</v>
      </c>
      <c r="S404" s="65" t="s">
        <v>60</v>
      </c>
      <c r="T404" s="66">
        <f>IF(LEFT(AY404,3)="ARP",
    0,
    IFERROR(VLOOKUP(AY404,'M.11 Contratos execução'!A:V,17,FALSE),0)
)</f>
        <v>5</v>
      </c>
      <c r="U404" s="455" t="s">
        <v>61</v>
      </c>
      <c r="V404" s="58" t="s">
        <v>2449</v>
      </c>
      <c r="W404" s="96" cm="1">
        <f t="array" ref="W40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04" s="96" cm="1">
        <f t="array" ref="X40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165000</v>
      </c>
      <c r="Y404" s="67" t="s">
        <v>2450</v>
      </c>
      <c r="Z404" s="158"/>
      <c r="AA404" s="60" t="s">
        <v>64</v>
      </c>
      <c r="AB404" s="58"/>
      <c r="AC404" s="58" t="s">
        <v>65</v>
      </c>
      <c r="AD404" s="58" t="str">
        <f>IF(CONTRATOS[[#This Row],[DIAS_CONTRATO]]&lt;=1800,"PRAZO LEGAL",IF(CONTRATOS[[#This Row],[DIAS_CONTRATO]]&lt;=2130,"EXCEPCIONAL","EMERGENCIAL"))</f>
        <v>EMERGENCIAL</v>
      </c>
      <c r="AE404" s="58" t="str">
        <f>YEAR(L404) &amp; " - " &amp; IF(MONTH(L404)&lt;=3, "1º Trimestre", IF(MONTH(L404)&lt;=6, "2º Trimestre", IF(MONTH(L404)&lt;=9, "3º Trimestre", IF(MONTH(L404)&lt;=12, "4º Trimestre"))))</f>
        <v>2025 - 1º Trimestre</v>
      </c>
      <c r="AF404" s="61">
        <f>CONTRATOS[[#This Row],[TÉRMINO]]-60</f>
        <v>45621</v>
      </c>
      <c r="AG404" s="116" t="str">
        <f>IF(Z404="","Sem informação", IF(Z404&lt;=AF404, "Dentro do prazo", "Fora do prazo"))</f>
        <v>Sem informação</v>
      </c>
      <c r="AH404" s="58" t="s">
        <v>1306</v>
      </c>
      <c r="AI404" s="74"/>
      <c r="AJ404" s="58" t="s">
        <v>613</v>
      </c>
      <c r="AK404" s="58" t="s">
        <v>69</v>
      </c>
      <c r="AL404" s="58" t="s">
        <v>70</v>
      </c>
      <c r="AM404" s="115" t="s">
        <v>69</v>
      </c>
      <c r="AN404" s="115" t="s">
        <v>614</v>
      </c>
      <c r="AO404" s="134" t="s">
        <v>2451</v>
      </c>
      <c r="AP404" s="143">
        <f ca="1">CONTRATOS[[#This Row],[TÉRMINO]]-TODAY()</f>
        <v>-493</v>
      </c>
      <c r="AQ404" s="58" t="str">
        <f>IF(YEAR(CONTRATOS[[#This Row],[TÉRMINO]])=2024,INT((MONTH(CONTRATOS[[#This Row],[TÉRMINO]])+2)/3),"")</f>
        <v/>
      </c>
      <c r="AR404" s="58"/>
      <c r="AS404" s="58" t="str">
        <f ca="1">IF(TODAY()-AB404&gt;365,"Iniciar Processo de Reajuste","Aguardar anualidade")</f>
        <v>Iniciar Processo de Reajuste</v>
      </c>
      <c r="AT404" s="58" t="str">
        <f>_xlfn.CONCAT(TEXT(B404,"000"),"/",C404)</f>
        <v>082/2018</v>
      </c>
      <c r="AU404" s="58"/>
      <c r="AV404" s="58" t="str" cm="1">
        <f t="array" ref="AV404">IF(CONTRATOS[[#This Row],[NOME DO FISCAL ]]="Sem indicação",
   CONTRATOS[[#This Row],[NOME DO FISCAL ]],
   _xlfn.LET(
      _xlpm.s, " "&amp;TRIM(CONTRATOS[[#This Row],[NOME DO FISCAL ]]),
      _xlpm.n, LEN(_xlpm.s)-1,
      _xlpm.idx, _xlfn.SEQUENCE(1,_xlpm.n),
      _xlpm.letras, IF(MID(_xlpm.s,_xlpm.idx,1)=" ", MID(_xlpm.s,_xlpm.idx+1,1), ""),
      _xlfn.TEXTJOIN("",TRUE,_xlpm.letras)
   )
)</f>
        <v>DMS</v>
      </c>
      <c r="AW404" s="57" t="str">
        <f>IF(CONTRATOS[[#This Row],[FISCAL DEMANDANTE]]="sem indicação",CONTRATOS[[#This Row],[FISCAL TECNICO]],CONTRATOS[[#This Row],[FISCAL DEMANDANTE]])</f>
        <v>Daniel Menezes Simas</v>
      </c>
      <c r="AX404" s="540" cm="1">
        <f t="array" ref="AX40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746516.15</v>
      </c>
      <c r="AY404" s="58" t="str">
        <f>_xlfn.CONCAT(CONTRATOS[[#This Row],[ARP ou CONTRATO]],CONTRATOS[[#This Row],[N°ANO]])</f>
        <v>CONTRATO082/2018</v>
      </c>
      <c r="AZ404" s="293" t="str">
        <f>IF(ISNUMBER(FIND("8.666",AA404)),
"Nos termos da Portaria n° 3.615/2021-GP, a prorrogação de contratos administrativos deverá ser instaurada com antecedência mínima de 60 (sessenta) dias do término da vigência, mediante envio do respectivo expediente à SEADM, via SEI.",
IF(ISNUMBER(FIND("14.133",AA404)),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04" s="556"/>
    </row>
    <row r="405" spans="1:53" s="194" customFormat="1" ht="60">
      <c r="A405" s="58" t="s">
        <v>52</v>
      </c>
      <c r="B405" s="68" t="s">
        <v>1052</v>
      </c>
      <c r="C405" s="69">
        <v>2020</v>
      </c>
      <c r="D405" s="57" t="s">
        <v>2452</v>
      </c>
      <c r="E405" s="58" t="s">
        <v>2453</v>
      </c>
      <c r="F405" s="59" t="s">
        <v>2454</v>
      </c>
      <c r="G405" s="115" t="s">
        <v>131</v>
      </c>
      <c r="H405" s="58" t="s">
        <v>132</v>
      </c>
      <c r="I405" s="60" t="s">
        <v>133</v>
      </c>
      <c r="J405" s="61">
        <v>43858</v>
      </c>
      <c r="K405" s="62" t="str">
        <f>TEXT(J405,"DD/MM/AA")</f>
        <v>28/01/20</v>
      </c>
      <c r="L405" s="61">
        <v>45685</v>
      </c>
      <c r="M405" s="63" t="str">
        <f>TEXT(L405,"DD/MM/AA")</f>
        <v>28/01/25</v>
      </c>
      <c r="N405" s="62">
        <f>_xlfn.DAYS(CONTRATOS[[#This Row],[TÉRMINO]],CONTRATOS[[#This Row],[INÍCIO]])</f>
        <v>1827</v>
      </c>
      <c r="O405" s="64" t="str">
        <f ca="1">IF(ISBLANK(CONTRATOS[[#This Row],[TÉRMINO]]),"-",IF(ISNUMBER(CONTRATOS[[#This Row],[TÉRMINO]]),IF(CONTRATOS[[#This Row],[TÉRMINO]]&lt;TODAY(),"EXPIRADO",CONTRATOS[[#This Row],[TÉRMINO]]-TODAY()),"INDETERMINADO"))</f>
        <v>EXPIRADO</v>
      </c>
      <c r="P405" s="64" t="str">
        <f ca="1">IF(O405="EXPIRADO","EXPIRADO",(IF(O405&lt;=30,"INFERIOR A 30 DIAS",(IF(O405&lt;=60,"INFERIOR A 60 DIAS",(IF(O405&lt;=90,"INFERIOR A 90 DIAS",(IF(O405&lt;=120,"INFERIOR A 120 DIAS",(IF(O405&lt;150,"INFERIOR A 150 DIAS",(IF(O405=150,"150 DIAS","SUPERIOR A 150 DIAS")))))))))))))</f>
        <v>EXPIRADO</v>
      </c>
      <c r="Q405" s="64" t="str">
        <f ca="1">IF(CONTRATOS[[#This Row],[TÉRMINO]]="","VIGENTE",IF(CONTRATOS[[#This Row],[TÉRMINO]]&gt;=TODAY(),"VIGENTE","EXPIRADO"))</f>
        <v>EXPIRADO</v>
      </c>
      <c r="R405" s="72">
        <v>0</v>
      </c>
      <c r="S405" s="65" t="s">
        <v>60</v>
      </c>
      <c r="T405" s="66">
        <f>IF(LEFT(AY405,3)="ARP",
    0,
    IFERROR(VLOOKUP(AY405,'M.11 Contratos execução'!A:V,17,FALSE),0)
)</f>
        <v>0</v>
      </c>
      <c r="U405" s="455" t="s">
        <v>78</v>
      </c>
      <c r="V405" s="58" t="s">
        <v>2455</v>
      </c>
      <c r="W405" s="96" cm="1">
        <f t="array" ref="W40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05" s="96" t="str" cm="1">
        <f t="array" ref="X40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Sem valor</v>
      </c>
      <c r="Y405" s="353" t="s">
        <v>2456</v>
      </c>
      <c r="Z405" s="158"/>
      <c r="AA405" s="58" t="s">
        <v>64</v>
      </c>
      <c r="AB405" s="58"/>
      <c r="AC405" s="58" t="s">
        <v>65</v>
      </c>
      <c r="AD405" s="58" t="str">
        <f>IF(CONTRATOS[[#This Row],[DIAS_CONTRATO]]&lt;=1800,"PRAZO LEGAL",IF(CONTRATOS[[#This Row],[DIAS_CONTRATO]]&lt;=2130,"EXCEPCIONAL","EMERGENCIAL"))</f>
        <v>EXCEPCIONAL</v>
      </c>
      <c r="AE405" s="58" t="str">
        <f>YEAR(L405) &amp; " - " &amp; IF(MONTH(L405)&lt;=3, "1º Trimestre", IF(MONTH(L405)&lt;=6, "2º Trimestre", IF(MONTH(L405)&lt;=9, "3º Trimestre", IF(MONTH(L405)&lt;=12, "4º Trimestre"))))</f>
        <v>2025 - 1º Trimestre</v>
      </c>
      <c r="AF405" s="61">
        <f>CONTRATOS[[#This Row],[TÉRMINO]]-60</f>
        <v>45625</v>
      </c>
      <c r="AG405" s="116" t="str">
        <f>IF(Z405="","Sem informação", IF(Z405&lt;=AF405, "Dentro do prazo", "Fora do prazo"))</f>
        <v>Sem informação</v>
      </c>
      <c r="AH405" s="58" t="s">
        <v>66</v>
      </c>
      <c r="AI405" s="74"/>
      <c r="AJ405" s="58" t="s">
        <v>138</v>
      </c>
      <c r="AK405" s="58" t="s">
        <v>69</v>
      </c>
      <c r="AL405" s="58" t="s">
        <v>69</v>
      </c>
      <c r="AM405" s="115" t="s">
        <v>69</v>
      </c>
      <c r="AN405" s="115" t="s">
        <v>69</v>
      </c>
      <c r="AO405" s="134" t="s">
        <v>2457</v>
      </c>
      <c r="AP405" s="143">
        <f ca="1">CONTRATOS[[#This Row],[TÉRMINO]]-TODAY()</f>
        <v>-489</v>
      </c>
      <c r="AQ405" s="58" t="str">
        <f>IF(YEAR(CONTRATOS[[#This Row],[TÉRMINO]])=2024,INT((MONTH(CONTRATOS[[#This Row],[TÉRMINO]])+2)/3),"")</f>
        <v/>
      </c>
      <c r="AR405" s="58"/>
      <c r="AS405" s="58" t="str">
        <f ca="1">IF(TODAY()-AB405&gt;365,"Iniciar Processo de Reajuste","Aguardar anualidade")</f>
        <v>Iniciar Processo de Reajuste</v>
      </c>
      <c r="AT405" s="58" t="str">
        <f>_xlfn.CONCAT(TEXT(B405,"000"),"/",C405)</f>
        <v>004/2020</v>
      </c>
      <c r="AU405" s="58"/>
      <c r="AV405" s="58" t="str" cm="1">
        <f t="array" ref="AV405">IF(CONTRATOS[[#This Row],[NOME DO FISCAL ]]="Sem indicação",
   CONTRATOS[[#This Row],[NOME DO FISCAL ]],
   _xlfn.LET(
      _xlpm.s, " "&amp;TRIM(CONTRATOS[[#This Row],[NOME DO FISCAL ]]),
      _xlpm.n, LEN(_xlpm.s)-1,
      _xlpm.idx, _xlfn.SEQUENCE(1,_xlpm.n),
      _xlpm.letras, IF(MID(_xlpm.s,_xlpm.idx,1)=" ", MID(_xlpm.s,_xlpm.idx+1,1), ""),
      _xlfn.TEXTJOIN("",TRUE,_xlpm.letras)
   )
)</f>
        <v>Sem indicação</v>
      </c>
      <c r="AW405" s="57" t="str">
        <f>IF(CONTRATOS[[#This Row],[FISCAL DEMANDANTE]]="sem indicação",CONTRATOS[[#This Row],[FISCAL TECNICO]],CONTRATOS[[#This Row],[FISCAL DEMANDANTE]])</f>
        <v>Sem indicação</v>
      </c>
      <c r="AX405" s="540" cm="1">
        <f t="array" ref="AX40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05" s="58" t="str">
        <f>_xlfn.CONCAT(CONTRATOS[[#This Row],[ARP ou CONTRATO]],CONTRATOS[[#This Row],[N°ANO]])</f>
        <v>CONTRATO004/2020</v>
      </c>
      <c r="AZ405" s="293" t="str">
        <f>IF(ISNUMBER(FIND("8.666",AA405)),
"Nos termos da Portaria n° 3.615/2021-GP, a prorrogação de contratos administrativos deverá ser instaurada com antecedência mínima de 60 (sessenta) dias do término da vigência, mediante envio do respectivo expediente à SEADM, via SEI.",
IF(ISNUMBER(FIND("14.133",AA405)),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05" s="556"/>
    </row>
    <row r="406" spans="1:53" s="194" customFormat="1" ht="224.45" customHeight="1">
      <c r="A406" s="58" t="s">
        <v>71</v>
      </c>
      <c r="B406" s="195" t="s">
        <v>939</v>
      </c>
      <c r="C406" s="194">
        <v>2024</v>
      </c>
      <c r="D406" s="195" t="s">
        <v>2458</v>
      </c>
      <c r="E406" s="194" t="s">
        <v>2459</v>
      </c>
      <c r="F406" s="196" t="s">
        <v>2460</v>
      </c>
      <c r="G406" s="195" t="s">
        <v>110</v>
      </c>
      <c r="H406" s="194" t="s">
        <v>58</v>
      </c>
      <c r="I406" s="194" t="s">
        <v>2461</v>
      </c>
      <c r="J406" s="197">
        <v>45321</v>
      </c>
      <c r="K406" s="198" t="str">
        <f>TEXT(J406,"DD/MM/AA")</f>
        <v>30/01/24</v>
      </c>
      <c r="L406" s="197">
        <v>45687</v>
      </c>
      <c r="M406" s="199" t="str">
        <f>TEXT(L406,"DD/MM/AA")</f>
        <v>30/01/25</v>
      </c>
      <c r="N406" s="198">
        <f>_xlfn.DAYS(CONTRATOS[[#This Row],[TÉRMINO]],CONTRATOS[[#This Row],[INÍCIO]])</f>
        <v>366</v>
      </c>
      <c r="O406" s="200" t="str">
        <f ca="1">IF(ISBLANK(CONTRATOS[[#This Row],[TÉRMINO]]),"-",IF(ISNUMBER(CONTRATOS[[#This Row],[TÉRMINO]]),IF(CONTRATOS[[#This Row],[TÉRMINO]]&lt;TODAY(),"EXPIRADO",CONTRATOS[[#This Row],[TÉRMINO]]-TODAY()),"INDETERMINADO"))</f>
        <v>EXPIRADO</v>
      </c>
      <c r="P406" s="200" t="str">
        <f ca="1">IF(O406="EXPIRADO","EXPIRADO",(IF(O406&lt;=30,"INFERIOR A 30 DIAS",(IF(O406&lt;=60,"INFERIOR A 60 DIAS",(IF(O406&lt;=90,"INFERIOR A 90 DIAS",(IF(O406&lt;=120,"INFERIOR A 120 DIAS",(IF(O406&lt;150,"INFERIOR A 150 DIAS",(IF(O406=150,"150 DIAS","SUPERIOR A 150 DIAS")))))))))))))</f>
        <v>EXPIRADO</v>
      </c>
      <c r="Q406" s="200" t="str">
        <f ca="1">IF(CONTRATOS[[#This Row],[TÉRMINO]]="","VIGENTE",IF(CONTRATOS[[#This Row],[TÉRMINO]]&gt;=TODAY(),"VIGENTE","EXPIRADO"))</f>
        <v>EXPIRADO</v>
      </c>
      <c r="R406" s="303">
        <v>2800</v>
      </c>
      <c r="S406" s="257" t="s">
        <v>60</v>
      </c>
      <c r="T406" s="66">
        <f>IF(LEFT(AY406,3)="ARP",
    0,
    IFERROR(VLOOKUP(AY406,'M.11 Contratos execução'!A:V,17,FALSE),0)
)</f>
        <v>0</v>
      </c>
      <c r="U406" s="455" t="s">
        <v>98</v>
      </c>
      <c r="V406" s="201" t="s">
        <v>2462</v>
      </c>
      <c r="W406" s="96" cm="1">
        <f t="array" ref="W40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06" s="96" cm="1">
        <f t="array" ref="X40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2800</v>
      </c>
      <c r="Y406" s="202"/>
      <c r="Z406" s="203"/>
      <c r="AA406" s="58" t="s">
        <v>64</v>
      </c>
      <c r="AC406" s="194" t="s">
        <v>82</v>
      </c>
      <c r="AD406" s="258" t="str">
        <f>IF(CONTRATOS[[#This Row],[DIAS_CONTRATO]]&lt;=1800,"PRAZO LEGAL",IF(CONTRATOS[[#This Row],[DIAS_CONTRATO]]&lt;=2130,"EXCEPCIONAL","EMERGENCIAL"))</f>
        <v>PRAZO LEGAL</v>
      </c>
      <c r="AE406" s="194" t="str">
        <f>YEAR(L406) &amp; " - " &amp; IF(MONTH(L406)&lt;=3, "1º Trimestre", IF(MONTH(L406)&lt;=6, "2º Trimestre", IF(MONTH(L406)&lt;=9, "3º Trimestre", IF(MONTH(L406)&lt;=12, "4º Trimestre"))))</f>
        <v>2025 - 1º Trimestre</v>
      </c>
      <c r="AF406" s="197">
        <f>CONTRATOS[[#This Row],[TÉRMINO]]-60</f>
        <v>45627</v>
      </c>
      <c r="AG406" s="116" t="str">
        <f>IF(Z406="","Sem informação", IF(Z406&lt;=AF406, "Dentro do prazo", "Fora do prazo"))</f>
        <v>Sem informação</v>
      </c>
      <c r="AH406" s="262" t="s">
        <v>1306</v>
      </c>
      <c r="AJ406" s="194" t="s">
        <v>1070</v>
      </c>
      <c r="AK406" s="194" t="s">
        <v>85</v>
      </c>
      <c r="AL406" s="194" t="s">
        <v>85</v>
      </c>
      <c r="AM406" s="194" t="s">
        <v>69</v>
      </c>
      <c r="AN406" s="194" t="s">
        <v>69</v>
      </c>
      <c r="AO406" s="205" t="s">
        <v>2463</v>
      </c>
      <c r="AP406" s="206">
        <f ca="1">CONTRATOS[[#This Row],[TÉRMINO]]-TODAY()</f>
        <v>-487</v>
      </c>
      <c r="AQ406" s="194" t="str">
        <f>IF(YEAR(CONTRATOS[[#This Row],[TÉRMINO]])=2024,INT((MONTH(CONTRATOS[[#This Row],[TÉRMINO]])+2)/3),"")</f>
        <v/>
      </c>
      <c r="AS406" s="58" t="str">
        <f ca="1">IF(TODAY()-AB406&gt;365,"Iniciar Processo de Reajuste","Aguardar anualidade")</f>
        <v>Iniciar Processo de Reajuste</v>
      </c>
      <c r="AT406" s="58" t="str">
        <f>_xlfn.CONCAT(TEXT(B406,"000"),"/",C406)</f>
        <v>001/2024</v>
      </c>
      <c r="AU406" s="58"/>
      <c r="AV406" s="58" t="str" cm="1">
        <f t="array" ref="AV406">IF(CONTRATOS[[#This Row],[NOME DO FISCAL ]]="Sem indicação",
   CONTRATOS[[#This Row],[NOME DO FISCAL ]],
   _xlfn.LET(
      _xlpm.s, " "&amp;TRIM(CONTRATOS[[#This Row],[NOME DO FISCAL ]]),
      _xlpm.n, LEN(_xlpm.s)-1,
      _xlpm.idx, _xlfn.SEQUENCE(1,_xlpm.n),
      _xlpm.letras, IF(MID(_xlpm.s,_xlpm.idx,1)=" ", MID(_xlpm.s,_xlpm.idx+1,1), ""),
      _xlfn.TEXTJOIN("",TRUE,_xlpm.letras)
   )
)</f>
        <v>BVdS</v>
      </c>
      <c r="AW406" s="57" t="str">
        <f>IF(CONTRATOS[[#This Row],[FISCAL DEMANDANTE]]="sem indicação",CONTRATOS[[#This Row],[FISCAL TECNICO]],CONTRATOS[[#This Row],[FISCAL DEMANDANTE]])</f>
        <v>Bruno Vieira dos Santos</v>
      </c>
      <c r="AX406" s="540" cm="1">
        <f t="array" ref="AX40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06" s="58" t="str">
        <f>_xlfn.CONCAT(CONTRATOS[[#This Row],[ARP ou CONTRATO]],CONTRATOS[[#This Row],[N°ANO]])</f>
        <v>ARP001/2024</v>
      </c>
      <c r="AZ406" s="293" t="str">
        <f>IF(ISNUMBER(FIND("8.666",AA406)),
"Nos termos da Portaria n° 3.615/2021-GP, a prorrogação de contratos administrativos deverá ser instaurada com antecedência mínima de 60 (sessenta) dias do término da vigência, mediante envio do respectivo expediente à SEADM, via SEI.",
IF(ISNUMBER(FIND("14.133",AA406)),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06" s="556"/>
    </row>
    <row r="407" spans="1:53" s="194" customFormat="1" ht="60">
      <c r="A407" s="58" t="s">
        <v>71</v>
      </c>
      <c r="B407" s="195" t="s">
        <v>955</v>
      </c>
      <c r="C407" s="194">
        <v>2024</v>
      </c>
      <c r="D407" s="195" t="s">
        <v>2464</v>
      </c>
      <c r="E407" s="194" t="s">
        <v>2465</v>
      </c>
      <c r="F407" s="196" t="s">
        <v>2460</v>
      </c>
      <c r="G407" s="195" t="s">
        <v>110</v>
      </c>
      <c r="H407" s="194" t="s">
        <v>58</v>
      </c>
      <c r="I407" s="194" t="s">
        <v>2461</v>
      </c>
      <c r="J407" s="197">
        <v>45321</v>
      </c>
      <c r="K407" s="198" t="str">
        <f>TEXT(J407,"DD/MM/AA")</f>
        <v>30/01/24</v>
      </c>
      <c r="L407" s="197">
        <v>45687</v>
      </c>
      <c r="M407" s="199" t="str">
        <f>TEXT(L407,"DD/MM/AA")</f>
        <v>30/01/25</v>
      </c>
      <c r="N407" s="198">
        <f>_xlfn.DAYS(CONTRATOS[[#This Row],[TÉRMINO]],CONTRATOS[[#This Row],[INÍCIO]])</f>
        <v>366</v>
      </c>
      <c r="O407" s="200" t="str">
        <f ca="1">IF(ISBLANK(CONTRATOS[[#This Row],[TÉRMINO]]),"-",IF(ISNUMBER(CONTRATOS[[#This Row],[TÉRMINO]]),IF(CONTRATOS[[#This Row],[TÉRMINO]]&lt;TODAY(),"EXPIRADO",CONTRATOS[[#This Row],[TÉRMINO]]-TODAY()),"INDETERMINADO"))</f>
        <v>EXPIRADO</v>
      </c>
      <c r="P407" s="200" t="str">
        <f ca="1">IF(O407="EXPIRADO","EXPIRADO",(IF(O407&lt;=30,"INFERIOR A 30 DIAS",(IF(O407&lt;=60,"INFERIOR A 60 DIAS",(IF(O407&lt;=90,"INFERIOR A 90 DIAS",(IF(O407&lt;=120,"INFERIOR A 120 DIAS",(IF(O407&lt;150,"INFERIOR A 150 DIAS",(IF(O407=150,"150 DIAS","SUPERIOR A 150 DIAS")))))))))))))</f>
        <v>EXPIRADO</v>
      </c>
      <c r="Q407" s="200" t="str">
        <f ca="1">IF(CONTRATOS[[#This Row],[TÉRMINO]]="","VIGENTE",IF(CONTRATOS[[#This Row],[TÉRMINO]]&gt;=TODAY(),"VIGENTE","EXPIRADO"))</f>
        <v>EXPIRADO</v>
      </c>
      <c r="R407" s="303">
        <v>8000</v>
      </c>
      <c r="S407" s="257" t="s">
        <v>60</v>
      </c>
      <c r="T407" s="66">
        <f>IF(LEFT(AY407,3)="ARP",
    0,
    IFERROR(VLOOKUP(AY407,'M.11 Contratos execução'!A:V,17,FALSE),0)
)</f>
        <v>0</v>
      </c>
      <c r="U407" s="455" t="s">
        <v>98</v>
      </c>
      <c r="V407" s="201" t="s">
        <v>2466</v>
      </c>
      <c r="W407" s="96" cm="1">
        <f t="array" ref="W40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07" s="96" cm="1">
        <f t="array" ref="X40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8000</v>
      </c>
      <c r="Y407" s="202"/>
      <c r="Z407" s="203"/>
      <c r="AA407" s="58" t="s">
        <v>64</v>
      </c>
      <c r="AC407" s="194" t="s">
        <v>82</v>
      </c>
      <c r="AD407" s="258" t="str">
        <f>IF(CONTRATOS[[#This Row],[DIAS_CONTRATO]]&lt;=1800,"PRAZO LEGAL",IF(CONTRATOS[[#This Row],[DIAS_CONTRATO]]&lt;=2130,"EXCEPCIONAL","EMERGENCIAL"))</f>
        <v>PRAZO LEGAL</v>
      </c>
      <c r="AE407" s="194" t="str">
        <f>YEAR(L407) &amp; " - " &amp; IF(MONTH(L407)&lt;=3, "1º Trimestre", IF(MONTH(L407)&lt;=6, "2º Trimestre", IF(MONTH(L407)&lt;=9, "3º Trimestre", IF(MONTH(L407)&lt;=12, "4º Trimestre"))))</f>
        <v>2025 - 1º Trimestre</v>
      </c>
      <c r="AF407" s="197">
        <f>CONTRATOS[[#This Row],[TÉRMINO]]-60</f>
        <v>45627</v>
      </c>
      <c r="AG407" s="116" t="str">
        <f>IF(Z407="","Sem informação", IF(Z407&lt;=AF407, "Dentro do prazo", "Fora do prazo"))</f>
        <v>Sem informação</v>
      </c>
      <c r="AH407" s="194" t="s">
        <v>1306</v>
      </c>
      <c r="AJ407" s="194" t="s">
        <v>1070</v>
      </c>
      <c r="AK407" s="194" t="s">
        <v>85</v>
      </c>
      <c r="AL407" s="194" t="s">
        <v>85</v>
      </c>
      <c r="AM407" s="194" t="s">
        <v>69</v>
      </c>
      <c r="AN407" s="194" t="s">
        <v>69</v>
      </c>
      <c r="AO407" s="205" t="s">
        <v>2463</v>
      </c>
      <c r="AP407" s="206">
        <f ca="1">CONTRATOS[[#This Row],[TÉRMINO]]-TODAY()</f>
        <v>-487</v>
      </c>
      <c r="AQ407" s="194" t="str">
        <f>IF(YEAR(CONTRATOS[[#This Row],[TÉRMINO]])=2024,INT((MONTH(CONTRATOS[[#This Row],[TÉRMINO]])+2)/3),"")</f>
        <v/>
      </c>
      <c r="AS407" s="58" t="str">
        <f ca="1">IF(TODAY()-AB407&gt;365,"Iniciar Processo de Reajuste","Aguardar anualidade")</f>
        <v>Iniciar Processo de Reajuste</v>
      </c>
      <c r="AT407" s="58" t="str">
        <f>_xlfn.CONCAT(TEXT(B407,"000"),"/",C407)</f>
        <v>002/2024</v>
      </c>
      <c r="AU407" s="58"/>
      <c r="AV407" s="58" t="str" cm="1">
        <f t="array" ref="AV407">IF(CONTRATOS[[#This Row],[NOME DO FISCAL ]]="Sem indicação",
   CONTRATOS[[#This Row],[NOME DO FISCAL ]],
   _xlfn.LET(
      _xlpm.s, " "&amp;TRIM(CONTRATOS[[#This Row],[NOME DO FISCAL ]]),
      _xlpm.n, LEN(_xlpm.s)-1,
      _xlpm.idx, _xlfn.SEQUENCE(1,_xlpm.n),
      _xlpm.letras, IF(MID(_xlpm.s,_xlpm.idx,1)=" ", MID(_xlpm.s,_xlpm.idx+1,1), ""),
      _xlfn.TEXTJOIN("",TRUE,_xlpm.letras)
   )
)</f>
        <v>BVdS</v>
      </c>
      <c r="AW407" s="57" t="str">
        <f>IF(CONTRATOS[[#This Row],[FISCAL DEMANDANTE]]="sem indicação",CONTRATOS[[#This Row],[FISCAL TECNICO]],CONTRATOS[[#This Row],[FISCAL DEMANDANTE]])</f>
        <v>Bruno Vieira dos Santos</v>
      </c>
      <c r="AX407" s="540" cm="1">
        <f t="array" ref="AX40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07" s="58" t="str">
        <f>_xlfn.CONCAT(CONTRATOS[[#This Row],[ARP ou CONTRATO]],CONTRATOS[[#This Row],[N°ANO]])</f>
        <v>ARP002/2024</v>
      </c>
      <c r="AZ407" s="293" t="str">
        <f>IF(ISNUMBER(FIND("8.666",AA407)),
"Nos termos da Portaria n° 3.615/2021-GP, a prorrogação de contratos administrativos deverá ser instaurada com antecedência mínima de 60 (sessenta) dias do término da vigência, mediante envio do respectivo expediente à SEADM, via SEI.",
IF(ISNUMBER(FIND("14.133",AA407)),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07" s="556"/>
    </row>
    <row r="408" spans="1:53" s="194" customFormat="1" ht="60">
      <c r="A408" s="58" t="s">
        <v>71</v>
      </c>
      <c r="B408" s="195" t="s">
        <v>1169</v>
      </c>
      <c r="C408" s="194">
        <v>2024</v>
      </c>
      <c r="D408" s="195" t="s">
        <v>2467</v>
      </c>
      <c r="E408" s="194" t="s">
        <v>661</v>
      </c>
      <c r="F408" s="196" t="s">
        <v>2460</v>
      </c>
      <c r="G408" s="195" t="s">
        <v>110</v>
      </c>
      <c r="H408" s="194" t="s">
        <v>58</v>
      </c>
      <c r="I408" s="194" t="s">
        <v>2461</v>
      </c>
      <c r="J408" s="197">
        <v>45321</v>
      </c>
      <c r="K408" s="198" t="str">
        <f>TEXT(J408,"DD/MM/AA")</f>
        <v>30/01/24</v>
      </c>
      <c r="L408" s="197">
        <v>45687</v>
      </c>
      <c r="M408" s="199" t="str">
        <f>TEXT(L408,"DD/MM/AA")</f>
        <v>30/01/25</v>
      </c>
      <c r="N408" s="198">
        <f>_xlfn.DAYS(CONTRATOS[[#This Row],[TÉRMINO]],CONTRATOS[[#This Row],[INÍCIO]])</f>
        <v>366</v>
      </c>
      <c r="O408" s="200" t="str">
        <f ca="1">IF(ISBLANK(CONTRATOS[[#This Row],[TÉRMINO]]),"-",IF(ISNUMBER(CONTRATOS[[#This Row],[TÉRMINO]]),IF(CONTRATOS[[#This Row],[TÉRMINO]]&lt;TODAY(),"EXPIRADO",CONTRATOS[[#This Row],[TÉRMINO]]-TODAY()),"INDETERMINADO"))</f>
        <v>EXPIRADO</v>
      </c>
      <c r="P408" s="200" t="str">
        <f ca="1">IF(O408="EXPIRADO","EXPIRADO",(IF(O408&lt;=30,"INFERIOR A 30 DIAS",(IF(O408&lt;=60,"INFERIOR A 60 DIAS",(IF(O408&lt;=90,"INFERIOR A 90 DIAS",(IF(O408&lt;=120,"INFERIOR A 120 DIAS",(IF(O408&lt;150,"INFERIOR A 150 DIAS",(IF(O408=150,"150 DIAS","SUPERIOR A 150 DIAS")))))))))))))</f>
        <v>EXPIRADO</v>
      </c>
      <c r="Q408" s="200" t="str">
        <f ca="1">IF(CONTRATOS[[#This Row],[TÉRMINO]]="","VIGENTE",IF(CONTRATOS[[#This Row],[TÉRMINO]]&gt;=TODAY(),"VIGENTE","EXPIRADO"))</f>
        <v>EXPIRADO</v>
      </c>
      <c r="R408" s="303">
        <v>76500</v>
      </c>
      <c r="S408" s="257" t="s">
        <v>60</v>
      </c>
      <c r="T408" s="66">
        <f>IF(LEFT(AY408,3)="ARP",
    0,
    IFERROR(VLOOKUP(AY408,'M.11 Contratos execução'!A:V,17,FALSE),0)
)</f>
        <v>0</v>
      </c>
      <c r="U408" s="58" t="s">
        <v>98</v>
      </c>
      <c r="V408" s="201" t="s">
        <v>2468</v>
      </c>
      <c r="W408" s="96" cm="1">
        <f t="array" ref="W40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08" s="96" cm="1">
        <f t="array" ref="X40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76500</v>
      </c>
      <c r="Y408" s="202"/>
      <c r="Z408" s="203"/>
      <c r="AA408" s="58" t="s">
        <v>64</v>
      </c>
      <c r="AC408" s="194" t="s">
        <v>82</v>
      </c>
      <c r="AD408" s="258" t="str">
        <f>IF(CONTRATOS[[#This Row],[DIAS_CONTRATO]]&lt;=1800,"PRAZO LEGAL",IF(CONTRATOS[[#This Row],[DIAS_CONTRATO]]&lt;=2130,"EXCEPCIONAL","EMERGENCIAL"))</f>
        <v>PRAZO LEGAL</v>
      </c>
      <c r="AE408" s="194" t="str">
        <f>YEAR(L408) &amp; " - " &amp; IF(MONTH(L408)&lt;=3, "1º Trimestre", IF(MONTH(L408)&lt;=6, "2º Trimestre", IF(MONTH(L408)&lt;=9, "3º Trimestre", IF(MONTH(L408)&lt;=12, "4º Trimestre"))))</f>
        <v>2025 - 1º Trimestre</v>
      </c>
      <c r="AF408" s="197">
        <f>CONTRATOS[[#This Row],[TÉRMINO]]-60</f>
        <v>45627</v>
      </c>
      <c r="AG408" s="116" t="str">
        <f>IF(Z408="","Sem informação", IF(Z408&lt;=AF408, "Dentro do prazo", "Fora do prazo"))</f>
        <v>Sem informação</v>
      </c>
      <c r="AH408" s="194" t="s">
        <v>1306</v>
      </c>
      <c r="AJ408" s="194" t="s">
        <v>1070</v>
      </c>
      <c r="AK408" s="194" t="s">
        <v>85</v>
      </c>
      <c r="AL408" s="194" t="s">
        <v>85</v>
      </c>
      <c r="AM408" s="194" t="s">
        <v>69</v>
      </c>
      <c r="AN408" s="194" t="s">
        <v>69</v>
      </c>
      <c r="AO408" s="205" t="s">
        <v>2463</v>
      </c>
      <c r="AP408" s="206">
        <f ca="1">CONTRATOS[[#This Row],[TÉRMINO]]-TODAY()</f>
        <v>-487</v>
      </c>
      <c r="AQ408" s="194" t="str">
        <f>IF(YEAR(CONTRATOS[[#This Row],[TÉRMINO]])=2024,INT((MONTH(CONTRATOS[[#This Row],[TÉRMINO]])+2)/3),"")</f>
        <v/>
      </c>
      <c r="AS408" s="58" t="str">
        <f ca="1">IF(TODAY()-AB408&gt;365,"Iniciar Processo de Reajuste","Aguardar anualidade")</f>
        <v>Iniciar Processo de Reajuste</v>
      </c>
      <c r="AT408" s="58" t="str">
        <f>_xlfn.CONCAT(TEXT(B408,"000"),"/",C408)</f>
        <v>003/2024</v>
      </c>
      <c r="AU408" s="58"/>
      <c r="AV408" s="58" t="str" cm="1">
        <f t="array" ref="AV408">IF(CONTRATOS[[#This Row],[NOME DO FISCAL ]]="Sem indicação",
   CONTRATOS[[#This Row],[NOME DO FISCAL ]],
   _xlfn.LET(
      _xlpm.s, " "&amp;TRIM(CONTRATOS[[#This Row],[NOME DO FISCAL ]]),
      _xlpm.n, LEN(_xlpm.s)-1,
      _xlpm.idx, _xlfn.SEQUENCE(1,_xlpm.n),
      _xlpm.letras, IF(MID(_xlpm.s,_xlpm.idx,1)=" ", MID(_xlpm.s,_xlpm.idx+1,1), ""),
      _xlfn.TEXTJOIN("",TRUE,_xlpm.letras)
   )
)</f>
        <v>BVdS</v>
      </c>
      <c r="AW408" s="57" t="str">
        <f>IF(CONTRATOS[[#This Row],[FISCAL DEMANDANTE]]="sem indicação",CONTRATOS[[#This Row],[FISCAL TECNICO]],CONTRATOS[[#This Row],[FISCAL DEMANDANTE]])</f>
        <v>Bruno Vieira dos Santos</v>
      </c>
      <c r="AX408" s="540" cm="1">
        <f t="array" ref="AX40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08" s="58" t="str">
        <f>_xlfn.CONCAT(CONTRATOS[[#This Row],[ARP ou CONTRATO]],CONTRATOS[[#This Row],[N°ANO]])</f>
        <v>ARP003/2024</v>
      </c>
      <c r="AZ408" s="293" t="str">
        <f>IF(ISNUMBER(FIND("8.666",AA408)),
"Nos termos da Portaria n° 3.615/2021-GP, a prorrogação de contratos administrativos deverá ser instaurada com antecedência mínima de 60 (sessenta) dias do término da vigência, mediante envio do respectivo expediente à SEADM, via SEI.",
IF(ISNUMBER(FIND("14.133",AA408)),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08" s="556"/>
    </row>
    <row r="409" spans="1:53" s="194" customFormat="1" ht="60">
      <c r="A409" s="58" t="s">
        <v>71</v>
      </c>
      <c r="B409" s="195" t="s">
        <v>1052</v>
      </c>
      <c r="C409" s="194">
        <v>2024</v>
      </c>
      <c r="D409" s="195" t="s">
        <v>908</v>
      </c>
      <c r="E409" s="194" t="s">
        <v>909</v>
      </c>
      <c r="F409" s="196" t="s">
        <v>2469</v>
      </c>
      <c r="G409" s="195" t="s">
        <v>110</v>
      </c>
      <c r="H409" s="194" t="s">
        <v>58</v>
      </c>
      <c r="I409" s="194" t="s">
        <v>2461</v>
      </c>
      <c r="J409" s="197">
        <v>45321</v>
      </c>
      <c r="K409" s="198" t="str">
        <f>TEXT(J409,"DD/MM/AA")</f>
        <v>30/01/24</v>
      </c>
      <c r="L409" s="197">
        <v>45687</v>
      </c>
      <c r="M409" s="199" t="str">
        <f>TEXT(L409,"DD/MM/AA")</f>
        <v>30/01/25</v>
      </c>
      <c r="N409" s="198">
        <f>_xlfn.DAYS(CONTRATOS[[#This Row],[TÉRMINO]],CONTRATOS[[#This Row],[INÍCIO]])</f>
        <v>366</v>
      </c>
      <c r="O409" s="200" t="str">
        <f ca="1">IF(ISBLANK(CONTRATOS[[#This Row],[TÉRMINO]]),"-",IF(ISNUMBER(CONTRATOS[[#This Row],[TÉRMINO]]),IF(CONTRATOS[[#This Row],[TÉRMINO]]&lt;TODAY(),"EXPIRADO",CONTRATOS[[#This Row],[TÉRMINO]]-TODAY()),"INDETERMINADO"))</f>
        <v>EXPIRADO</v>
      </c>
      <c r="P409" s="200" t="str">
        <f ca="1">IF(O409="EXPIRADO","EXPIRADO",(IF(O409&lt;=30,"INFERIOR A 30 DIAS",(IF(O409&lt;=60,"INFERIOR A 60 DIAS",(IF(O409&lt;=90,"INFERIOR A 90 DIAS",(IF(O409&lt;=120,"INFERIOR A 120 DIAS",(IF(O409&lt;150,"INFERIOR A 150 DIAS",(IF(O409=150,"150 DIAS","SUPERIOR A 150 DIAS")))))))))))))</f>
        <v>EXPIRADO</v>
      </c>
      <c r="Q409" s="200" t="str">
        <f ca="1">IF(CONTRATOS[[#This Row],[TÉRMINO]]="","VIGENTE",IF(CONTRATOS[[#This Row],[TÉRMINO]]&gt;=TODAY(),"VIGENTE","EXPIRADO"))</f>
        <v>EXPIRADO</v>
      </c>
      <c r="R409" s="303">
        <v>65484</v>
      </c>
      <c r="S409" s="257" t="s">
        <v>60</v>
      </c>
      <c r="T409" s="66">
        <f>IF(LEFT(AY409,3)="ARP",
    0,
    IFERROR(VLOOKUP(AY409,'M.11 Contratos execução'!A:V,17,FALSE),0)
)</f>
        <v>0</v>
      </c>
      <c r="U409" s="58" t="s">
        <v>98</v>
      </c>
      <c r="V409" s="201" t="s">
        <v>2470</v>
      </c>
      <c r="W409" s="96" cm="1">
        <f t="array" ref="W40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09" s="96" cm="1">
        <f t="array" ref="X40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65484</v>
      </c>
      <c r="Y409" s="202"/>
      <c r="Z409" s="203"/>
      <c r="AA409" s="58" t="s">
        <v>64</v>
      </c>
      <c r="AC409" s="194" t="s">
        <v>82</v>
      </c>
      <c r="AD409" s="204" t="str">
        <f>IF(CONTRATOS[[#This Row],[DIAS_CONTRATO]]&lt;=1800,"PRAZO LEGAL",IF(CONTRATOS[[#This Row],[DIAS_CONTRATO]]&lt;=2130,"EXCEPCIONAL","EMERGENCIAL"))</f>
        <v>PRAZO LEGAL</v>
      </c>
      <c r="AE409" s="194" t="str">
        <f>YEAR(L409) &amp; " - " &amp; IF(MONTH(L409)&lt;=3, "1º Trimestre", IF(MONTH(L409)&lt;=6, "2º Trimestre", IF(MONTH(L409)&lt;=9, "3º Trimestre", IF(MONTH(L409)&lt;=12, "4º Trimestre"))))</f>
        <v>2025 - 1º Trimestre</v>
      </c>
      <c r="AF409" s="197">
        <f>CONTRATOS[[#This Row],[TÉRMINO]]-60</f>
        <v>45627</v>
      </c>
      <c r="AG409" s="116" t="str">
        <f>IF(Z409="","Sem informação", IF(Z409&lt;=AF409, "Dentro do prazo", "Fora do prazo"))</f>
        <v>Sem informação</v>
      </c>
      <c r="AH409" s="262" t="s">
        <v>1306</v>
      </c>
      <c r="AJ409" s="194" t="s">
        <v>1070</v>
      </c>
      <c r="AK409" s="194" t="s">
        <v>487</v>
      </c>
      <c r="AL409" s="194" t="s">
        <v>487</v>
      </c>
      <c r="AM409" s="194" t="s">
        <v>69</v>
      </c>
      <c r="AN409" s="194" t="s">
        <v>69</v>
      </c>
      <c r="AO409" s="205" t="s">
        <v>2471</v>
      </c>
      <c r="AP409" s="206">
        <f ca="1">CONTRATOS[[#This Row],[TÉRMINO]]-TODAY()</f>
        <v>-487</v>
      </c>
      <c r="AQ409" s="194" t="str">
        <f>IF(YEAR(CONTRATOS[[#This Row],[TÉRMINO]])=2024,INT((MONTH(CONTRATOS[[#This Row],[TÉRMINO]])+2)/3),"")</f>
        <v/>
      </c>
      <c r="AS409" s="58" t="str">
        <f ca="1">IF(TODAY()-AB409&gt;365,"Iniciar Processo de Reajuste","Aguardar anualidade")</f>
        <v>Iniciar Processo de Reajuste</v>
      </c>
      <c r="AT409" s="58" t="str">
        <f>_xlfn.CONCAT(TEXT(B409,"000"),"/",C409)</f>
        <v>004/2024</v>
      </c>
      <c r="AU409" s="58"/>
      <c r="AV409" s="58" t="str" cm="1">
        <f t="array" ref="AV409">IF(CONTRATOS[[#This Row],[NOME DO FISCAL ]]="Sem indicação",
   CONTRATOS[[#This Row],[NOME DO FISCAL ]],
   _xlfn.LET(
      _xlpm.s, " "&amp;TRIM(CONTRATOS[[#This Row],[NOME DO FISCAL ]]),
      _xlpm.n, LEN(_xlpm.s)-1,
      _xlpm.idx, _xlfn.SEQUENCE(1,_xlpm.n),
      _xlpm.letras, IF(MID(_xlpm.s,_xlpm.idx,1)=" ", MID(_xlpm.s,_xlpm.idx+1,1), ""),
      _xlfn.TEXTJOIN("",TRUE,_xlpm.letras)
   )
)</f>
        <v>DFP</v>
      </c>
      <c r="AW409" s="57" t="str">
        <f>IF(CONTRATOS[[#This Row],[FISCAL DEMANDANTE]]="sem indicação",CONTRATOS[[#This Row],[FISCAL TECNICO]],CONTRATOS[[#This Row],[FISCAL DEMANDANTE]])</f>
        <v>Daniel Fontes Pereira</v>
      </c>
      <c r="AX409" s="540" cm="1">
        <f t="array" ref="AX40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09" s="58" t="str">
        <f>_xlfn.CONCAT(CONTRATOS[[#This Row],[ARP ou CONTRATO]],CONTRATOS[[#This Row],[N°ANO]])</f>
        <v>ARP004/2024</v>
      </c>
      <c r="AZ409" s="293" t="str">
        <f>IF(ISNUMBER(FIND("8.666",AA409)),
"Nos termos da Portaria n° 3.615/2021-GP, a prorrogação de contratos administrativos deverá ser instaurada com antecedência mínima de 60 (sessenta) dias do término da vigência, mediante envio do respectivo expediente à SEADM, via SEI.",
IF(ISNUMBER(FIND("14.133",AA409)),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09" s="556"/>
    </row>
    <row r="410" spans="1:53" s="194" customFormat="1" ht="90" customHeight="1">
      <c r="A410" s="58" t="s">
        <v>71</v>
      </c>
      <c r="B410" s="195" t="s">
        <v>921</v>
      </c>
      <c r="C410" s="194">
        <v>2024</v>
      </c>
      <c r="D410" s="195" t="s">
        <v>2472</v>
      </c>
      <c r="E410" s="194" t="s">
        <v>2473</v>
      </c>
      <c r="F410" s="196" t="s">
        <v>2469</v>
      </c>
      <c r="G410" s="195" t="s">
        <v>110</v>
      </c>
      <c r="H410" s="194" t="s">
        <v>58</v>
      </c>
      <c r="I410" s="194" t="s">
        <v>2461</v>
      </c>
      <c r="J410" s="197">
        <v>45321</v>
      </c>
      <c r="K410" s="198" t="str">
        <f>TEXT(J410,"DD/MM/AA")</f>
        <v>30/01/24</v>
      </c>
      <c r="L410" s="197">
        <v>45687</v>
      </c>
      <c r="M410" s="199" t="str">
        <f>TEXT(L410,"DD/MM/AA")</f>
        <v>30/01/25</v>
      </c>
      <c r="N410" s="198">
        <f>_xlfn.DAYS(CONTRATOS[[#This Row],[TÉRMINO]],CONTRATOS[[#This Row],[INÍCIO]])</f>
        <v>366</v>
      </c>
      <c r="O410" s="200" t="str">
        <f ca="1">IF(ISBLANK(CONTRATOS[[#This Row],[TÉRMINO]]),"-",IF(ISNUMBER(CONTRATOS[[#This Row],[TÉRMINO]]),IF(CONTRATOS[[#This Row],[TÉRMINO]]&lt;TODAY(),"EXPIRADO",CONTRATOS[[#This Row],[TÉRMINO]]-TODAY()),"INDETERMINADO"))</f>
        <v>EXPIRADO</v>
      </c>
      <c r="P410" s="200" t="str">
        <f ca="1">IF(O410="EXPIRADO","EXPIRADO",(IF(O410&lt;=30,"INFERIOR A 30 DIAS",(IF(O410&lt;=60,"INFERIOR A 60 DIAS",(IF(O410&lt;=90,"INFERIOR A 90 DIAS",(IF(O410&lt;=120,"INFERIOR A 120 DIAS",(IF(O410&lt;150,"INFERIOR A 150 DIAS",(IF(O410=150,"150 DIAS","SUPERIOR A 150 DIAS")))))))))))))</f>
        <v>EXPIRADO</v>
      </c>
      <c r="Q410" s="200" t="str">
        <f ca="1">IF(CONTRATOS[[#This Row],[TÉRMINO]]="","VIGENTE",IF(CONTRATOS[[#This Row],[TÉRMINO]]&gt;=TODAY(),"VIGENTE","EXPIRADO"))</f>
        <v>EXPIRADO</v>
      </c>
      <c r="R410" s="304">
        <v>374060</v>
      </c>
      <c r="S410" s="257" t="s">
        <v>60</v>
      </c>
      <c r="T410" s="66">
        <f>IF(LEFT(AY410,3)="ARP",
    0,
    IFERROR(VLOOKUP(AY410,'M.11 Contratos execução'!A:V,17,FALSE),0)
)</f>
        <v>0</v>
      </c>
      <c r="U410" s="58" t="s">
        <v>98</v>
      </c>
      <c r="V410" s="201" t="s">
        <v>2474</v>
      </c>
      <c r="W410" s="96" cm="1">
        <f t="array" ref="W41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10" s="96" cm="1">
        <f t="array" ref="X41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374060</v>
      </c>
      <c r="Y410" s="202"/>
      <c r="Z410" s="203"/>
      <c r="AA410" s="58" t="s">
        <v>64</v>
      </c>
      <c r="AC410" s="194" t="s">
        <v>82</v>
      </c>
      <c r="AD410" s="258" t="str">
        <f>IF(CONTRATOS[[#This Row],[DIAS_CONTRATO]]&lt;=1800,"PRAZO LEGAL",IF(CONTRATOS[[#This Row],[DIAS_CONTRATO]]&lt;=2130,"EXCEPCIONAL","EMERGENCIAL"))</f>
        <v>PRAZO LEGAL</v>
      </c>
      <c r="AE410" s="194" t="str">
        <f>YEAR(L410) &amp; " - " &amp; IF(MONTH(L410)&lt;=3, "1º Trimestre", IF(MONTH(L410)&lt;=6, "2º Trimestre", IF(MONTH(L410)&lt;=9, "3º Trimestre", IF(MONTH(L410)&lt;=12, "4º Trimestre"))))</f>
        <v>2025 - 1º Trimestre</v>
      </c>
      <c r="AF410" s="197">
        <f>CONTRATOS[[#This Row],[TÉRMINO]]-60</f>
        <v>45627</v>
      </c>
      <c r="AG410" s="116" t="str">
        <f>IF(Z410="","Sem informação", IF(Z410&lt;=AF410, "Dentro do prazo", "Fora do prazo"))</f>
        <v>Sem informação</v>
      </c>
      <c r="AH410" s="194" t="s">
        <v>1306</v>
      </c>
      <c r="AJ410" s="194" t="s">
        <v>1070</v>
      </c>
      <c r="AK410" s="194" t="s">
        <v>348</v>
      </c>
      <c r="AL410" s="194" t="s">
        <v>348</v>
      </c>
      <c r="AM410" s="194" t="s">
        <v>69</v>
      </c>
      <c r="AN410" s="194" t="s">
        <v>69</v>
      </c>
      <c r="AO410" s="214" t="s">
        <v>2475</v>
      </c>
      <c r="AP410" s="206">
        <f ca="1">CONTRATOS[[#This Row],[TÉRMINO]]-TODAY()</f>
        <v>-487</v>
      </c>
      <c r="AQ410" s="194" t="str">
        <f>IF(YEAR(CONTRATOS[[#This Row],[TÉRMINO]])=2024,INT((MONTH(CONTRATOS[[#This Row],[TÉRMINO]])+2)/3),"")</f>
        <v/>
      </c>
      <c r="AS410" s="58" t="str">
        <f ca="1">IF(TODAY()-AB410&gt;365,"Iniciar Processo de Reajuste","Aguardar anualidade")</f>
        <v>Iniciar Processo de Reajuste</v>
      </c>
      <c r="AT410" s="58" t="str">
        <f>_xlfn.CONCAT(TEXT(B410,"000"),"/",C410)</f>
        <v>005/2024</v>
      </c>
      <c r="AU410" s="58"/>
      <c r="AV410" s="58" t="str" cm="1">
        <f t="array" ref="AV410">IF(CONTRATOS[[#This Row],[NOME DO FISCAL ]]="Sem indicação",
   CONTRATOS[[#This Row],[NOME DO FISCAL ]],
   _xlfn.LET(
      _xlpm.s, " "&amp;TRIM(CONTRATOS[[#This Row],[NOME DO FISCAL ]]),
      _xlpm.n, LEN(_xlpm.s)-1,
      _xlpm.idx, _xlfn.SEQUENCE(1,_xlpm.n),
      _xlpm.letras, IF(MID(_xlpm.s,_xlpm.idx,1)=" ", MID(_xlpm.s,_xlpm.idx+1,1), ""),
      _xlfn.TEXTJOIN("",TRUE,_xlpm.letras)
   )
)</f>
        <v>FVFdR</v>
      </c>
      <c r="AW410" s="57" t="str">
        <f>IF(CONTRATOS[[#This Row],[FISCAL DEMANDANTE]]="sem indicação",CONTRATOS[[#This Row],[FISCAL TECNICO]],CONTRATOS[[#This Row],[FISCAL DEMANDANTE]])</f>
        <v>Fabio Venicius Ferreira dos Reis</v>
      </c>
      <c r="AX410" s="540" cm="1">
        <f t="array" ref="AX41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10" s="58" t="str">
        <f>_xlfn.CONCAT(CONTRATOS[[#This Row],[ARP ou CONTRATO]],CONTRATOS[[#This Row],[N°ANO]])</f>
        <v>ARP005/2024</v>
      </c>
      <c r="AZ410" s="293" t="str">
        <f>IF(ISNUMBER(FIND("8.666",AA410)),
"Nos termos da Portaria n° 3.615/2021-GP, a prorrogação de contratos administrativos deverá ser instaurada com antecedência mínima de 60 (sessenta) dias do término da vigência, mediante envio do respectivo expediente à SEADM, via SEI.",
IF(ISNUMBER(FIND("14.133",AA410)),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10" s="556"/>
    </row>
    <row r="411" spans="1:53" s="194" customFormat="1" ht="60">
      <c r="A411" s="58" t="s">
        <v>71</v>
      </c>
      <c r="B411" s="195" t="s">
        <v>1071</v>
      </c>
      <c r="C411" s="194">
        <v>2024</v>
      </c>
      <c r="D411" s="195" t="s">
        <v>2476</v>
      </c>
      <c r="E411" s="194" t="s">
        <v>2165</v>
      </c>
      <c r="F411" s="196" t="s">
        <v>2469</v>
      </c>
      <c r="G411" s="195" t="s">
        <v>110</v>
      </c>
      <c r="H411" s="194" t="s">
        <v>58</v>
      </c>
      <c r="I411" s="194" t="s">
        <v>2461</v>
      </c>
      <c r="J411" s="197">
        <v>45321</v>
      </c>
      <c r="K411" s="198" t="str">
        <f>TEXT(J411,"DD/MM/AA")</f>
        <v>30/01/24</v>
      </c>
      <c r="L411" s="197">
        <v>45687</v>
      </c>
      <c r="M411" s="199" t="str">
        <f>TEXT(L411,"DD/MM/AA")</f>
        <v>30/01/25</v>
      </c>
      <c r="N411" s="198">
        <f>_xlfn.DAYS(CONTRATOS[[#This Row],[TÉRMINO]],CONTRATOS[[#This Row],[INÍCIO]])</f>
        <v>366</v>
      </c>
      <c r="O411" s="200" t="str">
        <f ca="1">IF(ISBLANK(CONTRATOS[[#This Row],[TÉRMINO]]),"-",IF(ISNUMBER(CONTRATOS[[#This Row],[TÉRMINO]]),IF(CONTRATOS[[#This Row],[TÉRMINO]]&lt;TODAY(),"EXPIRADO",CONTRATOS[[#This Row],[TÉRMINO]]-TODAY()),"INDETERMINADO"))</f>
        <v>EXPIRADO</v>
      </c>
      <c r="P411" s="200" t="str">
        <f ca="1">IF(O411="EXPIRADO","EXPIRADO",(IF(O411&lt;=30,"INFERIOR A 30 DIAS",(IF(O411&lt;=60,"INFERIOR A 60 DIAS",(IF(O411&lt;=90,"INFERIOR A 90 DIAS",(IF(O411&lt;=120,"INFERIOR A 120 DIAS",(IF(O411&lt;150,"INFERIOR A 150 DIAS",(IF(O411=150,"150 DIAS","SUPERIOR A 150 DIAS")))))))))))))</f>
        <v>EXPIRADO</v>
      </c>
      <c r="Q411" s="200" t="str">
        <f ca="1">IF(CONTRATOS[[#This Row],[TÉRMINO]]="","VIGENTE",IF(CONTRATOS[[#This Row],[TÉRMINO]]&gt;=TODAY(),"VIGENTE","EXPIRADO"))</f>
        <v>EXPIRADO</v>
      </c>
      <c r="R411" s="304">
        <v>633500</v>
      </c>
      <c r="S411" s="257" t="s">
        <v>60</v>
      </c>
      <c r="T411" s="66">
        <f>IF(LEFT(AY411,3)="ARP",
    0,
    IFERROR(VLOOKUP(AY411,'M.11 Contratos execução'!A:V,17,FALSE),0)
)</f>
        <v>0</v>
      </c>
      <c r="U411" s="58" t="s">
        <v>98</v>
      </c>
      <c r="V411" s="201" t="s">
        <v>2477</v>
      </c>
      <c r="W411" s="96" cm="1">
        <f t="array" ref="W41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11" s="96" cm="1">
        <f t="array" ref="X41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633500</v>
      </c>
      <c r="Y411" s="202"/>
      <c r="Z411" s="203"/>
      <c r="AA411" s="58" t="s">
        <v>64</v>
      </c>
      <c r="AC411" s="194" t="s">
        <v>82</v>
      </c>
      <c r="AD411" s="204" t="str">
        <f>IF(CONTRATOS[[#This Row],[DIAS_CONTRATO]]&lt;=1800,"PRAZO LEGAL",IF(CONTRATOS[[#This Row],[DIAS_CONTRATO]]&lt;=2130,"EXCEPCIONAL","EMERGENCIAL"))</f>
        <v>PRAZO LEGAL</v>
      </c>
      <c r="AE411" s="194" t="str">
        <f>YEAR(L411) &amp; " - " &amp; IF(MONTH(L411)&lt;=3, "1º Trimestre", IF(MONTH(L411)&lt;=6, "2º Trimestre", IF(MONTH(L411)&lt;=9, "3º Trimestre", IF(MONTH(L411)&lt;=12, "4º Trimestre"))))</f>
        <v>2025 - 1º Trimestre</v>
      </c>
      <c r="AF411" s="197">
        <f>CONTRATOS[[#This Row],[TÉRMINO]]-60</f>
        <v>45627</v>
      </c>
      <c r="AG411" s="116" t="str">
        <f>IF(Z411="","Sem informação", IF(Z411&lt;=AF411, "Dentro do prazo", "Fora do prazo"))</f>
        <v>Sem informação</v>
      </c>
      <c r="AH411" s="194" t="s">
        <v>1306</v>
      </c>
      <c r="AJ411" s="194" t="s">
        <v>1070</v>
      </c>
      <c r="AK411" s="194" t="s">
        <v>487</v>
      </c>
      <c r="AL411" s="194" t="s">
        <v>487</v>
      </c>
      <c r="AM411" s="194" t="s">
        <v>69</v>
      </c>
      <c r="AN411" s="194" t="s">
        <v>69</v>
      </c>
      <c r="AO411" s="205" t="s">
        <v>2471</v>
      </c>
      <c r="AP411" s="206">
        <f ca="1">CONTRATOS[[#This Row],[TÉRMINO]]-TODAY()</f>
        <v>-487</v>
      </c>
      <c r="AQ411" s="194" t="str">
        <f>IF(YEAR(CONTRATOS[[#This Row],[TÉRMINO]])=2024,INT((MONTH(CONTRATOS[[#This Row],[TÉRMINO]])+2)/3),"")</f>
        <v/>
      </c>
      <c r="AS411" s="58" t="str">
        <f ca="1">IF(TODAY()-AB411&gt;365,"Iniciar Processo de Reajuste","Aguardar anualidade")</f>
        <v>Iniciar Processo de Reajuste</v>
      </c>
      <c r="AT411" s="58" t="str">
        <f>_xlfn.CONCAT(TEXT(B411,"000"),"/",C411)</f>
        <v>006/2024</v>
      </c>
      <c r="AU411" s="58"/>
      <c r="AV411" s="58" t="str" cm="1">
        <f t="array" ref="AV411">IF(CONTRATOS[[#This Row],[NOME DO FISCAL ]]="Sem indicação",
   CONTRATOS[[#This Row],[NOME DO FISCAL ]],
   _xlfn.LET(
      _xlpm.s, " "&amp;TRIM(CONTRATOS[[#This Row],[NOME DO FISCAL ]]),
      _xlpm.n, LEN(_xlpm.s)-1,
      _xlpm.idx, _xlfn.SEQUENCE(1,_xlpm.n),
      _xlpm.letras, IF(MID(_xlpm.s,_xlpm.idx,1)=" ", MID(_xlpm.s,_xlpm.idx+1,1), ""),
      _xlfn.TEXTJOIN("",TRUE,_xlpm.letras)
   )
)</f>
        <v>DFP</v>
      </c>
      <c r="AW411" s="57" t="str">
        <f>IF(CONTRATOS[[#This Row],[FISCAL DEMANDANTE]]="sem indicação",CONTRATOS[[#This Row],[FISCAL TECNICO]],CONTRATOS[[#This Row],[FISCAL DEMANDANTE]])</f>
        <v>Daniel Fontes Pereira</v>
      </c>
      <c r="AX411" s="540" cm="1">
        <f t="array" ref="AX41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11" s="58" t="str">
        <f>_xlfn.CONCAT(CONTRATOS[[#This Row],[ARP ou CONTRATO]],CONTRATOS[[#This Row],[N°ANO]])</f>
        <v>ARP006/2024</v>
      </c>
      <c r="AZ411" s="293" t="str">
        <f>IF(ISNUMBER(FIND("8.666",AA411)),
"Nos termos da Portaria n° 3.615/2021-GP, a prorrogação de contratos administrativos deverá ser instaurada com antecedência mínima de 60 (sessenta) dias do término da vigência, mediante envio do respectivo expediente à SEADM, via SEI.",
IF(ISNUMBER(FIND("14.133",AA411)),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11" s="556"/>
    </row>
    <row r="412" spans="1:53" s="194" customFormat="1" ht="60">
      <c r="A412" s="58" t="s">
        <v>52</v>
      </c>
      <c r="B412" s="57" t="s">
        <v>1025</v>
      </c>
      <c r="C412" s="58">
        <v>2024</v>
      </c>
      <c r="D412" s="57" t="s">
        <v>2478</v>
      </c>
      <c r="E412" s="58" t="s">
        <v>2479</v>
      </c>
      <c r="F412" s="59" t="s">
        <v>2480</v>
      </c>
      <c r="G412" s="57" t="s">
        <v>57</v>
      </c>
      <c r="H412" s="58" t="s">
        <v>58</v>
      </c>
      <c r="I412" s="60" t="s">
        <v>2403</v>
      </c>
      <c r="J412" s="61">
        <v>45306</v>
      </c>
      <c r="K412" s="62" t="str">
        <f>TEXT(J412,"DD/MM/AA")</f>
        <v>15/01/24</v>
      </c>
      <c r="L412" s="61">
        <v>45672</v>
      </c>
      <c r="M412" s="63" t="str">
        <f>TEXT(L412,"DD/MM/AA")</f>
        <v>15/01/25</v>
      </c>
      <c r="N412" s="115">
        <f>_xlfn.DAYS(CONTRATOS[[#This Row],[TÉRMINO]],CONTRATOS[[#This Row],[INÍCIO]])</f>
        <v>366</v>
      </c>
      <c r="O412" s="64" t="str">
        <f ca="1">IF(ISBLANK(CONTRATOS[[#This Row],[TÉRMINO]]),"-",IF(ISNUMBER(CONTRATOS[[#This Row],[TÉRMINO]]),IF(CONTRATOS[[#This Row],[TÉRMINO]]&lt;TODAY(),"EXPIRADO",CONTRATOS[[#This Row],[TÉRMINO]]-TODAY()),"INDETERMINADO"))</f>
        <v>EXPIRADO</v>
      </c>
      <c r="P412" s="64" t="str">
        <f ca="1">IF(O412="EXPIRADO","EXPIRADO",(IF(O412&lt;=30,"INFERIOR A 30 DIAS",(IF(O412&lt;=60,"INFERIOR A 60 DIAS",(IF(O412&lt;=90,"INFERIOR A 90 DIAS",(IF(O412&lt;=120,"INFERIOR A 120 DIAS",(IF(O412&lt;150,"INFERIOR A 150 DIAS",(IF(O412=150,"150 DIAS","SUPERIOR A 150 DIAS")))))))))))))</f>
        <v>EXPIRADO</v>
      </c>
      <c r="Q412" s="64" t="str">
        <f ca="1">IF(CONTRATOS[[#This Row],[TÉRMINO]]="","VIGENTE",IF(CONTRATOS[[#This Row],[TÉRMINO]]&gt;=TODAY(),"VIGENTE","EXPIRADO"))</f>
        <v>EXPIRADO</v>
      </c>
      <c r="R412" s="72">
        <v>94762.47</v>
      </c>
      <c r="S412" s="65" t="s">
        <v>60</v>
      </c>
      <c r="T412" s="66">
        <f>IF(LEFT(AY412,3)="ARP",
    0,
    IFERROR(VLOOKUP(AY412,'M.11 Contratos execução'!A:V,17,FALSE),0)
)</f>
        <v>0</v>
      </c>
      <c r="U412" s="58" t="s">
        <v>78</v>
      </c>
      <c r="V412" s="167" t="s">
        <v>2443</v>
      </c>
      <c r="W412" s="96" cm="1">
        <f t="array" ref="W41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12" s="96" cm="1">
        <f t="array" ref="X41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94762.47</v>
      </c>
      <c r="Y412" s="67" t="s">
        <v>2481</v>
      </c>
      <c r="Z412" s="158"/>
      <c r="AA412" s="58" t="s">
        <v>64</v>
      </c>
      <c r="AB412" s="58"/>
      <c r="AC412" s="58" t="s">
        <v>82</v>
      </c>
      <c r="AD412" s="289" t="str">
        <f>IF(CONTRATOS[[#This Row],[DIAS_CONTRATO]]&lt;=1800,"PRAZO LEGAL",IF(CONTRATOS[[#This Row],[DIAS_CONTRATO]]&lt;=2130,"EXCEPCIONAL","EMERGENCIAL"))</f>
        <v>PRAZO LEGAL</v>
      </c>
      <c r="AE412" s="116" t="str">
        <f>YEAR(L412) &amp; " - " &amp; IF(MONTH(L412)&lt;=3, "1º Trimestre", IF(MONTH(L412)&lt;=6, "2º Trimestre", IF(MONTH(L412)&lt;=9, "3º Trimestre", IF(MONTH(L412)&lt;=12, "4º Trimestre"))))</f>
        <v>2025 - 1º Trimestre</v>
      </c>
      <c r="AF412" s="130">
        <f>CONTRATOS[[#This Row],[TÉRMINO]]-60</f>
        <v>45612</v>
      </c>
      <c r="AG412" s="116" t="str">
        <f>IF(Z412="","Sem informação", IF(Z412&lt;=AF412, "Dentro do prazo", "Fora do prazo"))</f>
        <v>Sem informação</v>
      </c>
      <c r="AH412" s="58" t="s">
        <v>1306</v>
      </c>
      <c r="AI412" s="74"/>
      <c r="AJ412" s="58" t="s">
        <v>2406</v>
      </c>
      <c r="AK412" s="58" t="s">
        <v>547</v>
      </c>
      <c r="AL412" s="58" t="s">
        <v>2445</v>
      </c>
      <c r="AM412" s="58" t="s">
        <v>291</v>
      </c>
      <c r="AN412" s="58" t="s">
        <v>291</v>
      </c>
      <c r="AO412" s="169" t="s">
        <v>2446</v>
      </c>
      <c r="AP412" s="143">
        <f ca="1">CONTRATOS[[#This Row],[TÉRMINO]]-TODAY()</f>
        <v>-502</v>
      </c>
      <c r="AQ412" s="58" t="str">
        <f>IF(YEAR(CONTRATOS[[#This Row],[TÉRMINO]])=2024,INT((MONTH(CONTRATOS[[#This Row],[TÉRMINO]])+2)/3),"")</f>
        <v/>
      </c>
      <c r="AR412" s="58"/>
      <c r="AS412" s="58" t="str">
        <f ca="1">IF(TODAY()-AB412&gt;365,"Iniciar Processo de Reajuste","Aguardar anualidade")</f>
        <v>Iniciar Processo de Reajuste</v>
      </c>
      <c r="AT412" s="58" t="str">
        <f>_xlfn.CONCAT(TEXT(B412,"000"),"/",C412)</f>
        <v>007/2024</v>
      </c>
      <c r="AU412" s="58"/>
      <c r="AV412" s="58" t="str" cm="1">
        <f t="array" ref="AV412">IF(CONTRATOS[[#This Row],[NOME DO FISCAL ]]="Sem indicação",
   CONTRATOS[[#This Row],[NOME DO FISCAL ]],
   _xlfn.LET(
      _xlpm.s, " "&amp;TRIM(CONTRATOS[[#This Row],[NOME DO FISCAL ]]),
      _xlpm.n, LEN(_xlpm.s)-1,
      _xlpm.idx, _xlfn.SEQUENCE(1,_xlpm.n),
      _xlpm.letras, IF(MID(_xlpm.s,_xlpm.idx,1)=" ", MID(_xlpm.s,_xlpm.idx+1,1), ""),
      _xlfn.TEXTJOIN("",TRUE,_xlpm.letras)
   )
)</f>
        <v>LSCB</v>
      </c>
      <c r="AW412" s="57" t="str">
        <f>IF(CONTRATOS[[#This Row],[FISCAL DEMANDANTE]]="sem indicação",CONTRATOS[[#This Row],[FISCAL TECNICO]],CONTRATOS[[#This Row],[FISCAL DEMANDANTE]])</f>
        <v>Leandro Soares Costa Borges</v>
      </c>
      <c r="AX412" s="540" cm="1">
        <f t="array" ref="AX41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94762.47</v>
      </c>
      <c r="AY412" s="58" t="str">
        <f>_xlfn.CONCAT(CONTRATOS[[#This Row],[ARP ou CONTRATO]],CONTRATOS[[#This Row],[N°ANO]])</f>
        <v>CONTRATO007/2024</v>
      </c>
      <c r="AZ412" s="293" t="str">
        <f>IF(ISNUMBER(FIND("8.666",AA412)),
"Nos termos da Portaria n° 3.615/2021-GP, a prorrogação de contratos administrativos deverá ser instaurada com antecedência mínima de 60 (sessenta) dias do término da vigência, mediante envio do respectivo expediente à SEADM, via SEI.",
IF(ISNUMBER(FIND("14.133",AA412)),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12" s="556"/>
    </row>
    <row r="413" spans="1:53" s="194" customFormat="1" ht="60">
      <c r="A413" s="58" t="s">
        <v>71</v>
      </c>
      <c r="B413" s="195" t="s">
        <v>470</v>
      </c>
      <c r="C413" s="194">
        <v>2024</v>
      </c>
      <c r="D413" s="195" t="s">
        <v>2246</v>
      </c>
      <c r="E413" s="194" t="s">
        <v>2247</v>
      </c>
      <c r="F413" s="196" t="s">
        <v>2482</v>
      </c>
      <c r="G413" s="195" t="s">
        <v>110</v>
      </c>
      <c r="H413" s="194" t="s">
        <v>58</v>
      </c>
      <c r="I413" s="194" t="s">
        <v>2461</v>
      </c>
      <c r="J413" s="197">
        <v>45321</v>
      </c>
      <c r="K413" s="198" t="str">
        <f>TEXT(J413,"DD/MM/AA")</f>
        <v>30/01/24</v>
      </c>
      <c r="L413" s="197">
        <v>45687</v>
      </c>
      <c r="M413" s="199" t="str">
        <f>TEXT(L413,"DD/MM/AA")</f>
        <v>30/01/25</v>
      </c>
      <c r="N413" s="198">
        <f>_xlfn.DAYS(CONTRATOS[[#This Row],[TÉRMINO]],CONTRATOS[[#This Row],[INÍCIO]])</f>
        <v>366</v>
      </c>
      <c r="O413" s="200" t="str">
        <f ca="1">IF(ISBLANK(CONTRATOS[[#This Row],[TÉRMINO]]),"-",IF(ISNUMBER(CONTRATOS[[#This Row],[TÉRMINO]]),IF(CONTRATOS[[#This Row],[TÉRMINO]]&lt;TODAY(),"EXPIRADO",CONTRATOS[[#This Row],[TÉRMINO]]-TODAY()),"INDETERMINADO"))</f>
        <v>EXPIRADO</v>
      </c>
      <c r="P413" s="200" t="str">
        <f ca="1">IF(O413="EXPIRADO","EXPIRADO",(IF(O413&lt;=30,"INFERIOR A 30 DIAS",(IF(O413&lt;=60,"INFERIOR A 60 DIAS",(IF(O413&lt;=90,"INFERIOR A 90 DIAS",(IF(O413&lt;=120,"INFERIOR A 120 DIAS",(IF(O413&lt;150,"INFERIOR A 150 DIAS",(IF(O413=150,"150 DIAS","SUPERIOR A 150 DIAS")))))))))))))</f>
        <v>EXPIRADO</v>
      </c>
      <c r="Q413" s="200" t="str">
        <f ca="1">IF(CONTRATOS[[#This Row],[TÉRMINO]]="","VIGENTE",IF(CONTRATOS[[#This Row],[TÉRMINO]]&gt;=TODAY(),"VIGENTE","EXPIRADO"))</f>
        <v>EXPIRADO</v>
      </c>
      <c r="R413" s="304">
        <v>6720682</v>
      </c>
      <c r="S413" s="257" t="s">
        <v>60</v>
      </c>
      <c r="T413" s="66">
        <f>IF(LEFT(AY413,3)="ARP",
    0,
    IFERROR(VLOOKUP(AY413,'M.11 Contratos execução'!A:V,17,FALSE),0)
)</f>
        <v>0</v>
      </c>
      <c r="U413" s="58" t="s">
        <v>98</v>
      </c>
      <c r="V413" s="201" t="s">
        <v>2483</v>
      </c>
      <c r="W413" s="96" cm="1">
        <f t="array" ref="W41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13" s="96" cm="1">
        <f t="array" ref="X41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2681838</v>
      </c>
      <c r="Y413" s="202"/>
      <c r="Z413" s="203"/>
      <c r="AA413" s="58" t="s">
        <v>64</v>
      </c>
      <c r="AC413" s="194" t="s">
        <v>82</v>
      </c>
      <c r="AD413" s="258" t="str">
        <f>IF(CONTRATOS[[#This Row],[DIAS_CONTRATO]]&lt;=1800,"PRAZO LEGAL",IF(CONTRATOS[[#This Row],[DIAS_CONTRATO]]&lt;=2130,"EXCEPCIONAL","EMERGENCIAL"))</f>
        <v>PRAZO LEGAL</v>
      </c>
      <c r="AE413" s="194" t="str">
        <f>YEAR(L413) &amp; " - " &amp; IF(MONTH(L413)&lt;=3, "1º Trimestre", IF(MONTH(L413)&lt;=6, "2º Trimestre", IF(MONTH(L413)&lt;=9, "3º Trimestre", IF(MONTH(L413)&lt;=12, "4º Trimestre"))))</f>
        <v>2025 - 1º Trimestre</v>
      </c>
      <c r="AF413" s="197">
        <f>CONTRATOS[[#This Row],[TÉRMINO]]-60</f>
        <v>45627</v>
      </c>
      <c r="AG413" s="116" t="str">
        <f>IF(Z413="","Sem informação", IF(Z413&lt;=AF413, "Dentro do prazo", "Fora do prazo"))</f>
        <v>Sem informação</v>
      </c>
      <c r="AH413" s="262" t="s">
        <v>1306</v>
      </c>
      <c r="AJ413" s="194" t="s">
        <v>1070</v>
      </c>
      <c r="AK413" s="194" t="s">
        <v>487</v>
      </c>
      <c r="AL413" s="194" t="s">
        <v>487</v>
      </c>
      <c r="AM413" s="194" t="s">
        <v>69</v>
      </c>
      <c r="AN413" s="194" t="s">
        <v>69</v>
      </c>
      <c r="AO413" s="205" t="s">
        <v>2471</v>
      </c>
      <c r="AP413" s="206">
        <f ca="1">CONTRATOS[[#This Row],[TÉRMINO]]-TODAY()</f>
        <v>-487</v>
      </c>
      <c r="AQ413" s="194" t="str">
        <f>IF(YEAR(CONTRATOS[[#This Row],[TÉRMINO]])=2024,INT((MONTH(CONTRATOS[[#This Row],[TÉRMINO]])+2)/3),"")</f>
        <v/>
      </c>
      <c r="AS413" s="58" t="str">
        <f ca="1">IF(TODAY()-AB413&gt;365,"Iniciar Processo de Reajuste","Aguardar anualidade")</f>
        <v>Iniciar Processo de Reajuste</v>
      </c>
      <c r="AT413" s="58" t="str">
        <f>_xlfn.CONCAT(TEXT(B413,"000"),"/",C413)</f>
        <v>008/2024</v>
      </c>
      <c r="AU413" s="58"/>
      <c r="AV413" s="58" t="str" cm="1">
        <f t="array" ref="AV413">IF(CONTRATOS[[#This Row],[NOME DO FISCAL ]]="Sem indicação",
   CONTRATOS[[#This Row],[NOME DO FISCAL ]],
   _xlfn.LET(
      _xlpm.s, " "&amp;TRIM(CONTRATOS[[#This Row],[NOME DO FISCAL ]]),
      _xlpm.n, LEN(_xlpm.s)-1,
      _xlpm.idx, _xlfn.SEQUENCE(1,_xlpm.n),
      _xlpm.letras, IF(MID(_xlpm.s,_xlpm.idx,1)=" ", MID(_xlpm.s,_xlpm.idx+1,1), ""),
      _xlfn.TEXTJOIN("",TRUE,_xlpm.letras)
   )
)</f>
        <v>DFP</v>
      </c>
      <c r="AW413" s="57" t="str">
        <f>IF(CONTRATOS[[#This Row],[FISCAL DEMANDANTE]]="sem indicação",CONTRATOS[[#This Row],[FISCAL TECNICO]],CONTRATOS[[#This Row],[FISCAL DEMANDANTE]])</f>
        <v>Daniel Fontes Pereira</v>
      </c>
      <c r="AX413" s="540" cm="1">
        <f t="array" ref="AX41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13" s="58" t="str">
        <f>_xlfn.CONCAT(CONTRATOS[[#This Row],[ARP ou CONTRATO]],CONTRATOS[[#This Row],[N°ANO]])</f>
        <v>ARP008/2024</v>
      </c>
      <c r="AZ413" s="293" t="str">
        <f>IF(ISNUMBER(FIND("8.666",AA413)),
"Nos termos da Portaria n° 3.615/2021-GP, a prorrogação de contratos administrativos deverá ser instaurada com antecedência mínima de 60 (sessenta) dias do término da vigência, mediante envio do respectivo expediente à SEADM, via SEI.",
IF(ISNUMBER(FIND("14.133",AA413)),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13" s="556"/>
    </row>
    <row r="414" spans="1:53" s="194" customFormat="1" ht="38.25" customHeight="1">
      <c r="A414" s="58" t="s">
        <v>52</v>
      </c>
      <c r="B414" s="68" t="s">
        <v>470</v>
      </c>
      <c r="C414" s="69" t="s">
        <v>2056</v>
      </c>
      <c r="D414" s="57" t="s">
        <v>1560</v>
      </c>
      <c r="E414" s="58" t="s">
        <v>1561</v>
      </c>
      <c r="F414" s="59" t="s">
        <v>2484</v>
      </c>
      <c r="G414" s="115" t="s">
        <v>387</v>
      </c>
      <c r="H414" s="58" t="s">
        <v>132</v>
      </c>
      <c r="I414" s="60" t="s">
        <v>2373</v>
      </c>
      <c r="J414" s="61">
        <v>43497</v>
      </c>
      <c r="K414" s="62" t="str">
        <f>TEXT(J414,"DD/MM/AA")</f>
        <v>01/02/19</v>
      </c>
      <c r="L414" s="61">
        <v>45689</v>
      </c>
      <c r="M414" s="63" t="str">
        <f>TEXT(L414,"DD/MM/AA")</f>
        <v>01/02/25</v>
      </c>
      <c r="N414" s="62">
        <f>_xlfn.DAYS(CONTRATOS[[#This Row],[TÉRMINO]],CONTRATOS[[#This Row],[INÍCIO]])</f>
        <v>2192</v>
      </c>
      <c r="O414" s="64" t="str">
        <f ca="1">IF(ISBLANK(CONTRATOS[[#This Row],[TÉRMINO]]),"-",IF(ISNUMBER(CONTRATOS[[#This Row],[TÉRMINO]]),IF(CONTRATOS[[#This Row],[TÉRMINO]]&lt;TODAY(),"EXPIRADO",CONTRATOS[[#This Row],[TÉRMINO]]-TODAY()),"INDETERMINADO"))</f>
        <v>EXPIRADO</v>
      </c>
      <c r="P414" s="64" t="str">
        <f ca="1">IF(O414="EXPIRADO","EXPIRADO",(IF(O414&lt;=30,"INFERIOR A 30 DIAS",(IF(O414&lt;=60,"INFERIOR A 60 DIAS",(IF(O414&lt;=90,"INFERIOR A 90 DIAS",(IF(O414&lt;=120,"INFERIOR A 120 DIAS",(IF(O414&lt;150,"INFERIOR A 150 DIAS",(IF(O414=150,"150 DIAS","SUPERIOR A 150 DIAS")))))))))))))</f>
        <v>EXPIRADO</v>
      </c>
      <c r="Q414" s="64" t="str">
        <f ca="1">IF(CONTRATOS[[#This Row],[TÉRMINO]]="","VIGENTE",IF(CONTRATOS[[#This Row],[TÉRMINO]]&gt;=TODAY(),"VIGENTE","EXPIRADO"))</f>
        <v>EXPIRADO</v>
      </c>
      <c r="R414" s="72">
        <v>84000</v>
      </c>
      <c r="S414" s="65" t="s">
        <v>60</v>
      </c>
      <c r="T414" s="66">
        <f>IF(LEFT(AY414,3)="ARP",
    0,
    IFERROR(VLOOKUP(AY414,'M.11 Contratos execução'!A:V,17,FALSE),0)
)</f>
        <v>6</v>
      </c>
      <c r="U414" s="58" t="s">
        <v>78</v>
      </c>
      <c r="V414" s="58" t="s">
        <v>2485</v>
      </c>
      <c r="W414" s="96" cm="1">
        <f t="array" ref="W41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14" s="96" cm="1">
        <f t="array" ref="X41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117237.36</v>
      </c>
      <c r="Y414" s="67" t="s">
        <v>2486</v>
      </c>
      <c r="Z414" s="158"/>
      <c r="AA414" s="58" t="s">
        <v>64</v>
      </c>
      <c r="AB414" s="58"/>
      <c r="AC414" s="58" t="s">
        <v>65</v>
      </c>
      <c r="AD414" s="58" t="str">
        <f>IF(CONTRATOS[[#This Row],[DIAS_CONTRATO]]&lt;=1800,"PRAZO LEGAL",IF(CONTRATOS[[#This Row],[DIAS_CONTRATO]]&lt;=2130,"EXCEPCIONAL","EMERGENCIAL"))</f>
        <v>EMERGENCIAL</v>
      </c>
      <c r="AE414" s="58" t="str">
        <f>YEAR(L414) &amp; " - " &amp; IF(MONTH(L414)&lt;=3, "1º Trimestre", IF(MONTH(L414)&lt;=6, "2º Trimestre", IF(MONTH(L414)&lt;=9, "3º Trimestre", IF(MONTH(L414)&lt;=12, "4º Trimestre"))))</f>
        <v>2025 - 1º Trimestre</v>
      </c>
      <c r="AF414" s="61">
        <f>CONTRATOS[[#This Row],[TÉRMINO]]-60</f>
        <v>45629</v>
      </c>
      <c r="AG414" s="116" t="str">
        <f>IF(Z414="","Sem informação", IF(Z414&lt;=AF414, "Dentro do prazo", "Fora do prazo"))</f>
        <v>Sem informação</v>
      </c>
      <c r="AH414" s="58" t="s">
        <v>115</v>
      </c>
      <c r="AI414" s="74"/>
      <c r="AJ414" s="58" t="s">
        <v>138</v>
      </c>
      <c r="AK414" s="58" t="s">
        <v>138</v>
      </c>
      <c r="AL414" s="58" t="s">
        <v>139</v>
      </c>
      <c r="AM414" s="115" t="s">
        <v>69</v>
      </c>
      <c r="AN414" s="115" t="s">
        <v>2487</v>
      </c>
      <c r="AO414" s="172" t="s">
        <v>2488</v>
      </c>
      <c r="AP414" s="143">
        <f ca="1">CONTRATOS[[#This Row],[TÉRMINO]]-TODAY()</f>
        <v>-485</v>
      </c>
      <c r="AQ414" s="58" t="str">
        <f>IF(YEAR(CONTRATOS[[#This Row],[TÉRMINO]])=2024,INT((MONTH(CONTRATOS[[#This Row],[TÉRMINO]])+2)/3),"")</f>
        <v/>
      </c>
      <c r="AR414" s="58"/>
      <c r="AS414" s="58" t="str">
        <f ca="1">IF(TODAY()-AB414&gt;365,"Iniciar Processo de Reajuste","Aguardar anualidade")</f>
        <v>Iniciar Processo de Reajuste</v>
      </c>
      <c r="AT414" s="58" t="str">
        <f>_xlfn.CONCAT(TEXT(B414,"000"),"/",C414)</f>
        <v>008/2019</v>
      </c>
      <c r="AU414" s="58"/>
      <c r="AV414" s="58" t="str" cm="1">
        <f t="array" ref="AV414">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414" s="57" t="str">
        <f>IF(CONTRATOS[[#This Row],[FISCAL DEMANDANTE]]="sem indicação",CONTRATOS[[#This Row],[FISCAL TECNICO]],CONTRATOS[[#This Row],[FISCAL DEMANDANTE]])</f>
        <v>Jose Nasareno de Macedo Silva</v>
      </c>
      <c r="AX414" s="540" cm="1">
        <f t="array" ref="AX41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627370.17000000004</v>
      </c>
      <c r="AY414" s="58" t="str">
        <f>_xlfn.CONCAT(CONTRATOS[[#This Row],[ARP ou CONTRATO]],CONTRATOS[[#This Row],[N°ANO]])</f>
        <v>CONTRATO008/2019</v>
      </c>
      <c r="AZ414" s="293" t="str">
        <f>IF(ISNUMBER(FIND("8.666",AA414)),
"Nos termos da Portaria n° 3.615/2021-GP, a prorrogação de contratos administrativos deverá ser instaurada com antecedência mínima de 60 (sessenta) dias do término da vigência, mediante envio do respectivo expediente à SEADM, via SEI.",
IF(ISNUMBER(FIND("14.133",AA414)),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14" s="556"/>
    </row>
    <row r="415" spans="1:53" s="194" customFormat="1" ht="38.25" customHeight="1">
      <c r="A415" s="58" t="s">
        <v>71</v>
      </c>
      <c r="B415" s="216" t="s">
        <v>1119</v>
      </c>
      <c r="C415" s="215">
        <v>2024</v>
      </c>
      <c r="D415" s="216" t="s">
        <v>2489</v>
      </c>
      <c r="E415" s="215" t="s">
        <v>2490</v>
      </c>
      <c r="F415" s="217" t="s">
        <v>2491</v>
      </c>
      <c r="G415" s="216" t="s">
        <v>57</v>
      </c>
      <c r="H415" s="215" t="s">
        <v>58</v>
      </c>
      <c r="I415" s="215" t="s">
        <v>1595</v>
      </c>
      <c r="J415" s="218">
        <v>45323</v>
      </c>
      <c r="K415" s="219" t="str">
        <f>TEXT(J415,"DD/MM/AA")</f>
        <v>01/02/24</v>
      </c>
      <c r="L415" s="218">
        <v>45689</v>
      </c>
      <c r="M415" s="220" t="str">
        <f>TEXT(L415,"DD/MM/AA")</f>
        <v>01/02/25</v>
      </c>
      <c r="N415" s="219">
        <f>_xlfn.DAYS(CONTRATOS[[#This Row],[TÉRMINO]],CONTRATOS[[#This Row],[INÍCIO]])</f>
        <v>366</v>
      </c>
      <c r="O415" s="221" t="str">
        <f ca="1">IF(ISBLANK(CONTRATOS[[#This Row],[TÉRMINO]]),"-",IF(ISNUMBER(CONTRATOS[[#This Row],[TÉRMINO]]),IF(CONTRATOS[[#This Row],[TÉRMINO]]&lt;TODAY(),"EXPIRADO",CONTRATOS[[#This Row],[TÉRMINO]]-TODAY()),"INDETERMINADO"))</f>
        <v>EXPIRADO</v>
      </c>
      <c r="P415" s="221" t="str">
        <f ca="1">IF(O415="EXPIRADO","EXPIRADO",(IF(O415&lt;=30,"INFERIOR A 30 DIAS",(IF(O415&lt;=60,"INFERIOR A 60 DIAS",(IF(O415&lt;=90,"INFERIOR A 90 DIAS",(IF(O415&lt;=120,"INFERIOR A 120 DIAS",(IF(O415&lt;150,"INFERIOR A 150 DIAS",(IF(O415=150,"150 DIAS","SUPERIOR A 150 DIAS")))))))))))))</f>
        <v>EXPIRADO</v>
      </c>
      <c r="Q415" s="219" t="str">
        <f ca="1">IF(CONTRATOS[[#This Row],[TÉRMINO]]="","VIGENTE",IF(CONTRATOS[[#This Row],[TÉRMINO]]&gt;=TODAY(),"VIGENTE","EXPIRADO"))</f>
        <v>EXPIRADO</v>
      </c>
      <c r="R415" s="305">
        <v>394887</v>
      </c>
      <c r="S415" s="268" t="s">
        <v>60</v>
      </c>
      <c r="T415" s="66">
        <f>IF(LEFT(AY415,3)="ARP",
    0,
    IFERROR(VLOOKUP(AY415,'M.11 Contratos execução'!A:V,17,FALSE),0)
)</f>
        <v>0</v>
      </c>
      <c r="U415" s="58" t="s">
        <v>61</v>
      </c>
      <c r="V415" s="222" t="s">
        <v>2492</v>
      </c>
      <c r="W415" s="96" cm="1">
        <f t="array" ref="W41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15" s="96" cm="1">
        <f t="array" ref="X41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394887</v>
      </c>
      <c r="Y415" s="223"/>
      <c r="Z415" s="224"/>
      <c r="AA415" s="58" t="s">
        <v>64</v>
      </c>
      <c r="AB415" s="215"/>
      <c r="AC415" s="215" t="s">
        <v>66</v>
      </c>
      <c r="AD415" s="282" t="str">
        <f>IF(CONTRATOS[[#This Row],[DIAS_CONTRATO]]&lt;=1800,"PRAZO LEGAL",IF(CONTRATOS[[#This Row],[DIAS_CONTRATO]]&lt;=2130,"EXCEPCIONAL","EMERGENCIAL"))</f>
        <v>PRAZO LEGAL</v>
      </c>
      <c r="AE415" s="215" t="str">
        <f>YEAR(L415) &amp; " - " &amp; IF(MONTH(L415)&lt;=3, "1º Trimestre", IF(MONTH(L415)&lt;=6, "2º Trimestre", IF(MONTH(L415)&lt;=9, "3º Trimestre", IF(MONTH(L415)&lt;=12, "4º Trimestre"))))</f>
        <v>2025 - 1º Trimestre</v>
      </c>
      <c r="AF415" s="218">
        <f>CONTRATOS[[#This Row],[TÉRMINO]]-60</f>
        <v>45629</v>
      </c>
      <c r="AG415" s="116" t="str">
        <f>IF(Z415="","Sem informação", IF(Z415&lt;=AF415, "Dentro do prazo", "Fora do prazo"))</f>
        <v>Sem informação</v>
      </c>
      <c r="AH415" s="263" t="s">
        <v>1306</v>
      </c>
      <c r="AI415" s="215"/>
      <c r="AJ415" s="215" t="s">
        <v>567</v>
      </c>
      <c r="AK415" s="215" t="s">
        <v>622</v>
      </c>
      <c r="AL415" s="215" t="s">
        <v>624</v>
      </c>
      <c r="AM415" s="215" t="s">
        <v>69</v>
      </c>
      <c r="AN415" s="215" t="s">
        <v>69</v>
      </c>
      <c r="AO415" s="226" t="s">
        <v>2428</v>
      </c>
      <c r="AP415" s="227">
        <f ca="1">CONTRATOS[[#This Row],[TÉRMINO]]-TODAY()</f>
        <v>-485</v>
      </c>
      <c r="AQ415" s="215" t="str">
        <f>IF(YEAR(CONTRATOS[[#This Row],[TÉRMINO]])=2024,INT((MONTH(CONTRATOS[[#This Row],[TÉRMINO]])+2)/3),"")</f>
        <v/>
      </c>
      <c r="AR415" s="215"/>
      <c r="AS415" s="58" t="str">
        <f ca="1">IF(TODAY()-AB415&gt;365,"Iniciar Processo de Reajuste","Aguardar anualidade")</f>
        <v>Iniciar Processo de Reajuste</v>
      </c>
      <c r="AT415" s="58" t="str">
        <f>_xlfn.CONCAT(TEXT(B415,"000"),"/",C415)</f>
        <v>009/2024</v>
      </c>
      <c r="AU415" s="58"/>
      <c r="AV415" s="58" t="str" cm="1">
        <f t="array" ref="AV415">IF(CONTRATOS[[#This Row],[NOME DO FISCAL ]]="Sem indicação",
   CONTRATOS[[#This Row],[NOME DO FISCAL ]],
   _xlfn.LET(
      _xlpm.s, " "&amp;TRIM(CONTRATOS[[#This Row],[NOME DO FISCAL ]]),
      _xlpm.n, LEN(_xlpm.s)-1,
      _xlpm.idx, _xlfn.SEQUENCE(1,_xlpm.n),
      _xlpm.letras, IF(MID(_xlpm.s,_xlpm.idx,1)=" ", MID(_xlpm.s,_xlpm.idx+1,1), ""),
      _xlfn.TEXTJOIN("",TRUE,_xlpm.letras)
   )
)</f>
        <v>RdCAOB</v>
      </c>
      <c r="AW415" s="57" t="str">
        <f>IF(CONTRATOS[[#This Row],[FISCAL DEMANDANTE]]="sem indicação",CONTRATOS[[#This Row],[FISCAL TECNICO]],CONTRATOS[[#This Row],[FISCAL DEMANDANTE]])</f>
        <v>Rita de Cássia Araújo Oliveira Barata</v>
      </c>
      <c r="AX415" s="540" cm="1">
        <f t="array" ref="AX41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15" s="58" t="str">
        <f>_xlfn.CONCAT(CONTRATOS[[#This Row],[ARP ou CONTRATO]],CONTRATOS[[#This Row],[N°ANO]])</f>
        <v>ARP009/2024</v>
      </c>
      <c r="AZ415" s="293" t="str">
        <f>IF(ISNUMBER(FIND("8.666",AA415)),
"Nos termos da Portaria n° 3.615/2021-GP, a prorrogação de contratos administrativos deverá ser instaurada com antecedência mínima de 60 (sessenta) dias do término da vigência, mediante envio do respectivo expediente à SEADM, via SEI.",
IF(ISNUMBER(FIND("14.133",AA415)),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15" s="556"/>
    </row>
    <row r="416" spans="1:53" s="194" customFormat="1" ht="60">
      <c r="A416" s="58" t="s">
        <v>71</v>
      </c>
      <c r="B416" s="195" t="s">
        <v>997</v>
      </c>
      <c r="C416" s="194">
        <v>2024</v>
      </c>
      <c r="D416" s="195" t="s">
        <v>2493</v>
      </c>
      <c r="E416" s="194" t="s">
        <v>2494</v>
      </c>
      <c r="F416" s="196" t="s">
        <v>2495</v>
      </c>
      <c r="G416" s="195" t="s">
        <v>110</v>
      </c>
      <c r="H416" s="194" t="s">
        <v>58</v>
      </c>
      <c r="I416" s="194" t="s">
        <v>2496</v>
      </c>
      <c r="J416" s="197">
        <v>45324</v>
      </c>
      <c r="K416" s="198" t="str">
        <f>TEXT(J416,"DD/MM/AA")</f>
        <v>02/02/24</v>
      </c>
      <c r="L416" s="197">
        <v>45690</v>
      </c>
      <c r="M416" s="199" t="str">
        <f>TEXT(L416,"DD/MM/AA")</f>
        <v>02/02/25</v>
      </c>
      <c r="N416" s="198">
        <f>_xlfn.DAYS(CONTRATOS[[#This Row],[TÉRMINO]],CONTRATOS[[#This Row],[INÍCIO]])</f>
        <v>366</v>
      </c>
      <c r="O416" s="200" t="str">
        <f ca="1">IF(ISBLANK(CONTRATOS[[#This Row],[TÉRMINO]]),"-",IF(ISNUMBER(CONTRATOS[[#This Row],[TÉRMINO]]),IF(CONTRATOS[[#This Row],[TÉRMINO]]&lt;TODAY(),"EXPIRADO",CONTRATOS[[#This Row],[TÉRMINO]]-TODAY()),"INDETERMINADO"))</f>
        <v>EXPIRADO</v>
      </c>
      <c r="P416" s="200" t="str">
        <f ca="1">IF(O416="EXPIRADO","EXPIRADO",(IF(O416&lt;=30,"INFERIOR A 30 DIAS",(IF(O416&lt;=60,"INFERIOR A 60 DIAS",(IF(O416&lt;=90,"INFERIOR A 90 DIAS",(IF(O416&lt;=120,"INFERIOR A 120 DIAS",(IF(O416&lt;150,"INFERIOR A 150 DIAS",(IF(O416=150,"150 DIAS","SUPERIOR A 150 DIAS")))))))))))))</f>
        <v>EXPIRADO</v>
      </c>
      <c r="Q416" s="200" t="str">
        <f ca="1">IF(CONTRATOS[[#This Row],[TÉRMINO]]="","VIGENTE",IF(CONTRATOS[[#This Row],[TÉRMINO]]&gt;=TODAY(),"VIGENTE","EXPIRADO"))</f>
        <v>EXPIRADO</v>
      </c>
      <c r="R416" s="304">
        <v>100119.5</v>
      </c>
      <c r="S416" s="257" t="s">
        <v>60</v>
      </c>
      <c r="T416" s="66">
        <f>IF(LEFT(AY416,3)="ARP",
    0,
    IFERROR(VLOOKUP(AY416,'M.11 Contratos execução'!A:V,17,FALSE),0)
)</f>
        <v>0</v>
      </c>
      <c r="U416" s="58" t="s">
        <v>78</v>
      </c>
      <c r="V416" s="201" t="s">
        <v>2497</v>
      </c>
      <c r="W416" s="96" cm="1">
        <f t="array" ref="W41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16" s="96" cm="1">
        <f t="array" ref="X41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62504</v>
      </c>
      <c r="Y416" s="202"/>
      <c r="Z416" s="203"/>
      <c r="AA416" s="58" t="s">
        <v>64</v>
      </c>
      <c r="AC416" s="194" t="s">
        <v>66</v>
      </c>
      <c r="AD416" s="258" t="str">
        <f>IF(CONTRATOS[[#This Row],[DIAS_CONTRATO]]&lt;=1800,"PRAZO LEGAL",IF(CONTRATOS[[#This Row],[DIAS_CONTRATO]]&lt;=2130,"EXCEPCIONAL","EMERGENCIAL"))</f>
        <v>PRAZO LEGAL</v>
      </c>
      <c r="AE416" s="194" t="str">
        <f>YEAR(L416) &amp; " - " &amp; IF(MONTH(L416)&lt;=3, "1º Trimestre", IF(MONTH(L416)&lt;=6, "2º Trimestre", IF(MONTH(L416)&lt;=9, "3º Trimestre", IF(MONTH(L416)&lt;=12, "4º Trimestre"))))</f>
        <v>2025 - 1º Trimestre</v>
      </c>
      <c r="AF416" s="197">
        <f>CONTRATOS[[#This Row],[TÉRMINO]]-60</f>
        <v>45630</v>
      </c>
      <c r="AG416" s="116" t="str">
        <f>IF(Z416="","Sem informação", IF(Z416&lt;=AF416, "Dentro do prazo", "Fora do prazo"))</f>
        <v>Sem informação</v>
      </c>
      <c r="AH416" s="262" t="s">
        <v>1306</v>
      </c>
      <c r="AJ416" s="194" t="s">
        <v>302</v>
      </c>
      <c r="AK416" s="194" t="s">
        <v>302</v>
      </c>
      <c r="AL416" s="194" t="s">
        <v>302</v>
      </c>
      <c r="AM416" s="194" t="s">
        <v>69</v>
      </c>
      <c r="AN416" s="194" t="s">
        <v>69</v>
      </c>
      <c r="AO416" s="205" t="s">
        <v>2498</v>
      </c>
      <c r="AP416" s="206">
        <f ca="1">CONTRATOS[[#This Row],[TÉRMINO]]-TODAY()</f>
        <v>-484</v>
      </c>
      <c r="AQ416" s="194" t="str">
        <f>IF(YEAR(CONTRATOS[[#This Row],[TÉRMINO]])=2024,INT((MONTH(CONTRATOS[[#This Row],[TÉRMINO]])+2)/3),"")</f>
        <v/>
      </c>
      <c r="AS416" s="58" t="str">
        <f ca="1">IF(TODAY()-AB416&gt;365,"Iniciar Processo de Reajuste","Aguardar anualidade")</f>
        <v>Iniciar Processo de Reajuste</v>
      </c>
      <c r="AT416" s="58" t="str">
        <f>_xlfn.CONCAT(TEXT(B416,"000"),"/",C416)</f>
        <v>010/2024</v>
      </c>
      <c r="AU416" s="58"/>
      <c r="AV416" s="58" t="str" cm="1">
        <f t="array" ref="AV416">IF(CONTRATOS[[#This Row],[NOME DO FISCAL ]]="Sem indicação",
   CONTRATOS[[#This Row],[NOME DO FISCAL ]],
   _xlfn.LET(
      _xlpm.s, " "&amp;TRIM(CONTRATOS[[#This Row],[NOME DO FISCAL ]]),
      _xlpm.n, LEN(_xlpm.s)-1,
      _xlpm.idx, _xlfn.SEQUENCE(1,_xlpm.n),
      _xlpm.letras, IF(MID(_xlpm.s,_xlpm.idx,1)=" ", MID(_xlpm.s,_xlpm.idx+1,1), ""),
      _xlfn.TEXTJOIN("",TRUE,_xlpm.letras)
   )
)</f>
        <v>ECFR</v>
      </c>
      <c r="AW416" s="57" t="str">
        <f>IF(CONTRATOS[[#This Row],[FISCAL DEMANDANTE]]="sem indicação",CONTRATOS[[#This Row],[FISCAL TECNICO]],CONTRATOS[[#This Row],[FISCAL DEMANDANTE]])</f>
        <v>Elaine Cristina Fernandes Ribeiro</v>
      </c>
      <c r="AX416" s="540" cm="1">
        <f t="array" ref="AX41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16" s="58" t="str">
        <f>_xlfn.CONCAT(CONTRATOS[[#This Row],[ARP ou CONTRATO]],CONTRATOS[[#This Row],[N°ANO]])</f>
        <v>ARP010/2024</v>
      </c>
      <c r="AZ416" s="293" t="str">
        <f>IF(ISNUMBER(FIND("8.666",AA416)),
"Nos termos da Portaria n° 3.615/2021-GP, a prorrogação de contratos administrativos deverá ser instaurada com antecedência mínima de 60 (sessenta) dias do término da vigência, mediante envio do respectivo expediente à SEADM, via SEI.",
IF(ISNUMBER(FIND("14.133",AA416)),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16" s="556"/>
    </row>
    <row r="417" spans="1:53" s="194" customFormat="1" ht="72">
      <c r="A417" s="58" t="s">
        <v>71</v>
      </c>
      <c r="B417" s="195" t="s">
        <v>1082</v>
      </c>
      <c r="C417" s="194">
        <v>2024</v>
      </c>
      <c r="D417" s="195" t="s">
        <v>2499</v>
      </c>
      <c r="E417" s="194" t="s">
        <v>344</v>
      </c>
      <c r="F417" s="196" t="s">
        <v>2500</v>
      </c>
      <c r="G417" s="195" t="s">
        <v>110</v>
      </c>
      <c r="H417" s="194" t="s">
        <v>58</v>
      </c>
      <c r="I417" s="194" t="s">
        <v>346</v>
      </c>
      <c r="J417" s="197">
        <v>45324</v>
      </c>
      <c r="K417" s="198" t="str">
        <f>TEXT(J417,"DD/MM/AA")</f>
        <v>02/02/24</v>
      </c>
      <c r="L417" s="197">
        <v>45690</v>
      </c>
      <c r="M417" s="199" t="str">
        <f>TEXT(L417,"DD/MM/AA")</f>
        <v>02/02/25</v>
      </c>
      <c r="N417" s="198">
        <f>_xlfn.DAYS(CONTRATOS[[#This Row],[TÉRMINO]],CONTRATOS[[#This Row],[INÍCIO]])</f>
        <v>366</v>
      </c>
      <c r="O417" s="200" t="str">
        <f ca="1">IF(ISBLANK(CONTRATOS[[#This Row],[TÉRMINO]]),"-",IF(ISNUMBER(CONTRATOS[[#This Row],[TÉRMINO]]),IF(CONTRATOS[[#This Row],[TÉRMINO]]&lt;TODAY(),"EXPIRADO",CONTRATOS[[#This Row],[TÉRMINO]]-TODAY()),"INDETERMINADO"))</f>
        <v>EXPIRADO</v>
      </c>
      <c r="P417" s="200" t="str">
        <f ca="1">IF(O417="EXPIRADO","EXPIRADO",(IF(O417&lt;=30,"INFERIOR A 30 DIAS",(IF(O417&lt;=60,"INFERIOR A 60 DIAS",(IF(O417&lt;=90,"INFERIOR A 90 DIAS",(IF(O417&lt;=120,"INFERIOR A 120 DIAS",(IF(O417&lt;150,"INFERIOR A 150 DIAS",(IF(O417=150,"150 DIAS","SUPERIOR A 150 DIAS")))))))))))))</f>
        <v>EXPIRADO</v>
      </c>
      <c r="Q417" s="200" t="str">
        <f ca="1">IF(CONTRATOS[[#This Row],[TÉRMINO]]="","VIGENTE",IF(CONTRATOS[[#This Row],[TÉRMINO]]&gt;=TODAY(),"VIGENTE","EXPIRADO"))</f>
        <v>EXPIRADO</v>
      </c>
      <c r="R417" s="304">
        <v>33088540</v>
      </c>
      <c r="S417" s="257" t="s">
        <v>60</v>
      </c>
      <c r="T417" s="66">
        <f>IF(LEFT(AY417,3)="ARP",
    0,
    IFERROR(VLOOKUP(AY417,'M.11 Contratos execução'!A:V,17,FALSE),0)
)</f>
        <v>0</v>
      </c>
      <c r="U417" s="58" t="s">
        <v>98</v>
      </c>
      <c r="V417" s="201" t="s">
        <v>2501</v>
      </c>
      <c r="W417" s="96" cm="1">
        <f t="array" ref="W41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17" s="96" cm="1">
        <f t="array" ref="X41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33088540</v>
      </c>
      <c r="Y417" s="202"/>
      <c r="Z417" s="203"/>
      <c r="AA417" s="58" t="s">
        <v>64</v>
      </c>
      <c r="AC417" s="194" t="s">
        <v>82</v>
      </c>
      <c r="AD417" s="258" t="str">
        <f>IF(CONTRATOS[[#This Row],[DIAS_CONTRATO]]&lt;=1800,"PRAZO LEGAL",IF(CONTRATOS[[#This Row],[DIAS_CONTRATO]]&lt;=2130,"EXCEPCIONAL","EMERGENCIAL"))</f>
        <v>PRAZO LEGAL</v>
      </c>
      <c r="AE417" s="194" t="str">
        <f>YEAR(L417) &amp; " - " &amp; IF(MONTH(L417)&lt;=3, "1º Trimestre", IF(MONTH(L417)&lt;=6, "2º Trimestre", IF(MONTH(L417)&lt;=9, "3º Trimestre", IF(MONTH(L417)&lt;=12, "4º Trimestre"))))</f>
        <v>2025 - 1º Trimestre</v>
      </c>
      <c r="AF417" s="197">
        <f>CONTRATOS[[#This Row],[TÉRMINO]]-60</f>
        <v>45630</v>
      </c>
      <c r="AG417" s="116" t="str">
        <f>IF(Z417="","Sem informação", IF(Z417&lt;=AF417, "Dentro do prazo", "Fora do prazo"))</f>
        <v>Sem informação</v>
      </c>
      <c r="AH417" s="194" t="s">
        <v>1306</v>
      </c>
      <c r="AJ417" s="194" t="s">
        <v>322</v>
      </c>
      <c r="AK417" s="194" t="s">
        <v>322</v>
      </c>
      <c r="AL417" s="194" t="s">
        <v>350</v>
      </c>
      <c r="AM417" s="194" t="s">
        <v>69</v>
      </c>
      <c r="AN417" s="194" t="s">
        <v>69</v>
      </c>
      <c r="AO417" s="205" t="s">
        <v>2502</v>
      </c>
      <c r="AP417" s="206">
        <f ca="1">CONTRATOS[[#This Row],[TÉRMINO]]-TODAY()</f>
        <v>-484</v>
      </c>
      <c r="AQ417" s="194" t="str">
        <f>IF(YEAR(CONTRATOS[[#This Row],[TÉRMINO]])=2024,INT((MONTH(CONTRATOS[[#This Row],[TÉRMINO]])+2)/3),"")</f>
        <v/>
      </c>
      <c r="AS417" s="58" t="str">
        <f ca="1">IF(TODAY()-AB417&gt;365,"Iniciar Processo de Reajuste","Aguardar anualidade")</f>
        <v>Iniciar Processo de Reajuste</v>
      </c>
      <c r="AT417" s="58" t="str">
        <f>_xlfn.CONCAT(TEXT(B417,"000"),"/",C417)</f>
        <v>011/2024</v>
      </c>
      <c r="AU417" s="58"/>
      <c r="AV417" s="58" t="str" cm="1">
        <f t="array" ref="AV417">IF(CONTRATOS[[#This Row],[NOME DO FISCAL ]]="Sem indicação",
   CONTRATOS[[#This Row],[NOME DO FISCAL ]],
   _xlfn.LET(
      _xlpm.s, " "&amp;TRIM(CONTRATOS[[#This Row],[NOME DO FISCAL ]]),
      _xlpm.n, LEN(_xlpm.s)-1,
      _xlpm.idx, _xlfn.SEQUENCE(1,_xlpm.n),
      _xlpm.letras, IF(MID(_xlpm.s,_xlpm.idx,1)=" ", MID(_xlpm.s,_xlpm.idx+1,1), ""),
      _xlfn.TEXTJOIN("",TRUE,_xlpm.letras)
   )
)</f>
        <v>EJMB</v>
      </c>
      <c r="AW417" s="57" t="str">
        <f>IF(CONTRATOS[[#This Row],[FISCAL DEMANDANTE]]="sem indicação",CONTRATOS[[#This Row],[FISCAL TECNICO]],CONTRATOS[[#This Row],[FISCAL DEMANDANTE]])</f>
        <v>Erick Johny Maciel Bol</v>
      </c>
      <c r="AX417" s="540" cm="1">
        <f t="array" ref="AX41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17" s="58" t="str">
        <f>_xlfn.CONCAT(CONTRATOS[[#This Row],[ARP ou CONTRATO]],CONTRATOS[[#This Row],[N°ANO]])</f>
        <v>ARP011/2024</v>
      </c>
      <c r="AZ417" s="293" t="str">
        <f>IF(ISNUMBER(FIND("8.666",AA417)),
"Nos termos da Portaria n° 3.615/2021-GP, a prorrogação de contratos administrativos deverá ser instaurada com antecedência mínima de 60 (sessenta) dias do término da vigência, mediante envio do respectivo expediente à SEADM, via SEI.",
IF(ISNUMBER(FIND("14.133",AA417)),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17" s="556"/>
    </row>
    <row r="418" spans="1:53" s="194" customFormat="1" ht="72">
      <c r="A418" s="58" t="s">
        <v>2276</v>
      </c>
      <c r="B418" s="68" t="s">
        <v>710</v>
      </c>
      <c r="C418" s="69">
        <v>2022</v>
      </c>
      <c r="D418" s="57" t="s">
        <v>2503</v>
      </c>
      <c r="E418" s="58" t="s">
        <v>2504</v>
      </c>
      <c r="F418" s="59" t="s">
        <v>2505</v>
      </c>
      <c r="G418" s="115" t="s">
        <v>110</v>
      </c>
      <c r="H418" s="58" t="s">
        <v>58</v>
      </c>
      <c r="I418" s="60" t="s">
        <v>2506</v>
      </c>
      <c r="J418" s="61">
        <v>44876</v>
      </c>
      <c r="K418" s="62" t="str">
        <f>TEXT(J418,"DD/MM/AA")</f>
        <v>11/11/22</v>
      </c>
      <c r="L418" s="61">
        <v>45699</v>
      </c>
      <c r="M418" s="63" t="str">
        <f>TEXT(L418,"DD/MM/AA")</f>
        <v>11/02/25</v>
      </c>
      <c r="N418" s="115">
        <f>_xlfn.DAYS(CONTRATOS[[#This Row],[TÉRMINO]],CONTRATOS[[#This Row],[INÍCIO]])</f>
        <v>823</v>
      </c>
      <c r="O418" s="64" t="str">
        <f ca="1">IF(ISBLANK(CONTRATOS[[#This Row],[TÉRMINO]]),"-",IF(ISNUMBER(CONTRATOS[[#This Row],[TÉRMINO]]),IF(CONTRATOS[[#This Row],[TÉRMINO]]&lt;TODAY(),"EXPIRADO",CONTRATOS[[#This Row],[TÉRMINO]]-TODAY()),"INDETERMINADO"))</f>
        <v>EXPIRADO</v>
      </c>
      <c r="P418" s="64" t="str">
        <f ca="1">IF(O418="EXPIRADO","EXPIRADO",(IF(O418&lt;=30,"INFERIOR A 30 DIAS",(IF(O418&lt;=60,"INFERIOR A 60 DIAS",(IF(O418&lt;=90,"INFERIOR A 90 DIAS",(IF(O418&lt;=120,"INFERIOR A 120 DIAS",(IF(O418&lt;150,"INFERIOR A 150 DIAS",(IF(O418=150,"150 DIAS","SUPERIOR A 150 DIAS")))))))))))))</f>
        <v>EXPIRADO</v>
      </c>
      <c r="Q418" s="64" t="str">
        <f ca="1">IF(CONTRATOS[[#This Row],[TÉRMINO]]="","VIGENTE",IF(CONTRATOS[[#This Row],[TÉRMINO]]&gt;=TODAY(),"VIGENTE","EXPIRADO"))</f>
        <v>EXPIRADO</v>
      </c>
      <c r="R418" s="72">
        <v>199800</v>
      </c>
      <c r="S418" s="65" t="s">
        <v>60</v>
      </c>
      <c r="T418" s="66">
        <f>IF(LEFT(AY418,3)="ARP",
    0,
    IFERROR(VLOOKUP(AY418,'M.11 Contratos execução'!A:V,17,FALSE),0)
)</f>
        <v>0</v>
      </c>
      <c r="U418" s="58" t="s">
        <v>78</v>
      </c>
      <c r="V418" s="58" t="s">
        <v>2507</v>
      </c>
      <c r="W418" s="96" cm="1">
        <f t="array" ref="W41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18" s="96" cm="1">
        <f t="array" ref="X41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199800</v>
      </c>
      <c r="Y418" s="354" t="s">
        <v>2508</v>
      </c>
      <c r="Z418" s="157"/>
      <c r="AA418" s="58" t="s">
        <v>64</v>
      </c>
      <c r="AB418" s="58"/>
      <c r="AC418" s="58" t="s">
        <v>65</v>
      </c>
      <c r="AD418" s="116" t="str">
        <f>IF(CONTRATOS[[#This Row],[DIAS_CONTRATO]]&lt;=1800,"PRAZO LEGAL",IF(CONTRATOS[[#This Row],[DIAS_CONTRATO]]&lt;=2130,"EXCEPCIONAL","EMERGENCIAL"))</f>
        <v>PRAZO LEGAL</v>
      </c>
      <c r="AE418" s="58" t="str">
        <f>YEAR(L418) &amp; " - " &amp; IF(MONTH(L418)&lt;=3, "1º Trimestre", IF(MONTH(L418)&lt;=6, "2º Trimestre", IF(MONTH(L418)&lt;=9, "3º Trimestre", IF(MONTH(L418)&lt;=12, "4º Trimestre"))))</f>
        <v>2025 - 1º Trimestre</v>
      </c>
      <c r="AF418" s="130">
        <f>CONTRATOS[[#This Row],[TÉRMINO]]-60</f>
        <v>45639</v>
      </c>
      <c r="AG418" s="116" t="str">
        <f>IF(Z418="","Sem informação", IF(Z418&lt;=AF418, "Dentro do prazo", "Fora do prazo"))</f>
        <v>Sem informação</v>
      </c>
      <c r="AH418" s="79" t="s">
        <v>66</v>
      </c>
      <c r="AI418" s="74"/>
      <c r="AJ418" s="58" t="s">
        <v>2184</v>
      </c>
      <c r="AK418" s="58" t="s">
        <v>613</v>
      </c>
      <c r="AL418" s="58" t="s">
        <v>70</v>
      </c>
      <c r="AM418" s="115" t="s">
        <v>69</v>
      </c>
      <c r="AN418" s="115" t="s">
        <v>69</v>
      </c>
      <c r="AO418" s="134" t="s">
        <v>2509</v>
      </c>
      <c r="AP418" s="143">
        <f ca="1">CONTRATOS[[#This Row],[TÉRMINO]]-TODAY()</f>
        <v>-475</v>
      </c>
      <c r="AQ418" s="58" t="str">
        <f>IF(YEAR(CONTRATOS[[#This Row],[TÉRMINO]])=2024,INT((MONTH(CONTRATOS[[#This Row],[TÉRMINO]])+2)/3),"")</f>
        <v/>
      </c>
      <c r="AR418" s="58"/>
      <c r="AS418" s="58" t="str">
        <f ca="1">IF(TODAY()-AB418&gt;365,"Iniciar Processo de Reajuste","Aguardar anualidade")</f>
        <v>Iniciar Processo de Reajuste</v>
      </c>
      <c r="AT418" s="58" t="str">
        <f>_xlfn.CONCAT(TEXT(B418,"000"),"/",C418)</f>
        <v>093/2022</v>
      </c>
      <c r="AU418" s="58"/>
      <c r="AV418" s="58" t="str" cm="1">
        <f t="array" ref="AV418">IF(CONTRATOS[[#This Row],[NOME DO FISCAL ]]="Sem indicação",
   CONTRATOS[[#This Row],[NOME DO FISCAL ]],
   _xlfn.LET(
      _xlpm.s, " "&amp;TRIM(CONTRATOS[[#This Row],[NOME DO FISCAL ]]),
      _xlpm.n, LEN(_xlpm.s)-1,
      _xlpm.idx, _xlfn.SEQUENCE(1,_xlpm.n),
      _xlpm.letras, IF(MID(_xlpm.s,_xlpm.idx,1)=" ", MID(_xlpm.s,_xlpm.idx+1,1), ""),
      _xlfn.TEXTJOIN("",TRUE,_xlpm.letras)
   )
)</f>
        <v>PMdAH</v>
      </c>
      <c r="AW418" s="57" t="str">
        <f>IF(CONTRATOS[[#This Row],[FISCAL DEMANDANTE]]="sem indicação",CONTRATOS[[#This Row],[FISCAL TECNICO]],CONTRATOS[[#This Row],[FISCAL DEMANDANTE]])</f>
        <v>Paulo Marcelo de Araújo Hildebrando</v>
      </c>
      <c r="AX418" s="540" cm="1">
        <f t="array" ref="AX41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234720</v>
      </c>
      <c r="AY418" s="58" t="str">
        <f>_xlfn.CONCAT(CONTRATOS[[#This Row],[ARP ou CONTRATO]],CONTRATOS[[#This Row],[N°ANO]])</f>
        <v>Contrato093/2022</v>
      </c>
      <c r="AZ418" s="293" t="str">
        <f>IF(ISNUMBER(FIND("8.666",AA418)),
"Nos termos da Portaria n° 3.615/2021-GP, a prorrogação de contratos administrativos deverá ser instaurada com antecedência mínima de 60 (sessenta) dias do término da vigência, mediante envio do respectivo expediente à SEADM, via SEI.",
IF(ISNUMBER(FIND("14.133",AA418)),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18" s="556"/>
    </row>
    <row r="419" spans="1:53" s="194" customFormat="1" ht="72">
      <c r="A419" s="58" t="s">
        <v>2276</v>
      </c>
      <c r="B419" s="57" t="s">
        <v>750</v>
      </c>
      <c r="C419" s="58">
        <v>2022</v>
      </c>
      <c r="D419" s="57" t="s">
        <v>2510</v>
      </c>
      <c r="E419" s="58" t="s">
        <v>2511</v>
      </c>
      <c r="F419" s="59" t="s">
        <v>2512</v>
      </c>
      <c r="G419" s="115" t="s">
        <v>277</v>
      </c>
      <c r="H419" s="58" t="s">
        <v>1415</v>
      </c>
      <c r="I419" s="60" t="s">
        <v>2513</v>
      </c>
      <c r="J419" s="61">
        <v>44756</v>
      </c>
      <c r="K419" s="62" t="str">
        <f>TEXT(J419,"DD/MM/AA")</f>
        <v>14/07/22</v>
      </c>
      <c r="L419" s="61">
        <v>45702</v>
      </c>
      <c r="M419" s="63" t="str">
        <f>TEXT(L419,"DD/MM/AA")</f>
        <v>14/02/25</v>
      </c>
      <c r="N419" s="115">
        <f>_xlfn.DAYS(CONTRATOS[[#This Row],[TÉRMINO]],CONTRATOS[[#This Row],[INÍCIO]])</f>
        <v>946</v>
      </c>
      <c r="O419" s="64" t="str">
        <f ca="1">IF(ISBLANK(CONTRATOS[[#This Row],[TÉRMINO]]),"-",IF(ISNUMBER(CONTRATOS[[#This Row],[TÉRMINO]]),IF(CONTRATOS[[#This Row],[TÉRMINO]]&lt;TODAY(),"EXPIRADO",CONTRATOS[[#This Row],[TÉRMINO]]-TODAY()),"INDETERMINADO"))</f>
        <v>EXPIRADO</v>
      </c>
      <c r="P419" s="64" t="str">
        <f ca="1">IF(O419="EXPIRADO","EXPIRADO",(IF(O419&lt;=30,"INFERIOR A 30 DIAS",(IF(O419&lt;=60,"INFERIOR A 60 DIAS",(IF(O419&lt;=90,"INFERIOR A 90 DIAS",(IF(O419&lt;=120,"INFERIOR A 120 DIAS",(IF(O419&lt;150,"INFERIOR A 150 DIAS",(IF(O419=150,"150 DIAS","SUPERIOR A 150 DIAS")))))))))))))</f>
        <v>EXPIRADO</v>
      </c>
      <c r="Q419" s="64" t="str">
        <f ca="1">IF(CONTRATOS[[#This Row],[TÉRMINO]]="","VIGENTE",IF(CONTRATOS[[#This Row],[TÉRMINO]]&gt;=TODAY(),"VIGENTE","EXPIRADO"))</f>
        <v>EXPIRADO</v>
      </c>
      <c r="R419" s="293">
        <v>2619181.5499999998</v>
      </c>
      <c r="S419" s="65" t="s">
        <v>60</v>
      </c>
      <c r="T419" s="66">
        <f>IF(LEFT(AY419,3)="ARP",
    0,
    IFERROR(VLOOKUP(AY419,'M.11 Contratos execução'!A:V,17,FALSE),0)
)</f>
        <v>2</v>
      </c>
      <c r="U419" s="58" t="s">
        <v>61</v>
      </c>
      <c r="V419" s="58" t="s">
        <v>2514</v>
      </c>
      <c r="W419" s="96" cm="1">
        <f t="array" ref="W41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19" s="96" cm="1">
        <f t="array" ref="X41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2619181.5499999998</v>
      </c>
      <c r="Y419" s="67" t="s">
        <v>2515</v>
      </c>
      <c r="Z419" s="157"/>
      <c r="AA419" s="58" t="s">
        <v>64</v>
      </c>
      <c r="AB419" s="58"/>
      <c r="AC419" s="58" t="s">
        <v>65</v>
      </c>
      <c r="AD419" s="116" t="str">
        <f>IF(CONTRATOS[[#This Row],[DIAS_CONTRATO]]&lt;=1800,"PRAZO LEGAL",IF(CONTRATOS[[#This Row],[DIAS_CONTRATO]]&lt;=2130,"EXCEPCIONAL","EMERGENCIAL"))</f>
        <v>PRAZO LEGAL</v>
      </c>
      <c r="AE419" s="58" t="str">
        <f>YEAR(L419) &amp; " - " &amp; IF(MONTH(L419)&lt;=3, "1º Trimestre", IF(MONTH(L419)&lt;=6, "2º Trimestre", IF(MONTH(L419)&lt;=9, "3º Trimestre", IF(MONTH(L419)&lt;=12, "4º Trimestre"))))</f>
        <v>2025 - 1º Trimestre</v>
      </c>
      <c r="AF419" s="130"/>
      <c r="AG419" s="116" t="str">
        <f>IF(Z419="","Sem informação", IF(Z419&lt;=AF419, "Dentro do prazo", "Fora do prazo"))</f>
        <v>Sem informação</v>
      </c>
      <c r="AH419" s="58" t="s">
        <v>66</v>
      </c>
      <c r="AI419" s="74"/>
      <c r="AJ419" s="58" t="s">
        <v>1796</v>
      </c>
      <c r="AK419" s="58" t="s">
        <v>69</v>
      </c>
      <c r="AL419" s="58" t="s">
        <v>569</v>
      </c>
      <c r="AM419" s="115" t="s">
        <v>69</v>
      </c>
      <c r="AN419" s="115" t="s">
        <v>1796</v>
      </c>
      <c r="AO419" s="145" t="s">
        <v>2516</v>
      </c>
      <c r="AP419" s="143">
        <f ca="1">CONTRATOS[[#This Row],[TÉRMINO]]-TODAY()</f>
        <v>-472</v>
      </c>
      <c r="AQ419" s="58" t="str">
        <f>IF(YEAR(CONTRATOS[[#This Row],[TÉRMINO]])=2024,INT((MONTH(CONTRATOS[[#This Row],[TÉRMINO]])+2)/3),"")</f>
        <v/>
      </c>
      <c r="AR419" s="58"/>
      <c r="AS419" s="58" t="str">
        <f ca="1">IF(TODAY()-AB419&gt;365,"Iniciar Processo de Reajuste","Aguardar anualidade")</f>
        <v>Iniciar Processo de Reajuste</v>
      </c>
      <c r="AT419" s="58" t="str">
        <f>_xlfn.CONCAT(TEXT(B419,"000"),"/",C419)</f>
        <v>058/2022</v>
      </c>
      <c r="AU419" s="58"/>
      <c r="AV419" s="58" t="str" cm="1">
        <f t="array" ref="AV419">IF(CONTRATOS[[#This Row],[NOME DO FISCAL ]]="Sem indicação",
   CONTRATOS[[#This Row],[NOME DO FISCAL ]],
   _xlfn.LET(
      _xlpm.s, " "&amp;TRIM(CONTRATOS[[#This Row],[NOME DO FISCAL ]]),
      _xlpm.n, LEN(_xlpm.s)-1,
      _xlpm.idx, _xlfn.SEQUENCE(1,_xlpm.n),
      _xlpm.letras, IF(MID(_xlpm.s,_xlpm.idx,1)=" ", MID(_xlpm.s,_xlpm.idx+1,1), ""),
      _xlfn.TEXTJOIN("",TRUE,_xlpm.letras)
   )
)</f>
        <v>GHdSV</v>
      </c>
      <c r="AW419" s="57" t="str">
        <f>IF(CONTRATOS[[#This Row],[FISCAL DEMANDANTE]]="sem indicação",CONTRATOS[[#This Row],[FISCAL TECNICO]],CONTRATOS[[#This Row],[FISCAL DEMANDANTE]])</f>
        <v>Gabriel Henrique da Silva Ventura</v>
      </c>
      <c r="AX419" s="540" cm="1">
        <f t="array" ref="AX41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2619181.5499999998</v>
      </c>
      <c r="AY419" s="58" t="str">
        <f>_xlfn.CONCAT(CONTRATOS[[#This Row],[ARP ou CONTRATO]],CONTRATOS[[#This Row],[N°ANO]])</f>
        <v>Contrato058/2022</v>
      </c>
      <c r="AZ419" s="293" t="str">
        <f>IF(ISNUMBER(FIND("8.666",AA419)),
"Nos termos da Portaria n° 3.615/2021-GP, a prorrogação de contratos administrativos deverá ser instaurada com antecedência mínima de 60 (sessenta) dias do término da vigência, mediante envio do respectivo expediente à SEADM, via SEI.",
IF(ISNUMBER(FIND("14.133",AA419)),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19" s="556"/>
    </row>
    <row r="420" spans="1:53" s="194" customFormat="1" ht="96">
      <c r="A420" s="58" t="s">
        <v>2276</v>
      </c>
      <c r="B420" s="68" t="s">
        <v>202</v>
      </c>
      <c r="C420" s="69" t="s">
        <v>2056</v>
      </c>
      <c r="D420" s="57" t="s">
        <v>2517</v>
      </c>
      <c r="E420" s="58" t="s">
        <v>1159</v>
      </c>
      <c r="F420" s="59" t="s">
        <v>2518</v>
      </c>
      <c r="G420" s="62" t="s">
        <v>57</v>
      </c>
      <c r="H420" s="58" t="s">
        <v>132</v>
      </c>
      <c r="I420" s="60" t="s">
        <v>2519</v>
      </c>
      <c r="J420" s="61">
        <v>43876</v>
      </c>
      <c r="K420" s="62" t="str">
        <f>TEXT(J420,"DD/MM/AA")</f>
        <v>15/02/20</v>
      </c>
      <c r="L420" s="61">
        <v>45703</v>
      </c>
      <c r="M420" s="63" t="str">
        <f>TEXT(L420,"DD/MM/AA")</f>
        <v>15/02/25</v>
      </c>
      <c r="N420" s="62">
        <f>_xlfn.DAYS(CONTRATOS[[#This Row],[TÉRMINO]],CONTRATOS[[#This Row],[INÍCIO]])</f>
        <v>1827</v>
      </c>
      <c r="O420" s="64" t="str">
        <f ca="1">IF(ISBLANK(CONTRATOS[[#This Row],[TÉRMINO]]),"-",IF(ISNUMBER(CONTRATOS[[#This Row],[TÉRMINO]]),IF(CONTRATOS[[#This Row],[TÉRMINO]]&lt;TODAY(),"EXPIRADO",CONTRATOS[[#This Row],[TÉRMINO]]-TODAY()),"INDETERMINADO"))</f>
        <v>EXPIRADO</v>
      </c>
      <c r="P420" s="64" t="str">
        <f ca="1">IF(O420="EXPIRADO","EXPIRADO",(IF(O420&lt;=30,"INFERIOR A 30 DIAS",(IF(O420&lt;=60,"INFERIOR A 60 DIAS",(IF(O420&lt;=90,"INFERIOR A 90 DIAS",(IF(O420&lt;=120,"INFERIOR A 120 DIAS",(IF(O420&lt;150,"INFERIOR A 150 DIAS",(IF(O420=150,"150 DIAS","SUPERIOR A 150 DIAS")))))))))))))</f>
        <v>EXPIRADO</v>
      </c>
      <c r="Q420" s="64" t="str">
        <f ca="1">IF(CONTRATOS[[#This Row],[TÉRMINO]]="","VIGENTE",IF(CONTRATOS[[#This Row],[TÉRMINO]]&gt;=TODAY(),"VIGENTE","EXPIRADO"))</f>
        <v>EXPIRADO</v>
      </c>
      <c r="R420" s="72">
        <v>231600</v>
      </c>
      <c r="S420" s="65" t="s">
        <v>60</v>
      </c>
      <c r="T420" s="66">
        <f>IF(LEFT(AY420,3)="ARP",
    0,
    IFERROR(VLOOKUP(AY420,'M.11 Contratos execução'!A:V,17,FALSE),0)
)</f>
        <v>4</v>
      </c>
      <c r="U420" s="58" t="s">
        <v>61</v>
      </c>
      <c r="V420" s="58" t="s">
        <v>2520</v>
      </c>
      <c r="W420" s="96" cm="1">
        <f t="array" ref="W42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20" s="96" cm="1">
        <f t="array" ref="X42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227980.17</v>
      </c>
      <c r="Y420" s="67" t="s">
        <v>2521</v>
      </c>
      <c r="Z420" s="158">
        <v>45210</v>
      </c>
      <c r="AA420" s="58" t="s">
        <v>64</v>
      </c>
      <c r="AB420" s="58"/>
      <c r="AC420" s="58" t="s">
        <v>65</v>
      </c>
      <c r="AD420" s="58" t="str">
        <f>IF(CONTRATOS[[#This Row],[DIAS_CONTRATO]]&lt;=1800,"PRAZO LEGAL",IF(CONTRATOS[[#This Row],[DIAS_CONTRATO]]&lt;=2130,"EXCEPCIONAL","EMERGENCIAL"))</f>
        <v>EXCEPCIONAL</v>
      </c>
      <c r="AE420" s="58" t="str">
        <f>YEAR(L420) &amp; " - " &amp; IF(MONTH(L420)&lt;=3, "1º Trimestre", IF(MONTH(L420)&lt;=6, "2º Trimestre", IF(MONTH(L420)&lt;=9, "3º Trimestre", IF(MONTH(L420)&lt;=12, "4º Trimestre"))))</f>
        <v>2025 - 1º Trimestre</v>
      </c>
      <c r="AF420" s="61">
        <f>CONTRATOS[[#This Row],[TÉRMINO]]-60</f>
        <v>45643</v>
      </c>
      <c r="AG420" s="116" t="str">
        <f>IF(Z420="","Sem informação", IF(Z420&lt;=AF420, "Dentro do prazo", "Fora do prazo"))</f>
        <v>Dentro do prazo</v>
      </c>
      <c r="AH420" s="58" t="s">
        <v>66</v>
      </c>
      <c r="AI420" s="74"/>
      <c r="AJ420" s="58" t="s">
        <v>613</v>
      </c>
      <c r="AK420" s="58" t="s">
        <v>70</v>
      </c>
      <c r="AL420" s="58" t="s">
        <v>613</v>
      </c>
      <c r="AM420" s="115" t="s">
        <v>69</v>
      </c>
      <c r="AN420" s="115" t="s">
        <v>68</v>
      </c>
      <c r="AO420" s="134" t="s">
        <v>2522</v>
      </c>
      <c r="AP420" s="143">
        <f ca="1">CONTRATOS[[#This Row],[TÉRMINO]]-TODAY()</f>
        <v>-471</v>
      </c>
      <c r="AQ420" s="58" t="str">
        <f>IF(YEAR(CONTRATOS[[#This Row],[TÉRMINO]])=2024,INT((MONTH(CONTRATOS[[#This Row],[TÉRMINO]])+2)/3),"")</f>
        <v/>
      </c>
      <c r="AR420" s="58"/>
      <c r="AS420" s="58" t="str">
        <f ca="1">IF(TODAY()-AB420&gt;365,"Iniciar Processo de Reajuste","Aguardar anualidade")</f>
        <v>Iniciar Processo de Reajuste</v>
      </c>
      <c r="AT420" s="58" t="str">
        <f>_xlfn.CONCAT(TEXT(B420,"000"),"/",C420)</f>
        <v>054/2019</v>
      </c>
      <c r="AU420" s="58"/>
      <c r="AV420" s="58" t="str" cm="1">
        <f t="array" ref="AV420">IF(CONTRATOS[[#This Row],[NOME DO FISCAL ]]="Sem indicação",
   CONTRATOS[[#This Row],[NOME DO FISCAL ]],
   _xlfn.LET(
      _xlpm.s, " "&amp;TRIM(CONTRATOS[[#This Row],[NOME DO FISCAL ]]),
      _xlpm.n, LEN(_xlpm.s)-1,
      _xlpm.idx, _xlfn.SEQUENCE(1,_xlpm.n),
      _xlpm.letras, IF(MID(_xlpm.s,_xlpm.idx,1)=" ", MID(_xlpm.s,_xlpm.idx+1,1), ""),
      _xlfn.TEXTJOIN("",TRUE,_xlpm.letras)
   )
)</f>
        <v>DMS</v>
      </c>
      <c r="AW420" s="57" t="str">
        <f>IF(CONTRATOS[[#This Row],[FISCAL DEMANDANTE]]="sem indicação",CONTRATOS[[#This Row],[FISCAL TECNICO]],CONTRATOS[[#This Row],[FISCAL DEMANDANTE]])</f>
        <v>Daniel Menezes Simas</v>
      </c>
      <c r="AX420" s="540" cm="1">
        <f t="array" ref="AX42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1111573.51</v>
      </c>
      <c r="AY420" s="58" t="str">
        <f>_xlfn.CONCAT(CONTRATOS[[#This Row],[ARP ou CONTRATO]],CONTRATOS[[#This Row],[N°ANO]])</f>
        <v>Contrato054/2019</v>
      </c>
      <c r="AZ420" s="293" t="str">
        <f>IF(ISNUMBER(FIND("8.666",AA420)),
"Nos termos da Portaria n° 3.615/2021-GP, a prorrogação de contratos administrativos deverá ser instaurada com antecedência mínima de 60 (sessenta) dias do término da vigência, mediante envio do respectivo expediente à SEADM, via SEI.",
IF(ISNUMBER(FIND("14.133",AA420)),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20" s="556"/>
    </row>
    <row r="421" spans="1:53" s="194" customFormat="1" ht="60">
      <c r="A421" s="58" t="s">
        <v>2276</v>
      </c>
      <c r="B421" s="57" t="s">
        <v>694</v>
      </c>
      <c r="C421" s="93">
        <v>2023</v>
      </c>
      <c r="D421" s="57" t="s">
        <v>2523</v>
      </c>
      <c r="E421" s="58" t="s">
        <v>2524</v>
      </c>
      <c r="F421" s="59" t="s">
        <v>2525</v>
      </c>
      <c r="G421" s="57" t="s">
        <v>277</v>
      </c>
      <c r="H421" s="58" t="s">
        <v>1415</v>
      </c>
      <c r="I421" s="60" t="s">
        <v>1793</v>
      </c>
      <c r="J421" s="61">
        <v>45155</v>
      </c>
      <c r="K421" s="62" t="str">
        <f>TEXT(J421,"DD/MM/AA")</f>
        <v>17/08/23</v>
      </c>
      <c r="L421" s="61">
        <v>45705</v>
      </c>
      <c r="M421" s="63" t="str">
        <f>TEXT(L421,"DD/MM/AA")</f>
        <v>17/02/25</v>
      </c>
      <c r="N421" s="115">
        <f>_xlfn.DAYS(CONTRATOS[[#This Row],[TÉRMINO]],CONTRATOS[[#This Row],[INÍCIO]])</f>
        <v>550</v>
      </c>
      <c r="O421" s="64" t="str">
        <f ca="1">IF(ISBLANK(CONTRATOS[[#This Row],[TÉRMINO]]),"-",IF(ISNUMBER(CONTRATOS[[#This Row],[TÉRMINO]]),IF(CONTRATOS[[#This Row],[TÉRMINO]]&lt;TODAY(),"EXPIRADO",CONTRATOS[[#This Row],[TÉRMINO]]-TODAY()),"INDETERMINADO"))</f>
        <v>EXPIRADO</v>
      </c>
      <c r="P421" s="64" t="str">
        <f ca="1">IF(O421="EXPIRADO","EXPIRADO",(IF(O421&lt;=30,"INFERIOR A 30 DIAS",(IF(O421&lt;=60,"INFERIOR A 60 DIAS",(IF(O421&lt;=90,"INFERIOR A 90 DIAS",(IF(O421&lt;=120,"INFERIOR A 120 DIAS",(IF(O421&lt;150,"INFERIOR A 150 DIAS",(IF(O421=150,"150 DIAS","SUPERIOR A 150 DIAS")))))))))))))</f>
        <v>EXPIRADO</v>
      </c>
      <c r="Q421" s="64" t="str">
        <f ca="1">IF(CONTRATOS[[#This Row],[TÉRMINO]]="","VIGENTE",IF(CONTRATOS[[#This Row],[TÉRMINO]]&gt;=TODAY(),"VIGENTE","EXPIRADO"))</f>
        <v>EXPIRADO</v>
      </c>
      <c r="R421" s="293">
        <v>1897376.96</v>
      </c>
      <c r="S421" s="65" t="s">
        <v>60</v>
      </c>
      <c r="T421" s="66">
        <f>IF(LEFT(AY421,3)="ARP",
    0,
    IFERROR(VLOOKUP(AY421,'M.11 Contratos execução'!A:V,17,FALSE),0)
)</f>
        <v>1</v>
      </c>
      <c r="U421" s="58" t="s">
        <v>61</v>
      </c>
      <c r="V421" s="58" t="s">
        <v>2526</v>
      </c>
      <c r="W421" s="96" cm="1">
        <f t="array" ref="W42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21" s="96" cm="1">
        <f t="array" ref="X42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2072946.13</v>
      </c>
      <c r="Y421" s="67" t="s">
        <v>2527</v>
      </c>
      <c r="Z421" s="157"/>
      <c r="AA421" s="58" t="s">
        <v>64</v>
      </c>
      <c r="AB421" s="58"/>
      <c r="AC421" s="58" t="s">
        <v>65</v>
      </c>
      <c r="AD421" s="116" t="str">
        <f>IF(CONTRATOS[[#This Row],[DIAS_CONTRATO]]&lt;=1800,"PRAZO LEGAL",IF(CONTRATOS[[#This Row],[DIAS_CONTRATO]]&lt;=2130,"EXCEPCIONAL","EMERGENCIAL"))</f>
        <v>PRAZO LEGAL</v>
      </c>
      <c r="AE421" s="58" t="str">
        <f>YEAR(L421) &amp; " - " &amp; IF(MONTH(L421)&lt;=3, "1º Trimestre", IF(MONTH(L421)&lt;=6, "2º Trimestre", IF(MONTH(L421)&lt;=9, "3º Trimestre", IF(MONTH(L421)&lt;=12, "4º Trimestre"))))</f>
        <v>2025 - 1º Trimestre</v>
      </c>
      <c r="AF421" s="130">
        <f>CONTRATOS[[#This Row],[TÉRMINO]]-60</f>
        <v>45645</v>
      </c>
      <c r="AG421" s="116" t="str">
        <f>IF(Z421="","Sem informação", IF(Z421&lt;=AF421, "Dentro do prazo", "Fora do prazo"))</f>
        <v>Sem informação</v>
      </c>
      <c r="AH421" s="79" t="s">
        <v>115</v>
      </c>
      <c r="AI421" s="74"/>
      <c r="AJ421" s="58" t="s">
        <v>1796</v>
      </c>
      <c r="AK421" s="58" t="s">
        <v>69</v>
      </c>
      <c r="AL421" s="58" t="s">
        <v>568</v>
      </c>
      <c r="AM421" s="115" t="s">
        <v>69</v>
      </c>
      <c r="AN421" s="115" t="s">
        <v>569</v>
      </c>
      <c r="AO421" s="134" t="s">
        <v>2528</v>
      </c>
      <c r="AP421" s="143">
        <f ca="1">CONTRATOS[[#This Row],[TÉRMINO]]-TODAY()</f>
        <v>-469</v>
      </c>
      <c r="AQ421" s="58" t="str">
        <f>IF(YEAR(CONTRATOS[[#This Row],[TÉRMINO]])=2024,INT((MONTH(CONTRATOS[[#This Row],[TÉRMINO]])+2)/3),"")</f>
        <v/>
      </c>
      <c r="AR421" s="58"/>
      <c r="AS421" s="58" t="str">
        <f ca="1">IF(TODAY()-AB421&gt;365,"Iniciar Processo de Reajuste","Aguardar anualidade")</f>
        <v>Iniciar Processo de Reajuste</v>
      </c>
      <c r="AT421" s="58" t="str">
        <f>_xlfn.CONCAT(TEXT(B421,"000"),"/",C421)</f>
        <v>072/2023</v>
      </c>
      <c r="AU421" s="58"/>
      <c r="AV421" s="58" t="str" cm="1">
        <f t="array" ref="AV421">IF(CONTRATOS[[#This Row],[NOME DO FISCAL ]]="Sem indicação",
   CONTRATOS[[#This Row],[NOME DO FISCAL ]],
   _xlfn.LET(
      _xlpm.s, " "&amp;TRIM(CONTRATOS[[#This Row],[NOME DO FISCAL ]]),
      _xlpm.n, LEN(_xlpm.s)-1,
      _xlpm.idx, _xlfn.SEQUENCE(1,_xlpm.n),
      _xlpm.letras, IF(MID(_xlpm.s,_xlpm.idx,1)=" ", MID(_xlpm.s,_xlpm.idx+1,1), ""),
      _xlfn.TEXTJOIN("",TRUE,_xlpm.letras)
   )
)</f>
        <v>MPCF</v>
      </c>
      <c r="AW421" s="57" t="str">
        <f>IF(CONTRATOS[[#This Row],[FISCAL DEMANDANTE]]="sem indicação",CONTRATOS[[#This Row],[FISCAL TECNICO]],CONTRATOS[[#This Row],[FISCAL DEMANDANTE]])</f>
        <v>Marcelo Passos Calandrini Fernandes</v>
      </c>
      <c r="AX421" s="540" cm="1">
        <f t="array" ref="AX42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2709192.05</v>
      </c>
      <c r="AY421" s="58" t="str">
        <f>_xlfn.CONCAT(CONTRATOS[[#This Row],[ARP ou CONTRATO]],CONTRATOS[[#This Row],[N°ANO]])</f>
        <v>Contrato072/2023</v>
      </c>
      <c r="AZ421" s="293" t="str">
        <f>IF(ISNUMBER(FIND("8.666",AA421)),
"Nos termos da Portaria n° 3.615/2021-GP, a prorrogação de contratos administrativos deverá ser instaurada com antecedência mínima de 60 (sessenta) dias do término da vigência, mediante envio do respectivo expediente à SEADM, via SEI.",
IF(ISNUMBER(FIND("14.133",AA421)),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21" s="556"/>
    </row>
    <row r="422" spans="1:53" s="194" customFormat="1" ht="60.75">
      <c r="A422" s="58" t="s">
        <v>2276</v>
      </c>
      <c r="B422" s="81" t="s">
        <v>1119</v>
      </c>
      <c r="C422" s="69" t="s">
        <v>2348</v>
      </c>
      <c r="D422" s="57" t="s">
        <v>1453</v>
      </c>
      <c r="E422" s="58" t="s">
        <v>2529</v>
      </c>
      <c r="F422" s="59" t="s">
        <v>2530</v>
      </c>
      <c r="G422" s="62" t="s">
        <v>387</v>
      </c>
      <c r="H422" s="58" t="s">
        <v>132</v>
      </c>
      <c r="I422" s="60" t="s">
        <v>2531</v>
      </c>
      <c r="J422" s="61">
        <v>43150</v>
      </c>
      <c r="K422" s="62" t="str">
        <f>TEXT(J422,"DD/MM/AA")</f>
        <v>19/02/18</v>
      </c>
      <c r="L422" s="61">
        <v>45707</v>
      </c>
      <c r="M422" s="63" t="str">
        <f>TEXT(L422,"DD/MM/AA")</f>
        <v>19/02/25</v>
      </c>
      <c r="N422" s="62">
        <f>_xlfn.DAYS(CONTRATOS[[#This Row],[TÉRMINO]],CONTRATOS[[#This Row],[INÍCIO]])</f>
        <v>2557</v>
      </c>
      <c r="O422" s="64" t="str">
        <f ca="1">IF(ISBLANK(CONTRATOS[[#This Row],[TÉRMINO]]),"-",IF(ISNUMBER(CONTRATOS[[#This Row],[TÉRMINO]]),IF(CONTRATOS[[#This Row],[TÉRMINO]]&lt;TODAY(),"EXPIRADO",CONTRATOS[[#This Row],[TÉRMINO]]-TODAY()),"INDETERMINADO"))</f>
        <v>EXPIRADO</v>
      </c>
      <c r="P422" s="64" t="str">
        <f ca="1">IF(O422="EXPIRADO","EXPIRADO",(IF(O422&lt;=30,"INFERIOR A 30 DIAS",(IF(O422&lt;=60,"INFERIOR A 60 DIAS",(IF(O422&lt;=90,"INFERIOR A 90 DIAS",(IF(O422&lt;=120,"INFERIOR A 120 DIAS",(IF(O422&lt;150,"INFERIOR A 150 DIAS",(IF(O422=150,"150 DIAS","SUPERIOR A 150 DIAS")))))))))))))</f>
        <v>EXPIRADO</v>
      </c>
      <c r="Q422" s="64" t="str">
        <f ca="1">IF(CONTRATOS[[#This Row],[TÉRMINO]]="","VIGENTE",IF(CONTRATOS[[#This Row],[TÉRMINO]]&gt;=TODAY(),"VIGENTE","EXPIRADO"))</f>
        <v>EXPIRADO</v>
      </c>
      <c r="R422" s="72">
        <v>24000</v>
      </c>
      <c r="S422" s="65" t="s">
        <v>60</v>
      </c>
      <c r="T422" s="66">
        <f>IF(LEFT(AY422,3)="ARP",
    0,
    IFERROR(VLOOKUP(AY422,'M.11 Contratos execução'!A:V,17,FALSE),0)
)</f>
        <v>7</v>
      </c>
      <c r="U422" s="58" t="s">
        <v>78</v>
      </c>
      <c r="V422" s="58" t="s">
        <v>2532</v>
      </c>
      <c r="W422" s="96" cm="1">
        <f t="array" ref="W42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22" s="96" cm="1">
        <f t="array" ref="X42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28283.59</v>
      </c>
      <c r="Y422" s="67" t="s">
        <v>2533</v>
      </c>
      <c r="Z422" s="158"/>
      <c r="AA422" s="58" t="s">
        <v>64</v>
      </c>
      <c r="AB422" s="58"/>
      <c r="AC422" s="58" t="s">
        <v>65</v>
      </c>
      <c r="AD422" s="58" t="str">
        <f>IF(CONTRATOS[[#This Row],[DIAS_CONTRATO]]&lt;=1800,"PRAZO LEGAL",IF(CONTRATOS[[#This Row],[DIAS_CONTRATO]]&lt;=2130,"EXCEPCIONAL","EMERGENCIAL"))</f>
        <v>EMERGENCIAL</v>
      </c>
      <c r="AE422" s="58" t="str">
        <f>YEAR(L422) &amp; " - " &amp; IF(MONTH(L422)&lt;=3, "1º Trimestre", IF(MONTH(L422)&lt;=6, "2º Trimestre", IF(MONTH(L422)&lt;=9, "3º Trimestre", IF(MONTH(L422)&lt;=12, "4º Trimestre"))))</f>
        <v>2025 - 1º Trimestre</v>
      </c>
      <c r="AF422" s="61">
        <f>CONTRATOS[[#This Row],[TÉRMINO]]-60</f>
        <v>45647</v>
      </c>
      <c r="AG422" s="116" t="str">
        <f>IF(Z422="","Sem informação", IF(Z422&lt;=AF422, "Dentro do prazo", "Fora do prazo"))</f>
        <v>Sem informação</v>
      </c>
      <c r="AH422" s="58" t="s">
        <v>66</v>
      </c>
      <c r="AI422" s="74"/>
      <c r="AJ422" s="58" t="s">
        <v>138</v>
      </c>
      <c r="AK422" s="58" t="s">
        <v>138</v>
      </c>
      <c r="AL422" s="58" t="s">
        <v>139</v>
      </c>
      <c r="AM422" s="115" t="s">
        <v>69</v>
      </c>
      <c r="AN422" s="115" t="s">
        <v>2487</v>
      </c>
      <c r="AO422" s="172" t="s">
        <v>2488</v>
      </c>
      <c r="AP422" s="143">
        <f ca="1">CONTRATOS[[#This Row],[TÉRMINO]]-TODAY()</f>
        <v>-467</v>
      </c>
      <c r="AQ422" s="58" t="str">
        <f>IF(YEAR(CONTRATOS[[#This Row],[TÉRMINO]])=2024,INT((MONTH(CONTRATOS[[#This Row],[TÉRMINO]])+2)/3),"")</f>
        <v/>
      </c>
      <c r="AR422" s="58"/>
      <c r="AS422" s="58" t="str">
        <f ca="1">IF(TODAY()-AB422&gt;365,"Iniciar Processo de Reajuste","Aguardar anualidade")</f>
        <v>Iniciar Processo de Reajuste</v>
      </c>
      <c r="AT422" s="58" t="str">
        <f>_xlfn.CONCAT(TEXT(B422,"000"),"/",C422)</f>
        <v>009/2018</v>
      </c>
      <c r="AU422" s="58"/>
      <c r="AV422" s="58" t="str" cm="1">
        <f t="array" ref="AV422">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422" s="57" t="str">
        <f>IF(CONTRATOS[[#This Row],[FISCAL DEMANDANTE]]="sem indicação",CONTRATOS[[#This Row],[FISCAL TECNICO]],CONTRATOS[[#This Row],[FISCAL DEMANDANTE]])</f>
        <v>Jose Nasareno de Macedo Silva</v>
      </c>
      <c r="AX422" s="540" cm="1">
        <f t="array" ref="AX42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194442.61</v>
      </c>
      <c r="AY422" s="58" t="str">
        <f>_xlfn.CONCAT(CONTRATOS[[#This Row],[ARP ou CONTRATO]],CONTRATOS[[#This Row],[N°ANO]])</f>
        <v>Contrato009/2018</v>
      </c>
      <c r="AZ422" s="293" t="str">
        <f>IF(ISNUMBER(FIND("8.666",AA422)),
"Nos termos da Portaria n° 3.615/2021-GP, a prorrogação de contratos administrativos deverá ser instaurada com antecedência mínima de 60 (sessenta) dias do término da vigência, mediante envio do respectivo expediente à SEADM, via SEI.",
IF(ISNUMBER(FIND("14.133",AA422)),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22" s="556"/>
    </row>
    <row r="423" spans="1:53" s="215" customFormat="1" ht="60">
      <c r="A423" s="215" t="s">
        <v>71</v>
      </c>
      <c r="B423" s="216" t="s">
        <v>1088</v>
      </c>
      <c r="C423" s="215">
        <v>2024</v>
      </c>
      <c r="D423" s="216" t="s">
        <v>1137</v>
      </c>
      <c r="E423" s="215" t="s">
        <v>1138</v>
      </c>
      <c r="F423" s="217" t="s">
        <v>2284</v>
      </c>
      <c r="G423" s="216" t="s">
        <v>57</v>
      </c>
      <c r="H423" s="215" t="s">
        <v>58</v>
      </c>
      <c r="I423" s="215" t="s">
        <v>1140</v>
      </c>
      <c r="J423" s="218">
        <v>45342</v>
      </c>
      <c r="K423" s="219" t="str">
        <f>TEXT(J423,"DD/MM/AA")</f>
        <v>20/02/24</v>
      </c>
      <c r="L423" s="218">
        <v>45708</v>
      </c>
      <c r="M423" s="220" t="str">
        <f>TEXT(L423,"DD/MM/AA")</f>
        <v>20/02/25</v>
      </c>
      <c r="N423" s="219">
        <f>_xlfn.DAYS(CONTRATOS[[#This Row],[TÉRMINO]],CONTRATOS[[#This Row],[INÍCIO]])</f>
        <v>366</v>
      </c>
      <c r="O423" s="221" t="str">
        <f ca="1">IF(ISBLANK(CONTRATOS[[#This Row],[TÉRMINO]]),"-",IF(ISNUMBER(CONTRATOS[[#This Row],[TÉRMINO]]),IF(CONTRATOS[[#This Row],[TÉRMINO]]&lt;TODAY(),"EXPIRADO",CONTRATOS[[#This Row],[TÉRMINO]]-TODAY()),"INDETERMINADO"))</f>
        <v>EXPIRADO</v>
      </c>
      <c r="P423" s="221" t="str">
        <f ca="1">IF(O423="EXPIRADO","EXPIRADO",(IF(O423&lt;=30,"INFERIOR A 30 DIAS",(IF(O423&lt;=60,"INFERIOR A 60 DIAS",(IF(O423&lt;=90,"INFERIOR A 90 DIAS",(IF(O423&lt;=120,"INFERIOR A 120 DIAS",(IF(O423&lt;150,"INFERIOR A 150 DIAS",(IF(O423=150,"150 DIAS","SUPERIOR A 150 DIAS")))))))))))))</f>
        <v>EXPIRADO</v>
      </c>
      <c r="Q423" s="219" t="str">
        <f ca="1">IF(CONTRATOS[[#This Row],[TÉRMINO]]="","VIGENTE",IF(CONTRATOS[[#This Row],[TÉRMINO]]&gt;=TODAY(),"VIGENTE","EXPIRADO"))</f>
        <v>EXPIRADO</v>
      </c>
      <c r="R423" s="309">
        <v>511188</v>
      </c>
      <c r="S423" s="268" t="s">
        <v>60</v>
      </c>
      <c r="T423" s="66">
        <f>IF(LEFT(AY423,3)="ARP",
    0,
    IFERROR(VLOOKUP(AY423,'M.11 Contratos execução'!A:V,17,FALSE),0)
)</f>
        <v>0</v>
      </c>
      <c r="U423" s="215" t="s">
        <v>243</v>
      </c>
      <c r="V423" s="222" t="s">
        <v>2534</v>
      </c>
      <c r="W423" s="96" cm="1">
        <f t="array" ref="W42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23" s="96" cm="1">
        <f t="array" ref="X42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511188</v>
      </c>
      <c r="Y423" s="223"/>
      <c r="Z423" s="224"/>
      <c r="AA423" s="215" t="s">
        <v>64</v>
      </c>
      <c r="AC423" s="215" t="s">
        <v>82</v>
      </c>
      <c r="AD423" s="282" t="str">
        <f>IF(CONTRATOS[[#This Row],[DIAS_CONTRATO]]&lt;=1800,"PRAZO LEGAL",IF(CONTRATOS[[#This Row],[DIAS_CONTRATO]]&lt;=2130,"EXCEPCIONAL","EMERGENCIAL"))</f>
        <v>PRAZO LEGAL</v>
      </c>
      <c r="AE423" s="215" t="str">
        <f>YEAR(L423) &amp; " - " &amp; IF(MONTH(L423)&lt;=3, "1º Trimestre", IF(MONTH(L423)&lt;=6, "2º Trimestre", IF(MONTH(L423)&lt;=9, "3º Trimestre", IF(MONTH(L423)&lt;=12, "4º Trimestre"))))</f>
        <v>2025 - 1º Trimestre</v>
      </c>
      <c r="AF423" s="218">
        <f>CONTRATOS[[#This Row],[TÉRMINO]]-60</f>
        <v>45648</v>
      </c>
      <c r="AG423" s="116" t="str">
        <f>IF(Z423="","Sem informação", IF(Z423&lt;=AF423, "Dentro do prazo", "Fora do prazo"))</f>
        <v>Sem informação</v>
      </c>
      <c r="AH423" s="263" t="s">
        <v>1306</v>
      </c>
      <c r="AJ423" s="215" t="s">
        <v>246</v>
      </c>
      <c r="AK423" s="215" t="s">
        <v>1143</v>
      </c>
      <c r="AL423" s="215" t="s">
        <v>987</v>
      </c>
      <c r="AM423" s="215" t="s">
        <v>69</v>
      </c>
      <c r="AN423" s="215" t="s">
        <v>69</v>
      </c>
      <c r="AO423" s="226" t="s">
        <v>2286</v>
      </c>
      <c r="AP423" s="227">
        <f ca="1">CONTRATOS[[#This Row],[TÉRMINO]]-TODAY()</f>
        <v>-466</v>
      </c>
      <c r="AQ423" s="215" t="str">
        <f>IF(YEAR(CONTRATOS[[#This Row],[TÉRMINO]])=2024,INT((MONTH(CONTRATOS[[#This Row],[TÉRMINO]])+2)/3),"")</f>
        <v/>
      </c>
      <c r="AS423" s="58" t="str">
        <f ca="1">IF(TODAY()-AB423&gt;365,"Iniciar Processo de Reajuste","Aguardar anualidade")</f>
        <v>Iniciar Processo de Reajuste</v>
      </c>
      <c r="AT423" s="215" t="str">
        <f>_xlfn.CONCAT(TEXT(B423,"000"),"/",C423)</f>
        <v>012/2024</v>
      </c>
      <c r="AV423" s="58" t="str" cm="1">
        <f t="array" ref="AV423">IF(CONTRATOS[[#This Row],[NOME DO FISCAL ]]="Sem indicação",
   CONTRATOS[[#This Row],[NOME DO FISCAL ]],
   _xlfn.LET(
      _xlpm.s, " "&amp;TRIM(CONTRATOS[[#This Row],[NOME DO FISCAL ]]),
      _xlpm.n, LEN(_xlpm.s)-1,
      _xlpm.idx, _xlfn.SEQUENCE(1,_xlpm.n),
      _xlpm.letras, IF(MID(_xlpm.s,_xlpm.idx,1)=" ", MID(_xlpm.s,_xlpm.idx+1,1), ""),
      _xlfn.TEXTJOIN("",TRUE,_xlpm.letras)
   )
)</f>
        <v>RMdC</v>
      </c>
      <c r="AW423" s="57" t="str">
        <f>IF(CONTRATOS[[#This Row],[FISCAL DEMANDANTE]]="sem indicação",CONTRATOS[[#This Row],[FISCAL TECNICO]],CONTRATOS[[#This Row],[FISCAL DEMANDANTE]])</f>
        <v>Renato Moraes da Cunha</v>
      </c>
      <c r="AX423" s="540" cm="1">
        <f t="array" ref="AX42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23" s="58" t="str">
        <f>_xlfn.CONCAT(CONTRATOS[[#This Row],[ARP ou CONTRATO]],CONTRATOS[[#This Row],[N°ANO]])</f>
        <v>ARP012/2024</v>
      </c>
      <c r="AZ423" s="293" t="str">
        <f>IF(ISNUMBER(FIND("8.666",AA423)),
"Nos termos da Portaria n° 3.615/2021-GP, a prorrogação de contratos administrativos deverá ser instaurada com antecedência mínima de 60 (sessenta) dias do término da vigência, mediante envio do respectivo expediente à SEADM, via SEI.",
IF(ISNUMBER(FIND("14.133",AA423)),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23" s="556"/>
    </row>
    <row r="424" spans="1:53" s="215" customFormat="1" ht="184.9" customHeight="1">
      <c r="A424" s="116" t="s">
        <v>2276</v>
      </c>
      <c r="B424" s="68" t="s">
        <v>1052</v>
      </c>
      <c r="C424" s="69" t="s">
        <v>2056</v>
      </c>
      <c r="D424" s="57" t="s">
        <v>949</v>
      </c>
      <c r="E424" s="58" t="s">
        <v>950</v>
      </c>
      <c r="F424" s="59" t="s">
        <v>2535</v>
      </c>
      <c r="G424" s="115" t="s">
        <v>57</v>
      </c>
      <c r="H424" s="58" t="s">
        <v>58</v>
      </c>
      <c r="I424" s="60" t="s">
        <v>2536</v>
      </c>
      <c r="J424" s="61">
        <v>43483</v>
      </c>
      <c r="K424" s="62" t="str">
        <f>TEXT(J424,"DD/MM/AA")</f>
        <v>18/01/19</v>
      </c>
      <c r="L424" s="61">
        <v>45675</v>
      </c>
      <c r="M424" s="63" t="str">
        <f>TEXT(L424,"DD/MM/AA")</f>
        <v>18/01/25</v>
      </c>
      <c r="N424" s="62">
        <f>_xlfn.DAYS(CONTRATOS[[#This Row],[TÉRMINO]],CONTRATOS[[#This Row],[INÍCIO]])</f>
        <v>2192</v>
      </c>
      <c r="O424" s="64" t="str">
        <f ca="1">IF(ISBLANK(CONTRATOS[[#This Row],[TÉRMINO]]),"-",IF(ISNUMBER(CONTRATOS[[#This Row],[TÉRMINO]]),IF(CONTRATOS[[#This Row],[TÉRMINO]]&lt;TODAY(),"EXPIRADO",CONTRATOS[[#This Row],[TÉRMINO]]-TODAY()),"INDETERMINADO"))</f>
        <v>EXPIRADO</v>
      </c>
      <c r="P424" s="64" t="str">
        <f ca="1">IF(O424="EXPIRADO","EXPIRADO",(IF(O424&lt;=30,"INFERIOR A 30 DIAS",(IF(O424&lt;=60,"INFERIOR A 60 DIAS",(IF(O424&lt;=90,"INFERIOR A 90 DIAS",(IF(O424&lt;=120,"INFERIOR A 120 DIAS",(IF(O424&lt;150,"INFERIOR A 150 DIAS",(IF(O424=150,"150 DIAS","SUPERIOR A 150 DIAS")))))))))))))</f>
        <v>EXPIRADO</v>
      </c>
      <c r="Q424" s="64" t="str">
        <f ca="1">IF(CONTRATOS[[#This Row],[TÉRMINO]]="","VIGENTE",IF(CONTRATOS[[#This Row],[TÉRMINO]]&gt;=TODAY(),"VIGENTE","EXPIRADO"))</f>
        <v>EXPIRADO</v>
      </c>
      <c r="R424" s="72">
        <v>157017</v>
      </c>
      <c r="S424" s="65" t="s">
        <v>60</v>
      </c>
      <c r="T424" s="66">
        <f>IF(LEFT(AY424,3)="ARP",
    0,
    IFERROR(VLOOKUP(AY424,'M.11 Contratos execução'!A:V,17,FALSE),0)
)</f>
        <v>7</v>
      </c>
      <c r="U424" s="58" t="s">
        <v>61</v>
      </c>
      <c r="V424" s="58" t="s">
        <v>2537</v>
      </c>
      <c r="W424" s="96" cm="1">
        <f t="array" ref="W42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24" s="96" cm="1">
        <f t="array" ref="X42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6179.28</v>
      </c>
      <c r="Y424" s="67" t="s">
        <v>2538</v>
      </c>
      <c r="Z424" s="158">
        <v>45429</v>
      </c>
      <c r="AA424" s="58" t="s">
        <v>64</v>
      </c>
      <c r="AB424" s="58"/>
      <c r="AC424" s="58" t="s">
        <v>65</v>
      </c>
      <c r="AD424" s="58" t="str">
        <f>IF(CONTRATOS[[#This Row],[DIAS_CONTRATO]]&lt;=1800,"PRAZO LEGAL",IF(CONTRATOS[[#This Row],[DIAS_CONTRATO]]&lt;=2130,"EXCEPCIONAL","EMERGENCIAL"))</f>
        <v>EMERGENCIAL</v>
      </c>
      <c r="AE424" s="58" t="str">
        <f>YEAR(L424) &amp; " - " &amp; IF(MONTH(L424)&lt;=3, "1º Trimestre", IF(MONTH(L424)&lt;=6, "2º Trimestre", IF(MONTH(L424)&lt;=9, "3º Trimestre", IF(MONTH(L424)&lt;=12, "4º Trimestre"))))</f>
        <v>2025 - 1º Trimestre</v>
      </c>
      <c r="AF424" s="61">
        <f>CONTRATOS[[#This Row],[TÉRMINO]]-60</f>
        <v>45615</v>
      </c>
      <c r="AG424" s="116" t="str">
        <f>IF(Z424="","Sem informação", IF(Z424&lt;=AF424, "Dentro do prazo", "Fora do prazo"))</f>
        <v>Dentro do prazo</v>
      </c>
      <c r="AH424" s="58" t="s">
        <v>115</v>
      </c>
      <c r="AI424" s="74"/>
      <c r="AJ424" s="58" t="s">
        <v>1796</v>
      </c>
      <c r="AK424" s="58" t="s">
        <v>613</v>
      </c>
      <c r="AL424" s="58" t="s">
        <v>68</v>
      </c>
      <c r="AM424" s="115" t="s">
        <v>69</v>
      </c>
      <c r="AN424" s="115" t="s">
        <v>69</v>
      </c>
      <c r="AO424" s="134" t="s">
        <v>2539</v>
      </c>
      <c r="AP424" s="143">
        <f ca="1">CONTRATOS[[#This Row],[TÉRMINO]]-TODAY()</f>
        <v>-499</v>
      </c>
      <c r="AQ424" s="58" t="str">
        <f>IF(YEAR(CONTRATOS[[#This Row],[TÉRMINO]])=2024,INT((MONTH(CONTRATOS[[#This Row],[TÉRMINO]])+2)/3),"")</f>
        <v/>
      </c>
      <c r="AR424" s="58"/>
      <c r="AS424" s="58" t="str">
        <f ca="1">IF(TODAY()-AB424&gt;365,"Iniciar Processo de Reajuste","Aguardar anualidade")</f>
        <v>Iniciar Processo de Reajuste</v>
      </c>
      <c r="AT424" s="58" t="str">
        <f>_xlfn.CONCAT(TEXT(B424,"000"),"/",C424)</f>
        <v>004/2019</v>
      </c>
      <c r="AU424" s="58"/>
      <c r="AV424" s="58" t="str" cm="1">
        <f t="array" ref="AV424">IF(CONTRATOS[[#This Row],[NOME DO FISCAL ]]="Sem indicação",
   CONTRATOS[[#This Row],[NOME DO FISCAL ]],
   _xlfn.LET(
      _xlpm.s, " "&amp;TRIM(CONTRATOS[[#This Row],[NOME DO FISCAL ]]),
      _xlpm.n, LEN(_xlpm.s)-1,
      _xlpm.idx, _xlfn.SEQUENCE(1,_xlpm.n),
      _xlpm.letras, IF(MID(_xlpm.s,_xlpm.idx,1)=" ", MID(_xlpm.s,_xlpm.idx+1,1), ""),
      _xlfn.TEXTJOIN("",TRUE,_xlpm.letras)
   )
)</f>
        <v>PMdAH</v>
      </c>
      <c r="AW424" s="57" t="str">
        <f>IF(CONTRATOS[[#This Row],[FISCAL DEMANDANTE]]="sem indicação",CONTRATOS[[#This Row],[FISCAL TECNICO]],CONTRATOS[[#This Row],[FISCAL DEMANDANTE]])</f>
        <v>Paulo Marcelo de Araújo Hildebrando</v>
      </c>
      <c r="AX424" s="540" cm="1">
        <f t="array" ref="AX42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200936.73</v>
      </c>
      <c r="AY424" s="58" t="str">
        <f>_xlfn.CONCAT(CONTRATOS[[#This Row],[ARP ou CONTRATO]],CONTRATOS[[#This Row],[N°ANO]])</f>
        <v>Contrato004/2019</v>
      </c>
      <c r="AZ424" s="293" t="str">
        <f>IF(ISNUMBER(FIND("8.666",AA424)),
"Nos termos da Portaria n° 3.615/2021-GP, a prorrogação de contratos administrativos deverá ser instaurada com antecedência mínima de 60 (sessenta) dias do término da vigência, mediante envio do respectivo expediente à SEADM, via SEI.",
IF(ISNUMBER(FIND("14.133",AA424)),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24" s="556"/>
    </row>
    <row r="425" spans="1:53" s="215" customFormat="1" ht="142.5">
      <c r="A425" s="60" t="s">
        <v>2276</v>
      </c>
      <c r="B425" s="97" t="s">
        <v>646</v>
      </c>
      <c r="C425" s="60">
        <v>2024</v>
      </c>
      <c r="D425" s="97" t="s">
        <v>2540</v>
      </c>
      <c r="E425" s="60" t="s">
        <v>2541</v>
      </c>
      <c r="F425" s="100" t="s">
        <v>2542</v>
      </c>
      <c r="G425" s="97" t="s">
        <v>57</v>
      </c>
      <c r="H425" s="60" t="s">
        <v>145</v>
      </c>
      <c r="I425" s="60" t="s">
        <v>2543</v>
      </c>
      <c r="J425" s="101">
        <v>45425</v>
      </c>
      <c r="K425" s="102" t="str">
        <f>TEXT(J425,"DD/MM/AA")</f>
        <v>13/05/24</v>
      </c>
      <c r="L425" s="101">
        <v>45548</v>
      </c>
      <c r="M425" s="103" t="str">
        <f>TEXT(L425,"DD/MM/AA")</f>
        <v>13/09/24</v>
      </c>
      <c r="N425" s="102">
        <f>_xlfn.DAYS(CONTRATOS[[#This Row],[TÉRMINO]],CONTRATOS[[#This Row],[INÍCIO]])</f>
        <v>123</v>
      </c>
      <c r="O425" s="104" t="str">
        <f ca="1">IF(ISBLANK(CONTRATOS[[#This Row],[TÉRMINO]]),"-",IF(ISNUMBER(CONTRATOS[[#This Row],[TÉRMINO]]),IF(CONTRATOS[[#This Row],[TÉRMINO]]&lt;TODAY(),"EXPIRADO",CONTRATOS[[#This Row],[TÉRMINO]]-TODAY()),"INDETERMINADO"))</f>
        <v>EXPIRADO</v>
      </c>
      <c r="P425" s="104" t="str">
        <f ca="1">IF(O425="EXPIRADO","EXPIRADO",(IF(O425&lt;=30,"INFERIOR A 30 DIAS",(IF(O425&lt;=60,"INFERIOR A 60 DIAS",(IF(O425&lt;=90,"INFERIOR A 90 DIAS",(IF(O425&lt;=120,"INFERIOR A 120 DIAS",(IF(O425&lt;150,"INFERIOR A 150 DIAS",(IF(O425=150,"150 DIAS","SUPERIOR A 150 DIAS")))))))))))))</f>
        <v>EXPIRADO</v>
      </c>
      <c r="Q425" s="102" t="str">
        <f ca="1">IF(CONTRATOS[[#This Row],[TÉRMINO]]="","VIGENTE",IF(CONTRATOS[[#This Row],[TÉRMINO]]&gt;=TODAY(),"VIGENTE","EXPIRADO"))</f>
        <v>EXPIRADO</v>
      </c>
      <c r="R425" s="311">
        <v>120000</v>
      </c>
      <c r="S425" s="105" t="s">
        <v>60</v>
      </c>
      <c r="T425" s="66">
        <f>IF(LEFT(AY425,3)="ARP",
    0,
    IFERROR(VLOOKUP(AY425,'M.11 Contratos execução'!A:V,17,FALSE),0)
)</f>
        <v>0</v>
      </c>
      <c r="U425" s="58" t="s">
        <v>98</v>
      </c>
      <c r="V425" s="185" t="s">
        <v>2544</v>
      </c>
      <c r="W425" s="96" t="str" cm="1">
        <f t="array" ref="W42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425" s="96">
        <f>CONTRATOS[[#This Row],[VALOR GLOBAL INICIAL]]</f>
        <v>120000</v>
      </c>
      <c r="Y425" s="106"/>
      <c r="Z425" s="160"/>
      <c r="AA425" s="347" t="s">
        <v>174</v>
      </c>
      <c r="AB425" s="101">
        <v>45370</v>
      </c>
      <c r="AC425" s="60" t="s">
        <v>66</v>
      </c>
      <c r="AD425" s="186" t="str">
        <f>IF(CONTRATOS[[#This Row],[DIAS_CONTRATO]]&lt;=1800,"PRAZO LEGAL",IF(CONTRATOS[[#This Row],[DIAS_CONTRATO]]&lt;=2130,"EXCEPCIONAL","EMERGENCIAL"))</f>
        <v>PRAZO LEGAL</v>
      </c>
      <c r="AE425" s="60" t="str">
        <f>YEAR(L425) &amp; " - " &amp; IF(MONTH(L425)&lt;=3, "1º Trimestre", IF(MONTH(L425)&lt;=6, "2º Trimestre", IF(MONTH(L425)&lt;=9, "3º Trimestre", IF(MONTH(L425)&lt;=12, "4º Trimestre"))))</f>
        <v>2024 - 3º Trimestre</v>
      </c>
      <c r="AF425" s="101">
        <f>CONTRATOS[[#This Row],[TÉRMINO]]-60</f>
        <v>45488</v>
      </c>
      <c r="AG425" s="116" t="str">
        <f>IF(Z425="","Sem informação", IF(Z425&lt;=AF425, "Dentro do prazo", "Fora do prazo"))</f>
        <v>Sem informação</v>
      </c>
      <c r="AH425" s="60" t="s">
        <v>115</v>
      </c>
      <c r="AI425" s="60"/>
      <c r="AJ425" s="60" t="s">
        <v>235</v>
      </c>
      <c r="AK425" s="60" t="s">
        <v>69</v>
      </c>
      <c r="AL425" s="60" t="s">
        <v>794</v>
      </c>
      <c r="AM425" s="60" t="s">
        <v>69</v>
      </c>
      <c r="AN425" s="60" t="s">
        <v>69</v>
      </c>
      <c r="AO425" s="348" t="s">
        <v>2545</v>
      </c>
      <c r="AP425" s="187">
        <f ca="1">CONTRATOS[[#This Row],[TÉRMINO]]-TODAY()</f>
        <v>-626</v>
      </c>
      <c r="AQ425" s="60">
        <f>IF(YEAR(CONTRATOS[[#This Row],[TÉRMINO]])=2024,INT((MONTH(CONTRATOS[[#This Row],[TÉRMINO]])+2)/3),"")</f>
        <v>3</v>
      </c>
      <c r="AR425" s="60"/>
      <c r="AS425" s="58" t="str">
        <f ca="1">IF(TODAY()-AB425&gt;365,"Iniciar Processo de Reajuste","Aguardar anualidade")</f>
        <v>Iniciar Processo de Reajuste</v>
      </c>
      <c r="AT425" s="60" t="str">
        <f>_xlfn.CONCAT(TEXT(B425,"000"),"/",C425)</f>
        <v>048/2024</v>
      </c>
      <c r="AU425" s="60"/>
      <c r="AV425" s="58" t="str" cm="1">
        <f t="array" ref="AV425">IF(CONTRATOS[[#This Row],[NOME DO FISCAL ]]="Sem indicação",
   CONTRATOS[[#This Row],[NOME DO FISCAL ]],
   _xlfn.LET(
      _xlpm.s, " "&amp;TRIM(CONTRATOS[[#This Row],[NOME DO FISCAL ]]),
      _xlpm.n, LEN(_xlpm.s)-1,
      _xlpm.idx, _xlfn.SEQUENCE(1,_xlpm.n),
      _xlpm.letras, IF(MID(_xlpm.s,_xlpm.idx,1)=" ", MID(_xlpm.s,_xlpm.idx+1,1), ""),
      _xlfn.TEXTJOIN("",TRUE,_xlpm.letras)
   )
)</f>
        <v>LMFdS</v>
      </c>
      <c r="AW425" s="57" t="str">
        <f>IF(CONTRATOS[[#This Row],[FISCAL DEMANDANTE]]="sem indicação",CONTRATOS[[#This Row],[FISCAL TECNICO]],CONTRATOS[[#This Row],[FISCAL DEMANDANTE]])</f>
        <v>Lorena Magalhães Freire da Silva</v>
      </c>
      <c r="AX425" s="540" t="str" cm="1">
        <f t="array" ref="AX42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425" s="58" t="str">
        <f>_xlfn.CONCAT(CONTRATOS[[#This Row],[ARP ou CONTRATO]],CONTRATOS[[#This Row],[N°ANO]])</f>
        <v>Contrato048/2024</v>
      </c>
      <c r="AZ425" s="293" t="str">
        <f>IF(ISNUMBER(FIND("8.666",AA425)),
"Nos termos da Portaria n° 3.615/2021-GP, a prorrogação de contratos administrativos deverá ser instaurada com antecedência mínima de 60 (sessenta) dias do término da vigência, mediante envio do respectivo expediente à SEADM, via SEI.",
IF(ISNUMBER(FIND("14.133",AA425)),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425" s="556"/>
    </row>
    <row r="426" spans="1:53" s="194" customFormat="1" ht="66" customHeight="1">
      <c r="A426" s="60" t="s">
        <v>2276</v>
      </c>
      <c r="B426" s="57" t="s">
        <v>53</v>
      </c>
      <c r="C426" s="58">
        <v>2024</v>
      </c>
      <c r="D426" s="57" t="s">
        <v>2546</v>
      </c>
      <c r="E426" s="58" t="s">
        <v>2547</v>
      </c>
      <c r="F426" s="59" t="s">
        <v>1716</v>
      </c>
      <c r="G426" s="57" t="s">
        <v>57</v>
      </c>
      <c r="H426" s="58" t="s">
        <v>58</v>
      </c>
      <c r="I426" s="60" t="s">
        <v>1717</v>
      </c>
      <c r="J426" s="61">
        <v>45341</v>
      </c>
      <c r="K426" s="62" t="str">
        <f>TEXT(J426,"DD/MM/AA")</f>
        <v>19/02/24</v>
      </c>
      <c r="L426" s="61">
        <v>45708</v>
      </c>
      <c r="M426" s="63" t="str">
        <f>TEXT(L426,"DD/MM/AA")</f>
        <v>20/02/25</v>
      </c>
      <c r="N426" s="115">
        <f>_xlfn.DAYS(CONTRATOS[[#This Row],[TÉRMINO]],CONTRATOS[[#This Row],[INÍCIO]])</f>
        <v>367</v>
      </c>
      <c r="O426" s="64" t="str">
        <f ca="1">IF(ISBLANK(CONTRATOS[[#This Row],[TÉRMINO]]),"-",IF(ISNUMBER(CONTRATOS[[#This Row],[TÉRMINO]]),IF(CONTRATOS[[#This Row],[TÉRMINO]]&lt;TODAY(),"EXPIRADO",CONTRATOS[[#This Row],[TÉRMINO]]-TODAY()),"INDETERMINADO"))</f>
        <v>EXPIRADO</v>
      </c>
      <c r="P426" s="64" t="str">
        <f ca="1">IF(O426="EXPIRADO","EXPIRADO",(IF(O426&lt;=30,"INFERIOR A 30 DIAS",(IF(O426&lt;=60,"INFERIOR A 60 DIAS",(IF(O426&lt;=90,"INFERIOR A 90 DIAS",(IF(O426&lt;=120,"INFERIOR A 120 DIAS",(IF(O426&lt;150,"INFERIOR A 150 DIAS",(IF(O426=150,"150 DIAS","SUPERIOR A 150 DIAS")))))))))))))</f>
        <v>EXPIRADO</v>
      </c>
      <c r="Q426" s="64" t="str">
        <f ca="1">IF(CONTRATOS[[#This Row],[TÉRMINO]]="","VIGENTE",IF(CONTRATOS[[#This Row],[TÉRMINO]]&gt;=TODAY(),"VIGENTE","EXPIRADO"))</f>
        <v>EXPIRADO</v>
      </c>
      <c r="R426" s="293">
        <v>79980</v>
      </c>
      <c r="S426" s="65" t="s">
        <v>60</v>
      </c>
      <c r="T426" s="66">
        <f>IF(LEFT(AY426,3)="ARP",
    0,
    IFERROR(VLOOKUP(AY426,'M.11 Contratos execução'!A:V,17,FALSE),0)
)</f>
        <v>0</v>
      </c>
      <c r="U426" s="58" t="s">
        <v>78</v>
      </c>
      <c r="V426" s="167" t="s">
        <v>2548</v>
      </c>
      <c r="W426" s="96" cm="1">
        <f t="array" ref="W42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26" s="96" cm="1">
        <f t="array" ref="X42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79980</v>
      </c>
      <c r="Y426" s="67" t="s">
        <v>2549</v>
      </c>
      <c r="Z426" s="158"/>
      <c r="AA426" s="58" t="s">
        <v>64</v>
      </c>
      <c r="AB426" s="58"/>
      <c r="AC426" s="58" t="s">
        <v>66</v>
      </c>
      <c r="AD426" s="168" t="str">
        <f>IF(CONTRATOS[[#This Row],[DIAS_CONTRATO]]&lt;=1800,"PRAZO LEGAL",IF(CONTRATOS[[#This Row],[DIAS_CONTRATO]]&lt;=2130,"EXCEPCIONAL","EMERGENCIAL"))</f>
        <v>PRAZO LEGAL</v>
      </c>
      <c r="AE426" s="116" t="str">
        <f>YEAR(L426) &amp; " - " &amp; IF(MONTH(L426)&lt;=3, "1º Trimestre", IF(MONTH(L426)&lt;=6, "2º Trimestre", IF(MONTH(L426)&lt;=9, "3º Trimestre", IF(MONTH(L426)&lt;=12, "4º Trimestre"))))</f>
        <v>2025 - 1º Trimestre</v>
      </c>
      <c r="AF426" s="130">
        <f>CONTRATOS[[#This Row],[TÉRMINO]]-60</f>
        <v>45648</v>
      </c>
      <c r="AG426" s="116" t="str">
        <f>IF(Z426="","Sem informação", IF(Z426&lt;=AF426, "Dentro do prazo", "Fora do prazo"))</f>
        <v>Sem informação</v>
      </c>
      <c r="AH426" s="58" t="s">
        <v>115</v>
      </c>
      <c r="AI426" s="74"/>
      <c r="AJ426" s="58" t="s">
        <v>164</v>
      </c>
      <c r="AK426" s="58" t="s">
        <v>166</v>
      </c>
      <c r="AL426" s="58" t="s">
        <v>167</v>
      </c>
      <c r="AM426" s="58" t="s">
        <v>291</v>
      </c>
      <c r="AN426" s="58" t="s">
        <v>866</v>
      </c>
      <c r="AO42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enio.reboucas@tjpa.jus.br;jandiara.pires@tjpa.jus.br; augusto.matos@tjpa.jus.br; ; randal.castro@tjpa.jus.br;coordenadoria.contratos@tjpa.jus.br</v>
      </c>
      <c r="AP426" s="143">
        <f ca="1">CONTRATOS[[#This Row],[TÉRMINO]]-TODAY()</f>
        <v>-466</v>
      </c>
      <c r="AQ426" s="58" t="str">
        <f>IF(YEAR(CONTRATOS[[#This Row],[TÉRMINO]])=2024,INT((MONTH(CONTRATOS[[#This Row],[TÉRMINO]])+2)/3),"")</f>
        <v/>
      </c>
      <c r="AR426" s="58"/>
      <c r="AS426" s="58" t="str">
        <f ca="1">IF(TODAY()-AB426&gt;365,"Iniciar Processo de Reajuste","Aguardar anualidade")</f>
        <v>Iniciar Processo de Reajuste</v>
      </c>
      <c r="AT426" s="58" t="str">
        <f>_xlfn.CONCAT(TEXT(B426,"000"),"/",C426)</f>
        <v>018/2024</v>
      </c>
      <c r="AU426" s="58"/>
      <c r="AV426" s="58" t="str" cm="1">
        <f t="array" ref="AV426">IF(CONTRATOS[[#This Row],[NOME DO FISCAL ]]="Sem indicação",
   CONTRATOS[[#This Row],[NOME DO FISCAL ]],
   _xlfn.LET(
      _xlpm.s, " "&amp;TRIM(CONTRATOS[[#This Row],[NOME DO FISCAL ]]),
      _xlpm.n, LEN(_xlpm.s)-1,
      _xlpm.idx, _xlfn.SEQUENCE(1,_xlpm.n),
      _xlpm.letras, IF(MID(_xlpm.s,_xlpm.idx,1)=" ", MID(_xlpm.s,_xlpm.idx+1,1), ""),
      _xlfn.TEXTJOIN("",TRUE,_xlpm.letras)
   )
)</f>
        <v>JLMP</v>
      </c>
      <c r="AW426" s="57" t="str">
        <f>IF(CONTRATOS[[#This Row],[FISCAL DEMANDANTE]]="sem indicação",CONTRATOS[[#This Row],[FISCAL TECNICO]],CONTRATOS[[#This Row],[FISCAL DEMANDANTE]])</f>
        <v xml:space="preserve">Jandiara Luzia Matos Pires </v>
      </c>
      <c r="AX426" s="540" cm="1">
        <f t="array" ref="AX42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11148.04</v>
      </c>
      <c r="AY426" s="58" t="str">
        <f>_xlfn.CONCAT(CONTRATOS[[#This Row],[ARP ou CONTRATO]],CONTRATOS[[#This Row],[N°ANO]])</f>
        <v>Contrato018/2024</v>
      </c>
      <c r="AZ426" s="293" t="str">
        <f>IF(ISNUMBER(FIND("8.666",AA426)),
"Nos termos da Portaria n° 3.615/2021-GP, a prorrogação de contratos administrativos deverá ser instaurada com antecedência mínima de 60 (sessenta) dias do término da vigência, mediante envio do respectivo expediente à SEADM, via SEI.",
IF(ISNUMBER(FIND("14.133",AA426)),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26" s="556"/>
    </row>
    <row r="427" spans="1:53" s="194" customFormat="1" ht="66" customHeight="1">
      <c r="A427" s="60" t="s">
        <v>2276</v>
      </c>
      <c r="B427" s="57" t="s">
        <v>127</v>
      </c>
      <c r="C427" s="93">
        <v>2023</v>
      </c>
      <c r="D427" s="57" t="s">
        <v>330</v>
      </c>
      <c r="E427" s="58" t="s">
        <v>331</v>
      </c>
      <c r="F427" s="59" t="s">
        <v>2550</v>
      </c>
      <c r="G427" s="115" t="s">
        <v>144</v>
      </c>
      <c r="H427" s="58" t="s">
        <v>111</v>
      </c>
      <c r="I427" s="60" t="s">
        <v>474</v>
      </c>
      <c r="J427" s="61">
        <v>45000</v>
      </c>
      <c r="K427" s="62" t="str">
        <f>TEXT(J427,"DD/MM/AA")</f>
        <v>15/03/23</v>
      </c>
      <c r="L427" s="61">
        <v>45366</v>
      </c>
      <c r="M427" s="63" t="str">
        <f>TEXT(L427,"DD/MM/AA")</f>
        <v>15/03/24</v>
      </c>
      <c r="N427" s="115">
        <f>_xlfn.DAYS(CONTRATOS[[#This Row],[TÉRMINO]],CONTRATOS[[#This Row],[INÍCIO]])</f>
        <v>366</v>
      </c>
      <c r="O427" s="64" t="str">
        <f ca="1">IF(ISBLANK(CONTRATOS[[#This Row],[TÉRMINO]]),"-",IF(ISNUMBER(CONTRATOS[[#This Row],[TÉRMINO]]),IF(CONTRATOS[[#This Row],[TÉRMINO]]&lt;TODAY(),"EXPIRADO",CONTRATOS[[#This Row],[TÉRMINO]]-TODAY()),"INDETERMINADO"))</f>
        <v>EXPIRADO</v>
      </c>
      <c r="P427" s="64" t="str">
        <f ca="1">IF(O427="EXPIRADO","EXPIRADO",(IF(O427&lt;=30,"INFERIOR A 30 DIAS",(IF(O427&lt;=60,"INFERIOR A 60 DIAS",(IF(O427&lt;=90,"INFERIOR A 90 DIAS",(IF(O427&lt;=120,"INFERIOR A 120 DIAS",(IF(O427&lt;150,"INFERIOR A 150 DIAS",(IF(O427=150,"150 DIAS","SUPERIOR A 150 DIAS")))))))))))))</f>
        <v>EXPIRADO</v>
      </c>
      <c r="Q427" s="64" t="str">
        <f ca="1">IF(CONTRATOS[[#This Row],[TÉRMINO]]="","VIGENTE",IF(CONTRATOS[[#This Row],[TÉRMINO]]&gt;=TODAY(),"VIGENTE","EXPIRADO"))</f>
        <v>EXPIRADO</v>
      </c>
      <c r="R427" s="293">
        <v>2330033</v>
      </c>
      <c r="S427" s="65" t="s">
        <v>60</v>
      </c>
      <c r="T427" s="66">
        <f>IF(LEFT(AY427,3)="ARP",
    0,
    IFERROR(VLOOKUP(AY427,'M.11 Contratos execução'!A:V,17,FALSE),0)
)</f>
        <v>0</v>
      </c>
      <c r="U427" s="58" t="s">
        <v>98</v>
      </c>
      <c r="V427" s="58" t="s">
        <v>2551</v>
      </c>
      <c r="W427" s="96" t="str" cm="1">
        <f t="array" ref="W42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427" s="96">
        <f>CONTRATOS[[#This Row],[VALOR GLOBAL INICIAL]]</f>
        <v>2330033</v>
      </c>
      <c r="Y427" s="67"/>
      <c r="Z427" s="157"/>
      <c r="AA427" s="58" t="s">
        <v>64</v>
      </c>
      <c r="AB427" s="58"/>
      <c r="AC427" s="58" t="s">
        <v>101</v>
      </c>
      <c r="AD427" s="116" t="str">
        <f>IF(CONTRATOS[[#This Row],[DIAS_CONTRATO]]&lt;=1800,"PRAZO LEGAL",IF(CONTRATOS[[#This Row],[DIAS_CONTRATO]]&lt;=2130,"EXCEPCIONAL","EMERGENCIAL"))</f>
        <v>PRAZO LEGAL</v>
      </c>
      <c r="AE427" s="58" t="str">
        <f>YEAR(L427) &amp; " - " &amp; IF(MONTH(L427)&lt;=3, "1º Trimestre", IF(MONTH(L427)&lt;=6, "2º Trimestre", IF(MONTH(L427)&lt;=9, "3º Trimestre", IF(MONTH(L427)&lt;=12, "4º Trimestre"))))</f>
        <v>2024 - 1º Trimestre</v>
      </c>
      <c r="AF427" s="130">
        <f>CONTRATOS[[#This Row],[TÉRMINO]]-60</f>
        <v>45306</v>
      </c>
      <c r="AG427" s="116" t="str">
        <f>IF(Z427="","Sem informação", IF(Z427&lt;=AF427, "Dentro do prazo", "Fora do prazo"))</f>
        <v>Sem informação</v>
      </c>
      <c r="AH427" s="58" t="s">
        <v>115</v>
      </c>
      <c r="AI427" s="74" t="s">
        <v>2552</v>
      </c>
      <c r="AJ427" s="58" t="s">
        <v>350</v>
      </c>
      <c r="AK427" s="58" t="s">
        <v>350</v>
      </c>
      <c r="AL427" s="58" t="s">
        <v>2553</v>
      </c>
      <c r="AM427" s="115" t="s">
        <v>322</v>
      </c>
      <c r="AN427" s="115" t="s">
        <v>337</v>
      </c>
      <c r="AO427" s="134" t="s">
        <v>2554</v>
      </c>
      <c r="AP427" s="143">
        <f ca="1">CONTRATOS[[#This Row],[TÉRMINO]]-TODAY()</f>
        <v>-808</v>
      </c>
      <c r="AQ427" s="58">
        <f>IF(YEAR(CONTRATOS[[#This Row],[TÉRMINO]])=2024,INT((MONTH(CONTRATOS[[#This Row],[TÉRMINO]])+2)/3),"")</f>
        <v>1</v>
      </c>
      <c r="AR427" s="58"/>
      <c r="AS427" s="58" t="str">
        <f ca="1">IF(TODAY()-AB427&gt;365,"Iniciar Processo de Reajuste","Aguardar anualidade")</f>
        <v>Iniciar Processo de Reajuste</v>
      </c>
      <c r="AT427" s="58" t="str">
        <f>_xlfn.CONCAT(TEXT(B427,"000"),"/",C427)</f>
        <v>020/2023</v>
      </c>
      <c r="AU427" s="58"/>
      <c r="AV427" s="58" t="str" cm="1">
        <f t="array" ref="AV427">IF(CONTRATOS[[#This Row],[NOME DO FISCAL ]]="Sem indicação",
   CONTRATOS[[#This Row],[NOME DO FISCAL ]],
   _xlfn.LET(
      _xlpm.s, " "&amp;TRIM(CONTRATOS[[#This Row],[NOME DO FISCAL ]]),
      _xlpm.n, LEN(_xlpm.s)-1,
      _xlpm.idx, _xlfn.SEQUENCE(1,_xlpm.n),
      _xlpm.letras, IF(MID(_xlpm.s,_xlpm.idx,1)=" ", MID(_xlpm.s,_xlpm.idx+1,1), ""),
      _xlfn.TEXTJOIN("",TRUE,_xlpm.letras)
   )
)</f>
        <v>MVBeS</v>
      </c>
      <c r="AW427" s="57" t="str">
        <f>IF(CONTRATOS[[#This Row],[FISCAL DEMANDANTE]]="sem indicação",CONTRATOS[[#This Row],[FISCAL TECNICO]],CONTRATOS[[#This Row],[FISCAL DEMANDANTE]])</f>
        <v>Marcus Vinicius Barbosa e Silva</v>
      </c>
      <c r="AX427" s="540" t="str" cm="1">
        <f t="array" ref="AX42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427" s="58" t="str">
        <f>_xlfn.CONCAT(CONTRATOS[[#This Row],[ARP ou CONTRATO]],CONTRATOS[[#This Row],[N°ANO]])</f>
        <v>Contrato020/2023</v>
      </c>
      <c r="AZ427" s="293" t="str">
        <f>IF(ISNUMBER(FIND("8.666",AA427)),
"Nos termos da Portaria n° 3.615/2021-GP, a prorrogação de contratos administrativos deverá ser instaurada com antecedência mínima de 60 (sessenta) dias do término da vigência, mediante envio do respectivo expediente à SEADM, via SEI.",
IF(ISNUMBER(FIND("14.133",AA427)),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27" s="556"/>
    </row>
    <row r="428" spans="1:53" s="194" customFormat="1" ht="60.75">
      <c r="A428" s="58" t="s">
        <v>52</v>
      </c>
      <c r="B428" s="57" t="s">
        <v>570</v>
      </c>
      <c r="C428" s="69" t="s">
        <v>2555</v>
      </c>
      <c r="D428" s="57" t="s">
        <v>2556</v>
      </c>
      <c r="E428" s="58" t="s">
        <v>2557</v>
      </c>
      <c r="F428" s="59" t="s">
        <v>2558</v>
      </c>
      <c r="G428" s="115" t="s">
        <v>387</v>
      </c>
      <c r="H428" s="58" t="s">
        <v>132</v>
      </c>
      <c r="I428" s="60" t="s">
        <v>2559</v>
      </c>
      <c r="J428" s="61">
        <v>41613</v>
      </c>
      <c r="K428" s="62" t="str">
        <f>TEXT(J428,"DD/MM/AA")</f>
        <v>05/12/13</v>
      </c>
      <c r="L428" s="61">
        <v>45632</v>
      </c>
      <c r="M428" s="63" t="str">
        <f>TEXT(L428,"DD/MM/AA")</f>
        <v>06/12/24</v>
      </c>
      <c r="N428" s="62">
        <f>_xlfn.DAYS(CONTRATOS[[#This Row],[TÉRMINO]],CONTRATOS[[#This Row],[INÍCIO]])</f>
        <v>4019</v>
      </c>
      <c r="O428" s="64" t="str">
        <f ca="1">IF(ISBLANK(CONTRATOS[[#This Row],[TÉRMINO]]),"-",IF(ISNUMBER(CONTRATOS[[#This Row],[TÉRMINO]]),IF(CONTRATOS[[#This Row],[TÉRMINO]]&lt;TODAY(),"EXPIRADO",CONTRATOS[[#This Row],[TÉRMINO]]-TODAY()),"INDETERMINADO"))</f>
        <v>EXPIRADO</v>
      </c>
      <c r="P428" s="64" t="str">
        <f ca="1">IF(O428="EXPIRADO","EXPIRADO",(IF(O428&lt;=30,"INFERIOR A 30 DIAS",(IF(O428&lt;=60,"INFERIOR A 60 DIAS",(IF(O428&lt;=90,"INFERIOR A 90 DIAS",(IF(O428&lt;=120,"INFERIOR A 120 DIAS",(IF(O428&lt;150,"INFERIOR A 150 DIAS",(IF(O428=150,"150 DIAS","SUPERIOR A 150 DIAS")))))))))))))</f>
        <v>EXPIRADO</v>
      </c>
      <c r="Q428" s="64" t="str">
        <f ca="1">IF(CONTRATOS[[#This Row],[TÉRMINO]]="","VIGENTE",IF(CONTRATOS[[#This Row],[TÉRMINO]]&gt;=TODAY(),"VIGENTE","EXPIRADO"))</f>
        <v>EXPIRADO</v>
      </c>
      <c r="R428" s="72">
        <v>72000</v>
      </c>
      <c r="S428" s="65" t="s">
        <v>60</v>
      </c>
      <c r="T428" s="66">
        <f>IF(LEFT(AY428,3)="ARP",
    0,
    IFERROR(VLOOKUP(AY428,'M.11 Contratos execução'!A:V,17,FALSE),0)
)</f>
        <v>0</v>
      </c>
      <c r="U428" s="58" t="s">
        <v>78</v>
      </c>
      <c r="V428" s="58" t="s">
        <v>2560</v>
      </c>
      <c r="W428" s="96" t="str" cm="1">
        <f t="array" ref="W42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428" s="96">
        <f>CONTRATOS[[#This Row],[VALOR GLOBAL INICIAL]]</f>
        <v>72000</v>
      </c>
      <c r="Y428" s="67" t="s">
        <v>2561</v>
      </c>
      <c r="Z428" s="158"/>
      <c r="AA428" s="58" t="s">
        <v>64</v>
      </c>
      <c r="AB428" s="58"/>
      <c r="AC428" s="58" t="s">
        <v>65</v>
      </c>
      <c r="AD428" s="58" t="str">
        <f>IF(CONTRATOS[[#This Row],[DIAS_CONTRATO]]&lt;=1800,"PRAZO LEGAL",IF(CONTRATOS[[#This Row],[DIAS_CONTRATO]]&lt;=2130,"EXCEPCIONAL","EMERGENCIAL"))</f>
        <v>EMERGENCIAL</v>
      </c>
      <c r="AE428" s="58" t="str">
        <f>YEAR(L428) &amp; " - " &amp; IF(MONTH(L428)&lt;=3, "1º Trimestre", IF(MONTH(L428)&lt;=6, "2º Trimestre", IF(MONTH(L428)&lt;=9, "3º Trimestre", IF(MONTH(L428)&lt;=12, "4º Trimestre"))))</f>
        <v>2024 - 4º Trimestre</v>
      </c>
      <c r="AF428" s="61">
        <f>CONTRATOS[[#This Row],[TÉRMINO]]-60</f>
        <v>45572</v>
      </c>
      <c r="AG428" s="116" t="str">
        <f>IF(Z428="","Sem informação", IF(Z428&lt;=AF428, "Dentro do prazo", "Fora do prazo"))</f>
        <v>Sem informação</v>
      </c>
      <c r="AH428" s="58" t="s">
        <v>1306</v>
      </c>
      <c r="AI428" s="74"/>
      <c r="AJ428" s="58" t="s">
        <v>138</v>
      </c>
      <c r="AK428" s="58" t="s">
        <v>138</v>
      </c>
      <c r="AL428" s="58" t="s">
        <v>139</v>
      </c>
      <c r="AM428" s="115" t="s">
        <v>69</v>
      </c>
      <c r="AN428" s="115" t="s">
        <v>1660</v>
      </c>
      <c r="AO428" s="172" t="s">
        <v>2354</v>
      </c>
      <c r="AP428" s="143">
        <f ca="1">CONTRATOS[[#This Row],[TÉRMINO]]-TODAY()</f>
        <v>-542</v>
      </c>
      <c r="AQ428" s="58">
        <f>IF(YEAR(CONTRATOS[[#This Row],[TÉRMINO]])=2024,INT((MONTH(CONTRATOS[[#This Row],[TÉRMINO]])+2)/3),"")</f>
        <v>4</v>
      </c>
      <c r="AR428" s="58"/>
      <c r="AS428" s="58" t="str">
        <f ca="1">IF(TODAY()-AB428&gt;365,"Iniciar Processo de Reajuste","Aguardar anualidade")</f>
        <v>Iniciar Processo de Reajuste</v>
      </c>
      <c r="AT428" s="58" t="str">
        <f>_xlfn.CONCAT(TEXT(B428,"000"),"/",C428)</f>
        <v>075/2013</v>
      </c>
      <c r="AU428" s="58"/>
      <c r="AV428" s="58" t="str" cm="1">
        <f t="array" ref="AV428">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428" s="57" t="str">
        <f>IF(CONTRATOS[[#This Row],[FISCAL DEMANDANTE]]="sem indicação",CONTRATOS[[#This Row],[FISCAL TECNICO]],CONTRATOS[[#This Row],[FISCAL DEMANDANTE]])</f>
        <v>Jose Nasareno de Macedo Silva</v>
      </c>
      <c r="AX428" s="540" t="str" cm="1">
        <f t="array" ref="AX42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428" s="58" t="str">
        <f>_xlfn.CONCAT(CONTRATOS[[#This Row],[ARP ou CONTRATO]],CONTRATOS[[#This Row],[N°ANO]])</f>
        <v>CONTRATO075/2013</v>
      </c>
      <c r="AZ428" s="293" t="str">
        <f>IF(ISNUMBER(FIND("8.666",AA428)),
"Nos termos da Portaria n° 3.615/2021-GP, a prorrogação de contratos administrativos deverá ser instaurada com antecedência mínima de 60 (sessenta) dias do término da vigência, mediante envio do respectivo expediente à SEADM, via SEI.",
IF(ISNUMBER(FIND("14.133",AA428)),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28" s="556"/>
    </row>
    <row r="429" spans="1:53" s="194" customFormat="1" ht="60">
      <c r="A429" s="58" t="s">
        <v>52</v>
      </c>
      <c r="B429" s="68" t="s">
        <v>436</v>
      </c>
      <c r="C429" s="69">
        <v>2021</v>
      </c>
      <c r="D429" s="57" t="s">
        <v>2562</v>
      </c>
      <c r="E429" s="58" t="s">
        <v>2563</v>
      </c>
      <c r="F429" s="59" t="s">
        <v>2564</v>
      </c>
      <c r="G429" s="115" t="s">
        <v>144</v>
      </c>
      <c r="H429" s="58" t="s">
        <v>111</v>
      </c>
      <c r="I429" s="60" t="s">
        <v>377</v>
      </c>
      <c r="J429" s="61">
        <v>44539</v>
      </c>
      <c r="K429" s="62" t="str">
        <f>TEXT(J429,"DD/MM/AA")</f>
        <v>09/12/21</v>
      </c>
      <c r="L429" s="61">
        <v>45635</v>
      </c>
      <c r="M429" s="63" t="str">
        <f>TEXT(L429,"DD/MM/AA")</f>
        <v>09/12/24</v>
      </c>
      <c r="N429" s="62">
        <f>_xlfn.DAYS(CONTRATOS[[#This Row],[TÉRMINO]],CONTRATOS[[#This Row],[INÍCIO]])</f>
        <v>1096</v>
      </c>
      <c r="O429" s="64" t="str">
        <f ca="1">IF(ISBLANK(CONTRATOS[[#This Row],[TÉRMINO]]),"-",IF(ISNUMBER(CONTRATOS[[#This Row],[TÉRMINO]]),IF(CONTRATOS[[#This Row],[TÉRMINO]]&lt;TODAY(),"EXPIRADO",CONTRATOS[[#This Row],[TÉRMINO]]-TODAY()),"INDETERMINADO"))</f>
        <v>EXPIRADO</v>
      </c>
      <c r="P429" s="64" t="str">
        <f ca="1">IF(O429="EXPIRADO","EXPIRADO",(IF(O429&lt;=30,"INFERIOR A 30 DIAS",(IF(O429&lt;=60,"INFERIOR A 60 DIAS",(IF(O429&lt;=90,"INFERIOR A 90 DIAS",(IF(O429&lt;=120,"INFERIOR A 120 DIAS",(IF(O429&lt;150,"INFERIOR A 150 DIAS",(IF(O429=150,"150 DIAS","SUPERIOR A 150 DIAS")))))))))))))</f>
        <v>EXPIRADO</v>
      </c>
      <c r="Q429" s="64" t="str">
        <f ca="1">IF(CONTRATOS[[#This Row],[TÉRMINO]]="","VIGENTE",IF(CONTRATOS[[#This Row],[TÉRMINO]]&gt;=TODAY(),"VIGENTE","EXPIRADO"))</f>
        <v>EXPIRADO</v>
      </c>
      <c r="R429" s="72">
        <v>511732</v>
      </c>
      <c r="S429" s="65" t="s">
        <v>60</v>
      </c>
      <c r="T429" s="66">
        <f>IF(LEFT(AY429,3)="ARP",
    0,
    IFERROR(VLOOKUP(AY429,'M.11 Contratos execução'!A:V,17,FALSE),0)
)</f>
        <v>0</v>
      </c>
      <c r="U429" s="58" t="s">
        <v>98</v>
      </c>
      <c r="V429" s="58" t="s">
        <v>2565</v>
      </c>
      <c r="W429" s="96" t="str" cm="1">
        <f t="array" ref="W42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429" s="96">
        <f>CONTRATOS[[#This Row],[VALOR GLOBAL INICIAL]]</f>
        <v>511732</v>
      </c>
      <c r="Y429" s="67" t="s">
        <v>2566</v>
      </c>
      <c r="Z429" s="158"/>
      <c r="AA429" s="58" t="s">
        <v>64</v>
      </c>
      <c r="AB429" s="58"/>
      <c r="AC429" s="58" t="s">
        <v>65</v>
      </c>
      <c r="AD429" s="58" t="str">
        <f>IF(CONTRATOS[[#This Row],[DIAS_CONTRATO]]&lt;=1800,"PRAZO LEGAL",IF(CONTRATOS[[#This Row],[DIAS_CONTRATO]]&lt;=2130,"EXCEPCIONAL","EMERGENCIAL"))</f>
        <v>PRAZO LEGAL</v>
      </c>
      <c r="AE429" s="58" t="str">
        <f>YEAR(L429) &amp; " - " &amp; IF(MONTH(L429)&lt;=3, "1º Trimestre", IF(MONTH(L429)&lt;=6, "2º Trimestre", IF(MONTH(L429)&lt;=9, "3º Trimestre", IF(MONTH(L429)&lt;=12, "4º Trimestre"))))</f>
        <v>2024 - 4º Trimestre</v>
      </c>
      <c r="AF429" s="61">
        <f>CONTRATOS[[#This Row],[TÉRMINO]]-60</f>
        <v>45575</v>
      </c>
      <c r="AG429" s="116" t="str">
        <f>IF(Z429="","Sem informação", IF(Z429&lt;=AF429, "Dentro do prazo", "Fora do prazo"))</f>
        <v>Sem informação</v>
      </c>
      <c r="AH429" s="79" t="s">
        <v>1306</v>
      </c>
      <c r="AI429" s="74"/>
      <c r="AJ429" s="58" t="s">
        <v>348</v>
      </c>
      <c r="AK429" s="58" t="s">
        <v>322</v>
      </c>
      <c r="AL429" s="58" t="s">
        <v>102</v>
      </c>
      <c r="AM429" s="115" t="s">
        <v>322</v>
      </c>
      <c r="AN429" s="115" t="s">
        <v>104</v>
      </c>
      <c r="AO429" s="134" t="s">
        <v>2567</v>
      </c>
      <c r="AP429" s="143">
        <f ca="1">CONTRATOS[[#This Row],[TÉRMINO]]-TODAY()</f>
        <v>-539</v>
      </c>
      <c r="AQ429" s="58">
        <f>IF(YEAR(CONTRATOS[[#This Row],[TÉRMINO]])=2024,INT((MONTH(CONTRATOS[[#This Row],[TÉRMINO]])+2)/3),"")</f>
        <v>4</v>
      </c>
      <c r="AR429" s="58"/>
      <c r="AS429" s="58" t="str">
        <f ca="1">IF(TODAY()-AB429&gt;365,"Iniciar Processo de Reajuste","Aguardar anualidade")</f>
        <v>Iniciar Processo de Reajuste</v>
      </c>
      <c r="AT429" s="58" t="str">
        <f>_xlfn.CONCAT(TEXT(B429,"000"),"/",C429)</f>
        <v>070/2021</v>
      </c>
      <c r="AU429" s="58"/>
      <c r="AV429" s="58" t="str" cm="1">
        <f t="array" ref="AV429">IF(CONTRATOS[[#This Row],[NOME DO FISCAL ]]="Sem indicação",
   CONTRATOS[[#This Row],[NOME DO FISCAL ]],
   _xlfn.LET(
      _xlpm.s, " "&amp;TRIM(CONTRATOS[[#This Row],[NOME DO FISCAL ]]),
      _xlpm.n, LEN(_xlpm.s)-1,
      _xlpm.idx, _xlfn.SEQUENCE(1,_xlpm.n),
      _xlpm.letras, IF(MID(_xlpm.s,_xlpm.idx,1)=" ", MID(_xlpm.s,_xlpm.idx+1,1), ""),
      _xlfn.TEXTJOIN("",TRUE,_xlpm.letras)
   )
)</f>
        <v>EJMB</v>
      </c>
      <c r="AW429" s="57" t="str">
        <f>IF(CONTRATOS[[#This Row],[FISCAL DEMANDANTE]]="sem indicação",CONTRATOS[[#This Row],[FISCAL TECNICO]],CONTRATOS[[#This Row],[FISCAL DEMANDANTE]])</f>
        <v>Erick Johny Maciel Bol</v>
      </c>
      <c r="AX429" s="540" t="str" cm="1">
        <f t="array" ref="AX42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429" s="58" t="str">
        <f>_xlfn.CONCAT(CONTRATOS[[#This Row],[ARP ou CONTRATO]],CONTRATOS[[#This Row],[N°ANO]])</f>
        <v>CONTRATO070/2021</v>
      </c>
      <c r="AZ429" s="293" t="str">
        <f>IF(ISNUMBER(FIND("8.666",AA429)),
"Nos termos da Portaria n° 3.615/2021-GP, a prorrogação de contratos administrativos deverá ser instaurada com antecedência mínima de 60 (sessenta) dias do término da vigência, mediante envio do respectivo expediente à SEADM, via SEI.",
IF(ISNUMBER(FIND("14.133",AA429)),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29" s="556"/>
    </row>
    <row r="430" spans="1:53" s="194" customFormat="1" ht="84">
      <c r="A430" s="58" t="s">
        <v>52</v>
      </c>
      <c r="B430" s="57" t="s">
        <v>539</v>
      </c>
      <c r="C430" s="69">
        <v>2022</v>
      </c>
      <c r="D430" s="57" t="s">
        <v>2568</v>
      </c>
      <c r="E430" s="58" t="s">
        <v>2569</v>
      </c>
      <c r="F430" s="59" t="s">
        <v>2570</v>
      </c>
      <c r="G430" s="62" t="s">
        <v>57</v>
      </c>
      <c r="H430" s="58" t="s">
        <v>111</v>
      </c>
      <c r="I430" s="58" t="s">
        <v>1226</v>
      </c>
      <c r="J430" s="61">
        <v>44908</v>
      </c>
      <c r="K430" s="62" t="str">
        <f>TEXT(J430,"DD/MM/AA")</f>
        <v>13/12/22</v>
      </c>
      <c r="L430" s="61">
        <v>45639</v>
      </c>
      <c r="M430" s="63" t="str">
        <f>TEXT(L430,"DD/MM/AA")</f>
        <v>13/12/24</v>
      </c>
      <c r="N430" s="62">
        <f>_xlfn.DAYS(CONTRATOS[[#This Row],[TÉRMINO]],CONTRATOS[[#This Row],[INÍCIO]])</f>
        <v>731</v>
      </c>
      <c r="O430" s="70" t="str">
        <f ca="1">IF(ISBLANK(CONTRATOS[[#This Row],[TÉRMINO]]),"-",IF(ISNUMBER(CONTRATOS[[#This Row],[TÉRMINO]]),IF(CONTRATOS[[#This Row],[TÉRMINO]]&lt;TODAY(),"EXPIRADO",CONTRATOS[[#This Row],[TÉRMINO]]-TODAY()),"INDETERMINADO"))</f>
        <v>EXPIRADO</v>
      </c>
      <c r="P430" s="64" t="str">
        <f ca="1">IF(O430="EXPIRADO","EXPIRADO",(IF(O430&lt;=30,"INFERIOR A 30 DIAS",(IF(O430&lt;=60,"INFERIOR A 60 DIAS",(IF(O430&lt;=90,"INFERIOR A 90 DIAS",(IF(O430&lt;=120,"INFERIOR A 120 DIAS",(IF(O430&lt;150,"INFERIOR A 150 DIAS",(IF(O430=150,"150 DIAS","SUPERIOR A 150 DIAS")))))))))))))</f>
        <v>EXPIRADO</v>
      </c>
      <c r="Q430" s="64" t="str">
        <f ca="1">IF(CONTRATOS[[#This Row],[TÉRMINO]]="","VIGENTE",IF(CONTRATOS[[#This Row],[TÉRMINO]]&gt;=TODAY(),"VIGENTE","EXPIRADO"))</f>
        <v>EXPIRADO</v>
      </c>
      <c r="R430" s="72">
        <v>240300</v>
      </c>
      <c r="S430" s="65" t="s">
        <v>60</v>
      </c>
      <c r="T430" s="66">
        <f>IF(LEFT(AY430,3)="ARP",
    0,
    IFERROR(VLOOKUP(AY430,'M.11 Contratos execução'!A:V,17,FALSE),0)
)</f>
        <v>0</v>
      </c>
      <c r="U430" s="58" t="s">
        <v>78</v>
      </c>
      <c r="V430" s="58" t="s">
        <v>2571</v>
      </c>
      <c r="W430" s="96" t="str" cm="1">
        <f t="array" ref="W43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430" s="96">
        <f>CONTRATOS[[#This Row],[VALOR GLOBAL INICIAL]]</f>
        <v>240300</v>
      </c>
      <c r="Y430" s="67" t="s">
        <v>2572</v>
      </c>
      <c r="Z430" s="158"/>
      <c r="AA430" s="58" t="s">
        <v>64</v>
      </c>
      <c r="AB430" s="58"/>
      <c r="AC430" s="58" t="s">
        <v>65</v>
      </c>
      <c r="AD430" s="58" t="str">
        <f>IF(CONTRATOS[[#This Row],[DIAS_CONTRATO]]&lt;=1800,"PRAZO LEGAL",IF(CONTRATOS[[#This Row],[DIAS_CONTRATO]]&lt;=2130,"EXCEPCIONAL","EMERGENCIAL"))</f>
        <v>PRAZO LEGAL</v>
      </c>
      <c r="AE430" s="58" t="str">
        <f>YEAR(L430) &amp; " - " &amp; IF(MONTH(L430)&lt;=3, "1º Trimestre", IF(MONTH(L430)&lt;=6, "2º Trimestre", IF(MONTH(L430)&lt;=9, "3º Trimestre", IF(MONTH(L430)&lt;=12, "4º Trimestre"))))</f>
        <v>2024 - 4º Trimestre</v>
      </c>
      <c r="AF430" s="61">
        <f>CONTRATOS[[#This Row],[TÉRMINO]]-60</f>
        <v>45579</v>
      </c>
      <c r="AG430" s="116" t="str">
        <f>IF(Z430="","Sem informação", IF(Z430&lt;=AF430, "Dentro do prazo", "Fora do prazo"))</f>
        <v>Sem informação</v>
      </c>
      <c r="AH430" s="79" t="s">
        <v>115</v>
      </c>
      <c r="AI430" s="58" t="s">
        <v>2573</v>
      </c>
      <c r="AJ430" s="58" t="s">
        <v>164</v>
      </c>
      <c r="AK430" s="58" t="s">
        <v>866</v>
      </c>
      <c r="AL430" s="58" t="s">
        <v>167</v>
      </c>
      <c r="AM430" s="62" t="s">
        <v>69</v>
      </c>
      <c r="AN430" s="62" t="s">
        <v>165</v>
      </c>
      <c r="AO43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enio.reboucas@tjpa.jus.br;randal.castro@tjpa.jus.br; augusto.matos@tjpa.jus.br; ; helton.rocha@tjpa.jus.br;coordenadoria.contratos@tjpa.jus.br</v>
      </c>
      <c r="AP430" s="143">
        <f ca="1">CONTRATOS[[#This Row],[TÉRMINO]]-TODAY()</f>
        <v>-535</v>
      </c>
      <c r="AQ430" s="58">
        <f>IF(YEAR(CONTRATOS[[#This Row],[TÉRMINO]])=2024,INT((MONTH(CONTRATOS[[#This Row],[TÉRMINO]])+2)/3),"")</f>
        <v>4</v>
      </c>
      <c r="AR430" s="58"/>
      <c r="AS430" s="58" t="str">
        <f ca="1">IF(TODAY()-AB430&gt;365,"Iniciar Processo de Reajuste","Aguardar anualidade")</f>
        <v>Iniciar Processo de Reajuste</v>
      </c>
      <c r="AT430" s="58" t="str">
        <f>_xlfn.CONCAT(TEXT(B430,"000"),"/",C430)</f>
        <v>101/2022</v>
      </c>
      <c r="AU430" s="58"/>
      <c r="AV430" s="58" t="str" cm="1">
        <f t="array" ref="AV430">IF(CONTRATOS[[#This Row],[NOME DO FISCAL ]]="Sem indicação",
   CONTRATOS[[#This Row],[NOME DO FISCAL ]],
   _xlfn.LET(
      _xlpm.s, " "&amp;TRIM(CONTRATOS[[#This Row],[NOME DO FISCAL ]]),
      _xlpm.n, LEN(_xlpm.s)-1,
      _xlpm.idx, _xlfn.SEQUENCE(1,_xlpm.n),
      _xlpm.letras, IF(MID(_xlpm.s,_xlpm.idx,1)=" ", MID(_xlpm.s,_xlpm.idx+1,1), ""),
      _xlfn.TEXTJOIN("",TRUE,_xlpm.letras)
   )
)</f>
        <v>RWFdC</v>
      </c>
      <c r="AW430" s="57" t="str">
        <f>IF(CONTRATOS[[#This Row],[FISCAL DEMANDANTE]]="sem indicação",CONTRATOS[[#This Row],[FISCAL TECNICO]],CONTRATOS[[#This Row],[FISCAL DEMANDANTE]])</f>
        <v>Randal Willams Ferreira de Castro</v>
      </c>
      <c r="AX430" s="540" t="str" cm="1">
        <f t="array" ref="AX43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430" s="58" t="str">
        <f>_xlfn.CONCAT(CONTRATOS[[#This Row],[ARP ou CONTRATO]],CONTRATOS[[#This Row],[N°ANO]])</f>
        <v>CONTRATO101/2022</v>
      </c>
      <c r="AZ430" s="293" t="str">
        <f>IF(ISNUMBER(FIND("8.666",AA430)),
"Nos termos da Portaria n° 3.615/2021-GP, a prorrogação de contratos administrativos deverá ser instaurada com antecedência mínima de 60 (sessenta) dias do término da vigência, mediante envio do respectivo expediente à SEADM, via SEI.",
IF(ISNUMBER(FIND("14.133",AA430)),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30" s="556"/>
    </row>
    <row r="431" spans="1:53" s="194" customFormat="1" ht="60">
      <c r="A431" s="58" t="s">
        <v>52</v>
      </c>
      <c r="B431" s="57" t="s">
        <v>715</v>
      </c>
      <c r="C431" s="58">
        <v>2023</v>
      </c>
      <c r="D431" s="57" t="s">
        <v>2574</v>
      </c>
      <c r="E431" s="58" t="s">
        <v>2575</v>
      </c>
      <c r="F431" s="59" t="s">
        <v>2576</v>
      </c>
      <c r="G431" s="57" t="s">
        <v>57</v>
      </c>
      <c r="H431" s="58" t="s">
        <v>58</v>
      </c>
      <c r="I431" s="60" t="s">
        <v>2577</v>
      </c>
      <c r="J431" s="61">
        <v>45273</v>
      </c>
      <c r="K431" s="62" t="str">
        <f>TEXT(J431,"DD/MM/AA")</f>
        <v>13/12/23</v>
      </c>
      <c r="L431" s="61">
        <v>45639</v>
      </c>
      <c r="M431" s="63" t="str">
        <f>TEXT(L431,"DD/MM/AA")</f>
        <v>13/12/24</v>
      </c>
      <c r="N431" s="115">
        <f>_xlfn.DAYS(CONTRATOS[[#This Row],[TÉRMINO]],CONTRATOS[[#This Row],[INÍCIO]])</f>
        <v>366</v>
      </c>
      <c r="O431" s="64" t="str">
        <f ca="1">IF(ISBLANK(CONTRATOS[[#This Row],[TÉRMINO]]),"-",IF(ISNUMBER(CONTRATOS[[#This Row],[TÉRMINO]]),IF(CONTRATOS[[#This Row],[TÉRMINO]]&lt;TODAY(),"EXPIRADO",CONTRATOS[[#This Row],[TÉRMINO]]-TODAY()),"INDETERMINADO"))</f>
        <v>EXPIRADO</v>
      </c>
      <c r="P431" s="64" t="str">
        <f ca="1">IF(O431="EXPIRADO","EXPIRADO",(IF(O431&lt;=30,"INFERIOR A 30 DIAS",(IF(O431&lt;=60,"INFERIOR A 60 DIAS",(IF(O431&lt;=90,"INFERIOR A 90 DIAS",(IF(O431&lt;=120,"INFERIOR A 120 DIAS",(IF(O431&lt;150,"INFERIOR A 150 DIAS",(IF(O431=150,"150 DIAS","SUPERIOR A 150 DIAS")))))))))))))</f>
        <v>EXPIRADO</v>
      </c>
      <c r="Q431" s="64" t="str">
        <f ca="1">IF(CONTRATOS[[#This Row],[TÉRMINO]]="","VIGENTE",IF(CONTRATOS[[#This Row],[TÉRMINO]]&gt;=TODAY(),"VIGENTE","EXPIRADO"))</f>
        <v>EXPIRADO</v>
      </c>
      <c r="R431" s="72">
        <v>99450</v>
      </c>
      <c r="S431" s="65" t="s">
        <v>60</v>
      </c>
      <c r="T431" s="66">
        <f>IF(LEFT(AY431,3)="ARP",
    0,
    IFERROR(VLOOKUP(AY431,'M.11 Contratos execução'!A:V,17,FALSE),0)
)</f>
        <v>0</v>
      </c>
      <c r="U431" s="58" t="s">
        <v>78</v>
      </c>
      <c r="V431" s="58" t="s">
        <v>2578</v>
      </c>
      <c r="W431" s="96" t="str" cm="1">
        <f t="array" ref="W43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431" s="96">
        <f>CONTRATOS[[#This Row],[VALOR GLOBAL INICIAL]]</f>
        <v>99450</v>
      </c>
      <c r="Y431" s="67" t="s">
        <v>2579</v>
      </c>
      <c r="Z431" s="157">
        <v>45558</v>
      </c>
      <c r="AA431" s="60" t="s">
        <v>64</v>
      </c>
      <c r="AB431" s="58"/>
      <c r="AC431" s="58" t="s">
        <v>65</v>
      </c>
      <c r="AD431" s="116" t="str">
        <f>IF(CONTRATOS[[#This Row],[DIAS_CONTRATO]]&lt;=1800,"PRAZO LEGAL",IF(CONTRATOS[[#This Row],[DIAS_CONTRATO]]&lt;=2130,"EXCEPCIONAL","EMERGENCIAL"))</f>
        <v>PRAZO LEGAL</v>
      </c>
      <c r="AE431" s="58" t="str">
        <f>YEAR(L431) &amp; " - " &amp; IF(MONTH(L431)&lt;=3, "1º Trimestre", IF(MONTH(L431)&lt;=6, "2º Trimestre", IF(MONTH(L431)&lt;=9, "3º Trimestre", IF(MONTH(L431)&lt;=12, "4º Trimestre"))))</f>
        <v>2024 - 4º Trimestre</v>
      </c>
      <c r="AF431" s="130">
        <f>CONTRATOS[[#This Row],[TÉRMINO]]-60</f>
        <v>45579</v>
      </c>
      <c r="AG431" s="116" t="str">
        <f>IF(Z431="","Sem informação", IF(Z431&lt;=AF431, "Dentro do prazo", "Fora do prazo"))</f>
        <v>Dentro do prazo</v>
      </c>
      <c r="AH431" s="79" t="s">
        <v>66</v>
      </c>
      <c r="AI431" s="74"/>
      <c r="AJ431" s="58" t="s">
        <v>302</v>
      </c>
      <c r="AK431" s="58" t="s">
        <v>1080</v>
      </c>
      <c r="AL431" s="58" t="s">
        <v>1080</v>
      </c>
      <c r="AM431" s="115" t="s">
        <v>69</v>
      </c>
      <c r="AN431" s="115" t="s">
        <v>69</v>
      </c>
      <c r="AO431" s="134" t="s">
        <v>2580</v>
      </c>
      <c r="AP431" s="143">
        <f ca="1">CONTRATOS[[#This Row],[TÉRMINO]]-TODAY()</f>
        <v>-535</v>
      </c>
      <c r="AQ431" s="58">
        <f>IF(YEAR(CONTRATOS[[#This Row],[TÉRMINO]])=2024,INT((MONTH(CONTRATOS[[#This Row],[TÉRMINO]])+2)/3),"")</f>
        <v>4</v>
      </c>
      <c r="AR431" s="58"/>
      <c r="AS431" s="58" t="str">
        <f ca="1">IF(TODAY()-AB431&gt;365,"Iniciar Processo de Reajuste","Aguardar anualidade")</f>
        <v>Iniciar Processo de Reajuste</v>
      </c>
      <c r="AT431" s="58" t="str">
        <f>_xlfn.CONCAT(TEXT(B431,"000"),"/",C431)</f>
        <v>109/2023</v>
      </c>
      <c r="AU431" s="58"/>
      <c r="AV431" s="58" t="str" cm="1">
        <f t="array" ref="AV431">IF(CONTRATOS[[#This Row],[NOME DO FISCAL ]]="Sem indicação",
   CONTRATOS[[#This Row],[NOME DO FISCAL ]],
   _xlfn.LET(
      _xlpm.s, " "&amp;TRIM(CONTRATOS[[#This Row],[NOME DO FISCAL ]]),
      _xlpm.n, LEN(_xlpm.s)-1,
      _xlpm.idx, _xlfn.SEQUENCE(1,_xlpm.n),
      _xlpm.letras, IF(MID(_xlpm.s,_xlpm.idx,1)=" ", MID(_xlpm.s,_xlpm.idx+1,1), ""),
      _xlfn.TEXTJOIN("",TRUE,_xlpm.letras)
   )
)</f>
        <v>JdON</v>
      </c>
      <c r="AW431" s="57" t="str">
        <f>IF(CONTRATOS[[#This Row],[FISCAL DEMANDANTE]]="sem indicação",CONTRATOS[[#This Row],[FISCAL TECNICO]],CONTRATOS[[#This Row],[FISCAL DEMANDANTE]])</f>
        <v>Josiane de Oliveira Neves</v>
      </c>
      <c r="AX431" s="540" t="str" cm="1">
        <f t="array" ref="AX43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431" s="58" t="str">
        <f>_xlfn.CONCAT(CONTRATOS[[#This Row],[ARP ou CONTRATO]],CONTRATOS[[#This Row],[N°ANO]])</f>
        <v>CONTRATO109/2023</v>
      </c>
      <c r="AZ431" s="293" t="str">
        <f>IF(ISNUMBER(FIND("8.666",AA431)),
"Nos termos da Portaria n° 3.615/2021-GP, a prorrogação de contratos administrativos deverá ser instaurada com antecedência mínima de 60 (sessenta) dias do término da vigência, mediante envio do respectivo expediente à SEADM, via SEI.",
IF(ISNUMBER(FIND("14.133",AA431)),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31" s="556"/>
    </row>
    <row r="432" spans="1:53" s="194" customFormat="1" ht="130.5">
      <c r="A432" s="58" t="s">
        <v>52</v>
      </c>
      <c r="B432" s="107" t="s">
        <v>771</v>
      </c>
      <c r="C432" s="83">
        <v>2024</v>
      </c>
      <c r="D432" s="107" t="s">
        <v>2581</v>
      </c>
      <c r="E432" s="83" t="s">
        <v>2582</v>
      </c>
      <c r="F432" s="108" t="s">
        <v>2583</v>
      </c>
      <c r="G432" s="107" t="s">
        <v>144</v>
      </c>
      <c r="H432" s="83" t="s">
        <v>145</v>
      </c>
      <c r="I432" s="83" t="s">
        <v>2584</v>
      </c>
      <c r="J432" s="109">
        <v>45457</v>
      </c>
      <c r="K432" s="62" t="str">
        <f>TEXT(J432,"DD/MM/AA")</f>
        <v>14/06/24</v>
      </c>
      <c r="L432" s="109">
        <v>45640</v>
      </c>
      <c r="M432" s="63" t="str">
        <f>TEXT(L432,"DD/MM/AA")</f>
        <v>14/12/24</v>
      </c>
      <c r="N432" s="115">
        <f>_xlfn.DAYS(CONTRATOS[[#This Row],[TÉRMINO]],CONTRATOS[[#This Row],[INÍCIO]])</f>
        <v>183</v>
      </c>
      <c r="O432" s="112" t="str">
        <f ca="1">IF(ISBLANK(CONTRATOS[[#This Row],[TÉRMINO]]),"-",IF(ISNUMBER(CONTRATOS[[#This Row],[TÉRMINO]]),IF(CONTRATOS[[#This Row],[TÉRMINO]]&lt;TODAY(),"EXPIRADO",CONTRATOS[[#This Row],[TÉRMINO]]-TODAY()),"INDETERMINADO"))</f>
        <v>EXPIRADO</v>
      </c>
      <c r="P432" s="112" t="str">
        <f ca="1">IF(O432="EXPIRADO","EXPIRADO",(IF(O432&lt;=30,"INFERIOR A 30 DIAS",(IF(O432&lt;=60,"INFERIOR A 60 DIAS",(IF(O432&lt;=90,"INFERIOR A 90 DIAS",(IF(O432&lt;=120,"INFERIOR A 120 DIAS",(IF(O432&lt;150,"INFERIOR A 150 DIAS",(IF(O432=150,"150 DIAS","SUPERIOR A 150 DIAS")))))))))))))</f>
        <v>EXPIRADO</v>
      </c>
      <c r="Q432" s="110" t="str">
        <f ca="1">IF(CONTRATOS[[#This Row],[TÉRMINO]]="","VIGENTE",IF(CONTRATOS[[#This Row],[TÉRMINO]]&gt;=TODAY(),"VIGENTE","EXPIRADO"))</f>
        <v>EXPIRADO</v>
      </c>
      <c r="R432" s="310">
        <v>54000</v>
      </c>
      <c r="S432" s="260" t="s">
        <v>60</v>
      </c>
      <c r="T432" s="66">
        <f>IF(LEFT(AY432,3)="ARP",
    0,
    IFERROR(VLOOKUP(AY432,'M.11 Contratos execução'!A:V,17,FALSE),0)
)</f>
        <v>0</v>
      </c>
      <c r="U432" s="58" t="s">
        <v>232</v>
      </c>
      <c r="V432" s="278" t="s">
        <v>2585</v>
      </c>
      <c r="W432" s="96" t="str" cm="1">
        <f t="array" ref="W43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432" s="96">
        <f>CONTRATOS[[#This Row],[VALOR GLOBAL INICIAL]]</f>
        <v>54000</v>
      </c>
      <c r="Y432" s="113" t="s">
        <v>2586</v>
      </c>
      <c r="Z432" s="161"/>
      <c r="AA432" s="83" t="s">
        <v>174</v>
      </c>
      <c r="AB432" s="109">
        <v>45401</v>
      </c>
      <c r="AC432" s="83" t="s">
        <v>66</v>
      </c>
      <c r="AD432" s="334" t="str">
        <f>IF(CONTRATOS[[#This Row],[DIAS_CONTRATO]]&lt;=1800,"PRAZO LEGAL",IF(CONTRATOS[[#This Row],[DIAS_CONTRATO]]&lt;=2130,"EXCEPCIONAL","EMERGENCIAL"))</f>
        <v>PRAZO LEGAL</v>
      </c>
      <c r="AE432" s="83" t="str">
        <f>YEAR(L432) &amp; " - " &amp; IF(MONTH(L432)&lt;=3, "1º Trimestre", IF(MONTH(L432)&lt;=6, "2º Trimestre", IF(MONTH(L432)&lt;=9, "3º Trimestre", IF(MONTH(L432)&lt;=12, "4º Trimestre"))))</f>
        <v>2024 - 4º Trimestre</v>
      </c>
      <c r="AF432" s="109">
        <f>CONTRATOS[[#This Row],[TÉRMINO]]-60</f>
        <v>45580</v>
      </c>
      <c r="AG432" s="116" t="str">
        <f>IF(Z432="","Sem informação", IF(Z432&lt;=AF432, "Dentro do prazo", "Fora do prazo"))</f>
        <v>Sem informação</v>
      </c>
      <c r="AH432" s="58" t="s">
        <v>1306</v>
      </c>
      <c r="AI432" s="83"/>
      <c r="AJ432" s="83" t="s">
        <v>235</v>
      </c>
      <c r="AK432" s="83" t="s">
        <v>69</v>
      </c>
      <c r="AL432" s="83" t="s">
        <v>1988</v>
      </c>
      <c r="AM432" s="83" t="s">
        <v>69</v>
      </c>
      <c r="AN432" s="83" t="s">
        <v>69</v>
      </c>
      <c r="AO432" s="184" t="s">
        <v>2587</v>
      </c>
      <c r="AP432" s="143">
        <f ca="1">CONTRATOS[[#This Row],[TÉRMINO]]-TODAY()</f>
        <v>-534</v>
      </c>
      <c r="AQ432" s="58">
        <f>IF(YEAR(CONTRATOS[[#This Row],[TÉRMINO]])=2024,INT((MONTH(CONTRATOS[[#This Row],[TÉRMINO]])+2)/3),"")</f>
        <v>4</v>
      </c>
      <c r="AR432" s="58"/>
      <c r="AS432" s="58" t="str">
        <f ca="1">IF(TODAY()-AB432&gt;365,"Iniciar Processo de Reajuste","Aguardar anualidade")</f>
        <v>Iniciar Processo de Reajuste</v>
      </c>
      <c r="AT432" s="58" t="str">
        <f>_xlfn.CONCAT(TEXT(B432,"000"),"/",C432)</f>
        <v>059/2024</v>
      </c>
      <c r="AU432" s="58"/>
      <c r="AV432" s="58" t="str" cm="1">
        <f t="array" ref="AV432">IF(CONTRATOS[[#This Row],[NOME DO FISCAL ]]="Sem indicação",
   CONTRATOS[[#This Row],[NOME DO FISCAL ]],
   _xlfn.LET(
      _xlpm.s, " "&amp;TRIM(CONTRATOS[[#This Row],[NOME DO FISCAL ]]),
      _xlpm.n, LEN(_xlpm.s)-1,
      _xlpm.idx, _xlfn.SEQUENCE(1,_xlpm.n),
      _xlpm.letras, IF(MID(_xlpm.s,_xlpm.idx,1)=" ", MID(_xlpm.s,_xlpm.idx+1,1), ""),
      _xlfn.TEXTJOIN("",TRUE,_xlpm.letras)
   )
)</f>
        <v>JEdOM</v>
      </c>
      <c r="AW432" s="57" t="str">
        <f>IF(CONTRATOS[[#This Row],[FISCAL DEMANDANTE]]="sem indicação",CONTRATOS[[#This Row],[FISCAL TECNICO]],CONTRATOS[[#This Row],[FISCAL DEMANDANTE]])</f>
        <v>Jessica Emanuelle de Oliveira Marques</v>
      </c>
      <c r="AX432" s="540" t="str" cm="1">
        <f t="array" ref="AX43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432" s="58" t="str">
        <f>_xlfn.CONCAT(CONTRATOS[[#This Row],[ARP ou CONTRATO]],CONTRATOS[[#This Row],[N°ANO]])</f>
        <v>CONTRATO059/2024</v>
      </c>
      <c r="AZ432" s="293" t="str">
        <f>IF(ISNUMBER(FIND("8.666",AA432)),
"Nos termos da Portaria n° 3.615/2021-GP, a prorrogação de contratos administrativos deverá ser instaurada com antecedência mínima de 60 (sessenta) dias do término da vigência, mediante envio do respectivo expediente à SEADM, via SEI.",
IF(ISNUMBER(FIND("14.133",AA432)),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432" s="556"/>
    </row>
    <row r="433" spans="1:53" s="194" customFormat="1" ht="57.6" customHeight="1">
      <c r="A433" s="58" t="s">
        <v>71</v>
      </c>
      <c r="B433" s="195" t="s">
        <v>304</v>
      </c>
      <c r="C433" s="194">
        <v>2023</v>
      </c>
      <c r="D433" s="195" t="s">
        <v>2588</v>
      </c>
      <c r="E433" s="194" t="s">
        <v>2589</v>
      </c>
      <c r="F433" s="196" t="s">
        <v>2590</v>
      </c>
      <c r="G433" s="195" t="s">
        <v>110</v>
      </c>
      <c r="H433" s="194" t="s">
        <v>58</v>
      </c>
      <c r="I433" s="194" t="s">
        <v>2591</v>
      </c>
      <c r="J433" s="197">
        <v>45274</v>
      </c>
      <c r="K433" s="198" t="str">
        <f>TEXT(J433,"DD/MM/AA")</f>
        <v>14/12/23</v>
      </c>
      <c r="L433" s="197">
        <v>45640</v>
      </c>
      <c r="M433" s="199" t="str">
        <f>TEXT(L433,"DD/MM/AA")</f>
        <v>14/12/24</v>
      </c>
      <c r="N433" s="198">
        <f>_xlfn.DAYS(CONTRATOS[[#This Row],[TÉRMINO]],CONTRATOS[[#This Row],[INÍCIO]])</f>
        <v>366</v>
      </c>
      <c r="O433" s="200" t="str">
        <f ca="1">IF(ISBLANK(CONTRATOS[[#This Row],[TÉRMINO]]),"-",IF(ISNUMBER(CONTRATOS[[#This Row],[TÉRMINO]]),IF(CONTRATOS[[#This Row],[TÉRMINO]]&lt;TODAY(),"EXPIRADO",CONTRATOS[[#This Row],[TÉRMINO]]-TODAY()),"INDETERMINADO"))</f>
        <v>EXPIRADO</v>
      </c>
      <c r="P433" s="200" t="str">
        <f ca="1">IF(O433="EXPIRADO","EXPIRADO",(IF(O433&lt;=30,"INFERIOR A 30 DIAS",(IF(O433&lt;=60,"INFERIOR A 60 DIAS",(IF(O433&lt;=90,"INFERIOR A 90 DIAS",(IF(O433&lt;=120,"INFERIOR A 120 DIAS",(IF(O433&lt;150,"INFERIOR A 150 DIAS",(IF(O433=150,"150 DIAS","SUPERIOR A 150 DIAS")))))))))))))</f>
        <v>EXPIRADO</v>
      </c>
      <c r="Q433" s="200" t="str">
        <f ca="1">IF(CONTRATOS[[#This Row],[TÉRMINO]]="","VIGENTE",IF(CONTRATOS[[#This Row],[TÉRMINO]]&gt;=TODAY(),"VIGENTE","EXPIRADO"))</f>
        <v>EXPIRADO</v>
      </c>
      <c r="R433" s="303">
        <v>336.5</v>
      </c>
      <c r="S433" s="257" t="s">
        <v>60</v>
      </c>
      <c r="T433" s="66">
        <f>IF(LEFT(AY433,3)="ARP",
    0,
    IFERROR(VLOOKUP(AY433,'M.11 Contratos execução'!A:V,17,FALSE),0)
)</f>
        <v>0</v>
      </c>
      <c r="U433" s="58" t="s">
        <v>78</v>
      </c>
      <c r="V433" s="201" t="s">
        <v>2592</v>
      </c>
      <c r="W433" s="96" cm="1">
        <f t="array" ref="W43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33" s="96">
        <f>CONTRATOS[[#This Row],[VALOR GLOBAL INICIAL]]</f>
        <v>336.5</v>
      </c>
      <c r="Y433" s="202"/>
      <c r="Z433" s="203"/>
      <c r="AA433" s="194" t="s">
        <v>64</v>
      </c>
      <c r="AC433" s="194" t="s">
        <v>66</v>
      </c>
      <c r="AD433" s="204" t="str">
        <f>IF(CONTRATOS[[#This Row],[DIAS_CONTRATO]]&lt;=1800,"PRAZO LEGAL",IF(CONTRATOS[[#This Row],[DIAS_CONTRATO]]&lt;=2130,"EXCEPCIONAL","EMERGENCIAL"))</f>
        <v>PRAZO LEGAL</v>
      </c>
      <c r="AE433" s="194" t="str">
        <f>YEAR(L433) &amp; " - " &amp; IF(MONTH(L433)&lt;=3, "1º Trimestre", IF(MONTH(L433)&lt;=6, "2º Trimestre", IF(MONTH(L433)&lt;=9, "3º Trimestre", IF(MONTH(L433)&lt;=12, "4º Trimestre"))))</f>
        <v>2024 - 4º Trimestre</v>
      </c>
      <c r="AF433" s="197">
        <f>CONTRATOS[[#This Row],[TÉRMINO]]-60</f>
        <v>45580</v>
      </c>
      <c r="AG433" s="116" t="str">
        <f>IF(Z433="","Sem informação", IF(Z433&lt;=AF433, "Dentro do prazo", "Fora do prazo"))</f>
        <v>Sem informação</v>
      </c>
      <c r="AH433" s="194" t="s">
        <v>1306</v>
      </c>
      <c r="AJ433" s="194" t="s">
        <v>137</v>
      </c>
      <c r="AK433" s="194" t="s">
        <v>2593</v>
      </c>
      <c r="AL433" s="194" t="s">
        <v>487</v>
      </c>
      <c r="AM433" s="194" t="s">
        <v>69</v>
      </c>
      <c r="AN433" s="194" t="s">
        <v>69</v>
      </c>
      <c r="AO433" s="205" t="s">
        <v>2594</v>
      </c>
      <c r="AP433" s="206">
        <f ca="1">CONTRATOS[[#This Row],[TÉRMINO]]-TODAY()</f>
        <v>-534</v>
      </c>
      <c r="AQ433" s="194">
        <f>IF(YEAR(CONTRATOS[[#This Row],[TÉRMINO]])=2024,INT((MONTH(CONTRATOS[[#This Row],[TÉRMINO]])+2)/3),"")</f>
        <v>4</v>
      </c>
      <c r="AS433" s="58" t="str">
        <f ca="1">IF(TODAY()-AB433&gt;365,"Iniciar Processo de Reajuste","Aguardar anualidade")</f>
        <v>Iniciar Processo de Reajuste</v>
      </c>
      <c r="AT433" s="58" t="str">
        <f>_xlfn.CONCAT(TEXT(B433,"000"),"/",C433)</f>
        <v>030/2023</v>
      </c>
      <c r="AU433" s="58"/>
      <c r="AV433" s="58" t="str" cm="1">
        <f t="array" ref="AV433">IF(CONTRATOS[[#This Row],[NOME DO FISCAL ]]="Sem indicação",
   CONTRATOS[[#This Row],[NOME DO FISCAL ]],
   _xlfn.LET(
      _xlpm.s, " "&amp;TRIM(CONTRATOS[[#This Row],[NOME DO FISCAL ]]),
      _xlpm.n, LEN(_xlpm.s)-1,
      _xlpm.idx, _xlfn.SEQUENCE(1,_xlpm.n),
      _xlpm.letras, IF(MID(_xlpm.s,_xlpm.idx,1)=" ", MID(_xlpm.s,_xlpm.idx+1,1), ""),
      _xlfn.TEXTJOIN("",TRUE,_xlpm.letras)
   )
)</f>
        <v>MVGdE</v>
      </c>
      <c r="AW433" s="57" t="str">
        <f>IF(CONTRATOS[[#This Row],[FISCAL DEMANDANTE]]="sem indicação",CONTRATOS[[#This Row],[FISCAL TECNICO]],CONTRATOS[[#This Row],[FISCAL DEMANDANTE]])</f>
        <v>Marcos Vinicius Galvao da Encarnacao</v>
      </c>
      <c r="AX433" s="540" cm="1">
        <f t="array" ref="AX43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33" s="58" t="str">
        <f>_xlfn.CONCAT(CONTRATOS[[#This Row],[ARP ou CONTRATO]],CONTRATOS[[#This Row],[N°ANO]])</f>
        <v>ARP030/2023</v>
      </c>
      <c r="AZ433" s="293" t="str">
        <f>IF(ISNUMBER(FIND("8.666",AA433)),
"Nos termos da Portaria n° 3.615/2021-GP, a prorrogação de contratos administrativos deverá ser instaurada com antecedência mínima de 60 (sessenta) dias do término da vigência, mediante envio do respectivo expediente à SEADM, via SEI.",
IF(ISNUMBER(FIND("14.133",AA433)),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33" s="556"/>
    </row>
    <row r="434" spans="1:53" s="194" customFormat="1" ht="60">
      <c r="A434" s="58" t="s">
        <v>71</v>
      </c>
      <c r="B434" s="195" t="s">
        <v>304</v>
      </c>
      <c r="C434" s="194">
        <v>2023</v>
      </c>
      <c r="D434" s="195" t="s">
        <v>2595</v>
      </c>
      <c r="E434" s="194" t="s">
        <v>2596</v>
      </c>
      <c r="F434" s="196" t="s">
        <v>2597</v>
      </c>
      <c r="G434" s="195" t="s">
        <v>110</v>
      </c>
      <c r="H434" s="194" t="s">
        <v>58</v>
      </c>
      <c r="I434" s="194" t="s">
        <v>2591</v>
      </c>
      <c r="J434" s="197">
        <v>45274</v>
      </c>
      <c r="K434" s="198" t="str">
        <f>TEXT(J434,"DD/MM/AA")</f>
        <v>14/12/23</v>
      </c>
      <c r="L434" s="197">
        <v>45640</v>
      </c>
      <c r="M434" s="199" t="str">
        <f>TEXT(L434,"DD/MM/AA")</f>
        <v>14/12/24</v>
      </c>
      <c r="N434" s="198">
        <f>_xlfn.DAYS(CONTRATOS[[#This Row],[TÉRMINO]],CONTRATOS[[#This Row],[INÍCIO]])</f>
        <v>366</v>
      </c>
      <c r="O434" s="200" t="str">
        <f ca="1">IF(ISBLANK(CONTRATOS[[#This Row],[TÉRMINO]]),"-",IF(ISNUMBER(CONTRATOS[[#This Row],[TÉRMINO]]),IF(CONTRATOS[[#This Row],[TÉRMINO]]&lt;TODAY(),"EXPIRADO",CONTRATOS[[#This Row],[TÉRMINO]]-TODAY()),"INDETERMINADO"))</f>
        <v>EXPIRADO</v>
      </c>
      <c r="P434" s="200" t="str">
        <f ca="1">IF(O434="EXPIRADO","EXPIRADO",(IF(O434&lt;=30,"INFERIOR A 30 DIAS",(IF(O434&lt;=60,"INFERIOR A 60 DIAS",(IF(O434&lt;=90,"INFERIOR A 90 DIAS",(IF(O434&lt;=120,"INFERIOR A 120 DIAS",(IF(O434&lt;150,"INFERIOR A 150 DIAS",(IF(O434=150,"150 DIAS","SUPERIOR A 150 DIAS")))))))))))))</f>
        <v>EXPIRADO</v>
      </c>
      <c r="Q434" s="200" t="str">
        <f ca="1">IF(CONTRATOS[[#This Row],[TÉRMINO]]="","VIGENTE",IF(CONTRATOS[[#This Row],[TÉRMINO]]&gt;=TODAY(),"VIGENTE","EXPIRADO"))</f>
        <v>EXPIRADO</v>
      </c>
      <c r="R434" s="303">
        <v>2447</v>
      </c>
      <c r="S434" s="257" t="s">
        <v>60</v>
      </c>
      <c r="T434" s="66">
        <f>IF(LEFT(AY434,3)="ARP",
    0,
    IFERROR(VLOOKUP(AY434,'M.11 Contratos execução'!A:V,17,FALSE),0)
)</f>
        <v>0</v>
      </c>
      <c r="U434" s="58" t="s">
        <v>78</v>
      </c>
      <c r="V434" s="201" t="s">
        <v>2598</v>
      </c>
      <c r="W434" s="96" cm="1">
        <f t="array" ref="W43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34" s="96">
        <f>CONTRATOS[[#This Row],[VALOR GLOBAL INICIAL]]</f>
        <v>2447</v>
      </c>
      <c r="Y434" s="202"/>
      <c r="Z434" s="203"/>
      <c r="AA434" s="194" t="s">
        <v>64</v>
      </c>
      <c r="AC434" s="194" t="s">
        <v>66</v>
      </c>
      <c r="AD434" s="258" t="str">
        <f>IF(CONTRATOS[[#This Row],[DIAS_CONTRATO]]&lt;=1800,"PRAZO LEGAL",IF(CONTRATOS[[#This Row],[DIAS_CONTRATO]]&lt;=2130,"EXCEPCIONAL","EMERGENCIAL"))</f>
        <v>PRAZO LEGAL</v>
      </c>
      <c r="AE434" s="194" t="str">
        <f>YEAR(L434) &amp; " - " &amp; IF(MONTH(L434)&lt;=3, "1º Trimestre", IF(MONTH(L434)&lt;=6, "2º Trimestre", IF(MONTH(L434)&lt;=9, "3º Trimestre", IF(MONTH(L434)&lt;=12, "4º Trimestre"))))</f>
        <v>2024 - 4º Trimestre</v>
      </c>
      <c r="AF434" s="197">
        <f>CONTRATOS[[#This Row],[TÉRMINO]]-60</f>
        <v>45580</v>
      </c>
      <c r="AG434" s="116" t="str">
        <f>IF(Z434="","Sem informação", IF(Z434&lt;=AF434, "Dentro do prazo", "Fora do prazo"))</f>
        <v>Sem informação</v>
      </c>
      <c r="AH434" s="194" t="s">
        <v>1306</v>
      </c>
      <c r="AJ434" s="194" t="s">
        <v>137</v>
      </c>
      <c r="AK434" s="194" t="s">
        <v>2593</v>
      </c>
      <c r="AL434" s="194" t="s">
        <v>487</v>
      </c>
      <c r="AM434" s="194" t="s">
        <v>69</v>
      </c>
      <c r="AN434" s="194" t="s">
        <v>69</v>
      </c>
      <c r="AO434" s="205" t="s">
        <v>2594</v>
      </c>
      <c r="AP434" s="206">
        <f ca="1">CONTRATOS[[#This Row],[TÉRMINO]]-TODAY()</f>
        <v>-534</v>
      </c>
      <c r="AQ434" s="194">
        <f>IF(YEAR(CONTRATOS[[#This Row],[TÉRMINO]])=2024,INT((MONTH(CONTRATOS[[#This Row],[TÉRMINO]])+2)/3),"")</f>
        <v>4</v>
      </c>
      <c r="AS434" s="58" t="str">
        <f ca="1">IF(TODAY()-AB434&gt;365,"Iniciar Processo de Reajuste","Aguardar anualidade")</f>
        <v>Iniciar Processo de Reajuste</v>
      </c>
      <c r="AT434" s="58" t="str">
        <f>_xlfn.CONCAT(TEXT(B434,"000"),"/",C434)</f>
        <v>030/2023</v>
      </c>
      <c r="AU434" s="58"/>
      <c r="AV434" s="58" t="str" cm="1">
        <f t="array" ref="AV434">IF(CONTRATOS[[#This Row],[NOME DO FISCAL ]]="Sem indicação",
   CONTRATOS[[#This Row],[NOME DO FISCAL ]],
   _xlfn.LET(
      _xlpm.s, " "&amp;TRIM(CONTRATOS[[#This Row],[NOME DO FISCAL ]]),
      _xlpm.n, LEN(_xlpm.s)-1,
      _xlpm.idx, _xlfn.SEQUENCE(1,_xlpm.n),
      _xlpm.letras, IF(MID(_xlpm.s,_xlpm.idx,1)=" ", MID(_xlpm.s,_xlpm.idx+1,1), ""),
      _xlfn.TEXTJOIN("",TRUE,_xlpm.letras)
   )
)</f>
        <v>MVGdE</v>
      </c>
      <c r="AW434" s="57" t="str">
        <f>IF(CONTRATOS[[#This Row],[FISCAL DEMANDANTE]]="sem indicação",CONTRATOS[[#This Row],[FISCAL TECNICO]],CONTRATOS[[#This Row],[FISCAL DEMANDANTE]])</f>
        <v>Marcos Vinicius Galvao da Encarnacao</v>
      </c>
      <c r="AX434" s="540" cm="1">
        <f t="array" ref="AX43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34" s="58" t="str">
        <f>_xlfn.CONCAT(CONTRATOS[[#This Row],[ARP ou CONTRATO]],CONTRATOS[[#This Row],[N°ANO]])</f>
        <v>ARP030/2023</v>
      </c>
      <c r="AZ434" s="293" t="str">
        <f>IF(ISNUMBER(FIND("8.666",AA434)),
"Nos termos da Portaria n° 3.615/2021-GP, a prorrogação de contratos administrativos deverá ser instaurada com antecedência mínima de 60 (sessenta) dias do término da vigência, mediante envio do respectivo expediente à SEADM, via SEI.",
IF(ISNUMBER(FIND("14.133",AA434)),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34" s="556"/>
    </row>
    <row r="435" spans="1:53" s="194" customFormat="1" ht="60">
      <c r="A435" s="58" t="s">
        <v>71</v>
      </c>
      <c r="B435" s="195" t="s">
        <v>304</v>
      </c>
      <c r="C435" s="194">
        <v>2023</v>
      </c>
      <c r="D435" s="195" t="s">
        <v>2599</v>
      </c>
      <c r="E435" s="194" t="s">
        <v>2600</v>
      </c>
      <c r="F435" s="196" t="s">
        <v>2597</v>
      </c>
      <c r="G435" s="195" t="s">
        <v>110</v>
      </c>
      <c r="H435" s="194" t="s">
        <v>58</v>
      </c>
      <c r="I435" s="194" t="s">
        <v>2591</v>
      </c>
      <c r="J435" s="197">
        <v>45274</v>
      </c>
      <c r="K435" s="198" t="str">
        <f>TEXT(J435,"DD/MM/AA")</f>
        <v>14/12/23</v>
      </c>
      <c r="L435" s="197">
        <v>45640</v>
      </c>
      <c r="M435" s="199" t="str">
        <f>TEXT(L435,"DD/MM/AA")</f>
        <v>14/12/24</v>
      </c>
      <c r="N435" s="198">
        <f>_xlfn.DAYS(CONTRATOS[[#This Row],[TÉRMINO]],CONTRATOS[[#This Row],[INÍCIO]])</f>
        <v>366</v>
      </c>
      <c r="O435" s="200" t="str">
        <f ca="1">IF(ISBLANK(CONTRATOS[[#This Row],[TÉRMINO]]),"-",IF(ISNUMBER(CONTRATOS[[#This Row],[TÉRMINO]]),IF(CONTRATOS[[#This Row],[TÉRMINO]]&lt;TODAY(),"EXPIRADO",CONTRATOS[[#This Row],[TÉRMINO]]-TODAY()),"INDETERMINADO"))</f>
        <v>EXPIRADO</v>
      </c>
      <c r="P435" s="200" t="str">
        <f ca="1">IF(O435="EXPIRADO","EXPIRADO",(IF(O435&lt;=30,"INFERIOR A 30 DIAS",(IF(O435&lt;=60,"INFERIOR A 60 DIAS",(IF(O435&lt;=90,"INFERIOR A 90 DIAS",(IF(O435&lt;=120,"INFERIOR A 120 DIAS",(IF(O435&lt;150,"INFERIOR A 150 DIAS",(IF(O435=150,"150 DIAS","SUPERIOR A 150 DIAS")))))))))))))</f>
        <v>EXPIRADO</v>
      </c>
      <c r="Q435" s="200" t="str">
        <f ca="1">IF(CONTRATOS[[#This Row],[TÉRMINO]]="","VIGENTE",IF(CONTRATOS[[#This Row],[TÉRMINO]]&gt;=TODAY(),"VIGENTE","EXPIRADO"))</f>
        <v>EXPIRADO</v>
      </c>
      <c r="R435" s="303">
        <v>116180</v>
      </c>
      <c r="S435" s="257" t="s">
        <v>60</v>
      </c>
      <c r="T435" s="66">
        <f>IF(LEFT(AY435,3)="ARP",
    0,
    IFERROR(VLOOKUP(AY435,'M.11 Contratos execução'!A:V,17,FALSE),0)
)</f>
        <v>0</v>
      </c>
      <c r="U435" s="58" t="s">
        <v>78</v>
      </c>
      <c r="V435" s="201" t="s">
        <v>2601</v>
      </c>
      <c r="W435" s="96" cm="1">
        <f t="array" ref="W43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35" s="96">
        <f>CONTRATOS[[#This Row],[VALOR GLOBAL INICIAL]]</f>
        <v>116180</v>
      </c>
      <c r="Y435" s="202"/>
      <c r="Z435" s="203"/>
      <c r="AA435" s="194" t="s">
        <v>64</v>
      </c>
      <c r="AC435" s="194" t="s">
        <v>66</v>
      </c>
      <c r="AD435" s="258" t="str">
        <f>IF(CONTRATOS[[#This Row],[DIAS_CONTRATO]]&lt;=1800,"PRAZO LEGAL",IF(CONTRATOS[[#This Row],[DIAS_CONTRATO]]&lt;=2130,"EXCEPCIONAL","EMERGENCIAL"))</f>
        <v>PRAZO LEGAL</v>
      </c>
      <c r="AE435" s="194" t="str">
        <f>YEAR(L435) &amp; " - " &amp; IF(MONTH(L435)&lt;=3, "1º Trimestre", IF(MONTH(L435)&lt;=6, "2º Trimestre", IF(MONTH(L435)&lt;=9, "3º Trimestre", IF(MONTH(L435)&lt;=12, "4º Trimestre"))))</f>
        <v>2024 - 4º Trimestre</v>
      </c>
      <c r="AF435" s="197">
        <f>CONTRATOS[[#This Row],[TÉRMINO]]-60</f>
        <v>45580</v>
      </c>
      <c r="AG435" s="116" t="str">
        <f>IF(Z435="","Sem informação", IF(Z435&lt;=AF435, "Dentro do prazo", "Fora do prazo"))</f>
        <v>Sem informação</v>
      </c>
      <c r="AH435" s="194" t="s">
        <v>1306</v>
      </c>
      <c r="AJ435" s="194" t="s">
        <v>137</v>
      </c>
      <c r="AK435" s="194" t="s">
        <v>2593</v>
      </c>
      <c r="AL435" s="194" t="s">
        <v>487</v>
      </c>
      <c r="AM435" s="194" t="s">
        <v>69</v>
      </c>
      <c r="AN435" s="194" t="s">
        <v>69</v>
      </c>
      <c r="AO435" s="205" t="s">
        <v>2594</v>
      </c>
      <c r="AP435" s="206">
        <f ca="1">CONTRATOS[[#This Row],[TÉRMINO]]-TODAY()</f>
        <v>-534</v>
      </c>
      <c r="AQ435" s="194">
        <f>IF(YEAR(CONTRATOS[[#This Row],[TÉRMINO]])=2024,INT((MONTH(CONTRATOS[[#This Row],[TÉRMINO]])+2)/3),"")</f>
        <v>4</v>
      </c>
      <c r="AS435" s="58" t="str">
        <f ca="1">IF(TODAY()-AB435&gt;365,"Iniciar Processo de Reajuste","Aguardar anualidade")</f>
        <v>Iniciar Processo de Reajuste</v>
      </c>
      <c r="AT435" s="58" t="str">
        <f>_xlfn.CONCAT(TEXT(B435,"000"),"/",C435)</f>
        <v>030/2023</v>
      </c>
      <c r="AU435" s="58"/>
      <c r="AV435" s="58" t="str" cm="1">
        <f t="array" ref="AV435">IF(CONTRATOS[[#This Row],[NOME DO FISCAL ]]="Sem indicação",
   CONTRATOS[[#This Row],[NOME DO FISCAL ]],
   _xlfn.LET(
      _xlpm.s, " "&amp;TRIM(CONTRATOS[[#This Row],[NOME DO FISCAL ]]),
      _xlpm.n, LEN(_xlpm.s)-1,
      _xlpm.idx, _xlfn.SEQUENCE(1,_xlpm.n),
      _xlpm.letras, IF(MID(_xlpm.s,_xlpm.idx,1)=" ", MID(_xlpm.s,_xlpm.idx+1,1), ""),
      _xlfn.TEXTJOIN("",TRUE,_xlpm.letras)
   )
)</f>
        <v>MVGdE</v>
      </c>
      <c r="AW435" s="57" t="str">
        <f>IF(CONTRATOS[[#This Row],[FISCAL DEMANDANTE]]="sem indicação",CONTRATOS[[#This Row],[FISCAL TECNICO]],CONTRATOS[[#This Row],[FISCAL DEMANDANTE]])</f>
        <v>Marcos Vinicius Galvao da Encarnacao</v>
      </c>
      <c r="AX435" s="540" cm="1">
        <f t="array" ref="AX43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35" s="58" t="str">
        <f>_xlfn.CONCAT(CONTRATOS[[#This Row],[ARP ou CONTRATO]],CONTRATOS[[#This Row],[N°ANO]])</f>
        <v>ARP030/2023</v>
      </c>
      <c r="AZ435" s="293" t="str">
        <f>IF(ISNUMBER(FIND("8.666",AA435)),
"Nos termos da Portaria n° 3.615/2021-GP, a prorrogação de contratos administrativos deverá ser instaurada com antecedência mínima de 60 (sessenta) dias do término da vigência, mediante envio do respectivo expediente à SEADM, via SEI.",
IF(ISNUMBER(FIND("14.133",AA435)),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35" s="556"/>
    </row>
    <row r="436" spans="1:53" s="194" customFormat="1" ht="86.45" customHeight="1">
      <c r="A436" s="58" t="s">
        <v>71</v>
      </c>
      <c r="B436" s="195" t="s">
        <v>304</v>
      </c>
      <c r="C436" s="194">
        <v>2023</v>
      </c>
      <c r="D436" s="195" t="s">
        <v>2602</v>
      </c>
      <c r="E436" s="194" t="s">
        <v>2603</v>
      </c>
      <c r="F436" s="196" t="s">
        <v>2597</v>
      </c>
      <c r="G436" s="195" t="s">
        <v>110</v>
      </c>
      <c r="H436" s="194" t="s">
        <v>58</v>
      </c>
      <c r="I436" s="194" t="s">
        <v>2591</v>
      </c>
      <c r="J436" s="197">
        <v>45274</v>
      </c>
      <c r="K436" s="198" t="str">
        <f>TEXT(J436,"DD/MM/AA")</f>
        <v>14/12/23</v>
      </c>
      <c r="L436" s="197">
        <v>45640</v>
      </c>
      <c r="M436" s="199" t="str">
        <f>TEXT(L436,"DD/MM/AA")</f>
        <v>14/12/24</v>
      </c>
      <c r="N436" s="198">
        <f>_xlfn.DAYS(CONTRATOS[[#This Row],[TÉRMINO]],CONTRATOS[[#This Row],[INÍCIO]])</f>
        <v>366</v>
      </c>
      <c r="O436" s="200" t="str">
        <f ca="1">IF(ISBLANK(CONTRATOS[[#This Row],[TÉRMINO]]),"-",IF(ISNUMBER(CONTRATOS[[#This Row],[TÉRMINO]]),IF(CONTRATOS[[#This Row],[TÉRMINO]]&lt;TODAY(),"EXPIRADO",CONTRATOS[[#This Row],[TÉRMINO]]-TODAY()),"INDETERMINADO"))</f>
        <v>EXPIRADO</v>
      </c>
      <c r="P436" s="200" t="str">
        <f ca="1">IF(O436="EXPIRADO","EXPIRADO",(IF(O436&lt;=30,"INFERIOR A 30 DIAS",(IF(O436&lt;=60,"INFERIOR A 60 DIAS",(IF(O436&lt;=90,"INFERIOR A 90 DIAS",(IF(O436&lt;=120,"INFERIOR A 120 DIAS",(IF(O436&lt;150,"INFERIOR A 150 DIAS",(IF(O436=150,"150 DIAS","SUPERIOR A 150 DIAS")))))))))))))</f>
        <v>EXPIRADO</v>
      </c>
      <c r="Q436" s="200" t="str">
        <f ca="1">IF(CONTRATOS[[#This Row],[TÉRMINO]]="","VIGENTE",IF(CONTRATOS[[#This Row],[TÉRMINO]]&gt;=TODAY(),"VIGENTE","EXPIRADO"))</f>
        <v>EXPIRADO</v>
      </c>
      <c r="R436" s="304">
        <v>7050</v>
      </c>
      <c r="S436" s="257" t="s">
        <v>60</v>
      </c>
      <c r="T436" s="66">
        <f>IF(LEFT(AY436,3)="ARP",
    0,
    IFERROR(VLOOKUP(AY436,'M.11 Contratos execução'!A:V,17,FALSE),0)
)</f>
        <v>0</v>
      </c>
      <c r="U436" s="58" t="s">
        <v>78</v>
      </c>
      <c r="V436" s="201" t="s">
        <v>2604</v>
      </c>
      <c r="W436" s="96" cm="1">
        <f t="array" ref="W43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36" s="96">
        <f>CONTRATOS[[#This Row],[VALOR GLOBAL INICIAL]]</f>
        <v>7050</v>
      </c>
      <c r="Y436" s="202"/>
      <c r="Z436" s="203"/>
      <c r="AA436" s="194" t="s">
        <v>64</v>
      </c>
      <c r="AC436" s="194" t="s">
        <v>66</v>
      </c>
      <c r="AD436" s="258" t="str">
        <f>IF(CONTRATOS[[#This Row],[DIAS_CONTRATO]]&lt;=1800,"PRAZO LEGAL",IF(CONTRATOS[[#This Row],[DIAS_CONTRATO]]&lt;=2130,"EXCEPCIONAL","EMERGENCIAL"))</f>
        <v>PRAZO LEGAL</v>
      </c>
      <c r="AE436" s="194" t="str">
        <f>YEAR(L436) &amp; " - " &amp; IF(MONTH(L436)&lt;=3, "1º Trimestre", IF(MONTH(L436)&lt;=6, "2º Trimestre", IF(MONTH(L436)&lt;=9, "3º Trimestre", IF(MONTH(L436)&lt;=12, "4º Trimestre"))))</f>
        <v>2024 - 4º Trimestre</v>
      </c>
      <c r="AF436" s="197">
        <f>CONTRATOS[[#This Row],[TÉRMINO]]-60</f>
        <v>45580</v>
      </c>
      <c r="AG436" s="116" t="str">
        <f>IF(Z436="","Sem informação", IF(Z436&lt;=AF436, "Dentro do prazo", "Fora do prazo"))</f>
        <v>Sem informação</v>
      </c>
      <c r="AH436" s="194" t="s">
        <v>1306</v>
      </c>
      <c r="AJ436" s="194" t="s">
        <v>137</v>
      </c>
      <c r="AK436" s="194" t="s">
        <v>2593</v>
      </c>
      <c r="AL436" s="194" t="s">
        <v>487</v>
      </c>
      <c r="AM436" s="194" t="s">
        <v>69</v>
      </c>
      <c r="AN436" s="194" t="s">
        <v>69</v>
      </c>
      <c r="AO436" s="205" t="s">
        <v>2594</v>
      </c>
      <c r="AP436" s="206">
        <f ca="1">CONTRATOS[[#This Row],[TÉRMINO]]-TODAY()</f>
        <v>-534</v>
      </c>
      <c r="AQ436" s="194">
        <f>IF(YEAR(CONTRATOS[[#This Row],[TÉRMINO]])=2024,INT((MONTH(CONTRATOS[[#This Row],[TÉRMINO]])+2)/3),"")</f>
        <v>4</v>
      </c>
      <c r="AS436" s="58" t="str">
        <f ca="1">IF(TODAY()-AB436&gt;365,"Iniciar Processo de Reajuste","Aguardar anualidade")</f>
        <v>Iniciar Processo de Reajuste</v>
      </c>
      <c r="AT436" s="58" t="str">
        <f>_xlfn.CONCAT(TEXT(B436,"000"),"/",C436)</f>
        <v>030/2023</v>
      </c>
      <c r="AU436" s="58"/>
      <c r="AV436" s="58" t="str" cm="1">
        <f t="array" ref="AV436">IF(CONTRATOS[[#This Row],[NOME DO FISCAL ]]="Sem indicação",
   CONTRATOS[[#This Row],[NOME DO FISCAL ]],
   _xlfn.LET(
      _xlpm.s, " "&amp;TRIM(CONTRATOS[[#This Row],[NOME DO FISCAL ]]),
      _xlpm.n, LEN(_xlpm.s)-1,
      _xlpm.idx, _xlfn.SEQUENCE(1,_xlpm.n),
      _xlpm.letras, IF(MID(_xlpm.s,_xlpm.idx,1)=" ", MID(_xlpm.s,_xlpm.idx+1,1), ""),
      _xlfn.TEXTJOIN("",TRUE,_xlpm.letras)
   )
)</f>
        <v>MVGdE</v>
      </c>
      <c r="AW436" s="57" t="str">
        <f>IF(CONTRATOS[[#This Row],[FISCAL DEMANDANTE]]="sem indicação",CONTRATOS[[#This Row],[FISCAL TECNICO]],CONTRATOS[[#This Row],[FISCAL DEMANDANTE]])</f>
        <v>Marcos Vinicius Galvao da Encarnacao</v>
      </c>
      <c r="AX436" s="540" cm="1">
        <f t="array" ref="AX43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36" s="58" t="str">
        <f>_xlfn.CONCAT(CONTRATOS[[#This Row],[ARP ou CONTRATO]],CONTRATOS[[#This Row],[N°ANO]])</f>
        <v>ARP030/2023</v>
      </c>
      <c r="AZ436" s="293" t="str">
        <f>IF(ISNUMBER(FIND("8.666",AA436)),
"Nos termos da Portaria n° 3.615/2021-GP, a prorrogação de contratos administrativos deverá ser instaurada com antecedência mínima de 60 (sessenta) dias do término da vigência, mediante envio do respectivo expediente à SEADM, via SEI.",
IF(ISNUMBER(FIND("14.133",AA436)),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36" s="556"/>
    </row>
    <row r="437" spans="1:53" s="194" customFormat="1" ht="60">
      <c r="A437" s="58" t="s">
        <v>71</v>
      </c>
      <c r="B437" s="195" t="s">
        <v>304</v>
      </c>
      <c r="C437" s="194">
        <v>2023</v>
      </c>
      <c r="D437" s="195" t="s">
        <v>2605</v>
      </c>
      <c r="E437" s="194" t="s">
        <v>2606</v>
      </c>
      <c r="F437" s="196" t="s">
        <v>2597</v>
      </c>
      <c r="G437" s="195" t="s">
        <v>110</v>
      </c>
      <c r="H437" s="194" t="s">
        <v>58</v>
      </c>
      <c r="I437" s="194" t="s">
        <v>2591</v>
      </c>
      <c r="J437" s="197">
        <v>45274</v>
      </c>
      <c r="K437" s="198" t="str">
        <f>TEXT(J437,"DD/MM/AA")</f>
        <v>14/12/23</v>
      </c>
      <c r="L437" s="197">
        <v>45640</v>
      </c>
      <c r="M437" s="199" t="str">
        <f>TEXT(L437,"DD/MM/AA")</f>
        <v>14/12/24</v>
      </c>
      <c r="N437" s="198">
        <f>_xlfn.DAYS(CONTRATOS[[#This Row],[TÉRMINO]],CONTRATOS[[#This Row],[INÍCIO]])</f>
        <v>366</v>
      </c>
      <c r="O437" s="200" t="str">
        <f ca="1">IF(ISBLANK(CONTRATOS[[#This Row],[TÉRMINO]]),"-",IF(ISNUMBER(CONTRATOS[[#This Row],[TÉRMINO]]),IF(CONTRATOS[[#This Row],[TÉRMINO]]&lt;TODAY(),"EXPIRADO",CONTRATOS[[#This Row],[TÉRMINO]]-TODAY()),"INDETERMINADO"))</f>
        <v>EXPIRADO</v>
      </c>
      <c r="P437" s="200" t="str">
        <f ca="1">IF(O437="EXPIRADO","EXPIRADO",(IF(O437&lt;=30,"INFERIOR A 30 DIAS",(IF(O437&lt;=60,"INFERIOR A 60 DIAS",(IF(O437&lt;=90,"INFERIOR A 90 DIAS",(IF(O437&lt;=120,"INFERIOR A 120 DIAS",(IF(O437&lt;150,"INFERIOR A 150 DIAS",(IF(O437=150,"150 DIAS","SUPERIOR A 150 DIAS")))))))))))))</f>
        <v>EXPIRADO</v>
      </c>
      <c r="Q437" s="200" t="str">
        <f ca="1">IF(CONTRATOS[[#This Row],[TÉRMINO]]="","VIGENTE",IF(CONTRATOS[[#This Row],[TÉRMINO]]&gt;=TODAY(),"VIGENTE","EXPIRADO"))</f>
        <v>EXPIRADO</v>
      </c>
      <c r="R437" s="304">
        <v>4312.8</v>
      </c>
      <c r="S437" s="257" t="s">
        <v>60</v>
      </c>
      <c r="T437" s="66">
        <f>IF(LEFT(AY437,3)="ARP",
    0,
    IFERROR(VLOOKUP(AY437,'M.11 Contratos execução'!A:V,17,FALSE),0)
)</f>
        <v>0</v>
      </c>
      <c r="U437" s="58" t="s">
        <v>78</v>
      </c>
      <c r="V437" s="201" t="s">
        <v>2607</v>
      </c>
      <c r="W437" s="96" cm="1">
        <f t="array" ref="W43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37" s="96">
        <f>CONTRATOS[[#This Row],[VALOR GLOBAL INICIAL]]</f>
        <v>4312.8</v>
      </c>
      <c r="Y437" s="202"/>
      <c r="Z437" s="203"/>
      <c r="AA437" s="194" t="s">
        <v>64</v>
      </c>
      <c r="AC437" s="194" t="s">
        <v>66</v>
      </c>
      <c r="AD437" s="258" t="str">
        <f>IF(CONTRATOS[[#This Row],[DIAS_CONTRATO]]&lt;=1800,"PRAZO LEGAL",IF(CONTRATOS[[#This Row],[DIAS_CONTRATO]]&lt;=2130,"EXCEPCIONAL","EMERGENCIAL"))</f>
        <v>PRAZO LEGAL</v>
      </c>
      <c r="AE437" s="194" t="str">
        <f>YEAR(L437) &amp; " - " &amp; IF(MONTH(L437)&lt;=3, "1º Trimestre", IF(MONTH(L437)&lt;=6, "2º Trimestre", IF(MONTH(L437)&lt;=9, "3º Trimestre", IF(MONTH(L437)&lt;=12, "4º Trimestre"))))</f>
        <v>2024 - 4º Trimestre</v>
      </c>
      <c r="AF437" s="197">
        <f>CONTRATOS[[#This Row],[TÉRMINO]]-60</f>
        <v>45580</v>
      </c>
      <c r="AG437" s="116" t="str">
        <f>IF(Z437="","Sem informação", IF(Z437&lt;=AF437, "Dentro do prazo", "Fora do prazo"))</f>
        <v>Sem informação</v>
      </c>
      <c r="AH437" s="194" t="s">
        <v>1306</v>
      </c>
      <c r="AJ437" s="194" t="s">
        <v>137</v>
      </c>
      <c r="AK437" s="194" t="s">
        <v>2593</v>
      </c>
      <c r="AL437" s="194" t="s">
        <v>487</v>
      </c>
      <c r="AM437" s="194" t="s">
        <v>69</v>
      </c>
      <c r="AN437" s="194" t="s">
        <v>69</v>
      </c>
      <c r="AO437" s="205" t="s">
        <v>2594</v>
      </c>
      <c r="AP437" s="206">
        <f ca="1">CONTRATOS[[#This Row],[TÉRMINO]]-TODAY()</f>
        <v>-534</v>
      </c>
      <c r="AQ437" s="194">
        <f>IF(YEAR(CONTRATOS[[#This Row],[TÉRMINO]])=2024,INT((MONTH(CONTRATOS[[#This Row],[TÉRMINO]])+2)/3),"")</f>
        <v>4</v>
      </c>
      <c r="AS437" s="58" t="str">
        <f ca="1">IF(TODAY()-AB437&gt;365,"Iniciar Processo de Reajuste","Aguardar anualidade")</f>
        <v>Iniciar Processo de Reajuste</v>
      </c>
      <c r="AT437" s="58" t="str">
        <f>_xlfn.CONCAT(TEXT(B437,"000"),"/",C437)</f>
        <v>030/2023</v>
      </c>
      <c r="AU437" s="58"/>
      <c r="AV437" s="58" t="str" cm="1">
        <f t="array" ref="AV437">IF(CONTRATOS[[#This Row],[NOME DO FISCAL ]]="Sem indicação",
   CONTRATOS[[#This Row],[NOME DO FISCAL ]],
   _xlfn.LET(
      _xlpm.s, " "&amp;TRIM(CONTRATOS[[#This Row],[NOME DO FISCAL ]]),
      _xlpm.n, LEN(_xlpm.s)-1,
      _xlpm.idx, _xlfn.SEQUENCE(1,_xlpm.n),
      _xlpm.letras, IF(MID(_xlpm.s,_xlpm.idx,1)=" ", MID(_xlpm.s,_xlpm.idx+1,1), ""),
      _xlfn.TEXTJOIN("",TRUE,_xlpm.letras)
   )
)</f>
        <v>MVGdE</v>
      </c>
      <c r="AW437" s="57" t="str">
        <f>IF(CONTRATOS[[#This Row],[FISCAL DEMANDANTE]]="sem indicação",CONTRATOS[[#This Row],[FISCAL TECNICO]],CONTRATOS[[#This Row],[FISCAL DEMANDANTE]])</f>
        <v>Marcos Vinicius Galvao da Encarnacao</v>
      </c>
      <c r="AX437" s="540" cm="1">
        <f t="array" ref="AX43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37" s="58" t="str">
        <f>_xlfn.CONCAT(CONTRATOS[[#This Row],[ARP ou CONTRATO]],CONTRATOS[[#This Row],[N°ANO]])</f>
        <v>ARP030/2023</v>
      </c>
      <c r="AZ437" s="293" t="str">
        <f>IF(ISNUMBER(FIND("8.666",AA437)),
"Nos termos da Portaria n° 3.615/2021-GP, a prorrogação de contratos administrativos deverá ser instaurada com antecedência mínima de 60 (sessenta) dias do término da vigência, mediante envio do respectivo expediente à SEADM, via SEI.",
IF(ISNUMBER(FIND("14.133",AA437)),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37" s="556"/>
    </row>
    <row r="438" spans="1:53" s="194" customFormat="1" ht="60">
      <c r="A438" s="58" t="s">
        <v>71</v>
      </c>
      <c r="B438" s="195" t="s">
        <v>304</v>
      </c>
      <c r="C438" s="194">
        <v>2023</v>
      </c>
      <c r="D438" s="195" t="s">
        <v>2608</v>
      </c>
      <c r="E438" s="194" t="s">
        <v>2609</v>
      </c>
      <c r="F438" s="196" t="s">
        <v>2597</v>
      </c>
      <c r="G438" s="195" t="s">
        <v>110</v>
      </c>
      <c r="H438" s="194" t="s">
        <v>58</v>
      </c>
      <c r="I438" s="194" t="s">
        <v>2591</v>
      </c>
      <c r="J438" s="197">
        <v>45274</v>
      </c>
      <c r="K438" s="198" t="str">
        <f>TEXT(J438,"DD/MM/AA")</f>
        <v>14/12/23</v>
      </c>
      <c r="L438" s="197">
        <v>45640</v>
      </c>
      <c r="M438" s="199" t="str">
        <f>TEXT(L438,"DD/MM/AA")</f>
        <v>14/12/24</v>
      </c>
      <c r="N438" s="198">
        <f>_xlfn.DAYS(CONTRATOS[[#This Row],[TÉRMINO]],CONTRATOS[[#This Row],[INÍCIO]])</f>
        <v>366</v>
      </c>
      <c r="O438" s="200" t="str">
        <f ca="1">IF(ISBLANK(CONTRATOS[[#This Row],[TÉRMINO]]),"-",IF(ISNUMBER(CONTRATOS[[#This Row],[TÉRMINO]]),IF(CONTRATOS[[#This Row],[TÉRMINO]]&lt;TODAY(),"EXPIRADO",CONTRATOS[[#This Row],[TÉRMINO]]-TODAY()),"INDETERMINADO"))</f>
        <v>EXPIRADO</v>
      </c>
      <c r="P438" s="200" t="str">
        <f ca="1">IF(O438="EXPIRADO","EXPIRADO",(IF(O438&lt;=30,"INFERIOR A 30 DIAS",(IF(O438&lt;=60,"INFERIOR A 60 DIAS",(IF(O438&lt;=90,"INFERIOR A 90 DIAS",(IF(O438&lt;=120,"INFERIOR A 120 DIAS",(IF(O438&lt;150,"INFERIOR A 150 DIAS",(IF(O438=150,"150 DIAS","SUPERIOR A 150 DIAS")))))))))))))</f>
        <v>EXPIRADO</v>
      </c>
      <c r="Q438" s="200" t="str">
        <f ca="1">IF(CONTRATOS[[#This Row],[TÉRMINO]]="","VIGENTE",IF(CONTRATOS[[#This Row],[TÉRMINO]]&gt;=TODAY(),"VIGENTE","EXPIRADO"))</f>
        <v>EXPIRADO</v>
      </c>
      <c r="R438" s="303">
        <v>22757.85</v>
      </c>
      <c r="S438" s="257" t="s">
        <v>60</v>
      </c>
      <c r="T438" s="66">
        <f>IF(LEFT(AY438,3)="ARP",
    0,
    IFERROR(VLOOKUP(AY438,'M.11 Contratos execução'!A:V,17,FALSE),0)
)</f>
        <v>0</v>
      </c>
      <c r="U438" s="58" t="s">
        <v>78</v>
      </c>
      <c r="V438" s="201" t="s">
        <v>2610</v>
      </c>
      <c r="W438" s="96" cm="1">
        <f t="array" ref="W43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38" s="96">
        <f>CONTRATOS[[#This Row],[VALOR GLOBAL INICIAL]]</f>
        <v>22757.85</v>
      </c>
      <c r="Y438" s="202"/>
      <c r="Z438" s="203"/>
      <c r="AA438" s="194" t="s">
        <v>64</v>
      </c>
      <c r="AC438" s="194" t="s">
        <v>66</v>
      </c>
      <c r="AD438" s="258" t="str">
        <f>IF(CONTRATOS[[#This Row],[DIAS_CONTRATO]]&lt;=1800,"PRAZO LEGAL",IF(CONTRATOS[[#This Row],[DIAS_CONTRATO]]&lt;=2130,"EXCEPCIONAL","EMERGENCIAL"))</f>
        <v>PRAZO LEGAL</v>
      </c>
      <c r="AE438" s="194" t="str">
        <f>YEAR(L438) &amp; " - " &amp; IF(MONTH(L438)&lt;=3, "1º Trimestre", IF(MONTH(L438)&lt;=6, "2º Trimestre", IF(MONTH(L438)&lt;=9, "3º Trimestre", IF(MONTH(L438)&lt;=12, "4º Trimestre"))))</f>
        <v>2024 - 4º Trimestre</v>
      </c>
      <c r="AF438" s="197">
        <f>CONTRATOS[[#This Row],[TÉRMINO]]-60</f>
        <v>45580</v>
      </c>
      <c r="AG438" s="116" t="str">
        <f>IF(Z438="","Sem informação", IF(Z438&lt;=AF438, "Dentro do prazo", "Fora do prazo"))</f>
        <v>Sem informação</v>
      </c>
      <c r="AH438" s="262" t="s">
        <v>1306</v>
      </c>
      <c r="AJ438" s="194" t="s">
        <v>137</v>
      </c>
      <c r="AK438" s="194" t="s">
        <v>2593</v>
      </c>
      <c r="AL438" s="194" t="s">
        <v>487</v>
      </c>
      <c r="AM438" s="194" t="s">
        <v>69</v>
      </c>
      <c r="AN438" s="194" t="s">
        <v>69</v>
      </c>
      <c r="AO438" s="205" t="s">
        <v>2594</v>
      </c>
      <c r="AP438" s="206">
        <f ca="1">CONTRATOS[[#This Row],[TÉRMINO]]-TODAY()</f>
        <v>-534</v>
      </c>
      <c r="AQ438" s="194">
        <f>IF(YEAR(CONTRATOS[[#This Row],[TÉRMINO]])=2024,INT((MONTH(CONTRATOS[[#This Row],[TÉRMINO]])+2)/3),"")</f>
        <v>4</v>
      </c>
      <c r="AS438" s="58" t="str">
        <f ca="1">IF(TODAY()-AB438&gt;365,"Iniciar Processo de Reajuste","Aguardar anualidade")</f>
        <v>Iniciar Processo de Reajuste</v>
      </c>
      <c r="AT438" s="58" t="str">
        <f>_xlfn.CONCAT(TEXT(B438,"000"),"/",C438)</f>
        <v>030/2023</v>
      </c>
      <c r="AU438" s="58"/>
      <c r="AV438" s="58" t="str" cm="1">
        <f t="array" ref="AV438">IF(CONTRATOS[[#This Row],[NOME DO FISCAL ]]="Sem indicação",
   CONTRATOS[[#This Row],[NOME DO FISCAL ]],
   _xlfn.LET(
      _xlpm.s, " "&amp;TRIM(CONTRATOS[[#This Row],[NOME DO FISCAL ]]),
      _xlpm.n, LEN(_xlpm.s)-1,
      _xlpm.idx, _xlfn.SEQUENCE(1,_xlpm.n),
      _xlpm.letras, IF(MID(_xlpm.s,_xlpm.idx,1)=" ", MID(_xlpm.s,_xlpm.idx+1,1), ""),
      _xlfn.TEXTJOIN("",TRUE,_xlpm.letras)
   )
)</f>
        <v>MVGdE</v>
      </c>
      <c r="AW438" s="57" t="str">
        <f>IF(CONTRATOS[[#This Row],[FISCAL DEMANDANTE]]="sem indicação",CONTRATOS[[#This Row],[FISCAL TECNICO]],CONTRATOS[[#This Row],[FISCAL DEMANDANTE]])</f>
        <v>Marcos Vinicius Galvao da Encarnacao</v>
      </c>
      <c r="AX438" s="540" cm="1">
        <f t="array" ref="AX43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38" s="58" t="str">
        <f>_xlfn.CONCAT(CONTRATOS[[#This Row],[ARP ou CONTRATO]],CONTRATOS[[#This Row],[N°ANO]])</f>
        <v>ARP030/2023</v>
      </c>
      <c r="AZ438" s="293" t="str">
        <f>IF(ISNUMBER(FIND("8.666",AA438)),
"Nos termos da Portaria n° 3.615/2021-GP, a prorrogação de contratos administrativos deverá ser instaurada com antecedência mínima de 60 (sessenta) dias do término da vigência, mediante envio do respectivo expediente à SEADM, via SEI.",
IF(ISNUMBER(FIND("14.133",AA438)),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38" s="556"/>
    </row>
    <row r="439" spans="1:53" s="194" customFormat="1" ht="60">
      <c r="A439" s="58" t="s">
        <v>71</v>
      </c>
      <c r="B439" s="195" t="s">
        <v>304</v>
      </c>
      <c r="C439" s="194">
        <v>2023</v>
      </c>
      <c r="D439" s="195" t="s">
        <v>2611</v>
      </c>
      <c r="E439" s="194" t="s">
        <v>2612</v>
      </c>
      <c r="F439" s="196" t="s">
        <v>2597</v>
      </c>
      <c r="G439" s="195" t="s">
        <v>110</v>
      </c>
      <c r="H439" s="194" t="s">
        <v>58</v>
      </c>
      <c r="I439" s="194" t="s">
        <v>2591</v>
      </c>
      <c r="J439" s="197">
        <v>45274</v>
      </c>
      <c r="K439" s="198" t="str">
        <f>TEXT(J439,"DD/MM/AA")</f>
        <v>14/12/23</v>
      </c>
      <c r="L439" s="197">
        <v>45640</v>
      </c>
      <c r="M439" s="199" t="str">
        <f>TEXT(L439,"DD/MM/AA")</f>
        <v>14/12/24</v>
      </c>
      <c r="N439" s="198">
        <f>_xlfn.DAYS(CONTRATOS[[#This Row],[TÉRMINO]],CONTRATOS[[#This Row],[INÍCIO]])</f>
        <v>366</v>
      </c>
      <c r="O439" s="200" t="str">
        <f ca="1">IF(ISBLANK(CONTRATOS[[#This Row],[TÉRMINO]]),"-",IF(ISNUMBER(CONTRATOS[[#This Row],[TÉRMINO]]),IF(CONTRATOS[[#This Row],[TÉRMINO]]&lt;TODAY(),"EXPIRADO",CONTRATOS[[#This Row],[TÉRMINO]]-TODAY()),"INDETERMINADO"))</f>
        <v>EXPIRADO</v>
      </c>
      <c r="P439" s="200" t="str">
        <f ca="1">IF(O439="EXPIRADO","EXPIRADO",(IF(O439&lt;=30,"INFERIOR A 30 DIAS",(IF(O439&lt;=60,"INFERIOR A 60 DIAS",(IF(O439&lt;=90,"INFERIOR A 90 DIAS",(IF(O439&lt;=120,"INFERIOR A 120 DIAS",(IF(O439&lt;150,"INFERIOR A 150 DIAS",(IF(O439=150,"150 DIAS","SUPERIOR A 150 DIAS")))))))))))))</f>
        <v>EXPIRADO</v>
      </c>
      <c r="Q439" s="200" t="str">
        <f ca="1">IF(CONTRATOS[[#This Row],[TÉRMINO]]="","VIGENTE",IF(CONTRATOS[[#This Row],[TÉRMINO]]&gt;=TODAY(),"VIGENTE","EXPIRADO"))</f>
        <v>EXPIRADO</v>
      </c>
      <c r="R439" s="303">
        <v>114015.5</v>
      </c>
      <c r="S439" s="257" t="s">
        <v>60</v>
      </c>
      <c r="T439" s="66">
        <f>IF(LEFT(AY439,3)="ARP",
    0,
    IFERROR(VLOOKUP(AY439,'M.11 Contratos execução'!A:V,17,FALSE),0)
)</f>
        <v>0</v>
      </c>
      <c r="U439" s="58" t="s">
        <v>78</v>
      </c>
      <c r="V439" s="201" t="s">
        <v>2613</v>
      </c>
      <c r="W439" s="96" cm="1">
        <f t="array" ref="W43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39" s="96">
        <f>CONTRATOS[[#This Row],[VALOR GLOBAL INICIAL]]</f>
        <v>114015.5</v>
      </c>
      <c r="Y439" s="202"/>
      <c r="Z439" s="203"/>
      <c r="AA439" s="194" t="s">
        <v>64</v>
      </c>
      <c r="AC439" s="194" t="s">
        <v>66</v>
      </c>
      <c r="AD439" s="258" t="str">
        <f>IF(CONTRATOS[[#This Row],[DIAS_CONTRATO]]&lt;=1800,"PRAZO LEGAL",IF(CONTRATOS[[#This Row],[DIAS_CONTRATO]]&lt;=2130,"EXCEPCIONAL","EMERGENCIAL"))</f>
        <v>PRAZO LEGAL</v>
      </c>
      <c r="AE439" s="194" t="str">
        <f>YEAR(L439) &amp; " - " &amp; IF(MONTH(L439)&lt;=3, "1º Trimestre", IF(MONTH(L439)&lt;=6, "2º Trimestre", IF(MONTH(L439)&lt;=9, "3º Trimestre", IF(MONTH(L439)&lt;=12, "4º Trimestre"))))</f>
        <v>2024 - 4º Trimestre</v>
      </c>
      <c r="AF439" s="197">
        <f>CONTRATOS[[#This Row],[TÉRMINO]]-60</f>
        <v>45580</v>
      </c>
      <c r="AG439" s="116" t="str">
        <f>IF(Z439="","Sem informação", IF(Z439&lt;=AF439, "Dentro do prazo", "Fora do prazo"))</f>
        <v>Sem informação</v>
      </c>
      <c r="AH439" s="194" t="s">
        <v>1306</v>
      </c>
      <c r="AJ439" s="194" t="s">
        <v>137</v>
      </c>
      <c r="AK439" s="194" t="s">
        <v>2593</v>
      </c>
      <c r="AL439" s="194" t="s">
        <v>487</v>
      </c>
      <c r="AM439" s="194" t="s">
        <v>69</v>
      </c>
      <c r="AN439" s="194" t="s">
        <v>69</v>
      </c>
      <c r="AO439" s="205" t="s">
        <v>2594</v>
      </c>
      <c r="AP439" s="206">
        <f ca="1">CONTRATOS[[#This Row],[TÉRMINO]]-TODAY()</f>
        <v>-534</v>
      </c>
      <c r="AQ439" s="194">
        <f>IF(YEAR(CONTRATOS[[#This Row],[TÉRMINO]])=2024,INT((MONTH(CONTRATOS[[#This Row],[TÉRMINO]])+2)/3),"")</f>
        <v>4</v>
      </c>
      <c r="AS439" s="58" t="str">
        <f ca="1">IF(TODAY()-AB439&gt;365,"Iniciar Processo de Reajuste","Aguardar anualidade")</f>
        <v>Iniciar Processo de Reajuste</v>
      </c>
      <c r="AT439" s="58" t="str">
        <f>_xlfn.CONCAT(TEXT(B439,"000"),"/",C439)</f>
        <v>030/2023</v>
      </c>
      <c r="AU439" s="58"/>
      <c r="AV439" s="58" t="str" cm="1">
        <f t="array" ref="AV439">IF(CONTRATOS[[#This Row],[NOME DO FISCAL ]]="Sem indicação",
   CONTRATOS[[#This Row],[NOME DO FISCAL ]],
   _xlfn.LET(
      _xlpm.s, " "&amp;TRIM(CONTRATOS[[#This Row],[NOME DO FISCAL ]]),
      _xlpm.n, LEN(_xlpm.s)-1,
      _xlpm.idx, _xlfn.SEQUENCE(1,_xlpm.n),
      _xlpm.letras, IF(MID(_xlpm.s,_xlpm.idx,1)=" ", MID(_xlpm.s,_xlpm.idx+1,1), ""),
      _xlfn.TEXTJOIN("",TRUE,_xlpm.letras)
   )
)</f>
        <v>MVGdE</v>
      </c>
      <c r="AW439" s="57" t="str">
        <f>IF(CONTRATOS[[#This Row],[FISCAL DEMANDANTE]]="sem indicação",CONTRATOS[[#This Row],[FISCAL TECNICO]],CONTRATOS[[#This Row],[FISCAL DEMANDANTE]])</f>
        <v>Marcos Vinicius Galvao da Encarnacao</v>
      </c>
      <c r="AX439" s="540" cm="1">
        <f t="array" ref="AX43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39" s="58" t="str">
        <f>_xlfn.CONCAT(CONTRATOS[[#This Row],[ARP ou CONTRATO]],CONTRATOS[[#This Row],[N°ANO]])</f>
        <v>ARP030/2023</v>
      </c>
      <c r="AZ439" s="293" t="str">
        <f>IF(ISNUMBER(FIND("8.666",AA439)),
"Nos termos da Portaria n° 3.615/2021-GP, a prorrogação de contratos administrativos deverá ser instaurada com antecedência mínima de 60 (sessenta) dias do término da vigência, mediante envio do respectivo expediente à SEADM, via SEI.",
IF(ISNUMBER(FIND("14.133",AA439)),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39" s="556"/>
    </row>
    <row r="440" spans="1:53" s="194" customFormat="1" ht="60">
      <c r="A440" s="58" t="s">
        <v>71</v>
      </c>
      <c r="B440" s="195" t="s">
        <v>304</v>
      </c>
      <c r="C440" s="194">
        <v>2023</v>
      </c>
      <c r="D440" s="195" t="s">
        <v>2614</v>
      </c>
      <c r="E440" s="194" t="s">
        <v>1036</v>
      </c>
      <c r="F440" s="196" t="s">
        <v>2597</v>
      </c>
      <c r="G440" s="195" t="s">
        <v>110</v>
      </c>
      <c r="H440" s="194" t="s">
        <v>58</v>
      </c>
      <c r="I440" s="194" t="s">
        <v>2591</v>
      </c>
      <c r="J440" s="197">
        <v>45274</v>
      </c>
      <c r="K440" s="198" t="str">
        <f>TEXT(J440,"DD/MM/AA")</f>
        <v>14/12/23</v>
      </c>
      <c r="L440" s="197">
        <v>45640</v>
      </c>
      <c r="M440" s="199" t="str">
        <f>TEXT(L440,"DD/MM/AA")</f>
        <v>14/12/24</v>
      </c>
      <c r="N440" s="198">
        <f>_xlfn.DAYS(CONTRATOS[[#This Row],[TÉRMINO]],CONTRATOS[[#This Row],[INÍCIO]])</f>
        <v>366</v>
      </c>
      <c r="O440" s="200" t="str">
        <f ca="1">IF(ISBLANK(CONTRATOS[[#This Row],[TÉRMINO]]),"-",IF(ISNUMBER(CONTRATOS[[#This Row],[TÉRMINO]]),IF(CONTRATOS[[#This Row],[TÉRMINO]]&lt;TODAY(),"EXPIRADO",CONTRATOS[[#This Row],[TÉRMINO]]-TODAY()),"INDETERMINADO"))</f>
        <v>EXPIRADO</v>
      </c>
      <c r="P440" s="200" t="str">
        <f ca="1">IF(O440="EXPIRADO","EXPIRADO",(IF(O440&lt;=30,"INFERIOR A 30 DIAS",(IF(O440&lt;=60,"INFERIOR A 60 DIAS",(IF(O440&lt;=90,"INFERIOR A 90 DIAS",(IF(O440&lt;=120,"INFERIOR A 120 DIAS",(IF(O440&lt;150,"INFERIOR A 150 DIAS",(IF(O440=150,"150 DIAS","SUPERIOR A 150 DIAS")))))))))))))</f>
        <v>EXPIRADO</v>
      </c>
      <c r="Q440" s="200" t="str">
        <f ca="1">IF(CONTRATOS[[#This Row],[TÉRMINO]]="","VIGENTE",IF(CONTRATOS[[#This Row],[TÉRMINO]]&gt;=TODAY(),"VIGENTE","EXPIRADO"))</f>
        <v>EXPIRADO</v>
      </c>
      <c r="R440" s="303">
        <v>1234.6500000000001</v>
      </c>
      <c r="S440" s="257" t="s">
        <v>60</v>
      </c>
      <c r="T440" s="66">
        <f>IF(LEFT(AY440,3)="ARP",
    0,
    IFERROR(VLOOKUP(AY440,'M.11 Contratos execução'!A:V,17,FALSE),0)
)</f>
        <v>0</v>
      </c>
      <c r="U440" s="194" t="s">
        <v>78</v>
      </c>
      <c r="V440" s="201" t="s">
        <v>2615</v>
      </c>
      <c r="W440" s="96" cm="1">
        <f t="array" ref="W44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40" s="96">
        <f>CONTRATOS[[#This Row],[VALOR GLOBAL INICIAL]]</f>
        <v>1234.6500000000001</v>
      </c>
      <c r="Y440" s="202"/>
      <c r="Z440" s="203"/>
      <c r="AA440" s="194" t="s">
        <v>64</v>
      </c>
      <c r="AC440" s="194" t="s">
        <v>66</v>
      </c>
      <c r="AD440" s="258" t="str">
        <f>IF(CONTRATOS[[#This Row],[DIAS_CONTRATO]]&lt;=1800,"PRAZO LEGAL",IF(CONTRATOS[[#This Row],[DIAS_CONTRATO]]&lt;=2130,"EXCEPCIONAL","EMERGENCIAL"))</f>
        <v>PRAZO LEGAL</v>
      </c>
      <c r="AE440" s="194" t="str">
        <f>YEAR(L440) &amp; " - " &amp; IF(MONTH(L440)&lt;=3, "1º Trimestre", IF(MONTH(L440)&lt;=6, "2º Trimestre", IF(MONTH(L440)&lt;=9, "3º Trimestre", IF(MONTH(L440)&lt;=12, "4º Trimestre"))))</f>
        <v>2024 - 4º Trimestre</v>
      </c>
      <c r="AF440" s="197">
        <f>CONTRATOS[[#This Row],[TÉRMINO]]-60</f>
        <v>45580</v>
      </c>
      <c r="AG440" s="116" t="str">
        <f>IF(Z440="","Sem informação", IF(Z440&lt;=AF440, "Dentro do prazo", "Fora do prazo"))</f>
        <v>Sem informação</v>
      </c>
      <c r="AH440" s="262" t="s">
        <v>1306</v>
      </c>
      <c r="AJ440" s="194" t="s">
        <v>137</v>
      </c>
      <c r="AK440" s="194" t="s">
        <v>2593</v>
      </c>
      <c r="AL440" s="194" t="s">
        <v>487</v>
      </c>
      <c r="AM440" s="194" t="s">
        <v>69</v>
      </c>
      <c r="AN440" s="194" t="s">
        <v>69</v>
      </c>
      <c r="AO440" s="205" t="s">
        <v>2594</v>
      </c>
      <c r="AP440" s="206">
        <f ca="1">CONTRATOS[[#This Row],[TÉRMINO]]-TODAY()</f>
        <v>-534</v>
      </c>
      <c r="AQ440" s="194">
        <f>IF(YEAR(CONTRATOS[[#This Row],[TÉRMINO]])=2024,INT((MONTH(CONTRATOS[[#This Row],[TÉRMINO]])+2)/3),"")</f>
        <v>4</v>
      </c>
      <c r="AS440" s="58" t="str">
        <f ca="1">IF(TODAY()-AB440&gt;365,"Iniciar Processo de Reajuste","Aguardar anualidade")</f>
        <v>Iniciar Processo de Reajuste</v>
      </c>
      <c r="AT440" s="58" t="str">
        <f>_xlfn.CONCAT(TEXT(B440,"000"),"/",C440)</f>
        <v>030/2023</v>
      </c>
      <c r="AU440" s="58"/>
      <c r="AV440" s="58" t="str" cm="1">
        <f t="array" ref="AV440">IF(CONTRATOS[[#This Row],[NOME DO FISCAL ]]="Sem indicação",
   CONTRATOS[[#This Row],[NOME DO FISCAL ]],
   _xlfn.LET(
      _xlpm.s, " "&amp;TRIM(CONTRATOS[[#This Row],[NOME DO FISCAL ]]),
      _xlpm.n, LEN(_xlpm.s)-1,
      _xlpm.idx, _xlfn.SEQUENCE(1,_xlpm.n),
      _xlpm.letras, IF(MID(_xlpm.s,_xlpm.idx,1)=" ", MID(_xlpm.s,_xlpm.idx+1,1), ""),
      _xlfn.TEXTJOIN("",TRUE,_xlpm.letras)
   )
)</f>
        <v>MVGdE</v>
      </c>
      <c r="AW440" s="57" t="str">
        <f>IF(CONTRATOS[[#This Row],[FISCAL DEMANDANTE]]="sem indicação",CONTRATOS[[#This Row],[FISCAL TECNICO]],CONTRATOS[[#This Row],[FISCAL DEMANDANTE]])</f>
        <v>Marcos Vinicius Galvao da Encarnacao</v>
      </c>
      <c r="AX440" s="540" cm="1">
        <f t="array" ref="AX44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40" s="58" t="str">
        <f>_xlfn.CONCAT(CONTRATOS[[#This Row],[ARP ou CONTRATO]],CONTRATOS[[#This Row],[N°ANO]])</f>
        <v>ARP030/2023</v>
      </c>
      <c r="AZ440" s="293" t="str">
        <f>IF(ISNUMBER(FIND("8.666",AA440)),
"Nos termos da Portaria n° 3.615/2021-GP, a prorrogação de contratos administrativos deverá ser instaurada com antecedência mínima de 60 (sessenta) dias do término da vigência, mediante envio do respectivo expediente à SEADM, via SEI.",
IF(ISNUMBER(FIND("14.133",AA440)),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40" s="556"/>
    </row>
    <row r="441" spans="1:53" s="194" customFormat="1" ht="60">
      <c r="A441" s="58" t="s">
        <v>71</v>
      </c>
      <c r="B441" s="195" t="s">
        <v>304</v>
      </c>
      <c r="C441" s="194">
        <v>2023</v>
      </c>
      <c r="D441" s="195" t="s">
        <v>2616</v>
      </c>
      <c r="E441" s="194" t="s">
        <v>2617</v>
      </c>
      <c r="F441" s="196" t="s">
        <v>2597</v>
      </c>
      <c r="G441" s="195" t="s">
        <v>110</v>
      </c>
      <c r="H441" s="194" t="s">
        <v>58</v>
      </c>
      <c r="I441" s="194" t="s">
        <v>2591</v>
      </c>
      <c r="J441" s="197">
        <v>45274</v>
      </c>
      <c r="K441" s="198" t="str">
        <f>TEXT(J441,"DD/MM/AA")</f>
        <v>14/12/23</v>
      </c>
      <c r="L441" s="197">
        <v>45640</v>
      </c>
      <c r="M441" s="199" t="str">
        <f>TEXT(L441,"DD/MM/AA")</f>
        <v>14/12/24</v>
      </c>
      <c r="N441" s="198">
        <f>_xlfn.DAYS(CONTRATOS[[#This Row],[TÉRMINO]],CONTRATOS[[#This Row],[INÍCIO]])</f>
        <v>366</v>
      </c>
      <c r="O441" s="200" t="str">
        <f ca="1">IF(ISBLANK(CONTRATOS[[#This Row],[TÉRMINO]]),"-",IF(ISNUMBER(CONTRATOS[[#This Row],[TÉRMINO]]),IF(CONTRATOS[[#This Row],[TÉRMINO]]&lt;TODAY(),"EXPIRADO",CONTRATOS[[#This Row],[TÉRMINO]]-TODAY()),"INDETERMINADO"))</f>
        <v>EXPIRADO</v>
      </c>
      <c r="P441" s="200" t="str">
        <f ca="1">IF(O441="EXPIRADO","EXPIRADO",(IF(O441&lt;=30,"INFERIOR A 30 DIAS",(IF(O441&lt;=60,"INFERIOR A 60 DIAS",(IF(O441&lt;=90,"INFERIOR A 90 DIAS",(IF(O441&lt;=120,"INFERIOR A 120 DIAS",(IF(O441&lt;150,"INFERIOR A 150 DIAS",(IF(O441=150,"150 DIAS","SUPERIOR A 150 DIAS")))))))))))))</f>
        <v>EXPIRADO</v>
      </c>
      <c r="Q441" s="200" t="str">
        <f ca="1">IF(CONTRATOS[[#This Row],[TÉRMINO]]="","VIGENTE",IF(CONTRATOS[[#This Row],[TÉRMINO]]&gt;=TODAY(),"VIGENTE","EXPIRADO"))</f>
        <v>EXPIRADO</v>
      </c>
      <c r="R441" s="303">
        <v>9965</v>
      </c>
      <c r="S441" s="257" t="s">
        <v>60</v>
      </c>
      <c r="T441" s="66">
        <f>IF(LEFT(AY441,3)="ARP",
    0,
    IFERROR(VLOOKUP(AY441,'M.11 Contratos execução'!A:V,17,FALSE),0)
)</f>
        <v>0</v>
      </c>
      <c r="U441" s="194" t="s">
        <v>78</v>
      </c>
      <c r="V441" s="201" t="s">
        <v>2618</v>
      </c>
      <c r="W441" s="96" cm="1">
        <f t="array" ref="W44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41" s="96">
        <f>CONTRATOS[[#This Row],[VALOR GLOBAL INICIAL]]</f>
        <v>9965</v>
      </c>
      <c r="Y441" s="202"/>
      <c r="Z441" s="203"/>
      <c r="AA441" s="194" t="s">
        <v>64</v>
      </c>
      <c r="AC441" s="194" t="s">
        <v>66</v>
      </c>
      <c r="AD441" s="258" t="str">
        <f>IF(CONTRATOS[[#This Row],[DIAS_CONTRATO]]&lt;=1800,"PRAZO LEGAL",IF(CONTRATOS[[#This Row],[DIAS_CONTRATO]]&lt;=2130,"EXCEPCIONAL","EMERGENCIAL"))</f>
        <v>PRAZO LEGAL</v>
      </c>
      <c r="AE441" s="194" t="str">
        <f>YEAR(L441) &amp; " - " &amp; IF(MONTH(L441)&lt;=3, "1º Trimestre", IF(MONTH(L441)&lt;=6, "2º Trimestre", IF(MONTH(L441)&lt;=9, "3º Trimestre", IF(MONTH(L441)&lt;=12, "4º Trimestre"))))</f>
        <v>2024 - 4º Trimestre</v>
      </c>
      <c r="AF441" s="197">
        <f>CONTRATOS[[#This Row],[TÉRMINO]]-60</f>
        <v>45580</v>
      </c>
      <c r="AG441" s="116" t="str">
        <f>IF(Z441="","Sem informação", IF(Z441&lt;=AF441, "Dentro do prazo", "Fora do prazo"))</f>
        <v>Sem informação</v>
      </c>
      <c r="AH441" s="194" t="s">
        <v>1306</v>
      </c>
      <c r="AJ441" s="194" t="s">
        <v>137</v>
      </c>
      <c r="AK441" s="194" t="s">
        <v>2593</v>
      </c>
      <c r="AL441" s="194" t="s">
        <v>487</v>
      </c>
      <c r="AM441" s="194" t="s">
        <v>69</v>
      </c>
      <c r="AN441" s="194" t="s">
        <v>69</v>
      </c>
      <c r="AO441" s="205" t="s">
        <v>2594</v>
      </c>
      <c r="AP441" s="206">
        <f ca="1">CONTRATOS[[#This Row],[TÉRMINO]]-TODAY()</f>
        <v>-534</v>
      </c>
      <c r="AQ441" s="194">
        <f>IF(YEAR(CONTRATOS[[#This Row],[TÉRMINO]])=2024,INT((MONTH(CONTRATOS[[#This Row],[TÉRMINO]])+2)/3),"")</f>
        <v>4</v>
      </c>
      <c r="AS441" s="58" t="str">
        <f ca="1">IF(TODAY()-AB441&gt;365,"Iniciar Processo de Reajuste","Aguardar anualidade")</f>
        <v>Iniciar Processo de Reajuste</v>
      </c>
      <c r="AT441" s="58" t="str">
        <f>_xlfn.CONCAT(TEXT(B441,"000"),"/",C441)</f>
        <v>030/2023</v>
      </c>
      <c r="AU441" s="58"/>
      <c r="AV441" s="58" t="str" cm="1">
        <f t="array" ref="AV441">IF(CONTRATOS[[#This Row],[NOME DO FISCAL ]]="Sem indicação",
   CONTRATOS[[#This Row],[NOME DO FISCAL ]],
   _xlfn.LET(
      _xlpm.s, " "&amp;TRIM(CONTRATOS[[#This Row],[NOME DO FISCAL ]]),
      _xlpm.n, LEN(_xlpm.s)-1,
      _xlpm.idx, _xlfn.SEQUENCE(1,_xlpm.n),
      _xlpm.letras, IF(MID(_xlpm.s,_xlpm.idx,1)=" ", MID(_xlpm.s,_xlpm.idx+1,1), ""),
      _xlfn.TEXTJOIN("",TRUE,_xlpm.letras)
   )
)</f>
        <v>MVGdE</v>
      </c>
      <c r="AW441" s="57" t="str">
        <f>IF(CONTRATOS[[#This Row],[FISCAL DEMANDANTE]]="sem indicação",CONTRATOS[[#This Row],[FISCAL TECNICO]],CONTRATOS[[#This Row],[FISCAL DEMANDANTE]])</f>
        <v>Marcos Vinicius Galvao da Encarnacao</v>
      </c>
      <c r="AX441" s="540" cm="1">
        <f t="array" ref="AX44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41" s="58" t="str">
        <f>_xlfn.CONCAT(CONTRATOS[[#This Row],[ARP ou CONTRATO]],CONTRATOS[[#This Row],[N°ANO]])</f>
        <v>ARP030/2023</v>
      </c>
      <c r="AZ441" s="293" t="str">
        <f>IF(ISNUMBER(FIND("8.666",AA441)),
"Nos termos da Portaria n° 3.615/2021-GP, a prorrogação de contratos administrativos deverá ser instaurada com antecedência mínima de 60 (sessenta) dias do término da vigência, mediante envio do respectivo expediente à SEADM, via SEI.",
IF(ISNUMBER(FIND("14.133",AA441)),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41" s="556"/>
    </row>
    <row r="442" spans="1:53" s="194" customFormat="1" ht="60">
      <c r="A442" s="58" t="s">
        <v>71</v>
      </c>
      <c r="B442" s="195" t="s">
        <v>304</v>
      </c>
      <c r="C442" s="194">
        <v>2023</v>
      </c>
      <c r="D442" s="195" t="s">
        <v>2619</v>
      </c>
      <c r="E442" s="194" t="s">
        <v>2165</v>
      </c>
      <c r="F442" s="196" t="s">
        <v>2597</v>
      </c>
      <c r="G442" s="195" t="s">
        <v>110</v>
      </c>
      <c r="H442" s="194" t="s">
        <v>58</v>
      </c>
      <c r="I442" s="194" t="s">
        <v>2591</v>
      </c>
      <c r="J442" s="197">
        <v>45274</v>
      </c>
      <c r="K442" s="198" t="str">
        <f>TEXT(J442,"DD/MM/AA")</f>
        <v>14/12/23</v>
      </c>
      <c r="L442" s="197">
        <v>45640</v>
      </c>
      <c r="M442" s="199" t="str">
        <f>TEXT(L442,"DD/MM/AA")</f>
        <v>14/12/24</v>
      </c>
      <c r="N442" s="198">
        <f>_xlfn.DAYS(CONTRATOS[[#This Row],[TÉRMINO]],CONTRATOS[[#This Row],[INÍCIO]])</f>
        <v>366</v>
      </c>
      <c r="O442" s="200" t="str">
        <f ca="1">IF(ISBLANK(CONTRATOS[[#This Row],[TÉRMINO]]),"-",IF(ISNUMBER(CONTRATOS[[#This Row],[TÉRMINO]]),IF(CONTRATOS[[#This Row],[TÉRMINO]]&lt;TODAY(),"EXPIRADO",CONTRATOS[[#This Row],[TÉRMINO]]-TODAY()),"INDETERMINADO"))</f>
        <v>EXPIRADO</v>
      </c>
      <c r="P442" s="200" t="str">
        <f ca="1">IF(O442="EXPIRADO","EXPIRADO",(IF(O442&lt;=30,"INFERIOR A 30 DIAS",(IF(O442&lt;=60,"INFERIOR A 60 DIAS",(IF(O442&lt;=90,"INFERIOR A 90 DIAS",(IF(O442&lt;=120,"INFERIOR A 120 DIAS",(IF(O442&lt;150,"INFERIOR A 150 DIAS",(IF(O442=150,"150 DIAS","SUPERIOR A 150 DIAS")))))))))))))</f>
        <v>EXPIRADO</v>
      </c>
      <c r="Q442" s="200" t="str">
        <f ca="1">IF(CONTRATOS[[#This Row],[TÉRMINO]]="","VIGENTE",IF(CONTRATOS[[#This Row],[TÉRMINO]]&gt;=TODAY(),"VIGENTE","EXPIRADO"))</f>
        <v>EXPIRADO</v>
      </c>
      <c r="R442" s="303">
        <v>233170</v>
      </c>
      <c r="S442" s="257" t="s">
        <v>60</v>
      </c>
      <c r="T442" s="66">
        <f>IF(LEFT(AY442,3)="ARP",
    0,
    IFERROR(VLOOKUP(AY442,'M.11 Contratos execução'!A:V,17,FALSE),0)
)</f>
        <v>0</v>
      </c>
      <c r="U442" s="194" t="s">
        <v>78</v>
      </c>
      <c r="V442" s="201" t="s">
        <v>2620</v>
      </c>
      <c r="W442" s="96" cm="1">
        <f t="array" ref="W44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42" s="96">
        <f>CONTRATOS[[#This Row],[VALOR GLOBAL INICIAL]]</f>
        <v>233170</v>
      </c>
      <c r="Y442" s="202"/>
      <c r="Z442" s="203"/>
      <c r="AA442" s="194" t="s">
        <v>64</v>
      </c>
      <c r="AC442" s="194" t="s">
        <v>66</v>
      </c>
      <c r="AD442" s="258" t="str">
        <f>IF(CONTRATOS[[#This Row],[DIAS_CONTRATO]]&lt;=1800,"PRAZO LEGAL",IF(CONTRATOS[[#This Row],[DIAS_CONTRATO]]&lt;=2130,"EXCEPCIONAL","EMERGENCIAL"))</f>
        <v>PRAZO LEGAL</v>
      </c>
      <c r="AE442" s="194" t="str">
        <f>YEAR(L442) &amp; " - " &amp; IF(MONTH(L442)&lt;=3, "1º Trimestre", IF(MONTH(L442)&lt;=6, "2º Trimestre", IF(MONTH(L442)&lt;=9, "3º Trimestre", IF(MONTH(L442)&lt;=12, "4º Trimestre"))))</f>
        <v>2024 - 4º Trimestre</v>
      </c>
      <c r="AF442" s="197">
        <f>CONTRATOS[[#This Row],[TÉRMINO]]-60</f>
        <v>45580</v>
      </c>
      <c r="AG442" s="116" t="str">
        <f>IF(Z442="","Sem informação", IF(Z442&lt;=AF442, "Dentro do prazo", "Fora do prazo"))</f>
        <v>Sem informação</v>
      </c>
      <c r="AH442" s="262" t="s">
        <v>1306</v>
      </c>
      <c r="AJ442" s="194" t="s">
        <v>137</v>
      </c>
      <c r="AK442" s="194" t="s">
        <v>2593</v>
      </c>
      <c r="AL442" s="194" t="s">
        <v>487</v>
      </c>
      <c r="AM442" s="194" t="s">
        <v>69</v>
      </c>
      <c r="AN442" s="194" t="s">
        <v>69</v>
      </c>
      <c r="AO442" s="205" t="s">
        <v>2594</v>
      </c>
      <c r="AP442" s="206">
        <f ca="1">CONTRATOS[[#This Row],[TÉRMINO]]-TODAY()</f>
        <v>-534</v>
      </c>
      <c r="AQ442" s="194">
        <f>IF(YEAR(CONTRATOS[[#This Row],[TÉRMINO]])=2024,INT((MONTH(CONTRATOS[[#This Row],[TÉRMINO]])+2)/3),"")</f>
        <v>4</v>
      </c>
      <c r="AS442" s="58" t="str">
        <f ca="1">IF(TODAY()-AB442&gt;365,"Iniciar Processo de Reajuste","Aguardar anualidade")</f>
        <v>Iniciar Processo de Reajuste</v>
      </c>
      <c r="AT442" s="58" t="str">
        <f>_xlfn.CONCAT(TEXT(B442,"000"),"/",C442)</f>
        <v>030/2023</v>
      </c>
      <c r="AU442" s="58"/>
      <c r="AV442" s="58" t="str" cm="1">
        <f t="array" ref="AV442">IF(CONTRATOS[[#This Row],[NOME DO FISCAL ]]="Sem indicação",
   CONTRATOS[[#This Row],[NOME DO FISCAL ]],
   _xlfn.LET(
      _xlpm.s, " "&amp;TRIM(CONTRATOS[[#This Row],[NOME DO FISCAL ]]),
      _xlpm.n, LEN(_xlpm.s)-1,
      _xlpm.idx, _xlfn.SEQUENCE(1,_xlpm.n),
      _xlpm.letras, IF(MID(_xlpm.s,_xlpm.idx,1)=" ", MID(_xlpm.s,_xlpm.idx+1,1), ""),
      _xlfn.TEXTJOIN("",TRUE,_xlpm.letras)
   )
)</f>
        <v>MVGdE</v>
      </c>
      <c r="AW442" s="57" t="str">
        <f>IF(CONTRATOS[[#This Row],[FISCAL DEMANDANTE]]="sem indicação",CONTRATOS[[#This Row],[FISCAL TECNICO]],CONTRATOS[[#This Row],[FISCAL DEMANDANTE]])</f>
        <v>Marcos Vinicius Galvao da Encarnacao</v>
      </c>
      <c r="AX442" s="540" cm="1">
        <f t="array" ref="AX44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42" s="58" t="str">
        <f>_xlfn.CONCAT(CONTRATOS[[#This Row],[ARP ou CONTRATO]],CONTRATOS[[#This Row],[N°ANO]])</f>
        <v>ARP030/2023</v>
      </c>
      <c r="AZ442" s="293" t="str">
        <f>IF(ISNUMBER(FIND("8.666",AA442)),
"Nos termos da Portaria n° 3.615/2021-GP, a prorrogação de contratos administrativos deverá ser instaurada com antecedência mínima de 60 (sessenta) dias do término da vigência, mediante envio do respectivo expediente à SEADM, via SEI.",
IF(ISNUMBER(FIND("14.133",AA442)),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42" s="556"/>
    </row>
    <row r="443" spans="1:53" s="194" customFormat="1" ht="60">
      <c r="A443" s="58" t="s">
        <v>71</v>
      </c>
      <c r="B443" s="195" t="s">
        <v>304</v>
      </c>
      <c r="C443" s="194">
        <v>2023</v>
      </c>
      <c r="D443" s="195" t="s">
        <v>2621</v>
      </c>
      <c r="E443" s="194" t="s">
        <v>2253</v>
      </c>
      <c r="F443" s="196" t="s">
        <v>2597</v>
      </c>
      <c r="G443" s="195" t="s">
        <v>110</v>
      </c>
      <c r="H443" s="194" t="s">
        <v>58</v>
      </c>
      <c r="I443" s="194" t="s">
        <v>2591</v>
      </c>
      <c r="J443" s="197">
        <v>45274</v>
      </c>
      <c r="K443" s="198" t="str">
        <f>TEXT(J443,"DD/MM/AA")</f>
        <v>14/12/23</v>
      </c>
      <c r="L443" s="197">
        <v>45640</v>
      </c>
      <c r="M443" s="199" t="str">
        <f>TEXT(L443,"DD/MM/AA")</f>
        <v>14/12/24</v>
      </c>
      <c r="N443" s="198">
        <f>_xlfn.DAYS(CONTRATOS[[#This Row],[TÉRMINO]],CONTRATOS[[#This Row],[INÍCIO]])</f>
        <v>366</v>
      </c>
      <c r="O443" s="200" t="str">
        <f ca="1">IF(ISBLANK(CONTRATOS[[#This Row],[TÉRMINO]]),"-",IF(ISNUMBER(CONTRATOS[[#This Row],[TÉRMINO]]),IF(CONTRATOS[[#This Row],[TÉRMINO]]&lt;TODAY(),"EXPIRADO",CONTRATOS[[#This Row],[TÉRMINO]]-TODAY()),"INDETERMINADO"))</f>
        <v>EXPIRADO</v>
      </c>
      <c r="P443" s="200" t="str">
        <f ca="1">IF(O443="EXPIRADO","EXPIRADO",(IF(O443&lt;=30,"INFERIOR A 30 DIAS",(IF(O443&lt;=60,"INFERIOR A 60 DIAS",(IF(O443&lt;=90,"INFERIOR A 90 DIAS",(IF(O443&lt;=120,"INFERIOR A 120 DIAS",(IF(O443&lt;150,"INFERIOR A 150 DIAS",(IF(O443=150,"150 DIAS","SUPERIOR A 150 DIAS")))))))))))))</f>
        <v>EXPIRADO</v>
      </c>
      <c r="Q443" s="200" t="str">
        <f ca="1">IF(CONTRATOS[[#This Row],[TÉRMINO]]="","VIGENTE",IF(CONTRATOS[[#This Row],[TÉRMINO]]&gt;=TODAY(),"VIGENTE","EXPIRADO"))</f>
        <v>EXPIRADO</v>
      </c>
      <c r="R443" s="303">
        <v>95025</v>
      </c>
      <c r="S443" s="257" t="s">
        <v>60</v>
      </c>
      <c r="T443" s="66">
        <f>IF(LEFT(AY443,3)="ARP",
    0,
    IFERROR(VLOOKUP(AY443,'M.11 Contratos execução'!A:V,17,FALSE),0)
)</f>
        <v>0</v>
      </c>
      <c r="U443" s="194" t="s">
        <v>78</v>
      </c>
      <c r="V443" s="201" t="s">
        <v>2622</v>
      </c>
      <c r="W443" s="96" cm="1">
        <f t="array" ref="W44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43" s="96">
        <f>CONTRATOS[[#This Row],[VALOR GLOBAL INICIAL]]</f>
        <v>95025</v>
      </c>
      <c r="Y443" s="202"/>
      <c r="Z443" s="203"/>
      <c r="AA443" s="194" t="s">
        <v>64</v>
      </c>
      <c r="AC443" s="194" t="s">
        <v>66</v>
      </c>
      <c r="AD443" s="204" t="str">
        <f>IF(CONTRATOS[[#This Row],[DIAS_CONTRATO]]&lt;=1800,"PRAZO LEGAL",IF(CONTRATOS[[#This Row],[DIAS_CONTRATO]]&lt;=2130,"EXCEPCIONAL","EMERGENCIAL"))</f>
        <v>PRAZO LEGAL</v>
      </c>
      <c r="AE443" s="194" t="str">
        <f>YEAR(L443) &amp; " - " &amp; IF(MONTH(L443)&lt;=3, "1º Trimestre", IF(MONTH(L443)&lt;=6, "2º Trimestre", IF(MONTH(L443)&lt;=9, "3º Trimestre", IF(MONTH(L443)&lt;=12, "4º Trimestre"))))</f>
        <v>2024 - 4º Trimestre</v>
      </c>
      <c r="AF443" s="197">
        <f>CONTRATOS[[#This Row],[TÉRMINO]]-60</f>
        <v>45580</v>
      </c>
      <c r="AG443" s="116" t="str">
        <f>IF(Z443="","Sem informação", IF(Z443&lt;=AF443, "Dentro do prazo", "Fora do prazo"))</f>
        <v>Sem informação</v>
      </c>
      <c r="AH443" s="194" t="s">
        <v>1306</v>
      </c>
      <c r="AJ443" s="194" t="s">
        <v>137</v>
      </c>
      <c r="AK443" s="194" t="s">
        <v>2593</v>
      </c>
      <c r="AL443" s="194" t="s">
        <v>487</v>
      </c>
      <c r="AM443" s="194" t="s">
        <v>69</v>
      </c>
      <c r="AN443" s="194" t="s">
        <v>69</v>
      </c>
      <c r="AO443" s="205" t="s">
        <v>2594</v>
      </c>
      <c r="AP443" s="206">
        <f ca="1">CONTRATOS[[#This Row],[TÉRMINO]]-TODAY()</f>
        <v>-534</v>
      </c>
      <c r="AQ443" s="194">
        <f>IF(YEAR(CONTRATOS[[#This Row],[TÉRMINO]])=2024,INT((MONTH(CONTRATOS[[#This Row],[TÉRMINO]])+2)/3),"")</f>
        <v>4</v>
      </c>
      <c r="AS443" s="58" t="str">
        <f ca="1">IF(TODAY()-AB443&gt;365,"Iniciar Processo de Reajuste","Aguardar anualidade")</f>
        <v>Iniciar Processo de Reajuste</v>
      </c>
      <c r="AT443" s="58" t="str">
        <f>_xlfn.CONCAT(TEXT(B443,"000"),"/",C443)</f>
        <v>030/2023</v>
      </c>
      <c r="AU443" s="58"/>
      <c r="AV443" s="58" t="str" cm="1">
        <f t="array" ref="AV443">IF(CONTRATOS[[#This Row],[NOME DO FISCAL ]]="Sem indicação",
   CONTRATOS[[#This Row],[NOME DO FISCAL ]],
   _xlfn.LET(
      _xlpm.s, " "&amp;TRIM(CONTRATOS[[#This Row],[NOME DO FISCAL ]]),
      _xlpm.n, LEN(_xlpm.s)-1,
      _xlpm.idx, _xlfn.SEQUENCE(1,_xlpm.n),
      _xlpm.letras, IF(MID(_xlpm.s,_xlpm.idx,1)=" ", MID(_xlpm.s,_xlpm.idx+1,1), ""),
      _xlfn.TEXTJOIN("",TRUE,_xlpm.letras)
   )
)</f>
        <v>MVGdE</v>
      </c>
      <c r="AW443" s="57" t="str">
        <f>IF(CONTRATOS[[#This Row],[FISCAL DEMANDANTE]]="sem indicação",CONTRATOS[[#This Row],[FISCAL TECNICO]],CONTRATOS[[#This Row],[FISCAL DEMANDANTE]])</f>
        <v>Marcos Vinicius Galvao da Encarnacao</v>
      </c>
      <c r="AX443" s="540" cm="1">
        <f t="array" ref="AX44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43" s="58" t="str">
        <f>_xlfn.CONCAT(CONTRATOS[[#This Row],[ARP ou CONTRATO]],CONTRATOS[[#This Row],[N°ANO]])</f>
        <v>ARP030/2023</v>
      </c>
      <c r="AZ443" s="293" t="str">
        <f>IF(ISNUMBER(FIND("8.666",AA443)),
"Nos termos da Portaria n° 3.615/2021-GP, a prorrogação de contratos administrativos deverá ser instaurada com antecedência mínima de 60 (sessenta) dias do término da vigência, mediante envio do respectivo expediente à SEADM, via SEI.",
IF(ISNUMBER(FIND("14.133",AA443)),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43" s="556"/>
    </row>
    <row r="444" spans="1:53" s="194" customFormat="1" ht="72">
      <c r="A444" s="58" t="s">
        <v>52</v>
      </c>
      <c r="B444" s="68" t="s">
        <v>771</v>
      </c>
      <c r="C444" s="69" t="s">
        <v>2056</v>
      </c>
      <c r="D444" s="57" t="s">
        <v>1560</v>
      </c>
      <c r="E444" s="58" t="s">
        <v>1561</v>
      </c>
      <c r="F444" s="59" t="s">
        <v>2623</v>
      </c>
      <c r="G444" s="115" t="s">
        <v>387</v>
      </c>
      <c r="H444" s="58" t="s">
        <v>132</v>
      </c>
      <c r="I444" s="60" t="s">
        <v>2624</v>
      </c>
      <c r="J444" s="61">
        <v>43819</v>
      </c>
      <c r="K444" s="62" t="str">
        <f>TEXT(J444,"DD/MM/AA")</f>
        <v>20/12/19</v>
      </c>
      <c r="L444" s="61">
        <v>45646</v>
      </c>
      <c r="M444" s="63" t="str">
        <f>TEXT(L444,"DD/MM/AA")</f>
        <v>20/12/24</v>
      </c>
      <c r="N444" s="62">
        <f>_xlfn.DAYS(CONTRATOS[[#This Row],[TÉRMINO]],CONTRATOS[[#This Row],[INÍCIO]])</f>
        <v>1827</v>
      </c>
      <c r="O444" s="64" t="str">
        <f ca="1">IF(ISBLANK(CONTRATOS[[#This Row],[TÉRMINO]]),"-",IF(ISNUMBER(CONTRATOS[[#This Row],[TÉRMINO]]),IF(CONTRATOS[[#This Row],[TÉRMINO]]&lt;TODAY(),"EXPIRADO",CONTRATOS[[#This Row],[TÉRMINO]]-TODAY()),"INDETERMINADO"))</f>
        <v>EXPIRADO</v>
      </c>
      <c r="P444" s="64" t="str">
        <f ca="1">IF(O444="EXPIRADO","EXPIRADO",(IF(O444&lt;=30,"INFERIOR A 30 DIAS",(IF(O444&lt;=60,"INFERIOR A 60 DIAS",(IF(O444&lt;=90,"INFERIOR A 90 DIAS",(IF(O444&lt;=120,"INFERIOR A 120 DIAS",(IF(O444&lt;150,"INFERIOR A 150 DIAS",(IF(O444=150,"150 DIAS","SUPERIOR A 150 DIAS")))))))))))))</f>
        <v>EXPIRADO</v>
      </c>
      <c r="Q444" s="64" t="str">
        <f ca="1">IF(CONTRATOS[[#This Row],[TÉRMINO]]="","VIGENTE",IF(CONTRATOS[[#This Row],[TÉRMINO]]&gt;=TODAY(),"VIGENTE","EXPIRADO"))</f>
        <v>EXPIRADO</v>
      </c>
      <c r="R444" s="72">
        <v>84000</v>
      </c>
      <c r="S444" s="65" t="s">
        <v>60</v>
      </c>
      <c r="T444" s="66">
        <f>IF(LEFT(AY444,3)="ARP",
    0,
    IFERROR(VLOOKUP(AY444,'M.11 Contratos execução'!A:V,17,FALSE),0)
)</f>
        <v>0</v>
      </c>
      <c r="U444" s="58" t="s">
        <v>78</v>
      </c>
      <c r="V444" s="58" t="s">
        <v>2625</v>
      </c>
      <c r="W444" s="96" t="str" cm="1">
        <f t="array" ref="W44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444" s="96">
        <f>CONTRATOS[[#This Row],[VALOR GLOBAL INICIAL]]</f>
        <v>84000</v>
      </c>
      <c r="Y444" s="67" t="s">
        <v>2626</v>
      </c>
      <c r="Z444" s="158"/>
      <c r="AA444" s="58" t="s">
        <v>64</v>
      </c>
      <c r="AB444" s="58"/>
      <c r="AC444" s="58" t="s">
        <v>65</v>
      </c>
      <c r="AD444" s="58" t="str">
        <f>IF(CONTRATOS[[#This Row],[DIAS_CONTRATO]]&lt;=1800,"PRAZO LEGAL",IF(CONTRATOS[[#This Row],[DIAS_CONTRATO]]&lt;=2130,"EXCEPCIONAL","EMERGENCIAL"))</f>
        <v>EXCEPCIONAL</v>
      </c>
      <c r="AE444" s="58" t="str">
        <f>YEAR(L444) &amp; " - " &amp; IF(MONTH(L444)&lt;=3, "1º Trimestre", IF(MONTH(L444)&lt;=6, "2º Trimestre", IF(MONTH(L444)&lt;=9, "3º Trimestre", IF(MONTH(L444)&lt;=12, "4º Trimestre"))))</f>
        <v>2024 - 4º Trimestre</v>
      </c>
      <c r="AF444" s="61">
        <f>CONTRATOS[[#This Row],[TÉRMINO]]-60</f>
        <v>45586</v>
      </c>
      <c r="AG444" s="116" t="str">
        <f>IF(Z444="","Sem informação", IF(Z444&lt;=AF444, "Dentro do prazo", "Fora do prazo"))</f>
        <v>Sem informação</v>
      </c>
      <c r="AH444" s="58" t="s">
        <v>1306</v>
      </c>
      <c r="AI444" s="74"/>
      <c r="AJ444" s="58" t="s">
        <v>138</v>
      </c>
      <c r="AK444" s="58" t="s">
        <v>138</v>
      </c>
      <c r="AL444" s="58" t="s">
        <v>139</v>
      </c>
      <c r="AM444" s="115" t="s">
        <v>69</v>
      </c>
      <c r="AN444" s="115" t="s">
        <v>2487</v>
      </c>
      <c r="AO444" s="134" t="s">
        <v>2627</v>
      </c>
      <c r="AP444" s="143">
        <f ca="1">CONTRATOS[[#This Row],[TÉRMINO]]-TODAY()</f>
        <v>-528</v>
      </c>
      <c r="AQ444" s="58">
        <f>IF(YEAR(CONTRATOS[[#This Row],[TÉRMINO]])=2024,INT((MONTH(CONTRATOS[[#This Row],[TÉRMINO]])+2)/3),"")</f>
        <v>4</v>
      </c>
      <c r="AR444" s="58"/>
      <c r="AS444" s="58" t="str">
        <f ca="1">IF(TODAY()-AB444&gt;365,"Iniciar Processo de Reajuste","Aguardar anualidade")</f>
        <v>Iniciar Processo de Reajuste</v>
      </c>
      <c r="AT444" s="58" t="str">
        <f>_xlfn.CONCAT(TEXT(B444,"000"),"/",C444)</f>
        <v>059/2019</v>
      </c>
      <c r="AU444" s="58"/>
      <c r="AV444" s="58" t="str" cm="1">
        <f t="array" ref="AV444">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444" s="57" t="str">
        <f>IF(CONTRATOS[[#This Row],[FISCAL DEMANDANTE]]="sem indicação",CONTRATOS[[#This Row],[FISCAL TECNICO]],CONTRATOS[[#This Row],[FISCAL DEMANDANTE]])</f>
        <v>Jose Nasareno de Macedo Silva</v>
      </c>
      <c r="AX444" s="540" t="str" cm="1">
        <f t="array" ref="AX44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444" s="58" t="str">
        <f>_xlfn.CONCAT(CONTRATOS[[#This Row],[ARP ou CONTRATO]],CONTRATOS[[#This Row],[N°ANO]])</f>
        <v>CONTRATO059/2019</v>
      </c>
      <c r="AZ444" s="293" t="str">
        <f>IF(ISNUMBER(FIND("8.666",AA444)),
"Nos termos da Portaria n° 3.615/2021-GP, a prorrogação de contratos administrativos deverá ser instaurada com antecedência mínima de 60 (sessenta) dias do término da vigência, mediante envio do respectivo expediente à SEADM, via SEI.",
IF(ISNUMBER(FIND("14.133",AA444)),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44" s="556"/>
    </row>
    <row r="445" spans="1:53" s="194" customFormat="1" ht="76.5">
      <c r="A445" s="58" t="s">
        <v>52</v>
      </c>
      <c r="B445" s="57" t="s">
        <v>710</v>
      </c>
      <c r="C445" s="69">
        <v>2021</v>
      </c>
      <c r="D445" s="57" t="s">
        <v>2628</v>
      </c>
      <c r="E445" s="58" t="s">
        <v>2629</v>
      </c>
      <c r="F445" s="59" t="s">
        <v>2630</v>
      </c>
      <c r="G445" s="115" t="s">
        <v>144</v>
      </c>
      <c r="H445" s="60" t="s">
        <v>145</v>
      </c>
      <c r="I445" s="60" t="s">
        <v>2631</v>
      </c>
      <c r="J445" s="61">
        <v>44551</v>
      </c>
      <c r="K445" s="62" t="str">
        <f>TEXT(J445,"DD/MM/AA")</f>
        <v>21/12/21</v>
      </c>
      <c r="L445" s="61">
        <v>45647</v>
      </c>
      <c r="M445" s="63" t="str">
        <f>TEXT(L445,"DD/MM/AA")</f>
        <v>21/12/24</v>
      </c>
      <c r="N445" s="62">
        <f>_xlfn.DAYS(CONTRATOS[[#This Row],[TÉRMINO]],CONTRATOS[[#This Row],[INÍCIO]])</f>
        <v>1096</v>
      </c>
      <c r="O445" s="64" t="str">
        <f ca="1">IF(ISBLANK(CONTRATOS[[#This Row],[TÉRMINO]]),"-",IF(ISNUMBER(CONTRATOS[[#This Row],[TÉRMINO]]),IF(CONTRATOS[[#This Row],[TÉRMINO]]&lt;TODAY(),"EXPIRADO",CONTRATOS[[#This Row],[TÉRMINO]]-TODAY()),"INDETERMINADO"))</f>
        <v>EXPIRADO</v>
      </c>
      <c r="P445" s="64" t="str">
        <f ca="1">IF(O445="EXPIRADO","EXPIRADO",(IF(O445&lt;=30,"INFERIOR A 30 DIAS",(IF(O445&lt;=60,"INFERIOR A 60 DIAS",(IF(O445&lt;=90,"INFERIOR A 90 DIAS",(IF(O445&lt;=120,"INFERIOR A 120 DIAS",(IF(O445&lt;150,"INFERIOR A 150 DIAS",(IF(O445=150,"150 DIAS","SUPERIOR A 150 DIAS")))))))))))))</f>
        <v>EXPIRADO</v>
      </c>
      <c r="Q445" s="64" t="str">
        <f ca="1">IF(CONTRATOS[[#This Row],[TÉRMINO]]="","VIGENTE",IF(CONTRATOS[[#This Row],[TÉRMINO]]&gt;=TODAY(),"VIGENTE","EXPIRADO"))</f>
        <v>EXPIRADO</v>
      </c>
      <c r="R445" s="72">
        <v>2391400</v>
      </c>
      <c r="S445" s="65" t="s">
        <v>60</v>
      </c>
      <c r="T445" s="66">
        <f>IF(LEFT(AY445,3)="ARP",
    0,
    IFERROR(VLOOKUP(AY445,'M.11 Contratos execução'!A:V,17,FALSE),0)
)</f>
        <v>0</v>
      </c>
      <c r="U445" s="58" t="s">
        <v>98</v>
      </c>
      <c r="V445" s="58" t="s">
        <v>2632</v>
      </c>
      <c r="W445" s="96" t="str" cm="1">
        <f t="array" ref="W44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445" s="96">
        <f>CONTRATOS[[#This Row],[VALOR GLOBAL INICIAL]]</f>
        <v>2391400</v>
      </c>
      <c r="Y445" s="67" t="s">
        <v>2633</v>
      </c>
      <c r="Z445" s="158"/>
      <c r="AA445" s="58" t="s">
        <v>64</v>
      </c>
      <c r="AB445" s="58"/>
      <c r="AC445" s="58" t="s">
        <v>65</v>
      </c>
      <c r="AD445" s="58" t="str">
        <f>IF(CONTRATOS[[#This Row],[DIAS_CONTRATO]]&lt;=1800,"PRAZO LEGAL",IF(CONTRATOS[[#This Row],[DIAS_CONTRATO]]&lt;=2130,"EXCEPCIONAL","EMERGENCIAL"))</f>
        <v>PRAZO LEGAL</v>
      </c>
      <c r="AE445" s="58" t="str">
        <f>YEAR(L445) &amp; " - " &amp; IF(MONTH(L445)&lt;=3, "1º Trimestre", IF(MONTH(L445)&lt;=6, "2º Trimestre", IF(MONTH(L445)&lt;=9, "3º Trimestre", IF(MONTH(L445)&lt;=12, "4º Trimestre"))))</f>
        <v>2024 - 4º Trimestre</v>
      </c>
      <c r="AF445" s="61">
        <f>CONTRATOS[[#This Row],[TÉRMINO]]-60</f>
        <v>45587</v>
      </c>
      <c r="AG445" s="116" t="str">
        <f>IF(Z445="","Sem informação", IF(Z445&lt;=AF445, "Dentro do prazo", "Fora do prazo"))</f>
        <v>Sem informação</v>
      </c>
      <c r="AH445" s="79" t="s">
        <v>1306</v>
      </c>
      <c r="AI445" s="74"/>
      <c r="AJ445" s="58" t="s">
        <v>1479</v>
      </c>
      <c r="AK445" s="58" t="s">
        <v>322</v>
      </c>
      <c r="AL445" s="58" t="s">
        <v>322</v>
      </c>
      <c r="AM445" s="115" t="s">
        <v>2634</v>
      </c>
      <c r="AN445" s="115" t="s">
        <v>2635</v>
      </c>
      <c r="AO445" s="172" t="s">
        <v>2636</v>
      </c>
      <c r="AP445" s="143">
        <f ca="1">CONTRATOS[[#This Row],[TÉRMINO]]-TODAY()</f>
        <v>-527</v>
      </c>
      <c r="AQ445" s="58">
        <f>IF(YEAR(CONTRATOS[[#This Row],[TÉRMINO]])=2024,INT((MONTH(CONTRATOS[[#This Row],[TÉRMINO]])+2)/3),"")</f>
        <v>4</v>
      </c>
      <c r="AR445" s="58"/>
      <c r="AS445" s="58" t="str">
        <f ca="1">IF(TODAY()-AB445&gt;365,"Iniciar Processo de Reajuste","Aguardar anualidade")</f>
        <v>Iniciar Processo de Reajuste</v>
      </c>
      <c r="AT445" s="58" t="str">
        <f>_xlfn.CONCAT(TEXT(B445,"000"),"/",C445)</f>
        <v>093/2021</v>
      </c>
      <c r="AU445" s="58"/>
      <c r="AV445" s="58" t="str" cm="1">
        <f t="array" ref="AV445">IF(CONTRATOS[[#This Row],[NOME DO FISCAL ]]="Sem indicação",
   CONTRATOS[[#This Row],[NOME DO FISCAL ]],
   _xlfn.LET(
      _xlpm.s, " "&amp;TRIM(CONTRATOS[[#This Row],[NOME DO FISCAL ]]),
      _xlpm.n, LEN(_xlpm.s)-1,
      _xlpm.idx, _xlfn.SEQUENCE(1,_xlpm.n),
      _xlpm.letras, IF(MID(_xlpm.s,_xlpm.idx,1)=" ", MID(_xlpm.s,_xlpm.idx+1,1), ""),
      _xlfn.TEXTJOIN("",TRUE,_xlpm.letras)
   )
)</f>
        <v>EJMB</v>
      </c>
      <c r="AW445" s="57" t="str">
        <f>IF(CONTRATOS[[#This Row],[FISCAL DEMANDANTE]]="sem indicação",CONTRATOS[[#This Row],[FISCAL TECNICO]],CONTRATOS[[#This Row],[FISCAL DEMANDANTE]])</f>
        <v>Erick Johny Maciel Bol</v>
      </c>
      <c r="AX445" s="540" t="str" cm="1">
        <f t="array" ref="AX44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445" s="58" t="str">
        <f>_xlfn.CONCAT(CONTRATOS[[#This Row],[ARP ou CONTRATO]],CONTRATOS[[#This Row],[N°ANO]])</f>
        <v>CONTRATO093/2021</v>
      </c>
      <c r="AZ445" s="293" t="str">
        <f>IF(ISNUMBER(FIND("8.666",AA445)),
"Nos termos da Portaria n° 3.615/2021-GP, a prorrogação de contratos administrativos deverá ser instaurada com antecedência mínima de 60 (sessenta) dias do término da vigência, mediante envio do respectivo expediente à SEADM, via SEI.",
IF(ISNUMBER(FIND("14.133",AA445)),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45" s="556"/>
    </row>
    <row r="446" spans="1:53" s="194" customFormat="1" ht="72">
      <c r="A446" s="58" t="s">
        <v>52</v>
      </c>
      <c r="B446" s="57" t="s">
        <v>352</v>
      </c>
      <c r="C446" s="58">
        <v>2024</v>
      </c>
      <c r="D446" s="57" t="s">
        <v>2637</v>
      </c>
      <c r="E446" s="58" t="s">
        <v>661</v>
      </c>
      <c r="F446" s="59" t="s">
        <v>2638</v>
      </c>
      <c r="G446" s="57" t="s">
        <v>76</v>
      </c>
      <c r="H446" s="58" t="s">
        <v>58</v>
      </c>
      <c r="I446" s="60" t="s">
        <v>2461</v>
      </c>
      <c r="J446" s="61">
        <v>45471</v>
      </c>
      <c r="K446" s="62" t="str">
        <f>TEXT(J446,"DD/MM/AA")</f>
        <v>28/06/24</v>
      </c>
      <c r="L446" s="61">
        <v>45654</v>
      </c>
      <c r="M446" s="63" t="str">
        <f>TEXT(L446,"DD/MM/AA")</f>
        <v>28/12/24</v>
      </c>
      <c r="N446" s="115">
        <f>_xlfn.DAYS(CONTRATOS[[#This Row],[TÉRMINO]],CONTRATOS[[#This Row],[INÍCIO]])</f>
        <v>183</v>
      </c>
      <c r="O446" s="64" t="str">
        <f ca="1">IF(ISBLANK(CONTRATOS[[#This Row],[TÉRMINO]]),"-",IF(ISNUMBER(CONTRATOS[[#This Row],[TÉRMINO]]),IF(CONTRATOS[[#This Row],[TÉRMINO]]&lt;TODAY(),"EXPIRADO",CONTRATOS[[#This Row],[TÉRMINO]]-TODAY()),"INDETERMINADO"))</f>
        <v>EXPIRADO</v>
      </c>
      <c r="P446" s="64" t="str">
        <f ca="1">IF(O446="EXPIRADO","EXPIRADO",(IF(O446&lt;=30,"INFERIOR A 30 DIAS",(IF(O446&lt;=60,"INFERIOR A 60 DIAS",(IF(O446&lt;=90,"INFERIOR A 90 DIAS",(IF(O446&lt;=120,"INFERIOR A 120 DIAS",(IF(O446&lt;150,"INFERIOR A 150 DIAS",(IF(O446=150,"150 DIAS","SUPERIOR A 150 DIAS")))))))))))))</f>
        <v>EXPIRADO</v>
      </c>
      <c r="Q446" s="62" t="str">
        <f ca="1">IF(CONTRATOS[[#This Row],[TÉRMINO]]="","VIGENTE",IF(CONTRATOS[[#This Row],[TÉRMINO]]&gt;=TODAY(),"VIGENTE","EXPIRADO"))</f>
        <v>EXPIRADO</v>
      </c>
      <c r="R446" s="293">
        <v>31500</v>
      </c>
      <c r="S446" s="65" t="s">
        <v>60</v>
      </c>
      <c r="T446" s="66">
        <f>IF(LEFT(AY446,3)="ARP",
    0,
    IFERROR(VLOOKUP(AY446,'M.11 Contratos execução'!A:V,17,FALSE),0)
)</f>
        <v>0</v>
      </c>
      <c r="U446" s="58" t="s">
        <v>98</v>
      </c>
      <c r="V446" s="167" t="s">
        <v>2639</v>
      </c>
      <c r="W446" s="96" t="str" cm="1">
        <f t="array" ref="W44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446" s="96">
        <f>CONTRATOS[[#This Row],[VALOR GLOBAL INICIAL]]</f>
        <v>31500</v>
      </c>
      <c r="Y446" s="67" t="s">
        <v>2419</v>
      </c>
      <c r="Z446" s="158"/>
      <c r="AA446" s="58" t="s">
        <v>64</v>
      </c>
      <c r="AB446" s="58"/>
      <c r="AC446" s="58" t="s">
        <v>82</v>
      </c>
      <c r="AD446" s="289" t="str">
        <f>IF(CONTRATOS[[#This Row],[DIAS_CONTRATO]]&lt;=1800,"PRAZO LEGAL",IF(CONTRATOS[[#This Row],[DIAS_CONTRATO]]&lt;=2130,"EXCEPCIONAL","EMERGENCIAL"))</f>
        <v>PRAZO LEGAL</v>
      </c>
      <c r="AE446" s="116" t="str">
        <f>YEAR(L446) &amp; " - " &amp; IF(MONTH(L446)&lt;=3, "1º Trimestre", IF(MONTH(L446)&lt;=6, "2º Trimestre", IF(MONTH(L446)&lt;=9, "3º Trimestre", IF(MONTH(L446)&lt;=12, "4º Trimestre"))))</f>
        <v>2024 - 4º Trimestre</v>
      </c>
      <c r="AF446" s="130">
        <f>CONTRATOS[[#This Row],[TÉRMINO]]-60</f>
        <v>45594</v>
      </c>
      <c r="AG446" s="116" t="str">
        <f>IF(Z446="","Sem informação", IF(Z446&lt;=AF446, "Dentro do prazo", "Fora do prazo"))</f>
        <v>Sem informação</v>
      </c>
      <c r="AH446" s="58" t="s">
        <v>1306</v>
      </c>
      <c r="AI446" s="234" t="s">
        <v>2640</v>
      </c>
      <c r="AJ446" s="58" t="s">
        <v>1070</v>
      </c>
      <c r="AK446" s="58" t="s">
        <v>85</v>
      </c>
      <c r="AL446" s="58" t="s">
        <v>488</v>
      </c>
      <c r="AM446" s="58" t="s">
        <v>69</v>
      </c>
      <c r="AN446" s="58" t="s">
        <v>69</v>
      </c>
      <c r="AO446" s="213" t="s">
        <v>2641</v>
      </c>
      <c r="AP446" s="143">
        <f ca="1">CONTRATOS[[#This Row],[TÉRMINO]]-TODAY()</f>
        <v>-520</v>
      </c>
      <c r="AQ446" s="58">
        <f>IF(YEAR(CONTRATOS[[#This Row],[TÉRMINO]])=2024,INT((MONTH(CONTRATOS[[#This Row],[TÉRMINO]])+2)/3),"")</f>
        <v>4</v>
      </c>
      <c r="AR446" s="58"/>
      <c r="AS446" s="58" t="str">
        <f ca="1">IF(TODAY()-AB446&gt;365,"Iniciar Processo de Reajuste","Aguardar anualidade")</f>
        <v>Iniciar Processo de Reajuste</v>
      </c>
      <c r="AT446" s="58" t="str">
        <f>_xlfn.CONCAT(TEXT(B446,"000"),"/",C446)</f>
        <v>066/2024</v>
      </c>
      <c r="AU446" s="58"/>
      <c r="AV446" s="58" t="str" cm="1">
        <f t="array" ref="AV446">IF(CONTRATOS[[#This Row],[NOME DO FISCAL ]]="Sem indicação",
   CONTRATOS[[#This Row],[NOME DO FISCAL ]],
   _xlfn.LET(
      _xlpm.s, " "&amp;TRIM(CONTRATOS[[#This Row],[NOME DO FISCAL ]]),
      _xlpm.n, LEN(_xlpm.s)-1,
      _xlpm.idx, _xlfn.SEQUENCE(1,_xlpm.n),
      _xlpm.letras, IF(MID(_xlpm.s,_xlpm.idx,1)=" ", MID(_xlpm.s,_xlpm.idx+1,1), ""),
      _xlfn.TEXTJOIN("",TRUE,_xlpm.letras)
   )
)</f>
        <v>BVdS</v>
      </c>
      <c r="AW446" s="57" t="str">
        <f>IF(CONTRATOS[[#This Row],[FISCAL DEMANDANTE]]="sem indicação",CONTRATOS[[#This Row],[FISCAL TECNICO]],CONTRATOS[[#This Row],[FISCAL DEMANDANTE]])</f>
        <v>Bruno Vieira dos Santos</v>
      </c>
      <c r="AX446" s="540" t="str" cm="1">
        <f t="array" ref="AX44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446" s="58" t="str">
        <f>_xlfn.CONCAT(CONTRATOS[[#This Row],[ARP ou CONTRATO]],CONTRATOS[[#This Row],[N°ANO]])</f>
        <v>CONTRATO066/2024</v>
      </c>
      <c r="AZ446" s="293" t="str">
        <f>IF(ISNUMBER(FIND("8.666",AA446)),
"Nos termos da Portaria n° 3.615/2021-GP, a prorrogação de contratos administrativos deverá ser instaurada com antecedência mínima de 60 (sessenta) dias do término da vigência, mediante envio do respectivo expediente à SEADM, via SEI.",
IF(ISNUMBER(FIND("14.133",AA446)),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46" s="556"/>
    </row>
    <row r="447" spans="1:53" s="194" customFormat="1" ht="84">
      <c r="A447" s="58" t="s">
        <v>52</v>
      </c>
      <c r="B447" s="68" t="s">
        <v>72</v>
      </c>
      <c r="C447" s="69" t="s">
        <v>2056</v>
      </c>
      <c r="D447" s="57" t="s">
        <v>607</v>
      </c>
      <c r="E447" s="58" t="s">
        <v>608</v>
      </c>
      <c r="F447" s="99" t="s">
        <v>2642</v>
      </c>
      <c r="G447" s="115" t="s">
        <v>57</v>
      </c>
      <c r="H447" s="58" t="s">
        <v>58</v>
      </c>
      <c r="I447" s="60" t="s">
        <v>2643</v>
      </c>
      <c r="J447" s="61">
        <v>43837</v>
      </c>
      <c r="K447" s="62" t="str">
        <f>TEXT(J447,"DD/MM/AA")</f>
        <v>07/01/20</v>
      </c>
      <c r="L447" s="61">
        <v>45664</v>
      </c>
      <c r="M447" s="63" t="str">
        <f>TEXT(L447,"DD/MM/AA")</f>
        <v>07/01/25</v>
      </c>
      <c r="N447" s="62">
        <f>_xlfn.DAYS(CONTRATOS[[#This Row],[TÉRMINO]],CONTRATOS[[#This Row],[INÍCIO]])</f>
        <v>1827</v>
      </c>
      <c r="O447" s="64" t="str">
        <f ca="1">IF(ISBLANK(CONTRATOS[[#This Row],[TÉRMINO]]),"-",IF(ISNUMBER(CONTRATOS[[#This Row],[TÉRMINO]]),IF(CONTRATOS[[#This Row],[TÉRMINO]]&lt;TODAY(),"EXPIRADO",CONTRATOS[[#This Row],[TÉRMINO]]-TODAY()),"INDETERMINADO"))</f>
        <v>EXPIRADO</v>
      </c>
      <c r="P447" s="64" t="str">
        <f ca="1">IF(O447="EXPIRADO","EXPIRADO",(IF(O447&lt;=30,"INFERIOR A 30 DIAS",(IF(O447&lt;=60,"INFERIOR A 60 DIAS",(IF(O447&lt;=90,"INFERIOR A 90 DIAS",(IF(O447&lt;=120,"INFERIOR A 120 DIAS",(IF(O447&lt;150,"INFERIOR A 150 DIAS",(IF(O447=150,"150 DIAS","SUPERIOR A 150 DIAS")))))))))))))</f>
        <v>EXPIRADO</v>
      </c>
      <c r="Q447" s="64" t="str">
        <f ca="1">IF(CONTRATOS[[#This Row],[TÉRMINO]]="","VIGENTE",IF(CONTRATOS[[#This Row],[TÉRMINO]]&gt;=TODAY(),"VIGENTE","EXPIRADO"))</f>
        <v>EXPIRADO</v>
      </c>
      <c r="R447" s="72">
        <v>167500</v>
      </c>
      <c r="S447" s="65" t="s">
        <v>60</v>
      </c>
      <c r="T447" s="66">
        <f>IF(LEFT(AY447,3)="ARP",
    0,
    IFERROR(VLOOKUP(AY447,'M.11 Contratos execução'!A:V,17,FALSE),0)
)</f>
        <v>4</v>
      </c>
      <c r="U447" s="58" t="s">
        <v>61</v>
      </c>
      <c r="V447" s="58" t="s">
        <v>2644</v>
      </c>
      <c r="W447" s="96" cm="1">
        <f t="array" ref="W44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47" s="96" cm="1">
        <f t="array" ref="X44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175047.45</v>
      </c>
      <c r="Y447" s="67" t="s">
        <v>2645</v>
      </c>
      <c r="Z447" s="158"/>
      <c r="AA447" s="60" t="s">
        <v>64</v>
      </c>
      <c r="AB447" s="58"/>
      <c r="AC447" s="58" t="s">
        <v>65</v>
      </c>
      <c r="AD447" s="58" t="str">
        <f>IF(CONTRATOS[[#This Row],[DIAS_CONTRATO]]&lt;=1800,"PRAZO LEGAL",IF(CONTRATOS[[#This Row],[DIAS_CONTRATO]]&lt;=2130,"EXCEPCIONAL","EMERGENCIAL"))</f>
        <v>EXCEPCIONAL</v>
      </c>
      <c r="AE447" s="58" t="str">
        <f>YEAR(L447) &amp; " - " &amp; IF(MONTH(L447)&lt;=3, "1º Trimestre", IF(MONTH(L447)&lt;=6, "2º Trimestre", IF(MONTH(L447)&lt;=9, "3º Trimestre", IF(MONTH(L447)&lt;=12, "4º Trimestre"))))</f>
        <v>2025 - 1º Trimestre</v>
      </c>
      <c r="AF447" s="61">
        <f>CONTRATOS[[#This Row],[TÉRMINO]]-60</f>
        <v>45604</v>
      </c>
      <c r="AG447" s="116" t="str">
        <f>IF(Z447="","Sem informação", IF(Z447&lt;=AF447, "Dentro do prazo", "Fora do prazo"))</f>
        <v>Sem informação</v>
      </c>
      <c r="AH447" s="58" t="s">
        <v>66</v>
      </c>
      <c r="AI447" s="74"/>
      <c r="AJ447" s="58" t="s">
        <v>192</v>
      </c>
      <c r="AK447" s="58" t="s">
        <v>69</v>
      </c>
      <c r="AL447" s="58" t="s">
        <v>613</v>
      </c>
      <c r="AM447" s="115" t="s">
        <v>69</v>
      </c>
      <c r="AN447" s="115" t="s">
        <v>614</v>
      </c>
      <c r="AO447" s="134" t="s">
        <v>2646</v>
      </c>
      <c r="AP447" s="143">
        <f ca="1">CONTRATOS[[#This Row],[TÉRMINO]]-TODAY()</f>
        <v>-510</v>
      </c>
      <c r="AQ447" s="58" t="str">
        <f>IF(YEAR(CONTRATOS[[#This Row],[TÉRMINO]])=2024,INT((MONTH(CONTRATOS[[#This Row],[TÉRMINO]])+2)/3),"")</f>
        <v/>
      </c>
      <c r="AR447" s="58"/>
      <c r="AS447" s="58" t="str">
        <f ca="1">IF(TODAY()-AB447&gt;365,"Iniciar Processo de Reajuste","Aguardar anualidade")</f>
        <v>Iniciar Processo de Reajuste</v>
      </c>
      <c r="AT447" s="58" t="str">
        <f>_xlfn.CONCAT(TEXT(B447,"000"),"/",C447)</f>
        <v>060/2019</v>
      </c>
      <c r="AU447" s="58"/>
      <c r="AV447" s="58" t="str" cm="1">
        <f t="array" ref="AV447">IF(CONTRATOS[[#This Row],[NOME DO FISCAL ]]="Sem indicação",
   CONTRATOS[[#This Row],[NOME DO FISCAL ]],
   _xlfn.LET(
      _xlpm.s, " "&amp;TRIM(CONTRATOS[[#This Row],[NOME DO FISCAL ]]),
      _xlpm.n, LEN(_xlpm.s)-1,
      _xlpm.idx, _xlfn.SEQUENCE(1,_xlpm.n),
      _xlpm.letras, IF(MID(_xlpm.s,_xlpm.idx,1)=" ", MID(_xlpm.s,_xlpm.idx+1,1), ""),
      _xlfn.TEXTJOIN("",TRUE,_xlpm.letras)
   )
)</f>
        <v>PMdAH</v>
      </c>
      <c r="AW447" s="57" t="str">
        <f>IF(CONTRATOS[[#This Row],[FISCAL DEMANDANTE]]="sem indicação",CONTRATOS[[#This Row],[FISCAL TECNICO]],CONTRATOS[[#This Row],[FISCAL DEMANDANTE]])</f>
        <v>Paulo Marcelo de Araújo Hildebrando</v>
      </c>
      <c r="AX447" s="540" cm="1">
        <f t="array" ref="AX44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708125</v>
      </c>
      <c r="AY447" s="58" t="str">
        <f>_xlfn.CONCAT(CONTRATOS[[#This Row],[ARP ou CONTRATO]],CONTRATOS[[#This Row],[N°ANO]])</f>
        <v>CONTRATO060/2019</v>
      </c>
      <c r="AZ447" s="293" t="str">
        <f>IF(ISNUMBER(FIND("8.666",AA447)),
"Nos termos da Portaria n° 3.615/2021-GP, a prorrogação de contratos administrativos deverá ser instaurada com antecedência mínima de 60 (sessenta) dias do término da vigência, mediante envio do respectivo expediente à SEADM, via SEI.",
IF(ISNUMBER(FIND("14.133",AA447)),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47" s="556"/>
    </row>
    <row r="448" spans="1:53" s="194" customFormat="1" ht="60">
      <c r="A448" s="58" t="s">
        <v>52</v>
      </c>
      <c r="B448" s="57" t="s">
        <v>939</v>
      </c>
      <c r="C448" s="58">
        <v>2024</v>
      </c>
      <c r="D448" s="57" t="s">
        <v>2647</v>
      </c>
      <c r="E448" s="58" t="s">
        <v>2648</v>
      </c>
      <c r="F448" s="59" t="s">
        <v>2402</v>
      </c>
      <c r="G448" s="57" t="s">
        <v>57</v>
      </c>
      <c r="H448" s="58" t="s">
        <v>58</v>
      </c>
      <c r="I448" s="60" t="s">
        <v>2649</v>
      </c>
      <c r="J448" s="61">
        <v>45299</v>
      </c>
      <c r="K448" s="62" t="str">
        <f>TEXT(J448,"DD/MM/AA")</f>
        <v>08/01/24</v>
      </c>
      <c r="L448" s="61">
        <v>45665</v>
      </c>
      <c r="M448" s="63" t="str">
        <f>TEXT(L448,"DD/MM/AA")</f>
        <v>08/01/25</v>
      </c>
      <c r="N448" s="115">
        <f>_xlfn.DAYS(CONTRATOS[[#This Row],[TÉRMINO]],CONTRATOS[[#This Row],[INÍCIO]])</f>
        <v>366</v>
      </c>
      <c r="O448" s="64" t="str">
        <f ca="1">IF(ISBLANK(CONTRATOS[[#This Row],[TÉRMINO]]),"-",IF(ISNUMBER(CONTRATOS[[#This Row],[TÉRMINO]]),IF(CONTRATOS[[#This Row],[TÉRMINO]]&lt;TODAY(),"EXPIRADO",CONTRATOS[[#This Row],[TÉRMINO]]-TODAY()),"INDETERMINADO"))</f>
        <v>EXPIRADO</v>
      </c>
      <c r="P448" s="64" t="str">
        <f ca="1">IF(O448="EXPIRADO","EXPIRADO",(IF(O448&lt;=30,"INFERIOR A 30 DIAS",(IF(O448&lt;=60,"INFERIOR A 60 DIAS",(IF(O448&lt;=90,"INFERIOR A 90 DIAS",(IF(O448&lt;=120,"INFERIOR A 120 DIAS",(IF(O448&lt;150,"INFERIOR A 150 DIAS",(IF(O448=150,"150 DIAS","SUPERIOR A 150 DIAS")))))))))))))</f>
        <v>EXPIRADO</v>
      </c>
      <c r="Q448" s="64" t="str">
        <f ca="1">IF(CONTRATOS[[#This Row],[TÉRMINO]]="","VIGENTE",IF(CONTRATOS[[#This Row],[TÉRMINO]]&gt;=TODAY(),"VIGENTE","EXPIRADO"))</f>
        <v>EXPIRADO</v>
      </c>
      <c r="R448" s="72">
        <v>38000</v>
      </c>
      <c r="S448" s="65" t="s">
        <v>60</v>
      </c>
      <c r="T448" s="66">
        <f>IF(LEFT(AY448,3)="ARP",
    0,
    IFERROR(VLOOKUP(AY448,'M.11 Contratos execução'!A:V,17,FALSE),0)
)</f>
        <v>0</v>
      </c>
      <c r="U448" s="58" t="s">
        <v>61</v>
      </c>
      <c r="V448" s="167" t="s">
        <v>2650</v>
      </c>
      <c r="W448" s="96" cm="1">
        <f t="array" ref="W44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48" s="96" cm="1">
        <f t="array" ref="X44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38000</v>
      </c>
      <c r="Y448" s="67" t="s">
        <v>2651</v>
      </c>
      <c r="Z448" s="158"/>
      <c r="AA448" s="58" t="s">
        <v>64</v>
      </c>
      <c r="AB448" s="58"/>
      <c r="AC448" s="58" t="s">
        <v>82</v>
      </c>
      <c r="AD448" s="289" t="str">
        <f>IF(CONTRATOS[[#This Row],[DIAS_CONTRATO]]&lt;=1800,"PRAZO LEGAL",IF(CONTRATOS[[#This Row],[DIAS_CONTRATO]]&lt;=2130,"EXCEPCIONAL","EMERGENCIAL"))</f>
        <v>PRAZO LEGAL</v>
      </c>
      <c r="AE448" s="116" t="str">
        <f>YEAR(L448) &amp; " - " &amp; IF(MONTH(L448)&lt;=3, "1º Trimestre", IF(MONTH(L448)&lt;=6, "2º Trimestre", IF(MONTH(L448)&lt;=9, "3º Trimestre", IF(MONTH(L448)&lt;=12, "4º Trimestre"))))</f>
        <v>2025 - 1º Trimestre</v>
      </c>
      <c r="AF448" s="130">
        <f>CONTRATOS[[#This Row],[TÉRMINO]]-60</f>
        <v>45605</v>
      </c>
      <c r="AG448" s="116" t="str">
        <f>IF(Z448="","Sem informação", IF(Z448&lt;=AF448, "Dentro do prazo", "Fora do prazo"))</f>
        <v>Sem informação</v>
      </c>
      <c r="AH448" s="58" t="s">
        <v>1306</v>
      </c>
      <c r="AI448" s="74"/>
      <c r="AJ448" s="58" t="s">
        <v>126</v>
      </c>
      <c r="AK448" s="58" t="s">
        <v>191</v>
      </c>
      <c r="AL448" s="58" t="s">
        <v>2652</v>
      </c>
      <c r="AM448" s="58" t="s">
        <v>291</v>
      </c>
      <c r="AN448" s="58" t="s">
        <v>291</v>
      </c>
      <c r="AO448" s="169" t="s">
        <v>2653</v>
      </c>
      <c r="AP448" s="143">
        <f ca="1">CONTRATOS[[#This Row],[TÉRMINO]]-TODAY()</f>
        <v>-509</v>
      </c>
      <c r="AQ448" s="58" t="str">
        <f>IF(YEAR(CONTRATOS[[#This Row],[TÉRMINO]])=2024,INT((MONTH(CONTRATOS[[#This Row],[TÉRMINO]])+2)/3),"")</f>
        <v/>
      </c>
      <c r="AR448" s="58"/>
      <c r="AS448" s="58" t="str">
        <f ca="1">IF(TODAY()-AB448&gt;365,"Iniciar Processo de Reajuste","Aguardar anualidade")</f>
        <v>Iniciar Processo de Reajuste</v>
      </c>
      <c r="AT448" s="58" t="str">
        <f>_xlfn.CONCAT(TEXT(B448,"000"),"/",C448)</f>
        <v>001/2024</v>
      </c>
      <c r="AU448" s="58"/>
      <c r="AV448" s="58" t="str" cm="1">
        <f t="array" ref="AV448">IF(CONTRATOS[[#This Row],[NOME DO FISCAL ]]="Sem indicação",
   CONTRATOS[[#This Row],[NOME DO FISCAL ]],
   _xlfn.LET(
      _xlpm.s, " "&amp;TRIM(CONTRATOS[[#This Row],[NOME DO FISCAL ]]),
      _xlpm.n, LEN(_xlpm.s)-1,
      _xlpm.idx, _xlfn.SEQUENCE(1,_xlpm.n),
      _xlpm.letras, IF(MID(_xlpm.s,_xlpm.idx,1)=" ", MID(_xlpm.s,_xlpm.idx+1,1), ""),
      _xlfn.TEXTJOIN("",TRUE,_xlpm.letras)
   )
)</f>
        <v>SNB</v>
      </c>
      <c r="AW448" s="57" t="str">
        <f>IF(CONTRATOS[[#This Row],[FISCAL DEMANDANTE]]="sem indicação",CONTRATOS[[#This Row],[FISCAL TECNICO]],CONTRATOS[[#This Row],[FISCAL DEMANDANTE]])</f>
        <v>Samantha Nahon Bittencourt</v>
      </c>
      <c r="AX448" s="540" cm="1">
        <f t="array" ref="AX44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38000</v>
      </c>
      <c r="AY448" s="58" t="str">
        <f>_xlfn.CONCAT(CONTRATOS[[#This Row],[ARP ou CONTRATO]],CONTRATOS[[#This Row],[N°ANO]])</f>
        <v>CONTRATO001/2024</v>
      </c>
      <c r="AZ448" s="293" t="str">
        <f>IF(ISNUMBER(FIND("8.666",AA448)),
"Nos termos da Portaria n° 3.615/2021-GP, a prorrogação de contratos administrativos deverá ser instaurada com antecedência mínima de 60 (sessenta) dias do término da vigência, mediante envio do respectivo expediente à SEADM, via SEI.",
IF(ISNUMBER(FIND("14.133",AA448)),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48" s="556"/>
    </row>
    <row r="449" spans="1:53" s="194" customFormat="1" ht="60">
      <c r="A449" s="58" t="s">
        <v>52</v>
      </c>
      <c r="B449" s="57" t="s">
        <v>1361</v>
      </c>
      <c r="C449" s="93">
        <v>2023</v>
      </c>
      <c r="D449" s="57" t="s">
        <v>2654</v>
      </c>
      <c r="E449" s="58" t="s">
        <v>2655</v>
      </c>
      <c r="F449" s="59" t="s">
        <v>2656</v>
      </c>
      <c r="G449" s="57" t="s">
        <v>110</v>
      </c>
      <c r="H449" s="58" t="s">
        <v>58</v>
      </c>
      <c r="I449" s="60" t="s">
        <v>2657</v>
      </c>
      <c r="J449" s="61">
        <v>45148</v>
      </c>
      <c r="K449" s="62" t="str">
        <f>TEXT(J449,"DD/MM/AA")</f>
        <v>10/08/23</v>
      </c>
      <c r="L449" s="61">
        <v>45667</v>
      </c>
      <c r="M449" s="63" t="str">
        <f>TEXT(L449,"DD/MM/AA")</f>
        <v>10/01/25</v>
      </c>
      <c r="N449" s="115">
        <f>_xlfn.DAYS(CONTRATOS[[#This Row],[TÉRMINO]],CONTRATOS[[#This Row],[INÍCIO]])</f>
        <v>519</v>
      </c>
      <c r="O449" s="64" t="str">
        <f ca="1">IF(ISBLANK(CONTRATOS[[#This Row],[TÉRMINO]]),"-",IF(ISNUMBER(CONTRATOS[[#This Row],[TÉRMINO]]),IF(CONTRATOS[[#This Row],[TÉRMINO]]&lt;TODAY(),"EXPIRADO",CONTRATOS[[#This Row],[TÉRMINO]]-TODAY()),"INDETERMINADO"))</f>
        <v>EXPIRADO</v>
      </c>
      <c r="P449" s="64" t="str">
        <f ca="1">IF(O449="EXPIRADO","EXPIRADO",(IF(O449&lt;=30,"INFERIOR A 30 DIAS",(IF(O449&lt;=60,"INFERIOR A 60 DIAS",(IF(O449&lt;=90,"INFERIOR A 90 DIAS",(IF(O449&lt;=120,"INFERIOR A 120 DIAS",(IF(O449&lt;150,"INFERIOR A 150 DIAS",(IF(O449=150,"150 DIAS","SUPERIOR A 150 DIAS")))))))))))))</f>
        <v>EXPIRADO</v>
      </c>
      <c r="Q449" s="64" t="str">
        <f ca="1">IF(CONTRATOS[[#This Row],[TÉRMINO]]="","VIGENTE",IF(CONTRATOS[[#This Row],[TÉRMINO]]&gt;=TODAY(),"VIGENTE","EXPIRADO"))</f>
        <v>EXPIRADO</v>
      </c>
      <c r="R449" s="72">
        <v>2159999.92</v>
      </c>
      <c r="S449" s="65" t="s">
        <v>60</v>
      </c>
      <c r="T449" s="66">
        <f>IF(LEFT(AY449,3)="ARP",
    0,
    IFERROR(VLOOKUP(AY449,'M.11 Contratos execução'!A:V,17,FALSE),0)
)</f>
        <v>1</v>
      </c>
      <c r="U449" s="58" t="s">
        <v>61</v>
      </c>
      <c r="V449" s="58" t="s">
        <v>2658</v>
      </c>
      <c r="W449" s="96" cm="1">
        <f t="array" ref="W44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49" s="96" cm="1">
        <f t="array" ref="X44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2281163.92</v>
      </c>
      <c r="Y449" s="67" t="s">
        <v>2659</v>
      </c>
      <c r="Z449" s="157"/>
      <c r="AA449" s="60" t="s">
        <v>64</v>
      </c>
      <c r="AB449" s="58"/>
      <c r="AC449" s="58" t="s">
        <v>101</v>
      </c>
      <c r="AD449" s="116" t="str">
        <f>IF(CONTRATOS[[#This Row],[DIAS_CONTRATO]]&lt;=1800,"PRAZO LEGAL",IF(CONTRATOS[[#This Row],[DIAS_CONTRATO]]&lt;=2130,"EXCEPCIONAL","EMERGENCIAL"))</f>
        <v>PRAZO LEGAL</v>
      </c>
      <c r="AE449" s="58" t="str">
        <f>YEAR(L449) &amp; " - " &amp; IF(MONTH(L449)&lt;=3, "1º Trimestre", IF(MONTH(L449)&lt;=6, "2º Trimestre", IF(MONTH(L449)&lt;=9, "3º Trimestre", IF(MONTH(L449)&lt;=12, "4º Trimestre"))))</f>
        <v>2025 - 1º Trimestre</v>
      </c>
      <c r="AF449" s="130">
        <f>CONTRATOS[[#This Row],[TÉRMINO]]-60</f>
        <v>45607</v>
      </c>
      <c r="AG449" s="116" t="str">
        <f>IF(Z449="","Sem informação", IF(Z449&lt;=AF449, "Dentro do prazo", "Fora do prazo"))</f>
        <v>Sem informação</v>
      </c>
      <c r="AH449" s="79" t="s">
        <v>66</v>
      </c>
      <c r="AI449" s="74"/>
      <c r="AJ449" s="58" t="s">
        <v>613</v>
      </c>
      <c r="AK449" s="58" t="s">
        <v>614</v>
      </c>
      <c r="AL449" s="58" t="s">
        <v>614</v>
      </c>
      <c r="AM449" s="115" t="s">
        <v>69</v>
      </c>
      <c r="AN449" s="115" t="s">
        <v>70</v>
      </c>
      <c r="AO449" s="134" t="s">
        <v>2660</v>
      </c>
      <c r="AP449" s="143">
        <f ca="1">CONTRATOS[[#This Row],[TÉRMINO]]-TODAY()</f>
        <v>-507</v>
      </c>
      <c r="AQ449" s="58" t="str">
        <f>IF(YEAR(CONTRATOS[[#This Row],[TÉRMINO]])=2024,INT((MONTH(CONTRATOS[[#This Row],[TÉRMINO]])+2)/3),"")</f>
        <v/>
      </c>
      <c r="AR449" s="58" t="s">
        <v>2661</v>
      </c>
      <c r="AS449" s="58" t="str">
        <f ca="1">IF(TODAY()-AB449&gt;365,"Iniciar Processo de Reajuste","Aguardar anualidade")</f>
        <v>Iniciar Processo de Reajuste</v>
      </c>
      <c r="AT449" s="58" t="str">
        <f>_xlfn.CONCAT(TEXT(B449,"000"),"/",C449)</f>
        <v>068/2023</v>
      </c>
      <c r="AU449" s="58"/>
      <c r="AV449" s="58" t="str" cm="1">
        <f t="array" ref="AV449">IF(CONTRATOS[[#This Row],[NOME DO FISCAL ]]="Sem indicação",
   CONTRATOS[[#This Row],[NOME DO FISCAL ]],
   _xlfn.LET(
      _xlpm.s, " "&amp;TRIM(CONTRATOS[[#This Row],[NOME DO FISCAL ]]),
      _xlpm.n, LEN(_xlpm.s)-1,
      _xlpm.idx, _xlfn.SEQUENCE(1,_xlpm.n),
      _xlpm.letras, IF(MID(_xlpm.s,_xlpm.idx,1)=" ", MID(_xlpm.s,_xlpm.idx+1,1), ""),
      _xlfn.TEXTJOIN("",TRUE,_xlpm.letras)
   )
)</f>
        <v>MJMS</v>
      </c>
      <c r="AW449" s="57" t="str">
        <f>IF(CONTRATOS[[#This Row],[FISCAL DEMANDANTE]]="sem indicação",CONTRATOS[[#This Row],[FISCAL TECNICO]],CONTRATOS[[#This Row],[FISCAL DEMANDANTE]])</f>
        <v>Max Jorge Machado Santos</v>
      </c>
      <c r="AX449" s="540" cm="1">
        <f t="array" ref="AX44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432310.6</v>
      </c>
      <c r="AY449" s="58" t="str">
        <f>_xlfn.CONCAT(CONTRATOS[[#This Row],[ARP ou CONTRATO]],CONTRATOS[[#This Row],[N°ANO]])</f>
        <v>CONTRATO068/2023</v>
      </c>
      <c r="AZ449" s="293" t="str">
        <f>IF(ISNUMBER(FIND("8.666",AA449)),
"Nos termos da Portaria n° 3.615/2021-GP, a prorrogação de contratos administrativos deverá ser instaurada com antecedência mínima de 60 (sessenta) dias do término da vigência, mediante envio do respectivo expediente à SEADM, via SEI.",
IF(ISNUMBER(FIND("14.133",AA449)),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49" s="556"/>
    </row>
    <row r="450" spans="1:53" s="194" customFormat="1" ht="60.75">
      <c r="A450" s="58" t="s">
        <v>52</v>
      </c>
      <c r="B450" s="68" t="s">
        <v>1052</v>
      </c>
      <c r="C450" s="69" t="s">
        <v>2662</v>
      </c>
      <c r="D450" s="57" t="s">
        <v>2663</v>
      </c>
      <c r="E450" s="58" t="s">
        <v>1568</v>
      </c>
      <c r="F450" s="59" t="s">
        <v>2664</v>
      </c>
      <c r="G450" s="115" t="s">
        <v>387</v>
      </c>
      <c r="H450" s="58" t="s">
        <v>132</v>
      </c>
      <c r="I450" s="60" t="s">
        <v>2665</v>
      </c>
      <c r="J450" s="61">
        <v>42017</v>
      </c>
      <c r="K450" s="62" t="str">
        <f>TEXT(J450,"DD/MM/AA")</f>
        <v>13/01/15</v>
      </c>
      <c r="L450" s="61">
        <v>45670</v>
      </c>
      <c r="M450" s="63" t="str">
        <f>TEXT(L450,"DD/MM/AA")</f>
        <v>13/01/25</v>
      </c>
      <c r="N450" s="62">
        <f>_xlfn.DAYS(CONTRATOS[[#This Row],[TÉRMINO]],CONTRATOS[[#This Row],[INÍCIO]])</f>
        <v>3653</v>
      </c>
      <c r="O450" s="64" t="str">
        <f ca="1">IF(ISBLANK(CONTRATOS[[#This Row],[TÉRMINO]]),"-",IF(ISNUMBER(CONTRATOS[[#This Row],[TÉRMINO]]),IF(CONTRATOS[[#This Row],[TÉRMINO]]&lt;TODAY(),"EXPIRADO",CONTRATOS[[#This Row],[TÉRMINO]]-TODAY()),"INDETERMINADO"))</f>
        <v>EXPIRADO</v>
      </c>
      <c r="P450" s="64" t="str">
        <f ca="1">IF(O450="EXPIRADO","EXPIRADO",(IF(O450&lt;=30,"INFERIOR A 30 DIAS",(IF(O450&lt;=60,"INFERIOR A 60 DIAS",(IF(O450&lt;=90,"INFERIOR A 90 DIAS",(IF(O450&lt;=120,"INFERIOR A 120 DIAS",(IF(O450&lt;150,"INFERIOR A 150 DIAS",(IF(O450=150,"150 DIAS","SUPERIOR A 150 DIAS")))))))))))))</f>
        <v>EXPIRADO</v>
      </c>
      <c r="Q450" s="64" t="str">
        <f ca="1">IF(CONTRATOS[[#This Row],[TÉRMINO]]="","VIGENTE",IF(CONTRATOS[[#This Row],[TÉRMINO]]&gt;=TODAY(),"VIGENTE","EXPIRADO"))</f>
        <v>EXPIRADO</v>
      </c>
      <c r="R450" s="72">
        <v>63036.24</v>
      </c>
      <c r="S450" s="65" t="s">
        <v>60</v>
      </c>
      <c r="T450" s="66">
        <f>IF(LEFT(AY450,3)="ARP",
    0,
    IFERROR(VLOOKUP(AY450,'M.11 Contratos execução'!A:V,17,FALSE),0)
)</f>
        <v>10</v>
      </c>
      <c r="U450" s="58" t="s">
        <v>78</v>
      </c>
      <c r="V450" s="58" t="s">
        <v>2666</v>
      </c>
      <c r="W450" s="96" cm="1">
        <f t="array" ref="W45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50" s="96" cm="1">
        <f t="array" ref="X45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118227.43</v>
      </c>
      <c r="Y450" s="67" t="s">
        <v>2667</v>
      </c>
      <c r="Z450" s="157"/>
      <c r="AA450" s="58" t="s">
        <v>64</v>
      </c>
      <c r="AB450" s="58"/>
      <c r="AC450" s="58" t="s">
        <v>65</v>
      </c>
      <c r="AD450" s="116" t="str">
        <f>IF(CONTRATOS[[#This Row],[DIAS_CONTRATO]]&lt;=1800,"PRAZO LEGAL",IF(CONTRATOS[[#This Row],[DIAS_CONTRATO]]&lt;=2130,"EXCEPCIONAL","EMERGENCIAL"))</f>
        <v>EMERGENCIAL</v>
      </c>
      <c r="AE450" s="58" t="str">
        <f>YEAR(L450) &amp; " - " &amp; IF(MONTH(L450)&lt;=3, "1º Trimestre", IF(MONTH(L450)&lt;=6, "2º Trimestre", IF(MONTH(L450)&lt;=9, "3º Trimestre", IF(MONTH(L450)&lt;=12, "4º Trimestre"))))</f>
        <v>2025 - 1º Trimestre</v>
      </c>
      <c r="AF450" s="130">
        <f>CONTRATOS[[#This Row],[TÉRMINO]]-60</f>
        <v>45610</v>
      </c>
      <c r="AG450" s="116" t="str">
        <f>IF(Z450="","Sem informação", IF(Z450&lt;=AF450, "Dentro do prazo", "Fora do prazo"))</f>
        <v>Sem informação</v>
      </c>
      <c r="AH450" s="58" t="s">
        <v>115</v>
      </c>
      <c r="AI450" s="74"/>
      <c r="AJ450" s="58" t="s">
        <v>138</v>
      </c>
      <c r="AK450" s="58" t="s">
        <v>138</v>
      </c>
      <c r="AL450" s="58" t="s">
        <v>139</v>
      </c>
      <c r="AM450" s="115" t="s">
        <v>69</v>
      </c>
      <c r="AN450" s="115" t="s">
        <v>2668</v>
      </c>
      <c r="AO450" s="172" t="s">
        <v>2669</v>
      </c>
      <c r="AP450" s="143">
        <f ca="1">CONTRATOS[[#This Row],[TÉRMINO]]-TODAY()</f>
        <v>-504</v>
      </c>
      <c r="AQ450" s="58" t="str">
        <f>IF(YEAR(CONTRATOS[[#This Row],[TÉRMINO]])=2024,INT((MONTH(CONTRATOS[[#This Row],[TÉRMINO]])+2)/3),"")</f>
        <v/>
      </c>
      <c r="AR450" s="58"/>
      <c r="AS450" s="58" t="str">
        <f ca="1">IF(TODAY()-AB450&gt;365,"Iniciar Processo de Reajuste","Aguardar anualidade")</f>
        <v>Iniciar Processo de Reajuste</v>
      </c>
      <c r="AT450" s="58" t="str">
        <f>_xlfn.CONCAT(TEXT(B450,"000"),"/",C450)</f>
        <v>004/2015</v>
      </c>
      <c r="AU450" s="58"/>
      <c r="AV450" s="58" t="str" cm="1">
        <f t="array" ref="AV450">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450" s="57" t="str">
        <f>IF(CONTRATOS[[#This Row],[FISCAL DEMANDANTE]]="sem indicação",CONTRATOS[[#This Row],[FISCAL TECNICO]],CONTRATOS[[#This Row],[FISCAL DEMANDANTE]])</f>
        <v>Jose Nasareno de Macedo Silva</v>
      </c>
      <c r="AX450" s="540" cm="1">
        <f t="array" ref="AX45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902579.28</v>
      </c>
      <c r="AY450" s="58" t="str">
        <f>_xlfn.CONCAT(CONTRATOS[[#This Row],[ARP ou CONTRATO]],CONTRATOS[[#This Row],[N°ANO]])</f>
        <v>CONTRATO004/2015</v>
      </c>
      <c r="AZ450" s="293" t="str">
        <f>IF(ISNUMBER(FIND("8.666",AA450)),
"Nos termos da Portaria n° 3.615/2021-GP, a prorrogação de contratos administrativos deverá ser instaurada com antecedência mínima de 60 (sessenta) dias do término da vigência, mediante envio do respectivo expediente à SEADM, via SEI.",
IF(ISNUMBER(FIND("14.133",AA450)),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50" s="556"/>
    </row>
    <row r="451" spans="1:53" s="194" customFormat="1" ht="84">
      <c r="A451" s="58" t="s">
        <v>52</v>
      </c>
      <c r="B451" s="68" t="s">
        <v>955</v>
      </c>
      <c r="C451" s="69">
        <v>2021</v>
      </c>
      <c r="D451" s="57" t="s">
        <v>2670</v>
      </c>
      <c r="E451" s="58" t="s">
        <v>2671</v>
      </c>
      <c r="F451" s="59" t="s">
        <v>2672</v>
      </c>
      <c r="G451" s="115" t="s">
        <v>57</v>
      </c>
      <c r="H451" s="58" t="s">
        <v>58</v>
      </c>
      <c r="I451" s="60" t="s">
        <v>2673</v>
      </c>
      <c r="J451" s="61">
        <v>44256</v>
      </c>
      <c r="K451" s="62" t="str">
        <f>TEXT(J451,"DD/MM/AA")</f>
        <v>01/03/21</v>
      </c>
      <c r="L451" s="61">
        <v>45596</v>
      </c>
      <c r="M451" s="63" t="str">
        <f>TEXT(L451,"DD/MM/AA")</f>
        <v>31/10/24</v>
      </c>
      <c r="N451" s="115">
        <f>_xlfn.DAYS(CONTRATOS[[#This Row],[TÉRMINO]],CONTRATOS[[#This Row],[INÍCIO]])</f>
        <v>1340</v>
      </c>
      <c r="O451" s="64" t="str">
        <f ca="1">IF(ISBLANK(CONTRATOS[[#This Row],[TÉRMINO]]),"-",IF(ISNUMBER(CONTRATOS[[#This Row],[TÉRMINO]]),IF(CONTRATOS[[#This Row],[TÉRMINO]]&lt;TODAY(),"EXPIRADO",CONTRATOS[[#This Row],[TÉRMINO]]-TODAY()),"INDETERMINADO"))</f>
        <v>EXPIRADO</v>
      </c>
      <c r="P451" s="64" t="str">
        <f ca="1">IF(O451="EXPIRADO","EXPIRADO",(IF(O451&lt;=30,"INFERIOR A 30 DIAS",(IF(O451&lt;=60,"INFERIOR A 60 DIAS",(IF(O451&lt;=90,"INFERIOR A 90 DIAS",(IF(O451&lt;=120,"INFERIOR A 120 DIAS",(IF(O451&lt;150,"INFERIOR A 150 DIAS",(IF(O451=150,"150 DIAS","SUPERIOR A 150 DIAS")))))))))))))</f>
        <v>EXPIRADO</v>
      </c>
      <c r="Q451" s="64" t="str">
        <f ca="1">IF(CONTRATOS[[#This Row],[TÉRMINO]]="","VIGENTE",IF(CONTRATOS[[#This Row],[TÉRMINO]]&gt;=TODAY(),"VIGENTE","EXPIRADO"))</f>
        <v>EXPIRADO</v>
      </c>
      <c r="R451" s="72">
        <v>117866.4</v>
      </c>
      <c r="S451" s="65" t="s">
        <v>60</v>
      </c>
      <c r="T451" s="66">
        <f>IF(LEFT(AY451,3)="ARP",
    0,
    IFERROR(VLOOKUP(AY451,'M.11 Contratos execução'!A:V,17,FALSE),0)
)</f>
        <v>0</v>
      </c>
      <c r="U451" s="58" t="s">
        <v>78</v>
      </c>
      <c r="V451" s="58" t="s">
        <v>2674</v>
      </c>
      <c r="W451" s="96" t="str" cm="1">
        <f t="array" ref="W45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451" s="96">
        <f>CONTRATOS[[#This Row],[VALOR GLOBAL INICIAL]]</f>
        <v>117866.4</v>
      </c>
      <c r="Y451" s="67" t="s">
        <v>2675</v>
      </c>
      <c r="Z451" s="157"/>
      <c r="AA451" s="58" t="s">
        <v>64</v>
      </c>
      <c r="AB451" s="58"/>
      <c r="AC451" s="58" t="s">
        <v>65</v>
      </c>
      <c r="AD451" s="116" t="str">
        <f>IF(CONTRATOS[[#This Row],[DIAS_CONTRATO]]&lt;=1800,"PRAZO LEGAL",IF(CONTRATOS[[#This Row],[DIAS_CONTRATO]]&lt;=2130,"EXCEPCIONAL","EMERGENCIAL"))</f>
        <v>PRAZO LEGAL</v>
      </c>
      <c r="AE451" s="58" t="str">
        <f>YEAR(L451) &amp; " - " &amp; IF(MONTH(L451)&lt;=3, "1º Trimestre", IF(MONTH(L451)&lt;=6, "2º Trimestre", IF(MONTH(L451)&lt;=9, "3º Trimestre", IF(MONTH(L451)&lt;=12, "4º Trimestre"))))</f>
        <v>2024 - 4º Trimestre</v>
      </c>
      <c r="AF451" s="130">
        <f>CONTRATOS[[#This Row],[TÉRMINO]]-60</f>
        <v>45536</v>
      </c>
      <c r="AG451" s="116" t="str">
        <f>IF(Z451="","Sem informação", IF(Z451&lt;=AF451, "Dentro do prazo", "Fora do prazo"))</f>
        <v>Sem informação</v>
      </c>
      <c r="AH451" s="58" t="s">
        <v>66</v>
      </c>
      <c r="AI451" s="74"/>
      <c r="AJ451" s="58" t="s">
        <v>2676</v>
      </c>
      <c r="AK451" s="58" t="s">
        <v>747</v>
      </c>
      <c r="AL451" s="58" t="s">
        <v>405</v>
      </c>
      <c r="AM451" s="115" t="s">
        <v>69</v>
      </c>
      <c r="AN451" s="115" t="s">
        <v>86</v>
      </c>
      <c r="AO45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danielle.lima@tjpa.jus.br;wanderson.marques@tjpa.jus.br; djalma.martins@tjpa.jus.br; ; claikson.duarte@tjpa.jus.br;coordenadoria.contratos@tjpa.jus.br</v>
      </c>
      <c r="AP451" s="143">
        <f ca="1">CONTRATOS[[#This Row],[TÉRMINO]]-TODAY()</f>
        <v>-578</v>
      </c>
      <c r="AQ451" s="58">
        <f>IF(YEAR(CONTRATOS[[#This Row],[TÉRMINO]])=2024,INT((MONTH(CONTRATOS[[#This Row],[TÉRMINO]])+2)/3),"")</f>
        <v>4</v>
      </c>
      <c r="AR451" s="58"/>
      <c r="AS451" s="58" t="str">
        <f ca="1">IF(TODAY()-AB451&gt;365,"Iniciar Processo de Reajuste","Aguardar anualidade")</f>
        <v>Iniciar Processo de Reajuste</v>
      </c>
      <c r="AT451" s="58" t="str">
        <f>_xlfn.CONCAT(TEXT(B451,"000"),"/",C451)</f>
        <v>002/2021</v>
      </c>
      <c r="AU451" s="58"/>
      <c r="AV451" s="58" t="str" cm="1">
        <f t="array" ref="AV451">IF(CONTRATOS[[#This Row],[NOME DO FISCAL ]]="Sem indicação",
   CONTRATOS[[#This Row],[NOME DO FISCAL ]],
   _xlfn.LET(
      _xlpm.s, " "&amp;TRIM(CONTRATOS[[#This Row],[NOME DO FISCAL ]]),
      _xlpm.n, LEN(_xlpm.s)-1,
      _xlpm.idx, _xlfn.SEQUENCE(1,_xlpm.n),
      _xlpm.letras, IF(MID(_xlpm.s,_xlpm.idx,1)=" ", MID(_xlpm.s,_xlpm.idx+1,1), ""),
      _xlfn.TEXTJOIN("",TRUE,_xlpm.letras)
   )
)</f>
        <v>WASM</v>
      </c>
      <c r="AW451" s="57" t="str">
        <f>IF(CONTRATOS[[#This Row],[FISCAL DEMANDANTE]]="sem indicação",CONTRATOS[[#This Row],[FISCAL TECNICO]],CONTRATOS[[#This Row],[FISCAL DEMANDANTE]])</f>
        <v>Wanderson Alcides Sena Marques</v>
      </c>
      <c r="AX451" s="540" t="str" cm="1">
        <f t="array" ref="AX45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451" s="58" t="str">
        <f>_xlfn.CONCAT(CONTRATOS[[#This Row],[ARP ou CONTRATO]],CONTRATOS[[#This Row],[N°ANO]])</f>
        <v>CONTRATO002/2021</v>
      </c>
      <c r="AZ451" s="293" t="str">
        <f>IF(ISNUMBER(FIND("8.666",AA451)),
"Nos termos da Portaria n° 3.615/2021-GP, a prorrogação de contratos administrativos deverá ser instaurada com antecedência mínima de 60 (sessenta) dias do término da vigência, mediante envio do respectivo expediente à SEADM, via SEI.",
IF(ISNUMBER(FIND("14.133",AA451)),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51" s="556"/>
    </row>
    <row r="452" spans="1:53" s="194" customFormat="1" ht="60">
      <c r="A452" s="58" t="s">
        <v>52</v>
      </c>
      <c r="B452" s="68" t="s">
        <v>238</v>
      </c>
      <c r="C452" s="69" t="s">
        <v>1797</v>
      </c>
      <c r="D452" s="57" t="s">
        <v>810</v>
      </c>
      <c r="E452" s="58" t="s">
        <v>2677</v>
      </c>
      <c r="F452" s="59" t="s">
        <v>2678</v>
      </c>
      <c r="G452" s="115" t="s">
        <v>387</v>
      </c>
      <c r="H452" s="58" t="s">
        <v>132</v>
      </c>
      <c r="I452" s="60" t="s">
        <v>2679</v>
      </c>
      <c r="J452" s="61">
        <v>42688</v>
      </c>
      <c r="K452" s="62" t="str">
        <f>TEXT(J452,"DD/MM/AA")</f>
        <v>14/11/16</v>
      </c>
      <c r="L452" s="61">
        <v>45610</v>
      </c>
      <c r="M452" s="63" t="str">
        <f>TEXT(L452,"DD/MM/AA")</f>
        <v>14/11/24</v>
      </c>
      <c r="N452" s="62">
        <f>_xlfn.DAYS(CONTRATOS[[#This Row],[TÉRMINO]],CONTRATOS[[#This Row],[INÍCIO]])</f>
        <v>2922</v>
      </c>
      <c r="O452" s="64" t="str">
        <f ca="1">IF(ISBLANK(CONTRATOS[[#This Row],[TÉRMINO]]),"-",IF(ISNUMBER(CONTRATOS[[#This Row],[TÉRMINO]]),IF(CONTRATOS[[#This Row],[TÉRMINO]]&lt;TODAY(),"EXPIRADO",CONTRATOS[[#This Row],[TÉRMINO]]-TODAY()),"INDETERMINADO"))</f>
        <v>EXPIRADO</v>
      </c>
      <c r="P452" s="64" t="str">
        <f ca="1">IF(O452="EXPIRADO","EXPIRADO",(IF(O452&lt;=30,"INFERIOR A 30 DIAS",(IF(O452&lt;=60,"INFERIOR A 60 DIAS",(IF(O452&lt;=90,"INFERIOR A 90 DIAS",(IF(O452&lt;=120,"INFERIOR A 120 DIAS",(IF(O452&lt;150,"INFERIOR A 150 DIAS",(IF(O452=150,"150 DIAS","SUPERIOR A 150 DIAS")))))))))))))</f>
        <v>EXPIRADO</v>
      </c>
      <c r="Q452" s="64" t="str">
        <f ca="1">IF(CONTRATOS[[#This Row],[TÉRMINO]]="","VIGENTE",IF(CONTRATOS[[#This Row],[TÉRMINO]]&gt;=TODAY(),"VIGENTE","EXPIRADO"))</f>
        <v>EXPIRADO</v>
      </c>
      <c r="R452" s="72">
        <v>66000</v>
      </c>
      <c r="S452" s="65" t="s">
        <v>60</v>
      </c>
      <c r="T452" s="66">
        <f>IF(LEFT(AY452,3)="ARP",
    0,
    IFERROR(VLOOKUP(AY452,'M.11 Contratos execução'!A:V,17,FALSE),0)
)</f>
        <v>0</v>
      </c>
      <c r="U452" s="58" t="s">
        <v>78</v>
      </c>
      <c r="V452" s="58" t="s">
        <v>2680</v>
      </c>
      <c r="W452" s="96" t="str" cm="1">
        <f t="array" ref="W45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452" s="96">
        <f>CONTRATOS[[#This Row],[VALOR GLOBAL INICIAL]]</f>
        <v>66000</v>
      </c>
      <c r="Y452" s="67" t="s">
        <v>2681</v>
      </c>
      <c r="Z452" s="158"/>
      <c r="AA452" s="58" t="s">
        <v>64</v>
      </c>
      <c r="AB452" s="58"/>
      <c r="AC452" s="58" t="s">
        <v>65</v>
      </c>
      <c r="AD452" s="58" t="str">
        <f>IF(CONTRATOS[[#This Row],[DIAS_CONTRATO]]&lt;=1800,"PRAZO LEGAL",IF(CONTRATOS[[#This Row],[DIAS_CONTRATO]]&lt;=2130,"EXCEPCIONAL","EMERGENCIAL"))</f>
        <v>EMERGENCIAL</v>
      </c>
      <c r="AE452" s="58" t="str">
        <f>YEAR(L452) &amp; " - " &amp; IF(MONTH(L452)&lt;=3, "1º Trimestre", IF(MONTH(L452)&lt;=6, "2º Trimestre", IF(MONTH(L452)&lt;=9, "3º Trimestre", IF(MONTH(L452)&lt;=12, "4º Trimestre"))))</f>
        <v>2024 - 4º Trimestre</v>
      </c>
      <c r="AF452" s="61">
        <f>CONTRATOS[[#This Row],[TÉRMINO]]-60</f>
        <v>45550</v>
      </c>
      <c r="AG452" s="116" t="str">
        <f>IF(Z452="","Sem informação", IF(Z452&lt;=AF452, "Dentro do prazo", "Fora do prazo"))</f>
        <v>Sem informação</v>
      </c>
      <c r="AH452" s="79" t="s">
        <v>1306</v>
      </c>
      <c r="AI452" s="74"/>
      <c r="AJ452" s="58" t="s">
        <v>138</v>
      </c>
      <c r="AK452" s="58" t="s">
        <v>138</v>
      </c>
      <c r="AL452" s="58" t="s">
        <v>139</v>
      </c>
      <c r="AM452" s="115" t="s">
        <v>69</v>
      </c>
      <c r="AN452" s="115" t="s">
        <v>1660</v>
      </c>
      <c r="AO452" s="134" t="s">
        <v>2376</v>
      </c>
      <c r="AP452" s="143">
        <f ca="1">CONTRATOS[[#This Row],[TÉRMINO]]-TODAY()</f>
        <v>-564</v>
      </c>
      <c r="AQ452" s="58">
        <f>IF(YEAR(CONTRATOS[[#This Row],[TÉRMINO]])=2024,INT((MONTH(CONTRATOS[[#This Row],[TÉRMINO]])+2)/3),"")</f>
        <v>4</v>
      </c>
      <c r="AR452" s="58"/>
      <c r="AS452" s="58" t="str">
        <f ca="1">IF(TODAY()-AB452&gt;365,"Iniciar Processo de Reajuste","Aguardar anualidade")</f>
        <v>Iniciar Processo de Reajuste</v>
      </c>
      <c r="AT452" s="58" t="str">
        <f>_xlfn.CONCAT(TEXT(B452,"000"),"/",C452)</f>
        <v>057/2016</v>
      </c>
      <c r="AU452" s="58"/>
      <c r="AV452" s="58" t="str" cm="1">
        <f t="array" ref="AV452">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452" s="57" t="str">
        <f>IF(CONTRATOS[[#This Row],[FISCAL DEMANDANTE]]="sem indicação",CONTRATOS[[#This Row],[FISCAL TECNICO]],CONTRATOS[[#This Row],[FISCAL DEMANDANTE]])</f>
        <v>Jose Nasareno de Macedo Silva</v>
      </c>
      <c r="AX452" s="540" t="str" cm="1">
        <f t="array" ref="AX45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452" s="58" t="str">
        <f>_xlfn.CONCAT(CONTRATOS[[#This Row],[ARP ou CONTRATO]],CONTRATOS[[#This Row],[N°ANO]])</f>
        <v>CONTRATO057/2016</v>
      </c>
      <c r="AZ452" s="293" t="str">
        <f>IF(ISNUMBER(FIND("8.666",AA452)),
"Nos termos da Portaria n° 3.615/2021-GP, a prorrogação de contratos administrativos deverá ser instaurada com antecedência mínima de 60 (sessenta) dias do término da vigência, mediante envio do respectivo expediente à SEADM, via SEI.",
IF(ISNUMBER(FIND("14.133",AA452)),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52" s="556"/>
    </row>
    <row r="453" spans="1:53" s="194" customFormat="1" ht="72">
      <c r="A453" s="58" t="s">
        <v>71</v>
      </c>
      <c r="B453" s="195" t="s">
        <v>1181</v>
      </c>
      <c r="C453" s="194">
        <v>2023</v>
      </c>
      <c r="D453" s="195" t="s">
        <v>2682</v>
      </c>
      <c r="E453" s="194" t="s">
        <v>2683</v>
      </c>
      <c r="F453" s="196" t="s">
        <v>2684</v>
      </c>
      <c r="G453" s="195" t="s">
        <v>110</v>
      </c>
      <c r="H453" s="194" t="s">
        <v>58</v>
      </c>
      <c r="I453" s="194" t="s">
        <v>2685</v>
      </c>
      <c r="J453" s="197">
        <v>45243</v>
      </c>
      <c r="K453" s="198" t="str">
        <f>TEXT(J453,"DD/MM/AA")</f>
        <v>13/11/23</v>
      </c>
      <c r="L453" s="197">
        <v>45609</v>
      </c>
      <c r="M453" s="199" t="str">
        <f>TEXT(L453,"DD/MM/AA")</f>
        <v>13/11/24</v>
      </c>
      <c r="N453" s="198">
        <f>_xlfn.DAYS(CONTRATOS[[#This Row],[TÉRMINO]],CONTRATOS[[#This Row],[INÍCIO]])</f>
        <v>366</v>
      </c>
      <c r="O453" s="200" t="str">
        <f ca="1">IF(ISBLANK(CONTRATOS[[#This Row],[TÉRMINO]]),"-",IF(ISNUMBER(CONTRATOS[[#This Row],[TÉRMINO]]),IF(CONTRATOS[[#This Row],[TÉRMINO]]&lt;TODAY(),"EXPIRADO",CONTRATOS[[#This Row],[TÉRMINO]]-TODAY()),"INDETERMINADO"))</f>
        <v>EXPIRADO</v>
      </c>
      <c r="P453" s="200" t="str">
        <f ca="1">IF(O453="EXPIRADO","EXPIRADO",(IF(O453&lt;=30,"INFERIOR A 30 DIAS",(IF(O453&lt;=60,"INFERIOR A 60 DIAS",(IF(O453&lt;=90,"INFERIOR A 90 DIAS",(IF(O453&lt;=120,"INFERIOR A 120 DIAS",(IF(O453&lt;150,"INFERIOR A 150 DIAS",(IF(O453=150,"150 DIAS","SUPERIOR A 150 DIAS")))))))))))))</f>
        <v>EXPIRADO</v>
      </c>
      <c r="Q453" s="200" t="str">
        <f ca="1">IF(CONTRATOS[[#This Row],[TÉRMINO]]="","VIGENTE",IF(CONTRATOS[[#This Row],[TÉRMINO]]&gt;=TODAY(),"VIGENTE","EXPIRADO"))</f>
        <v>EXPIRADO</v>
      </c>
      <c r="R453" s="304">
        <v>102600</v>
      </c>
      <c r="S453" s="257" t="s">
        <v>60</v>
      </c>
      <c r="T453" s="66">
        <f>IF(LEFT(AY453,3)="ARP",
    0,
    IFERROR(VLOOKUP(AY453,'M.11 Contratos execução'!A:V,17,FALSE),0)
)</f>
        <v>0</v>
      </c>
      <c r="U453" s="58" t="s">
        <v>78</v>
      </c>
      <c r="V453" s="201" t="s">
        <v>2686</v>
      </c>
      <c r="W453" s="96" t="str" cm="1">
        <f t="array" ref="W45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ARP não encontrada</v>
      </c>
      <c r="X453" s="96">
        <f>CONTRATOS[[#This Row],[VALOR GLOBAL INICIAL]]</f>
        <v>102600</v>
      </c>
      <c r="Y453" s="202"/>
      <c r="Z453" s="203"/>
      <c r="AA453" s="60" t="s">
        <v>64</v>
      </c>
      <c r="AD453" s="204" t="str">
        <f>IF(CONTRATOS[[#This Row],[DIAS_CONTRATO]]&lt;=1800,"PRAZO LEGAL",IF(CONTRATOS[[#This Row],[DIAS_CONTRATO]]&lt;=2130,"EXCEPCIONAL","EMERGENCIAL"))</f>
        <v>PRAZO LEGAL</v>
      </c>
      <c r="AE453" s="194" t="str">
        <f>YEAR(L453) &amp; " - " &amp; IF(MONTH(L453)&lt;=3, "1º Trimestre", IF(MONTH(L453)&lt;=6, "2º Trimestre", IF(MONTH(L453)&lt;=9, "3º Trimestre", IF(MONTH(L453)&lt;=12, "4º Trimestre"))))</f>
        <v>2024 - 4º Trimestre</v>
      </c>
      <c r="AF453" s="197">
        <f>CONTRATOS[[#This Row],[TÉRMINO]]-60</f>
        <v>45549</v>
      </c>
      <c r="AG453" s="116" t="str">
        <f>IF(Z453="","Sem informação", IF(Z453&lt;=AF453, "Dentro do prazo", "Fora do prazo"))</f>
        <v>Sem informação</v>
      </c>
      <c r="AH453" s="194" t="s">
        <v>1306</v>
      </c>
      <c r="AJ453" s="194" t="s">
        <v>137</v>
      </c>
      <c r="AK453" s="194" t="s">
        <v>2687</v>
      </c>
      <c r="AL453" s="194" t="s">
        <v>226</v>
      </c>
      <c r="AM453" s="194" t="s">
        <v>69</v>
      </c>
      <c r="AN453" s="194" t="s">
        <v>69</v>
      </c>
      <c r="AO453" s="205" t="s">
        <v>2688</v>
      </c>
      <c r="AP453" s="206">
        <f ca="1">CONTRATOS[[#This Row],[TÉRMINO]]-TODAY()</f>
        <v>-565</v>
      </c>
      <c r="AQ453" s="194">
        <f>IF(YEAR(CONTRATOS[[#This Row],[TÉRMINO]])=2024,INT((MONTH(CONTRATOS[[#This Row],[TÉRMINO]])+2)/3),"")</f>
        <v>4</v>
      </c>
      <c r="AS453" s="58" t="str">
        <f ca="1">IF(TODAY()-AB453&gt;365,"Iniciar Processo de Reajuste","Aguardar anualidade")</f>
        <v>Iniciar Processo de Reajuste</v>
      </c>
      <c r="AT453" s="58" t="str">
        <f>_xlfn.CONCAT(TEXT(B453,"000"),"/",C453)</f>
        <v>029/2023</v>
      </c>
      <c r="AU453" s="58"/>
      <c r="AV453" s="58" t="str" cm="1">
        <f t="array" ref="AV453">IF(CONTRATOS[[#This Row],[NOME DO FISCAL ]]="Sem indicação",
   CONTRATOS[[#This Row],[NOME DO FISCAL ]],
   _xlfn.LET(
      _xlpm.s, " "&amp;TRIM(CONTRATOS[[#This Row],[NOME DO FISCAL ]]),
      _xlpm.n, LEN(_xlpm.s)-1,
      _xlpm.idx, _xlfn.SEQUENCE(1,_xlpm.n),
      _xlpm.letras, IF(MID(_xlpm.s,_xlpm.idx,1)=" ", MID(_xlpm.s,_xlpm.idx+1,1), ""),
      _xlfn.TEXTJOIN("",TRUE,_xlpm.letras)
   )
)</f>
        <v>MFAdS</v>
      </c>
      <c r="AW453" s="57" t="str">
        <f>IF(CONTRATOS[[#This Row],[FISCAL DEMANDANTE]]="sem indicação",CONTRATOS[[#This Row],[FISCAL TECNICO]],CONTRATOS[[#This Row],[FISCAL DEMANDANTE]])</f>
        <v>Marcio Fabio Alencar da Silva</v>
      </c>
      <c r="AX453" s="540" t="str" cm="1">
        <f t="array" ref="AX45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ARP não encontrada</v>
      </c>
      <c r="AY453" s="58" t="str">
        <f>_xlfn.CONCAT(CONTRATOS[[#This Row],[ARP ou CONTRATO]],CONTRATOS[[#This Row],[N°ANO]])</f>
        <v>ARP029/2023</v>
      </c>
      <c r="AZ453" s="293" t="str">
        <f>IF(ISNUMBER(FIND("8.666",AA453)),
"Nos termos da Portaria n° 3.615/2021-GP, a prorrogação de contratos administrativos deverá ser instaurada com antecedência mínima de 60 (sessenta) dias do término da vigência, mediante envio do respectivo expediente à SEADM, via SEI.",
IF(ISNUMBER(FIND("14.133",AA453)),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53" s="556"/>
    </row>
    <row r="454" spans="1:53" s="194" customFormat="1" ht="72">
      <c r="A454" s="58" t="s">
        <v>52</v>
      </c>
      <c r="B454" s="57" t="s">
        <v>489</v>
      </c>
      <c r="C454" s="58">
        <v>2024</v>
      </c>
      <c r="D454" s="265" t="s">
        <v>2464</v>
      </c>
      <c r="E454" s="265" t="s">
        <v>2465</v>
      </c>
      <c r="F454" s="59" t="s">
        <v>2689</v>
      </c>
      <c r="G454" s="57" t="s">
        <v>983</v>
      </c>
      <c r="H454" s="58" t="s">
        <v>58</v>
      </c>
      <c r="I454" s="60" t="s">
        <v>2461</v>
      </c>
      <c r="J454" s="61">
        <v>45411</v>
      </c>
      <c r="K454" s="62"/>
      <c r="L454" s="61">
        <v>45594</v>
      </c>
      <c r="M454" s="63"/>
      <c r="N454" s="115"/>
      <c r="O454" s="64" t="str">
        <f ca="1">IF(ISBLANK(CONTRATOS[[#This Row],[TÉRMINO]]),"-",IF(ISNUMBER(CONTRATOS[[#This Row],[TÉRMINO]]),IF(CONTRATOS[[#This Row],[TÉRMINO]]&lt;TODAY(),"EXPIRADO",CONTRATOS[[#This Row],[TÉRMINO]]-TODAY()),"INDETERMINADO"))</f>
        <v>EXPIRADO</v>
      </c>
      <c r="P454" s="64" t="str">
        <f ca="1">IF(O454="EXPIRADO","EXPIRADO",(IF(O454&lt;=30,"INFERIOR A 30 DIAS",(IF(O454&lt;=60,"INFERIOR A 60 DIAS",(IF(O454&lt;=90,"INFERIOR A 90 DIAS",(IF(O454&lt;=120,"INFERIOR A 120 DIAS",(IF(O454&lt;150,"INFERIOR A 150 DIAS",(IF(O454=150,"150 DIAS","SUPERIOR A 150 DIAS")))))))))))))</f>
        <v>EXPIRADO</v>
      </c>
      <c r="Q454" s="64" t="str">
        <f ca="1">IF(CONTRATOS[[#This Row],[TÉRMINO]]="","VIGENTE",IF(CONTRATOS[[#This Row],[TÉRMINO]]&gt;=TODAY(),"VIGENTE","EXPIRADO"))</f>
        <v>EXPIRADO</v>
      </c>
      <c r="R454" s="72">
        <v>4000</v>
      </c>
      <c r="S454" s="65" t="s">
        <v>60</v>
      </c>
      <c r="T454" s="66">
        <f>IF(LEFT(AY454,3)="ARP",
    0,
    IFERROR(VLOOKUP(AY454,'M.11 Contratos execução'!A:V,17,FALSE),0)
)</f>
        <v>0</v>
      </c>
      <c r="U454" s="58" t="s">
        <v>98</v>
      </c>
      <c r="V454" s="167" t="s">
        <v>2690</v>
      </c>
      <c r="W454" s="96" t="str" cm="1">
        <f t="array" ref="W45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454" s="96">
        <f>CONTRATOS[[#This Row],[VALOR GLOBAL INICIAL]]</f>
        <v>4000</v>
      </c>
      <c r="Y454" s="67" t="s">
        <v>2419</v>
      </c>
      <c r="Z454" s="158"/>
      <c r="AA454" s="58" t="s">
        <v>64</v>
      </c>
      <c r="AB454" s="58"/>
      <c r="AC454" s="58"/>
      <c r="AD454" s="58" t="str">
        <f>IF(CONTRATOS[[#This Row],[DIAS_CONTRATO]]&lt;=1800,"PRAZO LEGAL",IF(CONTRATOS[[#This Row],[DIAS_CONTRATO]]&lt;=2130,"EXCEPCIONAL","EMERGENCIAL"))</f>
        <v>PRAZO LEGAL</v>
      </c>
      <c r="AE454" s="58" t="str">
        <f>YEAR(L454) &amp; " - " &amp; IF(MONTH(L454)&lt;=3, "1º Trimestre", IF(MONTH(L454)&lt;=6, "2º Trimestre", IF(MONTH(L454)&lt;=9, "3º Trimestre", IF(MONTH(L454)&lt;=12, "4º Trimestre"))))</f>
        <v>2024 - 4º Trimestre</v>
      </c>
      <c r="AF454" s="61">
        <f>CONTRATOS[[#This Row],[TÉRMINO]]-60</f>
        <v>45534</v>
      </c>
      <c r="AG454" s="116" t="str">
        <f>IF(Z454="","Sem informação", IF(Z454&lt;=AF454, "Dentro do prazo", "Fora do prazo"))</f>
        <v>Sem informação</v>
      </c>
      <c r="AH454" s="79" t="s">
        <v>1306</v>
      </c>
      <c r="AI454" s="234" t="s">
        <v>2691</v>
      </c>
      <c r="AJ454" s="58" t="s">
        <v>1070</v>
      </c>
      <c r="AK454" s="58" t="s">
        <v>85</v>
      </c>
      <c r="AL454" s="58" t="s">
        <v>488</v>
      </c>
      <c r="AM454" s="58" t="s">
        <v>69</v>
      </c>
      <c r="AN454" s="58" t="s">
        <v>69</v>
      </c>
      <c r="AO454" s="213" t="s">
        <v>2641</v>
      </c>
      <c r="AP454" s="143">
        <f ca="1">CONTRATOS[[#This Row],[TÉRMINO]]-TODAY()</f>
        <v>-580</v>
      </c>
      <c r="AQ454" s="58">
        <f>IF(YEAR(CONTRATOS[[#This Row],[TÉRMINO]])=2024,INT((MONTH(CONTRATOS[[#This Row],[TÉRMINO]])+2)/3),"")</f>
        <v>4</v>
      </c>
      <c r="AR454" s="58"/>
      <c r="AS454" s="58" t="str">
        <f ca="1">IF(TODAY()-AB454&gt;365,"Iniciar Processo de Reajuste","Aguardar anualidade")</f>
        <v>Iniciar Processo de Reajuste</v>
      </c>
      <c r="AT454" s="58" t="str">
        <f>_xlfn.CONCAT(TEXT(B454,"000"),"/",C454)</f>
        <v>038/2024</v>
      </c>
      <c r="AU454" s="58"/>
      <c r="AV454" s="58" t="str" cm="1">
        <f t="array" ref="AV454">IF(CONTRATOS[[#This Row],[NOME DO FISCAL ]]="Sem indicação",
   CONTRATOS[[#This Row],[NOME DO FISCAL ]],
   _xlfn.LET(
      _xlpm.s, " "&amp;TRIM(CONTRATOS[[#This Row],[NOME DO FISCAL ]]),
      _xlpm.n, LEN(_xlpm.s)-1,
      _xlpm.idx, _xlfn.SEQUENCE(1,_xlpm.n),
      _xlpm.letras, IF(MID(_xlpm.s,_xlpm.idx,1)=" ", MID(_xlpm.s,_xlpm.idx+1,1), ""),
      _xlfn.TEXTJOIN("",TRUE,_xlpm.letras)
   )
)</f>
        <v>BVdS</v>
      </c>
      <c r="AW454" s="57" t="str">
        <f>IF(CONTRATOS[[#This Row],[FISCAL DEMANDANTE]]="sem indicação",CONTRATOS[[#This Row],[FISCAL TECNICO]],CONTRATOS[[#This Row],[FISCAL DEMANDANTE]])</f>
        <v>Bruno Vieira dos Santos</v>
      </c>
      <c r="AX454" s="540" t="str" cm="1">
        <f t="array" ref="AX45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454" s="58" t="str">
        <f>_xlfn.CONCAT(CONTRATOS[[#This Row],[ARP ou CONTRATO]],CONTRATOS[[#This Row],[N°ANO]])</f>
        <v>CONTRATO038/2024</v>
      </c>
      <c r="AZ454" s="293" t="str">
        <f>IF(ISNUMBER(FIND("8.666",AA454)),
"Nos termos da Portaria n° 3.615/2021-GP, a prorrogação de contratos administrativos deverá ser instaurada com antecedência mínima de 60 (sessenta) dias do término da vigência, mediante envio do respectivo expediente à SEADM, via SEI.",
IF(ISNUMBER(FIND("14.133",AA454)),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54" s="556"/>
    </row>
    <row r="455" spans="1:53" s="194" customFormat="1" ht="60">
      <c r="A455" s="58" t="s">
        <v>71</v>
      </c>
      <c r="B455" s="195" t="s">
        <v>972</v>
      </c>
      <c r="C455" s="194">
        <v>2023</v>
      </c>
      <c r="D455" s="195" t="s">
        <v>2692</v>
      </c>
      <c r="E455" s="194" t="s">
        <v>2693</v>
      </c>
      <c r="F455" s="196" t="s">
        <v>2694</v>
      </c>
      <c r="G455" s="195" t="s">
        <v>110</v>
      </c>
      <c r="H455" s="194" t="s">
        <v>58</v>
      </c>
      <c r="I455" s="194" t="s">
        <v>2695</v>
      </c>
      <c r="J455" s="197">
        <v>45230</v>
      </c>
      <c r="K455" s="198" t="str">
        <f>TEXT(J455,"DD/MM/AA")</f>
        <v>31/10/23</v>
      </c>
      <c r="L455" s="197">
        <v>45596</v>
      </c>
      <c r="M455" s="199" t="str">
        <f>TEXT(L455,"DD/MM/AA")</f>
        <v>31/10/24</v>
      </c>
      <c r="N455" s="198">
        <f>_xlfn.DAYS(CONTRATOS[[#This Row],[TÉRMINO]],CONTRATOS[[#This Row],[INÍCIO]])</f>
        <v>366</v>
      </c>
      <c r="O455" s="200" t="str">
        <f ca="1">IF(ISBLANK(CONTRATOS[[#This Row],[TÉRMINO]]),"-",IF(ISNUMBER(CONTRATOS[[#This Row],[TÉRMINO]]),IF(CONTRATOS[[#This Row],[TÉRMINO]]&lt;TODAY(),"EXPIRADO",CONTRATOS[[#This Row],[TÉRMINO]]-TODAY()),"INDETERMINADO"))</f>
        <v>EXPIRADO</v>
      </c>
      <c r="P455" s="200" t="str">
        <f ca="1">IF(O455="EXPIRADO","EXPIRADO",(IF(O455&lt;=30,"INFERIOR A 30 DIAS",(IF(O455&lt;=60,"INFERIOR A 60 DIAS",(IF(O455&lt;=90,"INFERIOR A 90 DIAS",(IF(O455&lt;=120,"INFERIOR A 120 DIAS",(IF(O455&lt;150,"INFERIOR A 150 DIAS",(IF(O455=150,"150 DIAS","SUPERIOR A 150 DIAS")))))))))))))</f>
        <v>EXPIRADO</v>
      </c>
      <c r="Q455" s="200" t="str">
        <f ca="1">IF(CONTRATOS[[#This Row],[TÉRMINO]]="","VIGENTE",IF(CONTRATOS[[#This Row],[TÉRMINO]]&gt;=TODAY(),"VIGENTE","EXPIRADO"))</f>
        <v>EXPIRADO</v>
      </c>
      <c r="R455" s="304">
        <v>158994</v>
      </c>
      <c r="S455" s="257" t="s">
        <v>60</v>
      </c>
      <c r="T455" s="66">
        <f>IF(LEFT(AY455,3)="ARP",
    0,
    IFERROR(VLOOKUP(AY455,'M.11 Contratos execução'!A:V,17,FALSE),0)
)</f>
        <v>0</v>
      </c>
      <c r="U455" s="58" t="s">
        <v>78</v>
      </c>
      <c r="V455" s="201" t="s">
        <v>2696</v>
      </c>
      <c r="W455" s="96" t="str" cm="1">
        <f t="array" ref="W45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ARP não encontrada</v>
      </c>
      <c r="X455" s="96">
        <f>CONTRATOS[[#This Row],[VALOR GLOBAL INICIAL]]</f>
        <v>158994</v>
      </c>
      <c r="Y455" s="202"/>
      <c r="Z455" s="203"/>
      <c r="AA455" s="143" t="s">
        <v>64</v>
      </c>
      <c r="AD455" s="258" t="str">
        <f>IF(CONTRATOS[[#This Row],[DIAS_CONTRATO]]&lt;=1800,"PRAZO LEGAL",IF(CONTRATOS[[#This Row],[DIAS_CONTRATO]]&lt;=2130,"EXCEPCIONAL","EMERGENCIAL"))</f>
        <v>PRAZO LEGAL</v>
      </c>
      <c r="AE455" s="194" t="str">
        <f>YEAR(L455) &amp; " - " &amp; IF(MONTH(L455)&lt;=3, "1º Trimestre", IF(MONTH(L455)&lt;=6, "2º Trimestre", IF(MONTH(L455)&lt;=9, "3º Trimestre", IF(MONTH(L455)&lt;=12, "4º Trimestre"))))</f>
        <v>2024 - 4º Trimestre</v>
      </c>
      <c r="AF455" s="197">
        <f>CONTRATOS[[#This Row],[TÉRMINO]]-60</f>
        <v>45536</v>
      </c>
      <c r="AG455" s="116" t="str">
        <f>IF(Z455="","Sem informação", IF(Z455&lt;=AF455, "Dentro do prazo", "Fora do prazo"))</f>
        <v>Sem informação</v>
      </c>
      <c r="AH455" s="194" t="s">
        <v>1306</v>
      </c>
      <c r="AJ455" s="194" t="s">
        <v>137</v>
      </c>
      <c r="AK455" s="194" t="s">
        <v>2593</v>
      </c>
      <c r="AL455" s="194" t="s">
        <v>2697</v>
      </c>
      <c r="AM455" s="194" t="s">
        <v>69</v>
      </c>
      <c r="AN455" s="194" t="s">
        <v>69</v>
      </c>
      <c r="AO455" s="205" t="s">
        <v>2698</v>
      </c>
      <c r="AP455" s="206">
        <f ca="1">CONTRATOS[[#This Row],[TÉRMINO]]-TODAY()</f>
        <v>-578</v>
      </c>
      <c r="AQ455" s="194">
        <f>IF(YEAR(CONTRATOS[[#This Row],[TÉRMINO]])=2024,INT((MONTH(CONTRATOS[[#This Row],[TÉRMINO]])+2)/3),"")</f>
        <v>4</v>
      </c>
      <c r="AS455" s="58" t="str">
        <f ca="1">IF(TODAY()-AB455&gt;365,"Iniciar Processo de Reajuste","Aguardar anualidade")</f>
        <v>Iniciar Processo de Reajuste</v>
      </c>
      <c r="AT455" s="58" t="str">
        <f>_xlfn.CONCAT(TEXT(B455,"000"),"/",C455)</f>
        <v>028/2023</v>
      </c>
      <c r="AU455" s="58"/>
      <c r="AV455" s="58" t="str" cm="1">
        <f t="array" ref="AV455">IF(CONTRATOS[[#This Row],[NOME DO FISCAL ]]="Sem indicação",
   CONTRATOS[[#This Row],[NOME DO FISCAL ]],
   _xlfn.LET(
      _xlpm.s, " "&amp;TRIM(CONTRATOS[[#This Row],[NOME DO FISCAL ]]),
      _xlpm.n, LEN(_xlpm.s)-1,
      _xlpm.idx, _xlfn.SEQUENCE(1,_xlpm.n),
      _xlpm.letras, IF(MID(_xlpm.s,_xlpm.idx,1)=" ", MID(_xlpm.s,_xlpm.idx+1,1), ""),
      _xlfn.TEXTJOIN("",TRUE,_xlpm.letras)
   )
)</f>
        <v>MVGdE</v>
      </c>
      <c r="AW455" s="57" t="str">
        <f>IF(CONTRATOS[[#This Row],[FISCAL DEMANDANTE]]="sem indicação",CONTRATOS[[#This Row],[FISCAL TECNICO]],CONTRATOS[[#This Row],[FISCAL DEMANDANTE]])</f>
        <v>Marcos Vinicius Galvao da Encarnacao</v>
      </c>
      <c r="AX455" s="540" t="str" cm="1">
        <f t="array" ref="AX45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ARP não encontrada</v>
      </c>
      <c r="AY455" s="58" t="str">
        <f>_xlfn.CONCAT(CONTRATOS[[#This Row],[ARP ou CONTRATO]],CONTRATOS[[#This Row],[N°ANO]])</f>
        <v>ARP028/2023</v>
      </c>
      <c r="AZ455" s="293" t="str">
        <f>IF(ISNUMBER(FIND("8.666",AA455)),
"Nos termos da Portaria n° 3.615/2021-GP, a prorrogação de contratos administrativos deverá ser instaurada com antecedência mínima de 60 (sessenta) dias do término da vigência, mediante envio do respectivo expediente à SEADM, via SEI.",
IF(ISNUMBER(FIND("14.133",AA455)),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55" s="556"/>
    </row>
    <row r="456" spans="1:53" s="194" customFormat="1" ht="60">
      <c r="A456" s="58" t="s">
        <v>71</v>
      </c>
      <c r="B456" s="195" t="s">
        <v>972</v>
      </c>
      <c r="C456" s="194">
        <v>2023</v>
      </c>
      <c r="D456" s="195" t="s">
        <v>2699</v>
      </c>
      <c r="E456" s="194" t="s">
        <v>2700</v>
      </c>
      <c r="F456" s="196" t="s">
        <v>2694</v>
      </c>
      <c r="G456" s="195" t="s">
        <v>110</v>
      </c>
      <c r="H456" s="194" t="s">
        <v>58</v>
      </c>
      <c r="I456" s="194" t="s">
        <v>2695</v>
      </c>
      <c r="J456" s="197">
        <v>45230</v>
      </c>
      <c r="K456" s="198" t="str">
        <f>TEXT(J456,"DD/MM/AA")</f>
        <v>31/10/23</v>
      </c>
      <c r="L456" s="197">
        <v>45596</v>
      </c>
      <c r="M456" s="199" t="str">
        <f>TEXT(L456,"DD/MM/AA")</f>
        <v>31/10/24</v>
      </c>
      <c r="N456" s="198">
        <f>_xlfn.DAYS(CONTRATOS[[#This Row],[TÉRMINO]],CONTRATOS[[#This Row],[INÍCIO]])</f>
        <v>366</v>
      </c>
      <c r="O456" s="200" t="str">
        <f ca="1">IF(ISBLANK(CONTRATOS[[#This Row],[TÉRMINO]]),"-",IF(ISNUMBER(CONTRATOS[[#This Row],[TÉRMINO]]),IF(CONTRATOS[[#This Row],[TÉRMINO]]&lt;TODAY(),"EXPIRADO",CONTRATOS[[#This Row],[TÉRMINO]]-TODAY()),"INDETERMINADO"))</f>
        <v>EXPIRADO</v>
      </c>
      <c r="P456" s="200" t="str">
        <f ca="1">IF(O456="EXPIRADO","EXPIRADO",(IF(O456&lt;=30,"INFERIOR A 30 DIAS",(IF(O456&lt;=60,"INFERIOR A 60 DIAS",(IF(O456&lt;=90,"INFERIOR A 90 DIAS",(IF(O456&lt;=120,"INFERIOR A 120 DIAS",(IF(O456&lt;150,"INFERIOR A 150 DIAS",(IF(O456=150,"150 DIAS","SUPERIOR A 150 DIAS")))))))))))))</f>
        <v>EXPIRADO</v>
      </c>
      <c r="Q456" s="200" t="str">
        <f ca="1">IF(CONTRATOS[[#This Row],[TÉRMINO]]="","VIGENTE",IF(CONTRATOS[[#This Row],[TÉRMINO]]&gt;=TODAY(),"VIGENTE","EXPIRADO"))</f>
        <v>EXPIRADO</v>
      </c>
      <c r="R456" s="304">
        <v>15000</v>
      </c>
      <c r="S456" s="257" t="s">
        <v>60</v>
      </c>
      <c r="T456" s="66">
        <f>IF(LEFT(AY456,3)="ARP",
    0,
    IFERROR(VLOOKUP(AY456,'M.11 Contratos execução'!A:V,17,FALSE),0)
)</f>
        <v>0</v>
      </c>
      <c r="U456" s="58" t="s">
        <v>78</v>
      </c>
      <c r="V456" s="201" t="s">
        <v>2701</v>
      </c>
      <c r="W456" s="96" t="str" cm="1">
        <f t="array" ref="W45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ARP não encontrada</v>
      </c>
      <c r="X456" s="96">
        <f>CONTRATOS[[#This Row],[VALOR GLOBAL INICIAL]]</f>
        <v>15000</v>
      </c>
      <c r="Y456" s="202"/>
      <c r="Z456" s="203"/>
      <c r="AA456" s="143" t="s">
        <v>64</v>
      </c>
      <c r="AD456" s="258" t="str">
        <f>IF(CONTRATOS[[#This Row],[DIAS_CONTRATO]]&lt;=1800,"PRAZO LEGAL",IF(CONTRATOS[[#This Row],[DIAS_CONTRATO]]&lt;=2130,"EXCEPCIONAL","EMERGENCIAL"))</f>
        <v>PRAZO LEGAL</v>
      </c>
      <c r="AE456" s="194" t="str">
        <f>YEAR(L456) &amp; " - " &amp; IF(MONTH(L456)&lt;=3, "1º Trimestre", IF(MONTH(L456)&lt;=6, "2º Trimestre", IF(MONTH(L456)&lt;=9, "3º Trimestre", IF(MONTH(L456)&lt;=12, "4º Trimestre"))))</f>
        <v>2024 - 4º Trimestre</v>
      </c>
      <c r="AF456" s="197">
        <f>CONTRATOS[[#This Row],[TÉRMINO]]-60</f>
        <v>45536</v>
      </c>
      <c r="AG456" s="116" t="str">
        <f>IF(Z456="","Sem informação", IF(Z456&lt;=AF456, "Dentro do prazo", "Fora do prazo"))</f>
        <v>Sem informação</v>
      </c>
      <c r="AH456" s="262" t="s">
        <v>1306</v>
      </c>
      <c r="AJ456" s="194" t="s">
        <v>137</v>
      </c>
      <c r="AK456" s="194" t="s">
        <v>2593</v>
      </c>
      <c r="AL456" s="194" t="s">
        <v>2697</v>
      </c>
      <c r="AM456" s="194" t="s">
        <v>69</v>
      </c>
      <c r="AN456" s="194" t="s">
        <v>69</v>
      </c>
      <c r="AO456" s="205" t="s">
        <v>2698</v>
      </c>
      <c r="AP456" s="206">
        <f ca="1">CONTRATOS[[#This Row],[TÉRMINO]]-TODAY()</f>
        <v>-578</v>
      </c>
      <c r="AQ456" s="194">
        <f>IF(YEAR(CONTRATOS[[#This Row],[TÉRMINO]])=2024,INT((MONTH(CONTRATOS[[#This Row],[TÉRMINO]])+2)/3),"")</f>
        <v>4</v>
      </c>
      <c r="AS456" s="58" t="str">
        <f ca="1">IF(TODAY()-AB456&gt;365,"Iniciar Processo de Reajuste","Aguardar anualidade")</f>
        <v>Iniciar Processo de Reajuste</v>
      </c>
      <c r="AT456" s="58" t="str">
        <f>_xlfn.CONCAT(TEXT(B456,"000"),"/",C456)</f>
        <v>028/2023</v>
      </c>
      <c r="AU456" s="58"/>
      <c r="AV456" s="58" t="str" cm="1">
        <f t="array" ref="AV456">IF(CONTRATOS[[#This Row],[NOME DO FISCAL ]]="Sem indicação",
   CONTRATOS[[#This Row],[NOME DO FISCAL ]],
   _xlfn.LET(
      _xlpm.s, " "&amp;TRIM(CONTRATOS[[#This Row],[NOME DO FISCAL ]]),
      _xlpm.n, LEN(_xlpm.s)-1,
      _xlpm.idx, _xlfn.SEQUENCE(1,_xlpm.n),
      _xlpm.letras, IF(MID(_xlpm.s,_xlpm.idx,1)=" ", MID(_xlpm.s,_xlpm.idx+1,1), ""),
      _xlfn.TEXTJOIN("",TRUE,_xlpm.letras)
   )
)</f>
        <v>MVGdE</v>
      </c>
      <c r="AW456" s="57" t="str">
        <f>IF(CONTRATOS[[#This Row],[FISCAL DEMANDANTE]]="sem indicação",CONTRATOS[[#This Row],[FISCAL TECNICO]],CONTRATOS[[#This Row],[FISCAL DEMANDANTE]])</f>
        <v>Marcos Vinicius Galvao da Encarnacao</v>
      </c>
      <c r="AX456" s="540" t="str" cm="1">
        <f t="array" ref="AX45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ARP não encontrada</v>
      </c>
      <c r="AY456" s="58" t="str">
        <f>_xlfn.CONCAT(CONTRATOS[[#This Row],[ARP ou CONTRATO]],CONTRATOS[[#This Row],[N°ANO]])</f>
        <v>ARP028/2023</v>
      </c>
      <c r="AZ456" s="293" t="str">
        <f>IF(ISNUMBER(FIND("8.666",AA456)),
"Nos termos da Portaria n° 3.615/2021-GP, a prorrogação de contratos administrativos deverá ser instaurada com antecedência mínima de 60 (sessenta) dias do término da vigência, mediante envio do respectivo expediente à SEADM, via SEI.",
IF(ISNUMBER(FIND("14.133",AA456)),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56" s="556"/>
    </row>
    <row r="457" spans="1:53" s="194" customFormat="1" ht="60">
      <c r="A457" s="58" t="s">
        <v>71</v>
      </c>
      <c r="B457" s="195" t="s">
        <v>972</v>
      </c>
      <c r="C457" s="194">
        <v>2023</v>
      </c>
      <c r="D457" s="195" t="s">
        <v>2702</v>
      </c>
      <c r="E457" s="194" t="s">
        <v>2703</v>
      </c>
      <c r="F457" s="196" t="s">
        <v>2694</v>
      </c>
      <c r="G457" s="195" t="s">
        <v>110</v>
      </c>
      <c r="H457" s="194" t="s">
        <v>58</v>
      </c>
      <c r="I457" s="194" t="s">
        <v>2695</v>
      </c>
      <c r="J457" s="197">
        <v>45230</v>
      </c>
      <c r="K457" s="198" t="str">
        <f>TEXT(J457,"DD/MM/AA")</f>
        <v>31/10/23</v>
      </c>
      <c r="L457" s="197">
        <v>45596</v>
      </c>
      <c r="M457" s="199" t="str">
        <f>TEXT(L457,"DD/MM/AA")</f>
        <v>31/10/24</v>
      </c>
      <c r="N457" s="198">
        <f>_xlfn.DAYS(CONTRATOS[[#This Row],[TÉRMINO]],CONTRATOS[[#This Row],[INÍCIO]])</f>
        <v>366</v>
      </c>
      <c r="O457" s="200" t="str">
        <f ca="1">IF(ISBLANK(CONTRATOS[[#This Row],[TÉRMINO]]),"-",IF(ISNUMBER(CONTRATOS[[#This Row],[TÉRMINO]]),IF(CONTRATOS[[#This Row],[TÉRMINO]]&lt;TODAY(),"EXPIRADO",CONTRATOS[[#This Row],[TÉRMINO]]-TODAY()),"INDETERMINADO"))</f>
        <v>EXPIRADO</v>
      </c>
      <c r="P457" s="200" t="str">
        <f ca="1">IF(O457="EXPIRADO","EXPIRADO",(IF(O457&lt;=30,"INFERIOR A 30 DIAS",(IF(O457&lt;=60,"INFERIOR A 60 DIAS",(IF(O457&lt;=90,"INFERIOR A 90 DIAS",(IF(O457&lt;=120,"INFERIOR A 120 DIAS",(IF(O457&lt;150,"INFERIOR A 150 DIAS",(IF(O457=150,"150 DIAS","SUPERIOR A 150 DIAS")))))))))))))</f>
        <v>EXPIRADO</v>
      </c>
      <c r="Q457" s="200" t="str">
        <f ca="1">IF(CONTRATOS[[#This Row],[TÉRMINO]]="","VIGENTE",IF(CONTRATOS[[#This Row],[TÉRMINO]]&gt;=TODAY(),"VIGENTE","EXPIRADO"))</f>
        <v>EXPIRADO</v>
      </c>
      <c r="R457" s="304">
        <v>57000</v>
      </c>
      <c r="S457" s="257" t="s">
        <v>60</v>
      </c>
      <c r="T457" s="66">
        <f>IF(LEFT(AY457,3)="ARP",
    0,
    IFERROR(VLOOKUP(AY457,'M.11 Contratos execução'!A:V,17,FALSE),0)
)</f>
        <v>0</v>
      </c>
      <c r="U457" s="58" t="s">
        <v>78</v>
      </c>
      <c r="V457" s="201" t="s">
        <v>2704</v>
      </c>
      <c r="W457" s="96" t="str" cm="1">
        <f t="array" ref="W45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ARP não encontrada</v>
      </c>
      <c r="X457" s="96">
        <f>CONTRATOS[[#This Row],[VALOR GLOBAL INICIAL]]</f>
        <v>57000</v>
      </c>
      <c r="Y457" s="202"/>
      <c r="Z457" s="203"/>
      <c r="AA457" s="143" t="s">
        <v>64</v>
      </c>
      <c r="AD457" s="204" t="str">
        <f>IF(CONTRATOS[[#This Row],[DIAS_CONTRATO]]&lt;=1800,"PRAZO LEGAL",IF(CONTRATOS[[#This Row],[DIAS_CONTRATO]]&lt;=2130,"EXCEPCIONAL","EMERGENCIAL"))</f>
        <v>PRAZO LEGAL</v>
      </c>
      <c r="AE457" s="194" t="str">
        <f>YEAR(L457) &amp; " - " &amp; IF(MONTH(L457)&lt;=3, "1º Trimestre", IF(MONTH(L457)&lt;=6, "2º Trimestre", IF(MONTH(L457)&lt;=9, "3º Trimestre", IF(MONTH(L457)&lt;=12, "4º Trimestre"))))</f>
        <v>2024 - 4º Trimestre</v>
      </c>
      <c r="AF457" s="197">
        <f>CONTRATOS[[#This Row],[TÉRMINO]]-60</f>
        <v>45536</v>
      </c>
      <c r="AG457" s="116" t="str">
        <f>IF(Z457="","Sem informação", IF(Z457&lt;=AF457, "Dentro do prazo", "Fora do prazo"))</f>
        <v>Sem informação</v>
      </c>
      <c r="AH457" s="262" t="s">
        <v>1306</v>
      </c>
      <c r="AJ457" s="194" t="s">
        <v>137</v>
      </c>
      <c r="AK457" s="194" t="s">
        <v>2593</v>
      </c>
      <c r="AL457" s="194" t="s">
        <v>2697</v>
      </c>
      <c r="AM457" s="194" t="s">
        <v>69</v>
      </c>
      <c r="AN457" s="194" t="s">
        <v>69</v>
      </c>
      <c r="AO457" s="205" t="s">
        <v>2698</v>
      </c>
      <c r="AP457" s="206">
        <f ca="1">CONTRATOS[[#This Row],[TÉRMINO]]-TODAY()</f>
        <v>-578</v>
      </c>
      <c r="AQ457" s="194">
        <f>IF(YEAR(CONTRATOS[[#This Row],[TÉRMINO]])=2024,INT((MONTH(CONTRATOS[[#This Row],[TÉRMINO]])+2)/3),"")</f>
        <v>4</v>
      </c>
      <c r="AS457" s="58" t="str">
        <f ca="1">IF(TODAY()-AB457&gt;365,"Iniciar Processo de Reajuste","Aguardar anualidade")</f>
        <v>Iniciar Processo de Reajuste</v>
      </c>
      <c r="AT457" s="58" t="str">
        <f>_xlfn.CONCAT(TEXT(B457,"000"),"/",C457)</f>
        <v>028/2023</v>
      </c>
      <c r="AU457" s="58"/>
      <c r="AV457" s="58" t="str" cm="1">
        <f t="array" ref="AV457">IF(CONTRATOS[[#This Row],[NOME DO FISCAL ]]="Sem indicação",
   CONTRATOS[[#This Row],[NOME DO FISCAL ]],
   _xlfn.LET(
      _xlpm.s, " "&amp;TRIM(CONTRATOS[[#This Row],[NOME DO FISCAL ]]),
      _xlpm.n, LEN(_xlpm.s)-1,
      _xlpm.idx, _xlfn.SEQUENCE(1,_xlpm.n),
      _xlpm.letras, IF(MID(_xlpm.s,_xlpm.idx,1)=" ", MID(_xlpm.s,_xlpm.idx+1,1), ""),
      _xlfn.TEXTJOIN("",TRUE,_xlpm.letras)
   )
)</f>
        <v>MVGdE</v>
      </c>
      <c r="AW457" s="57" t="str">
        <f>IF(CONTRATOS[[#This Row],[FISCAL DEMANDANTE]]="sem indicação",CONTRATOS[[#This Row],[FISCAL TECNICO]],CONTRATOS[[#This Row],[FISCAL DEMANDANTE]])</f>
        <v>Marcos Vinicius Galvao da Encarnacao</v>
      </c>
      <c r="AX457" s="540" t="str" cm="1">
        <f t="array" ref="AX45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ARP não encontrada</v>
      </c>
      <c r="AY457" s="58" t="str">
        <f>_xlfn.CONCAT(CONTRATOS[[#This Row],[ARP ou CONTRATO]],CONTRATOS[[#This Row],[N°ANO]])</f>
        <v>ARP028/2023</v>
      </c>
      <c r="AZ457" s="293" t="str">
        <f>IF(ISNUMBER(FIND("8.666",AA457)),
"Nos termos da Portaria n° 3.615/2021-GP, a prorrogação de contratos administrativos deverá ser instaurada com antecedência mínima de 60 (sessenta) dias do término da vigência, mediante envio do respectivo expediente à SEADM, via SEI.",
IF(ISNUMBER(FIND("14.133",AA457)),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57" s="556"/>
    </row>
    <row r="458" spans="1:53" s="194" customFormat="1" ht="60.75">
      <c r="A458" s="58" t="s">
        <v>52</v>
      </c>
      <c r="B458" s="68" t="s">
        <v>694</v>
      </c>
      <c r="C458" s="69">
        <v>2022</v>
      </c>
      <c r="D458" s="57" t="s">
        <v>2705</v>
      </c>
      <c r="E458" s="58" t="s">
        <v>2706</v>
      </c>
      <c r="F458" s="59" t="s">
        <v>2707</v>
      </c>
      <c r="G458" s="115" t="s">
        <v>387</v>
      </c>
      <c r="H458" s="58" t="s">
        <v>132</v>
      </c>
      <c r="I458" s="60" t="s">
        <v>525</v>
      </c>
      <c r="J458" s="61">
        <v>44866</v>
      </c>
      <c r="K458" s="62" t="str">
        <f>TEXT(J458,"DD/MM/AA")</f>
        <v>01/11/22</v>
      </c>
      <c r="L458" s="61">
        <v>45597</v>
      </c>
      <c r="M458" s="63" t="str">
        <f>TEXT(L458,"DD/MM/AA")</f>
        <v>01/11/24</v>
      </c>
      <c r="N458" s="115">
        <f>_xlfn.DAYS(CONTRATOS[[#This Row],[TÉRMINO]],CONTRATOS[[#This Row],[INÍCIO]])</f>
        <v>731</v>
      </c>
      <c r="O458" s="64" t="str">
        <f ca="1">IF(ISBLANK(CONTRATOS[[#This Row],[TÉRMINO]]),"-",IF(ISNUMBER(CONTRATOS[[#This Row],[TÉRMINO]]),IF(CONTRATOS[[#This Row],[TÉRMINO]]&lt;TODAY(),"EXPIRADO",CONTRATOS[[#This Row],[TÉRMINO]]-TODAY()),"INDETERMINADO"))</f>
        <v>EXPIRADO</v>
      </c>
      <c r="P458" s="64" t="str">
        <f ca="1">IF(O458="EXPIRADO","EXPIRADO",(IF(O458&lt;=30,"INFERIOR A 30 DIAS",(IF(O458&lt;=60,"INFERIOR A 60 DIAS",(IF(O458&lt;=90,"INFERIOR A 90 DIAS",(IF(O458&lt;=120,"INFERIOR A 120 DIAS",(IF(O458&lt;150,"INFERIOR A 150 DIAS",(IF(O458=150,"150 DIAS","SUPERIOR A 150 DIAS")))))))))))))</f>
        <v>EXPIRADO</v>
      </c>
      <c r="Q458" s="64" t="str">
        <f ca="1">IF(CONTRATOS[[#This Row],[TÉRMINO]]="","VIGENTE",IF(CONTRATOS[[#This Row],[TÉRMINO]]&gt;=TODAY(),"VIGENTE","EXPIRADO"))</f>
        <v>EXPIRADO</v>
      </c>
      <c r="R458" s="72">
        <v>183600</v>
      </c>
      <c r="S458" s="65" t="s">
        <v>60</v>
      </c>
      <c r="T458" s="66">
        <f>IF(LEFT(AY458,3)="ARP",
    0,
    IFERROR(VLOOKUP(AY458,'M.11 Contratos execução'!A:V,17,FALSE),0)
)</f>
        <v>0</v>
      </c>
      <c r="U458" s="58" t="s">
        <v>78</v>
      </c>
      <c r="V458" s="58" t="s">
        <v>2708</v>
      </c>
      <c r="W458" s="96" t="str" cm="1">
        <f t="array" ref="W45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458" s="96">
        <f>CONTRATOS[[#This Row],[VALOR GLOBAL INICIAL]]</f>
        <v>183600</v>
      </c>
      <c r="Y458" s="67" t="s">
        <v>2709</v>
      </c>
      <c r="Z458" s="157"/>
      <c r="AA458" s="58" t="s">
        <v>64</v>
      </c>
      <c r="AB458" s="58"/>
      <c r="AC458" s="58" t="s">
        <v>101</v>
      </c>
      <c r="AD458" s="116" t="str">
        <f>IF(CONTRATOS[[#This Row],[DIAS_CONTRATO]]&lt;=1800,"PRAZO LEGAL",IF(CONTRATOS[[#This Row],[DIAS_CONTRATO]]&lt;=2130,"EXCEPCIONAL","EMERGENCIAL"))</f>
        <v>PRAZO LEGAL</v>
      </c>
      <c r="AE458" s="58" t="str">
        <f>YEAR(L458) &amp; " - " &amp; IF(MONTH(L458)&lt;=3, "1º Trimestre", IF(MONTH(L458)&lt;=6, "2º Trimestre", IF(MONTH(L458)&lt;=9, "3º Trimestre", IF(MONTH(L458)&lt;=12, "4º Trimestre"))))</f>
        <v>2024 - 4º Trimestre</v>
      </c>
      <c r="AF458" s="130">
        <f>CONTRATOS[[#This Row],[TÉRMINO]]-60</f>
        <v>45537</v>
      </c>
      <c r="AG458" s="116" t="str">
        <f>IF(Z458="","Sem informação", IF(Z458&lt;=AF458, "Dentro do prazo", "Fora do prazo"))</f>
        <v>Sem informação</v>
      </c>
      <c r="AH458" s="79" t="s">
        <v>1306</v>
      </c>
      <c r="AI458" s="74"/>
      <c r="AJ458" s="58" t="s">
        <v>138</v>
      </c>
      <c r="AK458" s="58" t="s">
        <v>138</v>
      </c>
      <c r="AL458" s="58" t="s">
        <v>139</v>
      </c>
      <c r="AM458" s="115" t="s">
        <v>69</v>
      </c>
      <c r="AN458" s="115" t="s">
        <v>2487</v>
      </c>
      <c r="AO458" s="172" t="s">
        <v>2488</v>
      </c>
      <c r="AP458" s="143">
        <f ca="1">CONTRATOS[[#This Row],[TÉRMINO]]-TODAY()</f>
        <v>-577</v>
      </c>
      <c r="AQ458" s="58">
        <f>IF(YEAR(CONTRATOS[[#This Row],[TÉRMINO]])=2024,INT((MONTH(CONTRATOS[[#This Row],[TÉRMINO]])+2)/3),"")</f>
        <v>4</v>
      </c>
      <c r="AR458" s="58"/>
      <c r="AS458" s="58" t="str">
        <f ca="1">IF(TODAY()-AB458&gt;365,"Iniciar Processo de Reajuste","Aguardar anualidade")</f>
        <v>Iniciar Processo de Reajuste</v>
      </c>
      <c r="AT458" s="58" t="str">
        <f>_xlfn.CONCAT(TEXT(B458,"000"),"/",C458)</f>
        <v>072/2022</v>
      </c>
      <c r="AU458" s="58"/>
      <c r="AV458" s="58" t="str" cm="1">
        <f t="array" ref="AV458">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458" s="57" t="str">
        <f>IF(CONTRATOS[[#This Row],[FISCAL DEMANDANTE]]="sem indicação",CONTRATOS[[#This Row],[FISCAL TECNICO]],CONTRATOS[[#This Row],[FISCAL DEMANDANTE]])</f>
        <v>Jose Nasareno de Macedo Silva</v>
      </c>
      <c r="AX458" s="540" t="str" cm="1">
        <f t="array" ref="AX45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458" s="58" t="str">
        <f>_xlfn.CONCAT(CONTRATOS[[#This Row],[ARP ou CONTRATO]],CONTRATOS[[#This Row],[N°ANO]])</f>
        <v>CONTRATO072/2022</v>
      </c>
      <c r="AZ458" s="293" t="str">
        <f>IF(ISNUMBER(FIND("8.666",AA458)),
"Nos termos da Portaria n° 3.615/2021-GP, a prorrogação de contratos administrativos deverá ser instaurada com antecedência mínima de 60 (sessenta) dias do término da vigência, mediante envio do respectivo expediente à SEADM, via SEI.",
IF(ISNUMBER(FIND("14.133",AA458)),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58" s="556"/>
    </row>
    <row r="459" spans="1:53" s="194" customFormat="1" ht="60.75">
      <c r="A459" s="58" t="s">
        <v>52</v>
      </c>
      <c r="B459" s="68" t="s">
        <v>392</v>
      </c>
      <c r="C459" s="69">
        <v>2022</v>
      </c>
      <c r="D459" s="57" t="s">
        <v>2710</v>
      </c>
      <c r="E459" s="58" t="s">
        <v>2711</v>
      </c>
      <c r="F459" s="59" t="s">
        <v>2712</v>
      </c>
      <c r="G459" s="115" t="s">
        <v>144</v>
      </c>
      <c r="H459" s="58" t="s">
        <v>58</v>
      </c>
      <c r="I459" s="60" t="s">
        <v>2713</v>
      </c>
      <c r="J459" s="61">
        <v>44874</v>
      </c>
      <c r="K459" s="62" t="str">
        <f>TEXT(J459,"DD/MM/AA")</f>
        <v>09/11/22</v>
      </c>
      <c r="L459" s="61">
        <v>45605</v>
      </c>
      <c r="M459" s="63" t="str">
        <f>TEXT(L459,"DD/MM/AA")</f>
        <v>09/11/24</v>
      </c>
      <c r="N459" s="115">
        <f>_xlfn.DAYS(CONTRATOS[[#This Row],[TÉRMINO]],CONTRATOS[[#This Row],[INÍCIO]])</f>
        <v>731</v>
      </c>
      <c r="O459" s="64" t="str">
        <f ca="1">IF(ISBLANK(CONTRATOS[[#This Row],[TÉRMINO]]),"-",IF(ISNUMBER(CONTRATOS[[#This Row],[TÉRMINO]]),IF(CONTRATOS[[#This Row],[TÉRMINO]]&lt;TODAY(),"EXPIRADO",CONTRATOS[[#This Row],[TÉRMINO]]-TODAY()),"INDETERMINADO"))</f>
        <v>EXPIRADO</v>
      </c>
      <c r="P459" s="64" t="str">
        <f ca="1">IF(O459="EXPIRADO","EXPIRADO",(IF(O459&lt;=30,"INFERIOR A 30 DIAS",(IF(O459&lt;=60,"INFERIOR A 60 DIAS",(IF(O459&lt;=90,"INFERIOR A 90 DIAS",(IF(O459&lt;=120,"INFERIOR A 120 DIAS",(IF(O459&lt;150,"INFERIOR A 150 DIAS",(IF(O459=150,"150 DIAS","SUPERIOR A 150 DIAS")))))))))))))</f>
        <v>EXPIRADO</v>
      </c>
      <c r="Q459" s="64" t="str">
        <f ca="1">IF(CONTRATOS[[#This Row],[TÉRMINO]]="","VIGENTE",IF(CONTRATOS[[#This Row],[TÉRMINO]]&gt;=TODAY(),"VIGENTE","EXPIRADO"))</f>
        <v>EXPIRADO</v>
      </c>
      <c r="R459" s="72">
        <v>203900</v>
      </c>
      <c r="S459" s="65" t="s">
        <v>60</v>
      </c>
      <c r="T459" s="66">
        <f>IF(LEFT(AY459,3)="ARP",
    0,
    IFERROR(VLOOKUP(AY459,'M.11 Contratos execução'!A:V,17,FALSE),0)
)</f>
        <v>0</v>
      </c>
      <c r="U459" s="58" t="s">
        <v>98</v>
      </c>
      <c r="V459" s="58" t="s">
        <v>2714</v>
      </c>
      <c r="W459" s="96" t="str" cm="1">
        <f t="array" ref="W45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459" s="96">
        <f>CONTRATOS[[#This Row],[VALOR GLOBAL INICIAL]]</f>
        <v>203900</v>
      </c>
      <c r="Y459" s="67" t="s">
        <v>2715</v>
      </c>
      <c r="Z459" s="157"/>
      <c r="AA459" s="60" t="s">
        <v>64</v>
      </c>
      <c r="AB459" s="58"/>
      <c r="AC459" s="58" t="s">
        <v>65</v>
      </c>
      <c r="AD459" s="116" t="str">
        <f>IF(CONTRATOS[[#This Row],[DIAS_CONTRATO]]&lt;=1800,"PRAZO LEGAL",IF(CONTRATOS[[#This Row],[DIAS_CONTRATO]]&lt;=2130,"EXCEPCIONAL","EMERGENCIAL"))</f>
        <v>PRAZO LEGAL</v>
      </c>
      <c r="AE459" s="58" t="str">
        <f>YEAR(L459) &amp; " - " &amp; IF(MONTH(L459)&lt;=3, "1º Trimestre", IF(MONTH(L459)&lt;=6, "2º Trimestre", IF(MONTH(L459)&lt;=9, "3º Trimestre", IF(MONTH(L459)&lt;=12, "4º Trimestre"))))</f>
        <v>2024 - 4º Trimestre</v>
      </c>
      <c r="AF459" s="130">
        <f>CONTRATOS[[#This Row],[TÉRMINO]]-60</f>
        <v>45545</v>
      </c>
      <c r="AG459" s="116" t="str">
        <f>IF(Z459="","Sem informação", IF(Z459&lt;=AF459, "Dentro do prazo", "Fora do prazo"))</f>
        <v>Sem informação</v>
      </c>
      <c r="AH459" s="79" t="s">
        <v>1306</v>
      </c>
      <c r="AI459" s="74"/>
      <c r="AJ459" s="58" t="s">
        <v>1479</v>
      </c>
      <c r="AK459" s="58" t="s">
        <v>2634</v>
      </c>
      <c r="AL459" s="58" t="s">
        <v>2635</v>
      </c>
      <c r="AM459" s="115" t="s">
        <v>2634</v>
      </c>
      <c r="AN459" s="115" t="s">
        <v>322</v>
      </c>
      <c r="AO459" s="172" t="s">
        <v>2716</v>
      </c>
      <c r="AP459" s="143">
        <f ca="1">CONTRATOS[[#This Row],[TÉRMINO]]-TODAY()</f>
        <v>-569</v>
      </c>
      <c r="AQ459" s="58">
        <f>IF(YEAR(CONTRATOS[[#This Row],[TÉRMINO]])=2024,INT((MONTH(CONTRATOS[[#This Row],[TÉRMINO]])+2)/3),"")</f>
        <v>4</v>
      </c>
      <c r="AR459" s="58"/>
      <c r="AS459" s="58" t="str">
        <f ca="1">IF(TODAY()-AB459&gt;365,"Iniciar Processo de Reajuste","Aguardar anualidade")</f>
        <v>Iniciar Processo de Reajuste</v>
      </c>
      <c r="AT459" s="58" t="str">
        <f>_xlfn.CONCAT(TEXT(B459,"000"),"/",C459)</f>
        <v>092/2022</v>
      </c>
      <c r="AU459" s="58"/>
      <c r="AV459" s="58" t="str" cm="1">
        <f t="array" ref="AV459">IF(CONTRATOS[[#This Row],[NOME DO FISCAL ]]="Sem indicação",
   CONTRATOS[[#This Row],[NOME DO FISCAL ]],
   _xlfn.LET(
      _xlpm.s, " "&amp;TRIM(CONTRATOS[[#This Row],[NOME DO FISCAL ]]),
      _xlpm.n, LEN(_xlpm.s)-1,
      _xlpm.idx, _xlfn.SEQUENCE(1,_xlpm.n),
      _xlpm.letras, IF(MID(_xlpm.s,_xlpm.idx,1)=" ", MID(_xlpm.s,_xlpm.idx+1,1), ""),
      _xlfn.TEXTJOIN("",TRUE,_xlpm.letras)
   )
)</f>
        <v>FCMSdS</v>
      </c>
      <c r="AW459" s="57" t="str">
        <f>IF(CONTRATOS[[#This Row],[FISCAL DEMANDANTE]]="sem indicação",CONTRATOS[[#This Row],[FISCAL TECNICO]],CONTRATOS[[#This Row],[FISCAL DEMANDANTE]])</f>
        <v>Fabio Cezar Massoud Salame da Silva</v>
      </c>
      <c r="AX459" s="540" t="str" cm="1">
        <f t="array" ref="AX45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459" s="58" t="str">
        <f>_xlfn.CONCAT(CONTRATOS[[#This Row],[ARP ou CONTRATO]],CONTRATOS[[#This Row],[N°ANO]])</f>
        <v>CONTRATO092/2022</v>
      </c>
      <c r="AZ459" s="293" t="str">
        <f>IF(ISNUMBER(FIND("8.666",AA459)),
"Nos termos da Portaria n° 3.615/2021-GP, a prorrogação de contratos administrativos deverá ser instaurada com antecedência mínima de 60 (sessenta) dias do término da vigência, mediante envio do respectivo expediente à SEADM, via SEI.",
IF(ISNUMBER(FIND("14.133",AA459)),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59" s="556"/>
    </row>
    <row r="460" spans="1:53" s="194" customFormat="1" ht="39.6" customHeight="1">
      <c r="A460" s="58" t="s">
        <v>52</v>
      </c>
      <c r="B460" s="57" t="s">
        <v>641</v>
      </c>
      <c r="C460" s="69" t="s">
        <v>2717</v>
      </c>
      <c r="D460" s="57" t="s">
        <v>2718</v>
      </c>
      <c r="E460" s="58" t="s">
        <v>2719</v>
      </c>
      <c r="F460" s="59" t="s">
        <v>2720</v>
      </c>
      <c r="G460" s="115" t="s">
        <v>387</v>
      </c>
      <c r="H460" s="58" t="s">
        <v>132</v>
      </c>
      <c r="I460" s="60" t="s">
        <v>133</v>
      </c>
      <c r="J460" s="61">
        <v>38869</v>
      </c>
      <c r="K460" s="62" t="str">
        <f>TEXT(J460,"DD/MM/AA")</f>
        <v>01/06/06</v>
      </c>
      <c r="L460" s="61">
        <v>45567</v>
      </c>
      <c r="M460" s="63" t="str">
        <f>TEXT(L460,"DD/MM/AA")</f>
        <v>02/10/24</v>
      </c>
      <c r="N460" s="62">
        <f>_xlfn.DAYS(CONTRATOS[[#This Row],[TÉRMINO]],CONTRATOS[[#This Row],[INÍCIO]])</f>
        <v>6698</v>
      </c>
      <c r="O460" s="64" t="str">
        <f ca="1">IF(ISBLANK(CONTRATOS[[#This Row],[TÉRMINO]]),"-",IF(ISNUMBER(CONTRATOS[[#This Row],[TÉRMINO]]),IF(CONTRATOS[[#This Row],[TÉRMINO]]&lt;TODAY(),"EXPIRADO",CONTRATOS[[#This Row],[TÉRMINO]]-TODAY()),"INDETERMINADO"))</f>
        <v>EXPIRADO</v>
      </c>
      <c r="P460" s="64" t="str">
        <f ca="1">IF(O460="EXPIRADO","EXPIRADO",(IF(O460&lt;=30,"INFERIOR A 30 DIAS",(IF(O460&lt;=60,"INFERIOR A 60 DIAS",(IF(O460&lt;=90,"INFERIOR A 90 DIAS",(IF(O460&lt;=120,"INFERIOR A 120 DIAS",(IF(O460&lt;150,"INFERIOR A 150 DIAS",(IF(O460=150,"150 DIAS","SUPERIOR A 150 DIAS")))))))))))))</f>
        <v>EXPIRADO</v>
      </c>
      <c r="Q460" s="64" t="str">
        <f ca="1">IF(CONTRATOS[[#This Row],[TÉRMINO]]="","VIGENTE",IF(CONTRATOS[[#This Row],[TÉRMINO]]&gt;=TODAY(),"VIGENTE","EXPIRADO"))</f>
        <v>EXPIRADO</v>
      </c>
      <c r="R460" s="72">
        <v>24000</v>
      </c>
      <c r="S460" s="65" t="s">
        <v>60</v>
      </c>
      <c r="T460" s="66">
        <f>IF(LEFT(AY460,3)="ARP",
    0,
    IFERROR(VLOOKUP(AY460,'M.11 Contratos execução'!A:V,17,FALSE),0)
)</f>
        <v>0</v>
      </c>
      <c r="U460" s="58" t="s">
        <v>78</v>
      </c>
      <c r="V460" s="58" t="s">
        <v>2721</v>
      </c>
      <c r="W460" s="96" t="str" cm="1">
        <f t="array" ref="W46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460" s="96">
        <f>CONTRATOS[[#This Row],[VALOR GLOBAL INICIAL]]</f>
        <v>24000</v>
      </c>
      <c r="Y460" s="67" t="s">
        <v>2722</v>
      </c>
      <c r="Z460" s="158"/>
      <c r="AA460" s="58" t="s">
        <v>64</v>
      </c>
      <c r="AB460" s="58"/>
      <c r="AC460" s="58" t="s">
        <v>65</v>
      </c>
      <c r="AD460" s="58" t="str">
        <f>IF(CONTRATOS[[#This Row],[DIAS_CONTRATO]]&lt;=1800,"PRAZO LEGAL",IF(CONTRATOS[[#This Row],[DIAS_CONTRATO]]&lt;=2130,"EXCEPCIONAL","EMERGENCIAL"))</f>
        <v>EMERGENCIAL</v>
      </c>
      <c r="AE460" s="58" t="str">
        <f>YEAR(L460) &amp; " - " &amp; IF(MONTH(L460)&lt;=3, "1º Trimestre", IF(MONTH(L460)&lt;=6, "2º Trimestre", IF(MONTH(L460)&lt;=9, "3º Trimestre", IF(MONTH(L460)&lt;=12, "4º Trimestre"))))</f>
        <v>2024 - 4º Trimestre</v>
      </c>
      <c r="AF460" s="61">
        <f>CONTRATOS[[#This Row],[TÉRMINO]]-60</f>
        <v>45507</v>
      </c>
      <c r="AG460" s="116" t="str">
        <f>IF(Z460="","Sem informação", IF(Z460&lt;=AF460, "Dentro do prazo", "Fora do prazo"))</f>
        <v>Sem informação</v>
      </c>
      <c r="AH460" s="58" t="s">
        <v>1306</v>
      </c>
      <c r="AI460" s="74"/>
      <c r="AJ460" s="58" t="s">
        <v>138</v>
      </c>
      <c r="AK460" s="58" t="s">
        <v>138</v>
      </c>
      <c r="AL460" s="58" t="s">
        <v>139</v>
      </c>
      <c r="AM460" s="115" t="s">
        <v>69</v>
      </c>
      <c r="AN460" s="115" t="s">
        <v>2668</v>
      </c>
      <c r="AO460" s="134" t="s">
        <v>2723</v>
      </c>
      <c r="AP460" s="143">
        <f ca="1">CONTRATOS[[#This Row],[TÉRMINO]]-TODAY()</f>
        <v>-607</v>
      </c>
      <c r="AQ460" s="58">
        <f>IF(YEAR(CONTRATOS[[#This Row],[TÉRMINO]])=2024,INT((MONTH(CONTRATOS[[#This Row],[TÉRMINO]])+2)/3),"")</f>
        <v>4</v>
      </c>
      <c r="AR460" s="58"/>
      <c r="AS460" s="58" t="str">
        <f ca="1">IF(TODAY()-AB460&gt;365,"Iniciar Processo de Reajuste","Aguardar anualidade")</f>
        <v>Iniciar Processo de Reajuste</v>
      </c>
      <c r="AT460" s="58" t="str">
        <f>_xlfn.CONCAT(TEXT(B460,"000"),"/",C460)</f>
        <v>046/2006</v>
      </c>
      <c r="AU460" s="58"/>
      <c r="AV460" s="58" t="str" cm="1">
        <f t="array" ref="AV460">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460" s="57" t="str">
        <f>IF(CONTRATOS[[#This Row],[FISCAL DEMANDANTE]]="sem indicação",CONTRATOS[[#This Row],[FISCAL TECNICO]],CONTRATOS[[#This Row],[FISCAL DEMANDANTE]])</f>
        <v>Jose Nasareno de Macedo Silva</v>
      </c>
      <c r="AX460" s="540" t="str" cm="1">
        <f t="array" ref="AX46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460" s="58" t="str">
        <f>_xlfn.CONCAT(CONTRATOS[[#This Row],[ARP ou CONTRATO]],CONTRATOS[[#This Row],[N°ANO]])</f>
        <v>CONTRATO046/2006</v>
      </c>
      <c r="AZ460" s="293" t="str">
        <f>IF(ISNUMBER(FIND("8.666",AA460)),
"Nos termos da Portaria n° 3.615/2021-GP, a prorrogação de contratos administrativos deverá ser instaurada com antecedência mínima de 60 (sessenta) dias do término da vigência, mediante envio do respectivo expediente à SEADM, via SEI.",
IF(ISNUMBER(FIND("14.133",AA460)),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60" s="556"/>
    </row>
    <row r="461" spans="1:53" s="194" customFormat="1" ht="60.75">
      <c r="A461" s="58" t="s">
        <v>71</v>
      </c>
      <c r="B461" s="195" t="s">
        <v>1006</v>
      </c>
      <c r="C461" s="194">
        <v>2023</v>
      </c>
      <c r="D461" s="195" t="s">
        <v>2724</v>
      </c>
      <c r="E461" s="194" t="s">
        <v>2725</v>
      </c>
      <c r="F461" s="196" t="s">
        <v>2726</v>
      </c>
      <c r="G461" s="195" t="s">
        <v>76</v>
      </c>
      <c r="H461" s="194" t="s">
        <v>58</v>
      </c>
      <c r="I461" s="194" t="s">
        <v>2727</v>
      </c>
      <c r="J461" s="197">
        <v>45208</v>
      </c>
      <c r="K461" s="198" t="str">
        <f>TEXT(J461,"DD/MM/AA")</f>
        <v>09/10/23</v>
      </c>
      <c r="L461" s="197">
        <v>45574</v>
      </c>
      <c r="M461" s="199" t="str">
        <f>TEXT(L461,"DD/MM/AA")</f>
        <v>09/10/24</v>
      </c>
      <c r="N461" s="198">
        <f>_xlfn.DAYS(CONTRATOS[[#This Row],[TÉRMINO]],CONTRATOS[[#This Row],[INÍCIO]])</f>
        <v>366</v>
      </c>
      <c r="O461" s="200" t="str">
        <f ca="1">IF(ISBLANK(CONTRATOS[[#This Row],[TÉRMINO]]),"-",IF(ISNUMBER(CONTRATOS[[#This Row],[TÉRMINO]]),IF(CONTRATOS[[#This Row],[TÉRMINO]]&lt;TODAY(),"EXPIRADO",CONTRATOS[[#This Row],[TÉRMINO]]-TODAY()),"INDETERMINADO"))</f>
        <v>EXPIRADO</v>
      </c>
      <c r="P461" s="200" t="str">
        <f ca="1">IF(O461="EXPIRADO","EXPIRADO",(IF(O461&lt;=30,"INFERIOR A 30 DIAS",(IF(O461&lt;=60,"INFERIOR A 60 DIAS",(IF(O461&lt;=90,"INFERIOR A 90 DIAS",(IF(O461&lt;=120,"INFERIOR A 120 DIAS",(IF(O461&lt;150,"INFERIOR A 150 DIAS",(IF(O461=150,"150 DIAS","SUPERIOR A 150 DIAS")))))))))))))</f>
        <v>EXPIRADO</v>
      </c>
      <c r="Q461" s="200" t="str">
        <f ca="1">IF(CONTRATOS[[#This Row],[TÉRMINO]]="","VIGENTE",IF(CONTRATOS[[#This Row],[TÉRMINO]]&gt;=TODAY(),"VIGENTE","EXPIRADO"))</f>
        <v>EXPIRADO</v>
      </c>
      <c r="R461" s="304">
        <v>137760</v>
      </c>
      <c r="S461" s="257" t="s">
        <v>60</v>
      </c>
      <c r="T461" s="66">
        <f>IF(LEFT(AY461,3)="ARP",
    0,
    IFERROR(VLOOKUP(AY461,'M.11 Contratos execução'!A:V,17,FALSE),0)
)</f>
        <v>0</v>
      </c>
      <c r="U461" s="58" t="s">
        <v>78</v>
      </c>
      <c r="V461" s="201" t="s">
        <v>2728</v>
      </c>
      <c r="W461" s="96" cm="1">
        <f t="array" ref="W46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61" s="96">
        <f>CONTRATOS[[#This Row],[VALOR GLOBAL INICIAL]]</f>
        <v>137760</v>
      </c>
      <c r="Y461" s="202"/>
      <c r="Z461" s="203"/>
      <c r="AA461" s="294" t="s">
        <v>64</v>
      </c>
      <c r="AD461" s="258" t="str">
        <f>IF(CONTRATOS[[#This Row],[DIAS_CONTRATO]]&lt;=1800,"PRAZO LEGAL",IF(CONTRATOS[[#This Row],[DIAS_CONTRATO]]&lt;=2130,"EXCEPCIONAL","EMERGENCIAL"))</f>
        <v>PRAZO LEGAL</v>
      </c>
      <c r="AE461" s="194" t="str">
        <f>YEAR(L461) &amp; " - " &amp; IF(MONTH(L461)&lt;=3, "1º Trimestre", IF(MONTH(L461)&lt;=6, "2º Trimestre", IF(MONTH(L461)&lt;=9, "3º Trimestre", IF(MONTH(L461)&lt;=12, "4º Trimestre"))))</f>
        <v>2024 - 4º Trimestre</v>
      </c>
      <c r="AF461" s="197">
        <f>CONTRATOS[[#This Row],[TÉRMINO]]-60</f>
        <v>45514</v>
      </c>
      <c r="AG461" s="116" t="str">
        <f>IF(Z461="","Sem informação", IF(Z461&lt;=AF461, "Dentro do prazo", "Fora do prazo"))</f>
        <v>Sem informação</v>
      </c>
      <c r="AH461" s="262" t="s">
        <v>1306</v>
      </c>
      <c r="AJ461" s="194" t="s">
        <v>84</v>
      </c>
      <c r="AK461" s="194" t="s">
        <v>155</v>
      </c>
      <c r="AL461" s="194" t="s">
        <v>2729</v>
      </c>
      <c r="AM461" s="194" t="s">
        <v>69</v>
      </c>
      <c r="AN461" s="194" t="s">
        <v>69</v>
      </c>
      <c r="AO461" s="214" t="s">
        <v>2730</v>
      </c>
      <c r="AP461" s="206">
        <f ca="1">CONTRATOS[[#This Row],[TÉRMINO]]-TODAY()</f>
        <v>-600</v>
      </c>
      <c r="AQ461" s="194">
        <f>IF(YEAR(CONTRATOS[[#This Row],[TÉRMINO]])=2024,INT((MONTH(CONTRATOS[[#This Row],[TÉRMINO]])+2)/3),"")</f>
        <v>4</v>
      </c>
      <c r="AS461" s="58" t="str">
        <f ca="1">IF(TODAY()-AB461&gt;365,"Iniciar Processo de Reajuste","Aguardar anualidade")</f>
        <v>Iniciar Processo de Reajuste</v>
      </c>
      <c r="AT461" s="58" t="str">
        <f>_xlfn.CONCAT(TEXT(B461,"000"),"/",C461)</f>
        <v>025/2023</v>
      </c>
      <c r="AU461" s="58"/>
      <c r="AV461" s="58" t="str" cm="1">
        <f t="array" ref="AV461">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461" s="57" t="str">
        <f>IF(CONTRATOS[[#This Row],[FISCAL DEMANDANTE]]="sem indicação",CONTRATOS[[#This Row],[FISCAL TECNICO]],CONTRATOS[[#This Row],[FISCAL DEMANDANTE]])</f>
        <v>Antonio Paulo Costa de Castro</v>
      </c>
      <c r="AX461" s="540" cm="1">
        <f t="array" ref="AX46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61" s="58" t="str">
        <f>_xlfn.CONCAT(CONTRATOS[[#This Row],[ARP ou CONTRATO]],CONTRATOS[[#This Row],[N°ANO]])</f>
        <v>ARP025/2023</v>
      </c>
      <c r="AZ461" s="293" t="str">
        <f>IF(ISNUMBER(FIND("8.666",AA461)),
"Nos termos da Portaria n° 3.615/2021-GP, a prorrogação de contratos administrativos deverá ser instaurada com antecedência mínima de 60 (sessenta) dias do término da vigência, mediante envio do respectivo expediente à SEADM, via SEI.",
IF(ISNUMBER(FIND("14.133",AA461)),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61" s="556"/>
    </row>
    <row r="462" spans="1:53" s="194" customFormat="1" ht="60.75">
      <c r="A462" s="58" t="s">
        <v>71</v>
      </c>
      <c r="B462" s="195" t="s">
        <v>1006</v>
      </c>
      <c r="C462" s="194">
        <v>2023</v>
      </c>
      <c r="D462" s="195" t="s">
        <v>2731</v>
      </c>
      <c r="E462" s="194" t="s">
        <v>2732</v>
      </c>
      <c r="F462" s="196" t="s">
        <v>2726</v>
      </c>
      <c r="G462" s="195" t="s">
        <v>76</v>
      </c>
      <c r="H462" s="194" t="s">
        <v>58</v>
      </c>
      <c r="I462" s="194" t="s">
        <v>2727</v>
      </c>
      <c r="J462" s="197">
        <v>45208</v>
      </c>
      <c r="K462" s="198" t="str">
        <f>TEXT(J462,"DD/MM/AA")</f>
        <v>09/10/23</v>
      </c>
      <c r="L462" s="197">
        <v>45574</v>
      </c>
      <c r="M462" s="199" t="str">
        <f>TEXT(L462,"DD/MM/AA")</f>
        <v>09/10/24</v>
      </c>
      <c r="N462" s="198">
        <f>_xlfn.DAYS(CONTRATOS[[#This Row],[TÉRMINO]],CONTRATOS[[#This Row],[INÍCIO]])</f>
        <v>366</v>
      </c>
      <c r="O462" s="200" t="str">
        <f ca="1">IF(ISBLANK(CONTRATOS[[#This Row],[TÉRMINO]]),"-",IF(ISNUMBER(CONTRATOS[[#This Row],[TÉRMINO]]),IF(CONTRATOS[[#This Row],[TÉRMINO]]&lt;TODAY(),"EXPIRADO",CONTRATOS[[#This Row],[TÉRMINO]]-TODAY()),"INDETERMINADO"))</f>
        <v>EXPIRADO</v>
      </c>
      <c r="P462" s="200" t="str">
        <f ca="1">IF(O462="EXPIRADO","EXPIRADO",(IF(O462&lt;=30,"INFERIOR A 30 DIAS",(IF(O462&lt;=60,"INFERIOR A 60 DIAS",(IF(O462&lt;=90,"INFERIOR A 90 DIAS",(IF(O462&lt;=120,"INFERIOR A 120 DIAS",(IF(O462&lt;150,"INFERIOR A 150 DIAS",(IF(O462=150,"150 DIAS","SUPERIOR A 150 DIAS")))))))))))))</f>
        <v>EXPIRADO</v>
      </c>
      <c r="Q462" s="200" t="str">
        <f ca="1">IF(CONTRATOS[[#This Row],[TÉRMINO]]="","VIGENTE",IF(CONTRATOS[[#This Row],[TÉRMINO]]&gt;=TODAY(),"VIGENTE","EXPIRADO"))</f>
        <v>EXPIRADO</v>
      </c>
      <c r="R462" s="304">
        <v>47944</v>
      </c>
      <c r="S462" s="257" t="s">
        <v>60</v>
      </c>
      <c r="T462" s="66">
        <f>IF(LEFT(AY462,3)="ARP",
    0,
    IFERROR(VLOOKUP(AY462,'M.11 Contratos execução'!A:V,17,FALSE),0)
)</f>
        <v>0</v>
      </c>
      <c r="U462" s="58" t="s">
        <v>78</v>
      </c>
      <c r="V462" s="201" t="s">
        <v>2733</v>
      </c>
      <c r="W462" s="96" cm="1">
        <f t="array" ref="W46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62" s="96">
        <f>CONTRATOS[[#This Row],[VALOR GLOBAL INICIAL]]</f>
        <v>47944</v>
      </c>
      <c r="Y462" s="202"/>
      <c r="Z462" s="203"/>
      <c r="AA462" s="294" t="s">
        <v>64</v>
      </c>
      <c r="AD462" s="258" t="str">
        <f>IF(CONTRATOS[[#This Row],[DIAS_CONTRATO]]&lt;=1800,"PRAZO LEGAL",IF(CONTRATOS[[#This Row],[DIAS_CONTRATO]]&lt;=2130,"EXCEPCIONAL","EMERGENCIAL"))</f>
        <v>PRAZO LEGAL</v>
      </c>
      <c r="AE462" s="194" t="str">
        <f>YEAR(L462) &amp; " - " &amp; IF(MONTH(L462)&lt;=3, "1º Trimestre", IF(MONTH(L462)&lt;=6, "2º Trimestre", IF(MONTH(L462)&lt;=9, "3º Trimestre", IF(MONTH(L462)&lt;=12, "4º Trimestre"))))</f>
        <v>2024 - 4º Trimestre</v>
      </c>
      <c r="AF462" s="197">
        <f>CONTRATOS[[#This Row],[TÉRMINO]]-60</f>
        <v>45514</v>
      </c>
      <c r="AG462" s="116" t="str">
        <f>IF(Z462="","Sem informação", IF(Z462&lt;=AF462, "Dentro do prazo", "Fora do prazo"))</f>
        <v>Sem informação</v>
      </c>
      <c r="AH462" s="262" t="s">
        <v>1306</v>
      </c>
      <c r="AJ462" s="194" t="s">
        <v>84</v>
      </c>
      <c r="AK462" s="194" t="s">
        <v>155</v>
      </c>
      <c r="AL462" s="194" t="s">
        <v>2729</v>
      </c>
      <c r="AM462" s="194" t="s">
        <v>69</v>
      </c>
      <c r="AN462" s="194" t="s">
        <v>69</v>
      </c>
      <c r="AO462" s="214" t="s">
        <v>2730</v>
      </c>
      <c r="AP462" s="206">
        <f ca="1">CONTRATOS[[#This Row],[TÉRMINO]]-TODAY()</f>
        <v>-600</v>
      </c>
      <c r="AQ462" s="194">
        <f>IF(YEAR(CONTRATOS[[#This Row],[TÉRMINO]])=2024,INT((MONTH(CONTRATOS[[#This Row],[TÉRMINO]])+2)/3),"")</f>
        <v>4</v>
      </c>
      <c r="AS462" s="58" t="str">
        <f ca="1">IF(TODAY()-AB462&gt;365,"Iniciar Processo de Reajuste","Aguardar anualidade")</f>
        <v>Iniciar Processo de Reajuste</v>
      </c>
      <c r="AT462" s="58" t="str">
        <f>_xlfn.CONCAT(TEXT(B462,"000"),"/",C462)</f>
        <v>025/2023</v>
      </c>
      <c r="AU462" s="58"/>
      <c r="AV462" s="58" t="str" cm="1">
        <f t="array" ref="AV462">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462" s="57" t="str">
        <f>IF(CONTRATOS[[#This Row],[FISCAL DEMANDANTE]]="sem indicação",CONTRATOS[[#This Row],[FISCAL TECNICO]],CONTRATOS[[#This Row],[FISCAL DEMANDANTE]])</f>
        <v>Antonio Paulo Costa de Castro</v>
      </c>
      <c r="AX462" s="540" cm="1">
        <f t="array" ref="AX46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62" s="58" t="str">
        <f>_xlfn.CONCAT(CONTRATOS[[#This Row],[ARP ou CONTRATO]],CONTRATOS[[#This Row],[N°ANO]])</f>
        <v>ARP025/2023</v>
      </c>
      <c r="AZ462" s="293" t="str">
        <f>IF(ISNUMBER(FIND("8.666",AA462)),
"Nos termos da Portaria n° 3.615/2021-GP, a prorrogação de contratos administrativos deverá ser instaurada com antecedência mínima de 60 (sessenta) dias do término da vigência, mediante envio do respectivo expediente à SEADM, via SEI.",
IF(ISNUMBER(FIND("14.133",AA462)),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62" s="556"/>
    </row>
    <row r="463" spans="1:53" s="194" customFormat="1" ht="84">
      <c r="A463" s="58" t="s">
        <v>52</v>
      </c>
      <c r="B463" s="98" t="s">
        <v>364</v>
      </c>
      <c r="C463" s="116">
        <v>2023</v>
      </c>
      <c r="D463" s="98" t="s">
        <v>2734</v>
      </c>
      <c r="E463" s="116" t="s">
        <v>2735</v>
      </c>
      <c r="F463" s="99" t="s">
        <v>2736</v>
      </c>
      <c r="G463" s="98" t="s">
        <v>110</v>
      </c>
      <c r="H463" s="116" t="s">
        <v>111</v>
      </c>
      <c r="I463" s="116" t="s">
        <v>2737</v>
      </c>
      <c r="J463" s="130">
        <v>45216</v>
      </c>
      <c r="K463" s="62" t="str">
        <f>TEXT(J463,"DD/MM/AA")</f>
        <v>17/10/23</v>
      </c>
      <c r="L463" s="130">
        <v>45582</v>
      </c>
      <c r="M463" s="63" t="str">
        <f>TEXT(L463,"DD/MM/AA")</f>
        <v>17/10/24</v>
      </c>
      <c r="N463" s="115">
        <f>_xlfn.DAYS(CONTRATOS[[#This Row],[TÉRMINO]],CONTRATOS[[#This Row],[INÍCIO]])</f>
        <v>366</v>
      </c>
      <c r="O463" s="131" t="str">
        <f ca="1">IF(ISBLANK(CONTRATOS[[#This Row],[TÉRMINO]]),"-",IF(ISNUMBER(CONTRATOS[[#This Row],[TÉRMINO]]),IF(CONTRATOS[[#This Row],[TÉRMINO]]&lt;TODAY(),"EXPIRADO",CONTRATOS[[#This Row],[TÉRMINO]]-TODAY()),"INDETERMINADO"))</f>
        <v>EXPIRADO</v>
      </c>
      <c r="P463" s="131" t="str">
        <f ca="1">IF(O463="EXPIRADO","EXPIRADO",(IF(O463&lt;=30,"INFERIOR A 30 DIAS",(IF(O463&lt;=60,"INFERIOR A 60 DIAS",(IF(O463&lt;=90,"INFERIOR A 90 DIAS",(IF(O463&lt;=120,"INFERIOR A 120 DIAS",(IF(O463&lt;150,"INFERIOR A 150 DIAS",(IF(O463=150,"150 DIAS","SUPERIOR A 150 DIAS")))))))))))))</f>
        <v>EXPIRADO</v>
      </c>
      <c r="Q463" s="131" t="str">
        <f ca="1">IF(CONTRATOS[[#This Row],[TÉRMINO]]="","VIGENTE",IF(CONTRATOS[[#This Row],[TÉRMINO]]&gt;=TODAY(),"VIGENTE","EXPIRADO"))</f>
        <v>EXPIRADO</v>
      </c>
      <c r="R463" s="312">
        <v>711600</v>
      </c>
      <c r="S463" s="298" t="s">
        <v>60</v>
      </c>
      <c r="T463" s="66">
        <f>IF(LEFT(AY463,3)="ARP",
    0,
    IFERROR(VLOOKUP(AY463,'M.11 Contratos execução'!A:V,17,FALSE),0)
)</f>
        <v>0</v>
      </c>
      <c r="U463" s="58" t="s">
        <v>78</v>
      </c>
      <c r="V463" s="116" t="s">
        <v>2738</v>
      </c>
      <c r="W463" s="96" t="str" cm="1">
        <f t="array" ref="W46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463" s="96">
        <f>CONTRATOS[[#This Row],[VALOR GLOBAL INICIAL]]</f>
        <v>711600</v>
      </c>
      <c r="Y463" s="132" t="s">
        <v>2419</v>
      </c>
      <c r="Z463" s="157"/>
      <c r="AA463" s="58" t="s">
        <v>64</v>
      </c>
      <c r="AB463" s="116"/>
      <c r="AC463" s="58" t="s">
        <v>65</v>
      </c>
      <c r="AD463" s="116" t="str">
        <f>IF(CONTRATOS[[#This Row],[DIAS_CONTRATO]]&lt;=1800,"PRAZO LEGAL",IF(CONTRATOS[[#This Row],[DIAS_CONTRATO]]&lt;=2130,"EXCEPCIONAL","EMERGENCIAL"))</f>
        <v>PRAZO LEGAL</v>
      </c>
      <c r="AE463" s="58" t="str">
        <f>YEAR(L463) &amp; " - " &amp; IF(MONTH(L463)&lt;=3, "1º Trimestre", IF(MONTH(L463)&lt;=6, "2º Trimestre", IF(MONTH(L463)&lt;=9, "3º Trimestre", IF(MONTH(L463)&lt;=12, "4º Trimestre"))))</f>
        <v>2024 - 4º Trimestre</v>
      </c>
      <c r="AF463" s="130">
        <f>CONTRATOS[[#This Row],[TÉRMINO]]-60</f>
        <v>45522</v>
      </c>
      <c r="AG463" s="116" t="str">
        <f>IF(Z463="","Sem informação", IF(Z463&lt;=AF463, "Dentro do prazo", "Fora do prazo"))</f>
        <v>Sem informação</v>
      </c>
      <c r="AH463" s="79" t="s">
        <v>1306</v>
      </c>
      <c r="AI463" s="74" t="s">
        <v>2739</v>
      </c>
      <c r="AJ463" s="58" t="s">
        <v>137</v>
      </c>
      <c r="AK463" s="58" t="s">
        <v>86</v>
      </c>
      <c r="AL463" s="58" t="s">
        <v>636</v>
      </c>
      <c r="AM463" s="115" t="s">
        <v>69</v>
      </c>
      <c r="AN463" s="115" t="s">
        <v>69</v>
      </c>
      <c r="AO463" s="134" t="s">
        <v>2740</v>
      </c>
      <c r="AP463" s="143">
        <f ca="1">CONTRATOS[[#This Row],[TÉRMINO]]-TODAY()</f>
        <v>-592</v>
      </c>
      <c r="AQ463" s="58">
        <f>IF(YEAR(CONTRATOS[[#This Row],[TÉRMINO]])=2024,INT((MONTH(CONTRATOS[[#This Row],[TÉRMINO]])+2)/3),"")</f>
        <v>4</v>
      </c>
      <c r="AR463" s="58"/>
      <c r="AS463" s="58" t="str">
        <f ca="1">IF(TODAY()-AB463&gt;365,"Iniciar Processo de Reajuste","Aguardar anualidade")</f>
        <v>Iniciar Processo de Reajuste</v>
      </c>
      <c r="AT463" s="58" t="str">
        <f>_xlfn.CONCAT(TEXT(B463,"000"),"/",C463)</f>
        <v>090/2023</v>
      </c>
      <c r="AU463" s="58"/>
      <c r="AV463" s="58" t="str" cm="1">
        <f t="array" ref="AV463">IF(CONTRATOS[[#This Row],[NOME DO FISCAL ]]="Sem indicação",
   CONTRATOS[[#This Row],[NOME DO FISCAL ]],
   _xlfn.LET(
      _xlpm.s, " "&amp;TRIM(CONTRATOS[[#This Row],[NOME DO FISCAL ]]),
      _xlpm.n, LEN(_xlpm.s)-1,
      _xlpm.idx, _xlfn.SEQUENCE(1,_xlpm.n),
      _xlpm.letras, IF(MID(_xlpm.s,_xlpm.idx,1)=" ", MID(_xlpm.s,_xlpm.idx+1,1), ""),
      _xlfn.TEXTJOIN("",TRUE,_xlpm.letras)
   )
)</f>
        <v>CMD</v>
      </c>
      <c r="AW463" s="57" t="str">
        <f>IF(CONTRATOS[[#This Row],[FISCAL DEMANDANTE]]="sem indicação",CONTRATOS[[#This Row],[FISCAL TECNICO]],CONTRATOS[[#This Row],[FISCAL DEMANDANTE]])</f>
        <v xml:space="preserve">Claikson Mendonca Duarte </v>
      </c>
      <c r="AX463" s="540" t="str" cm="1">
        <f t="array" ref="AX46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463" s="58" t="str">
        <f>_xlfn.CONCAT(CONTRATOS[[#This Row],[ARP ou CONTRATO]],CONTRATOS[[#This Row],[N°ANO]])</f>
        <v>CONTRATO090/2023</v>
      </c>
      <c r="AZ463" s="293" t="str">
        <f>IF(ISNUMBER(FIND("8.666",AA463)),
"Nos termos da Portaria n° 3.615/2021-GP, a prorrogação de contratos administrativos deverá ser instaurada com antecedência mínima de 60 (sessenta) dias do término da vigência, mediante envio do respectivo expediente à SEADM, via SEI.",
IF(ISNUMBER(FIND("14.133",AA463)),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63" s="556"/>
    </row>
    <row r="464" spans="1:53" s="194" customFormat="1" ht="60.75">
      <c r="A464" s="58" t="s">
        <v>71</v>
      </c>
      <c r="B464" s="195" t="s">
        <v>907</v>
      </c>
      <c r="C464" s="194">
        <v>2023</v>
      </c>
      <c r="D464" s="195" t="s">
        <v>2741</v>
      </c>
      <c r="E464" s="194" t="s">
        <v>2742</v>
      </c>
      <c r="F464" s="196" t="s">
        <v>2743</v>
      </c>
      <c r="G464" s="195" t="s">
        <v>76</v>
      </c>
      <c r="H464" s="194" t="s">
        <v>58</v>
      </c>
      <c r="I464" s="194" t="s">
        <v>2744</v>
      </c>
      <c r="J464" s="197">
        <v>45216</v>
      </c>
      <c r="K464" s="198" t="str">
        <f>TEXT(J464,"DD/MM/AA")</f>
        <v>17/10/23</v>
      </c>
      <c r="L464" s="197">
        <v>45582</v>
      </c>
      <c r="M464" s="199" t="str">
        <f>TEXT(L464,"DD/MM/AA")</f>
        <v>17/10/24</v>
      </c>
      <c r="N464" s="198">
        <f>_xlfn.DAYS(CONTRATOS[[#This Row],[TÉRMINO]],CONTRATOS[[#This Row],[INÍCIO]])</f>
        <v>366</v>
      </c>
      <c r="O464" s="200" t="str">
        <f ca="1">IF(ISBLANK(CONTRATOS[[#This Row],[TÉRMINO]]),"-",IF(ISNUMBER(CONTRATOS[[#This Row],[TÉRMINO]]),IF(CONTRATOS[[#This Row],[TÉRMINO]]&lt;TODAY(),"EXPIRADO",CONTRATOS[[#This Row],[TÉRMINO]]-TODAY()),"INDETERMINADO"))</f>
        <v>EXPIRADO</v>
      </c>
      <c r="P464" s="200" t="str">
        <f ca="1">IF(O464="EXPIRADO","EXPIRADO",(IF(O464&lt;=30,"INFERIOR A 30 DIAS",(IF(O464&lt;=60,"INFERIOR A 60 DIAS",(IF(O464&lt;=90,"INFERIOR A 90 DIAS",(IF(O464&lt;=120,"INFERIOR A 120 DIAS",(IF(O464&lt;150,"INFERIOR A 150 DIAS",(IF(O464=150,"150 DIAS","SUPERIOR A 150 DIAS")))))))))))))</f>
        <v>EXPIRADO</v>
      </c>
      <c r="Q464" s="200" t="str">
        <f ca="1">IF(CONTRATOS[[#This Row],[TÉRMINO]]="","VIGENTE",IF(CONTRATOS[[#This Row],[TÉRMINO]]&gt;=TODAY(),"VIGENTE","EXPIRADO"))</f>
        <v>EXPIRADO</v>
      </c>
      <c r="R464" s="304">
        <v>28000</v>
      </c>
      <c r="S464" s="257" t="s">
        <v>60</v>
      </c>
      <c r="T464" s="66">
        <f>IF(LEFT(AY464,3)="ARP",
    0,
    IFERROR(VLOOKUP(AY464,'M.11 Contratos execução'!A:V,17,FALSE),0)
)</f>
        <v>0</v>
      </c>
      <c r="U464" s="58" t="s">
        <v>78</v>
      </c>
      <c r="V464" s="201" t="s">
        <v>2745</v>
      </c>
      <c r="W464" s="96" cm="1">
        <f t="array" ref="W46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64" s="96">
        <f>CONTRATOS[[#This Row],[VALOR GLOBAL INICIAL]]</f>
        <v>28000</v>
      </c>
      <c r="Y464" s="202"/>
      <c r="Z464" s="203"/>
      <c r="AA464" s="143" t="s">
        <v>64</v>
      </c>
      <c r="AD464" s="204" t="str">
        <f>IF(CONTRATOS[[#This Row],[DIAS_CONTRATO]]&lt;=1800,"PRAZO LEGAL",IF(CONTRATOS[[#This Row],[DIAS_CONTRATO]]&lt;=2130,"EXCEPCIONAL","EMERGENCIAL"))</f>
        <v>PRAZO LEGAL</v>
      </c>
      <c r="AE464" s="194" t="str">
        <f>YEAR(L464) &amp; " - " &amp; IF(MONTH(L464)&lt;=3, "1º Trimestre", IF(MONTH(L464)&lt;=6, "2º Trimestre", IF(MONTH(L464)&lt;=9, "3º Trimestre", IF(MONTH(L464)&lt;=12, "4º Trimestre"))))</f>
        <v>2024 - 4º Trimestre</v>
      </c>
      <c r="AF464" s="197">
        <f>CONTRATOS[[#This Row],[TÉRMINO]]-60</f>
        <v>45522</v>
      </c>
      <c r="AG464" s="116" t="str">
        <f>IF(Z464="","Sem informação", IF(Z464&lt;=AF464, "Dentro do prazo", "Fora do prazo"))</f>
        <v>Sem informação</v>
      </c>
      <c r="AH464" s="262" t="s">
        <v>1306</v>
      </c>
      <c r="AJ464" s="194" t="s">
        <v>84</v>
      </c>
      <c r="AK464" s="194" t="s">
        <v>155</v>
      </c>
      <c r="AL464" s="194" t="s">
        <v>2729</v>
      </c>
      <c r="AM464" s="194" t="s">
        <v>69</v>
      </c>
      <c r="AN464" s="194" t="s">
        <v>69</v>
      </c>
      <c r="AO464" s="214" t="s">
        <v>2730</v>
      </c>
      <c r="AP464" s="206">
        <f ca="1">CONTRATOS[[#This Row],[TÉRMINO]]-TODAY()</f>
        <v>-592</v>
      </c>
      <c r="AQ464" s="194">
        <f>IF(YEAR(CONTRATOS[[#This Row],[TÉRMINO]])=2024,INT((MONTH(CONTRATOS[[#This Row],[TÉRMINO]])+2)/3),"")</f>
        <v>4</v>
      </c>
      <c r="AS464" s="58" t="str">
        <f ca="1">IF(TODAY()-AB464&gt;365,"Iniciar Processo de Reajuste","Aguardar anualidade")</f>
        <v>Iniciar Processo de Reajuste</v>
      </c>
      <c r="AT464" s="58" t="str">
        <f>_xlfn.CONCAT(TEXT(B464,"000"),"/",C464)</f>
        <v>026/2023</v>
      </c>
      <c r="AU464" s="58"/>
      <c r="AV464" s="58" t="str" cm="1">
        <f t="array" ref="AV464">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464" s="57" t="str">
        <f>IF(CONTRATOS[[#This Row],[FISCAL DEMANDANTE]]="sem indicação",CONTRATOS[[#This Row],[FISCAL TECNICO]],CONTRATOS[[#This Row],[FISCAL DEMANDANTE]])</f>
        <v>Antonio Paulo Costa de Castro</v>
      </c>
      <c r="AX464" s="540" cm="1">
        <f t="array" ref="AX46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64" s="58" t="str">
        <f>_xlfn.CONCAT(CONTRATOS[[#This Row],[ARP ou CONTRATO]],CONTRATOS[[#This Row],[N°ANO]])</f>
        <v>ARP026/2023</v>
      </c>
      <c r="AZ464" s="293" t="str">
        <f>IF(ISNUMBER(FIND("8.666",AA464)),
"Nos termos da Portaria n° 3.615/2021-GP, a prorrogação de contratos administrativos deverá ser instaurada com antecedência mínima de 60 (sessenta) dias do término da vigência, mediante envio do respectivo expediente à SEADM, via SEI.",
IF(ISNUMBER(FIND("14.133",AA464)),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64" s="556"/>
    </row>
    <row r="465" spans="1:53" s="194" customFormat="1" ht="60">
      <c r="A465" s="58" t="s">
        <v>71</v>
      </c>
      <c r="B465" s="195" t="s">
        <v>1025</v>
      </c>
      <c r="C465" s="194">
        <v>2024</v>
      </c>
      <c r="D465" s="195" t="s">
        <v>2746</v>
      </c>
      <c r="E465" s="194" t="s">
        <v>2747</v>
      </c>
      <c r="F465" s="196" t="s">
        <v>2460</v>
      </c>
      <c r="G465" s="195" t="s">
        <v>110</v>
      </c>
      <c r="H465" s="194" t="s">
        <v>58</v>
      </c>
      <c r="I465" s="194" t="s">
        <v>2461</v>
      </c>
      <c r="J465" s="197">
        <v>45321</v>
      </c>
      <c r="K465" s="198" t="str">
        <f>TEXT(J465,"DD/MM/AA")</f>
        <v>30/01/24</v>
      </c>
      <c r="L465" s="197">
        <v>45687</v>
      </c>
      <c r="M465" s="199" t="str">
        <f>TEXT(L465,"DD/MM/AA")</f>
        <v>30/01/25</v>
      </c>
      <c r="N465" s="198">
        <f>_xlfn.DAYS(CONTRATOS[[#This Row],[TÉRMINO]],CONTRATOS[[#This Row],[INÍCIO]])</f>
        <v>366</v>
      </c>
      <c r="O465" s="200" t="str">
        <f ca="1">IF(ISBLANK(CONTRATOS[[#This Row],[TÉRMINO]]),"-",IF(ISNUMBER(CONTRATOS[[#This Row],[TÉRMINO]]),IF(CONTRATOS[[#This Row],[TÉRMINO]]&lt;TODAY(),"EXPIRADO",CONTRATOS[[#This Row],[TÉRMINO]]-TODAY()),"INDETERMINADO"))</f>
        <v>EXPIRADO</v>
      </c>
      <c r="P465" s="200" t="str">
        <f ca="1">IF(O465="EXPIRADO","EXPIRADO",(IF(O465&lt;=30,"INFERIOR A 30 DIAS",(IF(O465&lt;=60,"INFERIOR A 60 DIAS",(IF(O465&lt;=90,"INFERIOR A 90 DIAS",(IF(O465&lt;=120,"INFERIOR A 120 DIAS",(IF(O465&lt;150,"INFERIOR A 150 DIAS",(IF(O465=150,"150 DIAS","SUPERIOR A 150 DIAS")))))))))))))</f>
        <v>EXPIRADO</v>
      </c>
      <c r="Q465" s="200" t="str">
        <f ca="1">IF(CONTRATOS[[#This Row],[TÉRMINO]]="","VIGENTE",IF(CONTRATOS[[#This Row],[TÉRMINO]]&gt;=TODAY(),"VIGENTE","EXPIRADO"))</f>
        <v>EXPIRADO</v>
      </c>
      <c r="R465" s="304">
        <v>2878500</v>
      </c>
      <c r="S465" s="257" t="s">
        <v>60</v>
      </c>
      <c r="T465" s="66">
        <f>IF(LEFT(AY465,3)="ARP",
    0,
    IFERROR(VLOOKUP(AY465,'M.11 Contratos execução'!A:V,17,FALSE),0)
)</f>
        <v>0</v>
      </c>
      <c r="U465" s="58" t="s">
        <v>98</v>
      </c>
      <c r="V465" s="201" t="s">
        <v>2748</v>
      </c>
      <c r="W465" s="96" cm="1">
        <f t="array" ref="W46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65" s="96" cm="1">
        <f t="array" ref="X46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2878500</v>
      </c>
      <c r="Y465" s="202"/>
      <c r="Z465" s="203"/>
      <c r="AA465" s="58" t="s">
        <v>64</v>
      </c>
      <c r="AC465" s="194" t="s">
        <v>82</v>
      </c>
      <c r="AD465" s="258" t="str">
        <f>IF(CONTRATOS[[#This Row],[DIAS_CONTRATO]]&lt;=1800,"PRAZO LEGAL",IF(CONTRATOS[[#This Row],[DIAS_CONTRATO]]&lt;=2130,"EXCEPCIONAL","EMERGENCIAL"))</f>
        <v>PRAZO LEGAL</v>
      </c>
      <c r="AE465" s="194" t="str">
        <f>YEAR(L465) &amp; " - " &amp; IF(MONTH(L465)&lt;=3, "1º Trimestre", IF(MONTH(L465)&lt;=6, "2º Trimestre", IF(MONTH(L465)&lt;=9, "3º Trimestre", IF(MONTH(L465)&lt;=12, "4º Trimestre"))))</f>
        <v>2025 - 1º Trimestre</v>
      </c>
      <c r="AF465" s="197">
        <f>CONTRATOS[[#This Row],[TÉRMINO]]-60</f>
        <v>45627</v>
      </c>
      <c r="AG465" s="116" t="str">
        <f>IF(Z465="","Sem informação", IF(Z465&lt;=AF465, "Dentro do prazo", "Fora do prazo"))</f>
        <v>Sem informação</v>
      </c>
      <c r="AH465" s="262" t="s">
        <v>1306</v>
      </c>
      <c r="AJ465" s="194" t="s">
        <v>1070</v>
      </c>
      <c r="AK465" s="194" t="s">
        <v>85</v>
      </c>
      <c r="AL465" s="194" t="s">
        <v>85</v>
      </c>
      <c r="AM465" s="194" t="s">
        <v>69</v>
      </c>
      <c r="AN465" s="194" t="s">
        <v>69</v>
      </c>
      <c r="AO465" s="205" t="s">
        <v>2463</v>
      </c>
      <c r="AP465" s="206">
        <f ca="1">CONTRATOS[[#This Row],[TÉRMINO]]-TODAY()</f>
        <v>-487</v>
      </c>
      <c r="AQ465" s="194" t="str">
        <f>IF(YEAR(CONTRATOS[[#This Row],[TÉRMINO]])=2024,INT((MONTH(CONTRATOS[[#This Row],[TÉRMINO]])+2)/3),"")</f>
        <v/>
      </c>
      <c r="AS465" s="58" t="str">
        <f ca="1">IF(TODAY()-AB465&gt;365,"Iniciar Processo de Reajuste","Aguardar anualidade")</f>
        <v>Iniciar Processo de Reajuste</v>
      </c>
      <c r="AT465" s="58" t="str">
        <f>_xlfn.CONCAT(TEXT(B465,"000"),"/",C465)</f>
        <v>007/2024</v>
      </c>
      <c r="AU465" s="58"/>
      <c r="AV465" s="58" t="str" cm="1">
        <f t="array" ref="AV465">IF(CONTRATOS[[#This Row],[NOME DO FISCAL ]]="Sem indicação",
   CONTRATOS[[#This Row],[NOME DO FISCAL ]],
   _xlfn.LET(
      _xlpm.s, " "&amp;TRIM(CONTRATOS[[#This Row],[NOME DO FISCAL ]]),
      _xlpm.n, LEN(_xlpm.s)-1,
      _xlpm.idx, _xlfn.SEQUENCE(1,_xlpm.n),
      _xlpm.letras, IF(MID(_xlpm.s,_xlpm.idx,1)=" ", MID(_xlpm.s,_xlpm.idx+1,1), ""),
      _xlfn.TEXTJOIN("",TRUE,_xlpm.letras)
   )
)</f>
        <v>BVdS</v>
      </c>
      <c r="AW465" s="57" t="str">
        <f>IF(CONTRATOS[[#This Row],[FISCAL DEMANDANTE]]="sem indicação",CONTRATOS[[#This Row],[FISCAL TECNICO]],CONTRATOS[[#This Row],[FISCAL DEMANDANTE]])</f>
        <v>Bruno Vieira dos Santos</v>
      </c>
      <c r="AX465" s="540" cm="1">
        <f t="array" ref="AX46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65" s="58" t="str">
        <f>_xlfn.CONCAT(CONTRATOS[[#This Row],[ARP ou CONTRATO]],CONTRATOS[[#This Row],[N°ANO]])</f>
        <v>ARP007/2024</v>
      </c>
      <c r="AZ465" s="293" t="str">
        <f>IF(ISNUMBER(FIND("8.666",AA465)),
"Nos termos da Portaria n° 3.615/2021-GP, a prorrogação de contratos administrativos deverá ser instaurada com antecedência mínima de 60 (sessenta) dias do término da vigência, mediante envio do respectivo expediente à SEADM, via SEI.",
IF(ISNUMBER(FIND("14.133",AA465)),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65" s="556"/>
    </row>
    <row r="466" spans="1:53" s="194" customFormat="1" ht="60.75">
      <c r="A466" s="58" t="s">
        <v>71</v>
      </c>
      <c r="B466" s="195" t="s">
        <v>1016</v>
      </c>
      <c r="C466" s="194">
        <v>2023</v>
      </c>
      <c r="D466" s="195" t="s">
        <v>2749</v>
      </c>
      <c r="E466" s="194" t="s">
        <v>2750</v>
      </c>
      <c r="F466" s="196" t="s">
        <v>2751</v>
      </c>
      <c r="G466" s="195" t="s">
        <v>76</v>
      </c>
      <c r="H466" s="194" t="s">
        <v>58</v>
      </c>
      <c r="I466" s="194" t="s">
        <v>2752</v>
      </c>
      <c r="J466" s="197">
        <v>45217</v>
      </c>
      <c r="K466" s="198" t="str">
        <f>TEXT(J466,"DD/MM/AA")</f>
        <v>18/10/23</v>
      </c>
      <c r="L466" s="197">
        <v>45583</v>
      </c>
      <c r="M466" s="199" t="str">
        <f>TEXT(L466,"DD/MM/AA")</f>
        <v>18/10/24</v>
      </c>
      <c r="N466" s="198">
        <f>_xlfn.DAYS(CONTRATOS[[#This Row],[TÉRMINO]],CONTRATOS[[#This Row],[INÍCIO]])</f>
        <v>366</v>
      </c>
      <c r="O466" s="200" t="str">
        <f ca="1">IF(ISBLANK(CONTRATOS[[#This Row],[TÉRMINO]]),"-",IF(ISNUMBER(CONTRATOS[[#This Row],[TÉRMINO]]),IF(CONTRATOS[[#This Row],[TÉRMINO]]&lt;TODAY(),"EXPIRADO",CONTRATOS[[#This Row],[TÉRMINO]]-TODAY()),"INDETERMINADO"))</f>
        <v>EXPIRADO</v>
      </c>
      <c r="P466" s="200" t="str">
        <f ca="1">IF(O466="EXPIRADO","EXPIRADO",(IF(O466&lt;=30,"INFERIOR A 30 DIAS",(IF(O466&lt;=60,"INFERIOR A 60 DIAS",(IF(O466&lt;=90,"INFERIOR A 90 DIAS",(IF(O466&lt;=120,"INFERIOR A 120 DIAS",(IF(O466&lt;150,"INFERIOR A 150 DIAS",(IF(O466=150,"150 DIAS","SUPERIOR A 150 DIAS")))))))))))))</f>
        <v>EXPIRADO</v>
      </c>
      <c r="Q466" s="200" t="str">
        <f ca="1">IF(CONTRATOS[[#This Row],[TÉRMINO]]="","VIGENTE",IF(CONTRATOS[[#This Row],[TÉRMINO]]&gt;=TODAY(),"VIGENTE","EXPIRADO"))</f>
        <v>EXPIRADO</v>
      </c>
      <c r="R466" s="304">
        <v>106680</v>
      </c>
      <c r="S466" s="257" t="s">
        <v>60</v>
      </c>
      <c r="T466" s="66">
        <f>IF(LEFT(AY466,3)="ARP",
    0,
    IFERROR(VLOOKUP(AY466,'M.11 Contratos execução'!A:V,17,FALSE),0)
)</f>
        <v>0</v>
      </c>
      <c r="U466" s="58" t="s">
        <v>78</v>
      </c>
      <c r="V466" s="201" t="s">
        <v>2753</v>
      </c>
      <c r="W466" s="96" t="str" cm="1">
        <f t="array" ref="W46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ARP não encontrada</v>
      </c>
      <c r="X466" s="96">
        <f>CONTRATOS[[#This Row],[VALOR GLOBAL INICIAL]]</f>
        <v>106680</v>
      </c>
      <c r="Y466" s="202"/>
      <c r="Z466" s="203"/>
      <c r="AA466" s="143" t="s">
        <v>64</v>
      </c>
      <c r="AD466" s="258" t="str">
        <f>IF(CONTRATOS[[#This Row],[DIAS_CONTRATO]]&lt;=1800,"PRAZO LEGAL",IF(CONTRATOS[[#This Row],[DIAS_CONTRATO]]&lt;=2130,"EXCEPCIONAL","EMERGENCIAL"))</f>
        <v>PRAZO LEGAL</v>
      </c>
      <c r="AE466" s="194" t="str">
        <f>YEAR(L466) &amp; " - " &amp; IF(MONTH(L466)&lt;=3, "1º Trimestre", IF(MONTH(L466)&lt;=6, "2º Trimestre", IF(MONTH(L466)&lt;=9, "3º Trimestre", IF(MONTH(L466)&lt;=12, "4º Trimestre"))))</f>
        <v>2024 - 4º Trimestre</v>
      </c>
      <c r="AF466" s="197">
        <f>CONTRATOS[[#This Row],[TÉRMINO]]-60</f>
        <v>45523</v>
      </c>
      <c r="AG466" s="116" t="str">
        <f>IF(Z466="","Sem informação", IF(Z466&lt;=AF466, "Dentro do prazo", "Fora do prazo"))</f>
        <v>Sem informação</v>
      </c>
      <c r="AH466" s="262" t="s">
        <v>1306</v>
      </c>
      <c r="AJ466" s="194" t="s">
        <v>84</v>
      </c>
      <c r="AK466" s="194" t="s">
        <v>155</v>
      </c>
      <c r="AL466" s="194" t="s">
        <v>85</v>
      </c>
      <c r="AM466" s="194" t="s">
        <v>69</v>
      </c>
      <c r="AN466" s="194" t="s">
        <v>69</v>
      </c>
      <c r="AO466" s="214" t="s">
        <v>2754</v>
      </c>
      <c r="AP466" s="206">
        <f ca="1">CONTRATOS[[#This Row],[TÉRMINO]]-TODAY()</f>
        <v>-591</v>
      </c>
      <c r="AQ466" s="194">
        <f>IF(YEAR(CONTRATOS[[#This Row],[TÉRMINO]])=2024,INT((MONTH(CONTRATOS[[#This Row],[TÉRMINO]])+2)/3),"")</f>
        <v>4</v>
      </c>
      <c r="AS466" s="58" t="str">
        <f ca="1">IF(TODAY()-AB466&gt;365,"Iniciar Processo de Reajuste","Aguardar anualidade")</f>
        <v>Iniciar Processo de Reajuste</v>
      </c>
      <c r="AT466" s="58" t="str">
        <f>_xlfn.CONCAT(TEXT(B466,"000"),"/",C466)</f>
        <v>027/2023</v>
      </c>
      <c r="AU466" s="58"/>
      <c r="AV466" s="58" t="str" cm="1">
        <f t="array" ref="AV466">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466" s="57" t="str">
        <f>IF(CONTRATOS[[#This Row],[FISCAL DEMANDANTE]]="sem indicação",CONTRATOS[[#This Row],[FISCAL TECNICO]],CONTRATOS[[#This Row],[FISCAL DEMANDANTE]])</f>
        <v>Antonio Paulo Costa de Castro</v>
      </c>
      <c r="AX466" s="540" t="str" cm="1">
        <f t="array" ref="AX46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ARP não encontrada</v>
      </c>
      <c r="AY466" s="58" t="str">
        <f>_xlfn.CONCAT(CONTRATOS[[#This Row],[ARP ou CONTRATO]],CONTRATOS[[#This Row],[N°ANO]])</f>
        <v>ARP027/2023</v>
      </c>
      <c r="AZ466" s="293" t="str">
        <f>IF(ISNUMBER(FIND("8.666",AA466)),
"Nos termos da Portaria n° 3.615/2021-GP, a prorrogação de contratos administrativos deverá ser instaurada com antecedência mínima de 60 (sessenta) dias do término da vigência, mediante envio do respectivo expediente à SEADM, via SEI.",
IF(ISNUMBER(FIND("14.133",AA466)),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66" s="556"/>
    </row>
    <row r="467" spans="1:53" s="194" customFormat="1" ht="63.75" customHeight="1">
      <c r="A467" s="58" t="s">
        <v>71</v>
      </c>
      <c r="B467" s="195" t="s">
        <v>1016</v>
      </c>
      <c r="C467" s="194">
        <v>2023</v>
      </c>
      <c r="D467" s="195" t="s">
        <v>2755</v>
      </c>
      <c r="E467" s="194" t="s">
        <v>2756</v>
      </c>
      <c r="F467" s="196" t="s">
        <v>2751</v>
      </c>
      <c r="G467" s="195" t="s">
        <v>76</v>
      </c>
      <c r="H467" s="194" t="s">
        <v>58</v>
      </c>
      <c r="I467" s="194" t="s">
        <v>2752</v>
      </c>
      <c r="J467" s="197">
        <v>45217</v>
      </c>
      <c r="K467" s="198" t="str">
        <f>TEXT(J467,"DD/MM/AA")</f>
        <v>18/10/23</v>
      </c>
      <c r="L467" s="197">
        <v>45583</v>
      </c>
      <c r="M467" s="199" t="str">
        <f>TEXT(L467,"DD/MM/AA")</f>
        <v>18/10/24</v>
      </c>
      <c r="N467" s="198">
        <f>_xlfn.DAYS(CONTRATOS[[#This Row],[TÉRMINO]],CONTRATOS[[#This Row],[INÍCIO]])</f>
        <v>366</v>
      </c>
      <c r="O467" s="200" t="str">
        <f ca="1">IF(ISBLANK(CONTRATOS[[#This Row],[TÉRMINO]]),"-",IF(ISNUMBER(CONTRATOS[[#This Row],[TÉRMINO]]),IF(CONTRATOS[[#This Row],[TÉRMINO]]&lt;TODAY(),"EXPIRADO",CONTRATOS[[#This Row],[TÉRMINO]]-TODAY()),"INDETERMINADO"))</f>
        <v>EXPIRADO</v>
      </c>
      <c r="P467" s="200" t="str">
        <f ca="1">IF(O467="EXPIRADO","EXPIRADO",(IF(O467&lt;=30,"INFERIOR A 30 DIAS",(IF(O467&lt;=60,"INFERIOR A 60 DIAS",(IF(O467&lt;=90,"INFERIOR A 90 DIAS",(IF(O467&lt;=120,"INFERIOR A 120 DIAS",(IF(O467&lt;150,"INFERIOR A 150 DIAS",(IF(O467=150,"150 DIAS","SUPERIOR A 150 DIAS")))))))))))))</f>
        <v>EXPIRADO</v>
      </c>
      <c r="Q467" s="200" t="str">
        <f ca="1">IF(CONTRATOS[[#This Row],[TÉRMINO]]="","VIGENTE",IF(CONTRATOS[[#This Row],[TÉRMINO]]&gt;=TODAY(),"VIGENTE","EXPIRADO"))</f>
        <v>EXPIRADO</v>
      </c>
      <c r="R467" s="303">
        <v>207599.5</v>
      </c>
      <c r="S467" s="257" t="s">
        <v>60</v>
      </c>
      <c r="T467" s="66">
        <f>IF(LEFT(AY467,3)="ARP",
    0,
    IFERROR(VLOOKUP(AY467,'M.11 Contratos execução'!A:V,17,FALSE),0)
)</f>
        <v>0</v>
      </c>
      <c r="U467" s="58" t="s">
        <v>78</v>
      </c>
      <c r="V467" s="201" t="s">
        <v>2757</v>
      </c>
      <c r="W467" s="96" t="str" cm="1">
        <f t="array" ref="W46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ARP não encontrada</v>
      </c>
      <c r="X467" s="96">
        <f>CONTRATOS[[#This Row],[VALOR GLOBAL INICIAL]]</f>
        <v>207599.5</v>
      </c>
      <c r="Y467" s="202"/>
      <c r="Z467" s="203"/>
      <c r="AA467" s="143" t="s">
        <v>64</v>
      </c>
      <c r="AD467" s="258" t="str">
        <f>IF(CONTRATOS[[#This Row],[DIAS_CONTRATO]]&lt;=1800,"PRAZO LEGAL",IF(CONTRATOS[[#This Row],[DIAS_CONTRATO]]&lt;=2130,"EXCEPCIONAL","EMERGENCIAL"))</f>
        <v>PRAZO LEGAL</v>
      </c>
      <c r="AE467" s="194" t="str">
        <f>YEAR(L467) &amp; " - " &amp; IF(MONTH(L467)&lt;=3, "1º Trimestre", IF(MONTH(L467)&lt;=6, "2º Trimestre", IF(MONTH(L467)&lt;=9, "3º Trimestre", IF(MONTH(L467)&lt;=12, "4º Trimestre"))))</f>
        <v>2024 - 4º Trimestre</v>
      </c>
      <c r="AF467" s="197">
        <f>CONTRATOS[[#This Row],[TÉRMINO]]-60</f>
        <v>45523</v>
      </c>
      <c r="AG467" s="116" t="str">
        <f>IF(Z467="","Sem informação", IF(Z467&lt;=AF467, "Dentro do prazo", "Fora do prazo"))</f>
        <v>Sem informação</v>
      </c>
      <c r="AH467" s="262" t="s">
        <v>1306</v>
      </c>
      <c r="AJ467" s="194" t="s">
        <v>84</v>
      </c>
      <c r="AK467" s="194" t="s">
        <v>155</v>
      </c>
      <c r="AL467" s="194" t="s">
        <v>85</v>
      </c>
      <c r="AM467" s="194" t="s">
        <v>69</v>
      </c>
      <c r="AN467" s="194" t="s">
        <v>69</v>
      </c>
      <c r="AO467" s="214" t="s">
        <v>2754</v>
      </c>
      <c r="AP467" s="206">
        <f ca="1">CONTRATOS[[#This Row],[TÉRMINO]]-TODAY()</f>
        <v>-591</v>
      </c>
      <c r="AQ467" s="194">
        <f>IF(YEAR(CONTRATOS[[#This Row],[TÉRMINO]])=2024,INT((MONTH(CONTRATOS[[#This Row],[TÉRMINO]])+2)/3),"")</f>
        <v>4</v>
      </c>
      <c r="AS467" s="58" t="str">
        <f ca="1">IF(TODAY()-AB467&gt;365,"Iniciar Processo de Reajuste","Aguardar anualidade")</f>
        <v>Iniciar Processo de Reajuste</v>
      </c>
      <c r="AT467" s="58" t="str">
        <f>_xlfn.CONCAT(TEXT(B467,"000"),"/",C467)</f>
        <v>027/2023</v>
      </c>
      <c r="AU467" s="58"/>
      <c r="AV467" s="58" t="str" cm="1">
        <f t="array" ref="AV467">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467" s="57" t="str">
        <f>IF(CONTRATOS[[#This Row],[FISCAL DEMANDANTE]]="sem indicação",CONTRATOS[[#This Row],[FISCAL TECNICO]],CONTRATOS[[#This Row],[FISCAL DEMANDANTE]])</f>
        <v>Antonio Paulo Costa de Castro</v>
      </c>
      <c r="AX467" s="540" t="str" cm="1">
        <f t="array" ref="AX46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ARP não encontrada</v>
      </c>
      <c r="AY467" s="58" t="str">
        <f>_xlfn.CONCAT(CONTRATOS[[#This Row],[ARP ou CONTRATO]],CONTRATOS[[#This Row],[N°ANO]])</f>
        <v>ARP027/2023</v>
      </c>
      <c r="AZ467" s="293" t="str">
        <f>IF(ISNUMBER(FIND("8.666",AA467)),
"Nos termos da Portaria n° 3.615/2021-GP, a prorrogação de contratos administrativos deverá ser instaurada com antecedência mínima de 60 (sessenta) dias do término da vigência, mediante envio do respectivo expediente à SEADM, via SEI.",
IF(ISNUMBER(FIND("14.133",AA467)),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67" s="556"/>
    </row>
    <row r="468" spans="1:53" s="194" customFormat="1" ht="90" customHeight="1">
      <c r="A468" s="58" t="s">
        <v>71</v>
      </c>
      <c r="B468" s="195" t="s">
        <v>127</v>
      </c>
      <c r="C468" s="194">
        <v>2023</v>
      </c>
      <c r="D468" s="195" t="s">
        <v>2758</v>
      </c>
      <c r="E468" s="194" t="s">
        <v>2759</v>
      </c>
      <c r="F468" s="196" t="s">
        <v>2760</v>
      </c>
      <c r="G468" s="195" t="s">
        <v>57</v>
      </c>
      <c r="H468" s="194" t="s">
        <v>58</v>
      </c>
      <c r="I468" s="194" t="s">
        <v>2761</v>
      </c>
      <c r="J468" s="197">
        <v>45183</v>
      </c>
      <c r="K468" s="198" t="str">
        <f>TEXT(J468,"DD/MM/AA")</f>
        <v>14/09/23</v>
      </c>
      <c r="L468" s="197">
        <v>45549</v>
      </c>
      <c r="M468" s="199" t="str">
        <f>TEXT(L468,"DD/MM/AA")</f>
        <v>14/09/24</v>
      </c>
      <c r="N468" s="198">
        <f>_xlfn.DAYS(CONTRATOS[[#This Row],[TÉRMINO]],CONTRATOS[[#This Row],[INÍCIO]])</f>
        <v>366</v>
      </c>
      <c r="O468" s="200" t="str">
        <f ca="1">IF(ISBLANK(CONTRATOS[[#This Row],[TÉRMINO]]),"-",IF(ISNUMBER(CONTRATOS[[#This Row],[TÉRMINO]]),IF(CONTRATOS[[#This Row],[TÉRMINO]]&lt;TODAY(),"EXPIRADO",CONTRATOS[[#This Row],[TÉRMINO]]-TODAY()),"INDETERMINADO"))</f>
        <v>EXPIRADO</v>
      </c>
      <c r="P468" s="200" t="str">
        <f ca="1">IF(O468="EXPIRADO","EXPIRADO",(IF(O468&lt;=30,"INFERIOR A 30 DIAS",(IF(O468&lt;=60,"INFERIOR A 60 DIAS",(IF(O468&lt;=90,"INFERIOR A 90 DIAS",(IF(O468&lt;=120,"INFERIOR A 120 DIAS",(IF(O468&lt;150,"INFERIOR A 150 DIAS",(IF(O468=150,"150 DIAS","SUPERIOR A 150 DIAS")))))))))))))</f>
        <v>EXPIRADO</v>
      </c>
      <c r="Q468" s="200" t="str">
        <f ca="1">IF(CONTRATOS[[#This Row],[TÉRMINO]]="","VIGENTE",IF(CONTRATOS[[#This Row],[TÉRMINO]]&gt;=TODAY(),"VIGENTE","EXPIRADO"))</f>
        <v>EXPIRADO</v>
      </c>
      <c r="R468" s="304">
        <v>405369.62</v>
      </c>
      <c r="S468" s="257" t="s">
        <v>60</v>
      </c>
      <c r="T468" s="66">
        <f>IF(LEFT(AY468,3)="ARP",
    0,
    IFERROR(VLOOKUP(AY468,'M.11 Contratos execução'!A:V,17,FALSE),0)
)</f>
        <v>0</v>
      </c>
      <c r="U468" s="58" t="s">
        <v>357</v>
      </c>
      <c r="V468" s="201" t="s">
        <v>2762</v>
      </c>
      <c r="W468" s="96" cm="1">
        <f t="array" ref="W46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68" s="96">
        <f>CONTRATOS[[#This Row],[VALOR GLOBAL INICIAL]]</f>
        <v>405369.62</v>
      </c>
      <c r="Y468" s="202"/>
      <c r="Z468" s="203"/>
      <c r="AA468" s="58" t="s">
        <v>64</v>
      </c>
      <c r="AD468" s="204" t="str">
        <f>IF(CONTRATOS[[#This Row],[DIAS_CONTRATO]]&lt;=1800,"PRAZO LEGAL",IF(CONTRATOS[[#This Row],[DIAS_CONTRATO]]&lt;=2130,"EXCEPCIONAL","EMERGENCIAL"))</f>
        <v>PRAZO LEGAL</v>
      </c>
      <c r="AE468" s="194" t="str">
        <f>YEAR(L468) &amp; " - " &amp; IF(MONTH(L468)&lt;=3, "1º Trimestre", IF(MONTH(L468)&lt;=6, "2º Trimestre", IF(MONTH(L468)&lt;=9, "3º Trimestre", IF(MONTH(L468)&lt;=12, "4º Trimestre"))))</f>
        <v>2024 - 3º Trimestre</v>
      </c>
      <c r="AF468" s="197">
        <f>CONTRATOS[[#This Row],[TÉRMINO]]-60</f>
        <v>45489</v>
      </c>
      <c r="AG468" s="116" t="str">
        <f>IF(Z468="","Sem informação", IF(Z468&lt;=AF468, "Dentro do prazo", "Fora do prazo"))</f>
        <v>Sem informação</v>
      </c>
      <c r="AH468" s="262" t="s">
        <v>1306</v>
      </c>
      <c r="AJ468" s="194" t="s">
        <v>561</v>
      </c>
      <c r="AK468" s="194" t="s">
        <v>2763</v>
      </c>
      <c r="AL468" s="194" t="s">
        <v>362</v>
      </c>
      <c r="AM468" s="194" t="s">
        <v>69</v>
      </c>
      <c r="AN468" s="194" t="s">
        <v>69</v>
      </c>
      <c r="AO468" s="205" t="s">
        <v>2764</v>
      </c>
      <c r="AP468" s="206">
        <f ca="1">CONTRATOS[[#This Row],[TÉRMINO]]-TODAY()</f>
        <v>-625</v>
      </c>
      <c r="AQ468" s="194">
        <f>IF(YEAR(CONTRATOS[[#This Row],[TÉRMINO]])=2024,INT((MONTH(CONTRATOS[[#This Row],[TÉRMINO]])+2)/3),"")</f>
        <v>3</v>
      </c>
      <c r="AS468" s="58" t="str">
        <f ca="1">IF(TODAY()-AB468&gt;365,"Iniciar Processo de Reajuste","Aguardar anualidade")</f>
        <v>Iniciar Processo de Reajuste</v>
      </c>
      <c r="AT468" s="58" t="str">
        <f>_xlfn.CONCAT(TEXT(B468,"000"),"/",C468)</f>
        <v>020/2023</v>
      </c>
      <c r="AU468" s="58"/>
      <c r="AV468" s="58" t="str" cm="1">
        <f t="array" ref="AV468">IF(CONTRATOS[[#This Row],[NOME DO FISCAL ]]="Sem indicação",
   CONTRATOS[[#This Row],[NOME DO FISCAL ]],
   _xlfn.LET(
      _xlpm.s, " "&amp;TRIM(CONTRATOS[[#This Row],[NOME DO FISCAL ]]),
      _xlpm.n, LEN(_xlpm.s)-1,
      _xlpm.idx, _xlfn.SEQUENCE(1,_xlpm.n),
      _xlpm.letras, IF(MID(_xlpm.s,_xlpm.idx,1)=" ", MID(_xlpm.s,_xlpm.idx+1,1), ""),
      _xlfn.TEXTJOIN("",TRUE,_xlpm.letras)
   )
)</f>
        <v>WAD</v>
      </c>
      <c r="AW468" s="57" t="str">
        <f>IF(CONTRATOS[[#This Row],[FISCAL DEMANDANTE]]="sem indicação",CONTRATOS[[#This Row],[FISCAL TECNICO]],CONTRATOS[[#This Row],[FISCAL DEMANDANTE]])</f>
        <v>Walter Antonio Duarte</v>
      </c>
      <c r="AX468" s="540" cm="1">
        <f t="array" ref="AX46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68" s="58" t="str">
        <f>_xlfn.CONCAT(CONTRATOS[[#This Row],[ARP ou CONTRATO]],CONTRATOS[[#This Row],[N°ANO]])</f>
        <v>ARP020/2023</v>
      </c>
      <c r="AZ468" s="293" t="str">
        <f>IF(ISNUMBER(FIND("8.666",AA468)),
"Nos termos da Portaria n° 3.615/2021-GP, a prorrogação de contratos administrativos deverá ser instaurada com antecedência mínima de 60 (sessenta) dias do término da vigência, mediante envio do respectivo expediente à SEADM, via SEI.",
IF(ISNUMBER(FIND("14.133",AA468)),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68" s="556"/>
    </row>
    <row r="469" spans="1:53" s="194" customFormat="1" ht="60">
      <c r="A469" s="58" t="s">
        <v>71</v>
      </c>
      <c r="B469" s="195" t="s">
        <v>689</v>
      </c>
      <c r="C469" s="194">
        <v>2023</v>
      </c>
      <c r="D469" s="195" t="s">
        <v>2765</v>
      </c>
      <c r="E469" s="194" t="s">
        <v>2766</v>
      </c>
      <c r="F469" s="196" t="s">
        <v>2767</v>
      </c>
      <c r="G469" s="195" t="s">
        <v>110</v>
      </c>
      <c r="H469" s="194" t="s">
        <v>58</v>
      </c>
      <c r="I469" s="194" t="s">
        <v>2768</v>
      </c>
      <c r="J469" s="197">
        <v>45194</v>
      </c>
      <c r="K469" s="198" t="str">
        <f>TEXT(J469,"DD/MM/AA")</f>
        <v>25/09/23</v>
      </c>
      <c r="L469" s="197">
        <v>45560</v>
      </c>
      <c r="M469" s="199" t="str">
        <f>TEXT(L469,"DD/MM/AA")</f>
        <v>25/09/24</v>
      </c>
      <c r="N469" s="198">
        <f>_xlfn.DAYS(CONTRATOS[[#This Row],[TÉRMINO]],CONTRATOS[[#This Row],[INÍCIO]])</f>
        <v>366</v>
      </c>
      <c r="O469" s="200" t="str">
        <f ca="1">IF(ISBLANK(CONTRATOS[[#This Row],[TÉRMINO]]),"-",IF(ISNUMBER(CONTRATOS[[#This Row],[TÉRMINO]]),IF(CONTRATOS[[#This Row],[TÉRMINO]]&lt;TODAY(),"EXPIRADO",CONTRATOS[[#This Row],[TÉRMINO]]-TODAY()),"INDETERMINADO"))</f>
        <v>EXPIRADO</v>
      </c>
      <c r="P469" s="200" t="str">
        <f ca="1">IF(O469="EXPIRADO","EXPIRADO",(IF(O469&lt;=30,"INFERIOR A 30 DIAS",(IF(O469&lt;=60,"INFERIOR A 60 DIAS",(IF(O469&lt;=90,"INFERIOR A 90 DIAS",(IF(O469&lt;=120,"INFERIOR A 120 DIAS",(IF(O469&lt;150,"INFERIOR A 150 DIAS",(IF(O469=150,"150 DIAS","SUPERIOR A 150 DIAS")))))))))))))</f>
        <v>EXPIRADO</v>
      </c>
      <c r="Q469" s="200" t="str">
        <f ca="1">IF(CONTRATOS[[#This Row],[TÉRMINO]]="","VIGENTE",IF(CONTRATOS[[#This Row],[TÉRMINO]]&gt;=TODAY(),"VIGENTE","EXPIRADO"))</f>
        <v>EXPIRADO</v>
      </c>
      <c r="R469" s="303">
        <v>240000</v>
      </c>
      <c r="S469" s="257" t="s">
        <v>60</v>
      </c>
      <c r="T469" s="66">
        <f>IF(LEFT(AY469,3)="ARP",
    0,
    IFERROR(VLOOKUP(AY469,'M.11 Contratos execução'!A:V,17,FALSE),0)
)</f>
        <v>0</v>
      </c>
      <c r="U469" s="58" t="s">
        <v>98</v>
      </c>
      <c r="V469" s="201" t="s">
        <v>2769</v>
      </c>
      <c r="W469" s="96" t="str" cm="1">
        <f t="array" ref="W46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ARP não encontrada</v>
      </c>
      <c r="X469" s="96">
        <f>CONTRATOS[[#This Row],[VALOR GLOBAL INICIAL]]</f>
        <v>240000</v>
      </c>
      <c r="Y469" s="202"/>
      <c r="Z469" s="203"/>
      <c r="AA469" s="58" t="s">
        <v>64</v>
      </c>
      <c r="AD469" s="204" t="str">
        <f>IF(CONTRATOS[[#This Row],[DIAS_CONTRATO]]&lt;=1800,"PRAZO LEGAL",IF(CONTRATOS[[#This Row],[DIAS_CONTRATO]]&lt;=2130,"EXCEPCIONAL","EMERGENCIAL"))</f>
        <v>PRAZO LEGAL</v>
      </c>
      <c r="AE469" s="194" t="str">
        <f>YEAR(L469) &amp; " - " &amp; IF(MONTH(L469)&lt;=3, "1º Trimestre", IF(MONTH(L469)&lt;=6, "2º Trimestre", IF(MONTH(L469)&lt;=9, "3º Trimestre", IF(MONTH(L469)&lt;=12, "4º Trimestre"))))</f>
        <v>2024 - 3º Trimestre</v>
      </c>
      <c r="AF469" s="197">
        <f>CONTRATOS[[#This Row],[TÉRMINO]]-60</f>
        <v>45500</v>
      </c>
      <c r="AG469" s="116" t="str">
        <f>IF(Z469="","Sem informação", IF(Z469&lt;=AF469, "Dentro do prazo", "Fora do prazo"))</f>
        <v>Sem informação</v>
      </c>
      <c r="AH469" s="262" t="s">
        <v>1306</v>
      </c>
      <c r="AJ469" s="194" t="s">
        <v>1070</v>
      </c>
      <c r="AK469" s="194" t="s">
        <v>1070</v>
      </c>
      <c r="AL469" s="194" t="s">
        <v>87</v>
      </c>
      <c r="AM469" s="194" t="s">
        <v>69</v>
      </c>
      <c r="AN469" s="194" t="s">
        <v>69</v>
      </c>
      <c r="AO469" s="205" t="s">
        <v>2770</v>
      </c>
      <c r="AP469" s="206">
        <f ca="1">CONTRATOS[[#This Row],[TÉRMINO]]-TODAY()</f>
        <v>-614</v>
      </c>
      <c r="AQ469" s="194">
        <f>IF(YEAR(CONTRATOS[[#This Row],[TÉRMINO]])=2024,INT((MONTH(CONTRATOS[[#This Row],[TÉRMINO]])+2)/3),"")</f>
        <v>3</v>
      </c>
      <c r="AS469" s="58" t="str">
        <f ca="1">IF(TODAY()-AB469&gt;365,"Iniciar Processo de Reajuste","Aguardar anualidade")</f>
        <v>Iniciar Processo de Reajuste</v>
      </c>
      <c r="AT469" s="58" t="str">
        <f>_xlfn.CONCAT(TEXT(B469,"000"),"/",C469)</f>
        <v>022/2023</v>
      </c>
      <c r="AU469" s="58"/>
      <c r="AV469" s="58" t="str" cm="1">
        <f t="array" ref="AV469">IF(CONTRATOS[[#This Row],[NOME DO FISCAL ]]="Sem indicação",
   CONTRATOS[[#This Row],[NOME DO FISCAL ]],
   _xlfn.LET(
      _xlpm.s, " "&amp;TRIM(CONTRATOS[[#This Row],[NOME DO FISCAL ]]),
      _xlpm.n, LEN(_xlpm.s)-1,
      _xlpm.idx, _xlfn.SEQUENCE(1,_xlpm.n),
      _xlpm.letras, IF(MID(_xlpm.s,_xlpm.idx,1)=" ", MID(_xlpm.s,_xlpm.idx+1,1), ""),
      _xlfn.TEXTJOIN("",TRUE,_xlpm.letras)
   )
)</f>
        <v>RSdN</v>
      </c>
      <c r="AW469" s="57" t="str">
        <f>IF(CONTRATOS[[#This Row],[FISCAL DEMANDANTE]]="sem indicação",CONTRATOS[[#This Row],[FISCAL TECNICO]],CONTRATOS[[#This Row],[FISCAL DEMANDANTE]])</f>
        <v>Ramon Santos do Nascimento</v>
      </c>
      <c r="AX469" s="540" t="str" cm="1">
        <f t="array" ref="AX46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ARP não encontrada</v>
      </c>
      <c r="AY469" s="58" t="str">
        <f>_xlfn.CONCAT(CONTRATOS[[#This Row],[ARP ou CONTRATO]],CONTRATOS[[#This Row],[N°ANO]])</f>
        <v>ARP022/2023</v>
      </c>
      <c r="AZ469" s="293" t="str">
        <f>IF(ISNUMBER(FIND("8.666",AA469)),
"Nos termos da Portaria n° 3.615/2021-GP, a prorrogação de contratos administrativos deverá ser instaurada com antecedência mínima de 60 (sessenta) dias do término da vigência, mediante envio do respectivo expediente à SEADM, via SEI.",
IF(ISNUMBER(FIND("14.133",AA469)),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69" s="556"/>
    </row>
    <row r="470" spans="1:53" s="194" customFormat="1" ht="60">
      <c r="A470" s="58" t="s">
        <v>71</v>
      </c>
      <c r="B470" s="195" t="s">
        <v>689</v>
      </c>
      <c r="C470" s="194">
        <v>2023</v>
      </c>
      <c r="D470" s="195" t="s">
        <v>73</v>
      </c>
      <c r="E470" s="194" t="s">
        <v>2771</v>
      </c>
      <c r="F470" s="196" t="s">
        <v>2767</v>
      </c>
      <c r="G470" s="195" t="s">
        <v>110</v>
      </c>
      <c r="H470" s="194" t="s">
        <v>58</v>
      </c>
      <c r="I470" s="194" t="s">
        <v>2768</v>
      </c>
      <c r="J470" s="197">
        <v>45194</v>
      </c>
      <c r="K470" s="198" t="str">
        <f>TEXT(J470,"DD/MM/AA")</f>
        <v>25/09/23</v>
      </c>
      <c r="L470" s="197">
        <v>45560</v>
      </c>
      <c r="M470" s="199" t="str">
        <f>TEXT(L470,"DD/MM/AA")</f>
        <v>25/09/24</v>
      </c>
      <c r="N470" s="198">
        <f>_xlfn.DAYS(CONTRATOS[[#This Row],[TÉRMINO]],CONTRATOS[[#This Row],[INÍCIO]])</f>
        <v>366</v>
      </c>
      <c r="O470" s="200" t="str">
        <f ca="1">IF(ISBLANK(CONTRATOS[[#This Row],[TÉRMINO]]),"-",IF(ISNUMBER(CONTRATOS[[#This Row],[TÉRMINO]]),IF(CONTRATOS[[#This Row],[TÉRMINO]]&lt;TODAY(),"EXPIRADO",CONTRATOS[[#This Row],[TÉRMINO]]-TODAY()),"INDETERMINADO"))</f>
        <v>EXPIRADO</v>
      </c>
      <c r="P470" s="200" t="str">
        <f ca="1">IF(O470="EXPIRADO","EXPIRADO",(IF(O470&lt;=30,"INFERIOR A 30 DIAS",(IF(O470&lt;=60,"INFERIOR A 60 DIAS",(IF(O470&lt;=90,"INFERIOR A 90 DIAS",(IF(O470&lt;=120,"INFERIOR A 120 DIAS",(IF(O470&lt;150,"INFERIOR A 150 DIAS",(IF(O470=150,"150 DIAS","SUPERIOR A 150 DIAS")))))))))))))</f>
        <v>EXPIRADO</v>
      </c>
      <c r="Q470" s="200" t="str">
        <f ca="1">IF(CONTRATOS[[#This Row],[TÉRMINO]]="","VIGENTE",IF(CONTRATOS[[#This Row],[TÉRMINO]]&gt;=TODAY(),"VIGENTE","EXPIRADO"))</f>
        <v>EXPIRADO</v>
      </c>
      <c r="R470" s="303">
        <v>309900</v>
      </c>
      <c r="S470" s="257" t="s">
        <v>60</v>
      </c>
      <c r="T470" s="66">
        <f>IF(LEFT(AY470,3)="ARP",
    0,
    IFERROR(VLOOKUP(AY470,'M.11 Contratos execução'!A:V,17,FALSE),0)
)</f>
        <v>0</v>
      </c>
      <c r="U470" s="58" t="s">
        <v>98</v>
      </c>
      <c r="V470" s="201" t="s">
        <v>2772</v>
      </c>
      <c r="W470" s="96" t="str" cm="1">
        <f t="array" ref="W47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ARP não encontrada</v>
      </c>
      <c r="X470" s="96">
        <f>CONTRATOS[[#This Row],[VALOR GLOBAL INICIAL]]</f>
        <v>309900</v>
      </c>
      <c r="Y470" s="202"/>
      <c r="Z470" s="203"/>
      <c r="AA470" s="58" t="s">
        <v>64</v>
      </c>
      <c r="AD470" s="258" t="str">
        <f>IF(CONTRATOS[[#This Row],[DIAS_CONTRATO]]&lt;=1800,"PRAZO LEGAL",IF(CONTRATOS[[#This Row],[DIAS_CONTRATO]]&lt;=2130,"EXCEPCIONAL","EMERGENCIAL"))</f>
        <v>PRAZO LEGAL</v>
      </c>
      <c r="AE470" s="194" t="str">
        <f>YEAR(L470) &amp; " - " &amp; IF(MONTH(L470)&lt;=3, "1º Trimestre", IF(MONTH(L470)&lt;=6, "2º Trimestre", IF(MONTH(L470)&lt;=9, "3º Trimestre", IF(MONTH(L470)&lt;=12, "4º Trimestre"))))</f>
        <v>2024 - 3º Trimestre</v>
      </c>
      <c r="AF470" s="197">
        <f>CONTRATOS[[#This Row],[TÉRMINO]]-60</f>
        <v>45500</v>
      </c>
      <c r="AG470" s="116" t="str">
        <f>IF(Z470="","Sem informação", IF(Z470&lt;=AF470, "Dentro do prazo", "Fora do prazo"))</f>
        <v>Sem informação</v>
      </c>
      <c r="AH470" s="262" t="s">
        <v>1306</v>
      </c>
      <c r="AJ470" s="194" t="s">
        <v>1070</v>
      </c>
      <c r="AK470" s="194" t="s">
        <v>1070</v>
      </c>
      <c r="AL470" s="194" t="s">
        <v>87</v>
      </c>
      <c r="AM470" s="194" t="s">
        <v>69</v>
      </c>
      <c r="AN470" s="194" t="s">
        <v>69</v>
      </c>
      <c r="AO470" s="205" t="s">
        <v>2770</v>
      </c>
      <c r="AP470" s="206">
        <f ca="1">CONTRATOS[[#This Row],[TÉRMINO]]-TODAY()</f>
        <v>-614</v>
      </c>
      <c r="AQ470" s="194">
        <f>IF(YEAR(CONTRATOS[[#This Row],[TÉRMINO]])=2024,INT((MONTH(CONTRATOS[[#This Row],[TÉRMINO]])+2)/3),"")</f>
        <v>3</v>
      </c>
      <c r="AS470" s="58" t="str">
        <f ca="1">IF(TODAY()-AB470&gt;365,"Iniciar Processo de Reajuste","Aguardar anualidade")</f>
        <v>Iniciar Processo de Reajuste</v>
      </c>
      <c r="AT470" s="58" t="str">
        <f>_xlfn.CONCAT(TEXT(B470,"000"),"/",C470)</f>
        <v>022/2023</v>
      </c>
      <c r="AU470" s="58"/>
      <c r="AV470" s="58" t="str" cm="1">
        <f t="array" ref="AV470">IF(CONTRATOS[[#This Row],[NOME DO FISCAL ]]="Sem indicação",
   CONTRATOS[[#This Row],[NOME DO FISCAL ]],
   _xlfn.LET(
      _xlpm.s, " "&amp;TRIM(CONTRATOS[[#This Row],[NOME DO FISCAL ]]),
      _xlpm.n, LEN(_xlpm.s)-1,
      _xlpm.idx, _xlfn.SEQUENCE(1,_xlpm.n),
      _xlpm.letras, IF(MID(_xlpm.s,_xlpm.idx,1)=" ", MID(_xlpm.s,_xlpm.idx+1,1), ""),
      _xlfn.TEXTJOIN("",TRUE,_xlpm.letras)
   )
)</f>
        <v>RSdN</v>
      </c>
      <c r="AW470" s="57" t="str">
        <f>IF(CONTRATOS[[#This Row],[FISCAL DEMANDANTE]]="sem indicação",CONTRATOS[[#This Row],[FISCAL TECNICO]],CONTRATOS[[#This Row],[FISCAL DEMANDANTE]])</f>
        <v>Ramon Santos do Nascimento</v>
      </c>
      <c r="AX470" s="540" t="str" cm="1">
        <f t="array" ref="AX47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ARP não encontrada</v>
      </c>
      <c r="AY470" s="58" t="str">
        <f>_xlfn.CONCAT(CONTRATOS[[#This Row],[ARP ou CONTRATO]],CONTRATOS[[#This Row],[N°ANO]])</f>
        <v>ARP022/2023</v>
      </c>
      <c r="AZ470" s="293" t="str">
        <f>IF(ISNUMBER(FIND("8.666",AA470)),
"Nos termos da Portaria n° 3.615/2021-GP, a prorrogação de contratos administrativos deverá ser instaurada com antecedência mínima de 60 (sessenta) dias do término da vigência, mediante envio do respectivo expediente à SEADM, via SEI.",
IF(ISNUMBER(FIND("14.133",AA470)),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70" s="556"/>
    </row>
    <row r="471" spans="1:53" s="194" customFormat="1" ht="60">
      <c r="A471" s="58" t="s">
        <v>71</v>
      </c>
      <c r="B471" s="195" t="s">
        <v>689</v>
      </c>
      <c r="C471" s="194">
        <v>2023</v>
      </c>
      <c r="D471" s="195" t="s">
        <v>908</v>
      </c>
      <c r="E471" s="194" t="s">
        <v>909</v>
      </c>
      <c r="F471" s="196" t="s">
        <v>2767</v>
      </c>
      <c r="G471" s="195" t="s">
        <v>110</v>
      </c>
      <c r="H471" s="194" t="s">
        <v>58</v>
      </c>
      <c r="I471" s="194" t="s">
        <v>2768</v>
      </c>
      <c r="J471" s="197">
        <v>45194</v>
      </c>
      <c r="K471" s="198" t="str">
        <f>TEXT(J471,"DD/MM/AA")</f>
        <v>25/09/23</v>
      </c>
      <c r="L471" s="197">
        <v>45560</v>
      </c>
      <c r="M471" s="199" t="str">
        <f>TEXT(L471,"DD/MM/AA")</f>
        <v>25/09/24</v>
      </c>
      <c r="N471" s="198">
        <f>_xlfn.DAYS(CONTRATOS[[#This Row],[TÉRMINO]],CONTRATOS[[#This Row],[INÍCIO]])</f>
        <v>366</v>
      </c>
      <c r="O471" s="200" t="str">
        <f ca="1">IF(ISBLANK(CONTRATOS[[#This Row],[TÉRMINO]]),"-",IF(ISNUMBER(CONTRATOS[[#This Row],[TÉRMINO]]),IF(CONTRATOS[[#This Row],[TÉRMINO]]&lt;TODAY(),"EXPIRADO",CONTRATOS[[#This Row],[TÉRMINO]]-TODAY()),"INDETERMINADO"))</f>
        <v>EXPIRADO</v>
      </c>
      <c r="P471" s="200" t="str">
        <f ca="1">IF(O471="EXPIRADO","EXPIRADO",(IF(O471&lt;=30,"INFERIOR A 30 DIAS",(IF(O471&lt;=60,"INFERIOR A 60 DIAS",(IF(O471&lt;=90,"INFERIOR A 90 DIAS",(IF(O471&lt;=120,"INFERIOR A 120 DIAS",(IF(O471&lt;150,"INFERIOR A 150 DIAS",(IF(O471=150,"150 DIAS","SUPERIOR A 150 DIAS")))))))))))))</f>
        <v>EXPIRADO</v>
      </c>
      <c r="Q471" s="200" t="str">
        <f ca="1">IF(CONTRATOS[[#This Row],[TÉRMINO]]="","VIGENTE",IF(CONTRATOS[[#This Row],[TÉRMINO]]&gt;=TODAY(),"VIGENTE","EXPIRADO"))</f>
        <v>EXPIRADO</v>
      </c>
      <c r="R471" s="303">
        <v>412216</v>
      </c>
      <c r="S471" s="257" t="s">
        <v>60</v>
      </c>
      <c r="T471" s="66">
        <f>IF(LEFT(AY471,3)="ARP",
    0,
    IFERROR(VLOOKUP(AY471,'M.11 Contratos execução'!A:V,17,FALSE),0)
)</f>
        <v>0</v>
      </c>
      <c r="U471" s="58" t="s">
        <v>98</v>
      </c>
      <c r="V471" s="201" t="s">
        <v>2773</v>
      </c>
      <c r="W471" s="96" t="str" cm="1">
        <f t="array" ref="W47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ARP não encontrada</v>
      </c>
      <c r="X471" s="96">
        <f>CONTRATOS[[#This Row],[VALOR GLOBAL INICIAL]]</f>
        <v>412216</v>
      </c>
      <c r="Y471" s="202"/>
      <c r="Z471" s="203"/>
      <c r="AA471" s="58" t="s">
        <v>64</v>
      </c>
      <c r="AD471" s="258" t="str">
        <f>IF(CONTRATOS[[#This Row],[DIAS_CONTRATO]]&lt;=1800,"PRAZO LEGAL",IF(CONTRATOS[[#This Row],[DIAS_CONTRATO]]&lt;=2130,"EXCEPCIONAL","EMERGENCIAL"))</f>
        <v>PRAZO LEGAL</v>
      </c>
      <c r="AE471" s="194" t="str">
        <f>YEAR(L471) &amp; " - " &amp; IF(MONTH(L471)&lt;=3, "1º Trimestre", IF(MONTH(L471)&lt;=6, "2º Trimestre", IF(MONTH(L471)&lt;=9, "3º Trimestre", IF(MONTH(L471)&lt;=12, "4º Trimestre"))))</f>
        <v>2024 - 3º Trimestre</v>
      </c>
      <c r="AF471" s="197">
        <f>CONTRATOS[[#This Row],[TÉRMINO]]-60</f>
        <v>45500</v>
      </c>
      <c r="AG471" s="116" t="str">
        <f>IF(Z471="","Sem informação", IF(Z471&lt;=AF471, "Dentro do prazo", "Fora do prazo"))</f>
        <v>Sem informação</v>
      </c>
      <c r="AH471" s="262" t="s">
        <v>1306</v>
      </c>
      <c r="AJ471" s="194" t="s">
        <v>1070</v>
      </c>
      <c r="AK471" s="194" t="s">
        <v>1070</v>
      </c>
      <c r="AL471" s="194" t="s">
        <v>87</v>
      </c>
      <c r="AM471" s="194" t="s">
        <v>69</v>
      </c>
      <c r="AN471" s="194" t="s">
        <v>69</v>
      </c>
      <c r="AO471" s="205" t="s">
        <v>2770</v>
      </c>
      <c r="AP471" s="206">
        <f ca="1">CONTRATOS[[#This Row],[TÉRMINO]]-TODAY()</f>
        <v>-614</v>
      </c>
      <c r="AQ471" s="194">
        <f>IF(YEAR(CONTRATOS[[#This Row],[TÉRMINO]])=2024,INT((MONTH(CONTRATOS[[#This Row],[TÉRMINO]])+2)/3),"")</f>
        <v>3</v>
      </c>
      <c r="AS471" s="58" t="str">
        <f ca="1">IF(TODAY()-AB471&gt;365,"Iniciar Processo de Reajuste","Aguardar anualidade")</f>
        <v>Iniciar Processo de Reajuste</v>
      </c>
      <c r="AT471" s="58" t="str">
        <f>_xlfn.CONCAT(TEXT(B471,"000"),"/",C471)</f>
        <v>022/2023</v>
      </c>
      <c r="AU471" s="58"/>
      <c r="AV471" s="58" t="str" cm="1">
        <f t="array" ref="AV471">IF(CONTRATOS[[#This Row],[NOME DO FISCAL ]]="Sem indicação",
   CONTRATOS[[#This Row],[NOME DO FISCAL ]],
   _xlfn.LET(
      _xlpm.s, " "&amp;TRIM(CONTRATOS[[#This Row],[NOME DO FISCAL ]]),
      _xlpm.n, LEN(_xlpm.s)-1,
      _xlpm.idx, _xlfn.SEQUENCE(1,_xlpm.n),
      _xlpm.letras, IF(MID(_xlpm.s,_xlpm.idx,1)=" ", MID(_xlpm.s,_xlpm.idx+1,1), ""),
      _xlfn.TEXTJOIN("",TRUE,_xlpm.letras)
   )
)</f>
        <v>RSdN</v>
      </c>
      <c r="AW471" s="57" t="str">
        <f>IF(CONTRATOS[[#This Row],[FISCAL DEMANDANTE]]="sem indicação",CONTRATOS[[#This Row],[FISCAL TECNICO]],CONTRATOS[[#This Row],[FISCAL DEMANDANTE]])</f>
        <v>Ramon Santos do Nascimento</v>
      </c>
      <c r="AX471" s="540" t="str" cm="1">
        <f t="array" ref="AX47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ARP não encontrada</v>
      </c>
      <c r="AY471" s="58" t="str">
        <f>_xlfn.CONCAT(CONTRATOS[[#This Row],[ARP ou CONTRATO]],CONTRATOS[[#This Row],[N°ANO]])</f>
        <v>ARP022/2023</v>
      </c>
      <c r="AZ471" s="293" t="str">
        <f>IF(ISNUMBER(FIND("8.666",AA471)),
"Nos termos da Portaria n° 3.615/2021-GP, a prorrogação de contratos administrativos deverá ser instaurada com antecedência mínima de 60 (sessenta) dias do término da vigência, mediante envio do respectivo expediente à SEADM, via SEI.",
IF(ISNUMBER(FIND("14.133",AA471)),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71" s="556"/>
    </row>
    <row r="472" spans="1:53" s="194" customFormat="1" ht="60">
      <c r="A472" s="58" t="s">
        <v>52</v>
      </c>
      <c r="B472" s="68" t="s">
        <v>637</v>
      </c>
      <c r="C472" s="69">
        <v>2021</v>
      </c>
      <c r="D472" s="57" t="s">
        <v>2774</v>
      </c>
      <c r="E472" s="58" t="s">
        <v>2775</v>
      </c>
      <c r="F472" s="59" t="s">
        <v>2776</v>
      </c>
      <c r="G472" s="115" t="s">
        <v>144</v>
      </c>
      <c r="H472" s="58" t="s">
        <v>111</v>
      </c>
      <c r="I472" s="60" t="s">
        <v>2777</v>
      </c>
      <c r="J472" s="61">
        <v>44467</v>
      </c>
      <c r="K472" s="62" t="str">
        <f>TEXT(J472,"DD/MM/AA")</f>
        <v>28/09/21</v>
      </c>
      <c r="L472" s="61">
        <v>45563</v>
      </c>
      <c r="M472" s="63" t="str">
        <f>TEXT(L472,"DD/MM/AA")</f>
        <v>28/09/24</v>
      </c>
      <c r="N472" s="62">
        <f>_xlfn.DAYS(CONTRATOS[[#This Row],[TÉRMINO]],CONTRATOS[[#This Row],[INÍCIO]])</f>
        <v>1096</v>
      </c>
      <c r="O472" s="64" t="str">
        <f ca="1">IF(ISBLANK(CONTRATOS[[#This Row],[TÉRMINO]]),"-",IF(ISNUMBER(CONTRATOS[[#This Row],[TÉRMINO]]),IF(CONTRATOS[[#This Row],[TÉRMINO]]&lt;TODAY(),"EXPIRADO",CONTRATOS[[#This Row],[TÉRMINO]]-TODAY()),"INDETERMINADO"))</f>
        <v>EXPIRADO</v>
      </c>
      <c r="P472" s="64" t="str">
        <f ca="1">IF(O472="EXPIRADO","EXPIRADO",(IF(O472&lt;=30,"INFERIOR A 30 DIAS",(IF(O472&lt;=60,"INFERIOR A 60 DIAS",(IF(O472&lt;=90,"INFERIOR A 90 DIAS",(IF(O472&lt;=120,"INFERIOR A 120 DIAS",(IF(O472&lt;150,"INFERIOR A 150 DIAS",(IF(O472=150,"150 DIAS","SUPERIOR A 150 DIAS")))))))))))))</f>
        <v>EXPIRADO</v>
      </c>
      <c r="Q472" s="64" t="str">
        <f ca="1">IF(CONTRATOS[[#This Row],[TÉRMINO]]="","VIGENTE",IF(CONTRATOS[[#This Row],[TÉRMINO]]&gt;=TODAY(),"VIGENTE","EXPIRADO"))</f>
        <v>EXPIRADO</v>
      </c>
      <c r="R472" s="72">
        <v>1713560</v>
      </c>
      <c r="S472" s="65" t="s">
        <v>60</v>
      </c>
      <c r="T472" s="66">
        <f>IF(LEFT(AY472,3)="ARP",
    0,
    IFERROR(VLOOKUP(AY472,'M.11 Contratos execução'!A:V,17,FALSE),0)
)</f>
        <v>0</v>
      </c>
      <c r="U472" s="58" t="s">
        <v>98</v>
      </c>
      <c r="V472" s="58" t="s">
        <v>2778</v>
      </c>
      <c r="W472" s="96" t="str" cm="1">
        <f t="array" ref="W47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472" s="96">
        <f>CONTRATOS[[#This Row],[VALOR GLOBAL INICIAL]]</f>
        <v>1713560</v>
      </c>
      <c r="Y472" s="67" t="s">
        <v>2779</v>
      </c>
      <c r="Z472" s="158"/>
      <c r="AA472" s="58" t="s">
        <v>64</v>
      </c>
      <c r="AB472" s="58"/>
      <c r="AC472" s="58" t="s">
        <v>101</v>
      </c>
      <c r="AD472" s="58" t="str">
        <f>IF(CONTRATOS[[#This Row],[DIAS_CONTRATO]]&lt;=1800,"PRAZO LEGAL",IF(CONTRATOS[[#This Row],[DIAS_CONTRATO]]&lt;=2130,"EXCEPCIONAL","EMERGENCIAL"))</f>
        <v>PRAZO LEGAL</v>
      </c>
      <c r="AE472" s="58" t="str">
        <f>YEAR(L472) &amp; " - " &amp; IF(MONTH(L472)&lt;=3, "1º Trimestre", IF(MONTH(L472)&lt;=6, "2º Trimestre", IF(MONTH(L472)&lt;=9, "3º Trimestre", IF(MONTH(L472)&lt;=12, "4º Trimestre"))))</f>
        <v>2024 - 3º Trimestre</v>
      </c>
      <c r="AF472" s="61">
        <f>CONTRATOS[[#This Row],[TÉRMINO]]-60</f>
        <v>45503</v>
      </c>
      <c r="AG472" s="116" t="str">
        <f>IF(Z472="","Sem informação", IF(Z472&lt;=AF472, "Dentro do prazo", "Fora do prazo"))</f>
        <v>Sem informação</v>
      </c>
      <c r="AH472" s="79" t="s">
        <v>115</v>
      </c>
      <c r="AI472" s="74"/>
      <c r="AJ472" s="58" t="s">
        <v>350</v>
      </c>
      <c r="AK472" s="58" t="s">
        <v>322</v>
      </c>
      <c r="AL472" s="58" t="s">
        <v>2780</v>
      </c>
      <c r="AM472" s="115" t="s">
        <v>322</v>
      </c>
      <c r="AN472" s="115" t="s">
        <v>2781</v>
      </c>
      <c r="AO472" s="134" t="s">
        <v>2782</v>
      </c>
      <c r="AP472" s="143">
        <f ca="1">CONTRATOS[[#This Row],[TÉRMINO]]-TODAY()</f>
        <v>-611</v>
      </c>
      <c r="AQ472" s="58">
        <f>IF(YEAR(CONTRATOS[[#This Row],[TÉRMINO]])=2024,INT((MONTH(CONTRATOS[[#This Row],[TÉRMINO]])+2)/3),"")</f>
        <v>3</v>
      </c>
      <c r="AR472" s="58"/>
      <c r="AS472" s="58" t="str">
        <f ca="1">IF(TODAY()-AB472&gt;365,"Iniciar Processo de Reajuste","Aguardar anualidade")</f>
        <v>Iniciar Processo de Reajuste</v>
      </c>
      <c r="AT472" s="58" t="str">
        <f>_xlfn.CONCAT(TEXT(B472,"000"),"/",C472)</f>
        <v>045/2021</v>
      </c>
      <c r="AU472" s="58"/>
      <c r="AV472" s="58" t="str" cm="1">
        <f t="array" ref="AV472">IF(CONTRATOS[[#This Row],[NOME DO FISCAL ]]="Sem indicação",
   CONTRATOS[[#This Row],[NOME DO FISCAL ]],
   _xlfn.LET(
      _xlpm.s, " "&amp;TRIM(CONTRATOS[[#This Row],[NOME DO FISCAL ]]),
      _xlpm.n, LEN(_xlpm.s)-1,
      _xlpm.idx, _xlfn.SEQUENCE(1,_xlpm.n),
      _xlpm.letras, IF(MID(_xlpm.s,_xlpm.idx,1)=" ", MID(_xlpm.s,_xlpm.idx+1,1), ""),
      _xlfn.TEXTJOIN("",TRUE,_xlpm.letras)
   )
)</f>
        <v>EJMB</v>
      </c>
      <c r="AW472" s="57" t="str">
        <f>IF(CONTRATOS[[#This Row],[FISCAL DEMANDANTE]]="sem indicação",CONTRATOS[[#This Row],[FISCAL TECNICO]],CONTRATOS[[#This Row],[FISCAL DEMANDANTE]])</f>
        <v>Erick Johny Maciel Bol</v>
      </c>
      <c r="AX472" s="540" t="str" cm="1">
        <f t="array" ref="AX47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472" s="58" t="str">
        <f>_xlfn.CONCAT(CONTRATOS[[#This Row],[ARP ou CONTRATO]],CONTRATOS[[#This Row],[N°ANO]])</f>
        <v>CONTRATO045/2021</v>
      </c>
      <c r="AZ472" s="293" t="str">
        <f>IF(ISNUMBER(FIND("8.666",AA472)),
"Nos termos da Portaria n° 3.615/2021-GP, a prorrogação de contratos administrativos deverá ser instaurada com antecedência mínima de 60 (sessenta) dias do término da vigência, mediante envio do respectivo expediente à SEADM, via SEI.",
IF(ISNUMBER(FIND("14.133",AA472)),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72" s="556"/>
    </row>
    <row r="473" spans="1:53" s="194" customFormat="1" ht="60">
      <c r="A473" s="58" t="s">
        <v>71</v>
      </c>
      <c r="B473" s="195" t="s">
        <v>338</v>
      </c>
      <c r="C473" s="194">
        <v>2023</v>
      </c>
      <c r="D473" s="195" t="s">
        <v>2783</v>
      </c>
      <c r="E473" s="194" t="s">
        <v>2784</v>
      </c>
      <c r="F473" s="196" t="s">
        <v>2785</v>
      </c>
      <c r="G473" s="195" t="s">
        <v>57</v>
      </c>
      <c r="H473" s="194" t="s">
        <v>58</v>
      </c>
      <c r="I473" s="194" t="s">
        <v>2786</v>
      </c>
      <c r="J473" s="197">
        <v>45197</v>
      </c>
      <c r="K473" s="198" t="str">
        <f>TEXT(J473,"DD/MM/AA")</f>
        <v>28/09/23</v>
      </c>
      <c r="L473" s="197">
        <v>45563</v>
      </c>
      <c r="M473" s="199" t="str">
        <f>TEXT(L473,"DD/MM/AA")</f>
        <v>28/09/24</v>
      </c>
      <c r="N473" s="198">
        <f>_xlfn.DAYS(CONTRATOS[[#This Row],[TÉRMINO]],CONTRATOS[[#This Row],[INÍCIO]])</f>
        <v>366</v>
      </c>
      <c r="O473" s="200" t="str">
        <f ca="1">IF(ISBLANK(CONTRATOS[[#This Row],[TÉRMINO]]),"-",IF(ISNUMBER(CONTRATOS[[#This Row],[TÉRMINO]]),IF(CONTRATOS[[#This Row],[TÉRMINO]]&lt;TODAY(),"EXPIRADO",CONTRATOS[[#This Row],[TÉRMINO]]-TODAY()),"INDETERMINADO"))</f>
        <v>EXPIRADO</v>
      </c>
      <c r="P473" s="200" t="str">
        <f ca="1">IF(O473="EXPIRADO","EXPIRADO",(IF(O473&lt;=30,"INFERIOR A 30 DIAS",(IF(O473&lt;=60,"INFERIOR A 60 DIAS",(IF(O473&lt;=90,"INFERIOR A 90 DIAS",(IF(O473&lt;=120,"INFERIOR A 120 DIAS",(IF(O473&lt;150,"INFERIOR A 150 DIAS",(IF(O473=150,"150 DIAS","SUPERIOR A 150 DIAS")))))))))))))</f>
        <v>EXPIRADO</v>
      </c>
      <c r="Q473" s="200" t="str">
        <f ca="1">IF(CONTRATOS[[#This Row],[TÉRMINO]]="","VIGENTE",IF(CONTRATOS[[#This Row],[TÉRMINO]]&gt;=TODAY(),"VIGENTE","EXPIRADO"))</f>
        <v>EXPIRADO</v>
      </c>
      <c r="R473" s="303">
        <v>51799</v>
      </c>
      <c r="S473" s="257" t="s">
        <v>60</v>
      </c>
      <c r="T473" s="66">
        <f>IF(LEFT(AY473,3)="ARP",
    0,
    IFERROR(VLOOKUP(AY473,'M.11 Contratos execução'!A:V,17,FALSE),0)
)</f>
        <v>0</v>
      </c>
      <c r="U473" s="58" t="s">
        <v>78</v>
      </c>
      <c r="V473" s="201" t="s">
        <v>2787</v>
      </c>
      <c r="W473" s="96" cm="1">
        <f t="array" ref="W47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73" s="96">
        <f>CONTRATOS[[#This Row],[VALOR GLOBAL INICIAL]]</f>
        <v>51799</v>
      </c>
      <c r="Y473" s="284">
        <v>8666</v>
      </c>
      <c r="Z473" s="203"/>
      <c r="AA473" s="58" t="s">
        <v>64</v>
      </c>
      <c r="AD473" s="258" t="str">
        <f>IF(CONTRATOS[[#This Row],[DIAS_CONTRATO]]&lt;=1800,"PRAZO LEGAL",IF(CONTRATOS[[#This Row],[DIAS_CONTRATO]]&lt;=2130,"EXCEPCIONAL","EMERGENCIAL"))</f>
        <v>PRAZO LEGAL</v>
      </c>
      <c r="AE473" s="194" t="str">
        <f>YEAR(L473) &amp; " - " &amp; IF(MONTH(L473)&lt;=3, "1º Trimestre", IF(MONTH(L473)&lt;=6, "2º Trimestre", IF(MONTH(L473)&lt;=9, "3º Trimestre", IF(MONTH(L473)&lt;=12, "4º Trimestre"))))</f>
        <v>2024 - 3º Trimestre</v>
      </c>
      <c r="AF473" s="197">
        <f>CONTRATOS[[#This Row],[TÉRMINO]]-60</f>
        <v>45503</v>
      </c>
      <c r="AG473" s="116" t="str">
        <f>IF(Z473="","Sem informação", IF(Z473&lt;=AF473, "Dentro do prazo", "Fora do prazo"))</f>
        <v>Sem informação</v>
      </c>
      <c r="AH473" s="262" t="s">
        <v>1306</v>
      </c>
      <c r="AJ473" s="194" t="s">
        <v>164</v>
      </c>
      <c r="AK473" s="194" t="s">
        <v>866</v>
      </c>
      <c r="AL473" s="194" t="s">
        <v>166</v>
      </c>
      <c r="AM473" s="194" t="s">
        <v>69</v>
      </c>
      <c r="AN473" s="194" t="s">
        <v>69</v>
      </c>
      <c r="AO473" s="205" t="s">
        <v>2788</v>
      </c>
      <c r="AP473" s="206">
        <f ca="1">CONTRATOS[[#This Row],[TÉRMINO]]-TODAY()</f>
        <v>-611</v>
      </c>
      <c r="AQ473" s="194">
        <f>IF(YEAR(CONTRATOS[[#This Row],[TÉRMINO]])=2024,INT((MONTH(CONTRATOS[[#This Row],[TÉRMINO]])+2)/3),"")</f>
        <v>3</v>
      </c>
      <c r="AS473" s="58" t="str">
        <f ca="1">IF(TODAY()-AB473&gt;365,"Iniciar Processo de Reajuste","Aguardar anualidade")</f>
        <v>Iniciar Processo de Reajuste</v>
      </c>
      <c r="AT473" s="58" t="str">
        <f>_xlfn.CONCAT(TEXT(B473,"000"),"/",C473)</f>
        <v>021/2023</v>
      </c>
      <c r="AU473" s="58"/>
      <c r="AV473" s="58" t="str" cm="1">
        <f t="array" ref="AV473">IF(CONTRATOS[[#This Row],[NOME DO FISCAL ]]="Sem indicação",
   CONTRATOS[[#This Row],[NOME DO FISCAL ]],
   _xlfn.LET(
      _xlpm.s, " "&amp;TRIM(CONTRATOS[[#This Row],[NOME DO FISCAL ]]),
      _xlpm.n, LEN(_xlpm.s)-1,
      _xlpm.idx, _xlfn.SEQUENCE(1,_xlpm.n),
      _xlpm.letras, IF(MID(_xlpm.s,_xlpm.idx,1)=" ", MID(_xlpm.s,_xlpm.idx+1,1), ""),
      _xlfn.TEXTJOIN("",TRUE,_xlpm.letras)
   )
)</f>
        <v>RWFdC</v>
      </c>
      <c r="AW473" s="57" t="str">
        <f>IF(CONTRATOS[[#This Row],[FISCAL DEMANDANTE]]="sem indicação",CONTRATOS[[#This Row],[FISCAL TECNICO]],CONTRATOS[[#This Row],[FISCAL DEMANDANTE]])</f>
        <v>Randal Willams Ferreira de Castro</v>
      </c>
      <c r="AX473" s="540" cm="1">
        <f t="array" ref="AX47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73" s="58" t="str">
        <f>_xlfn.CONCAT(CONTRATOS[[#This Row],[ARP ou CONTRATO]],CONTRATOS[[#This Row],[N°ANO]])</f>
        <v>ARP021/2023</v>
      </c>
      <c r="AZ473" s="293" t="str">
        <f>IF(ISNUMBER(FIND("8.666",AA473)),
"Nos termos da Portaria n° 3.615/2021-GP, a prorrogação de contratos administrativos deverá ser instaurada com antecedência mínima de 60 (sessenta) dias do término da vigência, mediante envio do respectivo expediente à SEADM, via SEI.",
IF(ISNUMBER(FIND("14.133",AA473)),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73" s="556"/>
    </row>
    <row r="474" spans="1:53" ht="60">
      <c r="A474" s="58" t="s">
        <v>71</v>
      </c>
      <c r="B474" s="195" t="s">
        <v>1011</v>
      </c>
      <c r="C474" s="194">
        <v>2023</v>
      </c>
      <c r="D474" s="195" t="s">
        <v>2789</v>
      </c>
      <c r="E474" s="194" t="s">
        <v>2790</v>
      </c>
      <c r="F474" s="196" t="s">
        <v>2791</v>
      </c>
      <c r="G474" s="195" t="s">
        <v>76</v>
      </c>
      <c r="H474" s="194" t="s">
        <v>58</v>
      </c>
      <c r="I474" s="194" t="s">
        <v>1525</v>
      </c>
      <c r="J474" s="197">
        <v>45197</v>
      </c>
      <c r="K474" s="198" t="str">
        <f>TEXT(J474,"DD/MM/AA")</f>
        <v>28/09/23</v>
      </c>
      <c r="L474" s="197">
        <v>45563</v>
      </c>
      <c r="M474" s="199" t="str">
        <f>TEXT(L474,"DD/MM/AA")</f>
        <v>28/09/24</v>
      </c>
      <c r="N474" s="198">
        <f>_xlfn.DAYS(CONTRATOS[[#This Row],[TÉRMINO]],CONTRATOS[[#This Row],[INÍCIO]])</f>
        <v>366</v>
      </c>
      <c r="O474" s="200" t="str">
        <f ca="1">IF(ISBLANK(CONTRATOS[[#This Row],[TÉRMINO]]),"-",IF(ISNUMBER(CONTRATOS[[#This Row],[TÉRMINO]]),IF(CONTRATOS[[#This Row],[TÉRMINO]]&lt;TODAY(),"EXPIRADO",CONTRATOS[[#This Row],[TÉRMINO]]-TODAY()),"INDETERMINADO"))</f>
        <v>EXPIRADO</v>
      </c>
      <c r="P474" s="200" t="str">
        <f ca="1">IF(O474="EXPIRADO","EXPIRADO",(IF(O474&lt;=30,"INFERIOR A 30 DIAS",(IF(O474&lt;=60,"INFERIOR A 60 DIAS",(IF(O474&lt;=90,"INFERIOR A 90 DIAS",(IF(O474&lt;=120,"INFERIOR A 120 DIAS",(IF(O474&lt;150,"INFERIOR A 150 DIAS",(IF(O474=150,"150 DIAS","SUPERIOR A 150 DIAS")))))))))))))</f>
        <v>EXPIRADO</v>
      </c>
      <c r="Q474" s="200" t="str">
        <f ca="1">IF(CONTRATOS[[#This Row],[TÉRMINO]]="","VIGENTE",IF(CONTRATOS[[#This Row],[TÉRMINO]]&gt;=TODAY(),"VIGENTE","EXPIRADO"))</f>
        <v>EXPIRADO</v>
      </c>
      <c r="R474" s="304">
        <v>153280</v>
      </c>
      <c r="S474" s="257" t="s">
        <v>60</v>
      </c>
      <c r="T474" s="66">
        <f>IF(LEFT(AY474,3)="ARP",
    0,
    IFERROR(VLOOKUP(AY474,'M.11 Contratos execução'!A:V,17,FALSE),0)
)</f>
        <v>0</v>
      </c>
      <c r="U474" s="58" t="s">
        <v>78</v>
      </c>
      <c r="V474" s="201" t="s">
        <v>2792</v>
      </c>
      <c r="W474" s="96" t="str" cm="1">
        <f t="array" ref="W47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ARP não encontrada</v>
      </c>
      <c r="X474" s="96">
        <f>CONTRATOS[[#This Row],[VALOR GLOBAL INICIAL]]</f>
        <v>153280</v>
      </c>
      <c r="Y474" s="284">
        <v>8666</v>
      </c>
      <c r="Z474" s="203"/>
      <c r="AA474" s="58" t="s">
        <v>64</v>
      </c>
      <c r="AB474" s="194"/>
      <c r="AC474" s="194"/>
      <c r="AD474" s="204" t="str">
        <f>IF(CONTRATOS[[#This Row],[DIAS_CONTRATO]]&lt;=1800,"PRAZO LEGAL",IF(CONTRATOS[[#This Row],[DIAS_CONTRATO]]&lt;=2130,"EXCEPCIONAL","EMERGENCIAL"))</f>
        <v>PRAZO LEGAL</v>
      </c>
      <c r="AE474" s="194" t="str">
        <f>YEAR(L474) &amp; " - " &amp; IF(MONTH(L474)&lt;=3, "1º Trimestre", IF(MONTH(L474)&lt;=6, "2º Trimestre", IF(MONTH(L474)&lt;=9, "3º Trimestre", IF(MONTH(L474)&lt;=12, "4º Trimestre"))))</f>
        <v>2024 - 3º Trimestre</v>
      </c>
      <c r="AF474" s="197">
        <f>CONTRATOS[[#This Row],[TÉRMINO]]-60</f>
        <v>45503</v>
      </c>
      <c r="AG474" s="116" t="str">
        <f>IF(Z474="","Sem informação", IF(Z474&lt;=AF474, "Dentro do prazo", "Fora do prazo"))</f>
        <v>Sem informação</v>
      </c>
      <c r="AH474" s="262" t="s">
        <v>1306</v>
      </c>
      <c r="AI474" s="194"/>
      <c r="AJ474" s="194" t="s">
        <v>2593</v>
      </c>
      <c r="AK474" s="194" t="s">
        <v>547</v>
      </c>
      <c r="AL474" s="194" t="s">
        <v>547</v>
      </c>
      <c r="AM474" s="194" t="s">
        <v>69</v>
      </c>
      <c r="AN474" s="194" t="s">
        <v>69</v>
      </c>
      <c r="AO474" s="205" t="s">
        <v>2793</v>
      </c>
      <c r="AP474" s="206">
        <f ca="1">CONTRATOS[[#This Row],[TÉRMINO]]-TODAY()</f>
        <v>-611</v>
      </c>
      <c r="AQ474" s="194">
        <f>IF(YEAR(CONTRATOS[[#This Row],[TÉRMINO]])=2024,INT((MONTH(CONTRATOS[[#This Row],[TÉRMINO]])+2)/3),"")</f>
        <v>3</v>
      </c>
      <c r="AR474" s="194"/>
      <c r="AS474" s="58" t="str">
        <f ca="1">IF(TODAY()-AB474&gt;365,"Iniciar Processo de Reajuste","Aguardar anualidade")</f>
        <v>Iniciar Processo de Reajuste</v>
      </c>
      <c r="AT474" s="58" t="str">
        <f>_xlfn.CONCAT(TEXT(B474,"000"),"/",C474)</f>
        <v>023/2023</v>
      </c>
      <c r="AU474" s="58"/>
      <c r="AV474" s="58" t="str" cm="1">
        <f t="array" ref="AV474">IF(CONTRATOS[[#This Row],[NOME DO FISCAL ]]="Sem indicação",
   CONTRATOS[[#This Row],[NOME DO FISCAL ]],
   _xlfn.LET(
      _xlpm.s, " "&amp;TRIM(CONTRATOS[[#This Row],[NOME DO FISCAL ]]),
      _xlpm.n, LEN(_xlpm.s)-1,
      _xlpm.idx, _xlfn.SEQUENCE(1,_xlpm.n),
      _xlpm.letras, IF(MID(_xlpm.s,_xlpm.idx,1)=" ", MID(_xlpm.s,_xlpm.idx+1,1), ""),
      _xlfn.TEXTJOIN("",TRUE,_xlpm.letras)
   )
)</f>
        <v>LSCB</v>
      </c>
      <c r="AW474" s="57" t="str">
        <f>IF(CONTRATOS[[#This Row],[FISCAL DEMANDANTE]]="sem indicação",CONTRATOS[[#This Row],[FISCAL TECNICO]],CONTRATOS[[#This Row],[FISCAL DEMANDANTE]])</f>
        <v>Leandro Soares Costa Borges</v>
      </c>
      <c r="AX474" s="540" t="str" cm="1">
        <f t="array" ref="AX47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ARP não encontrada</v>
      </c>
      <c r="AY474" s="58" t="str">
        <f>_xlfn.CONCAT(CONTRATOS[[#This Row],[ARP ou CONTRATO]],CONTRATOS[[#This Row],[N°ANO]])</f>
        <v>ARP023/2023</v>
      </c>
      <c r="AZ474" s="293" t="str">
        <f>IF(ISNUMBER(FIND("8.666",AA474)),
"Nos termos da Portaria n° 3.615/2021-GP, a prorrogação de contratos administrativos deverá ser instaurada com antecedência mínima de 60 (sessenta) dias do término da vigência, mediante envio do respectivo expediente à SEADM, via SEI.",
IF(ISNUMBER(FIND("14.133",AA474)),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74" s="556"/>
    </row>
    <row r="475" spans="1:53" ht="60">
      <c r="A475" s="58" t="s">
        <v>71</v>
      </c>
      <c r="B475" s="195" t="s">
        <v>1157</v>
      </c>
      <c r="C475" s="194">
        <v>2023</v>
      </c>
      <c r="D475" s="195" t="s">
        <v>2794</v>
      </c>
      <c r="E475" s="194" t="s">
        <v>1909</v>
      </c>
      <c r="F475" s="196" t="s">
        <v>2795</v>
      </c>
      <c r="G475" s="195" t="s">
        <v>57</v>
      </c>
      <c r="H475" s="194" t="s">
        <v>58</v>
      </c>
      <c r="I475" s="194" t="s">
        <v>2796</v>
      </c>
      <c r="J475" s="197">
        <v>45198</v>
      </c>
      <c r="K475" s="198" t="str">
        <f>TEXT(J475,"DD/MM/AA")</f>
        <v>29/09/23</v>
      </c>
      <c r="L475" s="197">
        <v>45564</v>
      </c>
      <c r="M475" s="199" t="str">
        <f>TEXT(L475,"DD/MM/AA")</f>
        <v>29/09/24</v>
      </c>
      <c r="N475" s="198">
        <f>_xlfn.DAYS(CONTRATOS[[#This Row],[TÉRMINO]],CONTRATOS[[#This Row],[INÍCIO]])</f>
        <v>366</v>
      </c>
      <c r="O475" s="200" t="str">
        <f ca="1">IF(ISBLANK(CONTRATOS[[#This Row],[TÉRMINO]]),"-",IF(ISNUMBER(CONTRATOS[[#This Row],[TÉRMINO]]),IF(CONTRATOS[[#This Row],[TÉRMINO]]&lt;TODAY(),"EXPIRADO",CONTRATOS[[#This Row],[TÉRMINO]]-TODAY()),"INDETERMINADO"))</f>
        <v>EXPIRADO</v>
      </c>
      <c r="P475" s="200" t="str">
        <f ca="1">IF(O475="EXPIRADO","EXPIRADO",(IF(O475&lt;=30,"INFERIOR A 30 DIAS",(IF(O475&lt;=60,"INFERIOR A 60 DIAS",(IF(O475&lt;=90,"INFERIOR A 90 DIAS",(IF(O475&lt;=120,"INFERIOR A 120 DIAS",(IF(O475&lt;150,"INFERIOR A 150 DIAS",(IF(O475=150,"150 DIAS","SUPERIOR A 150 DIAS")))))))))))))</f>
        <v>EXPIRADO</v>
      </c>
      <c r="Q475" s="200" t="str">
        <f ca="1">IF(CONTRATOS[[#This Row],[TÉRMINO]]="","VIGENTE",IF(CONTRATOS[[#This Row],[TÉRMINO]]&gt;=TODAY(),"VIGENTE","EXPIRADO"))</f>
        <v>EXPIRADO</v>
      </c>
      <c r="R475" s="304">
        <v>67135.95</v>
      </c>
      <c r="S475" s="257" t="s">
        <v>60</v>
      </c>
      <c r="T475" s="66">
        <f>IF(LEFT(AY475,3)="ARP",
    0,
    IFERROR(VLOOKUP(AY475,'M.11 Contratos execução'!A:V,17,FALSE),0)
)</f>
        <v>0</v>
      </c>
      <c r="U475" s="58" t="s">
        <v>78</v>
      </c>
      <c r="V475" s="201" t="s">
        <v>2797</v>
      </c>
      <c r="W475" s="96" cm="1">
        <f t="array" ref="W47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75" s="96">
        <f>CONTRATOS[[#This Row],[VALOR GLOBAL INICIAL]]</f>
        <v>67135.95</v>
      </c>
      <c r="Y475" s="284">
        <v>8666</v>
      </c>
      <c r="Z475" s="203"/>
      <c r="AA475" s="58" t="s">
        <v>64</v>
      </c>
      <c r="AB475" s="194"/>
      <c r="AC475" s="194"/>
      <c r="AD475" s="258" t="str">
        <f>IF(CONTRATOS[[#This Row],[DIAS_CONTRATO]]&lt;=1800,"PRAZO LEGAL",IF(CONTRATOS[[#This Row],[DIAS_CONTRATO]]&lt;=2130,"EXCEPCIONAL","EMERGENCIAL"))</f>
        <v>PRAZO LEGAL</v>
      </c>
      <c r="AE475" s="194" t="str">
        <f>YEAR(L475) &amp; " - " &amp; IF(MONTH(L475)&lt;=3, "1º Trimestre", IF(MONTH(L475)&lt;=6, "2º Trimestre", IF(MONTH(L475)&lt;=9, "3º Trimestre", IF(MONTH(L475)&lt;=12, "4º Trimestre"))))</f>
        <v>2024 - 3º Trimestre</v>
      </c>
      <c r="AF475" s="197">
        <f>CONTRATOS[[#This Row],[TÉRMINO]]-60</f>
        <v>45504</v>
      </c>
      <c r="AG475" s="116" t="str">
        <f>IF(Z475="","Sem informação", IF(Z475&lt;=AF475, "Dentro do prazo", "Fora do prazo"))</f>
        <v>Sem informação</v>
      </c>
      <c r="AH475" s="262" t="s">
        <v>1306</v>
      </c>
      <c r="AI475" s="194"/>
      <c r="AJ475" s="194" t="s">
        <v>164</v>
      </c>
      <c r="AK475" s="194" t="s">
        <v>166</v>
      </c>
      <c r="AL475" s="194" t="s">
        <v>866</v>
      </c>
      <c r="AM475" s="194" t="s">
        <v>69</v>
      </c>
      <c r="AN475" s="194" t="s">
        <v>69</v>
      </c>
      <c r="AO475" s="205" t="s">
        <v>2788</v>
      </c>
      <c r="AP475" s="206">
        <f ca="1">CONTRATOS[[#This Row],[TÉRMINO]]-TODAY()</f>
        <v>-610</v>
      </c>
      <c r="AQ475" s="194">
        <f>IF(YEAR(CONTRATOS[[#This Row],[TÉRMINO]])=2024,INT((MONTH(CONTRATOS[[#This Row],[TÉRMINO]])+2)/3),"")</f>
        <v>3</v>
      </c>
      <c r="AR475" s="194"/>
      <c r="AS475" s="58" t="str">
        <f ca="1">IF(TODAY()-AB475&gt;365,"Iniciar Processo de Reajuste","Aguardar anualidade")</f>
        <v>Iniciar Processo de Reajuste</v>
      </c>
      <c r="AT475" s="58" t="str">
        <f>_xlfn.CONCAT(TEXT(B475,"000"),"/",C475)</f>
        <v>024/2023</v>
      </c>
      <c r="AU475" s="58"/>
      <c r="AV475" s="58" t="str" cm="1">
        <f t="array" ref="AV475">IF(CONTRATOS[[#This Row],[NOME DO FISCAL ]]="Sem indicação",
   CONTRATOS[[#This Row],[NOME DO FISCAL ]],
   _xlfn.LET(
      _xlpm.s, " "&amp;TRIM(CONTRATOS[[#This Row],[NOME DO FISCAL ]]),
      _xlpm.n, LEN(_xlpm.s)-1,
      _xlpm.idx, _xlfn.SEQUENCE(1,_xlpm.n),
      _xlpm.letras, IF(MID(_xlpm.s,_xlpm.idx,1)=" ", MID(_xlpm.s,_xlpm.idx+1,1), ""),
      _xlfn.TEXTJOIN("",TRUE,_xlpm.letras)
   )
)</f>
        <v>JLMP</v>
      </c>
      <c r="AW475" s="57" t="str">
        <f>IF(CONTRATOS[[#This Row],[FISCAL DEMANDANTE]]="sem indicação",CONTRATOS[[#This Row],[FISCAL TECNICO]],CONTRATOS[[#This Row],[FISCAL DEMANDANTE]])</f>
        <v xml:space="preserve">Jandiara Luzia Matos Pires </v>
      </c>
      <c r="AX475" s="540" cm="1">
        <f t="array" ref="AX47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75" s="58" t="str">
        <f>_xlfn.CONCAT(CONTRATOS[[#This Row],[ARP ou CONTRATO]],CONTRATOS[[#This Row],[N°ANO]])</f>
        <v>ARP024/2023</v>
      </c>
      <c r="AZ475" s="293" t="str">
        <f>IF(ISNUMBER(FIND("8.666",AA475)),
"Nos termos da Portaria n° 3.615/2021-GP, a prorrogação de contratos administrativos deverá ser instaurada com antecedência mínima de 60 (sessenta) dias do término da vigência, mediante envio do respectivo expediente à SEADM, via SEI.",
IF(ISNUMBER(FIND("14.133",AA475)),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75" s="556"/>
    </row>
    <row r="476" spans="1:53" ht="60.75">
      <c r="A476" s="58" t="s">
        <v>52</v>
      </c>
      <c r="B476" s="68" t="s">
        <v>663</v>
      </c>
      <c r="C476" s="69">
        <v>2021</v>
      </c>
      <c r="D476" s="57" t="s">
        <v>956</v>
      </c>
      <c r="E476" s="58" t="s">
        <v>957</v>
      </c>
      <c r="F476" s="59" t="s">
        <v>756</v>
      </c>
      <c r="G476" s="115" t="s">
        <v>144</v>
      </c>
      <c r="H476" s="58" t="s">
        <v>327</v>
      </c>
      <c r="I476" s="60" t="s">
        <v>757</v>
      </c>
      <c r="J476" s="61">
        <v>44503</v>
      </c>
      <c r="K476" s="62" t="str">
        <f>TEXT(J476,"DD/MM/AA")</f>
        <v>03/11/21</v>
      </c>
      <c r="L476" s="61">
        <v>44683</v>
      </c>
      <c r="M476" s="63" t="str">
        <f>TEXT(L476,"DD/MM/AA")</f>
        <v>02/05/22</v>
      </c>
      <c r="N476" s="62">
        <f>_xlfn.DAYS(CONTRATOS[[#This Row],[TÉRMINO]],CONTRATOS[[#This Row],[INÍCIO]])</f>
        <v>180</v>
      </c>
      <c r="O476" s="64" t="str">
        <f ca="1">IF(ISBLANK(CONTRATOS[[#This Row],[TÉRMINO]]),"-",IF(ISNUMBER(CONTRATOS[[#This Row],[TÉRMINO]]),IF(CONTRATOS[[#This Row],[TÉRMINO]]&lt;TODAY(),"EXPIRADO",CONTRATOS[[#This Row],[TÉRMINO]]-TODAY()),"INDETERMINADO"))</f>
        <v>EXPIRADO</v>
      </c>
      <c r="P476" s="64" t="str">
        <f ca="1">IF(O476="EXPIRADO","EXPIRADO",(IF(O476&lt;=30,"INFERIOR A 30 DIAS",(IF(O476&lt;=60,"INFERIOR A 60 DIAS",(IF(O476&lt;=90,"INFERIOR A 90 DIAS",(IF(O476&lt;=120,"INFERIOR A 120 DIAS",(IF(O476&lt;150,"INFERIOR A 150 DIAS",(IF(O476=150,"150 DIAS","SUPERIOR A 150 DIAS")))))))))))))</f>
        <v>EXPIRADO</v>
      </c>
      <c r="Q476" s="64" t="str">
        <f ca="1">IF(CONTRATOS[[#This Row],[TÉRMINO]]="","VIGENTE",IF(CONTRATOS[[#This Row],[TÉRMINO]]&gt;=TODAY(),"VIGENTE","EXPIRADO"))</f>
        <v>EXPIRADO</v>
      </c>
      <c r="R476" s="293">
        <v>50439.360000000001</v>
      </c>
      <c r="S476" s="65" t="s">
        <v>60</v>
      </c>
      <c r="T476" s="66">
        <f>IF(LEFT(AY476,3)="ARP",
    0,
    IFERROR(VLOOKUP(AY476,'M.11 Contratos execução'!A:V,17,FALSE),0)
)</f>
        <v>0</v>
      </c>
      <c r="U476" s="58" t="s">
        <v>98</v>
      </c>
      <c r="V476" s="58" t="s">
        <v>2798</v>
      </c>
      <c r="W476" s="96" t="str" cm="1">
        <f t="array" ref="W47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476" s="96">
        <f>CONTRATOS[[#This Row],[VALOR GLOBAL INICIAL]]</f>
        <v>50439.360000000001</v>
      </c>
      <c r="Y476" s="67" t="s">
        <v>2799</v>
      </c>
      <c r="Z476" s="158"/>
      <c r="AA476" s="58" t="s">
        <v>64</v>
      </c>
      <c r="AB476" s="58"/>
      <c r="AC476" s="58" t="s">
        <v>101</v>
      </c>
      <c r="AD476" s="58" t="str">
        <f>IF(CONTRATOS[[#This Row],[DIAS_CONTRATO]]&lt;=1800,"PRAZO LEGAL",IF(CONTRATOS[[#This Row],[DIAS_CONTRATO]]&lt;=2130,"EXCEPCIONAL","EMERGENCIAL"))</f>
        <v>PRAZO LEGAL</v>
      </c>
      <c r="AE476" s="58" t="str">
        <f>YEAR(L476) &amp; " - " &amp; IF(MONTH(L476)&lt;=3, "1º Trimestre", IF(MONTH(L476)&lt;=6, "2º Trimestre", IF(MONTH(L476)&lt;=9, "3º Trimestre", IF(MONTH(L476)&lt;=12, "4º Trimestre"))))</f>
        <v>2022 - 2º Trimestre</v>
      </c>
      <c r="AF476" s="61">
        <f>CONTRATOS[[#This Row],[TÉRMINO]]-60</f>
        <v>44623</v>
      </c>
      <c r="AG476" s="116" t="str">
        <f>IF(Z476="","Sem informação", IF(Z476&lt;=AF476, "Dentro do prazo", "Fora do prazo"))</f>
        <v>Sem informação</v>
      </c>
      <c r="AH476" s="79" t="s">
        <v>1306</v>
      </c>
      <c r="AJ476" s="58" t="s">
        <v>348</v>
      </c>
      <c r="AK476" s="58" t="s">
        <v>322</v>
      </c>
      <c r="AL476" s="58" t="s">
        <v>105</v>
      </c>
      <c r="AM476" s="115" t="s">
        <v>322</v>
      </c>
      <c r="AN476" s="115" t="s">
        <v>2800</v>
      </c>
      <c r="AO476" s="172" t="s">
        <v>2801</v>
      </c>
      <c r="AP476" s="143">
        <f ca="1">CONTRATOS[[#This Row],[TÉRMINO]]-TODAY()</f>
        <v>-1491</v>
      </c>
      <c r="AQ476" s="58" t="str">
        <f>IF(YEAR(CONTRATOS[[#This Row],[TÉRMINO]])=2024,INT((MONTH(CONTRATOS[[#This Row],[TÉRMINO]])+2)/3),"")</f>
        <v/>
      </c>
      <c r="AR476" s="58"/>
      <c r="AS476" s="58" t="str">
        <f ca="1">IF(TODAY()-AB476&gt;365,"Iniciar Processo de Reajuste","Aguardar anualidade")</f>
        <v>Iniciar Processo de Reajuste</v>
      </c>
      <c r="AT476" s="58" t="str">
        <f>_xlfn.CONCAT(TEXT(B476,"000"),"/",C476)</f>
        <v>051/2021</v>
      </c>
      <c r="AU476" s="58"/>
      <c r="AV476" s="58" t="str" cm="1">
        <f t="array" ref="AV476">IF(CONTRATOS[[#This Row],[NOME DO FISCAL ]]="Sem indicação",
   CONTRATOS[[#This Row],[NOME DO FISCAL ]],
   _xlfn.LET(
      _xlpm.s, " "&amp;TRIM(CONTRATOS[[#This Row],[NOME DO FISCAL ]]),
      _xlpm.n, LEN(_xlpm.s)-1,
      _xlpm.idx, _xlfn.SEQUENCE(1,_xlpm.n),
      _xlpm.letras, IF(MID(_xlpm.s,_xlpm.idx,1)=" ", MID(_xlpm.s,_xlpm.idx+1,1), ""),
      _xlfn.TEXTJOIN("",TRUE,_xlpm.letras)
   )
)</f>
        <v>EJMB</v>
      </c>
      <c r="AW476" s="57" t="str">
        <f>IF(CONTRATOS[[#This Row],[FISCAL DEMANDANTE]]="sem indicação",CONTRATOS[[#This Row],[FISCAL TECNICO]],CONTRATOS[[#This Row],[FISCAL DEMANDANTE]])</f>
        <v>Erick Johny Maciel Bol</v>
      </c>
      <c r="AX476" s="540" t="str" cm="1">
        <f t="array" ref="AX47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476" s="58" t="str">
        <f>_xlfn.CONCAT(CONTRATOS[[#This Row],[ARP ou CONTRATO]],CONTRATOS[[#This Row],[N°ANO]])</f>
        <v>CONTRATO051/2021</v>
      </c>
      <c r="AZ476" s="293" t="str">
        <f>IF(ISNUMBER(FIND("8.666",AA476)),
"Nos termos da Portaria n° 3.615/2021-GP, a prorrogação de contratos administrativos deverá ser instaurada com antecedência mínima de 60 (sessenta) dias do término da vigência, mediante envio do respectivo expediente à SEADM, via SEI.",
IF(ISNUMBER(FIND("14.133",AA476)),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76" s="556"/>
    </row>
    <row r="477" spans="1:53" ht="0.75" customHeight="1">
      <c r="A477" s="58" t="s">
        <v>52</v>
      </c>
      <c r="B477" s="57" t="s">
        <v>1423</v>
      </c>
      <c r="C477" s="93">
        <v>2023</v>
      </c>
      <c r="D477" s="57" t="s">
        <v>2802</v>
      </c>
      <c r="E477" s="58" t="s">
        <v>2803</v>
      </c>
      <c r="F477" s="59" t="s">
        <v>2804</v>
      </c>
      <c r="G477" s="57" t="s">
        <v>110</v>
      </c>
      <c r="H477" s="58" t="s">
        <v>327</v>
      </c>
      <c r="I477" s="60" t="s">
        <v>2805</v>
      </c>
      <c r="J477" s="61">
        <v>45180</v>
      </c>
      <c r="K477" s="62" t="str">
        <f>TEXT(J477,"DD/MM/AA")</f>
        <v>11/09/23</v>
      </c>
      <c r="L477" s="61">
        <v>45546</v>
      </c>
      <c r="M477" s="63" t="str">
        <f>TEXT(L477,"DD/MM/AA")</f>
        <v>11/09/24</v>
      </c>
      <c r="N477" s="115">
        <f>_xlfn.DAYS(CONTRATOS[[#This Row],[TÉRMINO]],CONTRATOS[[#This Row],[INÍCIO]])</f>
        <v>366</v>
      </c>
      <c r="O477" s="64" t="str">
        <f ca="1">IF(ISBLANK(CONTRATOS[[#This Row],[TÉRMINO]]),"-",IF(ISNUMBER(CONTRATOS[[#This Row],[TÉRMINO]]),IF(CONTRATOS[[#This Row],[TÉRMINO]]&lt;TODAY(),"EXPIRADO",CONTRATOS[[#This Row],[TÉRMINO]]-TODAY()),"INDETERMINADO"))</f>
        <v>EXPIRADO</v>
      </c>
      <c r="P477" s="64" t="str">
        <f ca="1">IF(O477="EXPIRADO","EXPIRADO",(IF(O477&lt;=30,"INFERIOR A 30 DIAS",(IF(O477&lt;=60,"INFERIOR A 60 DIAS",(IF(O477&lt;=90,"INFERIOR A 90 DIAS",(IF(O477&lt;=120,"INFERIOR A 120 DIAS",(IF(O477&lt;150,"INFERIOR A 150 DIAS",(IF(O477=150,"150 DIAS","SUPERIOR A 150 DIAS")))))))))))))</f>
        <v>EXPIRADO</v>
      </c>
      <c r="Q477" s="64" t="str">
        <f ca="1">IF(CONTRATOS[[#This Row],[TÉRMINO]]="","VIGENTE",IF(CONTRATOS[[#This Row],[TÉRMINO]]&gt;=TODAY(),"VIGENTE","EXPIRADO"))</f>
        <v>EXPIRADO</v>
      </c>
      <c r="R477" s="72">
        <v>210000</v>
      </c>
      <c r="S477" s="65" t="s">
        <v>60</v>
      </c>
      <c r="T477" s="66">
        <f>IF(LEFT(AY477,3)="ARP",
    0,
    IFERROR(VLOOKUP(AY477,'M.11 Contratos execução'!A:V,17,FALSE),0)
)</f>
        <v>0</v>
      </c>
      <c r="U477" s="58" t="s">
        <v>243</v>
      </c>
      <c r="V477" s="60" t="s">
        <v>2806</v>
      </c>
      <c r="W477" s="96" t="str" cm="1">
        <f t="array" ref="W47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477" s="96">
        <f>CONTRATOS[[#This Row],[VALOR GLOBAL INICIAL]]</f>
        <v>210000</v>
      </c>
      <c r="Y477" s="67" t="s">
        <v>2162</v>
      </c>
      <c r="AA477" s="58" t="s">
        <v>64</v>
      </c>
      <c r="AB477" s="58"/>
      <c r="AC477" s="58" t="s">
        <v>65</v>
      </c>
      <c r="AD477" s="116" t="str">
        <f>IF(CONTRATOS[[#This Row],[DIAS_CONTRATO]]&lt;=1800,"PRAZO LEGAL",IF(CONTRATOS[[#This Row],[DIAS_CONTRATO]]&lt;=2130,"EXCEPCIONAL","EMERGENCIAL"))</f>
        <v>PRAZO LEGAL</v>
      </c>
      <c r="AE477" s="58" t="str">
        <f>YEAR(L477) &amp; " - " &amp; IF(MONTH(L477)&lt;=3, "1º Trimestre", IF(MONTH(L477)&lt;=6, "2º Trimestre", IF(MONTH(L477)&lt;=9, "3º Trimestre", IF(MONTH(L477)&lt;=12, "4º Trimestre"))))</f>
        <v>2024 - 3º Trimestre</v>
      </c>
      <c r="AF477" s="130">
        <f>CONTRATOS[[#This Row],[TÉRMINO]]-60</f>
        <v>45486</v>
      </c>
      <c r="AG477" s="116" t="str">
        <f>IF(Z477="","Sem informação", IF(Z477&lt;=AF477, "Dentro do prazo", "Fora do prazo"))</f>
        <v>Sem informação</v>
      </c>
      <c r="AH477" s="79" t="s">
        <v>1306</v>
      </c>
      <c r="AJ477" s="58" t="s">
        <v>246</v>
      </c>
      <c r="AK477" s="58" t="s">
        <v>987</v>
      </c>
      <c r="AL477" s="58" t="s">
        <v>2807</v>
      </c>
      <c r="AM477" s="115" t="s">
        <v>69</v>
      </c>
      <c r="AN477" s="115" t="s">
        <v>69</v>
      </c>
      <c r="AO477" s="172" t="s">
        <v>2808</v>
      </c>
      <c r="AP477" s="143">
        <f ca="1">CONTRATOS[[#This Row],[TÉRMINO]]-TODAY()</f>
        <v>-628</v>
      </c>
      <c r="AQ477" s="58">
        <f>IF(YEAR(CONTRATOS[[#This Row],[TÉRMINO]])=2024,INT((MONTH(CONTRATOS[[#This Row],[TÉRMINO]])+2)/3),"")</f>
        <v>3</v>
      </c>
      <c r="AR477" s="58"/>
      <c r="AS477" s="58" t="str">
        <f ca="1">IF(TODAY()-AB477&gt;365,"Iniciar Processo de Reajuste","Aguardar anualidade")</f>
        <v>Iniciar Processo de Reajuste</v>
      </c>
      <c r="AT477" s="58" t="str">
        <f>_xlfn.CONCAT(TEXT(B477,"000"),"/",C477)</f>
        <v>082/2023</v>
      </c>
      <c r="AU477" s="58"/>
      <c r="AV477" s="58" t="str" cm="1">
        <f t="array" ref="AV477">IF(CONTRATOS[[#This Row],[NOME DO FISCAL ]]="Sem indicação",
   CONTRATOS[[#This Row],[NOME DO FISCAL ]],
   _xlfn.LET(
      _xlpm.s, " "&amp;TRIM(CONTRATOS[[#This Row],[NOME DO FISCAL ]]),
      _xlpm.n, LEN(_xlpm.s)-1,
      _xlpm.idx, _xlfn.SEQUENCE(1,_xlpm.n),
      _xlpm.letras, IF(MID(_xlpm.s,_xlpm.idx,1)=" ", MID(_xlpm.s,_xlpm.idx+1,1), ""),
      _xlfn.TEXTJOIN("",TRUE,_xlpm.letras)
   )
)</f>
        <v>ESdS</v>
      </c>
      <c r="AW477" s="57" t="str">
        <f>IF(CONTRATOS[[#This Row],[FISCAL DEMANDANTE]]="sem indicação",CONTRATOS[[#This Row],[FISCAL TECNICO]],CONTRATOS[[#This Row],[FISCAL DEMANDANTE]])</f>
        <v>Edson Santos de Souza</v>
      </c>
      <c r="AX477" s="540" t="str" cm="1">
        <f t="array" ref="AX47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477" s="58" t="str">
        <f>_xlfn.CONCAT(CONTRATOS[[#This Row],[ARP ou CONTRATO]],CONTRATOS[[#This Row],[N°ANO]])</f>
        <v>CONTRATO082/2023</v>
      </c>
      <c r="AZ477" s="293" t="str">
        <f>IF(ISNUMBER(FIND("8.666",AA477)),
"Nos termos da Portaria n° 3.615/2021-GP, a prorrogação de contratos administrativos deverá ser instaurada com antecedência mínima de 60 (sessenta) dias do término da vigência, mediante envio do respectivo expediente à SEADM, via SEI.",
IF(ISNUMBER(FIND("14.133",AA477)),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77" s="556"/>
    </row>
    <row r="478" spans="1:53" ht="107.25">
      <c r="A478" s="58" t="s">
        <v>52</v>
      </c>
      <c r="B478" s="68" t="s">
        <v>263</v>
      </c>
      <c r="C478" s="69" t="s">
        <v>2056</v>
      </c>
      <c r="D478" s="57" t="s">
        <v>1599</v>
      </c>
      <c r="E478" s="58" t="s">
        <v>1600</v>
      </c>
      <c r="F478" s="59" t="s">
        <v>2809</v>
      </c>
      <c r="G478" s="115" t="s">
        <v>57</v>
      </c>
      <c r="H478" s="58" t="s">
        <v>327</v>
      </c>
      <c r="I478" s="60" t="s">
        <v>2810</v>
      </c>
      <c r="J478" s="61">
        <v>43719</v>
      </c>
      <c r="K478" s="62" t="str">
        <f>TEXT(J478,"DD/MM/AA")</f>
        <v>11/09/19</v>
      </c>
      <c r="L478" s="61">
        <v>45546</v>
      </c>
      <c r="M478" s="63" t="str">
        <f>TEXT(L478,"DD/MM/AA")</f>
        <v>11/09/24</v>
      </c>
      <c r="N478" s="62">
        <f>_xlfn.DAYS(CONTRATOS[[#This Row],[TÉRMINO]],CONTRATOS[[#This Row],[INÍCIO]])</f>
        <v>1827</v>
      </c>
      <c r="O478" s="64" t="str">
        <f ca="1">IF(ISBLANK(CONTRATOS[[#This Row],[TÉRMINO]]),"-",IF(ISNUMBER(CONTRATOS[[#This Row],[TÉRMINO]]),IF(CONTRATOS[[#This Row],[TÉRMINO]]&lt;TODAY(),"EXPIRADO",CONTRATOS[[#This Row],[TÉRMINO]]-TODAY()),"INDETERMINADO"))</f>
        <v>EXPIRADO</v>
      </c>
      <c r="P478" s="64" t="str">
        <f ca="1">IF(O478="EXPIRADO","EXPIRADO",(IF(O478&lt;=30,"INFERIOR A 30 DIAS",(IF(O478&lt;=60,"INFERIOR A 60 DIAS",(IF(O478&lt;=90,"INFERIOR A 90 DIAS",(IF(O478&lt;=120,"INFERIOR A 120 DIAS",(IF(O478&lt;150,"INFERIOR A 150 DIAS",(IF(O478=150,"150 DIAS","SUPERIOR A 150 DIAS")))))))))))))</f>
        <v>EXPIRADO</v>
      </c>
      <c r="Q478" s="64" t="str">
        <f ca="1">IF(CONTRATOS[[#This Row],[TÉRMINO]]="","VIGENTE",IF(CONTRATOS[[#This Row],[TÉRMINO]]&gt;=TODAY(),"VIGENTE","EXPIRADO"))</f>
        <v>EXPIRADO</v>
      </c>
      <c r="R478" s="72">
        <v>36139902.479999997</v>
      </c>
      <c r="S478" s="65" t="s">
        <v>60</v>
      </c>
      <c r="T478" s="66">
        <f>IF(LEFT(AY478,3)="ARP",
    0,
    IFERROR(VLOOKUP(AY478,'M.11 Contratos execução'!A:V,17,FALSE),0)
)</f>
        <v>0</v>
      </c>
      <c r="U478" s="58" t="s">
        <v>207</v>
      </c>
      <c r="V478" s="58" t="s">
        <v>2811</v>
      </c>
      <c r="W478" s="96" t="str" cm="1">
        <f t="array" ref="W47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478" s="96">
        <f>CONTRATOS[[#This Row],[VALOR GLOBAL INICIAL]]</f>
        <v>36139902.479999997</v>
      </c>
      <c r="Y478" s="67" t="s">
        <v>2812</v>
      </c>
      <c r="Z478" s="158"/>
      <c r="AA478" s="58" t="s">
        <v>64</v>
      </c>
      <c r="AB478" s="58"/>
      <c r="AC478" s="58" t="s">
        <v>101</v>
      </c>
      <c r="AD478" s="58" t="str">
        <f>IF(CONTRATOS[[#This Row],[DIAS_CONTRATO]]&lt;=1800,"PRAZO LEGAL",IF(CONTRATOS[[#This Row],[DIAS_CONTRATO]]&lt;=2130,"EXCEPCIONAL","EMERGENCIAL"))</f>
        <v>EXCEPCIONAL</v>
      </c>
      <c r="AE478" s="58" t="str">
        <f>YEAR(L478) &amp; " - " &amp; IF(MONTH(L478)&lt;=3, "1º Trimestre", IF(MONTH(L478)&lt;=6, "2º Trimestre", IF(MONTH(L478)&lt;=9, "3º Trimestre", IF(MONTH(L478)&lt;=12, "4º Trimestre"))))</f>
        <v>2024 - 3º Trimestre</v>
      </c>
      <c r="AF478" s="61">
        <f>CONTRATOS[[#This Row],[TÉRMINO]]-60</f>
        <v>45486</v>
      </c>
      <c r="AG478" s="116" t="str">
        <f>IF(Z478="","Sem informação", IF(Z478&lt;=AF478, "Dentro do prazo", "Fora do prazo"))</f>
        <v>Sem informação</v>
      </c>
      <c r="AH478" s="79" t="s">
        <v>115</v>
      </c>
      <c r="AJ478" s="58" t="s">
        <v>423</v>
      </c>
      <c r="AK478" s="58" t="s">
        <v>223</v>
      </c>
      <c r="AL478" s="58" t="s">
        <v>223</v>
      </c>
      <c r="AM478" s="115" t="s">
        <v>69</v>
      </c>
      <c r="AN478" s="115" t="s">
        <v>2813</v>
      </c>
      <c r="AO478" s="172" t="s">
        <v>2814</v>
      </c>
      <c r="AP478" s="143">
        <f ca="1">CONTRATOS[[#This Row],[TÉRMINO]]-TODAY()</f>
        <v>-628</v>
      </c>
      <c r="AQ478" s="58">
        <f>IF(YEAR(CONTRATOS[[#This Row],[TÉRMINO]])=2024,INT((MONTH(CONTRATOS[[#This Row],[TÉRMINO]])+2)/3),"")</f>
        <v>3</v>
      </c>
      <c r="AR478" s="58"/>
      <c r="AS478" s="58" t="str">
        <f ca="1">IF(TODAY()-AB478&gt;365,"Iniciar Processo de Reajuste","Aguardar anualidade")</f>
        <v>Iniciar Processo de Reajuste</v>
      </c>
      <c r="AT478" s="58" t="str">
        <f>_xlfn.CONCAT(TEXT(B478,"000"),"/",C478)</f>
        <v>034/2019</v>
      </c>
      <c r="AU478" s="58"/>
      <c r="AV478" s="58" t="str" cm="1">
        <f t="array" ref="AV478">IF(CONTRATOS[[#This Row],[NOME DO FISCAL ]]="Sem indicação",
   CONTRATOS[[#This Row],[NOME DO FISCAL ]],
   _xlfn.LET(
      _xlpm.s, " "&amp;TRIM(CONTRATOS[[#This Row],[NOME DO FISCAL ]]),
      _xlpm.n, LEN(_xlpm.s)-1,
      _xlpm.idx, _xlfn.SEQUENCE(1,_xlpm.n),
      _xlpm.letras, IF(MID(_xlpm.s,_xlpm.idx,1)=" ", MID(_xlpm.s,_xlpm.idx+1,1), ""),
      _xlfn.TEXTJOIN("",TRUE,_xlpm.letras)
   )
)</f>
        <v>MANS</v>
      </c>
      <c r="AW478" s="57" t="str">
        <f>IF(CONTRATOS[[#This Row],[FISCAL DEMANDANTE]]="sem indicação",CONTRATOS[[#This Row],[FISCAL TECNICO]],CONTRATOS[[#This Row],[FISCAL DEMANDANTE]])</f>
        <v>Miguel Angelo Novo Simas</v>
      </c>
      <c r="AX478" s="540" t="str" cm="1">
        <f t="array" ref="AX47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478" s="58" t="str">
        <f>_xlfn.CONCAT(CONTRATOS[[#This Row],[ARP ou CONTRATO]],CONTRATOS[[#This Row],[N°ANO]])</f>
        <v>CONTRATO034/2019</v>
      </c>
      <c r="AZ478" s="293" t="str">
        <f>IF(ISNUMBER(FIND("8.666",AA478)),
"Nos termos da Portaria n° 3.615/2021-GP, a prorrogação de contratos administrativos deverá ser instaurada com antecedência mínima de 60 (sessenta) dias do término da vigência, mediante envio do respectivo expediente à SEADM, via SEI.",
IF(ISNUMBER(FIND("14.133",AA478)),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78" s="556"/>
    </row>
    <row r="479" spans="1:53" ht="60.75">
      <c r="A479" s="58" t="s">
        <v>71</v>
      </c>
      <c r="B479" s="195" t="s">
        <v>53</v>
      </c>
      <c r="C479" s="194">
        <v>2023</v>
      </c>
      <c r="D479" s="195" t="s">
        <v>2595</v>
      </c>
      <c r="E479" s="194" t="s">
        <v>2596</v>
      </c>
      <c r="F479" s="196" t="s">
        <v>2791</v>
      </c>
      <c r="G479" s="195" t="s">
        <v>76</v>
      </c>
      <c r="H479" s="194" t="s">
        <v>58</v>
      </c>
      <c r="I479" s="194" t="s">
        <v>1525</v>
      </c>
      <c r="J479" s="197">
        <v>45180</v>
      </c>
      <c r="K479" s="198" t="str">
        <f>TEXT(J479,"DD/MM/AA")</f>
        <v>11/09/23</v>
      </c>
      <c r="L479" s="197">
        <v>45546</v>
      </c>
      <c r="M479" s="199" t="str">
        <f>TEXT(L479,"DD/MM/AA")</f>
        <v>11/09/24</v>
      </c>
      <c r="N479" s="198">
        <f>_xlfn.DAYS(CONTRATOS[[#This Row],[TÉRMINO]],CONTRATOS[[#This Row],[INÍCIO]])</f>
        <v>366</v>
      </c>
      <c r="O479" s="200" t="str">
        <f ca="1">IF(ISBLANK(CONTRATOS[[#This Row],[TÉRMINO]]),"-",IF(ISNUMBER(CONTRATOS[[#This Row],[TÉRMINO]]),IF(CONTRATOS[[#This Row],[TÉRMINO]]&lt;TODAY(),"EXPIRADO",CONTRATOS[[#This Row],[TÉRMINO]]-TODAY()),"INDETERMINADO"))</f>
        <v>EXPIRADO</v>
      </c>
      <c r="P479" s="200" t="str">
        <f ca="1">IF(O479="EXPIRADO","EXPIRADO",(IF(O479&lt;=30,"INFERIOR A 30 DIAS",(IF(O479&lt;=60,"INFERIOR A 60 DIAS",(IF(O479&lt;=90,"INFERIOR A 90 DIAS",(IF(O479&lt;=120,"INFERIOR A 120 DIAS",(IF(O479&lt;150,"INFERIOR A 150 DIAS",(IF(O479=150,"150 DIAS","SUPERIOR A 150 DIAS")))))))))))))</f>
        <v>EXPIRADO</v>
      </c>
      <c r="Q479" s="200" t="str">
        <f ca="1">IF(CONTRATOS[[#This Row],[TÉRMINO]]="","VIGENTE",IF(CONTRATOS[[#This Row],[TÉRMINO]]&gt;=TODAY(),"VIGENTE","EXPIRADO"))</f>
        <v>EXPIRADO</v>
      </c>
      <c r="R479" s="304">
        <v>9829.5</v>
      </c>
      <c r="S479" s="257" t="s">
        <v>60</v>
      </c>
      <c r="T479" s="66">
        <f>IF(LEFT(AY479,3)="ARP",
    0,
    IFERROR(VLOOKUP(AY479,'M.11 Contratos execução'!A:V,17,FALSE),0)
)</f>
        <v>0</v>
      </c>
      <c r="U479" s="58" t="s">
        <v>78</v>
      </c>
      <c r="V479" s="201" t="s">
        <v>2815</v>
      </c>
      <c r="W479" s="96" cm="1">
        <f t="array" ref="W47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79" s="96">
        <f>CONTRATOS[[#This Row],[VALOR GLOBAL INICIAL]]</f>
        <v>9829.5</v>
      </c>
      <c r="Y479" s="202"/>
      <c r="Z479" s="203"/>
      <c r="AA479" s="58" t="s">
        <v>64</v>
      </c>
      <c r="AB479" s="194"/>
      <c r="AC479" s="194"/>
      <c r="AD479" s="258" t="str">
        <f>IF(CONTRATOS[[#This Row],[DIAS_CONTRATO]]&lt;=1800,"PRAZO LEGAL",IF(CONTRATOS[[#This Row],[DIAS_CONTRATO]]&lt;=2130,"EXCEPCIONAL","EMERGENCIAL"))</f>
        <v>PRAZO LEGAL</v>
      </c>
      <c r="AE479" s="194" t="str">
        <f>YEAR(L479) &amp; " - " &amp; IF(MONTH(L479)&lt;=3, "1º Trimestre", IF(MONTH(L479)&lt;=6, "2º Trimestre", IF(MONTH(L479)&lt;=9, "3º Trimestre", IF(MONTH(L479)&lt;=12, "4º Trimestre"))))</f>
        <v>2024 - 3º Trimestre</v>
      </c>
      <c r="AF479" s="197">
        <f>CONTRATOS[[#This Row],[TÉRMINO]]-60</f>
        <v>45486</v>
      </c>
      <c r="AG479" s="116" t="str">
        <f>IF(Z479="","Sem informação", IF(Z479&lt;=AF479, "Dentro do prazo", "Fora do prazo"))</f>
        <v>Sem informação</v>
      </c>
      <c r="AH479" s="262" t="s">
        <v>1306</v>
      </c>
      <c r="AI479" s="194"/>
      <c r="AJ479" s="194" t="s">
        <v>84</v>
      </c>
      <c r="AK479" s="194" t="s">
        <v>155</v>
      </c>
      <c r="AL479" s="194" t="s">
        <v>2729</v>
      </c>
      <c r="AM479" s="194" t="s">
        <v>69</v>
      </c>
      <c r="AN479" s="194" t="s">
        <v>69</v>
      </c>
      <c r="AO479" s="214" t="s">
        <v>2730</v>
      </c>
      <c r="AP479" s="206">
        <f ca="1">CONTRATOS[[#This Row],[TÉRMINO]]-TODAY()</f>
        <v>-628</v>
      </c>
      <c r="AQ479" s="194">
        <f>IF(YEAR(CONTRATOS[[#This Row],[TÉRMINO]])=2024,INT((MONTH(CONTRATOS[[#This Row],[TÉRMINO]])+2)/3),"")</f>
        <v>3</v>
      </c>
      <c r="AR479" s="194"/>
      <c r="AS479" s="58" t="str">
        <f ca="1">IF(TODAY()-AB479&gt;365,"Iniciar Processo de Reajuste","Aguardar anualidade")</f>
        <v>Iniciar Processo de Reajuste</v>
      </c>
      <c r="AT479" s="58" t="str">
        <f>_xlfn.CONCAT(TEXT(B479,"000"),"/",C479)</f>
        <v>018/2023</v>
      </c>
      <c r="AU479" s="58"/>
      <c r="AV479" s="58" t="str" cm="1">
        <f t="array" ref="AV479">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479" s="57" t="str">
        <f>IF(CONTRATOS[[#This Row],[FISCAL DEMANDANTE]]="sem indicação",CONTRATOS[[#This Row],[FISCAL TECNICO]],CONTRATOS[[#This Row],[FISCAL DEMANDANTE]])</f>
        <v>Antonio Paulo Costa de Castro</v>
      </c>
      <c r="AX479" s="540" cm="1">
        <f t="array" ref="AX47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79" s="58" t="str">
        <f>_xlfn.CONCAT(CONTRATOS[[#This Row],[ARP ou CONTRATO]],CONTRATOS[[#This Row],[N°ANO]])</f>
        <v>ARP018/2023</v>
      </c>
      <c r="AZ479" s="293" t="str">
        <f>IF(ISNUMBER(FIND("8.666",AA479)),
"Nos termos da Portaria n° 3.615/2021-GP, a prorrogação de contratos administrativos deverá ser instaurada com antecedência mínima de 60 (sessenta) dias do término da vigência, mediante envio do respectivo expediente à SEADM, via SEI.",
IF(ISNUMBER(FIND("14.133",AA479)),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79" s="556"/>
    </row>
    <row r="480" spans="1:53" s="215" customFormat="1" ht="60.75">
      <c r="A480" s="58" t="s">
        <v>71</v>
      </c>
      <c r="B480" s="195" t="s">
        <v>53</v>
      </c>
      <c r="C480" s="194">
        <v>2023</v>
      </c>
      <c r="D480" s="195" t="s">
        <v>2816</v>
      </c>
      <c r="E480" s="194" t="s">
        <v>2459</v>
      </c>
      <c r="F480" s="196" t="s">
        <v>2791</v>
      </c>
      <c r="G480" s="195" t="s">
        <v>76</v>
      </c>
      <c r="H480" s="194" t="s">
        <v>58</v>
      </c>
      <c r="I480" s="194" t="s">
        <v>1525</v>
      </c>
      <c r="J480" s="197">
        <v>45180</v>
      </c>
      <c r="K480" s="198" t="str">
        <f>TEXT(J480,"DD/MM/AA")</f>
        <v>11/09/23</v>
      </c>
      <c r="L480" s="197">
        <v>45546</v>
      </c>
      <c r="M480" s="199" t="str">
        <f>TEXT(L480,"DD/MM/AA")</f>
        <v>11/09/24</v>
      </c>
      <c r="N480" s="198">
        <f>_xlfn.DAYS(CONTRATOS[[#This Row],[TÉRMINO]],CONTRATOS[[#This Row],[INÍCIO]])</f>
        <v>366</v>
      </c>
      <c r="O480" s="200" t="str">
        <f ca="1">IF(ISBLANK(CONTRATOS[[#This Row],[TÉRMINO]]),"-",IF(ISNUMBER(CONTRATOS[[#This Row],[TÉRMINO]]),IF(CONTRATOS[[#This Row],[TÉRMINO]]&lt;TODAY(),"EXPIRADO",CONTRATOS[[#This Row],[TÉRMINO]]-TODAY()),"INDETERMINADO"))</f>
        <v>EXPIRADO</v>
      </c>
      <c r="P480" s="200" t="str">
        <f ca="1">IF(O480="EXPIRADO","EXPIRADO",(IF(O480&lt;=30,"INFERIOR A 30 DIAS",(IF(O480&lt;=60,"INFERIOR A 60 DIAS",(IF(O480&lt;=90,"INFERIOR A 90 DIAS",(IF(O480&lt;=120,"INFERIOR A 120 DIAS",(IF(O480&lt;150,"INFERIOR A 150 DIAS",(IF(O480=150,"150 DIAS","SUPERIOR A 150 DIAS")))))))))))))</f>
        <v>EXPIRADO</v>
      </c>
      <c r="Q480" s="200" t="str">
        <f ca="1">IF(CONTRATOS[[#This Row],[TÉRMINO]]="","VIGENTE",IF(CONTRATOS[[#This Row],[TÉRMINO]]&gt;=TODAY(),"VIGENTE","EXPIRADO"))</f>
        <v>EXPIRADO</v>
      </c>
      <c r="R480" s="304">
        <v>38500</v>
      </c>
      <c r="S480" s="257" t="s">
        <v>60</v>
      </c>
      <c r="T480" s="66">
        <f>IF(LEFT(AY480,3)="ARP",
    0,
    IFERROR(VLOOKUP(AY480,'M.11 Contratos execução'!A:V,17,FALSE),0)
)</f>
        <v>0</v>
      </c>
      <c r="U480" s="58" t="s">
        <v>78</v>
      </c>
      <c r="V480" s="201" t="s">
        <v>2817</v>
      </c>
      <c r="W480" s="96" cm="1">
        <f t="array" ref="W48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80" s="96">
        <f>CONTRATOS[[#This Row],[VALOR GLOBAL INICIAL]]</f>
        <v>38500</v>
      </c>
      <c r="Y480" s="202"/>
      <c r="Z480" s="203"/>
      <c r="AA480" s="58" t="s">
        <v>64</v>
      </c>
      <c r="AB480" s="194"/>
      <c r="AC480" s="194"/>
      <c r="AD480" s="258" t="str">
        <f>IF(CONTRATOS[[#This Row],[DIAS_CONTRATO]]&lt;=1800,"PRAZO LEGAL",IF(CONTRATOS[[#This Row],[DIAS_CONTRATO]]&lt;=2130,"EXCEPCIONAL","EMERGENCIAL"))</f>
        <v>PRAZO LEGAL</v>
      </c>
      <c r="AE480" s="194" t="str">
        <f>YEAR(L480) &amp; " - " &amp; IF(MONTH(L480)&lt;=3, "1º Trimestre", IF(MONTH(L480)&lt;=6, "2º Trimestre", IF(MONTH(L480)&lt;=9, "3º Trimestre", IF(MONTH(L480)&lt;=12, "4º Trimestre"))))</f>
        <v>2024 - 3º Trimestre</v>
      </c>
      <c r="AF480" s="197">
        <f>CONTRATOS[[#This Row],[TÉRMINO]]-60</f>
        <v>45486</v>
      </c>
      <c r="AG480" s="116" t="str">
        <f>IF(Z480="","Sem informação", IF(Z480&lt;=AF480, "Dentro do prazo", "Fora do prazo"))</f>
        <v>Sem informação</v>
      </c>
      <c r="AH480" s="262" t="s">
        <v>1306</v>
      </c>
      <c r="AI480" s="194"/>
      <c r="AJ480" s="194" t="s">
        <v>84</v>
      </c>
      <c r="AK480" s="194" t="s">
        <v>155</v>
      </c>
      <c r="AL480" s="194" t="s">
        <v>2729</v>
      </c>
      <c r="AM480" s="194" t="s">
        <v>69</v>
      </c>
      <c r="AN480" s="194" t="s">
        <v>69</v>
      </c>
      <c r="AO480" s="214" t="s">
        <v>2730</v>
      </c>
      <c r="AP480" s="206">
        <f ca="1">CONTRATOS[[#This Row],[TÉRMINO]]-TODAY()</f>
        <v>-628</v>
      </c>
      <c r="AQ480" s="194">
        <f>IF(YEAR(CONTRATOS[[#This Row],[TÉRMINO]])=2024,INT((MONTH(CONTRATOS[[#This Row],[TÉRMINO]])+2)/3),"")</f>
        <v>3</v>
      </c>
      <c r="AR480" s="194"/>
      <c r="AS480" s="58" t="str">
        <f ca="1">IF(TODAY()-AB480&gt;365,"Iniciar Processo de Reajuste","Aguardar anualidade")</f>
        <v>Iniciar Processo de Reajuste</v>
      </c>
      <c r="AT480" s="58" t="str">
        <f>_xlfn.CONCAT(TEXT(B480,"000"),"/",C480)</f>
        <v>018/2023</v>
      </c>
      <c r="AU480" s="58"/>
      <c r="AV480" s="58" t="str" cm="1">
        <f t="array" ref="AV480">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480" s="57" t="str">
        <f>IF(CONTRATOS[[#This Row],[FISCAL DEMANDANTE]]="sem indicação",CONTRATOS[[#This Row],[FISCAL TECNICO]],CONTRATOS[[#This Row],[FISCAL DEMANDANTE]])</f>
        <v>Antonio Paulo Costa de Castro</v>
      </c>
      <c r="AX480" s="540" cm="1">
        <f t="array" ref="AX48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80" s="58" t="str">
        <f>_xlfn.CONCAT(CONTRATOS[[#This Row],[ARP ou CONTRATO]],CONTRATOS[[#This Row],[N°ANO]])</f>
        <v>ARP018/2023</v>
      </c>
      <c r="AZ480" s="293" t="str">
        <f>IF(ISNUMBER(FIND("8.666",AA480)),
"Nos termos da Portaria n° 3.615/2021-GP, a prorrogação de contratos administrativos deverá ser instaurada com antecedência mínima de 60 (sessenta) dias do término da vigência, mediante envio do respectivo expediente à SEADM, via SEI.",
IF(ISNUMBER(FIND("14.133",AA480)),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80" s="556"/>
    </row>
    <row r="481" spans="1:53" s="215" customFormat="1" ht="60.75">
      <c r="A481" s="58" t="s">
        <v>71</v>
      </c>
      <c r="B481" s="195" t="s">
        <v>53</v>
      </c>
      <c r="C481" s="194">
        <v>2023</v>
      </c>
      <c r="D481" s="195" t="s">
        <v>1938</v>
      </c>
      <c r="E481" s="194" t="s">
        <v>1939</v>
      </c>
      <c r="F481" s="196" t="s">
        <v>2791</v>
      </c>
      <c r="G481" s="195" t="s">
        <v>76</v>
      </c>
      <c r="H481" s="194" t="s">
        <v>58</v>
      </c>
      <c r="I481" s="194" t="s">
        <v>1525</v>
      </c>
      <c r="J481" s="197">
        <v>45180</v>
      </c>
      <c r="K481" s="198" t="str">
        <f>TEXT(J481,"DD/MM/AA")</f>
        <v>11/09/23</v>
      </c>
      <c r="L481" s="197">
        <v>45546</v>
      </c>
      <c r="M481" s="199" t="str">
        <f>TEXT(L481,"DD/MM/AA")</f>
        <v>11/09/24</v>
      </c>
      <c r="N481" s="198">
        <f>_xlfn.DAYS(CONTRATOS[[#This Row],[TÉRMINO]],CONTRATOS[[#This Row],[INÍCIO]])</f>
        <v>366</v>
      </c>
      <c r="O481" s="200" t="str">
        <f ca="1">IF(ISBLANK(CONTRATOS[[#This Row],[TÉRMINO]]),"-",IF(ISNUMBER(CONTRATOS[[#This Row],[TÉRMINO]]),IF(CONTRATOS[[#This Row],[TÉRMINO]]&lt;TODAY(),"EXPIRADO",CONTRATOS[[#This Row],[TÉRMINO]]-TODAY()),"INDETERMINADO"))</f>
        <v>EXPIRADO</v>
      </c>
      <c r="P481" s="200" t="str">
        <f ca="1">IF(O481="EXPIRADO","EXPIRADO",(IF(O481&lt;=30,"INFERIOR A 30 DIAS",(IF(O481&lt;=60,"INFERIOR A 60 DIAS",(IF(O481&lt;=90,"INFERIOR A 90 DIAS",(IF(O481&lt;=120,"INFERIOR A 120 DIAS",(IF(O481&lt;150,"INFERIOR A 150 DIAS",(IF(O481=150,"150 DIAS","SUPERIOR A 150 DIAS")))))))))))))</f>
        <v>EXPIRADO</v>
      </c>
      <c r="Q481" s="200" t="str">
        <f ca="1">IF(CONTRATOS[[#This Row],[TÉRMINO]]="","VIGENTE",IF(CONTRATOS[[#This Row],[TÉRMINO]]&gt;=TODAY(),"VIGENTE","EXPIRADO"))</f>
        <v>EXPIRADO</v>
      </c>
      <c r="R481" s="303">
        <v>150710</v>
      </c>
      <c r="S481" s="257" t="s">
        <v>60</v>
      </c>
      <c r="T481" s="66">
        <f>IF(LEFT(AY481,3)="ARP",
    0,
    IFERROR(VLOOKUP(AY481,'M.11 Contratos execução'!A:V,17,FALSE),0)
)</f>
        <v>0</v>
      </c>
      <c r="U481" s="77" t="s">
        <v>78</v>
      </c>
      <c r="V481" s="201" t="s">
        <v>2818</v>
      </c>
      <c r="W481" s="96" cm="1">
        <f t="array" ref="W48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81" s="96">
        <f>CONTRATOS[[#This Row],[VALOR GLOBAL INICIAL]]</f>
        <v>150710</v>
      </c>
      <c r="Y481" s="202"/>
      <c r="Z481" s="203"/>
      <c r="AA481" s="58" t="s">
        <v>64</v>
      </c>
      <c r="AB481" s="194"/>
      <c r="AC481" s="194"/>
      <c r="AD481" s="258" t="str">
        <f>IF(CONTRATOS[[#This Row],[DIAS_CONTRATO]]&lt;=1800,"PRAZO LEGAL",IF(CONTRATOS[[#This Row],[DIAS_CONTRATO]]&lt;=2130,"EXCEPCIONAL","EMERGENCIAL"))</f>
        <v>PRAZO LEGAL</v>
      </c>
      <c r="AE481" s="194" t="str">
        <f>YEAR(L481) &amp; " - " &amp; IF(MONTH(L481)&lt;=3, "1º Trimestre", IF(MONTH(L481)&lt;=6, "2º Trimestre", IF(MONTH(L481)&lt;=9, "3º Trimestre", IF(MONTH(L481)&lt;=12, "4º Trimestre"))))</f>
        <v>2024 - 3º Trimestre</v>
      </c>
      <c r="AF481" s="197">
        <f>CONTRATOS[[#This Row],[TÉRMINO]]-60</f>
        <v>45486</v>
      </c>
      <c r="AG481" s="116" t="str">
        <f>IF(Z481="","Sem informação", IF(Z481&lt;=AF481, "Dentro do prazo", "Fora do prazo"))</f>
        <v>Sem informação</v>
      </c>
      <c r="AH481" s="262" t="s">
        <v>1306</v>
      </c>
      <c r="AI481" s="194"/>
      <c r="AJ481" s="194" t="s">
        <v>84</v>
      </c>
      <c r="AK481" s="194" t="s">
        <v>155</v>
      </c>
      <c r="AL481" s="194" t="s">
        <v>2729</v>
      </c>
      <c r="AM481" s="194" t="s">
        <v>69</v>
      </c>
      <c r="AN481" s="194" t="s">
        <v>69</v>
      </c>
      <c r="AO481" s="214" t="s">
        <v>2730</v>
      </c>
      <c r="AP481" s="206">
        <f ca="1">CONTRATOS[[#This Row],[TÉRMINO]]-TODAY()</f>
        <v>-628</v>
      </c>
      <c r="AQ481" s="194">
        <f>IF(YEAR(CONTRATOS[[#This Row],[TÉRMINO]])=2024,INT((MONTH(CONTRATOS[[#This Row],[TÉRMINO]])+2)/3),"")</f>
        <v>3</v>
      </c>
      <c r="AR481" s="194"/>
      <c r="AS481" s="58" t="str">
        <f ca="1">IF(TODAY()-AB481&gt;365,"Iniciar Processo de Reajuste","Aguardar anualidade")</f>
        <v>Iniciar Processo de Reajuste</v>
      </c>
      <c r="AT481" s="58" t="str">
        <f>_xlfn.CONCAT(TEXT(B481,"000"),"/",C481)</f>
        <v>018/2023</v>
      </c>
      <c r="AU481" s="58"/>
      <c r="AV481" s="58" t="str" cm="1">
        <f t="array" ref="AV481">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481" s="57" t="str">
        <f>IF(CONTRATOS[[#This Row],[FISCAL DEMANDANTE]]="sem indicação",CONTRATOS[[#This Row],[FISCAL TECNICO]],CONTRATOS[[#This Row],[FISCAL DEMANDANTE]])</f>
        <v>Antonio Paulo Costa de Castro</v>
      </c>
      <c r="AX481" s="540" cm="1">
        <f t="array" ref="AX48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81" s="58" t="str">
        <f>_xlfn.CONCAT(CONTRATOS[[#This Row],[ARP ou CONTRATO]],CONTRATOS[[#This Row],[N°ANO]])</f>
        <v>ARP018/2023</v>
      </c>
      <c r="AZ481" s="293" t="str">
        <f>IF(ISNUMBER(FIND("8.666",AA481)),
"Nos termos da Portaria n° 3.615/2021-GP, a prorrogação de contratos administrativos deverá ser instaurada com antecedência mínima de 60 (sessenta) dias do término da vigência, mediante envio do respectivo expediente à SEADM, via SEI.",
IF(ISNUMBER(FIND("14.133",AA481)),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81" s="556"/>
    </row>
    <row r="482" spans="1:53" s="215" customFormat="1" ht="60.75">
      <c r="A482" s="58" t="s">
        <v>71</v>
      </c>
      <c r="B482" s="195" t="s">
        <v>53</v>
      </c>
      <c r="C482" s="194">
        <v>2023</v>
      </c>
      <c r="D482" s="195" t="s">
        <v>2789</v>
      </c>
      <c r="E482" s="194" t="s">
        <v>2790</v>
      </c>
      <c r="F482" s="196" t="s">
        <v>2791</v>
      </c>
      <c r="G482" s="195" t="s">
        <v>76</v>
      </c>
      <c r="H482" s="194" t="s">
        <v>58</v>
      </c>
      <c r="I482" s="194" t="s">
        <v>1525</v>
      </c>
      <c r="J482" s="197">
        <v>45180</v>
      </c>
      <c r="K482" s="198" t="str">
        <f>TEXT(J482,"DD/MM/AA")</f>
        <v>11/09/23</v>
      </c>
      <c r="L482" s="197">
        <v>45546</v>
      </c>
      <c r="M482" s="199" t="str">
        <f>TEXT(L482,"DD/MM/AA")</f>
        <v>11/09/24</v>
      </c>
      <c r="N482" s="198">
        <f>_xlfn.DAYS(CONTRATOS[[#This Row],[TÉRMINO]],CONTRATOS[[#This Row],[INÍCIO]])</f>
        <v>366</v>
      </c>
      <c r="O482" s="200" t="str">
        <f ca="1">IF(ISBLANK(CONTRATOS[[#This Row],[TÉRMINO]]),"-",IF(ISNUMBER(CONTRATOS[[#This Row],[TÉRMINO]]),IF(CONTRATOS[[#This Row],[TÉRMINO]]&lt;TODAY(),"EXPIRADO",CONTRATOS[[#This Row],[TÉRMINO]]-TODAY()),"INDETERMINADO"))</f>
        <v>EXPIRADO</v>
      </c>
      <c r="P482" s="200" t="str">
        <f ca="1">IF(O482="EXPIRADO","EXPIRADO",(IF(O482&lt;=30,"INFERIOR A 30 DIAS",(IF(O482&lt;=60,"INFERIOR A 60 DIAS",(IF(O482&lt;=90,"INFERIOR A 90 DIAS",(IF(O482&lt;=120,"INFERIOR A 120 DIAS",(IF(O482&lt;150,"INFERIOR A 150 DIAS",(IF(O482=150,"150 DIAS","SUPERIOR A 150 DIAS")))))))))))))</f>
        <v>EXPIRADO</v>
      </c>
      <c r="Q482" s="200" t="str">
        <f ca="1">IF(CONTRATOS[[#This Row],[TÉRMINO]]="","VIGENTE",IF(CONTRATOS[[#This Row],[TÉRMINO]]&gt;=TODAY(),"VIGENTE","EXPIRADO"))</f>
        <v>EXPIRADO</v>
      </c>
      <c r="R482" s="303">
        <v>133126.5</v>
      </c>
      <c r="S482" s="257" t="s">
        <v>60</v>
      </c>
      <c r="T482" s="66">
        <f>IF(LEFT(AY482,3)="ARP",
    0,
    IFERROR(VLOOKUP(AY482,'M.11 Contratos execução'!A:V,17,FALSE),0)
)</f>
        <v>0</v>
      </c>
      <c r="U482" s="58" t="s">
        <v>78</v>
      </c>
      <c r="V482" s="201" t="s">
        <v>2819</v>
      </c>
      <c r="W482" s="96" cm="1">
        <f t="array" ref="W48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82" s="96">
        <f>CONTRATOS[[#This Row],[VALOR GLOBAL INICIAL]]</f>
        <v>133126.5</v>
      </c>
      <c r="Y482" s="202"/>
      <c r="Z482" s="203"/>
      <c r="AA482" s="58" t="s">
        <v>64</v>
      </c>
      <c r="AB482" s="194"/>
      <c r="AC482" s="194"/>
      <c r="AD482" s="258" t="str">
        <f>IF(CONTRATOS[[#This Row],[DIAS_CONTRATO]]&lt;=1800,"PRAZO LEGAL",IF(CONTRATOS[[#This Row],[DIAS_CONTRATO]]&lt;=2130,"EXCEPCIONAL","EMERGENCIAL"))</f>
        <v>PRAZO LEGAL</v>
      </c>
      <c r="AE482" s="194" t="str">
        <f>YEAR(L482) &amp; " - " &amp; IF(MONTH(L482)&lt;=3, "1º Trimestre", IF(MONTH(L482)&lt;=6, "2º Trimestre", IF(MONTH(L482)&lt;=9, "3º Trimestre", IF(MONTH(L482)&lt;=12, "4º Trimestre"))))</f>
        <v>2024 - 3º Trimestre</v>
      </c>
      <c r="AF482" s="197">
        <f>CONTRATOS[[#This Row],[TÉRMINO]]-60</f>
        <v>45486</v>
      </c>
      <c r="AG482" s="116" t="str">
        <f>IF(Z482="","Sem informação", IF(Z482&lt;=AF482, "Dentro do prazo", "Fora do prazo"))</f>
        <v>Sem informação</v>
      </c>
      <c r="AH482" s="262" t="s">
        <v>1306</v>
      </c>
      <c r="AI482" s="194"/>
      <c r="AJ482" s="194" t="s">
        <v>84</v>
      </c>
      <c r="AK482" s="194" t="s">
        <v>155</v>
      </c>
      <c r="AL482" s="194" t="s">
        <v>2729</v>
      </c>
      <c r="AM482" s="194" t="s">
        <v>69</v>
      </c>
      <c r="AN482" s="194" t="s">
        <v>69</v>
      </c>
      <c r="AO482" s="214" t="s">
        <v>2730</v>
      </c>
      <c r="AP482" s="206">
        <f ca="1">CONTRATOS[[#This Row],[TÉRMINO]]-TODAY()</f>
        <v>-628</v>
      </c>
      <c r="AQ482" s="194">
        <f>IF(YEAR(CONTRATOS[[#This Row],[TÉRMINO]])=2024,INT((MONTH(CONTRATOS[[#This Row],[TÉRMINO]])+2)/3),"")</f>
        <v>3</v>
      </c>
      <c r="AR482" s="194"/>
      <c r="AS482" s="58" t="str">
        <f ca="1">IF(TODAY()-AB482&gt;365,"Iniciar Processo de Reajuste","Aguardar anualidade")</f>
        <v>Iniciar Processo de Reajuste</v>
      </c>
      <c r="AT482" s="58" t="str">
        <f>_xlfn.CONCAT(TEXT(B482,"000"),"/",C482)</f>
        <v>018/2023</v>
      </c>
      <c r="AU482" s="58"/>
      <c r="AV482" s="58" t="str" cm="1">
        <f t="array" ref="AV482">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482" s="57" t="str">
        <f>IF(CONTRATOS[[#This Row],[FISCAL DEMANDANTE]]="sem indicação",CONTRATOS[[#This Row],[FISCAL TECNICO]],CONTRATOS[[#This Row],[FISCAL DEMANDANTE]])</f>
        <v>Antonio Paulo Costa de Castro</v>
      </c>
      <c r="AX482" s="540" cm="1">
        <f t="array" ref="AX48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82" s="58" t="str">
        <f>_xlfn.CONCAT(CONTRATOS[[#This Row],[ARP ou CONTRATO]],CONTRATOS[[#This Row],[N°ANO]])</f>
        <v>ARP018/2023</v>
      </c>
      <c r="AZ482" s="293" t="str">
        <f>IF(ISNUMBER(FIND("8.666",AA482)),
"Nos termos da Portaria n° 3.615/2021-GP, a prorrogação de contratos administrativos deverá ser instaurada com antecedência mínima de 60 (sessenta) dias do término da vigência, mediante envio do respectivo expediente à SEADM, via SEI.",
IF(ISNUMBER(FIND("14.133",AA482)),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82" s="556"/>
    </row>
    <row r="483" spans="1:53" s="215" customFormat="1" ht="60.75">
      <c r="A483" s="58" t="s">
        <v>71</v>
      </c>
      <c r="B483" s="195" t="s">
        <v>53</v>
      </c>
      <c r="C483" s="194">
        <v>2023</v>
      </c>
      <c r="D483" s="195" t="s">
        <v>2820</v>
      </c>
      <c r="E483" s="194" t="s">
        <v>2821</v>
      </c>
      <c r="F483" s="196" t="s">
        <v>2791</v>
      </c>
      <c r="G483" s="195" t="s">
        <v>76</v>
      </c>
      <c r="H483" s="194" t="s">
        <v>58</v>
      </c>
      <c r="I483" s="194" t="s">
        <v>1525</v>
      </c>
      <c r="J483" s="197">
        <v>45180</v>
      </c>
      <c r="K483" s="198" t="str">
        <f>TEXT(J483,"DD/MM/AA")</f>
        <v>11/09/23</v>
      </c>
      <c r="L483" s="197">
        <v>45546</v>
      </c>
      <c r="M483" s="199" t="str">
        <f>TEXT(L483,"DD/MM/AA")</f>
        <v>11/09/24</v>
      </c>
      <c r="N483" s="198">
        <f>_xlfn.DAYS(CONTRATOS[[#This Row],[TÉRMINO]],CONTRATOS[[#This Row],[INÍCIO]])</f>
        <v>366</v>
      </c>
      <c r="O483" s="200" t="str">
        <f ca="1">IF(ISBLANK(CONTRATOS[[#This Row],[TÉRMINO]]),"-",IF(ISNUMBER(CONTRATOS[[#This Row],[TÉRMINO]]),IF(CONTRATOS[[#This Row],[TÉRMINO]]&lt;TODAY(),"EXPIRADO",CONTRATOS[[#This Row],[TÉRMINO]]-TODAY()),"INDETERMINADO"))</f>
        <v>EXPIRADO</v>
      </c>
      <c r="P483" s="200" t="str">
        <f ca="1">IF(O483="EXPIRADO","EXPIRADO",(IF(O483&lt;=30,"INFERIOR A 30 DIAS",(IF(O483&lt;=60,"INFERIOR A 60 DIAS",(IF(O483&lt;=90,"INFERIOR A 90 DIAS",(IF(O483&lt;=120,"INFERIOR A 120 DIAS",(IF(O483&lt;150,"INFERIOR A 150 DIAS",(IF(O483=150,"150 DIAS","SUPERIOR A 150 DIAS")))))))))))))</f>
        <v>EXPIRADO</v>
      </c>
      <c r="Q483" s="200" t="str">
        <f ca="1">IF(CONTRATOS[[#This Row],[TÉRMINO]]="","VIGENTE",IF(CONTRATOS[[#This Row],[TÉRMINO]]&gt;=TODAY(),"VIGENTE","EXPIRADO"))</f>
        <v>EXPIRADO</v>
      </c>
      <c r="R483" s="303">
        <v>9990</v>
      </c>
      <c r="S483" s="257" t="s">
        <v>60</v>
      </c>
      <c r="T483" s="66">
        <f>IF(LEFT(AY483,3)="ARP",
    0,
    IFERROR(VLOOKUP(AY483,'M.11 Contratos execução'!A:V,17,FALSE),0)
)</f>
        <v>0</v>
      </c>
      <c r="U483" s="58" t="s">
        <v>78</v>
      </c>
      <c r="V483" s="201" t="s">
        <v>2822</v>
      </c>
      <c r="W483" s="96" cm="1">
        <f t="array" ref="W48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83" s="96">
        <f>CONTRATOS[[#This Row],[VALOR GLOBAL INICIAL]]</f>
        <v>9990</v>
      </c>
      <c r="Y483" s="202"/>
      <c r="Z483" s="203"/>
      <c r="AA483" s="58" t="s">
        <v>64</v>
      </c>
      <c r="AB483" s="194"/>
      <c r="AC483" s="194"/>
      <c r="AD483" s="204" t="str">
        <f>IF(CONTRATOS[[#This Row],[DIAS_CONTRATO]]&lt;=1800,"PRAZO LEGAL",IF(CONTRATOS[[#This Row],[DIAS_CONTRATO]]&lt;=2130,"EXCEPCIONAL","EMERGENCIAL"))</f>
        <v>PRAZO LEGAL</v>
      </c>
      <c r="AE483" s="194" t="str">
        <f>YEAR(L483) &amp; " - " &amp; IF(MONTH(L483)&lt;=3, "1º Trimestre", IF(MONTH(L483)&lt;=6, "2º Trimestre", IF(MONTH(L483)&lt;=9, "3º Trimestre", IF(MONTH(L483)&lt;=12, "4º Trimestre"))))</f>
        <v>2024 - 3º Trimestre</v>
      </c>
      <c r="AF483" s="197">
        <f>CONTRATOS[[#This Row],[TÉRMINO]]-60</f>
        <v>45486</v>
      </c>
      <c r="AG483" s="116" t="str">
        <f>IF(Z483="","Sem informação", IF(Z483&lt;=AF483, "Dentro do prazo", "Fora do prazo"))</f>
        <v>Sem informação</v>
      </c>
      <c r="AH483" s="262" t="s">
        <v>1306</v>
      </c>
      <c r="AI483" s="194"/>
      <c r="AJ483" s="194" t="s">
        <v>84</v>
      </c>
      <c r="AK483" s="194" t="s">
        <v>155</v>
      </c>
      <c r="AL483" s="194" t="s">
        <v>2729</v>
      </c>
      <c r="AM483" s="194" t="s">
        <v>69</v>
      </c>
      <c r="AN483" s="194" t="s">
        <v>69</v>
      </c>
      <c r="AO483" s="214" t="s">
        <v>2730</v>
      </c>
      <c r="AP483" s="206">
        <f ca="1">CONTRATOS[[#This Row],[TÉRMINO]]-TODAY()</f>
        <v>-628</v>
      </c>
      <c r="AQ483" s="194">
        <f>IF(YEAR(CONTRATOS[[#This Row],[TÉRMINO]])=2024,INT((MONTH(CONTRATOS[[#This Row],[TÉRMINO]])+2)/3),"")</f>
        <v>3</v>
      </c>
      <c r="AR483" s="194"/>
      <c r="AS483" s="58" t="str">
        <f ca="1">IF(TODAY()-AB483&gt;365,"Iniciar Processo de Reajuste","Aguardar anualidade")</f>
        <v>Iniciar Processo de Reajuste</v>
      </c>
      <c r="AT483" s="58" t="str">
        <f>_xlfn.CONCAT(TEXT(B483,"000"),"/",C483)</f>
        <v>018/2023</v>
      </c>
      <c r="AU483" s="58"/>
      <c r="AV483" s="58" t="str" cm="1">
        <f t="array" ref="AV483">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483" s="57" t="str">
        <f>IF(CONTRATOS[[#This Row],[FISCAL DEMANDANTE]]="sem indicação",CONTRATOS[[#This Row],[FISCAL TECNICO]],CONTRATOS[[#This Row],[FISCAL DEMANDANTE]])</f>
        <v>Antonio Paulo Costa de Castro</v>
      </c>
      <c r="AX483" s="540" cm="1">
        <f t="array" ref="AX48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83" s="58" t="str">
        <f>_xlfn.CONCAT(CONTRATOS[[#This Row],[ARP ou CONTRATO]],CONTRATOS[[#This Row],[N°ANO]])</f>
        <v>ARP018/2023</v>
      </c>
      <c r="AZ483" s="293" t="str">
        <f>IF(ISNUMBER(FIND("8.666",AA483)),
"Nos termos da Portaria n° 3.615/2021-GP, a prorrogação de contratos administrativos deverá ser instaurada com antecedência mínima de 60 (sessenta) dias do término da vigência, mediante envio do respectivo expediente à SEADM, via SEI.",
IF(ISNUMBER(FIND("14.133",AA483)),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83" s="556"/>
    </row>
    <row r="484" spans="1:53" s="215" customFormat="1" ht="66" customHeight="1">
      <c r="A484" s="58" t="s">
        <v>71</v>
      </c>
      <c r="B484" s="195" t="s">
        <v>53</v>
      </c>
      <c r="C484" s="194">
        <v>2023</v>
      </c>
      <c r="D484" s="195" t="s">
        <v>2823</v>
      </c>
      <c r="E484" s="194" t="s">
        <v>2824</v>
      </c>
      <c r="F484" s="196" t="s">
        <v>2791</v>
      </c>
      <c r="G484" s="195" t="s">
        <v>76</v>
      </c>
      <c r="H484" s="194" t="s">
        <v>58</v>
      </c>
      <c r="I484" s="194" t="s">
        <v>1525</v>
      </c>
      <c r="J484" s="197">
        <v>45180</v>
      </c>
      <c r="K484" s="198" t="str">
        <f>TEXT(J484,"DD/MM/AA")</f>
        <v>11/09/23</v>
      </c>
      <c r="L484" s="197">
        <v>45546</v>
      </c>
      <c r="M484" s="199" t="str">
        <f>TEXT(L484,"DD/MM/AA")</f>
        <v>11/09/24</v>
      </c>
      <c r="N484" s="198">
        <f>_xlfn.DAYS(CONTRATOS[[#This Row],[TÉRMINO]],CONTRATOS[[#This Row],[INÍCIO]])</f>
        <v>366</v>
      </c>
      <c r="O484" s="200" t="str">
        <f ca="1">IF(ISBLANK(CONTRATOS[[#This Row],[TÉRMINO]]),"-",IF(ISNUMBER(CONTRATOS[[#This Row],[TÉRMINO]]),IF(CONTRATOS[[#This Row],[TÉRMINO]]&lt;TODAY(),"EXPIRADO",CONTRATOS[[#This Row],[TÉRMINO]]-TODAY()),"INDETERMINADO"))</f>
        <v>EXPIRADO</v>
      </c>
      <c r="P484" s="200" t="str">
        <f ca="1">IF(O484="EXPIRADO","EXPIRADO",(IF(O484&lt;=30,"INFERIOR A 30 DIAS",(IF(O484&lt;=60,"INFERIOR A 60 DIAS",(IF(O484&lt;=90,"INFERIOR A 90 DIAS",(IF(O484&lt;=120,"INFERIOR A 120 DIAS",(IF(O484&lt;150,"INFERIOR A 150 DIAS",(IF(O484=150,"150 DIAS","SUPERIOR A 150 DIAS")))))))))))))</f>
        <v>EXPIRADO</v>
      </c>
      <c r="Q484" s="200" t="str">
        <f ca="1">IF(CONTRATOS[[#This Row],[TÉRMINO]]="","VIGENTE",IF(CONTRATOS[[#This Row],[TÉRMINO]]&gt;=TODAY(),"VIGENTE","EXPIRADO"))</f>
        <v>EXPIRADO</v>
      </c>
      <c r="R484" s="303">
        <v>29283</v>
      </c>
      <c r="S484" s="257" t="s">
        <v>60</v>
      </c>
      <c r="T484" s="66">
        <f>IF(LEFT(AY484,3)="ARP",
    0,
    IFERROR(VLOOKUP(AY484,'M.11 Contratos execução'!A:V,17,FALSE),0)
)</f>
        <v>0</v>
      </c>
      <c r="U484" s="58" t="s">
        <v>78</v>
      </c>
      <c r="V484" s="201" t="s">
        <v>2825</v>
      </c>
      <c r="W484" s="96" cm="1">
        <f t="array" ref="W48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84" s="96">
        <f>CONTRATOS[[#This Row],[VALOR GLOBAL INICIAL]]</f>
        <v>29283</v>
      </c>
      <c r="Y484" s="202"/>
      <c r="Z484" s="203"/>
      <c r="AA484" s="58" t="s">
        <v>64</v>
      </c>
      <c r="AB484" s="194"/>
      <c r="AC484" s="194"/>
      <c r="AD484" s="204" t="str">
        <f>IF(CONTRATOS[[#This Row],[DIAS_CONTRATO]]&lt;=1800,"PRAZO LEGAL",IF(CONTRATOS[[#This Row],[DIAS_CONTRATO]]&lt;=2130,"EXCEPCIONAL","EMERGENCIAL"))</f>
        <v>PRAZO LEGAL</v>
      </c>
      <c r="AE484" s="194" t="str">
        <f>YEAR(L484) &amp; " - " &amp; IF(MONTH(L484)&lt;=3, "1º Trimestre", IF(MONTH(L484)&lt;=6, "2º Trimestre", IF(MONTH(L484)&lt;=9, "3º Trimestre", IF(MONTH(L484)&lt;=12, "4º Trimestre"))))</f>
        <v>2024 - 3º Trimestre</v>
      </c>
      <c r="AF484" s="197">
        <f>CONTRATOS[[#This Row],[TÉRMINO]]-60</f>
        <v>45486</v>
      </c>
      <c r="AG484" s="116" t="str">
        <f>IF(Z484="","Sem informação", IF(Z484&lt;=AF484, "Dentro do prazo", "Fora do prazo"))</f>
        <v>Sem informação</v>
      </c>
      <c r="AH484" s="262" t="s">
        <v>1306</v>
      </c>
      <c r="AI484" s="194"/>
      <c r="AJ484" s="194" t="s">
        <v>84</v>
      </c>
      <c r="AK484" s="194" t="s">
        <v>155</v>
      </c>
      <c r="AL484" s="194" t="s">
        <v>2729</v>
      </c>
      <c r="AM484" s="194" t="s">
        <v>69</v>
      </c>
      <c r="AN484" s="194" t="s">
        <v>69</v>
      </c>
      <c r="AO484" s="214" t="s">
        <v>2730</v>
      </c>
      <c r="AP484" s="206">
        <f ca="1">CONTRATOS[[#This Row],[TÉRMINO]]-TODAY()</f>
        <v>-628</v>
      </c>
      <c r="AQ484" s="194">
        <f>IF(YEAR(CONTRATOS[[#This Row],[TÉRMINO]])=2024,INT((MONTH(CONTRATOS[[#This Row],[TÉRMINO]])+2)/3),"")</f>
        <v>3</v>
      </c>
      <c r="AR484" s="194"/>
      <c r="AS484" s="58" t="str">
        <f ca="1">IF(TODAY()-AB484&gt;365,"Iniciar Processo de Reajuste","Aguardar anualidade")</f>
        <v>Iniciar Processo de Reajuste</v>
      </c>
      <c r="AT484" s="58" t="str">
        <f>_xlfn.CONCAT(TEXT(B484,"000"),"/",C484)</f>
        <v>018/2023</v>
      </c>
      <c r="AU484" s="58"/>
      <c r="AV484" s="58" t="str" cm="1">
        <f t="array" ref="AV484">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484" s="57" t="str">
        <f>IF(CONTRATOS[[#This Row],[FISCAL DEMANDANTE]]="sem indicação",CONTRATOS[[#This Row],[FISCAL TECNICO]],CONTRATOS[[#This Row],[FISCAL DEMANDANTE]])</f>
        <v>Antonio Paulo Costa de Castro</v>
      </c>
      <c r="AX484" s="540" cm="1">
        <f t="array" ref="AX48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84" s="58" t="str">
        <f>_xlfn.CONCAT(CONTRATOS[[#This Row],[ARP ou CONTRATO]],CONTRATOS[[#This Row],[N°ANO]])</f>
        <v>ARP018/2023</v>
      </c>
      <c r="AZ484" s="293" t="str">
        <f>IF(ISNUMBER(FIND("8.666",AA484)),
"Nos termos da Portaria n° 3.615/2021-GP, a prorrogação de contratos administrativos deverá ser instaurada com antecedência mínima de 60 (sessenta) dias do término da vigência, mediante envio do respectivo expediente à SEADM, via SEI.",
IF(ISNUMBER(FIND("14.133",AA484)),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84" s="556"/>
    </row>
    <row r="485" spans="1:53" s="215" customFormat="1" ht="60.75">
      <c r="A485" s="58" t="s">
        <v>71</v>
      </c>
      <c r="B485" s="195" t="s">
        <v>53</v>
      </c>
      <c r="C485" s="194">
        <v>2023</v>
      </c>
      <c r="D485" s="195" t="s">
        <v>2826</v>
      </c>
      <c r="E485" s="194" t="s">
        <v>2827</v>
      </c>
      <c r="F485" s="196" t="s">
        <v>2791</v>
      </c>
      <c r="G485" s="195" t="s">
        <v>76</v>
      </c>
      <c r="H485" s="194" t="s">
        <v>58</v>
      </c>
      <c r="I485" s="194" t="s">
        <v>1525</v>
      </c>
      <c r="J485" s="197">
        <v>45180</v>
      </c>
      <c r="K485" s="198" t="str">
        <f>TEXT(J485,"DD/MM/AA")</f>
        <v>11/09/23</v>
      </c>
      <c r="L485" s="197">
        <v>45546</v>
      </c>
      <c r="M485" s="199" t="str">
        <f>TEXT(L485,"DD/MM/AA")</f>
        <v>11/09/24</v>
      </c>
      <c r="N485" s="198">
        <f>_xlfn.DAYS(CONTRATOS[[#This Row],[TÉRMINO]],CONTRATOS[[#This Row],[INÍCIO]])</f>
        <v>366</v>
      </c>
      <c r="O485" s="200" t="str">
        <f ca="1">IF(ISBLANK(CONTRATOS[[#This Row],[TÉRMINO]]),"-",IF(ISNUMBER(CONTRATOS[[#This Row],[TÉRMINO]]),IF(CONTRATOS[[#This Row],[TÉRMINO]]&lt;TODAY(),"EXPIRADO",CONTRATOS[[#This Row],[TÉRMINO]]-TODAY()),"INDETERMINADO"))</f>
        <v>EXPIRADO</v>
      </c>
      <c r="P485" s="200" t="str">
        <f ca="1">IF(O485="EXPIRADO","EXPIRADO",(IF(O485&lt;=30,"INFERIOR A 30 DIAS",(IF(O485&lt;=60,"INFERIOR A 60 DIAS",(IF(O485&lt;=90,"INFERIOR A 90 DIAS",(IF(O485&lt;=120,"INFERIOR A 120 DIAS",(IF(O485&lt;150,"INFERIOR A 150 DIAS",(IF(O485=150,"150 DIAS","SUPERIOR A 150 DIAS")))))))))))))</f>
        <v>EXPIRADO</v>
      </c>
      <c r="Q485" s="200" t="str">
        <f ca="1">IF(CONTRATOS[[#This Row],[TÉRMINO]]="","VIGENTE",IF(CONTRATOS[[#This Row],[TÉRMINO]]&gt;=TODAY(),"VIGENTE","EXPIRADO"))</f>
        <v>EXPIRADO</v>
      </c>
      <c r="R485" s="304">
        <v>43220</v>
      </c>
      <c r="S485" s="257" t="s">
        <v>60</v>
      </c>
      <c r="T485" s="66">
        <f>IF(LEFT(AY485,3)="ARP",
    0,
    IFERROR(VLOOKUP(AY485,'M.11 Contratos execução'!A:V,17,FALSE),0)
)</f>
        <v>0</v>
      </c>
      <c r="U485" s="58" t="s">
        <v>78</v>
      </c>
      <c r="V485" s="201" t="s">
        <v>2828</v>
      </c>
      <c r="W485" s="96" cm="1">
        <f t="array" ref="W48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85" s="96">
        <f>CONTRATOS[[#This Row],[VALOR GLOBAL INICIAL]]</f>
        <v>43220</v>
      </c>
      <c r="Y485" s="202"/>
      <c r="Z485" s="203"/>
      <c r="AA485" s="58" t="s">
        <v>64</v>
      </c>
      <c r="AB485" s="194"/>
      <c r="AC485" s="194"/>
      <c r="AD485" s="258" t="str">
        <f>IF(CONTRATOS[[#This Row],[DIAS_CONTRATO]]&lt;=1800,"PRAZO LEGAL",IF(CONTRATOS[[#This Row],[DIAS_CONTRATO]]&lt;=2130,"EXCEPCIONAL","EMERGENCIAL"))</f>
        <v>PRAZO LEGAL</v>
      </c>
      <c r="AE485" s="194" t="str">
        <f>YEAR(L485) &amp; " - " &amp; IF(MONTH(L485)&lt;=3, "1º Trimestre", IF(MONTH(L485)&lt;=6, "2º Trimestre", IF(MONTH(L485)&lt;=9, "3º Trimestre", IF(MONTH(L485)&lt;=12, "4º Trimestre"))))</f>
        <v>2024 - 3º Trimestre</v>
      </c>
      <c r="AF485" s="197">
        <f>CONTRATOS[[#This Row],[TÉRMINO]]-60</f>
        <v>45486</v>
      </c>
      <c r="AG485" s="116" t="str">
        <f>IF(Z485="","Sem informação", IF(Z485&lt;=AF485, "Dentro do prazo", "Fora do prazo"))</f>
        <v>Sem informação</v>
      </c>
      <c r="AH485" s="262" t="s">
        <v>1306</v>
      </c>
      <c r="AI485" s="194"/>
      <c r="AJ485" s="194" t="s">
        <v>84</v>
      </c>
      <c r="AK485" s="194" t="s">
        <v>155</v>
      </c>
      <c r="AL485" s="194" t="s">
        <v>2729</v>
      </c>
      <c r="AM485" s="194" t="s">
        <v>69</v>
      </c>
      <c r="AN485" s="194" t="s">
        <v>69</v>
      </c>
      <c r="AO485" s="214" t="s">
        <v>2730</v>
      </c>
      <c r="AP485" s="206">
        <f ca="1">CONTRATOS[[#This Row],[TÉRMINO]]-TODAY()</f>
        <v>-628</v>
      </c>
      <c r="AQ485" s="194">
        <f>IF(YEAR(CONTRATOS[[#This Row],[TÉRMINO]])=2024,INT((MONTH(CONTRATOS[[#This Row],[TÉRMINO]])+2)/3),"")</f>
        <v>3</v>
      </c>
      <c r="AR485" s="194"/>
      <c r="AS485" s="58" t="str">
        <f ca="1">IF(TODAY()-AB485&gt;365,"Iniciar Processo de Reajuste","Aguardar anualidade")</f>
        <v>Iniciar Processo de Reajuste</v>
      </c>
      <c r="AT485" s="58" t="str">
        <f>_xlfn.CONCAT(TEXT(B485,"000"),"/",C485)</f>
        <v>018/2023</v>
      </c>
      <c r="AU485" s="58"/>
      <c r="AV485" s="58" t="str" cm="1">
        <f t="array" ref="AV485">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485" s="57" t="str">
        <f>IF(CONTRATOS[[#This Row],[FISCAL DEMANDANTE]]="sem indicação",CONTRATOS[[#This Row],[FISCAL TECNICO]],CONTRATOS[[#This Row],[FISCAL DEMANDANTE]])</f>
        <v>Antonio Paulo Costa de Castro</v>
      </c>
      <c r="AX485" s="540" cm="1">
        <f t="array" ref="AX48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85" s="58" t="str">
        <f>_xlfn.CONCAT(CONTRATOS[[#This Row],[ARP ou CONTRATO]],CONTRATOS[[#This Row],[N°ANO]])</f>
        <v>ARP018/2023</v>
      </c>
      <c r="AZ485" s="293" t="str">
        <f>IF(ISNUMBER(FIND("8.666",AA485)),
"Nos termos da Portaria n° 3.615/2021-GP, a prorrogação de contratos administrativos deverá ser instaurada com antecedência mínima de 60 (sessenta) dias do término da vigência, mediante envio do respectivo expediente à SEADM, via SEI.",
IF(ISNUMBER(FIND("14.133",AA485)),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85" s="556"/>
    </row>
    <row r="486" spans="1:53" s="215" customFormat="1" ht="60.75">
      <c r="A486" s="58" t="s">
        <v>71</v>
      </c>
      <c r="B486" s="195" t="s">
        <v>53</v>
      </c>
      <c r="C486" s="194">
        <v>2023</v>
      </c>
      <c r="D486" s="195" t="s">
        <v>2829</v>
      </c>
      <c r="E486" s="194" t="s">
        <v>657</v>
      </c>
      <c r="F486" s="196" t="s">
        <v>2791</v>
      </c>
      <c r="G486" s="195" t="s">
        <v>76</v>
      </c>
      <c r="H486" s="194" t="s">
        <v>58</v>
      </c>
      <c r="I486" s="194" t="s">
        <v>1525</v>
      </c>
      <c r="J486" s="197">
        <v>45180</v>
      </c>
      <c r="K486" s="198" t="str">
        <f>TEXT(J486,"DD/MM/AA")</f>
        <v>11/09/23</v>
      </c>
      <c r="L486" s="197">
        <v>45546</v>
      </c>
      <c r="M486" s="199" t="str">
        <f>TEXT(L486,"DD/MM/AA")</f>
        <v>11/09/24</v>
      </c>
      <c r="N486" s="198">
        <f>_xlfn.DAYS(CONTRATOS[[#This Row],[TÉRMINO]],CONTRATOS[[#This Row],[INÍCIO]])</f>
        <v>366</v>
      </c>
      <c r="O486" s="200" t="str">
        <f ca="1">IF(ISBLANK(CONTRATOS[[#This Row],[TÉRMINO]]),"-",IF(ISNUMBER(CONTRATOS[[#This Row],[TÉRMINO]]),IF(CONTRATOS[[#This Row],[TÉRMINO]]&lt;TODAY(),"EXPIRADO",CONTRATOS[[#This Row],[TÉRMINO]]-TODAY()),"INDETERMINADO"))</f>
        <v>EXPIRADO</v>
      </c>
      <c r="P486" s="200" t="str">
        <f ca="1">IF(O486="EXPIRADO","EXPIRADO",(IF(O486&lt;=30,"INFERIOR A 30 DIAS",(IF(O486&lt;=60,"INFERIOR A 60 DIAS",(IF(O486&lt;=90,"INFERIOR A 90 DIAS",(IF(O486&lt;=120,"INFERIOR A 120 DIAS",(IF(O486&lt;150,"INFERIOR A 150 DIAS",(IF(O486=150,"150 DIAS","SUPERIOR A 150 DIAS")))))))))))))</f>
        <v>EXPIRADO</v>
      </c>
      <c r="Q486" s="200" t="str">
        <f ca="1">IF(CONTRATOS[[#This Row],[TÉRMINO]]="","VIGENTE",IF(CONTRATOS[[#This Row],[TÉRMINO]]&gt;=TODAY(),"VIGENTE","EXPIRADO"))</f>
        <v>EXPIRADO</v>
      </c>
      <c r="R486" s="304">
        <v>250000</v>
      </c>
      <c r="S486" s="257" t="s">
        <v>60</v>
      </c>
      <c r="T486" s="66">
        <f>IF(LEFT(AY486,3)="ARP",
    0,
    IFERROR(VLOOKUP(AY486,'M.11 Contratos execução'!A:V,17,FALSE),0)
)</f>
        <v>0</v>
      </c>
      <c r="U486" s="58" t="s">
        <v>78</v>
      </c>
      <c r="V486" s="201" t="s">
        <v>2830</v>
      </c>
      <c r="W486" s="96" cm="1">
        <f t="array" ref="W48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86" s="96">
        <f>CONTRATOS[[#This Row],[VALOR GLOBAL INICIAL]]</f>
        <v>250000</v>
      </c>
      <c r="Y486" s="202"/>
      <c r="Z486" s="203"/>
      <c r="AA486" s="58" t="s">
        <v>64</v>
      </c>
      <c r="AB486" s="194"/>
      <c r="AC486" s="194"/>
      <c r="AD486" s="258" t="str">
        <f>IF(CONTRATOS[[#This Row],[DIAS_CONTRATO]]&lt;=1800,"PRAZO LEGAL",IF(CONTRATOS[[#This Row],[DIAS_CONTRATO]]&lt;=2130,"EXCEPCIONAL","EMERGENCIAL"))</f>
        <v>PRAZO LEGAL</v>
      </c>
      <c r="AE486" s="194" t="str">
        <f>YEAR(L486) &amp; " - " &amp; IF(MONTH(L486)&lt;=3, "1º Trimestre", IF(MONTH(L486)&lt;=6, "2º Trimestre", IF(MONTH(L486)&lt;=9, "3º Trimestre", IF(MONTH(L486)&lt;=12, "4º Trimestre"))))</f>
        <v>2024 - 3º Trimestre</v>
      </c>
      <c r="AF486" s="197">
        <f>CONTRATOS[[#This Row],[TÉRMINO]]-60</f>
        <v>45486</v>
      </c>
      <c r="AG486" s="116" t="str">
        <f>IF(Z486="","Sem informação", IF(Z486&lt;=AF486, "Dentro do prazo", "Fora do prazo"))</f>
        <v>Sem informação</v>
      </c>
      <c r="AH486" s="262" t="s">
        <v>1306</v>
      </c>
      <c r="AI486" s="194"/>
      <c r="AJ486" s="194" t="s">
        <v>84</v>
      </c>
      <c r="AK486" s="194" t="s">
        <v>155</v>
      </c>
      <c r="AL486" s="194" t="s">
        <v>2729</v>
      </c>
      <c r="AM486" s="194" t="s">
        <v>69</v>
      </c>
      <c r="AN486" s="194" t="s">
        <v>69</v>
      </c>
      <c r="AO486" s="214" t="s">
        <v>2730</v>
      </c>
      <c r="AP486" s="206">
        <f ca="1">CONTRATOS[[#This Row],[TÉRMINO]]-TODAY()</f>
        <v>-628</v>
      </c>
      <c r="AQ486" s="194">
        <f>IF(YEAR(CONTRATOS[[#This Row],[TÉRMINO]])=2024,INT((MONTH(CONTRATOS[[#This Row],[TÉRMINO]])+2)/3),"")</f>
        <v>3</v>
      </c>
      <c r="AR486" s="194"/>
      <c r="AS486" s="58" t="str">
        <f ca="1">IF(TODAY()-AB486&gt;365,"Iniciar Processo de Reajuste","Aguardar anualidade")</f>
        <v>Iniciar Processo de Reajuste</v>
      </c>
      <c r="AT486" s="58" t="str">
        <f>_xlfn.CONCAT(TEXT(B486,"000"),"/",C486)</f>
        <v>018/2023</v>
      </c>
      <c r="AU486" s="58"/>
      <c r="AV486" s="58" t="str" cm="1">
        <f t="array" ref="AV486">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486" s="57" t="str">
        <f>IF(CONTRATOS[[#This Row],[FISCAL DEMANDANTE]]="sem indicação",CONTRATOS[[#This Row],[FISCAL TECNICO]],CONTRATOS[[#This Row],[FISCAL DEMANDANTE]])</f>
        <v>Antonio Paulo Costa de Castro</v>
      </c>
      <c r="AX486" s="540" cm="1">
        <f t="array" ref="AX48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86" s="58" t="str">
        <f>_xlfn.CONCAT(CONTRATOS[[#This Row],[ARP ou CONTRATO]],CONTRATOS[[#This Row],[N°ANO]])</f>
        <v>ARP018/2023</v>
      </c>
      <c r="AZ486" s="293" t="str">
        <f>IF(ISNUMBER(FIND("8.666",AA486)),
"Nos termos da Portaria n° 3.615/2021-GP, a prorrogação de contratos administrativos deverá ser instaurada com antecedência mínima de 60 (sessenta) dias do término da vigência, mediante envio do respectivo expediente à SEADM, via SEI.",
IF(ISNUMBER(FIND("14.133",AA486)),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86" s="556"/>
    </row>
    <row r="487" spans="1:53" s="215" customFormat="1" ht="60.75">
      <c r="A487" s="58" t="s">
        <v>71</v>
      </c>
      <c r="B487" s="195" t="s">
        <v>53</v>
      </c>
      <c r="C487" s="194">
        <v>2023</v>
      </c>
      <c r="D487" s="195" t="s">
        <v>2831</v>
      </c>
      <c r="E487" s="194" t="s">
        <v>661</v>
      </c>
      <c r="F487" s="196" t="s">
        <v>2791</v>
      </c>
      <c r="G487" s="195" t="s">
        <v>76</v>
      </c>
      <c r="H487" s="194" t="s">
        <v>58</v>
      </c>
      <c r="I487" s="194" t="s">
        <v>1525</v>
      </c>
      <c r="J487" s="197">
        <v>45180</v>
      </c>
      <c r="K487" s="198" t="str">
        <f>TEXT(J487,"DD/MM/AA")</f>
        <v>11/09/23</v>
      </c>
      <c r="L487" s="197">
        <v>45546</v>
      </c>
      <c r="M487" s="199" t="str">
        <f>TEXT(L487,"DD/MM/AA")</f>
        <v>11/09/24</v>
      </c>
      <c r="N487" s="198">
        <f>_xlfn.DAYS(CONTRATOS[[#This Row],[TÉRMINO]],CONTRATOS[[#This Row],[INÍCIO]])</f>
        <v>366</v>
      </c>
      <c r="O487" s="200" t="str">
        <f ca="1">IF(ISBLANK(CONTRATOS[[#This Row],[TÉRMINO]]),"-",IF(ISNUMBER(CONTRATOS[[#This Row],[TÉRMINO]]),IF(CONTRATOS[[#This Row],[TÉRMINO]]&lt;TODAY(),"EXPIRADO",CONTRATOS[[#This Row],[TÉRMINO]]-TODAY()),"INDETERMINADO"))</f>
        <v>EXPIRADO</v>
      </c>
      <c r="P487" s="200" t="str">
        <f ca="1">IF(O487="EXPIRADO","EXPIRADO",(IF(O487&lt;=30,"INFERIOR A 30 DIAS",(IF(O487&lt;=60,"INFERIOR A 60 DIAS",(IF(O487&lt;=90,"INFERIOR A 90 DIAS",(IF(O487&lt;=120,"INFERIOR A 120 DIAS",(IF(O487&lt;150,"INFERIOR A 150 DIAS",(IF(O487=150,"150 DIAS","SUPERIOR A 150 DIAS")))))))))))))</f>
        <v>EXPIRADO</v>
      </c>
      <c r="Q487" s="200" t="str">
        <f ca="1">IF(CONTRATOS[[#This Row],[TÉRMINO]]="","VIGENTE",IF(CONTRATOS[[#This Row],[TÉRMINO]]&gt;=TODAY(),"VIGENTE","EXPIRADO"))</f>
        <v>EXPIRADO</v>
      </c>
      <c r="R487" s="304">
        <v>65975</v>
      </c>
      <c r="S487" s="257" t="s">
        <v>60</v>
      </c>
      <c r="T487" s="66">
        <f>IF(LEFT(AY487,3)="ARP",
    0,
    IFERROR(VLOOKUP(AY487,'M.11 Contratos execução'!A:V,17,FALSE),0)
)</f>
        <v>0</v>
      </c>
      <c r="U487" s="58" t="s">
        <v>78</v>
      </c>
      <c r="V487" s="201" t="s">
        <v>2832</v>
      </c>
      <c r="W487" s="96" cm="1">
        <f t="array" ref="W48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87" s="96">
        <f>CONTRATOS[[#This Row],[VALOR GLOBAL INICIAL]]</f>
        <v>65975</v>
      </c>
      <c r="Y487" s="202"/>
      <c r="Z487" s="203"/>
      <c r="AA487" s="58" t="s">
        <v>64</v>
      </c>
      <c r="AB487" s="194"/>
      <c r="AC487" s="194"/>
      <c r="AD487" s="258" t="str">
        <f>IF(CONTRATOS[[#This Row],[DIAS_CONTRATO]]&lt;=1800,"PRAZO LEGAL",IF(CONTRATOS[[#This Row],[DIAS_CONTRATO]]&lt;=2130,"EXCEPCIONAL","EMERGENCIAL"))</f>
        <v>PRAZO LEGAL</v>
      </c>
      <c r="AE487" s="194" t="str">
        <f>YEAR(L487) &amp; " - " &amp; IF(MONTH(L487)&lt;=3, "1º Trimestre", IF(MONTH(L487)&lt;=6, "2º Trimestre", IF(MONTH(L487)&lt;=9, "3º Trimestre", IF(MONTH(L487)&lt;=12, "4º Trimestre"))))</f>
        <v>2024 - 3º Trimestre</v>
      </c>
      <c r="AF487" s="197">
        <f>CONTRATOS[[#This Row],[TÉRMINO]]-60</f>
        <v>45486</v>
      </c>
      <c r="AG487" s="116" t="str">
        <f>IF(Z487="","Sem informação", IF(Z487&lt;=AF487, "Dentro do prazo", "Fora do prazo"))</f>
        <v>Sem informação</v>
      </c>
      <c r="AH487" s="262" t="s">
        <v>1306</v>
      </c>
      <c r="AI487" s="194"/>
      <c r="AJ487" s="194" t="s">
        <v>84</v>
      </c>
      <c r="AK487" s="194" t="s">
        <v>155</v>
      </c>
      <c r="AL487" s="194" t="s">
        <v>2729</v>
      </c>
      <c r="AM487" s="194" t="s">
        <v>69</v>
      </c>
      <c r="AN487" s="194" t="s">
        <v>69</v>
      </c>
      <c r="AO487" s="214" t="s">
        <v>2730</v>
      </c>
      <c r="AP487" s="206">
        <f ca="1">CONTRATOS[[#This Row],[TÉRMINO]]-TODAY()</f>
        <v>-628</v>
      </c>
      <c r="AQ487" s="194">
        <f>IF(YEAR(CONTRATOS[[#This Row],[TÉRMINO]])=2024,INT((MONTH(CONTRATOS[[#This Row],[TÉRMINO]])+2)/3),"")</f>
        <v>3</v>
      </c>
      <c r="AR487" s="194"/>
      <c r="AS487" s="58" t="str">
        <f ca="1">IF(TODAY()-AB487&gt;365,"Iniciar Processo de Reajuste","Aguardar anualidade")</f>
        <v>Iniciar Processo de Reajuste</v>
      </c>
      <c r="AT487" s="58" t="str">
        <f>_xlfn.CONCAT(TEXT(B487,"000"),"/",C487)</f>
        <v>018/2023</v>
      </c>
      <c r="AU487" s="58"/>
      <c r="AV487" s="58" t="str" cm="1">
        <f t="array" ref="AV487">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487" s="57" t="str">
        <f>IF(CONTRATOS[[#This Row],[FISCAL DEMANDANTE]]="sem indicação",CONTRATOS[[#This Row],[FISCAL TECNICO]],CONTRATOS[[#This Row],[FISCAL DEMANDANTE]])</f>
        <v>Antonio Paulo Costa de Castro</v>
      </c>
      <c r="AX487" s="540" cm="1">
        <f t="array" ref="AX48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87" s="58" t="str">
        <f>_xlfn.CONCAT(CONTRATOS[[#This Row],[ARP ou CONTRATO]],CONTRATOS[[#This Row],[N°ANO]])</f>
        <v>ARP018/2023</v>
      </c>
      <c r="AZ487" s="293" t="str">
        <f>IF(ISNUMBER(FIND("8.666",AA487)),
"Nos termos da Portaria n° 3.615/2021-GP, a prorrogação de contratos administrativos deverá ser instaurada com antecedência mínima de 60 (sessenta) dias do término da vigência, mediante envio do respectivo expediente à SEADM, via SEI.",
IF(ISNUMBER(FIND("14.133",AA487)),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87" s="556"/>
    </row>
    <row r="488" spans="1:53" s="215" customFormat="1" ht="60.75">
      <c r="A488" s="58" t="s">
        <v>71</v>
      </c>
      <c r="B488" s="195" t="s">
        <v>53</v>
      </c>
      <c r="C488" s="194">
        <v>2023</v>
      </c>
      <c r="D488" s="195" t="s">
        <v>2833</v>
      </c>
      <c r="E488" s="194" t="s">
        <v>2834</v>
      </c>
      <c r="F488" s="196" t="s">
        <v>2791</v>
      </c>
      <c r="G488" s="195" t="s">
        <v>76</v>
      </c>
      <c r="H488" s="194" t="s">
        <v>58</v>
      </c>
      <c r="I488" s="194" t="s">
        <v>1525</v>
      </c>
      <c r="J488" s="197">
        <v>45180</v>
      </c>
      <c r="K488" s="198" t="str">
        <f>TEXT(J488,"DD/MM/AA")</f>
        <v>11/09/23</v>
      </c>
      <c r="L488" s="197">
        <v>45546</v>
      </c>
      <c r="M488" s="199" t="str">
        <f>TEXT(L488,"DD/MM/AA")</f>
        <v>11/09/24</v>
      </c>
      <c r="N488" s="198">
        <f>_xlfn.DAYS(CONTRATOS[[#This Row],[TÉRMINO]],CONTRATOS[[#This Row],[INÍCIO]])</f>
        <v>366</v>
      </c>
      <c r="O488" s="200" t="str">
        <f ca="1">IF(ISBLANK(CONTRATOS[[#This Row],[TÉRMINO]]),"-",IF(ISNUMBER(CONTRATOS[[#This Row],[TÉRMINO]]),IF(CONTRATOS[[#This Row],[TÉRMINO]]&lt;TODAY(),"EXPIRADO",CONTRATOS[[#This Row],[TÉRMINO]]-TODAY()),"INDETERMINADO"))</f>
        <v>EXPIRADO</v>
      </c>
      <c r="P488" s="200" t="str">
        <f ca="1">IF(O488="EXPIRADO","EXPIRADO",(IF(O488&lt;=30,"INFERIOR A 30 DIAS",(IF(O488&lt;=60,"INFERIOR A 60 DIAS",(IF(O488&lt;=90,"INFERIOR A 90 DIAS",(IF(O488&lt;=120,"INFERIOR A 120 DIAS",(IF(O488&lt;150,"INFERIOR A 150 DIAS",(IF(O488=150,"150 DIAS","SUPERIOR A 150 DIAS")))))))))))))</f>
        <v>EXPIRADO</v>
      </c>
      <c r="Q488" s="200" t="str">
        <f ca="1">IF(CONTRATOS[[#This Row],[TÉRMINO]]="","VIGENTE",IF(CONTRATOS[[#This Row],[TÉRMINO]]&gt;=TODAY(),"VIGENTE","EXPIRADO"))</f>
        <v>EXPIRADO</v>
      </c>
      <c r="R488" s="304">
        <v>25557</v>
      </c>
      <c r="S488" s="257" t="s">
        <v>60</v>
      </c>
      <c r="T488" s="66">
        <f>IF(LEFT(AY488,3)="ARP",
    0,
    IFERROR(VLOOKUP(AY488,'M.11 Contratos execução'!A:V,17,FALSE),0)
)</f>
        <v>0</v>
      </c>
      <c r="U488" s="58" t="s">
        <v>78</v>
      </c>
      <c r="V488" s="201" t="s">
        <v>2835</v>
      </c>
      <c r="W488" s="96" cm="1">
        <f t="array" ref="W48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88" s="96">
        <f>CONTRATOS[[#This Row],[VALOR GLOBAL INICIAL]]</f>
        <v>25557</v>
      </c>
      <c r="Y488" s="202"/>
      <c r="Z488" s="203"/>
      <c r="AA488" s="58" t="s">
        <v>64</v>
      </c>
      <c r="AB488" s="194"/>
      <c r="AC488" s="194"/>
      <c r="AD488" s="204" t="str">
        <f>IF(CONTRATOS[[#This Row],[DIAS_CONTRATO]]&lt;=1800,"PRAZO LEGAL",IF(CONTRATOS[[#This Row],[DIAS_CONTRATO]]&lt;=2130,"EXCEPCIONAL","EMERGENCIAL"))</f>
        <v>PRAZO LEGAL</v>
      </c>
      <c r="AE488" s="194" t="str">
        <f>YEAR(L488) &amp; " - " &amp; IF(MONTH(L488)&lt;=3, "1º Trimestre", IF(MONTH(L488)&lt;=6, "2º Trimestre", IF(MONTH(L488)&lt;=9, "3º Trimestre", IF(MONTH(L488)&lt;=12, "4º Trimestre"))))</f>
        <v>2024 - 3º Trimestre</v>
      </c>
      <c r="AF488" s="197">
        <f>CONTRATOS[[#This Row],[TÉRMINO]]-60</f>
        <v>45486</v>
      </c>
      <c r="AG488" s="116" t="str">
        <f>IF(Z488="","Sem informação", IF(Z488&lt;=AF488, "Dentro do prazo", "Fora do prazo"))</f>
        <v>Sem informação</v>
      </c>
      <c r="AH488" s="262" t="s">
        <v>1306</v>
      </c>
      <c r="AI488" s="194"/>
      <c r="AJ488" s="194" t="s">
        <v>84</v>
      </c>
      <c r="AK488" s="194" t="s">
        <v>155</v>
      </c>
      <c r="AL488" s="194" t="s">
        <v>2729</v>
      </c>
      <c r="AM488" s="194" t="s">
        <v>69</v>
      </c>
      <c r="AN488" s="194" t="s">
        <v>69</v>
      </c>
      <c r="AO488" s="214" t="s">
        <v>2730</v>
      </c>
      <c r="AP488" s="206">
        <f ca="1">CONTRATOS[[#This Row],[TÉRMINO]]-TODAY()</f>
        <v>-628</v>
      </c>
      <c r="AQ488" s="194">
        <f>IF(YEAR(CONTRATOS[[#This Row],[TÉRMINO]])=2024,INT((MONTH(CONTRATOS[[#This Row],[TÉRMINO]])+2)/3),"")</f>
        <v>3</v>
      </c>
      <c r="AR488" s="194"/>
      <c r="AS488" s="58" t="str">
        <f ca="1">IF(TODAY()-AB488&gt;365,"Iniciar Processo de Reajuste","Aguardar anualidade")</f>
        <v>Iniciar Processo de Reajuste</v>
      </c>
      <c r="AT488" s="58" t="str">
        <f>_xlfn.CONCAT(TEXT(B488,"000"),"/",C488)</f>
        <v>018/2023</v>
      </c>
      <c r="AU488" s="58"/>
      <c r="AV488" s="58" t="str" cm="1">
        <f t="array" ref="AV488">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488" s="57" t="str">
        <f>IF(CONTRATOS[[#This Row],[FISCAL DEMANDANTE]]="sem indicação",CONTRATOS[[#This Row],[FISCAL TECNICO]],CONTRATOS[[#This Row],[FISCAL DEMANDANTE]])</f>
        <v>Antonio Paulo Costa de Castro</v>
      </c>
      <c r="AX488" s="540" cm="1">
        <f t="array" ref="AX48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88" s="58" t="str">
        <f>_xlfn.CONCAT(CONTRATOS[[#This Row],[ARP ou CONTRATO]],CONTRATOS[[#This Row],[N°ANO]])</f>
        <v>ARP018/2023</v>
      </c>
      <c r="AZ488" s="293" t="str">
        <f>IF(ISNUMBER(FIND("8.666",AA488)),
"Nos termos da Portaria n° 3.615/2021-GP, a prorrogação de contratos administrativos deverá ser instaurada com antecedência mínima de 60 (sessenta) dias do término da vigência, mediante envio do respectivo expediente à SEADM, via SEI.",
IF(ISNUMBER(FIND("14.133",AA488)),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88" s="556"/>
    </row>
    <row r="489" spans="1:53" s="215" customFormat="1" ht="60.75">
      <c r="A489" s="58" t="s">
        <v>71</v>
      </c>
      <c r="B489" s="195" t="s">
        <v>53</v>
      </c>
      <c r="C489" s="194">
        <v>2023</v>
      </c>
      <c r="D489" s="195" t="s">
        <v>2836</v>
      </c>
      <c r="E489" s="194" t="s">
        <v>2837</v>
      </c>
      <c r="F489" s="196" t="s">
        <v>2791</v>
      </c>
      <c r="G489" s="195" t="s">
        <v>76</v>
      </c>
      <c r="H489" s="194" t="s">
        <v>58</v>
      </c>
      <c r="I489" s="194" t="s">
        <v>1525</v>
      </c>
      <c r="J489" s="197">
        <v>45180</v>
      </c>
      <c r="K489" s="198" t="str">
        <f>TEXT(J489,"DD/MM/AA")</f>
        <v>11/09/23</v>
      </c>
      <c r="L489" s="197">
        <v>45546</v>
      </c>
      <c r="M489" s="199" t="str">
        <f>TEXT(L489,"DD/MM/AA")</f>
        <v>11/09/24</v>
      </c>
      <c r="N489" s="198">
        <f>_xlfn.DAYS(CONTRATOS[[#This Row],[TÉRMINO]],CONTRATOS[[#This Row],[INÍCIO]])</f>
        <v>366</v>
      </c>
      <c r="O489" s="200" t="str">
        <f ca="1">IF(ISBLANK(CONTRATOS[[#This Row],[TÉRMINO]]),"-",IF(ISNUMBER(CONTRATOS[[#This Row],[TÉRMINO]]),IF(CONTRATOS[[#This Row],[TÉRMINO]]&lt;TODAY(),"EXPIRADO",CONTRATOS[[#This Row],[TÉRMINO]]-TODAY()),"INDETERMINADO"))</f>
        <v>EXPIRADO</v>
      </c>
      <c r="P489" s="200" t="str">
        <f ca="1">IF(O489="EXPIRADO","EXPIRADO",(IF(O489&lt;=30,"INFERIOR A 30 DIAS",(IF(O489&lt;=60,"INFERIOR A 60 DIAS",(IF(O489&lt;=90,"INFERIOR A 90 DIAS",(IF(O489&lt;=120,"INFERIOR A 120 DIAS",(IF(O489&lt;150,"INFERIOR A 150 DIAS",(IF(O489=150,"150 DIAS","SUPERIOR A 150 DIAS")))))))))))))</f>
        <v>EXPIRADO</v>
      </c>
      <c r="Q489" s="200" t="str">
        <f ca="1">IF(CONTRATOS[[#This Row],[TÉRMINO]]="","VIGENTE",IF(CONTRATOS[[#This Row],[TÉRMINO]]&gt;=TODAY(),"VIGENTE","EXPIRADO"))</f>
        <v>EXPIRADO</v>
      </c>
      <c r="R489" s="304">
        <v>539520</v>
      </c>
      <c r="S489" s="257" t="s">
        <v>60</v>
      </c>
      <c r="T489" s="66">
        <f>IF(LEFT(AY489,3)="ARP",
    0,
    IFERROR(VLOOKUP(AY489,'M.11 Contratos execução'!A:V,17,FALSE),0)
)</f>
        <v>0</v>
      </c>
      <c r="U489" s="58" t="s">
        <v>78</v>
      </c>
      <c r="V489" s="201" t="s">
        <v>2838</v>
      </c>
      <c r="W489" s="96" cm="1">
        <f t="array" ref="W48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89" s="96">
        <f>CONTRATOS[[#This Row],[VALOR GLOBAL INICIAL]]</f>
        <v>539520</v>
      </c>
      <c r="Y489" s="202"/>
      <c r="Z489" s="203"/>
      <c r="AA489" s="58" t="s">
        <v>64</v>
      </c>
      <c r="AB489" s="194"/>
      <c r="AC489" s="194"/>
      <c r="AD489" s="204" t="str">
        <f>IF(CONTRATOS[[#This Row],[DIAS_CONTRATO]]&lt;=1800,"PRAZO LEGAL",IF(CONTRATOS[[#This Row],[DIAS_CONTRATO]]&lt;=2130,"EXCEPCIONAL","EMERGENCIAL"))</f>
        <v>PRAZO LEGAL</v>
      </c>
      <c r="AE489" s="194" t="str">
        <f>YEAR(L489) &amp; " - " &amp; IF(MONTH(L489)&lt;=3, "1º Trimestre", IF(MONTH(L489)&lt;=6, "2º Trimestre", IF(MONTH(L489)&lt;=9, "3º Trimestre", IF(MONTH(L489)&lt;=12, "4º Trimestre"))))</f>
        <v>2024 - 3º Trimestre</v>
      </c>
      <c r="AF489" s="197">
        <f>CONTRATOS[[#This Row],[TÉRMINO]]-60</f>
        <v>45486</v>
      </c>
      <c r="AG489" s="116" t="str">
        <f>IF(Z489="","Sem informação", IF(Z489&lt;=AF489, "Dentro do prazo", "Fora do prazo"))</f>
        <v>Sem informação</v>
      </c>
      <c r="AH489" s="262" t="s">
        <v>1306</v>
      </c>
      <c r="AI489" s="194"/>
      <c r="AJ489" s="194" t="s">
        <v>84</v>
      </c>
      <c r="AK489" s="194" t="s">
        <v>155</v>
      </c>
      <c r="AL489" s="194" t="s">
        <v>2729</v>
      </c>
      <c r="AM489" s="194" t="s">
        <v>69</v>
      </c>
      <c r="AN489" s="194" t="s">
        <v>69</v>
      </c>
      <c r="AO489" s="214" t="s">
        <v>2730</v>
      </c>
      <c r="AP489" s="206">
        <f ca="1">CONTRATOS[[#This Row],[TÉRMINO]]-TODAY()</f>
        <v>-628</v>
      </c>
      <c r="AQ489" s="194">
        <f>IF(YEAR(CONTRATOS[[#This Row],[TÉRMINO]])=2024,INT((MONTH(CONTRATOS[[#This Row],[TÉRMINO]])+2)/3),"")</f>
        <v>3</v>
      </c>
      <c r="AR489" s="194"/>
      <c r="AS489" s="58" t="str">
        <f ca="1">IF(TODAY()-AB489&gt;365,"Iniciar Processo de Reajuste","Aguardar anualidade")</f>
        <v>Iniciar Processo de Reajuste</v>
      </c>
      <c r="AT489" s="58" t="str">
        <f>_xlfn.CONCAT(TEXT(B489,"000"),"/",C489)</f>
        <v>018/2023</v>
      </c>
      <c r="AU489" s="58"/>
      <c r="AV489" s="58" t="str" cm="1">
        <f t="array" ref="AV489">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489" s="57" t="str">
        <f>IF(CONTRATOS[[#This Row],[FISCAL DEMANDANTE]]="sem indicação",CONTRATOS[[#This Row],[FISCAL TECNICO]],CONTRATOS[[#This Row],[FISCAL DEMANDANTE]])</f>
        <v>Antonio Paulo Costa de Castro</v>
      </c>
      <c r="AX489" s="540" cm="1">
        <f t="array" ref="AX48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89" s="58" t="str">
        <f>_xlfn.CONCAT(CONTRATOS[[#This Row],[ARP ou CONTRATO]],CONTRATOS[[#This Row],[N°ANO]])</f>
        <v>ARP018/2023</v>
      </c>
      <c r="AZ489" s="293" t="str">
        <f>IF(ISNUMBER(FIND("8.666",AA489)),
"Nos termos da Portaria n° 3.615/2021-GP, a prorrogação de contratos administrativos deverá ser instaurada com antecedência mínima de 60 (sessenta) dias do término da vigência, mediante envio do respectivo expediente à SEADM, via SEI.",
IF(ISNUMBER(FIND("14.133",AA489)),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89" s="556"/>
    </row>
    <row r="490" spans="1:53" s="215" customFormat="1" ht="60.75">
      <c r="A490" s="58" t="s">
        <v>71</v>
      </c>
      <c r="B490" s="195" t="s">
        <v>53</v>
      </c>
      <c r="C490" s="194">
        <v>2023</v>
      </c>
      <c r="D490" s="195" t="s">
        <v>2839</v>
      </c>
      <c r="E490" s="194" t="s">
        <v>2840</v>
      </c>
      <c r="F490" s="196" t="s">
        <v>2791</v>
      </c>
      <c r="G490" s="195" t="s">
        <v>76</v>
      </c>
      <c r="H490" s="194" t="s">
        <v>58</v>
      </c>
      <c r="I490" s="194" t="s">
        <v>1525</v>
      </c>
      <c r="J490" s="197">
        <v>45180</v>
      </c>
      <c r="K490" s="198" t="str">
        <f>TEXT(J490,"DD/MM/AA")</f>
        <v>11/09/23</v>
      </c>
      <c r="L490" s="197">
        <v>45546</v>
      </c>
      <c r="M490" s="199" t="str">
        <f>TEXT(L490,"DD/MM/AA")</f>
        <v>11/09/24</v>
      </c>
      <c r="N490" s="198">
        <f>_xlfn.DAYS(CONTRATOS[[#This Row],[TÉRMINO]],CONTRATOS[[#This Row],[INÍCIO]])</f>
        <v>366</v>
      </c>
      <c r="O490" s="200" t="str">
        <f ca="1">IF(ISBLANK(CONTRATOS[[#This Row],[TÉRMINO]]),"-",IF(ISNUMBER(CONTRATOS[[#This Row],[TÉRMINO]]),IF(CONTRATOS[[#This Row],[TÉRMINO]]&lt;TODAY(),"EXPIRADO",CONTRATOS[[#This Row],[TÉRMINO]]-TODAY()),"INDETERMINADO"))</f>
        <v>EXPIRADO</v>
      </c>
      <c r="P490" s="200" t="str">
        <f ca="1">IF(O490="EXPIRADO","EXPIRADO",(IF(O490&lt;=30,"INFERIOR A 30 DIAS",(IF(O490&lt;=60,"INFERIOR A 60 DIAS",(IF(O490&lt;=90,"INFERIOR A 90 DIAS",(IF(O490&lt;=120,"INFERIOR A 120 DIAS",(IF(O490&lt;150,"INFERIOR A 150 DIAS",(IF(O490=150,"150 DIAS","SUPERIOR A 150 DIAS")))))))))))))</f>
        <v>EXPIRADO</v>
      </c>
      <c r="Q490" s="200" t="str">
        <f ca="1">IF(CONTRATOS[[#This Row],[TÉRMINO]]="","VIGENTE",IF(CONTRATOS[[#This Row],[TÉRMINO]]&gt;=TODAY(),"VIGENTE","EXPIRADO"))</f>
        <v>EXPIRADO</v>
      </c>
      <c r="R490" s="304">
        <v>1560</v>
      </c>
      <c r="S490" s="257" t="s">
        <v>60</v>
      </c>
      <c r="T490" s="66">
        <f>IF(LEFT(AY490,3)="ARP",
    0,
    IFERROR(VLOOKUP(AY490,'M.11 Contratos execução'!A:V,17,FALSE),0)
)</f>
        <v>0</v>
      </c>
      <c r="U490" s="58" t="s">
        <v>78</v>
      </c>
      <c r="V490" s="201" t="s">
        <v>2841</v>
      </c>
      <c r="W490" s="96" cm="1">
        <f t="array" ref="W49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90" s="96">
        <f>CONTRATOS[[#This Row],[VALOR GLOBAL INICIAL]]</f>
        <v>1560</v>
      </c>
      <c r="Y490" s="202"/>
      <c r="Z490" s="203"/>
      <c r="AA490" s="58" t="s">
        <v>64</v>
      </c>
      <c r="AB490" s="194"/>
      <c r="AC490" s="194"/>
      <c r="AD490" s="258" t="str">
        <f>IF(CONTRATOS[[#This Row],[DIAS_CONTRATO]]&lt;=1800,"PRAZO LEGAL",IF(CONTRATOS[[#This Row],[DIAS_CONTRATO]]&lt;=2130,"EXCEPCIONAL","EMERGENCIAL"))</f>
        <v>PRAZO LEGAL</v>
      </c>
      <c r="AE490" s="194" t="str">
        <f>YEAR(L490) &amp; " - " &amp; IF(MONTH(L490)&lt;=3, "1º Trimestre", IF(MONTH(L490)&lt;=6, "2º Trimestre", IF(MONTH(L490)&lt;=9, "3º Trimestre", IF(MONTH(L490)&lt;=12, "4º Trimestre"))))</f>
        <v>2024 - 3º Trimestre</v>
      </c>
      <c r="AF490" s="197">
        <f>CONTRATOS[[#This Row],[TÉRMINO]]-60</f>
        <v>45486</v>
      </c>
      <c r="AG490" s="116" t="str">
        <f>IF(Z490="","Sem informação", IF(Z490&lt;=AF490, "Dentro do prazo", "Fora do prazo"))</f>
        <v>Sem informação</v>
      </c>
      <c r="AH490" s="262" t="s">
        <v>1306</v>
      </c>
      <c r="AI490" s="194"/>
      <c r="AJ490" s="194" t="s">
        <v>84</v>
      </c>
      <c r="AK490" s="194" t="s">
        <v>155</v>
      </c>
      <c r="AL490" s="194" t="s">
        <v>2729</v>
      </c>
      <c r="AM490" s="194" t="s">
        <v>69</v>
      </c>
      <c r="AN490" s="194" t="s">
        <v>69</v>
      </c>
      <c r="AO490" s="214" t="s">
        <v>2730</v>
      </c>
      <c r="AP490" s="206">
        <f ca="1">CONTRATOS[[#This Row],[TÉRMINO]]-TODAY()</f>
        <v>-628</v>
      </c>
      <c r="AQ490" s="194">
        <f>IF(YEAR(CONTRATOS[[#This Row],[TÉRMINO]])=2024,INT((MONTH(CONTRATOS[[#This Row],[TÉRMINO]])+2)/3),"")</f>
        <v>3</v>
      </c>
      <c r="AR490" s="194"/>
      <c r="AS490" s="58" t="str">
        <f ca="1">IF(TODAY()-AB490&gt;365,"Iniciar Processo de Reajuste","Aguardar anualidade")</f>
        <v>Iniciar Processo de Reajuste</v>
      </c>
      <c r="AT490" s="58" t="str">
        <f>_xlfn.CONCAT(TEXT(B490,"000"),"/",C490)</f>
        <v>018/2023</v>
      </c>
      <c r="AU490" s="58"/>
      <c r="AV490" s="58" t="str" cm="1">
        <f t="array" ref="AV490">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490" s="57" t="str">
        <f>IF(CONTRATOS[[#This Row],[FISCAL DEMANDANTE]]="sem indicação",CONTRATOS[[#This Row],[FISCAL TECNICO]],CONTRATOS[[#This Row],[FISCAL DEMANDANTE]])</f>
        <v>Antonio Paulo Costa de Castro</v>
      </c>
      <c r="AX490" s="540" cm="1">
        <f t="array" ref="AX49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90" s="58" t="str">
        <f>_xlfn.CONCAT(CONTRATOS[[#This Row],[ARP ou CONTRATO]],CONTRATOS[[#This Row],[N°ANO]])</f>
        <v>ARP018/2023</v>
      </c>
      <c r="AZ490" s="293" t="str">
        <f>IF(ISNUMBER(FIND("8.666",AA490)),
"Nos termos da Portaria n° 3.615/2021-GP, a prorrogação de contratos administrativos deverá ser instaurada com antecedência mínima de 60 (sessenta) dias do término da vigência, mediante envio do respectivo expediente à SEADM, via SEI.",
IF(ISNUMBER(FIND("14.133",AA490)),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90" s="556"/>
    </row>
    <row r="491" spans="1:53" s="215" customFormat="1" ht="60.75">
      <c r="A491" s="58" t="s">
        <v>71</v>
      </c>
      <c r="B491" s="195" t="s">
        <v>53</v>
      </c>
      <c r="C491" s="194">
        <v>2023</v>
      </c>
      <c r="D491" s="195" t="s">
        <v>2842</v>
      </c>
      <c r="E491" s="194" t="s">
        <v>2843</v>
      </c>
      <c r="F491" s="196" t="s">
        <v>2791</v>
      </c>
      <c r="G491" s="195" t="s">
        <v>76</v>
      </c>
      <c r="H491" s="194" t="s">
        <v>58</v>
      </c>
      <c r="I491" s="194" t="s">
        <v>1525</v>
      </c>
      <c r="J491" s="197">
        <v>45180</v>
      </c>
      <c r="K491" s="198" t="str">
        <f>TEXT(J491,"DD/MM/AA")</f>
        <v>11/09/23</v>
      </c>
      <c r="L491" s="197">
        <v>45546</v>
      </c>
      <c r="M491" s="199" t="str">
        <f>TEXT(L491,"DD/MM/AA")</f>
        <v>11/09/24</v>
      </c>
      <c r="N491" s="198">
        <f>_xlfn.DAYS(CONTRATOS[[#This Row],[TÉRMINO]],CONTRATOS[[#This Row],[INÍCIO]])</f>
        <v>366</v>
      </c>
      <c r="O491" s="200" t="str">
        <f ca="1">IF(ISBLANK(CONTRATOS[[#This Row],[TÉRMINO]]),"-",IF(ISNUMBER(CONTRATOS[[#This Row],[TÉRMINO]]),IF(CONTRATOS[[#This Row],[TÉRMINO]]&lt;TODAY(),"EXPIRADO",CONTRATOS[[#This Row],[TÉRMINO]]-TODAY()),"INDETERMINADO"))</f>
        <v>EXPIRADO</v>
      </c>
      <c r="P491" s="200" t="str">
        <f ca="1">IF(O491="EXPIRADO","EXPIRADO",(IF(O491&lt;=30,"INFERIOR A 30 DIAS",(IF(O491&lt;=60,"INFERIOR A 60 DIAS",(IF(O491&lt;=90,"INFERIOR A 90 DIAS",(IF(O491&lt;=120,"INFERIOR A 120 DIAS",(IF(O491&lt;150,"INFERIOR A 150 DIAS",(IF(O491=150,"150 DIAS","SUPERIOR A 150 DIAS")))))))))))))</f>
        <v>EXPIRADO</v>
      </c>
      <c r="Q491" s="200" t="str">
        <f ca="1">IF(CONTRATOS[[#This Row],[TÉRMINO]]="","VIGENTE",IF(CONTRATOS[[#This Row],[TÉRMINO]]&gt;=TODAY(),"VIGENTE","EXPIRADO"))</f>
        <v>EXPIRADO</v>
      </c>
      <c r="R491" s="304">
        <v>35945</v>
      </c>
      <c r="S491" s="257" t="s">
        <v>60</v>
      </c>
      <c r="T491" s="66">
        <f>IF(LEFT(AY491,3)="ARP",
    0,
    IFERROR(VLOOKUP(AY491,'M.11 Contratos execução'!A:V,17,FALSE),0)
)</f>
        <v>0</v>
      </c>
      <c r="U491" s="58" t="s">
        <v>78</v>
      </c>
      <c r="V491" s="201" t="s">
        <v>2844</v>
      </c>
      <c r="W491" s="96" cm="1">
        <f t="array" ref="W49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91" s="96">
        <f>CONTRATOS[[#This Row],[VALOR GLOBAL INICIAL]]</f>
        <v>35945</v>
      </c>
      <c r="Y491" s="202"/>
      <c r="Z491" s="203"/>
      <c r="AA491" s="58" t="s">
        <v>64</v>
      </c>
      <c r="AB491" s="194"/>
      <c r="AC491" s="194"/>
      <c r="AD491" s="258" t="str">
        <f>IF(CONTRATOS[[#This Row],[DIAS_CONTRATO]]&lt;=1800,"PRAZO LEGAL",IF(CONTRATOS[[#This Row],[DIAS_CONTRATO]]&lt;=2130,"EXCEPCIONAL","EMERGENCIAL"))</f>
        <v>PRAZO LEGAL</v>
      </c>
      <c r="AE491" s="194" t="str">
        <f>YEAR(L491) &amp; " - " &amp; IF(MONTH(L491)&lt;=3, "1º Trimestre", IF(MONTH(L491)&lt;=6, "2º Trimestre", IF(MONTH(L491)&lt;=9, "3º Trimestre", IF(MONTH(L491)&lt;=12, "4º Trimestre"))))</f>
        <v>2024 - 3º Trimestre</v>
      </c>
      <c r="AF491" s="197">
        <f>CONTRATOS[[#This Row],[TÉRMINO]]-60</f>
        <v>45486</v>
      </c>
      <c r="AG491" s="116" t="str">
        <f>IF(Z491="","Sem informação", IF(Z491&lt;=AF491, "Dentro do prazo", "Fora do prazo"))</f>
        <v>Sem informação</v>
      </c>
      <c r="AH491" s="262" t="s">
        <v>1306</v>
      </c>
      <c r="AI491" s="194"/>
      <c r="AJ491" s="194" t="s">
        <v>84</v>
      </c>
      <c r="AK491" s="194" t="s">
        <v>155</v>
      </c>
      <c r="AL491" s="194" t="s">
        <v>2729</v>
      </c>
      <c r="AM491" s="194" t="s">
        <v>69</v>
      </c>
      <c r="AN491" s="194" t="s">
        <v>69</v>
      </c>
      <c r="AO491" s="214" t="s">
        <v>2730</v>
      </c>
      <c r="AP491" s="206">
        <f ca="1">CONTRATOS[[#This Row],[TÉRMINO]]-TODAY()</f>
        <v>-628</v>
      </c>
      <c r="AQ491" s="194">
        <f>IF(YEAR(CONTRATOS[[#This Row],[TÉRMINO]])=2024,INT((MONTH(CONTRATOS[[#This Row],[TÉRMINO]])+2)/3),"")</f>
        <v>3</v>
      </c>
      <c r="AR491" s="194"/>
      <c r="AS491" s="58" t="str">
        <f ca="1">IF(TODAY()-AB491&gt;365,"Iniciar Processo de Reajuste","Aguardar anualidade")</f>
        <v>Iniciar Processo de Reajuste</v>
      </c>
      <c r="AT491" s="58" t="str">
        <f>_xlfn.CONCAT(TEXT(B491,"000"),"/",C491)</f>
        <v>018/2023</v>
      </c>
      <c r="AU491" s="58"/>
      <c r="AV491" s="58" t="str" cm="1">
        <f t="array" ref="AV491">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491" s="57" t="str">
        <f>IF(CONTRATOS[[#This Row],[FISCAL DEMANDANTE]]="sem indicação",CONTRATOS[[#This Row],[FISCAL TECNICO]],CONTRATOS[[#This Row],[FISCAL DEMANDANTE]])</f>
        <v>Antonio Paulo Costa de Castro</v>
      </c>
      <c r="AX491" s="540" cm="1">
        <f t="array" ref="AX49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91" s="58" t="str">
        <f>_xlfn.CONCAT(CONTRATOS[[#This Row],[ARP ou CONTRATO]],CONTRATOS[[#This Row],[N°ANO]])</f>
        <v>ARP018/2023</v>
      </c>
      <c r="AZ491" s="293" t="str">
        <f>IF(ISNUMBER(FIND("8.666",AA491)),
"Nos termos da Portaria n° 3.615/2021-GP, a prorrogação de contratos administrativos deverá ser instaurada com antecedência mínima de 60 (sessenta) dias do término da vigência, mediante envio do respectivo expediente à SEADM, via SEI.",
IF(ISNUMBER(FIND("14.133",AA491)),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91" s="556"/>
    </row>
    <row r="492" spans="1:53" s="215" customFormat="1" ht="60.75">
      <c r="A492" s="58" t="s">
        <v>71</v>
      </c>
      <c r="B492" s="195" t="s">
        <v>53</v>
      </c>
      <c r="C492" s="194">
        <v>2023</v>
      </c>
      <c r="D492" s="195" t="s">
        <v>2845</v>
      </c>
      <c r="E492" s="194" t="s">
        <v>2846</v>
      </c>
      <c r="F492" s="196" t="s">
        <v>2791</v>
      </c>
      <c r="G492" s="195" t="s">
        <v>76</v>
      </c>
      <c r="H492" s="194" t="s">
        <v>58</v>
      </c>
      <c r="I492" s="194" t="s">
        <v>1525</v>
      </c>
      <c r="J492" s="197">
        <v>45180</v>
      </c>
      <c r="K492" s="198" t="str">
        <f>TEXT(J492,"DD/MM/AA")</f>
        <v>11/09/23</v>
      </c>
      <c r="L492" s="197">
        <v>45546</v>
      </c>
      <c r="M492" s="199" t="str">
        <f>TEXT(L492,"DD/MM/AA")</f>
        <v>11/09/24</v>
      </c>
      <c r="N492" s="198">
        <f>_xlfn.DAYS(CONTRATOS[[#This Row],[TÉRMINO]],CONTRATOS[[#This Row],[INÍCIO]])</f>
        <v>366</v>
      </c>
      <c r="O492" s="200" t="str">
        <f ca="1">IF(ISBLANK(CONTRATOS[[#This Row],[TÉRMINO]]),"-",IF(ISNUMBER(CONTRATOS[[#This Row],[TÉRMINO]]),IF(CONTRATOS[[#This Row],[TÉRMINO]]&lt;TODAY(),"EXPIRADO",CONTRATOS[[#This Row],[TÉRMINO]]-TODAY()),"INDETERMINADO"))</f>
        <v>EXPIRADO</v>
      </c>
      <c r="P492" s="200" t="str">
        <f ca="1">IF(O492="EXPIRADO","EXPIRADO",(IF(O492&lt;=30,"INFERIOR A 30 DIAS",(IF(O492&lt;=60,"INFERIOR A 60 DIAS",(IF(O492&lt;=90,"INFERIOR A 90 DIAS",(IF(O492&lt;=120,"INFERIOR A 120 DIAS",(IF(O492&lt;150,"INFERIOR A 150 DIAS",(IF(O492=150,"150 DIAS","SUPERIOR A 150 DIAS")))))))))))))</f>
        <v>EXPIRADO</v>
      </c>
      <c r="Q492" s="200" t="str">
        <f ca="1">IF(CONTRATOS[[#This Row],[TÉRMINO]]="","VIGENTE",IF(CONTRATOS[[#This Row],[TÉRMINO]]&gt;=TODAY(),"VIGENTE","EXPIRADO"))</f>
        <v>EXPIRADO</v>
      </c>
      <c r="R492" s="304">
        <v>45370</v>
      </c>
      <c r="S492" s="257" t="s">
        <v>60</v>
      </c>
      <c r="T492" s="66">
        <f>IF(LEFT(AY492,3)="ARP",
    0,
    IFERROR(VLOOKUP(AY492,'M.11 Contratos execução'!A:V,17,FALSE),0)
)</f>
        <v>0</v>
      </c>
      <c r="U492" s="58" t="s">
        <v>78</v>
      </c>
      <c r="V492" s="201" t="s">
        <v>2847</v>
      </c>
      <c r="W492" s="96" cm="1">
        <f t="array" ref="W49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92" s="96">
        <f>CONTRATOS[[#This Row],[VALOR GLOBAL INICIAL]]</f>
        <v>45370</v>
      </c>
      <c r="Y492" s="202"/>
      <c r="Z492" s="203"/>
      <c r="AA492" s="58" t="s">
        <v>64</v>
      </c>
      <c r="AB492" s="194"/>
      <c r="AC492" s="194"/>
      <c r="AD492" s="258" t="str">
        <f>IF(CONTRATOS[[#This Row],[DIAS_CONTRATO]]&lt;=1800,"PRAZO LEGAL",IF(CONTRATOS[[#This Row],[DIAS_CONTRATO]]&lt;=2130,"EXCEPCIONAL","EMERGENCIAL"))</f>
        <v>PRAZO LEGAL</v>
      </c>
      <c r="AE492" s="194" t="str">
        <f>YEAR(L492) &amp; " - " &amp; IF(MONTH(L492)&lt;=3, "1º Trimestre", IF(MONTH(L492)&lt;=6, "2º Trimestre", IF(MONTH(L492)&lt;=9, "3º Trimestre", IF(MONTH(L492)&lt;=12, "4º Trimestre"))))</f>
        <v>2024 - 3º Trimestre</v>
      </c>
      <c r="AF492" s="197">
        <f>CONTRATOS[[#This Row],[TÉRMINO]]-60</f>
        <v>45486</v>
      </c>
      <c r="AG492" s="116" t="str">
        <f>IF(Z492="","Sem informação", IF(Z492&lt;=AF492, "Dentro do prazo", "Fora do prazo"))</f>
        <v>Sem informação</v>
      </c>
      <c r="AH492" s="262" t="s">
        <v>1306</v>
      </c>
      <c r="AI492" s="194"/>
      <c r="AJ492" s="194" t="s">
        <v>84</v>
      </c>
      <c r="AK492" s="194" t="s">
        <v>155</v>
      </c>
      <c r="AL492" s="194" t="s">
        <v>2729</v>
      </c>
      <c r="AM492" s="194" t="s">
        <v>69</v>
      </c>
      <c r="AN492" s="194" t="s">
        <v>69</v>
      </c>
      <c r="AO492" s="214" t="s">
        <v>2730</v>
      </c>
      <c r="AP492" s="206">
        <f ca="1">CONTRATOS[[#This Row],[TÉRMINO]]-TODAY()</f>
        <v>-628</v>
      </c>
      <c r="AQ492" s="194">
        <f>IF(YEAR(CONTRATOS[[#This Row],[TÉRMINO]])=2024,INT((MONTH(CONTRATOS[[#This Row],[TÉRMINO]])+2)/3),"")</f>
        <v>3</v>
      </c>
      <c r="AR492" s="194"/>
      <c r="AS492" s="58" t="str">
        <f ca="1">IF(TODAY()-AB492&gt;365,"Iniciar Processo de Reajuste","Aguardar anualidade")</f>
        <v>Iniciar Processo de Reajuste</v>
      </c>
      <c r="AT492" s="58" t="str">
        <f>_xlfn.CONCAT(TEXT(B492,"000"),"/",C492)</f>
        <v>018/2023</v>
      </c>
      <c r="AU492" s="58"/>
      <c r="AV492" s="58" t="str" cm="1">
        <f t="array" ref="AV492">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492" s="57" t="str">
        <f>IF(CONTRATOS[[#This Row],[FISCAL DEMANDANTE]]="sem indicação",CONTRATOS[[#This Row],[FISCAL TECNICO]],CONTRATOS[[#This Row],[FISCAL DEMANDANTE]])</f>
        <v>Antonio Paulo Costa de Castro</v>
      </c>
      <c r="AX492" s="540" cm="1">
        <f t="array" ref="AX49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92" s="58" t="str">
        <f>_xlfn.CONCAT(CONTRATOS[[#This Row],[ARP ou CONTRATO]],CONTRATOS[[#This Row],[N°ANO]])</f>
        <v>ARP018/2023</v>
      </c>
      <c r="AZ492" s="293" t="str">
        <f>IF(ISNUMBER(FIND("8.666",AA492)),
"Nos termos da Portaria n° 3.615/2021-GP, a prorrogação de contratos administrativos deverá ser instaurada com antecedência mínima de 60 (sessenta) dias do término da vigência, mediante envio do respectivo expediente à SEADM, via SEI.",
IF(ISNUMBER(FIND("14.133",AA492)),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92" s="556"/>
    </row>
    <row r="493" spans="1:53" s="215" customFormat="1" ht="60">
      <c r="A493" s="58" t="s">
        <v>71</v>
      </c>
      <c r="B493" s="195" t="s">
        <v>1519</v>
      </c>
      <c r="C493" s="194">
        <v>2023</v>
      </c>
      <c r="D493" s="195" t="s">
        <v>2848</v>
      </c>
      <c r="E493" s="194" t="s">
        <v>2849</v>
      </c>
      <c r="F493" s="196" t="s">
        <v>2850</v>
      </c>
      <c r="G493" s="195" t="s">
        <v>110</v>
      </c>
      <c r="H493" s="194" t="s">
        <v>58</v>
      </c>
      <c r="I493" s="194" t="s">
        <v>2851</v>
      </c>
      <c r="J493" s="197">
        <v>45181</v>
      </c>
      <c r="K493" s="198" t="str">
        <f>TEXT(J493,"DD/MM/AA")</f>
        <v>12/09/23</v>
      </c>
      <c r="L493" s="197">
        <v>45547</v>
      </c>
      <c r="M493" s="199" t="str">
        <f>TEXT(L493,"DD/MM/AA")</f>
        <v>12/09/24</v>
      </c>
      <c r="N493" s="198">
        <f>_xlfn.DAYS(CONTRATOS[[#This Row],[TÉRMINO]],CONTRATOS[[#This Row],[INÍCIO]])</f>
        <v>366</v>
      </c>
      <c r="O493" s="200" t="str">
        <f ca="1">IF(ISBLANK(CONTRATOS[[#This Row],[TÉRMINO]]),"-",IF(ISNUMBER(CONTRATOS[[#This Row],[TÉRMINO]]),IF(CONTRATOS[[#This Row],[TÉRMINO]]&lt;TODAY(),"EXPIRADO",CONTRATOS[[#This Row],[TÉRMINO]]-TODAY()),"INDETERMINADO"))</f>
        <v>EXPIRADO</v>
      </c>
      <c r="P493" s="200" t="str">
        <f ca="1">IF(O493="EXPIRADO","EXPIRADO",(IF(O493&lt;=30,"INFERIOR A 30 DIAS",(IF(O493&lt;=60,"INFERIOR A 60 DIAS",(IF(O493&lt;=90,"INFERIOR A 90 DIAS",(IF(O493&lt;=120,"INFERIOR A 120 DIAS",(IF(O493&lt;150,"INFERIOR A 150 DIAS",(IF(O493=150,"150 DIAS","SUPERIOR A 150 DIAS")))))))))))))</f>
        <v>EXPIRADO</v>
      </c>
      <c r="Q493" s="200" t="str">
        <f ca="1">IF(CONTRATOS[[#This Row],[TÉRMINO]]="","VIGENTE",IF(CONTRATOS[[#This Row],[TÉRMINO]]&gt;=TODAY(),"VIGENTE","EXPIRADO"))</f>
        <v>EXPIRADO</v>
      </c>
      <c r="R493" s="304">
        <v>1272134</v>
      </c>
      <c r="S493" s="257" t="s">
        <v>60</v>
      </c>
      <c r="T493" s="66">
        <f>IF(LEFT(AY493,3)="ARP",
    0,
    IFERROR(VLOOKUP(AY493,'M.11 Contratos execução'!A:V,17,FALSE),0)
)</f>
        <v>0</v>
      </c>
      <c r="U493" s="58" t="s">
        <v>78</v>
      </c>
      <c r="V493" s="201" t="s">
        <v>2852</v>
      </c>
      <c r="W493" s="96" cm="1">
        <f t="array" ref="W49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93" s="96">
        <f>CONTRATOS[[#This Row],[VALOR GLOBAL INICIAL]]</f>
        <v>1272134</v>
      </c>
      <c r="Y493" s="202"/>
      <c r="Z493" s="203"/>
      <c r="AA493" s="58" t="s">
        <v>64</v>
      </c>
      <c r="AB493" s="194"/>
      <c r="AC493" s="194"/>
      <c r="AD493" s="204" t="str">
        <f>IF(CONTRATOS[[#This Row],[DIAS_CONTRATO]]&lt;=1800,"PRAZO LEGAL",IF(CONTRATOS[[#This Row],[DIAS_CONTRATO]]&lt;=2130,"EXCEPCIONAL","EMERGENCIAL"))</f>
        <v>PRAZO LEGAL</v>
      </c>
      <c r="AE493" s="194" t="str">
        <f>YEAR(L493) &amp; " - " &amp; IF(MONTH(L493)&lt;=3, "1º Trimestre", IF(MONTH(L493)&lt;=6, "2º Trimestre", IF(MONTH(L493)&lt;=9, "3º Trimestre", IF(MONTH(L493)&lt;=12, "4º Trimestre"))))</f>
        <v>2024 - 3º Trimestre</v>
      </c>
      <c r="AF493" s="197">
        <f>CONTRATOS[[#This Row],[TÉRMINO]]-60</f>
        <v>45487</v>
      </c>
      <c r="AG493" s="116" t="str">
        <f>IF(Z493="","Sem informação", IF(Z493&lt;=AF493, "Dentro do prazo", "Fora do prazo"))</f>
        <v>Sem informação</v>
      </c>
      <c r="AH493" s="262" t="s">
        <v>1306</v>
      </c>
      <c r="AI493" s="194"/>
      <c r="AJ493" s="194" t="s">
        <v>84</v>
      </c>
      <c r="AK493" s="194" t="s">
        <v>1386</v>
      </c>
      <c r="AL493" s="194" t="s">
        <v>1386</v>
      </c>
      <c r="AM493" s="194" t="s">
        <v>69</v>
      </c>
      <c r="AN493" s="194" t="s">
        <v>69</v>
      </c>
      <c r="AO493" s="205" t="s">
        <v>2853</v>
      </c>
      <c r="AP493" s="206">
        <f ca="1">CONTRATOS[[#This Row],[TÉRMINO]]-TODAY()</f>
        <v>-627</v>
      </c>
      <c r="AQ493" s="194">
        <f>IF(YEAR(CONTRATOS[[#This Row],[TÉRMINO]])=2024,INT((MONTH(CONTRATOS[[#This Row],[TÉRMINO]])+2)/3),"")</f>
        <v>3</v>
      </c>
      <c r="AR493" s="194"/>
      <c r="AS493" s="58" t="str">
        <f ca="1">IF(TODAY()-AB493&gt;365,"Iniciar Processo de Reajuste","Aguardar anualidade")</f>
        <v>Iniciar Processo de Reajuste</v>
      </c>
      <c r="AT493" s="58" t="str">
        <f>_xlfn.CONCAT(TEXT(B493,"000"),"/",C493)</f>
        <v>019/2023</v>
      </c>
      <c r="AU493" s="58"/>
      <c r="AV493" s="58" t="str" cm="1">
        <f t="array" ref="AV493">IF(CONTRATOS[[#This Row],[NOME DO FISCAL ]]="Sem indicação",
   CONTRATOS[[#This Row],[NOME DO FISCAL ]],
   _xlfn.LET(
      _xlpm.s, " "&amp;TRIM(CONTRATOS[[#This Row],[NOME DO FISCAL ]]),
      _xlpm.n, LEN(_xlpm.s)-1,
      _xlpm.idx, _xlfn.SEQUENCE(1,_xlpm.n),
      _xlpm.letras, IF(MID(_xlpm.s,_xlpm.idx,1)=" ", MID(_xlpm.s,_xlpm.idx+1,1), ""),
      _xlfn.TEXTJOIN("",TRUE,_xlpm.letras)
   )
)</f>
        <v>MTRSJ</v>
      </c>
      <c r="AW493" s="57" t="str">
        <f>IF(CONTRATOS[[#This Row],[FISCAL DEMANDANTE]]="sem indicação",CONTRATOS[[#This Row],[FISCAL TECNICO]],CONTRATOS[[#This Row],[FISCAL DEMANDANTE]])</f>
        <v>Mario Tasso Ribeiro Serra Junior</v>
      </c>
      <c r="AX493" s="540" cm="1">
        <f t="array" ref="AX49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93" s="58" t="str">
        <f>_xlfn.CONCAT(CONTRATOS[[#This Row],[ARP ou CONTRATO]],CONTRATOS[[#This Row],[N°ANO]])</f>
        <v>ARP019/2023</v>
      </c>
      <c r="AZ493" s="293" t="str">
        <f>IF(ISNUMBER(FIND("8.666",AA493)),
"Nos termos da Portaria n° 3.615/2021-GP, a prorrogação de contratos administrativos deverá ser instaurada com antecedência mínima de 60 (sessenta) dias do término da vigência, mediante envio do respectivo expediente à SEADM, via SEI.",
IF(ISNUMBER(FIND("14.133",AA493)),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93" s="556"/>
    </row>
    <row r="494" spans="1:53" s="215" customFormat="1" ht="72">
      <c r="A494" s="58" t="s">
        <v>52</v>
      </c>
      <c r="B494" s="57" t="s">
        <v>591</v>
      </c>
      <c r="C494" s="69" t="s">
        <v>2555</v>
      </c>
      <c r="D494" s="57" t="s">
        <v>2854</v>
      </c>
      <c r="E494" s="58" t="s">
        <v>2855</v>
      </c>
      <c r="F494" s="59" t="s">
        <v>2856</v>
      </c>
      <c r="G494" s="115" t="s">
        <v>387</v>
      </c>
      <c r="H494" s="58" t="s">
        <v>132</v>
      </c>
      <c r="I494" s="60" t="s">
        <v>2857</v>
      </c>
      <c r="J494" s="61">
        <v>41487</v>
      </c>
      <c r="K494" s="62" t="str">
        <f>TEXT(J494,"DD/MM/AA")</f>
        <v>01/08/13</v>
      </c>
      <c r="L494" s="61">
        <v>45505</v>
      </c>
      <c r="M494" s="63" t="str">
        <f>TEXT(L494,"DD/MM/AA")</f>
        <v>01/08/24</v>
      </c>
      <c r="N494" s="62">
        <f>_xlfn.DAYS(CONTRATOS[[#This Row],[TÉRMINO]],CONTRATOS[[#This Row],[INÍCIO]])</f>
        <v>4018</v>
      </c>
      <c r="O494" s="64" t="str">
        <f ca="1">IF(ISBLANK(CONTRATOS[[#This Row],[TÉRMINO]]),"-",IF(ISNUMBER(CONTRATOS[[#This Row],[TÉRMINO]]),IF(CONTRATOS[[#This Row],[TÉRMINO]]&lt;TODAY(),"EXPIRADO",CONTRATOS[[#This Row],[TÉRMINO]]-TODAY()),"INDETERMINADO"))</f>
        <v>EXPIRADO</v>
      </c>
      <c r="P494" s="64" t="str">
        <f ca="1">IF(O494="EXPIRADO","EXPIRADO",(IF(O494&lt;=30,"INFERIOR A 30 DIAS",(IF(O494&lt;=60,"INFERIOR A 60 DIAS",(IF(O494&lt;=90,"INFERIOR A 90 DIAS",(IF(O494&lt;=120,"INFERIOR A 120 DIAS",(IF(O494&lt;150,"INFERIOR A 150 DIAS",(IF(O494=150,"150 DIAS","SUPERIOR A 150 DIAS")))))))))))))</f>
        <v>EXPIRADO</v>
      </c>
      <c r="Q494" s="64" t="str">
        <f ca="1">IF(CONTRATOS[[#This Row],[TÉRMINO]]="","VIGENTE",IF(CONTRATOS[[#This Row],[TÉRMINO]]&gt;=TODAY(),"VIGENTE","EXPIRADO"))</f>
        <v>EXPIRADO</v>
      </c>
      <c r="R494" s="72">
        <v>60000</v>
      </c>
      <c r="S494" s="65" t="s">
        <v>60</v>
      </c>
      <c r="T494" s="66">
        <f>IF(LEFT(AY494,3)="ARP",
    0,
    IFERROR(VLOOKUP(AY494,'M.11 Contratos execução'!A:V,17,FALSE),0)
)</f>
        <v>0</v>
      </c>
      <c r="U494" s="58" t="s">
        <v>78</v>
      </c>
      <c r="V494" s="58" t="s">
        <v>2858</v>
      </c>
      <c r="W494" s="96" t="str" cm="1">
        <f t="array" ref="W49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494" s="96">
        <f>CONTRATOS[[#This Row],[VALOR GLOBAL INICIAL]]</f>
        <v>60000</v>
      </c>
      <c r="Y494" s="67" t="s">
        <v>2859</v>
      </c>
      <c r="Z494" s="158"/>
      <c r="AA494" s="58" t="s">
        <v>64</v>
      </c>
      <c r="AB494" s="58"/>
      <c r="AC494" s="58" t="s">
        <v>65</v>
      </c>
      <c r="AD494" s="58" t="str">
        <f>IF(CONTRATOS[[#This Row],[DIAS_CONTRATO]]&lt;=1800,"PRAZO LEGAL",IF(CONTRATOS[[#This Row],[DIAS_CONTRATO]]&lt;=2130,"EXCEPCIONAL","EMERGENCIAL"))</f>
        <v>EMERGENCIAL</v>
      </c>
      <c r="AE494" s="58" t="str">
        <f>YEAR(L494) &amp; " - " &amp; IF(MONTH(L494)&lt;=3, "1º Trimestre", IF(MONTH(L494)&lt;=6, "2º Trimestre", IF(MONTH(L494)&lt;=9, "3º Trimestre", IF(MONTH(L494)&lt;=12, "4º Trimestre"))))</f>
        <v>2024 - 3º Trimestre</v>
      </c>
      <c r="AF494" s="61">
        <f>CONTRATOS[[#This Row],[TÉRMINO]]-60</f>
        <v>45445</v>
      </c>
      <c r="AG494" s="116" t="str">
        <f>IF(Z494="","Sem informação", IF(Z494&lt;=AF494, "Dentro do prazo", "Fora do prazo"))</f>
        <v>Sem informação</v>
      </c>
      <c r="AH494" s="79" t="s">
        <v>1306</v>
      </c>
      <c r="AI494" s="74"/>
      <c r="AJ494" s="58" t="s">
        <v>138</v>
      </c>
      <c r="AK494" s="58" t="s">
        <v>138</v>
      </c>
      <c r="AL494" s="58" t="s">
        <v>139</v>
      </c>
      <c r="AM494" s="115" t="s">
        <v>69</v>
      </c>
      <c r="AN494" s="115" t="s">
        <v>2668</v>
      </c>
      <c r="AO494" s="172" t="s">
        <v>2669</v>
      </c>
      <c r="AP494" s="143">
        <f ca="1">CONTRATOS[[#This Row],[TÉRMINO]]-TODAY()</f>
        <v>-669</v>
      </c>
      <c r="AQ494" s="58">
        <f>IF(YEAR(CONTRATOS[[#This Row],[TÉRMINO]])=2024,INT((MONTH(CONTRATOS[[#This Row],[TÉRMINO]])+2)/3),"")</f>
        <v>3</v>
      </c>
      <c r="AR494" s="58"/>
      <c r="AS494" s="58" t="str">
        <f ca="1">IF(TODAY()-AB494&gt;365,"Iniciar Processo de Reajuste","Aguardar anualidade")</f>
        <v>Iniciar Processo de Reajuste</v>
      </c>
      <c r="AT494" s="58" t="str">
        <f>_xlfn.CONCAT(TEXT(B494,"000"),"/",C494)</f>
        <v>042/2013</v>
      </c>
      <c r="AU494" s="58"/>
      <c r="AV494" s="58" t="str" cm="1">
        <f t="array" ref="AV494">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494" s="57" t="str">
        <f>IF(CONTRATOS[[#This Row],[FISCAL DEMANDANTE]]="sem indicação",CONTRATOS[[#This Row],[FISCAL TECNICO]],CONTRATOS[[#This Row],[FISCAL DEMANDANTE]])</f>
        <v>Jose Nasareno de Macedo Silva</v>
      </c>
      <c r="AX494" s="540" t="str" cm="1">
        <f t="array" ref="AX49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494" s="58" t="str">
        <f>_xlfn.CONCAT(CONTRATOS[[#This Row],[ARP ou CONTRATO]],CONTRATOS[[#This Row],[N°ANO]])</f>
        <v>CONTRATO042/2013</v>
      </c>
      <c r="AZ494" s="293" t="str">
        <f>IF(ISNUMBER(FIND("8.666",AA494)),
"Nos termos da Portaria n° 3.615/2021-GP, a prorrogação de contratos administrativos deverá ser instaurada com antecedência mínima de 60 (sessenta) dias do término da vigência, mediante envio do respectivo expediente à SEADM, via SEI.",
IF(ISNUMBER(FIND("14.133",AA494)),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94" s="556"/>
    </row>
    <row r="495" spans="1:53" s="215" customFormat="1" ht="60">
      <c r="A495" s="58" t="s">
        <v>52</v>
      </c>
      <c r="B495" s="68" t="s">
        <v>489</v>
      </c>
      <c r="C495" s="69">
        <v>2021</v>
      </c>
      <c r="D495" s="57" t="s">
        <v>1635</v>
      </c>
      <c r="E495" s="58" t="s">
        <v>2860</v>
      </c>
      <c r="F495" s="59" t="s">
        <v>2861</v>
      </c>
      <c r="G495" s="115" t="s">
        <v>57</v>
      </c>
      <c r="H495" s="58" t="s">
        <v>111</v>
      </c>
      <c r="I495" s="60" t="s">
        <v>2862</v>
      </c>
      <c r="J495" s="61">
        <v>44414</v>
      </c>
      <c r="K495" s="62" t="str">
        <f>TEXT(J495,"DD/MM/AA")</f>
        <v>06/08/21</v>
      </c>
      <c r="L495" s="61">
        <v>45510</v>
      </c>
      <c r="M495" s="63" t="str">
        <f>TEXT(L495,"DD/MM/AA")</f>
        <v>06/08/24</v>
      </c>
      <c r="N495" s="62">
        <f>_xlfn.DAYS(CONTRATOS[[#This Row],[TÉRMINO]],CONTRATOS[[#This Row],[INÍCIO]])</f>
        <v>1096</v>
      </c>
      <c r="O495" s="64" t="str">
        <f ca="1">IF(ISBLANK(CONTRATOS[[#This Row],[TÉRMINO]]),"-",IF(ISNUMBER(CONTRATOS[[#This Row],[TÉRMINO]]),IF(CONTRATOS[[#This Row],[TÉRMINO]]&lt;TODAY(),"EXPIRADO",CONTRATOS[[#This Row],[TÉRMINO]]-TODAY()),"INDETERMINADO"))</f>
        <v>EXPIRADO</v>
      </c>
      <c r="P495" s="64" t="str">
        <f ca="1">IF(O495="EXPIRADO","EXPIRADO",(IF(O495&lt;=30,"INFERIOR A 30 DIAS",(IF(O495&lt;=60,"INFERIOR A 60 DIAS",(IF(O495&lt;=90,"INFERIOR A 90 DIAS",(IF(O495&lt;=120,"INFERIOR A 120 DIAS",(IF(O495&lt;150,"INFERIOR A 150 DIAS",(IF(O495=150,"150 DIAS","SUPERIOR A 150 DIAS")))))))))))))</f>
        <v>EXPIRADO</v>
      </c>
      <c r="Q495" s="64" t="str">
        <f ca="1">IF(CONTRATOS[[#This Row],[TÉRMINO]]="","VIGENTE",IF(CONTRATOS[[#This Row],[TÉRMINO]]&gt;=TODAY(),"VIGENTE","EXPIRADO"))</f>
        <v>EXPIRADO</v>
      </c>
      <c r="R495" s="72">
        <v>3020000</v>
      </c>
      <c r="S495" s="65" t="s">
        <v>60</v>
      </c>
      <c r="T495" s="66">
        <f>IF(LEFT(AY495,3)="ARP",
    0,
    IFERROR(VLOOKUP(AY495,'M.11 Contratos execução'!A:V,17,FALSE),0)
)</f>
        <v>0</v>
      </c>
      <c r="U495" s="58" t="s">
        <v>98</v>
      </c>
      <c r="V495" s="58" t="s">
        <v>2863</v>
      </c>
      <c r="W495" s="96" t="str" cm="1">
        <f t="array" ref="W49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495" s="96">
        <f>CONTRATOS[[#This Row],[VALOR GLOBAL INICIAL]]</f>
        <v>3020000</v>
      </c>
      <c r="Y495" s="67" t="s">
        <v>2864</v>
      </c>
      <c r="Z495" s="158"/>
      <c r="AA495" s="58" t="s">
        <v>64</v>
      </c>
      <c r="AB495" s="58"/>
      <c r="AC495" s="58" t="s">
        <v>101</v>
      </c>
      <c r="AD495" s="58" t="str">
        <f>IF(CONTRATOS[[#This Row],[DIAS_CONTRATO]]&lt;=1800,"PRAZO LEGAL",IF(CONTRATOS[[#This Row],[DIAS_CONTRATO]]&lt;=2130,"EXCEPCIONAL","EMERGENCIAL"))</f>
        <v>PRAZO LEGAL</v>
      </c>
      <c r="AE495" s="58" t="str">
        <f>YEAR(L495) &amp; " - " &amp; IF(MONTH(L495)&lt;=3, "1º Trimestre", IF(MONTH(L495)&lt;=6, "2º Trimestre", IF(MONTH(L495)&lt;=9, "3º Trimestre", IF(MONTH(L495)&lt;=12, "4º Trimestre"))))</f>
        <v>2024 - 3º Trimestre</v>
      </c>
      <c r="AF495" s="61">
        <f>CONTRATOS[[#This Row],[TÉRMINO]]-60</f>
        <v>45450</v>
      </c>
      <c r="AG495" s="116" t="str">
        <f>IF(Z495="","Sem informação", IF(Z495&lt;=AF495, "Dentro do prazo", "Fora do prazo"))</f>
        <v>Sem informação</v>
      </c>
      <c r="AH495" s="79" t="s">
        <v>115</v>
      </c>
      <c r="AI495" s="74"/>
      <c r="AJ495" s="58" t="s">
        <v>350</v>
      </c>
      <c r="AK495" s="58" t="s">
        <v>322</v>
      </c>
      <c r="AL495" s="58" t="s">
        <v>351</v>
      </c>
      <c r="AM495" s="115" t="s">
        <v>322</v>
      </c>
      <c r="AN495" s="115" t="s">
        <v>2865</v>
      </c>
      <c r="AO495" s="134" t="s">
        <v>2866</v>
      </c>
      <c r="AP495" s="143">
        <f ca="1">CONTRATOS[[#This Row],[TÉRMINO]]-TODAY()</f>
        <v>-664</v>
      </c>
      <c r="AQ495" s="58">
        <f>IF(YEAR(CONTRATOS[[#This Row],[TÉRMINO]])=2024,INT((MONTH(CONTRATOS[[#This Row],[TÉRMINO]])+2)/3),"")</f>
        <v>3</v>
      </c>
      <c r="AR495" s="58"/>
      <c r="AS495" s="58" t="str">
        <f ca="1">IF(TODAY()-AB495&gt;365,"Iniciar Processo de Reajuste","Aguardar anualidade")</f>
        <v>Iniciar Processo de Reajuste</v>
      </c>
      <c r="AT495" s="58" t="str">
        <f>_xlfn.CONCAT(TEXT(B495,"000"),"/",C495)</f>
        <v>038/2021</v>
      </c>
      <c r="AU495" s="58"/>
      <c r="AV495" s="58" t="str" cm="1">
        <f t="array" ref="AV495">IF(CONTRATOS[[#This Row],[NOME DO FISCAL ]]="Sem indicação",
   CONTRATOS[[#This Row],[NOME DO FISCAL ]],
   _xlfn.LET(
      _xlpm.s, " "&amp;TRIM(CONTRATOS[[#This Row],[NOME DO FISCAL ]]),
      _xlpm.n, LEN(_xlpm.s)-1,
      _xlpm.idx, _xlfn.SEQUENCE(1,_xlpm.n),
      _xlpm.letras, IF(MID(_xlpm.s,_xlpm.idx,1)=" ", MID(_xlpm.s,_xlpm.idx+1,1), ""),
      _xlfn.TEXTJOIN("",TRUE,_xlpm.letras)
   )
)</f>
        <v>EJMB</v>
      </c>
      <c r="AW495" s="57" t="str">
        <f>IF(CONTRATOS[[#This Row],[FISCAL DEMANDANTE]]="sem indicação",CONTRATOS[[#This Row],[FISCAL TECNICO]],CONTRATOS[[#This Row],[FISCAL DEMANDANTE]])</f>
        <v>Erick Johny Maciel Bol</v>
      </c>
      <c r="AX495" s="540" t="str" cm="1">
        <f t="array" ref="AX49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495" s="58" t="str">
        <f>_xlfn.CONCAT(CONTRATOS[[#This Row],[ARP ou CONTRATO]],CONTRATOS[[#This Row],[N°ANO]])</f>
        <v>CONTRATO038/2021</v>
      </c>
      <c r="AZ495" s="293" t="str">
        <f>IF(ISNUMBER(FIND("8.666",AA495)),
"Nos termos da Portaria n° 3.615/2021-GP, a prorrogação de contratos administrativos deverá ser instaurada com antecedência mínima de 60 (sessenta) dias do término da vigência, mediante envio do respectivo expediente à SEADM, via SEI.",
IF(ISNUMBER(FIND("14.133",AA495)),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95" s="556"/>
    </row>
    <row r="496" spans="1:53" s="215" customFormat="1" ht="60">
      <c r="A496" s="58" t="s">
        <v>71</v>
      </c>
      <c r="B496" s="195" t="s">
        <v>625</v>
      </c>
      <c r="C496" s="194">
        <v>2023</v>
      </c>
      <c r="D496" s="195" t="s">
        <v>2867</v>
      </c>
      <c r="E496" s="194" t="s">
        <v>2868</v>
      </c>
      <c r="F496" s="196" t="s">
        <v>2869</v>
      </c>
      <c r="G496" s="195" t="s">
        <v>110</v>
      </c>
      <c r="H496" s="194" t="s">
        <v>58</v>
      </c>
      <c r="I496" s="194" t="s">
        <v>2870</v>
      </c>
      <c r="J496" s="197">
        <v>45146</v>
      </c>
      <c r="K496" s="198" t="str">
        <f>TEXT(J496,"DD/MM/AA")</f>
        <v>08/08/23</v>
      </c>
      <c r="L496" s="197">
        <v>45512</v>
      </c>
      <c r="M496" s="199" t="str">
        <f>TEXT(L496,"DD/MM/AA")</f>
        <v>08/08/24</v>
      </c>
      <c r="N496" s="198">
        <f>_xlfn.DAYS(CONTRATOS[[#This Row],[TÉRMINO]],CONTRATOS[[#This Row],[INÍCIO]])</f>
        <v>366</v>
      </c>
      <c r="O496" s="200" t="str">
        <f ca="1">IF(ISBLANK(CONTRATOS[[#This Row],[TÉRMINO]]),"-",IF(ISNUMBER(CONTRATOS[[#This Row],[TÉRMINO]]),IF(CONTRATOS[[#This Row],[TÉRMINO]]&lt;TODAY(),"EXPIRADO",CONTRATOS[[#This Row],[TÉRMINO]]-TODAY()),"INDETERMINADO"))</f>
        <v>EXPIRADO</v>
      </c>
      <c r="P496" s="200" t="str">
        <f ca="1">IF(O496="EXPIRADO","EXPIRADO",(IF(O496&lt;=30,"INFERIOR A 30 DIAS",(IF(O496&lt;=60,"INFERIOR A 60 DIAS",(IF(O496&lt;=90,"INFERIOR A 90 DIAS",(IF(O496&lt;=120,"INFERIOR A 120 DIAS",(IF(O496&lt;150,"INFERIOR A 150 DIAS",(IF(O496=150,"150 DIAS","SUPERIOR A 150 DIAS")))))))))))))</f>
        <v>EXPIRADO</v>
      </c>
      <c r="Q496" s="200" t="str">
        <f ca="1">IF(CONTRATOS[[#This Row],[TÉRMINO]]="","VIGENTE",IF(CONTRATOS[[#This Row],[TÉRMINO]]&gt;=TODAY(),"VIGENTE","EXPIRADO"))</f>
        <v>EXPIRADO</v>
      </c>
      <c r="R496" s="304">
        <v>177225.8</v>
      </c>
      <c r="S496" s="257" t="s">
        <v>60</v>
      </c>
      <c r="T496" s="66">
        <f>IF(LEFT(AY496,3)="ARP",
    0,
    IFERROR(VLOOKUP(AY496,'M.11 Contratos execução'!A:V,17,FALSE),0)
)</f>
        <v>0</v>
      </c>
      <c r="U496" s="58" t="s">
        <v>78</v>
      </c>
      <c r="V496" s="201" t="s">
        <v>2871</v>
      </c>
      <c r="W496" s="96" cm="1">
        <f t="array" ref="W49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96" s="96">
        <f>CONTRATOS[[#This Row],[VALOR GLOBAL INICIAL]]</f>
        <v>177225.8</v>
      </c>
      <c r="Y496" s="202"/>
      <c r="Z496" s="203"/>
      <c r="AA496" s="58" t="s">
        <v>64</v>
      </c>
      <c r="AB496" s="194"/>
      <c r="AC496" s="194"/>
      <c r="AD496" s="258" t="str">
        <f>IF(CONTRATOS[[#This Row],[DIAS_CONTRATO]]&lt;=1800,"PRAZO LEGAL",IF(CONTRATOS[[#This Row],[DIAS_CONTRATO]]&lt;=2130,"EXCEPCIONAL","EMERGENCIAL"))</f>
        <v>PRAZO LEGAL</v>
      </c>
      <c r="AE496" s="194" t="str">
        <f>YEAR(L496) &amp; " - " &amp; IF(MONTH(L496)&lt;=3, "1º Trimestre", IF(MONTH(L496)&lt;=6, "2º Trimestre", IF(MONTH(L496)&lt;=9, "3º Trimestre", IF(MONTH(L496)&lt;=12, "4º Trimestre"))))</f>
        <v>2024 - 3º Trimestre</v>
      </c>
      <c r="AF496" s="197">
        <f>CONTRATOS[[#This Row],[TÉRMINO]]-60</f>
        <v>45452</v>
      </c>
      <c r="AG496" s="116" t="str">
        <f>IF(Z496="","Sem informação", IF(Z496&lt;=AF496, "Dentro do prazo", "Fora do prazo"))</f>
        <v>Sem informação</v>
      </c>
      <c r="AH496" s="262" t="s">
        <v>1306</v>
      </c>
      <c r="AI496" s="194"/>
      <c r="AJ496" s="194" t="s">
        <v>84</v>
      </c>
      <c r="AK496" s="194" t="s">
        <v>547</v>
      </c>
      <c r="AL496" s="194" t="s">
        <v>68</v>
      </c>
      <c r="AM496" s="194" t="s">
        <v>69</v>
      </c>
      <c r="AN496" s="194" t="s">
        <v>69</v>
      </c>
      <c r="AO496" s="205" t="s">
        <v>2872</v>
      </c>
      <c r="AP496" s="206">
        <f ca="1">CONTRATOS[[#This Row],[TÉRMINO]]-TODAY()</f>
        <v>-662</v>
      </c>
      <c r="AQ496" s="194">
        <f>IF(YEAR(CONTRATOS[[#This Row],[TÉRMINO]])=2024,INT((MONTH(CONTRATOS[[#This Row],[TÉRMINO]])+2)/3),"")</f>
        <v>3</v>
      </c>
      <c r="AR496" s="194"/>
      <c r="AS496" s="58" t="str">
        <f ca="1">IF(TODAY()-AB496&gt;365,"Iniciar Processo de Reajuste","Aguardar anualidade")</f>
        <v>Iniciar Processo de Reajuste</v>
      </c>
      <c r="AT496" s="58" t="str">
        <f>_xlfn.CONCAT(TEXT(B496,"000"),"/",C496)</f>
        <v>016/2023</v>
      </c>
      <c r="AU496" s="58"/>
      <c r="AV496" s="58" t="str" cm="1">
        <f t="array" ref="AV496">IF(CONTRATOS[[#This Row],[NOME DO FISCAL ]]="Sem indicação",
   CONTRATOS[[#This Row],[NOME DO FISCAL ]],
   _xlfn.LET(
      _xlpm.s, " "&amp;TRIM(CONTRATOS[[#This Row],[NOME DO FISCAL ]]),
      _xlpm.n, LEN(_xlpm.s)-1,
      _xlpm.idx, _xlfn.SEQUENCE(1,_xlpm.n),
      _xlpm.letras, IF(MID(_xlpm.s,_xlpm.idx,1)=" ", MID(_xlpm.s,_xlpm.idx+1,1), ""),
      _xlfn.TEXTJOIN("",TRUE,_xlpm.letras)
   )
)</f>
        <v>LSCB</v>
      </c>
      <c r="AW496" s="57" t="str">
        <f>IF(CONTRATOS[[#This Row],[FISCAL DEMANDANTE]]="sem indicação",CONTRATOS[[#This Row],[FISCAL TECNICO]],CONTRATOS[[#This Row],[FISCAL DEMANDANTE]])</f>
        <v>Leandro Soares Costa Borges</v>
      </c>
      <c r="AX496" s="540" cm="1">
        <f t="array" ref="AX49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96" s="58" t="str">
        <f>_xlfn.CONCAT(CONTRATOS[[#This Row],[ARP ou CONTRATO]],CONTRATOS[[#This Row],[N°ANO]])</f>
        <v>ARP016/2023</v>
      </c>
      <c r="AZ496" s="293" t="str">
        <f>IF(ISNUMBER(FIND("8.666",AA496)),
"Nos termos da Portaria n° 3.615/2021-GP, a prorrogação de contratos administrativos deverá ser instaurada com antecedência mínima de 60 (sessenta) dias do término da vigência, mediante envio do respectivo expediente à SEADM, via SEI.",
IF(ISNUMBER(FIND("14.133",AA496)),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96" s="556"/>
    </row>
    <row r="497" spans="1:53" s="215" customFormat="1" ht="60">
      <c r="A497" s="58" t="s">
        <v>71</v>
      </c>
      <c r="B497" s="195" t="s">
        <v>625</v>
      </c>
      <c r="C497" s="194">
        <v>2023</v>
      </c>
      <c r="D497" s="195" t="s">
        <v>2873</v>
      </c>
      <c r="E497" s="194" t="s">
        <v>2766</v>
      </c>
      <c r="F497" s="196" t="s">
        <v>2869</v>
      </c>
      <c r="G497" s="195" t="s">
        <v>110</v>
      </c>
      <c r="H497" s="194" t="s">
        <v>58</v>
      </c>
      <c r="I497" s="194" t="s">
        <v>2870</v>
      </c>
      <c r="J497" s="197">
        <v>45146</v>
      </c>
      <c r="K497" s="198" t="str">
        <f>TEXT(J497,"DD/MM/AA")</f>
        <v>08/08/23</v>
      </c>
      <c r="L497" s="197">
        <v>45512</v>
      </c>
      <c r="M497" s="199" t="str">
        <f>TEXT(L497,"DD/MM/AA")</f>
        <v>08/08/24</v>
      </c>
      <c r="N497" s="198">
        <f>_xlfn.DAYS(CONTRATOS[[#This Row],[TÉRMINO]],CONTRATOS[[#This Row],[INÍCIO]])</f>
        <v>366</v>
      </c>
      <c r="O497" s="200" t="str">
        <f ca="1">IF(ISBLANK(CONTRATOS[[#This Row],[TÉRMINO]]),"-",IF(ISNUMBER(CONTRATOS[[#This Row],[TÉRMINO]]),IF(CONTRATOS[[#This Row],[TÉRMINO]]&lt;TODAY(),"EXPIRADO",CONTRATOS[[#This Row],[TÉRMINO]]-TODAY()),"INDETERMINADO"))</f>
        <v>EXPIRADO</v>
      </c>
      <c r="P497" s="200" t="str">
        <f ca="1">IF(O497="EXPIRADO","EXPIRADO",(IF(O497&lt;=30,"INFERIOR A 30 DIAS",(IF(O497&lt;=60,"INFERIOR A 60 DIAS",(IF(O497&lt;=90,"INFERIOR A 90 DIAS",(IF(O497&lt;=120,"INFERIOR A 120 DIAS",(IF(O497&lt;150,"INFERIOR A 150 DIAS",(IF(O497=150,"150 DIAS","SUPERIOR A 150 DIAS")))))))))))))</f>
        <v>EXPIRADO</v>
      </c>
      <c r="Q497" s="200" t="str">
        <f ca="1">IF(CONTRATOS[[#This Row],[TÉRMINO]]="","VIGENTE",IF(CONTRATOS[[#This Row],[TÉRMINO]]&gt;=TODAY(),"VIGENTE","EXPIRADO"))</f>
        <v>EXPIRADO</v>
      </c>
      <c r="R497" s="304">
        <v>501372.35</v>
      </c>
      <c r="S497" s="257" t="s">
        <v>60</v>
      </c>
      <c r="T497" s="66">
        <f>IF(LEFT(AY497,3)="ARP",
    0,
    IFERROR(VLOOKUP(AY497,'M.11 Contratos execução'!A:V,17,FALSE),0)
)</f>
        <v>0</v>
      </c>
      <c r="U497" s="58" t="s">
        <v>78</v>
      </c>
      <c r="V497" s="201" t="s">
        <v>2874</v>
      </c>
      <c r="W497" s="96" cm="1">
        <f t="array" ref="W49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97" s="96">
        <f>CONTRATOS[[#This Row],[VALOR GLOBAL INICIAL]]</f>
        <v>501372.35</v>
      </c>
      <c r="Y497" s="202"/>
      <c r="Z497" s="203"/>
      <c r="AA497" s="58" t="s">
        <v>64</v>
      </c>
      <c r="AB497" s="194"/>
      <c r="AC497" s="194"/>
      <c r="AD497" s="204" t="str">
        <f>IF(CONTRATOS[[#This Row],[DIAS_CONTRATO]]&lt;=1800,"PRAZO LEGAL",IF(CONTRATOS[[#This Row],[DIAS_CONTRATO]]&lt;=2130,"EXCEPCIONAL","EMERGENCIAL"))</f>
        <v>PRAZO LEGAL</v>
      </c>
      <c r="AE497" s="194" t="str">
        <f>YEAR(L497) &amp; " - " &amp; IF(MONTH(L497)&lt;=3, "1º Trimestre", IF(MONTH(L497)&lt;=6, "2º Trimestre", IF(MONTH(L497)&lt;=9, "3º Trimestre", IF(MONTH(L497)&lt;=12, "4º Trimestre"))))</f>
        <v>2024 - 3º Trimestre</v>
      </c>
      <c r="AF497" s="197">
        <f>CONTRATOS[[#This Row],[TÉRMINO]]-60</f>
        <v>45452</v>
      </c>
      <c r="AG497" s="116" t="str">
        <f>IF(Z497="","Sem informação", IF(Z497&lt;=AF497, "Dentro do prazo", "Fora do prazo"))</f>
        <v>Sem informação</v>
      </c>
      <c r="AH497" s="262" t="s">
        <v>1306</v>
      </c>
      <c r="AI497" s="194"/>
      <c r="AJ497" s="194" t="s">
        <v>84</v>
      </c>
      <c r="AK497" s="194" t="s">
        <v>547</v>
      </c>
      <c r="AL497" s="194" t="s">
        <v>68</v>
      </c>
      <c r="AM497" s="194" t="s">
        <v>69</v>
      </c>
      <c r="AN497" s="194" t="s">
        <v>69</v>
      </c>
      <c r="AO497" s="205" t="s">
        <v>2872</v>
      </c>
      <c r="AP497" s="206">
        <f ca="1">CONTRATOS[[#This Row],[TÉRMINO]]-TODAY()</f>
        <v>-662</v>
      </c>
      <c r="AQ497" s="194">
        <f>IF(YEAR(CONTRATOS[[#This Row],[TÉRMINO]])=2024,INT((MONTH(CONTRATOS[[#This Row],[TÉRMINO]])+2)/3),"")</f>
        <v>3</v>
      </c>
      <c r="AR497" s="194"/>
      <c r="AS497" s="58" t="str">
        <f ca="1">IF(TODAY()-AB497&gt;365,"Iniciar Processo de Reajuste","Aguardar anualidade")</f>
        <v>Iniciar Processo de Reajuste</v>
      </c>
      <c r="AT497" s="58" t="str">
        <f>_xlfn.CONCAT(TEXT(B497,"000"),"/",C497)</f>
        <v>016/2023</v>
      </c>
      <c r="AU497" s="58"/>
      <c r="AV497" s="58" t="str" cm="1">
        <f t="array" ref="AV497">IF(CONTRATOS[[#This Row],[NOME DO FISCAL ]]="Sem indicação",
   CONTRATOS[[#This Row],[NOME DO FISCAL ]],
   _xlfn.LET(
      _xlpm.s, " "&amp;TRIM(CONTRATOS[[#This Row],[NOME DO FISCAL ]]),
      _xlpm.n, LEN(_xlpm.s)-1,
      _xlpm.idx, _xlfn.SEQUENCE(1,_xlpm.n),
      _xlpm.letras, IF(MID(_xlpm.s,_xlpm.idx,1)=" ", MID(_xlpm.s,_xlpm.idx+1,1), ""),
      _xlfn.TEXTJOIN("",TRUE,_xlpm.letras)
   )
)</f>
        <v>LSCB</v>
      </c>
      <c r="AW497" s="57" t="str">
        <f>IF(CONTRATOS[[#This Row],[FISCAL DEMANDANTE]]="sem indicação",CONTRATOS[[#This Row],[FISCAL TECNICO]],CONTRATOS[[#This Row],[FISCAL DEMANDANTE]])</f>
        <v>Leandro Soares Costa Borges</v>
      </c>
      <c r="AX497" s="540" cm="1">
        <f t="array" ref="AX49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97" s="58" t="str">
        <f>_xlfn.CONCAT(CONTRATOS[[#This Row],[ARP ou CONTRATO]],CONTRATOS[[#This Row],[N°ANO]])</f>
        <v>ARP016/2023</v>
      </c>
      <c r="AZ497" s="293" t="str">
        <f>IF(ISNUMBER(FIND("8.666",AA497)),
"Nos termos da Portaria n° 3.615/2021-GP, a prorrogação de contratos administrativos deverá ser instaurada com antecedência mínima de 60 (sessenta) dias do término da vigência, mediante envio do respectivo expediente à SEADM, via SEI.",
IF(ISNUMBER(FIND("14.133",AA497)),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97" s="556"/>
    </row>
    <row r="498" spans="1:53" s="215" customFormat="1" ht="60">
      <c r="A498" s="58" t="s">
        <v>71</v>
      </c>
      <c r="B498" s="195" t="s">
        <v>625</v>
      </c>
      <c r="C498" s="194">
        <v>2023</v>
      </c>
      <c r="D498" s="195" t="s">
        <v>2875</v>
      </c>
      <c r="E498" s="194" t="s">
        <v>2876</v>
      </c>
      <c r="F498" s="196" t="s">
        <v>2869</v>
      </c>
      <c r="G498" s="195" t="s">
        <v>110</v>
      </c>
      <c r="H498" s="194" t="s">
        <v>58</v>
      </c>
      <c r="I498" s="194" t="s">
        <v>2870</v>
      </c>
      <c r="J498" s="197">
        <v>45146</v>
      </c>
      <c r="K498" s="198" t="str">
        <f>TEXT(J498,"DD/MM/AA")</f>
        <v>08/08/23</v>
      </c>
      <c r="L498" s="197">
        <v>45512</v>
      </c>
      <c r="M498" s="199" t="str">
        <f>TEXT(L498,"DD/MM/AA")</f>
        <v>08/08/24</v>
      </c>
      <c r="N498" s="198">
        <f>_xlfn.DAYS(CONTRATOS[[#This Row],[TÉRMINO]],CONTRATOS[[#This Row],[INÍCIO]])</f>
        <v>366</v>
      </c>
      <c r="O498" s="200" t="str">
        <f ca="1">IF(ISBLANK(CONTRATOS[[#This Row],[TÉRMINO]]),"-",IF(ISNUMBER(CONTRATOS[[#This Row],[TÉRMINO]]),IF(CONTRATOS[[#This Row],[TÉRMINO]]&lt;TODAY(),"EXPIRADO",CONTRATOS[[#This Row],[TÉRMINO]]-TODAY()),"INDETERMINADO"))</f>
        <v>EXPIRADO</v>
      </c>
      <c r="P498" s="200" t="str">
        <f ca="1">IF(O498="EXPIRADO","EXPIRADO",(IF(O498&lt;=30,"INFERIOR A 30 DIAS",(IF(O498&lt;=60,"INFERIOR A 60 DIAS",(IF(O498&lt;=90,"INFERIOR A 90 DIAS",(IF(O498&lt;=120,"INFERIOR A 120 DIAS",(IF(O498&lt;150,"INFERIOR A 150 DIAS",(IF(O498=150,"150 DIAS","SUPERIOR A 150 DIAS")))))))))))))</f>
        <v>EXPIRADO</v>
      </c>
      <c r="Q498" s="200" t="str">
        <f ca="1">IF(CONTRATOS[[#This Row],[TÉRMINO]]="","VIGENTE",IF(CONTRATOS[[#This Row],[TÉRMINO]]&gt;=TODAY(),"VIGENTE","EXPIRADO"))</f>
        <v>EXPIRADO</v>
      </c>
      <c r="R498" s="304">
        <v>153216</v>
      </c>
      <c r="S498" s="257" t="s">
        <v>60</v>
      </c>
      <c r="T498" s="66">
        <f>IF(LEFT(AY498,3)="ARP",
    0,
    IFERROR(VLOOKUP(AY498,'M.11 Contratos execução'!A:V,17,FALSE),0)
)</f>
        <v>0</v>
      </c>
      <c r="U498" s="58" t="s">
        <v>78</v>
      </c>
      <c r="V498" s="201" t="s">
        <v>2877</v>
      </c>
      <c r="W498" s="96" cm="1">
        <f t="array" ref="W49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98" s="96">
        <f>CONTRATOS[[#This Row],[VALOR GLOBAL INICIAL]]</f>
        <v>153216</v>
      </c>
      <c r="Y498" s="202"/>
      <c r="Z498" s="203"/>
      <c r="AA498" s="58" t="s">
        <v>64</v>
      </c>
      <c r="AB498" s="194"/>
      <c r="AC498" s="194"/>
      <c r="AD498" s="258" t="str">
        <f>IF(CONTRATOS[[#This Row],[DIAS_CONTRATO]]&lt;=1800,"PRAZO LEGAL",IF(CONTRATOS[[#This Row],[DIAS_CONTRATO]]&lt;=2130,"EXCEPCIONAL","EMERGENCIAL"))</f>
        <v>PRAZO LEGAL</v>
      </c>
      <c r="AE498" s="194" t="str">
        <f>YEAR(L498) &amp; " - " &amp; IF(MONTH(L498)&lt;=3, "1º Trimestre", IF(MONTH(L498)&lt;=6, "2º Trimestre", IF(MONTH(L498)&lt;=9, "3º Trimestre", IF(MONTH(L498)&lt;=12, "4º Trimestre"))))</f>
        <v>2024 - 3º Trimestre</v>
      </c>
      <c r="AF498" s="197">
        <f>CONTRATOS[[#This Row],[TÉRMINO]]-60</f>
        <v>45452</v>
      </c>
      <c r="AG498" s="116" t="str">
        <f>IF(Z498="","Sem informação", IF(Z498&lt;=AF498, "Dentro do prazo", "Fora do prazo"))</f>
        <v>Sem informação</v>
      </c>
      <c r="AH498" s="262" t="s">
        <v>1306</v>
      </c>
      <c r="AI498" s="194"/>
      <c r="AJ498" s="194" t="s">
        <v>84</v>
      </c>
      <c r="AK498" s="194" t="s">
        <v>547</v>
      </c>
      <c r="AL498" s="194" t="s">
        <v>68</v>
      </c>
      <c r="AM498" s="194" t="s">
        <v>69</v>
      </c>
      <c r="AN498" s="194" t="s">
        <v>69</v>
      </c>
      <c r="AO498" s="205" t="s">
        <v>2872</v>
      </c>
      <c r="AP498" s="206">
        <f ca="1">CONTRATOS[[#This Row],[TÉRMINO]]-TODAY()</f>
        <v>-662</v>
      </c>
      <c r="AQ498" s="194">
        <f>IF(YEAR(CONTRATOS[[#This Row],[TÉRMINO]])=2024,INT((MONTH(CONTRATOS[[#This Row],[TÉRMINO]])+2)/3),"")</f>
        <v>3</v>
      </c>
      <c r="AR498" s="194"/>
      <c r="AS498" s="58" t="str">
        <f ca="1">IF(TODAY()-AB498&gt;365,"Iniciar Processo de Reajuste","Aguardar anualidade")</f>
        <v>Iniciar Processo de Reajuste</v>
      </c>
      <c r="AT498" s="58" t="str">
        <f>_xlfn.CONCAT(TEXT(B498,"000"),"/",C498)</f>
        <v>016/2023</v>
      </c>
      <c r="AU498" s="58"/>
      <c r="AV498" s="58" t="str" cm="1">
        <f t="array" ref="AV498">IF(CONTRATOS[[#This Row],[NOME DO FISCAL ]]="Sem indicação",
   CONTRATOS[[#This Row],[NOME DO FISCAL ]],
   _xlfn.LET(
      _xlpm.s, " "&amp;TRIM(CONTRATOS[[#This Row],[NOME DO FISCAL ]]),
      _xlpm.n, LEN(_xlpm.s)-1,
      _xlpm.idx, _xlfn.SEQUENCE(1,_xlpm.n),
      _xlpm.letras, IF(MID(_xlpm.s,_xlpm.idx,1)=" ", MID(_xlpm.s,_xlpm.idx+1,1), ""),
      _xlfn.TEXTJOIN("",TRUE,_xlpm.letras)
   )
)</f>
        <v>LSCB</v>
      </c>
      <c r="AW498" s="57" t="str">
        <f>IF(CONTRATOS[[#This Row],[FISCAL DEMANDANTE]]="sem indicação",CONTRATOS[[#This Row],[FISCAL TECNICO]],CONTRATOS[[#This Row],[FISCAL DEMANDANTE]])</f>
        <v>Leandro Soares Costa Borges</v>
      </c>
      <c r="AX498" s="540" cm="1">
        <f t="array" ref="AX49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98" s="58" t="str">
        <f>_xlfn.CONCAT(CONTRATOS[[#This Row],[ARP ou CONTRATO]],CONTRATOS[[#This Row],[N°ANO]])</f>
        <v>ARP016/2023</v>
      </c>
      <c r="AZ498" s="293" t="str">
        <f>IF(ISNUMBER(FIND("8.666",AA498)),
"Nos termos da Portaria n° 3.615/2021-GP, a prorrogação de contratos administrativos deverá ser instaurada com antecedência mínima de 60 (sessenta) dias do término da vigência, mediante envio do respectivo expediente à SEADM, via SEI.",
IF(ISNUMBER(FIND("14.133",AA498)),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98" s="556"/>
    </row>
    <row r="499" spans="1:53" s="123" customFormat="1" ht="60">
      <c r="A499" s="58" t="s">
        <v>71</v>
      </c>
      <c r="B499" s="195" t="s">
        <v>625</v>
      </c>
      <c r="C499" s="194">
        <v>2023</v>
      </c>
      <c r="D499" s="195" t="s">
        <v>2878</v>
      </c>
      <c r="E499" s="194" t="s">
        <v>2879</v>
      </c>
      <c r="F499" s="196" t="s">
        <v>2869</v>
      </c>
      <c r="G499" s="195" t="s">
        <v>110</v>
      </c>
      <c r="H499" s="194" t="s">
        <v>58</v>
      </c>
      <c r="I499" s="194" t="s">
        <v>2870</v>
      </c>
      <c r="J499" s="197">
        <v>45146</v>
      </c>
      <c r="K499" s="198" t="str">
        <f>TEXT(J499,"DD/MM/AA")</f>
        <v>08/08/23</v>
      </c>
      <c r="L499" s="197">
        <v>45512</v>
      </c>
      <c r="M499" s="199" t="str">
        <f>TEXT(L499,"DD/MM/AA")</f>
        <v>08/08/24</v>
      </c>
      <c r="N499" s="198">
        <f>_xlfn.DAYS(CONTRATOS[[#This Row],[TÉRMINO]],CONTRATOS[[#This Row],[INÍCIO]])</f>
        <v>366</v>
      </c>
      <c r="O499" s="200" t="str">
        <f ca="1">IF(ISBLANK(CONTRATOS[[#This Row],[TÉRMINO]]),"-",IF(ISNUMBER(CONTRATOS[[#This Row],[TÉRMINO]]),IF(CONTRATOS[[#This Row],[TÉRMINO]]&lt;TODAY(),"EXPIRADO",CONTRATOS[[#This Row],[TÉRMINO]]-TODAY()),"INDETERMINADO"))</f>
        <v>EXPIRADO</v>
      </c>
      <c r="P499" s="200" t="str">
        <f ca="1">IF(O499="EXPIRADO","EXPIRADO",(IF(O499&lt;=30,"INFERIOR A 30 DIAS",(IF(O499&lt;=60,"INFERIOR A 60 DIAS",(IF(O499&lt;=90,"INFERIOR A 90 DIAS",(IF(O499&lt;=120,"INFERIOR A 120 DIAS",(IF(O499&lt;150,"INFERIOR A 150 DIAS",(IF(O499=150,"150 DIAS","SUPERIOR A 150 DIAS")))))))))))))</f>
        <v>EXPIRADO</v>
      </c>
      <c r="Q499" s="200" t="str">
        <f ca="1">IF(CONTRATOS[[#This Row],[TÉRMINO]]="","VIGENTE",IF(CONTRATOS[[#This Row],[TÉRMINO]]&gt;=TODAY(),"VIGENTE","EXPIRADO"))</f>
        <v>EXPIRADO</v>
      </c>
      <c r="R499" s="304">
        <v>223680</v>
      </c>
      <c r="S499" s="257" t="s">
        <v>60</v>
      </c>
      <c r="T499" s="66">
        <f>IF(LEFT(AY499,3)="ARP",
    0,
    IFERROR(VLOOKUP(AY499,'M.11 Contratos execução'!A:V,17,FALSE),0)
)</f>
        <v>0</v>
      </c>
      <c r="U499" s="58" t="s">
        <v>78</v>
      </c>
      <c r="V499" s="201" t="s">
        <v>2880</v>
      </c>
      <c r="W499" s="96" cm="1">
        <f t="array" ref="W49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499" s="96">
        <f>CONTRATOS[[#This Row],[VALOR GLOBAL INICIAL]]</f>
        <v>223680</v>
      </c>
      <c r="Y499" s="202"/>
      <c r="Z499" s="203"/>
      <c r="AA499" s="58" t="s">
        <v>64</v>
      </c>
      <c r="AB499" s="194"/>
      <c r="AC499" s="194"/>
      <c r="AD499" s="258" t="str">
        <f>IF(CONTRATOS[[#This Row],[DIAS_CONTRATO]]&lt;=1800,"PRAZO LEGAL",IF(CONTRATOS[[#This Row],[DIAS_CONTRATO]]&lt;=2130,"EXCEPCIONAL","EMERGENCIAL"))</f>
        <v>PRAZO LEGAL</v>
      </c>
      <c r="AE499" s="194" t="str">
        <f>YEAR(L499) &amp; " - " &amp; IF(MONTH(L499)&lt;=3, "1º Trimestre", IF(MONTH(L499)&lt;=6, "2º Trimestre", IF(MONTH(L499)&lt;=9, "3º Trimestre", IF(MONTH(L499)&lt;=12, "4º Trimestre"))))</f>
        <v>2024 - 3º Trimestre</v>
      </c>
      <c r="AF499" s="197">
        <f>CONTRATOS[[#This Row],[TÉRMINO]]-60</f>
        <v>45452</v>
      </c>
      <c r="AG499" s="116" t="str">
        <f>IF(Z499="","Sem informação", IF(Z499&lt;=AF499, "Dentro do prazo", "Fora do prazo"))</f>
        <v>Sem informação</v>
      </c>
      <c r="AH499" s="262" t="s">
        <v>1306</v>
      </c>
      <c r="AI499" s="194"/>
      <c r="AJ499" s="194" t="s">
        <v>84</v>
      </c>
      <c r="AK499" s="194" t="s">
        <v>547</v>
      </c>
      <c r="AL499" s="194" t="s">
        <v>68</v>
      </c>
      <c r="AM499" s="194" t="s">
        <v>69</v>
      </c>
      <c r="AN499" s="194" t="s">
        <v>69</v>
      </c>
      <c r="AO499" s="205" t="s">
        <v>2872</v>
      </c>
      <c r="AP499" s="206">
        <f ca="1">CONTRATOS[[#This Row],[TÉRMINO]]-TODAY()</f>
        <v>-662</v>
      </c>
      <c r="AQ499" s="194">
        <f>IF(YEAR(CONTRATOS[[#This Row],[TÉRMINO]])=2024,INT((MONTH(CONTRATOS[[#This Row],[TÉRMINO]])+2)/3),"")</f>
        <v>3</v>
      </c>
      <c r="AR499" s="194"/>
      <c r="AS499" s="58" t="str">
        <f ca="1">IF(TODAY()-AB499&gt;365,"Iniciar Processo de Reajuste","Aguardar anualidade")</f>
        <v>Iniciar Processo de Reajuste</v>
      </c>
      <c r="AT499" s="58" t="str">
        <f>_xlfn.CONCAT(TEXT(B499,"000"),"/",C499)</f>
        <v>016/2023</v>
      </c>
      <c r="AU499" s="58"/>
      <c r="AV499" s="58" t="str" cm="1">
        <f t="array" ref="AV499">IF(CONTRATOS[[#This Row],[NOME DO FISCAL ]]="Sem indicação",
   CONTRATOS[[#This Row],[NOME DO FISCAL ]],
   _xlfn.LET(
      _xlpm.s, " "&amp;TRIM(CONTRATOS[[#This Row],[NOME DO FISCAL ]]),
      _xlpm.n, LEN(_xlpm.s)-1,
      _xlpm.idx, _xlfn.SEQUENCE(1,_xlpm.n),
      _xlpm.letras, IF(MID(_xlpm.s,_xlpm.idx,1)=" ", MID(_xlpm.s,_xlpm.idx+1,1), ""),
      _xlfn.TEXTJOIN("",TRUE,_xlpm.letras)
   )
)</f>
        <v>LSCB</v>
      </c>
      <c r="AW499" s="57" t="str">
        <f>IF(CONTRATOS[[#This Row],[FISCAL DEMANDANTE]]="sem indicação",CONTRATOS[[#This Row],[FISCAL TECNICO]],CONTRATOS[[#This Row],[FISCAL DEMANDANTE]])</f>
        <v>Leandro Soares Costa Borges</v>
      </c>
      <c r="AX499" s="540" cm="1">
        <f t="array" ref="AX49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499" s="58" t="str">
        <f>_xlfn.CONCAT(CONTRATOS[[#This Row],[ARP ou CONTRATO]],CONTRATOS[[#This Row],[N°ANO]])</f>
        <v>ARP016/2023</v>
      </c>
      <c r="AZ499" s="293" t="str">
        <f>IF(ISNUMBER(FIND("8.666",AA499)),
"Nos termos da Portaria n° 3.615/2021-GP, a prorrogação de contratos administrativos deverá ser instaurada com antecedência mínima de 60 (sessenta) dias do término da vigência, mediante envio do respectivo expediente à SEADM, via SEI.",
IF(ISNUMBER(FIND("14.133",AA499)),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499" s="556"/>
    </row>
    <row r="500" spans="1:53" ht="60">
      <c r="A500" s="58" t="s">
        <v>71</v>
      </c>
      <c r="B500" s="195" t="s">
        <v>625</v>
      </c>
      <c r="C500" s="194">
        <v>2023</v>
      </c>
      <c r="D500" s="195" t="s">
        <v>2881</v>
      </c>
      <c r="E500" s="194" t="s">
        <v>661</v>
      </c>
      <c r="F500" s="196" t="s">
        <v>2869</v>
      </c>
      <c r="G500" s="195" t="s">
        <v>110</v>
      </c>
      <c r="H500" s="194" t="s">
        <v>58</v>
      </c>
      <c r="I500" s="194" t="s">
        <v>2870</v>
      </c>
      <c r="J500" s="197">
        <v>45146</v>
      </c>
      <c r="K500" s="198" t="str">
        <f>TEXT(J500,"DD/MM/AA")</f>
        <v>08/08/23</v>
      </c>
      <c r="L500" s="197">
        <v>45512</v>
      </c>
      <c r="M500" s="199" t="str">
        <f>TEXT(L500,"DD/MM/AA")</f>
        <v>08/08/24</v>
      </c>
      <c r="N500" s="198">
        <f>_xlfn.DAYS(CONTRATOS[[#This Row],[TÉRMINO]],CONTRATOS[[#This Row],[INÍCIO]])</f>
        <v>366</v>
      </c>
      <c r="O500" s="200" t="str">
        <f ca="1">IF(ISBLANK(CONTRATOS[[#This Row],[TÉRMINO]]),"-",IF(ISNUMBER(CONTRATOS[[#This Row],[TÉRMINO]]),IF(CONTRATOS[[#This Row],[TÉRMINO]]&lt;TODAY(),"EXPIRADO",CONTRATOS[[#This Row],[TÉRMINO]]-TODAY()),"INDETERMINADO"))</f>
        <v>EXPIRADO</v>
      </c>
      <c r="P500" s="200" t="str">
        <f ca="1">IF(O500="EXPIRADO","EXPIRADO",(IF(O500&lt;=30,"INFERIOR A 30 DIAS",(IF(O500&lt;=60,"INFERIOR A 60 DIAS",(IF(O500&lt;=90,"INFERIOR A 90 DIAS",(IF(O500&lt;=120,"INFERIOR A 120 DIAS",(IF(O500&lt;150,"INFERIOR A 150 DIAS",(IF(O500=150,"150 DIAS","SUPERIOR A 150 DIAS")))))))))))))</f>
        <v>EXPIRADO</v>
      </c>
      <c r="Q500" s="200" t="str">
        <f ca="1">IF(CONTRATOS[[#This Row],[TÉRMINO]]="","VIGENTE",IF(CONTRATOS[[#This Row],[TÉRMINO]]&gt;=TODAY(),"VIGENTE","EXPIRADO"))</f>
        <v>EXPIRADO</v>
      </c>
      <c r="R500" s="304">
        <v>72000</v>
      </c>
      <c r="S500" s="257" t="s">
        <v>60</v>
      </c>
      <c r="T500" s="66">
        <f>IF(LEFT(AY500,3)="ARP",
    0,
    IFERROR(VLOOKUP(AY500,'M.11 Contratos execução'!A:V,17,FALSE),0)
)</f>
        <v>0</v>
      </c>
      <c r="U500" s="58" t="s">
        <v>78</v>
      </c>
      <c r="V500" s="201" t="s">
        <v>2882</v>
      </c>
      <c r="W500" s="96" cm="1">
        <f t="array" ref="W50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500" s="96">
        <f>CONTRATOS[[#This Row],[VALOR GLOBAL INICIAL]]</f>
        <v>72000</v>
      </c>
      <c r="Y500" s="202"/>
      <c r="Z500" s="203"/>
      <c r="AA500" s="58" t="s">
        <v>64</v>
      </c>
      <c r="AB500" s="194"/>
      <c r="AC500" s="194"/>
      <c r="AD500" s="258" t="str">
        <f>IF(CONTRATOS[[#This Row],[DIAS_CONTRATO]]&lt;=1800,"PRAZO LEGAL",IF(CONTRATOS[[#This Row],[DIAS_CONTRATO]]&lt;=2130,"EXCEPCIONAL","EMERGENCIAL"))</f>
        <v>PRAZO LEGAL</v>
      </c>
      <c r="AE500" s="194" t="str">
        <f>YEAR(L500) &amp; " - " &amp; IF(MONTH(L500)&lt;=3, "1º Trimestre", IF(MONTH(L500)&lt;=6, "2º Trimestre", IF(MONTH(L500)&lt;=9, "3º Trimestre", IF(MONTH(L500)&lt;=12, "4º Trimestre"))))</f>
        <v>2024 - 3º Trimestre</v>
      </c>
      <c r="AF500" s="197">
        <f>CONTRATOS[[#This Row],[TÉRMINO]]-60</f>
        <v>45452</v>
      </c>
      <c r="AG500" s="116" t="str">
        <f>IF(Z500="","Sem informação", IF(Z500&lt;=AF500, "Dentro do prazo", "Fora do prazo"))</f>
        <v>Sem informação</v>
      </c>
      <c r="AH500" s="262" t="s">
        <v>1306</v>
      </c>
      <c r="AI500" s="194"/>
      <c r="AJ500" s="194" t="s">
        <v>84</v>
      </c>
      <c r="AK500" s="194" t="s">
        <v>547</v>
      </c>
      <c r="AL500" s="194" t="s">
        <v>68</v>
      </c>
      <c r="AM500" s="194" t="s">
        <v>69</v>
      </c>
      <c r="AN500" s="194" t="s">
        <v>69</v>
      </c>
      <c r="AO500" s="205" t="s">
        <v>2872</v>
      </c>
      <c r="AP500" s="206">
        <f ca="1">CONTRATOS[[#This Row],[TÉRMINO]]-TODAY()</f>
        <v>-662</v>
      </c>
      <c r="AQ500" s="194">
        <f>IF(YEAR(CONTRATOS[[#This Row],[TÉRMINO]])=2024,INT((MONTH(CONTRATOS[[#This Row],[TÉRMINO]])+2)/3),"")</f>
        <v>3</v>
      </c>
      <c r="AR500" s="194"/>
      <c r="AS500" s="58" t="str">
        <f ca="1">IF(TODAY()-AB500&gt;365,"Iniciar Processo de Reajuste","Aguardar anualidade")</f>
        <v>Iniciar Processo de Reajuste</v>
      </c>
      <c r="AT500" s="58" t="str">
        <f>_xlfn.CONCAT(TEXT(B500,"000"),"/",C500)</f>
        <v>016/2023</v>
      </c>
      <c r="AU500" s="58"/>
      <c r="AV500" s="58" t="str" cm="1">
        <f t="array" ref="AV500">IF(CONTRATOS[[#This Row],[NOME DO FISCAL ]]="Sem indicação",
   CONTRATOS[[#This Row],[NOME DO FISCAL ]],
   _xlfn.LET(
      _xlpm.s, " "&amp;TRIM(CONTRATOS[[#This Row],[NOME DO FISCAL ]]),
      _xlpm.n, LEN(_xlpm.s)-1,
      _xlpm.idx, _xlfn.SEQUENCE(1,_xlpm.n),
      _xlpm.letras, IF(MID(_xlpm.s,_xlpm.idx,1)=" ", MID(_xlpm.s,_xlpm.idx+1,1), ""),
      _xlfn.TEXTJOIN("",TRUE,_xlpm.letras)
   )
)</f>
        <v>LSCB</v>
      </c>
      <c r="AW500" s="57" t="str">
        <f>IF(CONTRATOS[[#This Row],[FISCAL DEMANDANTE]]="sem indicação",CONTRATOS[[#This Row],[FISCAL TECNICO]],CONTRATOS[[#This Row],[FISCAL DEMANDANTE]])</f>
        <v>Leandro Soares Costa Borges</v>
      </c>
      <c r="AX500" s="540" cm="1">
        <f t="array" ref="AX50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500" s="58" t="str">
        <f>_xlfn.CONCAT(CONTRATOS[[#This Row],[ARP ou CONTRATO]],CONTRATOS[[#This Row],[N°ANO]])</f>
        <v>ARP016/2023</v>
      </c>
      <c r="AZ500" s="293" t="str">
        <f>IF(ISNUMBER(FIND("8.666",AA500)),
"Nos termos da Portaria n° 3.615/2021-GP, a prorrogação de contratos administrativos deverá ser instaurada com antecedência mínima de 60 (sessenta) dias do término da vigência, mediante envio do respectivo expediente à SEADM, via SEI.",
IF(ISNUMBER(FIND("14.133",AA500)),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00" s="556"/>
    </row>
    <row r="501" spans="1:53" ht="60">
      <c r="A501" s="58" t="s">
        <v>71</v>
      </c>
      <c r="B501" s="195" t="s">
        <v>625</v>
      </c>
      <c r="C501" s="194">
        <v>2023</v>
      </c>
      <c r="D501" s="195" t="s">
        <v>2883</v>
      </c>
      <c r="E501" s="194" t="s">
        <v>2884</v>
      </c>
      <c r="F501" s="196" t="s">
        <v>2869</v>
      </c>
      <c r="G501" s="195" t="s">
        <v>110</v>
      </c>
      <c r="H501" s="194" t="s">
        <v>58</v>
      </c>
      <c r="I501" s="194" t="s">
        <v>2870</v>
      </c>
      <c r="J501" s="197">
        <v>45146</v>
      </c>
      <c r="K501" s="198" t="str">
        <f>TEXT(J501,"DD/MM/AA")</f>
        <v>08/08/23</v>
      </c>
      <c r="L501" s="197">
        <v>45512</v>
      </c>
      <c r="M501" s="199" t="str">
        <f>TEXT(L501,"DD/MM/AA")</f>
        <v>08/08/24</v>
      </c>
      <c r="N501" s="198">
        <f>_xlfn.DAYS(CONTRATOS[[#This Row],[TÉRMINO]],CONTRATOS[[#This Row],[INÍCIO]])</f>
        <v>366</v>
      </c>
      <c r="O501" s="200" t="str">
        <f ca="1">IF(ISBLANK(CONTRATOS[[#This Row],[TÉRMINO]]),"-",IF(ISNUMBER(CONTRATOS[[#This Row],[TÉRMINO]]),IF(CONTRATOS[[#This Row],[TÉRMINO]]&lt;TODAY(),"EXPIRADO",CONTRATOS[[#This Row],[TÉRMINO]]-TODAY()),"INDETERMINADO"))</f>
        <v>EXPIRADO</v>
      </c>
      <c r="P501" s="200" t="str">
        <f ca="1">IF(O501="EXPIRADO","EXPIRADO",(IF(O501&lt;=30,"INFERIOR A 30 DIAS",(IF(O501&lt;=60,"INFERIOR A 60 DIAS",(IF(O501&lt;=90,"INFERIOR A 90 DIAS",(IF(O501&lt;=120,"INFERIOR A 120 DIAS",(IF(O501&lt;150,"INFERIOR A 150 DIAS",(IF(O501=150,"150 DIAS","SUPERIOR A 150 DIAS")))))))))))))</f>
        <v>EXPIRADO</v>
      </c>
      <c r="Q501" s="200" t="str">
        <f ca="1">IF(CONTRATOS[[#This Row],[TÉRMINO]]="","VIGENTE",IF(CONTRATOS[[#This Row],[TÉRMINO]]&gt;=TODAY(),"VIGENTE","EXPIRADO"))</f>
        <v>EXPIRADO</v>
      </c>
      <c r="R501" s="304">
        <v>62329.56</v>
      </c>
      <c r="S501" s="257" t="s">
        <v>60</v>
      </c>
      <c r="T501" s="66">
        <f>IF(LEFT(AY501,3)="ARP",
    0,
    IFERROR(VLOOKUP(AY501,'M.11 Contratos execução'!A:V,17,FALSE),0)
)</f>
        <v>0</v>
      </c>
      <c r="U501" s="77" t="s">
        <v>78</v>
      </c>
      <c r="V501" s="201" t="s">
        <v>2885</v>
      </c>
      <c r="W501" s="96" cm="1">
        <f t="array" ref="W50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501" s="96">
        <f>CONTRATOS[[#This Row],[VALOR GLOBAL INICIAL]]</f>
        <v>62329.56</v>
      </c>
      <c r="Y501" s="202"/>
      <c r="Z501" s="203"/>
      <c r="AA501" s="58" t="s">
        <v>64</v>
      </c>
      <c r="AB501" s="194"/>
      <c r="AC501" s="194"/>
      <c r="AD501" s="258" t="str">
        <f>IF(CONTRATOS[[#This Row],[DIAS_CONTRATO]]&lt;=1800,"PRAZO LEGAL",IF(CONTRATOS[[#This Row],[DIAS_CONTRATO]]&lt;=2130,"EXCEPCIONAL","EMERGENCIAL"))</f>
        <v>PRAZO LEGAL</v>
      </c>
      <c r="AE501" s="194" t="str">
        <f>YEAR(L501) &amp; " - " &amp; IF(MONTH(L501)&lt;=3, "1º Trimestre", IF(MONTH(L501)&lt;=6, "2º Trimestre", IF(MONTH(L501)&lt;=9, "3º Trimestre", IF(MONTH(L501)&lt;=12, "4º Trimestre"))))</f>
        <v>2024 - 3º Trimestre</v>
      </c>
      <c r="AF501" s="197">
        <f>CONTRATOS[[#This Row],[TÉRMINO]]-60</f>
        <v>45452</v>
      </c>
      <c r="AG501" s="116" t="str">
        <f>IF(Z501="","Sem informação", IF(Z501&lt;=AF501, "Dentro do prazo", "Fora do prazo"))</f>
        <v>Sem informação</v>
      </c>
      <c r="AH501" s="262" t="s">
        <v>1306</v>
      </c>
      <c r="AI501" s="194"/>
      <c r="AJ501" s="194" t="s">
        <v>84</v>
      </c>
      <c r="AK501" s="194" t="s">
        <v>547</v>
      </c>
      <c r="AL501" s="194" t="s">
        <v>68</v>
      </c>
      <c r="AM501" s="194" t="s">
        <v>69</v>
      </c>
      <c r="AN501" s="194" t="s">
        <v>69</v>
      </c>
      <c r="AO501" s="205" t="s">
        <v>2872</v>
      </c>
      <c r="AP501" s="206">
        <f ca="1">CONTRATOS[[#This Row],[TÉRMINO]]-TODAY()</f>
        <v>-662</v>
      </c>
      <c r="AQ501" s="194">
        <f>IF(YEAR(CONTRATOS[[#This Row],[TÉRMINO]])=2024,INT((MONTH(CONTRATOS[[#This Row],[TÉRMINO]])+2)/3),"")</f>
        <v>3</v>
      </c>
      <c r="AR501" s="194"/>
      <c r="AS501" s="58" t="str">
        <f ca="1">IF(TODAY()-AB501&gt;365,"Iniciar Processo de Reajuste","Aguardar anualidade")</f>
        <v>Iniciar Processo de Reajuste</v>
      </c>
      <c r="AT501" s="58" t="str">
        <f>_xlfn.CONCAT(TEXT(B501,"000"),"/",C501)</f>
        <v>016/2023</v>
      </c>
      <c r="AU501" s="58"/>
      <c r="AV501" s="58" t="str" cm="1">
        <f t="array" ref="AV501">IF(CONTRATOS[[#This Row],[NOME DO FISCAL ]]="Sem indicação",
   CONTRATOS[[#This Row],[NOME DO FISCAL ]],
   _xlfn.LET(
      _xlpm.s, " "&amp;TRIM(CONTRATOS[[#This Row],[NOME DO FISCAL ]]),
      _xlpm.n, LEN(_xlpm.s)-1,
      _xlpm.idx, _xlfn.SEQUENCE(1,_xlpm.n),
      _xlpm.letras, IF(MID(_xlpm.s,_xlpm.idx,1)=" ", MID(_xlpm.s,_xlpm.idx+1,1), ""),
      _xlfn.TEXTJOIN("",TRUE,_xlpm.letras)
   )
)</f>
        <v>LSCB</v>
      </c>
      <c r="AW501" s="57" t="str">
        <f>IF(CONTRATOS[[#This Row],[FISCAL DEMANDANTE]]="sem indicação",CONTRATOS[[#This Row],[FISCAL TECNICO]],CONTRATOS[[#This Row],[FISCAL DEMANDANTE]])</f>
        <v>Leandro Soares Costa Borges</v>
      </c>
      <c r="AX501" s="540" cm="1">
        <f t="array" ref="AX50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501" s="58" t="str">
        <f>_xlfn.CONCAT(CONTRATOS[[#This Row],[ARP ou CONTRATO]],CONTRATOS[[#This Row],[N°ANO]])</f>
        <v>ARP016/2023</v>
      </c>
      <c r="AZ501" s="293" t="str">
        <f>IF(ISNUMBER(FIND("8.666",AA501)),
"Nos termos da Portaria n° 3.615/2021-GP, a prorrogação de contratos administrativos deverá ser instaurada com antecedência mínima de 60 (sessenta) dias do término da vigência, mediante envio do respectivo expediente à SEADM, via SEI.",
IF(ISNUMBER(FIND("14.133",AA501)),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01" s="556"/>
    </row>
    <row r="502" spans="1:53" ht="45.75" customHeight="1">
      <c r="A502" s="58" t="s">
        <v>71</v>
      </c>
      <c r="B502" s="195" t="s">
        <v>625</v>
      </c>
      <c r="C502" s="194">
        <v>2023</v>
      </c>
      <c r="D502" s="195" t="s">
        <v>2886</v>
      </c>
      <c r="E502" s="194" t="s">
        <v>909</v>
      </c>
      <c r="F502" s="196" t="s">
        <v>2869</v>
      </c>
      <c r="G502" s="195" t="s">
        <v>110</v>
      </c>
      <c r="H502" s="194" t="s">
        <v>58</v>
      </c>
      <c r="I502" s="194" t="s">
        <v>2870</v>
      </c>
      <c r="J502" s="197">
        <v>45146</v>
      </c>
      <c r="K502" s="198" t="str">
        <f>TEXT(J502,"DD/MM/AA")</f>
        <v>08/08/23</v>
      </c>
      <c r="L502" s="197">
        <v>45512</v>
      </c>
      <c r="M502" s="199" t="str">
        <f>TEXT(L502,"DD/MM/AA")</f>
        <v>08/08/24</v>
      </c>
      <c r="N502" s="198">
        <f>_xlfn.DAYS(CONTRATOS[[#This Row],[TÉRMINO]],CONTRATOS[[#This Row],[INÍCIO]])</f>
        <v>366</v>
      </c>
      <c r="O502" s="200" t="str">
        <f ca="1">IF(ISBLANK(CONTRATOS[[#This Row],[TÉRMINO]]),"-",IF(ISNUMBER(CONTRATOS[[#This Row],[TÉRMINO]]),IF(CONTRATOS[[#This Row],[TÉRMINO]]&lt;TODAY(),"EXPIRADO",CONTRATOS[[#This Row],[TÉRMINO]]-TODAY()),"INDETERMINADO"))</f>
        <v>EXPIRADO</v>
      </c>
      <c r="P502" s="200" t="str">
        <f ca="1">IF(O502="EXPIRADO","EXPIRADO",(IF(O502&lt;=30,"INFERIOR A 30 DIAS",(IF(O502&lt;=60,"INFERIOR A 60 DIAS",(IF(O502&lt;=90,"INFERIOR A 90 DIAS",(IF(O502&lt;=120,"INFERIOR A 120 DIAS",(IF(O502&lt;150,"INFERIOR A 150 DIAS",(IF(O502=150,"150 DIAS","SUPERIOR A 150 DIAS")))))))))))))</f>
        <v>EXPIRADO</v>
      </c>
      <c r="Q502" s="200" t="str">
        <f ca="1">IF(CONTRATOS[[#This Row],[TÉRMINO]]="","VIGENTE",IF(CONTRATOS[[#This Row],[TÉRMINO]]&gt;=TODAY(),"VIGENTE","EXPIRADO"))</f>
        <v>EXPIRADO</v>
      </c>
      <c r="R502" s="303">
        <v>164637.07999999999</v>
      </c>
      <c r="S502" s="257" t="s">
        <v>60</v>
      </c>
      <c r="T502" s="66">
        <f>IF(LEFT(AY502,3)="ARP",
    0,
    IFERROR(VLOOKUP(AY502,'M.11 Contratos execução'!A:V,17,FALSE),0)
)</f>
        <v>0</v>
      </c>
      <c r="U502" s="58" t="s">
        <v>78</v>
      </c>
      <c r="V502" s="201" t="s">
        <v>2887</v>
      </c>
      <c r="W502" s="96" cm="1">
        <f t="array" ref="W50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502" s="96">
        <f>CONTRATOS[[#This Row],[VALOR GLOBAL INICIAL]]</f>
        <v>164637.07999999999</v>
      </c>
      <c r="Y502" s="202"/>
      <c r="Z502" s="203"/>
      <c r="AA502" s="58" t="s">
        <v>64</v>
      </c>
      <c r="AB502" s="194"/>
      <c r="AC502" s="194"/>
      <c r="AD502" s="258" t="str">
        <f>IF(CONTRATOS[[#This Row],[DIAS_CONTRATO]]&lt;=1800,"PRAZO LEGAL",IF(CONTRATOS[[#This Row],[DIAS_CONTRATO]]&lt;=2130,"EXCEPCIONAL","EMERGENCIAL"))</f>
        <v>PRAZO LEGAL</v>
      </c>
      <c r="AE502" s="194" t="str">
        <f>YEAR(L502) &amp; " - " &amp; IF(MONTH(L502)&lt;=3, "1º Trimestre", IF(MONTH(L502)&lt;=6, "2º Trimestre", IF(MONTH(L502)&lt;=9, "3º Trimestre", IF(MONTH(L502)&lt;=12, "4º Trimestre"))))</f>
        <v>2024 - 3º Trimestre</v>
      </c>
      <c r="AF502" s="197">
        <f>CONTRATOS[[#This Row],[TÉRMINO]]-60</f>
        <v>45452</v>
      </c>
      <c r="AG502" s="116" t="str">
        <f>IF(Z502="","Sem informação", IF(Z502&lt;=AF502, "Dentro do prazo", "Fora do prazo"))</f>
        <v>Sem informação</v>
      </c>
      <c r="AH502" s="262" t="s">
        <v>1306</v>
      </c>
      <c r="AI502" s="194"/>
      <c r="AJ502" s="194" t="s">
        <v>84</v>
      </c>
      <c r="AK502" s="194" t="s">
        <v>547</v>
      </c>
      <c r="AL502" s="194" t="s">
        <v>68</v>
      </c>
      <c r="AM502" s="194" t="s">
        <v>69</v>
      </c>
      <c r="AN502" s="194" t="s">
        <v>69</v>
      </c>
      <c r="AO502" s="205" t="s">
        <v>2872</v>
      </c>
      <c r="AP502" s="206">
        <f ca="1">CONTRATOS[[#This Row],[TÉRMINO]]-TODAY()</f>
        <v>-662</v>
      </c>
      <c r="AQ502" s="194">
        <f>IF(YEAR(CONTRATOS[[#This Row],[TÉRMINO]])=2024,INT((MONTH(CONTRATOS[[#This Row],[TÉRMINO]])+2)/3),"")</f>
        <v>3</v>
      </c>
      <c r="AR502" s="194"/>
      <c r="AS502" s="58" t="str">
        <f ca="1">IF(TODAY()-AB502&gt;365,"Iniciar Processo de Reajuste","Aguardar anualidade")</f>
        <v>Iniciar Processo de Reajuste</v>
      </c>
      <c r="AT502" s="58" t="str">
        <f>_xlfn.CONCAT(TEXT(B502,"000"),"/",C502)</f>
        <v>016/2023</v>
      </c>
      <c r="AU502" s="58"/>
      <c r="AV502" s="58" t="str" cm="1">
        <f t="array" ref="AV502">IF(CONTRATOS[[#This Row],[NOME DO FISCAL ]]="Sem indicação",
   CONTRATOS[[#This Row],[NOME DO FISCAL ]],
   _xlfn.LET(
      _xlpm.s, " "&amp;TRIM(CONTRATOS[[#This Row],[NOME DO FISCAL ]]),
      _xlpm.n, LEN(_xlpm.s)-1,
      _xlpm.idx, _xlfn.SEQUENCE(1,_xlpm.n),
      _xlpm.letras, IF(MID(_xlpm.s,_xlpm.idx,1)=" ", MID(_xlpm.s,_xlpm.idx+1,1), ""),
      _xlfn.TEXTJOIN("",TRUE,_xlpm.letras)
   )
)</f>
        <v>LSCB</v>
      </c>
      <c r="AW502" s="57" t="str">
        <f>IF(CONTRATOS[[#This Row],[FISCAL DEMANDANTE]]="sem indicação",CONTRATOS[[#This Row],[FISCAL TECNICO]],CONTRATOS[[#This Row],[FISCAL DEMANDANTE]])</f>
        <v>Leandro Soares Costa Borges</v>
      </c>
      <c r="AX502" s="540" cm="1">
        <f t="array" ref="AX50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502" s="58" t="str">
        <f>_xlfn.CONCAT(CONTRATOS[[#This Row],[ARP ou CONTRATO]],CONTRATOS[[#This Row],[N°ANO]])</f>
        <v>ARP016/2023</v>
      </c>
      <c r="AZ502" s="293" t="str">
        <f>IF(ISNUMBER(FIND("8.666",AA502)),
"Nos termos da Portaria n° 3.615/2021-GP, a prorrogação de contratos administrativos deverá ser instaurada com antecedência mínima de 60 (sessenta) dias do término da vigência, mediante envio do respectivo expediente à SEADM, via SEI.",
IF(ISNUMBER(FIND("14.133",AA502)),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02" s="556"/>
    </row>
    <row r="503" spans="1:53" ht="60">
      <c r="A503" s="58" t="s">
        <v>71</v>
      </c>
      <c r="B503" s="195" t="s">
        <v>625</v>
      </c>
      <c r="C503" s="194">
        <v>2023</v>
      </c>
      <c r="D503" s="195" t="s">
        <v>2888</v>
      </c>
      <c r="E503" s="194" t="s">
        <v>2889</v>
      </c>
      <c r="F503" s="196" t="s">
        <v>2869</v>
      </c>
      <c r="G503" s="195" t="s">
        <v>110</v>
      </c>
      <c r="H503" s="194" t="s">
        <v>58</v>
      </c>
      <c r="I503" s="194" t="s">
        <v>2870</v>
      </c>
      <c r="J503" s="197">
        <v>45146</v>
      </c>
      <c r="K503" s="198" t="str">
        <f>TEXT(J503,"DD/MM/AA")</f>
        <v>08/08/23</v>
      </c>
      <c r="L503" s="197">
        <v>45512</v>
      </c>
      <c r="M503" s="199" t="str">
        <f>TEXT(L503,"DD/MM/AA")</f>
        <v>08/08/24</v>
      </c>
      <c r="N503" s="198">
        <f>_xlfn.DAYS(CONTRATOS[[#This Row],[TÉRMINO]],CONTRATOS[[#This Row],[INÍCIO]])</f>
        <v>366</v>
      </c>
      <c r="O503" s="200" t="str">
        <f ca="1">IF(ISBLANK(CONTRATOS[[#This Row],[TÉRMINO]]),"-",IF(ISNUMBER(CONTRATOS[[#This Row],[TÉRMINO]]),IF(CONTRATOS[[#This Row],[TÉRMINO]]&lt;TODAY(),"EXPIRADO",CONTRATOS[[#This Row],[TÉRMINO]]-TODAY()),"INDETERMINADO"))</f>
        <v>EXPIRADO</v>
      </c>
      <c r="P503" s="200" t="str">
        <f ca="1">IF(O503="EXPIRADO","EXPIRADO",(IF(O503&lt;=30,"INFERIOR A 30 DIAS",(IF(O503&lt;=60,"INFERIOR A 60 DIAS",(IF(O503&lt;=90,"INFERIOR A 90 DIAS",(IF(O503&lt;=120,"INFERIOR A 120 DIAS",(IF(O503&lt;150,"INFERIOR A 150 DIAS",(IF(O503=150,"150 DIAS","SUPERIOR A 150 DIAS")))))))))))))</f>
        <v>EXPIRADO</v>
      </c>
      <c r="Q503" s="200" t="str">
        <f ca="1">IF(CONTRATOS[[#This Row],[TÉRMINO]]="","VIGENTE",IF(CONTRATOS[[#This Row],[TÉRMINO]]&gt;=TODAY(),"VIGENTE","EXPIRADO"))</f>
        <v>EXPIRADO</v>
      </c>
      <c r="R503" s="303">
        <v>22752</v>
      </c>
      <c r="S503" s="257" t="s">
        <v>60</v>
      </c>
      <c r="T503" s="66">
        <f>IF(LEFT(AY503,3)="ARP",
    0,
    IFERROR(VLOOKUP(AY503,'M.11 Contratos execução'!A:V,17,FALSE),0)
)</f>
        <v>0</v>
      </c>
      <c r="U503" s="58" t="s">
        <v>78</v>
      </c>
      <c r="V503" s="201" t="s">
        <v>2890</v>
      </c>
      <c r="W503" s="96" cm="1">
        <f t="array" ref="W50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503" s="96">
        <f>CONTRATOS[[#This Row],[VALOR GLOBAL INICIAL]]</f>
        <v>22752</v>
      </c>
      <c r="Y503" s="202"/>
      <c r="Z503" s="203"/>
      <c r="AA503" s="58" t="s">
        <v>64</v>
      </c>
      <c r="AB503" s="194"/>
      <c r="AC503" s="194"/>
      <c r="AD503" s="258" t="str">
        <f>IF(CONTRATOS[[#This Row],[DIAS_CONTRATO]]&lt;=1800,"PRAZO LEGAL",IF(CONTRATOS[[#This Row],[DIAS_CONTRATO]]&lt;=2130,"EXCEPCIONAL","EMERGENCIAL"))</f>
        <v>PRAZO LEGAL</v>
      </c>
      <c r="AE503" s="194" t="str">
        <f>YEAR(L503) &amp; " - " &amp; IF(MONTH(L503)&lt;=3, "1º Trimestre", IF(MONTH(L503)&lt;=6, "2º Trimestre", IF(MONTH(L503)&lt;=9, "3º Trimestre", IF(MONTH(L503)&lt;=12, "4º Trimestre"))))</f>
        <v>2024 - 3º Trimestre</v>
      </c>
      <c r="AF503" s="197">
        <f>CONTRATOS[[#This Row],[TÉRMINO]]-60</f>
        <v>45452</v>
      </c>
      <c r="AG503" s="116" t="str">
        <f>IF(Z503="","Sem informação", IF(Z503&lt;=AF503, "Dentro do prazo", "Fora do prazo"))</f>
        <v>Sem informação</v>
      </c>
      <c r="AH503" s="262" t="s">
        <v>1306</v>
      </c>
      <c r="AI503" s="194"/>
      <c r="AJ503" s="194" t="s">
        <v>84</v>
      </c>
      <c r="AK503" s="194" t="s">
        <v>547</v>
      </c>
      <c r="AL503" s="194" t="s">
        <v>68</v>
      </c>
      <c r="AM503" s="194" t="s">
        <v>69</v>
      </c>
      <c r="AN503" s="194" t="s">
        <v>69</v>
      </c>
      <c r="AO503" s="205" t="s">
        <v>2872</v>
      </c>
      <c r="AP503" s="206">
        <f ca="1">CONTRATOS[[#This Row],[TÉRMINO]]-TODAY()</f>
        <v>-662</v>
      </c>
      <c r="AQ503" s="194">
        <f>IF(YEAR(CONTRATOS[[#This Row],[TÉRMINO]])=2024,INT((MONTH(CONTRATOS[[#This Row],[TÉRMINO]])+2)/3),"")</f>
        <v>3</v>
      </c>
      <c r="AR503" s="194"/>
      <c r="AS503" s="58" t="str">
        <f ca="1">IF(TODAY()-AB503&gt;365,"Iniciar Processo de Reajuste","Aguardar anualidade")</f>
        <v>Iniciar Processo de Reajuste</v>
      </c>
      <c r="AT503" s="58" t="str">
        <f>_xlfn.CONCAT(TEXT(B503,"000"),"/",C503)</f>
        <v>016/2023</v>
      </c>
      <c r="AU503" s="58"/>
      <c r="AV503" s="58" t="str" cm="1">
        <f t="array" ref="AV503">IF(CONTRATOS[[#This Row],[NOME DO FISCAL ]]="Sem indicação",
   CONTRATOS[[#This Row],[NOME DO FISCAL ]],
   _xlfn.LET(
      _xlpm.s, " "&amp;TRIM(CONTRATOS[[#This Row],[NOME DO FISCAL ]]),
      _xlpm.n, LEN(_xlpm.s)-1,
      _xlpm.idx, _xlfn.SEQUENCE(1,_xlpm.n),
      _xlpm.letras, IF(MID(_xlpm.s,_xlpm.idx,1)=" ", MID(_xlpm.s,_xlpm.idx+1,1), ""),
      _xlfn.TEXTJOIN("",TRUE,_xlpm.letras)
   )
)</f>
        <v>LSCB</v>
      </c>
      <c r="AW503" s="57" t="str">
        <f>IF(CONTRATOS[[#This Row],[FISCAL DEMANDANTE]]="sem indicação",CONTRATOS[[#This Row],[FISCAL TECNICO]],CONTRATOS[[#This Row],[FISCAL DEMANDANTE]])</f>
        <v>Leandro Soares Costa Borges</v>
      </c>
      <c r="AX503" s="540" cm="1">
        <f t="array" ref="AX50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503" s="58" t="str">
        <f>_xlfn.CONCAT(CONTRATOS[[#This Row],[ARP ou CONTRATO]],CONTRATOS[[#This Row],[N°ANO]])</f>
        <v>ARP016/2023</v>
      </c>
      <c r="AZ503" s="293" t="str">
        <f>IF(ISNUMBER(FIND("8.666",AA503)),
"Nos termos da Portaria n° 3.615/2021-GP, a prorrogação de contratos administrativos deverá ser instaurada com antecedência mínima de 60 (sessenta) dias do término da vigência, mediante envio do respectivo expediente à SEADM, via SEI.",
IF(ISNUMBER(FIND("14.133",AA503)),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03" s="556"/>
    </row>
    <row r="504" spans="1:53" ht="39.6" customHeight="1">
      <c r="A504" s="58" t="s">
        <v>71</v>
      </c>
      <c r="B504" s="195" t="s">
        <v>625</v>
      </c>
      <c r="C504" s="194">
        <v>2023</v>
      </c>
      <c r="D504" s="195" t="s">
        <v>2891</v>
      </c>
      <c r="E504" s="194" t="s">
        <v>1022</v>
      </c>
      <c r="F504" s="196" t="s">
        <v>2869</v>
      </c>
      <c r="G504" s="195" t="s">
        <v>110</v>
      </c>
      <c r="H504" s="194" t="s">
        <v>58</v>
      </c>
      <c r="I504" s="194" t="s">
        <v>2870</v>
      </c>
      <c r="J504" s="197">
        <v>45146</v>
      </c>
      <c r="K504" s="198" t="str">
        <f>TEXT(J504,"DD/MM/AA")</f>
        <v>08/08/23</v>
      </c>
      <c r="L504" s="197">
        <v>45512</v>
      </c>
      <c r="M504" s="199" t="str">
        <f>TEXT(L504,"DD/MM/AA")</f>
        <v>08/08/24</v>
      </c>
      <c r="N504" s="198">
        <f>_xlfn.DAYS(CONTRATOS[[#This Row],[TÉRMINO]],CONTRATOS[[#This Row],[INÍCIO]])</f>
        <v>366</v>
      </c>
      <c r="O504" s="200" t="str">
        <f ca="1">IF(ISBLANK(CONTRATOS[[#This Row],[TÉRMINO]]),"-",IF(ISNUMBER(CONTRATOS[[#This Row],[TÉRMINO]]),IF(CONTRATOS[[#This Row],[TÉRMINO]]&lt;TODAY(),"EXPIRADO",CONTRATOS[[#This Row],[TÉRMINO]]-TODAY()),"INDETERMINADO"))</f>
        <v>EXPIRADO</v>
      </c>
      <c r="P504" s="200" t="str">
        <f ca="1">IF(O504="EXPIRADO","EXPIRADO",(IF(O504&lt;=30,"INFERIOR A 30 DIAS",(IF(O504&lt;=60,"INFERIOR A 60 DIAS",(IF(O504&lt;=90,"INFERIOR A 90 DIAS",(IF(O504&lt;=120,"INFERIOR A 120 DIAS",(IF(O504&lt;150,"INFERIOR A 150 DIAS",(IF(O504=150,"150 DIAS","SUPERIOR A 150 DIAS")))))))))))))</f>
        <v>EXPIRADO</v>
      </c>
      <c r="Q504" s="200" t="str">
        <f ca="1">IF(CONTRATOS[[#This Row],[TÉRMINO]]="","VIGENTE",IF(CONTRATOS[[#This Row],[TÉRMINO]]&gt;=TODAY(),"VIGENTE","EXPIRADO"))</f>
        <v>EXPIRADO</v>
      </c>
      <c r="R504" s="303">
        <v>80346.5</v>
      </c>
      <c r="S504" s="257" t="s">
        <v>60</v>
      </c>
      <c r="T504" s="66">
        <f>IF(LEFT(AY504,3)="ARP",
    0,
    IFERROR(VLOOKUP(AY504,'M.11 Contratos execução'!A:V,17,FALSE),0)
)</f>
        <v>0</v>
      </c>
      <c r="U504" s="58" t="s">
        <v>78</v>
      </c>
      <c r="V504" s="201" t="s">
        <v>2892</v>
      </c>
      <c r="W504" s="96" cm="1">
        <f t="array" ref="W50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504" s="96">
        <f>CONTRATOS[[#This Row],[VALOR GLOBAL INICIAL]]</f>
        <v>80346.5</v>
      </c>
      <c r="Y504" s="202"/>
      <c r="Z504" s="203"/>
      <c r="AA504" s="58" t="s">
        <v>64</v>
      </c>
      <c r="AB504" s="194"/>
      <c r="AC504" s="194"/>
      <c r="AD504" s="258" t="str">
        <f>IF(CONTRATOS[[#This Row],[DIAS_CONTRATO]]&lt;=1800,"PRAZO LEGAL",IF(CONTRATOS[[#This Row],[DIAS_CONTRATO]]&lt;=2130,"EXCEPCIONAL","EMERGENCIAL"))</f>
        <v>PRAZO LEGAL</v>
      </c>
      <c r="AE504" s="194" t="str">
        <f>YEAR(L504) &amp; " - " &amp; IF(MONTH(L504)&lt;=3, "1º Trimestre", IF(MONTH(L504)&lt;=6, "2º Trimestre", IF(MONTH(L504)&lt;=9, "3º Trimestre", IF(MONTH(L504)&lt;=12, "4º Trimestre"))))</f>
        <v>2024 - 3º Trimestre</v>
      </c>
      <c r="AF504" s="197">
        <f>CONTRATOS[[#This Row],[TÉRMINO]]-60</f>
        <v>45452</v>
      </c>
      <c r="AG504" s="116" t="str">
        <f>IF(Z504="","Sem informação", IF(Z504&lt;=AF504, "Dentro do prazo", "Fora do prazo"))</f>
        <v>Sem informação</v>
      </c>
      <c r="AH504" s="262" t="s">
        <v>1306</v>
      </c>
      <c r="AI504" s="194"/>
      <c r="AJ504" s="194" t="s">
        <v>84</v>
      </c>
      <c r="AK504" s="194" t="s">
        <v>547</v>
      </c>
      <c r="AL504" s="194" t="s">
        <v>68</v>
      </c>
      <c r="AM504" s="194" t="s">
        <v>69</v>
      </c>
      <c r="AN504" s="194" t="s">
        <v>69</v>
      </c>
      <c r="AO504" s="205" t="s">
        <v>2872</v>
      </c>
      <c r="AP504" s="206">
        <f ca="1">CONTRATOS[[#This Row],[TÉRMINO]]-TODAY()</f>
        <v>-662</v>
      </c>
      <c r="AQ504" s="194">
        <f>IF(YEAR(CONTRATOS[[#This Row],[TÉRMINO]])=2024,INT((MONTH(CONTRATOS[[#This Row],[TÉRMINO]])+2)/3),"")</f>
        <v>3</v>
      </c>
      <c r="AR504" s="194"/>
      <c r="AS504" s="58" t="str">
        <f ca="1">IF(TODAY()-AB504&gt;365,"Iniciar Processo de Reajuste","Aguardar anualidade")</f>
        <v>Iniciar Processo de Reajuste</v>
      </c>
      <c r="AT504" s="58" t="str">
        <f>_xlfn.CONCAT(TEXT(B504,"000"),"/",C504)</f>
        <v>016/2023</v>
      </c>
      <c r="AU504" s="58"/>
      <c r="AV504" s="58" t="str" cm="1">
        <f t="array" ref="AV504">IF(CONTRATOS[[#This Row],[NOME DO FISCAL ]]="Sem indicação",
   CONTRATOS[[#This Row],[NOME DO FISCAL ]],
   _xlfn.LET(
      _xlpm.s, " "&amp;TRIM(CONTRATOS[[#This Row],[NOME DO FISCAL ]]),
      _xlpm.n, LEN(_xlpm.s)-1,
      _xlpm.idx, _xlfn.SEQUENCE(1,_xlpm.n),
      _xlpm.letras, IF(MID(_xlpm.s,_xlpm.idx,1)=" ", MID(_xlpm.s,_xlpm.idx+1,1), ""),
      _xlfn.TEXTJOIN("",TRUE,_xlpm.letras)
   )
)</f>
        <v>LSCB</v>
      </c>
      <c r="AW504" s="57" t="str">
        <f>IF(CONTRATOS[[#This Row],[FISCAL DEMANDANTE]]="sem indicação",CONTRATOS[[#This Row],[FISCAL TECNICO]],CONTRATOS[[#This Row],[FISCAL DEMANDANTE]])</f>
        <v>Leandro Soares Costa Borges</v>
      </c>
      <c r="AX504" s="540" cm="1">
        <f t="array" ref="AX50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504" s="58" t="str">
        <f>_xlfn.CONCAT(CONTRATOS[[#This Row],[ARP ou CONTRATO]],CONTRATOS[[#This Row],[N°ANO]])</f>
        <v>ARP016/2023</v>
      </c>
      <c r="AZ504" s="293" t="str">
        <f>IF(ISNUMBER(FIND("8.666",AA504)),
"Nos termos da Portaria n° 3.615/2021-GP, a prorrogação de contratos administrativos deverá ser instaurada com antecedência mínima de 60 (sessenta) dias do término da vigência, mediante envio do respectivo expediente à SEADM, via SEI.",
IF(ISNUMBER(FIND("14.133",AA504)),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04" s="556"/>
    </row>
    <row r="505" spans="1:53" s="123" customFormat="1" ht="86.45" customHeight="1">
      <c r="A505" s="58" t="s">
        <v>52</v>
      </c>
      <c r="B505" s="57" t="s">
        <v>521</v>
      </c>
      <c r="C505" s="93">
        <v>2023</v>
      </c>
      <c r="D505" s="57" t="s">
        <v>2893</v>
      </c>
      <c r="E505" s="58" t="s">
        <v>2894</v>
      </c>
      <c r="F505" s="59" t="s">
        <v>2895</v>
      </c>
      <c r="G505" s="57" t="s">
        <v>2896</v>
      </c>
      <c r="H505" s="58" t="s">
        <v>111</v>
      </c>
      <c r="I505" s="60" t="s">
        <v>2897</v>
      </c>
      <c r="J505" s="61">
        <v>45147</v>
      </c>
      <c r="K505" s="62" t="str">
        <f>TEXT(J505,"DD/MM/AA")</f>
        <v>09/08/23</v>
      </c>
      <c r="L505" s="61">
        <v>45513</v>
      </c>
      <c r="M505" s="63" t="str">
        <f>TEXT(L505,"DD/MM/AA")</f>
        <v>09/08/24</v>
      </c>
      <c r="N505" s="115">
        <f>_xlfn.DAYS(CONTRATOS[[#This Row],[TÉRMINO]],CONTRATOS[[#This Row],[INÍCIO]])</f>
        <v>366</v>
      </c>
      <c r="O505" s="64" t="str">
        <f ca="1">IF(ISBLANK(CONTRATOS[[#This Row],[TÉRMINO]]),"-",IF(ISNUMBER(CONTRATOS[[#This Row],[TÉRMINO]]),IF(CONTRATOS[[#This Row],[TÉRMINO]]&lt;TODAY(),"EXPIRADO",CONTRATOS[[#This Row],[TÉRMINO]]-TODAY()),"INDETERMINADO"))</f>
        <v>EXPIRADO</v>
      </c>
      <c r="P505" s="64" t="str">
        <f ca="1">IF(O505="EXPIRADO","EXPIRADO",(IF(O505&lt;=30,"INFERIOR A 30 DIAS",(IF(O505&lt;=60,"INFERIOR A 60 DIAS",(IF(O505&lt;=90,"INFERIOR A 90 DIAS",(IF(O505&lt;=120,"INFERIOR A 120 DIAS",(IF(O505&lt;150,"INFERIOR A 150 DIAS",(IF(O505=150,"150 DIAS","SUPERIOR A 150 DIAS")))))))))))))</f>
        <v>EXPIRADO</v>
      </c>
      <c r="Q505" s="64" t="str">
        <f ca="1">IF(CONTRATOS[[#This Row],[TÉRMINO]]="","VIGENTE",IF(CONTRATOS[[#This Row],[TÉRMINO]]&gt;=TODAY(),"VIGENTE","EXPIRADO"))</f>
        <v>EXPIRADO</v>
      </c>
      <c r="R505" s="72">
        <v>8490100</v>
      </c>
      <c r="S505" s="65" t="s">
        <v>60</v>
      </c>
      <c r="T505" s="66">
        <f>IF(LEFT(AY505,3)="ARP",
    0,
    IFERROR(VLOOKUP(AY505,'M.11 Contratos execução'!A:V,17,FALSE),0)
)</f>
        <v>0</v>
      </c>
      <c r="U505" s="58" t="s">
        <v>98</v>
      </c>
      <c r="V505" s="58" t="s">
        <v>2898</v>
      </c>
      <c r="W505" s="96" t="str" cm="1">
        <f t="array" ref="W50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05" s="96">
        <f>CONTRATOS[[#This Row],[VALOR GLOBAL INICIAL]]</f>
        <v>8490100</v>
      </c>
      <c r="Y505" s="67" t="s">
        <v>2899</v>
      </c>
      <c r="Z505" s="157"/>
      <c r="AA505" s="58" t="s">
        <v>64</v>
      </c>
      <c r="AB505" s="58"/>
      <c r="AC505" s="58" t="s">
        <v>101</v>
      </c>
      <c r="AD505" s="116" t="str">
        <f>IF(CONTRATOS[[#This Row],[DIAS_CONTRATO]]&lt;=1800,"PRAZO LEGAL",IF(CONTRATOS[[#This Row],[DIAS_CONTRATO]]&lt;=2130,"EXCEPCIONAL","EMERGENCIAL"))</f>
        <v>PRAZO LEGAL</v>
      </c>
      <c r="AE505" s="58" t="str">
        <f>YEAR(L505) &amp; " - " &amp; IF(MONTH(L505)&lt;=3, "1º Trimestre", IF(MONTH(L505)&lt;=6, "2º Trimestre", IF(MONTH(L505)&lt;=9, "3º Trimestre", IF(MONTH(L505)&lt;=12, "4º Trimestre"))))</f>
        <v>2024 - 3º Trimestre</v>
      </c>
      <c r="AF505" s="130">
        <f>CONTRATOS[[#This Row],[TÉRMINO]]-60</f>
        <v>45453</v>
      </c>
      <c r="AG505" s="116" t="str">
        <f>IF(Z505="","Sem informação", IF(Z505&lt;=AF505, "Dentro do prazo", "Fora do prazo"))</f>
        <v>Sem informação</v>
      </c>
      <c r="AH505" s="79" t="s">
        <v>1306</v>
      </c>
      <c r="AI505" s="74" t="s">
        <v>2900</v>
      </c>
      <c r="AJ505" s="58" t="s">
        <v>350</v>
      </c>
      <c r="AK505" s="58" t="s">
        <v>2634</v>
      </c>
      <c r="AL505" s="58" t="s">
        <v>1823</v>
      </c>
      <c r="AM505" s="115" t="s">
        <v>69</v>
      </c>
      <c r="AN505" s="115" t="s">
        <v>69</v>
      </c>
      <c r="AO505" s="134" t="s">
        <v>2901</v>
      </c>
      <c r="AP505" s="143">
        <f ca="1">CONTRATOS[[#This Row],[TÉRMINO]]-TODAY()</f>
        <v>-661</v>
      </c>
      <c r="AQ505" s="58">
        <f>IF(YEAR(CONTRATOS[[#This Row],[TÉRMINO]])=2024,INT((MONTH(CONTRATOS[[#This Row],[TÉRMINO]])+2)/3),"")</f>
        <v>3</v>
      </c>
      <c r="AR505" s="58"/>
      <c r="AS505" s="58" t="str">
        <f ca="1">IF(TODAY()-AB505&gt;365,"Iniciar Processo de Reajuste","Aguardar anualidade")</f>
        <v>Iniciar Processo de Reajuste</v>
      </c>
      <c r="AT505" s="58" t="str">
        <f>_xlfn.CONCAT(TEXT(B505,"000"),"/",C505)</f>
        <v>071/2023</v>
      </c>
      <c r="AU505" s="58"/>
      <c r="AV505" s="58" t="str" cm="1">
        <f t="array" ref="AV505">IF(CONTRATOS[[#This Row],[NOME DO FISCAL ]]="Sem indicação",
   CONTRATOS[[#This Row],[NOME DO FISCAL ]],
   _xlfn.LET(
      _xlpm.s, " "&amp;TRIM(CONTRATOS[[#This Row],[NOME DO FISCAL ]]),
      _xlpm.n, LEN(_xlpm.s)-1,
      _xlpm.idx, _xlfn.SEQUENCE(1,_xlpm.n),
      _xlpm.letras, IF(MID(_xlpm.s,_xlpm.idx,1)=" ", MID(_xlpm.s,_xlpm.idx+1,1), ""),
      _xlfn.TEXTJOIN("",TRUE,_xlpm.letras)
   )
)</f>
        <v>FCMSdS</v>
      </c>
      <c r="AW505" s="57" t="str">
        <f>IF(CONTRATOS[[#This Row],[FISCAL DEMANDANTE]]="sem indicação",CONTRATOS[[#This Row],[FISCAL TECNICO]],CONTRATOS[[#This Row],[FISCAL DEMANDANTE]])</f>
        <v>Fabio Cezar Massoud Salame da Silva</v>
      </c>
      <c r="AX505" s="540" t="str" cm="1">
        <f t="array" ref="AX50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05" s="58" t="str">
        <f>_xlfn.CONCAT(CONTRATOS[[#This Row],[ARP ou CONTRATO]],CONTRATOS[[#This Row],[N°ANO]])</f>
        <v>CONTRATO071/2023</v>
      </c>
      <c r="AZ505" s="293" t="str">
        <f>IF(ISNUMBER(FIND("8.666",AA505)),
"Nos termos da Portaria n° 3.615/2021-GP, a prorrogação de contratos administrativos deverá ser instaurada com antecedência mínima de 60 (sessenta) dias do término da vigência, mediante envio do respectivo expediente à SEADM, via SEI.",
IF(ISNUMBER(FIND("14.133",AA505)),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05" s="556"/>
    </row>
    <row r="506" spans="1:53" ht="60.75">
      <c r="A506" s="58" t="s">
        <v>71</v>
      </c>
      <c r="B506" s="195" t="s">
        <v>1016</v>
      </c>
      <c r="C506" s="194">
        <v>2023</v>
      </c>
      <c r="D506" s="195" t="s">
        <v>2902</v>
      </c>
      <c r="E506" s="194" t="s">
        <v>2903</v>
      </c>
      <c r="F506" s="196" t="s">
        <v>2751</v>
      </c>
      <c r="G506" s="195" t="s">
        <v>76</v>
      </c>
      <c r="H506" s="194" t="s">
        <v>58</v>
      </c>
      <c r="I506" s="194" t="s">
        <v>2752</v>
      </c>
      <c r="J506" s="197">
        <v>45217</v>
      </c>
      <c r="K506" s="198" t="str">
        <f>TEXT(J506,"DD/MM/AA")</f>
        <v>18/10/23</v>
      </c>
      <c r="L506" s="197">
        <v>45583</v>
      </c>
      <c r="M506" s="199" t="str">
        <f>TEXT(L506,"DD/MM/AA")</f>
        <v>18/10/24</v>
      </c>
      <c r="N506" s="198">
        <f>_xlfn.DAYS(CONTRATOS[[#This Row],[TÉRMINO]],CONTRATOS[[#This Row],[INÍCIO]])</f>
        <v>366</v>
      </c>
      <c r="O506" s="200" t="str">
        <f ca="1">IF(ISBLANK(CONTRATOS[[#This Row],[TÉRMINO]]),"-",IF(ISNUMBER(CONTRATOS[[#This Row],[TÉRMINO]]),IF(CONTRATOS[[#This Row],[TÉRMINO]]&lt;TODAY(),"EXPIRADO",CONTRATOS[[#This Row],[TÉRMINO]]-TODAY()),"INDETERMINADO"))</f>
        <v>EXPIRADO</v>
      </c>
      <c r="P506" s="200" t="str">
        <f ca="1">IF(O506="EXPIRADO","EXPIRADO",(IF(O506&lt;=30,"INFERIOR A 30 DIAS",(IF(O506&lt;=60,"INFERIOR A 60 DIAS",(IF(O506&lt;=90,"INFERIOR A 90 DIAS",(IF(O506&lt;=120,"INFERIOR A 120 DIAS",(IF(O506&lt;150,"INFERIOR A 150 DIAS",(IF(O506=150,"150 DIAS","SUPERIOR A 150 DIAS")))))))))))))</f>
        <v>EXPIRADO</v>
      </c>
      <c r="Q506" s="200" t="str">
        <f ca="1">IF(CONTRATOS[[#This Row],[TÉRMINO]]="","VIGENTE",IF(CONTRATOS[[#This Row],[TÉRMINO]]&gt;=TODAY(),"VIGENTE","EXPIRADO"))</f>
        <v>EXPIRADO</v>
      </c>
      <c r="R506" s="303">
        <v>3192</v>
      </c>
      <c r="S506" s="257" t="s">
        <v>60</v>
      </c>
      <c r="T506" s="66">
        <f>IF(LEFT(AY506,3)="ARP",
    0,
    IFERROR(VLOOKUP(AY506,'M.11 Contratos execução'!A:V,17,FALSE),0)
)</f>
        <v>0</v>
      </c>
      <c r="U506" s="58" t="s">
        <v>78</v>
      </c>
      <c r="V506" s="201" t="s">
        <v>2904</v>
      </c>
      <c r="W506" s="96" t="str" cm="1">
        <f t="array" ref="W50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ARP não encontrada</v>
      </c>
      <c r="X506" s="96">
        <f>CONTRATOS[[#This Row],[VALOR GLOBAL INICIAL]]</f>
        <v>3192</v>
      </c>
      <c r="Y506" s="202"/>
      <c r="Z506" s="203"/>
      <c r="AA506" s="143" t="s">
        <v>64</v>
      </c>
      <c r="AB506" s="194"/>
      <c r="AC506" s="194"/>
      <c r="AD506" s="258" t="str">
        <f>IF(CONTRATOS[[#This Row],[DIAS_CONTRATO]]&lt;=1800,"PRAZO LEGAL",IF(CONTRATOS[[#This Row],[DIAS_CONTRATO]]&lt;=2130,"EXCEPCIONAL","EMERGENCIAL"))</f>
        <v>PRAZO LEGAL</v>
      </c>
      <c r="AE506" s="194" t="str">
        <f>YEAR(L506) &amp; " - " &amp; IF(MONTH(L506)&lt;=3, "1º Trimestre", IF(MONTH(L506)&lt;=6, "2º Trimestre", IF(MONTH(L506)&lt;=9, "3º Trimestre", IF(MONTH(L506)&lt;=12, "4º Trimestre"))))</f>
        <v>2024 - 4º Trimestre</v>
      </c>
      <c r="AF506" s="197">
        <f>CONTRATOS[[#This Row],[TÉRMINO]]-60</f>
        <v>45523</v>
      </c>
      <c r="AG506" s="116" t="str">
        <f>IF(Z506="","Sem informação", IF(Z506&lt;=AF506, "Dentro do prazo", "Fora do prazo"))</f>
        <v>Sem informação</v>
      </c>
      <c r="AH506" s="262" t="s">
        <v>1306</v>
      </c>
      <c r="AI506" s="194"/>
      <c r="AJ506" s="194" t="s">
        <v>84</v>
      </c>
      <c r="AK506" s="194" t="s">
        <v>155</v>
      </c>
      <c r="AL506" s="194" t="s">
        <v>85</v>
      </c>
      <c r="AM506" s="194" t="s">
        <v>69</v>
      </c>
      <c r="AN506" s="194" t="s">
        <v>69</v>
      </c>
      <c r="AO506" s="214" t="s">
        <v>2754</v>
      </c>
      <c r="AP506" s="206">
        <f ca="1">CONTRATOS[[#This Row],[TÉRMINO]]-TODAY()</f>
        <v>-591</v>
      </c>
      <c r="AQ506" s="194">
        <f>IF(YEAR(CONTRATOS[[#This Row],[TÉRMINO]])=2024,INT((MONTH(CONTRATOS[[#This Row],[TÉRMINO]])+2)/3),"")</f>
        <v>4</v>
      </c>
      <c r="AR506" s="194"/>
      <c r="AS506" s="58" t="str">
        <f ca="1">IF(TODAY()-AB506&gt;365,"Iniciar Processo de Reajuste","Aguardar anualidade")</f>
        <v>Iniciar Processo de Reajuste</v>
      </c>
      <c r="AT506" s="58" t="str">
        <f>_xlfn.CONCAT(TEXT(B506,"000"),"/",C506)</f>
        <v>027/2023</v>
      </c>
      <c r="AU506" s="58"/>
      <c r="AV506" s="58" t="str" cm="1">
        <f t="array" ref="AV506">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506" s="57" t="str">
        <f>IF(CONTRATOS[[#This Row],[FISCAL DEMANDANTE]]="sem indicação",CONTRATOS[[#This Row],[FISCAL TECNICO]],CONTRATOS[[#This Row],[FISCAL DEMANDANTE]])</f>
        <v>Antonio Paulo Costa de Castro</v>
      </c>
      <c r="AX506" s="540" t="str" cm="1">
        <f t="array" ref="AX50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ARP não encontrada</v>
      </c>
      <c r="AY506" s="58" t="str">
        <f>_xlfn.CONCAT(CONTRATOS[[#This Row],[ARP ou CONTRATO]],CONTRATOS[[#This Row],[N°ANO]])</f>
        <v>ARP027/2023</v>
      </c>
      <c r="AZ506" s="293" t="str">
        <f>IF(ISNUMBER(FIND("8.666",AA506)),
"Nos termos da Portaria n° 3.615/2021-GP, a prorrogação de contratos administrativos deverá ser instaurada com antecedência mínima de 60 (sessenta) dias do término da vigência, mediante envio do respectivo expediente à SEADM, via SEI.",
IF(ISNUMBER(FIND("14.133",AA506)),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06" s="556"/>
    </row>
    <row r="507" spans="1:53" ht="393">
      <c r="A507" s="58" t="s">
        <v>52</v>
      </c>
      <c r="B507" s="68" t="s">
        <v>408</v>
      </c>
      <c r="C507" s="69" t="s">
        <v>2348</v>
      </c>
      <c r="D507" s="57" t="s">
        <v>2429</v>
      </c>
      <c r="E507" s="58" t="s">
        <v>2430</v>
      </c>
      <c r="F507" s="59" t="s">
        <v>2905</v>
      </c>
      <c r="G507" s="115" t="s">
        <v>144</v>
      </c>
      <c r="H507" s="58" t="s">
        <v>327</v>
      </c>
      <c r="I507" s="60" t="s">
        <v>2906</v>
      </c>
      <c r="J507" s="61">
        <v>43350</v>
      </c>
      <c r="K507" s="62" t="str">
        <f>TEXT(J507,"DD/MM/AA")</f>
        <v>07/09/18</v>
      </c>
      <c r="L507" s="61">
        <v>45542</v>
      </c>
      <c r="M507" s="63" t="str">
        <f>TEXT(L507,"DD/MM/AA")</f>
        <v>07/09/24</v>
      </c>
      <c r="N507" s="62">
        <f>_xlfn.DAYS(CONTRATOS[[#This Row],[TÉRMINO]],CONTRATOS[[#This Row],[INÍCIO]])</f>
        <v>2192</v>
      </c>
      <c r="O507" s="64" t="str">
        <f ca="1">IF(ISBLANK(CONTRATOS[[#This Row],[TÉRMINO]]),"-",IF(ISNUMBER(CONTRATOS[[#This Row],[TÉRMINO]]),IF(CONTRATOS[[#This Row],[TÉRMINO]]&lt;TODAY(),"EXPIRADO",CONTRATOS[[#This Row],[TÉRMINO]]-TODAY()),"INDETERMINADO"))</f>
        <v>EXPIRADO</v>
      </c>
      <c r="P507" s="64" t="str">
        <f ca="1">IF(O507="EXPIRADO","EXPIRADO",(IF(O507&lt;=30,"INFERIOR A 30 DIAS",(IF(O507&lt;=60,"INFERIOR A 60 DIAS",(IF(O507&lt;=90,"INFERIOR A 90 DIAS",(IF(O507&lt;=120,"INFERIOR A 120 DIAS",(IF(O507&lt;150,"INFERIOR A 150 DIAS",(IF(O507=150,"150 DIAS","SUPERIOR A 150 DIAS")))))))))))))</f>
        <v>EXPIRADO</v>
      </c>
      <c r="Q507" s="64" t="str">
        <f ca="1">IF(CONTRATOS[[#This Row],[TÉRMINO]]="","VIGENTE",IF(CONTRATOS[[#This Row],[TÉRMINO]]&gt;=TODAY(),"VIGENTE","EXPIRADO"))</f>
        <v>EXPIRADO</v>
      </c>
      <c r="R507" s="72">
        <v>1466270.88</v>
      </c>
      <c r="S507" s="65" t="s">
        <v>60</v>
      </c>
      <c r="T507" s="66">
        <f>IF(LEFT(AY507,3)="ARP",
    0,
    IFERROR(VLOOKUP(AY507,'M.11 Contratos execução'!A:V,17,FALSE),0)
)</f>
        <v>0</v>
      </c>
      <c r="U507" s="58" t="s">
        <v>98</v>
      </c>
      <c r="V507" s="58" t="s">
        <v>2907</v>
      </c>
      <c r="W507" s="96" t="str" cm="1">
        <f t="array" ref="W50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07" s="96">
        <f>CONTRATOS[[#This Row],[VALOR GLOBAL INICIAL]]</f>
        <v>1466270.88</v>
      </c>
      <c r="Y507" s="67" t="s">
        <v>2908</v>
      </c>
      <c r="Z507" s="158"/>
      <c r="AA507" s="58" t="s">
        <v>64</v>
      </c>
      <c r="AB507" s="58"/>
      <c r="AC507" s="58" t="s">
        <v>65</v>
      </c>
      <c r="AD507" s="58" t="str">
        <f>IF(CONTRATOS[[#This Row],[DIAS_CONTRATO]]&lt;=1800,"PRAZO LEGAL",IF(CONTRATOS[[#This Row],[DIAS_CONTRATO]]&lt;=2130,"EXCEPCIONAL","EMERGENCIAL"))</f>
        <v>EMERGENCIAL</v>
      </c>
      <c r="AE507" s="58" t="str">
        <f>YEAR(L507) &amp; " - " &amp; IF(MONTH(L507)&lt;=3, "1º Trimestre", IF(MONTH(L507)&lt;=6, "2º Trimestre", IF(MONTH(L507)&lt;=9, "3º Trimestre", IF(MONTH(L507)&lt;=12, "4º Trimestre"))))</f>
        <v>2024 - 3º Trimestre</v>
      </c>
      <c r="AF507" s="61">
        <f>CONTRATOS[[#This Row],[TÉRMINO]]-60</f>
        <v>45482</v>
      </c>
      <c r="AG507" s="116" t="str">
        <f>IF(Z507="","Sem informação", IF(Z507&lt;=AF507, "Dentro do prazo", "Fora do prazo"))</f>
        <v>Sem informação</v>
      </c>
      <c r="AH507" s="58" t="s">
        <v>1306</v>
      </c>
      <c r="AJ507" s="58" t="s">
        <v>963</v>
      </c>
      <c r="AK507" s="58" t="s">
        <v>322</v>
      </c>
      <c r="AL507" s="58" t="s">
        <v>2909</v>
      </c>
      <c r="AM507" s="115" t="s">
        <v>322</v>
      </c>
      <c r="AN507" s="115" t="s">
        <v>2910</v>
      </c>
      <c r="AO507" s="172" t="s">
        <v>2911</v>
      </c>
      <c r="AP507" s="143">
        <f ca="1">CONTRATOS[[#This Row],[TÉRMINO]]-TODAY()</f>
        <v>-632</v>
      </c>
      <c r="AQ507" s="58">
        <f>IF(YEAR(CONTRATOS[[#This Row],[TÉRMINO]])=2024,INT((MONTH(CONTRATOS[[#This Row],[TÉRMINO]])+2)/3),"")</f>
        <v>3</v>
      </c>
      <c r="AR507" s="58"/>
      <c r="AS507" s="58" t="str">
        <f ca="1">IF(TODAY()-AB507&gt;365,"Iniciar Processo de Reajuste","Aguardar anualidade")</f>
        <v>Iniciar Processo de Reajuste</v>
      </c>
      <c r="AT507" s="58" t="str">
        <f>_xlfn.CONCAT(TEXT(B507,"000"),"/",C507)</f>
        <v>065/2018</v>
      </c>
      <c r="AU507" s="58"/>
      <c r="AV507" s="58" t="str" cm="1">
        <f t="array" ref="AV507">IF(CONTRATOS[[#This Row],[NOME DO FISCAL ]]="Sem indicação",
   CONTRATOS[[#This Row],[NOME DO FISCAL ]],
   _xlfn.LET(
      _xlpm.s, " "&amp;TRIM(CONTRATOS[[#This Row],[NOME DO FISCAL ]]),
      _xlpm.n, LEN(_xlpm.s)-1,
      _xlpm.idx, _xlfn.SEQUENCE(1,_xlpm.n),
      _xlpm.letras, IF(MID(_xlpm.s,_xlpm.idx,1)=" ", MID(_xlpm.s,_xlpm.idx+1,1), ""),
      _xlfn.TEXTJOIN("",TRUE,_xlpm.letras)
   )
)</f>
        <v>EJMB</v>
      </c>
      <c r="AW507" s="57" t="str">
        <f>IF(CONTRATOS[[#This Row],[FISCAL DEMANDANTE]]="sem indicação",CONTRATOS[[#This Row],[FISCAL TECNICO]],CONTRATOS[[#This Row],[FISCAL DEMANDANTE]])</f>
        <v>Erick Johny Maciel Bol</v>
      </c>
      <c r="AX507" s="540" t="str" cm="1">
        <f t="array" ref="AX50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07" s="58" t="str">
        <f>_xlfn.CONCAT(CONTRATOS[[#This Row],[ARP ou CONTRATO]],CONTRATOS[[#This Row],[N°ANO]])</f>
        <v>CONTRATO065/2018</v>
      </c>
      <c r="AZ507" s="293" t="str">
        <f>IF(ISNUMBER(FIND("8.666",AA507)),
"Nos termos da Portaria n° 3.615/2021-GP, a prorrogação de contratos administrativos deverá ser instaurada com antecedência mínima de 60 (sessenta) dias do término da vigência, mediante envio do respectivo expediente à SEADM, via SEI.",
IF(ISNUMBER(FIND("14.133",AA507)),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07" s="556"/>
    </row>
    <row r="508" spans="1:53" ht="60.75">
      <c r="A508" s="58" t="s">
        <v>52</v>
      </c>
      <c r="B508" s="68" t="s">
        <v>323</v>
      </c>
      <c r="C508" s="69">
        <v>2020</v>
      </c>
      <c r="D508" s="57" t="s">
        <v>2912</v>
      </c>
      <c r="E508" s="58" t="s">
        <v>1413</v>
      </c>
      <c r="F508" s="59" t="s">
        <v>2913</v>
      </c>
      <c r="G508" s="115" t="s">
        <v>57</v>
      </c>
      <c r="H508" s="58" t="s">
        <v>1792</v>
      </c>
      <c r="I508" s="60" t="s">
        <v>2279</v>
      </c>
      <c r="J508" s="61">
        <v>44117</v>
      </c>
      <c r="K508" s="62" t="str">
        <f>TEXT(J508,"DD/MM/AA")</f>
        <v>13/10/20</v>
      </c>
      <c r="L508" s="61">
        <v>45519</v>
      </c>
      <c r="M508" s="63" t="str">
        <f>TEXT(L508,"DD/MM/AA")</f>
        <v>15/08/24</v>
      </c>
      <c r="N508" s="62">
        <f>_xlfn.DAYS(CONTRATOS[[#This Row],[TÉRMINO]],CONTRATOS[[#This Row],[INÍCIO]])</f>
        <v>1402</v>
      </c>
      <c r="O508" s="64" t="str">
        <f ca="1">IF(ISBLANK(CONTRATOS[[#This Row],[TÉRMINO]]),"-",IF(ISNUMBER(CONTRATOS[[#This Row],[TÉRMINO]]),IF(CONTRATOS[[#This Row],[TÉRMINO]]&lt;TODAY(),"EXPIRADO",CONTRATOS[[#This Row],[TÉRMINO]]-TODAY()),"INDETERMINADO"))</f>
        <v>EXPIRADO</v>
      </c>
      <c r="P508" s="64" t="str">
        <f ca="1">IF(O508="EXPIRADO","EXPIRADO",(IF(O508&lt;=30,"INFERIOR A 30 DIAS",(IF(O508&lt;=60,"INFERIOR A 60 DIAS",(IF(O508&lt;=90,"INFERIOR A 90 DIAS",(IF(O508&lt;=120,"INFERIOR A 120 DIAS",(IF(O508&lt;150,"INFERIOR A 150 DIAS",(IF(O508=150,"150 DIAS","SUPERIOR A 150 DIAS")))))))))))))</f>
        <v>EXPIRADO</v>
      </c>
      <c r="Q508" s="64" t="str">
        <f ca="1">IF(CONTRATOS[[#This Row],[TÉRMINO]]="","VIGENTE",IF(CONTRATOS[[#This Row],[TÉRMINO]]&gt;=TODAY(),"VIGENTE","EXPIRADO"))</f>
        <v>EXPIRADO</v>
      </c>
      <c r="R508" s="72">
        <v>408548.35</v>
      </c>
      <c r="S508" s="65" t="s">
        <v>60</v>
      </c>
      <c r="T508" s="66">
        <f>IF(LEFT(AY508,3)="ARP",
    0,
    IFERROR(VLOOKUP(AY508,'M.11 Contratos execução'!A:V,17,FALSE),0)
)</f>
        <v>0</v>
      </c>
      <c r="U508" s="58" t="s">
        <v>357</v>
      </c>
      <c r="V508" s="58" t="s">
        <v>2914</v>
      </c>
      <c r="W508" s="96" t="str" cm="1">
        <f t="array" ref="W50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08" s="96">
        <f>CONTRATOS[[#This Row],[VALOR GLOBAL INICIAL]]</f>
        <v>408548.35</v>
      </c>
      <c r="Y508" s="67" t="s">
        <v>2915</v>
      </c>
      <c r="Z508" s="158"/>
      <c r="AA508" s="58" t="s">
        <v>64</v>
      </c>
      <c r="AB508" s="58"/>
      <c r="AC508" s="58" t="s">
        <v>65</v>
      </c>
      <c r="AD508" s="58" t="str">
        <f>IF(CONTRATOS[[#This Row],[DIAS_CONTRATO]]&lt;=1800,"PRAZO LEGAL",IF(CONTRATOS[[#This Row],[DIAS_CONTRATO]]&lt;=2130,"EXCEPCIONAL","EMERGENCIAL"))</f>
        <v>PRAZO LEGAL</v>
      </c>
      <c r="AE508" s="58" t="str">
        <f>YEAR(L508) &amp; " - " &amp; IF(MONTH(L508)&lt;=3, "1º Trimestre", IF(MONTH(L508)&lt;=6, "2º Trimestre", IF(MONTH(L508)&lt;=9, "3º Trimestre", IF(MONTH(L508)&lt;=12, "4º Trimestre"))))</f>
        <v>2024 - 3º Trimestre</v>
      </c>
      <c r="AF508" s="61">
        <f>CONTRATOS[[#This Row],[TÉRMINO]]-60</f>
        <v>45459</v>
      </c>
      <c r="AG508" s="116" t="str">
        <f>IF(Z508="","Sem informação", IF(Z508&lt;=AF508, "Dentro do prazo", "Fora do prazo"))</f>
        <v>Sem informação</v>
      </c>
      <c r="AH508" s="58" t="s">
        <v>1306</v>
      </c>
      <c r="AJ508" s="58" t="s">
        <v>2916</v>
      </c>
      <c r="AK508" s="58" t="s">
        <v>69</v>
      </c>
      <c r="AL508" s="58" t="s">
        <v>2917</v>
      </c>
      <c r="AM508" s="115" t="s">
        <v>69</v>
      </c>
      <c r="AN508" s="115" t="s">
        <v>69</v>
      </c>
      <c r="AO508" s="145" t="s">
        <v>2918</v>
      </c>
      <c r="AP508" s="143">
        <f ca="1">CONTRATOS[[#This Row],[TÉRMINO]]-TODAY()</f>
        <v>-655</v>
      </c>
      <c r="AQ508" s="58">
        <f>IF(YEAR(CONTRATOS[[#This Row],[TÉRMINO]])=2024,INT((MONTH(CONTRATOS[[#This Row],[TÉRMINO]])+2)/3),"")</f>
        <v>3</v>
      </c>
      <c r="AR508" s="58"/>
      <c r="AS508" s="58" t="str">
        <f ca="1">IF(TODAY()-AB508&gt;365,"Iniciar Processo de Reajuste","Aguardar anualidade")</f>
        <v>Iniciar Processo de Reajuste</v>
      </c>
      <c r="AT508" s="58" t="str">
        <f>_xlfn.CONCAT(TEXT(B508,"000"),"/",C508)</f>
        <v>033/2020</v>
      </c>
      <c r="AU508" s="58"/>
      <c r="AV508" s="58" t="str" cm="1">
        <f t="array" ref="AV508">IF(CONTRATOS[[#This Row],[NOME DO FISCAL ]]="Sem indicação",
   CONTRATOS[[#This Row],[NOME DO FISCAL ]],
   _xlfn.LET(
      _xlpm.s, " "&amp;TRIM(CONTRATOS[[#This Row],[NOME DO FISCAL ]]),
      _xlpm.n, LEN(_xlpm.s)-1,
      _xlpm.idx, _xlfn.SEQUENCE(1,_xlpm.n),
      _xlpm.letras, IF(MID(_xlpm.s,_xlpm.idx,1)=" ", MID(_xlpm.s,_xlpm.idx+1,1), ""),
      _xlfn.TEXTJOIN("",TRUE,_xlpm.letras)
   )
)</f>
        <v>JBVdC</v>
      </c>
      <c r="AW508" s="57" t="str">
        <f>IF(CONTRATOS[[#This Row],[FISCAL DEMANDANTE]]="sem indicação",CONTRATOS[[#This Row],[FISCAL TECNICO]],CONTRATOS[[#This Row],[FISCAL DEMANDANTE]])</f>
        <v>Joao Batista Vital de Castro</v>
      </c>
      <c r="AX508" s="540" t="str" cm="1">
        <f t="array" ref="AX50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08" s="58" t="str">
        <f>_xlfn.CONCAT(CONTRATOS[[#This Row],[ARP ou CONTRATO]],CONTRATOS[[#This Row],[N°ANO]])</f>
        <v>CONTRATO033/2020</v>
      </c>
      <c r="AZ508" s="293" t="str">
        <f>IF(ISNUMBER(FIND("8.666",AA508)),
"Nos termos da Portaria n° 3.615/2021-GP, a prorrogação de contratos administrativos deverá ser instaurada com antecedência mínima de 60 (sessenta) dias do término da vigência, mediante envio do respectivo expediente à SEADM, via SEI.",
IF(ISNUMBER(FIND("14.133",AA508)),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08" s="556"/>
    </row>
    <row r="509" spans="1:53" ht="60">
      <c r="A509" s="58" t="s">
        <v>52</v>
      </c>
      <c r="B509" s="122" t="s">
        <v>1847</v>
      </c>
      <c r="C509" s="123">
        <v>2023</v>
      </c>
      <c r="D509" s="122" t="s">
        <v>2919</v>
      </c>
      <c r="E509" s="123" t="s">
        <v>2920</v>
      </c>
      <c r="F509" s="124" t="s">
        <v>2921</v>
      </c>
      <c r="G509" s="122" t="s">
        <v>57</v>
      </c>
      <c r="H509" s="123" t="s">
        <v>132</v>
      </c>
      <c r="I509" s="123" t="s">
        <v>1068</v>
      </c>
      <c r="J509" s="125">
        <v>45219</v>
      </c>
      <c r="K509" s="126" t="str">
        <f>TEXT(J509,"DD/MM/AA")</f>
        <v>20/10/23</v>
      </c>
      <c r="L509" s="125">
        <v>45463</v>
      </c>
      <c r="M509" s="127" t="str">
        <f>TEXT(L509,"DD/MM/AA")</f>
        <v>20/06/24</v>
      </c>
      <c r="N509" s="126">
        <f>_xlfn.DAYS(CONTRATOS[[#This Row],[TÉRMINO]],CONTRATOS[[#This Row],[INÍCIO]])</f>
        <v>244</v>
      </c>
      <c r="O509" s="128" t="str">
        <f ca="1">IF(ISBLANK(CONTRATOS[[#This Row],[TÉRMINO]]),"-",IF(ISNUMBER(CONTRATOS[[#This Row],[TÉRMINO]]),IF(CONTRATOS[[#This Row],[TÉRMINO]]&lt;TODAY(),"EXPIRADO",CONTRATOS[[#This Row],[TÉRMINO]]-TODAY()),"INDETERMINADO"))</f>
        <v>EXPIRADO</v>
      </c>
      <c r="P509" s="128" t="str">
        <f ca="1">IF(O509="EXPIRADO","EXPIRADO",(IF(O509&lt;=30,"INFERIOR A 30 DIAS",(IF(O509&lt;=60,"INFERIOR A 60 DIAS",(IF(O509&lt;=90,"INFERIOR A 90 DIAS",(IF(O509&lt;=120,"INFERIOR A 120 DIAS",(IF(O509&lt;150,"INFERIOR A 150 DIAS",(IF(O509=150,"150 DIAS","SUPERIOR A 150 DIAS")))))))))))))</f>
        <v>EXPIRADO</v>
      </c>
      <c r="Q509" s="128" t="str">
        <f ca="1">IF(CONTRATOS[[#This Row],[TÉRMINO]]="","VIGENTE",IF(CONTRATOS[[#This Row],[TÉRMINO]]&gt;=TODAY(),"VIGENTE","EXPIRADO"))</f>
        <v>EXPIRADO</v>
      </c>
      <c r="R509" s="302">
        <v>1488</v>
      </c>
      <c r="S509" s="452" t="s">
        <v>60</v>
      </c>
      <c r="T509" s="66">
        <f>IF(LEFT(AY509,3)="ARP",
    0,
    IFERROR(VLOOKUP(AY509,'M.11 Contratos execução'!A:V,17,FALSE),0)
)</f>
        <v>0</v>
      </c>
      <c r="U509" s="58" t="s">
        <v>78</v>
      </c>
      <c r="V509" s="123" t="s">
        <v>2922</v>
      </c>
      <c r="W509" s="96" t="str" cm="1">
        <f t="array" ref="W50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09" s="96">
        <f>CONTRATOS[[#This Row],[VALOR GLOBAL INICIAL]]</f>
        <v>1488</v>
      </c>
      <c r="Y509" s="129" t="s">
        <v>2923</v>
      </c>
      <c r="Z509" s="162"/>
      <c r="AA509" s="85" t="s">
        <v>1785</v>
      </c>
      <c r="AB509" s="87">
        <v>45141</v>
      </c>
      <c r="AC509" s="87" t="s">
        <v>65</v>
      </c>
      <c r="AD509" s="123" t="str">
        <f>IF(CONTRATOS[[#This Row],[DIAS_CONTRATO]]&lt;=1800,"PRAZO LEGAL",IF(CONTRATOS[[#This Row],[DIAS_CONTRATO]]&lt;=2130,"EXCEPCIONAL","EMERGENCIAL"))</f>
        <v>PRAZO LEGAL</v>
      </c>
      <c r="AE509" s="58" t="str">
        <f>YEAR(L509) &amp; " - " &amp; IF(MONTH(L509)&lt;=3, "1º Trimestre", IF(MONTH(L509)&lt;=6, "2º Trimestre", IF(MONTH(L509)&lt;=9, "3º Trimestre", IF(MONTH(L509)&lt;=12, "4º Trimestre"))))</f>
        <v>2024 - 2º Trimestre</v>
      </c>
      <c r="AF509" s="125">
        <f>CONTRATOS[[#This Row],[TÉRMINO]]-60</f>
        <v>45403</v>
      </c>
      <c r="AG509" s="116" t="str">
        <f>IF(Z509="","Sem informação", IF(Z509&lt;=AF509, "Dentro do prazo", "Fora do prazo"))</f>
        <v>Sem informação</v>
      </c>
      <c r="AH509" s="58" t="s">
        <v>115</v>
      </c>
      <c r="AJ509" s="58" t="s">
        <v>137</v>
      </c>
      <c r="AK509" s="58" t="s">
        <v>164</v>
      </c>
      <c r="AL509" s="58" t="s">
        <v>166</v>
      </c>
      <c r="AM509" s="115" t="s">
        <v>69</v>
      </c>
      <c r="AN509" s="115" t="s">
        <v>69</v>
      </c>
      <c r="AO509" s="134" t="s">
        <v>2924</v>
      </c>
      <c r="AP509" s="143">
        <f ca="1">CONTRATOS[[#This Row],[TÉRMINO]]-TODAY()</f>
        <v>-711</v>
      </c>
      <c r="AQ509" s="58">
        <f>IF(YEAR(CONTRATOS[[#This Row],[TÉRMINO]])=2024,INT((MONTH(CONTRATOS[[#This Row],[TÉRMINO]])+2)/3),"")</f>
        <v>2</v>
      </c>
      <c r="AR509" s="58"/>
      <c r="AS509" s="58" t="str">
        <f ca="1">IF(TODAY()-AB509&gt;365,"Iniciar Processo de Reajuste","Aguardar anualidade")</f>
        <v>Iniciar Processo de Reajuste</v>
      </c>
      <c r="AT509" s="58" t="str">
        <f>_xlfn.CONCAT(TEXT(B509,"000"),"/",C509)</f>
        <v>091/2023</v>
      </c>
      <c r="AU509" s="58"/>
      <c r="AV509" s="58" t="str" cm="1">
        <f t="array" ref="AV509">IF(CONTRATOS[[#This Row],[NOME DO FISCAL ]]="Sem indicação",
   CONTRATOS[[#This Row],[NOME DO FISCAL ]],
   _xlfn.LET(
      _xlpm.s, " "&amp;TRIM(CONTRATOS[[#This Row],[NOME DO FISCAL ]]),
      _xlpm.n, LEN(_xlpm.s)-1,
      _xlpm.idx, _xlfn.SEQUENCE(1,_xlpm.n),
      _xlpm.letras, IF(MID(_xlpm.s,_xlpm.idx,1)=" ", MID(_xlpm.s,_xlpm.idx+1,1), ""),
      _xlfn.TEXTJOIN("",TRUE,_xlpm.letras)
   )
)</f>
        <v>EdOR</v>
      </c>
      <c r="AW509" s="57" t="str">
        <f>IF(CONTRATOS[[#This Row],[FISCAL DEMANDANTE]]="sem indicação",CONTRATOS[[#This Row],[FISCAL TECNICO]],CONTRATOS[[#This Row],[FISCAL DEMANDANTE]])</f>
        <v>Enio de Oliveira Reboucas</v>
      </c>
      <c r="AX509" s="540" t="str" cm="1">
        <f t="array" ref="AX50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09" s="58" t="str">
        <f>_xlfn.CONCAT(CONTRATOS[[#This Row],[ARP ou CONTRATO]],CONTRATOS[[#This Row],[N°ANO]])</f>
        <v>CONTRATO091/2023</v>
      </c>
      <c r="AZ509" s="293" t="str">
        <f>IF(ISNUMBER(FIND("8.666",AA509)),
"Nos termos da Portaria n° 3.615/2021-GP, a prorrogação de contratos administrativos deverá ser instaurada com antecedência mínima de 60 (sessenta) dias do término da vigência, mediante envio do respectivo expediente à SEADM, via SEI.",
IF(ISNUMBER(FIND("14.133",AA509)),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509" s="556"/>
    </row>
    <row r="510" spans="1:53" ht="72">
      <c r="A510" s="58" t="s">
        <v>52</v>
      </c>
      <c r="B510" s="68" t="s">
        <v>606</v>
      </c>
      <c r="C510" s="69" t="s">
        <v>2348</v>
      </c>
      <c r="D510" s="57" t="s">
        <v>2925</v>
      </c>
      <c r="E510" s="58" t="s">
        <v>2926</v>
      </c>
      <c r="F510" s="59" t="s">
        <v>2927</v>
      </c>
      <c r="G510" s="115" t="s">
        <v>144</v>
      </c>
      <c r="H510" s="60" t="s">
        <v>145</v>
      </c>
      <c r="I510" s="60" t="s">
        <v>2928</v>
      </c>
      <c r="J510" s="61">
        <v>43466</v>
      </c>
      <c r="K510" s="62" t="str">
        <f>TEXT(J510,"DD/MM/AA")</f>
        <v>01/01/19</v>
      </c>
      <c r="L510" s="61">
        <v>45519</v>
      </c>
      <c r="M510" s="63" t="str">
        <f>TEXT(L510,"DD/MM/AA")</f>
        <v>15/08/24</v>
      </c>
      <c r="N510" s="62">
        <f>_xlfn.DAYS(CONTRATOS[[#This Row],[TÉRMINO]],CONTRATOS[[#This Row],[INÍCIO]])</f>
        <v>2053</v>
      </c>
      <c r="O510" s="64" t="str">
        <f ca="1">IF(ISBLANK(CONTRATOS[[#This Row],[TÉRMINO]]),"-",IF(ISNUMBER(CONTRATOS[[#This Row],[TÉRMINO]]),IF(CONTRATOS[[#This Row],[TÉRMINO]]&lt;TODAY(),"EXPIRADO",CONTRATOS[[#This Row],[TÉRMINO]]-TODAY()),"INDETERMINADO"))</f>
        <v>EXPIRADO</v>
      </c>
      <c r="P510" s="64" t="str">
        <f ca="1">IF(O510="EXPIRADO","EXPIRADO",(IF(O510&lt;=30,"INFERIOR A 30 DIAS",(IF(O510&lt;=60,"INFERIOR A 60 DIAS",(IF(O510&lt;=90,"INFERIOR A 90 DIAS",(IF(O510&lt;=120,"INFERIOR A 120 DIAS",(IF(O510&lt;150,"INFERIOR A 150 DIAS",(IF(O510=150,"150 DIAS","SUPERIOR A 150 DIAS")))))))))))))</f>
        <v>EXPIRADO</v>
      </c>
      <c r="Q510" s="64" t="str">
        <f ca="1">IF(CONTRATOS[[#This Row],[TÉRMINO]]="","VIGENTE",IF(CONTRATOS[[#This Row],[TÉRMINO]]&gt;=TODAY(),"VIGENTE","EXPIRADO"))</f>
        <v>EXPIRADO</v>
      </c>
      <c r="R510" s="72">
        <v>88200</v>
      </c>
      <c r="S510" s="65" t="s">
        <v>60</v>
      </c>
      <c r="T510" s="66">
        <f>IF(LEFT(AY510,3)="ARP",
    0,
    IFERROR(VLOOKUP(AY510,'M.11 Contratos execução'!A:V,17,FALSE),0)
)</f>
        <v>0</v>
      </c>
      <c r="U510" s="58" t="s">
        <v>2929</v>
      </c>
      <c r="V510" s="58" t="s">
        <v>2930</v>
      </c>
      <c r="W510" s="96" t="str" cm="1">
        <f t="array" ref="W51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10" s="96">
        <f>CONTRATOS[[#This Row],[VALOR GLOBAL INICIAL]]</f>
        <v>88200</v>
      </c>
      <c r="Y510" s="67" t="s">
        <v>2931</v>
      </c>
      <c r="Z510" s="158"/>
      <c r="AA510" s="58" t="s">
        <v>64</v>
      </c>
      <c r="AB510" s="58"/>
      <c r="AC510" s="58" t="s">
        <v>65</v>
      </c>
      <c r="AD510" s="58" t="str">
        <f>IF(CONTRATOS[[#This Row],[DIAS_CONTRATO]]&lt;=1800,"PRAZO LEGAL",IF(CONTRATOS[[#This Row],[DIAS_CONTRATO]]&lt;=2130,"EXCEPCIONAL","EMERGENCIAL"))</f>
        <v>EXCEPCIONAL</v>
      </c>
      <c r="AE510" s="58" t="str">
        <f>YEAR(L510) &amp; " - " &amp; IF(MONTH(L510)&lt;=3, "1º Trimestre", IF(MONTH(L510)&lt;=6, "2º Trimestre", IF(MONTH(L510)&lt;=9, "3º Trimestre", IF(MONTH(L510)&lt;=12, "4º Trimestre"))))</f>
        <v>2024 - 3º Trimestre</v>
      </c>
      <c r="AF510" s="61">
        <f>CONTRATOS[[#This Row],[TÉRMINO]]-60</f>
        <v>45459</v>
      </c>
      <c r="AG510" s="116" t="str">
        <f>IF(Z510="","Sem informação", IF(Z510&lt;=AF510, "Dentro do prazo", "Fora do prazo"))</f>
        <v>Sem informação</v>
      </c>
      <c r="AH510" s="58" t="s">
        <v>115</v>
      </c>
      <c r="AJ510" s="58" t="s">
        <v>2932</v>
      </c>
      <c r="AK510" s="58" t="s">
        <v>69</v>
      </c>
      <c r="AL510" s="58" t="s">
        <v>69</v>
      </c>
      <c r="AM510" s="115" t="s">
        <v>69</v>
      </c>
      <c r="AN510" s="115" t="s">
        <v>69</v>
      </c>
      <c r="AO510" s="172" t="s">
        <v>2933</v>
      </c>
      <c r="AP510" s="143">
        <f ca="1">CONTRATOS[[#This Row],[TÉRMINO]]-TODAY()</f>
        <v>-655</v>
      </c>
      <c r="AQ510" s="58">
        <f>IF(YEAR(CONTRATOS[[#This Row],[TÉRMINO]])=2024,INT((MONTH(CONTRATOS[[#This Row],[TÉRMINO]])+2)/3),"")</f>
        <v>3</v>
      </c>
      <c r="AR510" s="58"/>
      <c r="AS510" s="58" t="str">
        <f ca="1">IF(TODAY()-AB510&gt;365,"Iniciar Processo de Reajuste","Aguardar anualidade")</f>
        <v>Iniciar Processo de Reajuste</v>
      </c>
      <c r="AT510" s="58" t="str">
        <f>_xlfn.CONCAT(TEXT(B510,"000"),"/",C510)</f>
        <v>087/2018</v>
      </c>
      <c r="AU510" s="58"/>
      <c r="AV510" s="58" t="str" cm="1">
        <f t="array" ref="AV510">IF(CONTRATOS[[#This Row],[NOME DO FISCAL ]]="Sem indicação",
   CONTRATOS[[#This Row],[NOME DO FISCAL ]],
   _xlfn.LET(
      _xlpm.s, " "&amp;TRIM(CONTRATOS[[#This Row],[NOME DO FISCAL ]]),
      _xlpm.n, LEN(_xlpm.s)-1,
      _xlpm.idx, _xlfn.SEQUENCE(1,_xlpm.n),
      _xlpm.letras, IF(MID(_xlpm.s,_xlpm.idx,1)=" ", MID(_xlpm.s,_xlpm.idx+1,1), ""),
      _xlfn.TEXTJOIN("",TRUE,_xlpm.letras)
   )
)</f>
        <v>Sem indicação</v>
      </c>
      <c r="AW510" s="57" t="str">
        <f>IF(CONTRATOS[[#This Row],[FISCAL DEMANDANTE]]="sem indicação",CONTRATOS[[#This Row],[FISCAL TECNICO]],CONTRATOS[[#This Row],[FISCAL DEMANDANTE]])</f>
        <v>Sem indicação</v>
      </c>
      <c r="AX510" s="540" t="str" cm="1">
        <f t="array" ref="AX51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10" s="58" t="str">
        <f>_xlfn.CONCAT(CONTRATOS[[#This Row],[ARP ou CONTRATO]],CONTRATOS[[#This Row],[N°ANO]])</f>
        <v>CONTRATO087/2018</v>
      </c>
      <c r="AZ510" s="293" t="str">
        <f>IF(ISNUMBER(FIND("8.666",AA510)),
"Nos termos da Portaria n° 3.615/2021-GP, a prorrogação de contratos administrativos deverá ser instaurada com antecedência mínima de 60 (sessenta) dias do término da vigência, mediante envio do respectivo expediente à SEADM, via SEI.",
IF(ISNUMBER(FIND("14.133",AA510)),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10" s="556"/>
    </row>
    <row r="511" spans="1:53" ht="39.6" customHeight="1">
      <c r="A511" s="58" t="s">
        <v>52</v>
      </c>
      <c r="B511" s="68" t="s">
        <v>1181</v>
      </c>
      <c r="C511" s="69" t="s">
        <v>2056</v>
      </c>
      <c r="D511" s="57" t="s">
        <v>2934</v>
      </c>
      <c r="E511" s="58" t="s">
        <v>2935</v>
      </c>
      <c r="F511" s="59" t="s">
        <v>2936</v>
      </c>
      <c r="G511" s="115" t="s">
        <v>144</v>
      </c>
      <c r="H511" s="58" t="s">
        <v>111</v>
      </c>
      <c r="I511" s="97" t="s">
        <v>2937</v>
      </c>
      <c r="J511" s="61">
        <v>43665</v>
      </c>
      <c r="K511" s="62" t="str">
        <f>TEXT(J511,"DD/MM/AA")</f>
        <v>19/07/19</v>
      </c>
      <c r="L511" s="61">
        <v>45492</v>
      </c>
      <c r="M511" s="63" t="str">
        <f>TEXT(L511,"DD/MM/AA")</f>
        <v>19/07/24</v>
      </c>
      <c r="N511" s="62">
        <f>_xlfn.DAYS(CONTRATOS[[#This Row],[TÉRMINO]],CONTRATOS[[#This Row],[INÍCIO]])</f>
        <v>1827</v>
      </c>
      <c r="O511" s="64" t="str">
        <f ca="1">IF(ISBLANK(CONTRATOS[[#This Row],[TÉRMINO]]),"-",IF(ISNUMBER(CONTRATOS[[#This Row],[TÉRMINO]]),IF(CONTRATOS[[#This Row],[TÉRMINO]]&lt;TODAY(),"EXPIRADO",CONTRATOS[[#This Row],[TÉRMINO]]-TODAY()),"INDETERMINADO"))</f>
        <v>EXPIRADO</v>
      </c>
      <c r="P511" s="64" t="str">
        <f ca="1">IF(O511="EXPIRADO","EXPIRADO",(IF(O511&lt;=30,"INFERIOR A 30 DIAS",(IF(O511&lt;=60,"INFERIOR A 60 DIAS",(IF(O511&lt;=90,"INFERIOR A 90 DIAS",(IF(O511&lt;=120,"INFERIOR A 120 DIAS",(IF(O511&lt;150,"INFERIOR A 150 DIAS",(IF(O511=150,"150 DIAS","SUPERIOR A 150 DIAS")))))))))))))</f>
        <v>EXPIRADO</v>
      </c>
      <c r="Q511" s="64" t="str">
        <f ca="1">IF(CONTRATOS[[#This Row],[TÉRMINO]]="","VIGENTE",IF(CONTRATOS[[#This Row],[TÉRMINO]]&gt;=TODAY(),"VIGENTE","EXPIRADO"))</f>
        <v>EXPIRADO</v>
      </c>
      <c r="R511" s="72">
        <v>2683023.4500000002</v>
      </c>
      <c r="S511" s="65" t="s">
        <v>60</v>
      </c>
      <c r="T511" s="66">
        <f>IF(LEFT(AY511,3)="ARP",
    0,
    IFERROR(VLOOKUP(AY511,'M.11 Contratos execução'!A:V,17,FALSE),0)
)</f>
        <v>0</v>
      </c>
      <c r="U511" s="58" t="s">
        <v>98</v>
      </c>
      <c r="V511" s="58" t="s">
        <v>2938</v>
      </c>
      <c r="W511" s="96" t="str" cm="1">
        <f t="array" ref="W51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11" s="96">
        <f>CONTRATOS[[#This Row],[VALOR GLOBAL INICIAL]]</f>
        <v>2683023.4500000002</v>
      </c>
      <c r="Y511" s="67" t="s">
        <v>2939</v>
      </c>
      <c r="Z511" s="158"/>
      <c r="AA511" s="58" t="s">
        <v>64</v>
      </c>
      <c r="AB511" s="58"/>
      <c r="AC511" s="58" t="s">
        <v>65</v>
      </c>
      <c r="AD511" s="58" t="str">
        <f>IF(CONTRATOS[[#This Row],[DIAS_CONTRATO]]&lt;=1800,"PRAZO LEGAL",IF(CONTRATOS[[#This Row],[DIAS_CONTRATO]]&lt;=2130,"EXCEPCIONAL","EMERGENCIAL"))</f>
        <v>EXCEPCIONAL</v>
      </c>
      <c r="AE511" s="58" t="str">
        <f>YEAR(L511) &amp; " - " &amp; IF(MONTH(L511)&lt;=3, "1º Trimestre", IF(MONTH(L511)&lt;=6, "2º Trimestre", IF(MONTH(L511)&lt;=9, "3º Trimestre", IF(MONTH(L511)&lt;=12, "4º Trimestre"))))</f>
        <v>2024 - 3º Trimestre</v>
      </c>
      <c r="AF511" s="61">
        <f>CONTRATOS[[#This Row],[TÉRMINO]]-60</f>
        <v>45432</v>
      </c>
      <c r="AG511" s="116" t="str">
        <f>IF(Z511="","Sem informação", IF(Z511&lt;=AF511, "Dentro do prazo", "Fora do prazo"))</f>
        <v>Sem informação</v>
      </c>
      <c r="AH511" s="58" t="s">
        <v>1306</v>
      </c>
      <c r="AJ511" s="58" t="s">
        <v>350</v>
      </c>
      <c r="AK511" s="58" t="s">
        <v>322</v>
      </c>
      <c r="AL511" s="58" t="s">
        <v>1823</v>
      </c>
      <c r="AM511" s="115" t="s">
        <v>322</v>
      </c>
      <c r="AN511" s="115" t="s">
        <v>351</v>
      </c>
      <c r="AO511" s="134" t="s">
        <v>2940</v>
      </c>
      <c r="AP511" s="143">
        <f ca="1">CONTRATOS[[#This Row],[TÉRMINO]]-TODAY()</f>
        <v>-682</v>
      </c>
      <c r="AQ511" s="58">
        <f>IF(YEAR(CONTRATOS[[#This Row],[TÉRMINO]])=2024,INT((MONTH(CONTRATOS[[#This Row],[TÉRMINO]])+2)/3),"")</f>
        <v>3</v>
      </c>
      <c r="AR511" s="58"/>
      <c r="AS511" s="58" t="str">
        <f ca="1">IF(TODAY()-AB511&gt;365,"Iniciar Processo de Reajuste","Aguardar anualidade")</f>
        <v>Iniciar Processo de Reajuste</v>
      </c>
      <c r="AT511" s="58" t="str">
        <f>_xlfn.CONCAT(TEXT(B511,"000"),"/",C511)</f>
        <v>029/2019</v>
      </c>
      <c r="AU511" s="58"/>
      <c r="AV511" s="58" t="str" cm="1">
        <f t="array" ref="AV511">IF(CONTRATOS[[#This Row],[NOME DO FISCAL ]]="Sem indicação",
   CONTRATOS[[#This Row],[NOME DO FISCAL ]],
   _xlfn.LET(
      _xlpm.s, " "&amp;TRIM(CONTRATOS[[#This Row],[NOME DO FISCAL ]]),
      _xlpm.n, LEN(_xlpm.s)-1,
      _xlpm.idx, _xlfn.SEQUENCE(1,_xlpm.n),
      _xlpm.letras, IF(MID(_xlpm.s,_xlpm.idx,1)=" ", MID(_xlpm.s,_xlpm.idx+1,1), ""),
      _xlfn.TEXTJOIN("",TRUE,_xlpm.letras)
   )
)</f>
        <v>EJMB</v>
      </c>
      <c r="AW511" s="57" t="str">
        <f>IF(CONTRATOS[[#This Row],[FISCAL DEMANDANTE]]="sem indicação",CONTRATOS[[#This Row],[FISCAL TECNICO]],CONTRATOS[[#This Row],[FISCAL DEMANDANTE]])</f>
        <v>Erick Johny Maciel Bol</v>
      </c>
      <c r="AX511" s="540" t="str" cm="1">
        <f t="array" ref="AX51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11" s="58" t="str">
        <f>_xlfn.CONCAT(CONTRATOS[[#This Row],[ARP ou CONTRATO]],CONTRATOS[[#This Row],[N°ANO]])</f>
        <v>CONTRATO029/2019</v>
      </c>
      <c r="AZ511" s="293" t="str">
        <f>IF(ISNUMBER(FIND("8.666",AA511)),
"Nos termos da Portaria n° 3.615/2021-GP, a prorrogação de contratos administrativos deverá ser instaurada com antecedência mínima de 60 (sessenta) dias do término da vigência, mediante envio do respectivo expediente à SEADM, via SEI.",
IF(ISNUMBER(FIND("14.133",AA511)),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11" s="556"/>
    </row>
    <row r="512" spans="1:53" ht="107.25">
      <c r="A512" s="58" t="s">
        <v>71</v>
      </c>
      <c r="B512" s="195" t="s">
        <v>273</v>
      </c>
      <c r="C512" s="194">
        <v>2023</v>
      </c>
      <c r="D512" s="195" t="s">
        <v>2941</v>
      </c>
      <c r="E512" s="194" t="s">
        <v>2942</v>
      </c>
      <c r="F512" s="196" t="s">
        <v>2943</v>
      </c>
      <c r="G512" s="195" t="s">
        <v>76</v>
      </c>
      <c r="H512" s="194" t="s">
        <v>58</v>
      </c>
      <c r="I512" s="194" t="s">
        <v>2944</v>
      </c>
      <c r="J512" s="197">
        <v>45131</v>
      </c>
      <c r="K512" s="198" t="str">
        <f>TEXT(J512,"DD/MM/AA")</f>
        <v>24/07/23</v>
      </c>
      <c r="L512" s="197">
        <v>45497</v>
      </c>
      <c r="M512" s="199" t="str">
        <f>TEXT(L512,"DD/MM/AA")</f>
        <v>24/07/24</v>
      </c>
      <c r="N512" s="198">
        <f>_xlfn.DAYS(CONTRATOS[[#This Row],[TÉRMINO]],CONTRATOS[[#This Row],[INÍCIO]])</f>
        <v>366</v>
      </c>
      <c r="O512" s="200" t="str">
        <f ca="1">IF(ISBLANK(CONTRATOS[[#This Row],[TÉRMINO]]),"-",IF(ISNUMBER(CONTRATOS[[#This Row],[TÉRMINO]]),IF(CONTRATOS[[#This Row],[TÉRMINO]]&lt;TODAY(),"EXPIRADO",CONTRATOS[[#This Row],[TÉRMINO]]-TODAY()),"INDETERMINADO"))</f>
        <v>EXPIRADO</v>
      </c>
      <c r="P512" s="200" t="str">
        <f ca="1">IF(O512="EXPIRADO","EXPIRADO",(IF(O512&lt;=30,"INFERIOR A 30 DIAS",(IF(O512&lt;=60,"INFERIOR A 60 DIAS",(IF(O512&lt;=90,"INFERIOR A 90 DIAS",(IF(O512&lt;=120,"INFERIOR A 120 DIAS",(IF(O512&lt;150,"INFERIOR A 150 DIAS",(IF(O512=150,"150 DIAS","SUPERIOR A 150 DIAS")))))))))))))</f>
        <v>EXPIRADO</v>
      </c>
      <c r="Q512" s="200" t="str">
        <f ca="1">IF(CONTRATOS[[#This Row],[TÉRMINO]]="","VIGENTE",IF(CONTRATOS[[#This Row],[TÉRMINO]]&gt;=TODAY(),"VIGENTE","EXPIRADO"))</f>
        <v>EXPIRADO</v>
      </c>
      <c r="R512" s="303">
        <v>0</v>
      </c>
      <c r="S512" s="257" t="s">
        <v>60</v>
      </c>
      <c r="T512" s="66">
        <f>IF(LEFT(AY512,3)="ARP",
    0,
    IFERROR(VLOOKUP(AY512,'M.11 Contratos execução'!A:V,17,FALSE),0)
)</f>
        <v>0</v>
      </c>
      <c r="U512" s="58" t="s">
        <v>61</v>
      </c>
      <c r="V512" s="201" t="s">
        <v>2945</v>
      </c>
      <c r="W512" s="96" cm="1">
        <f t="array" ref="W51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512" s="96">
        <f>CONTRATOS[[#This Row],[VALOR GLOBAL INICIAL]]</f>
        <v>0</v>
      </c>
      <c r="Y512" s="202"/>
      <c r="Z512" s="203"/>
      <c r="AA512" s="58" t="s">
        <v>64</v>
      </c>
      <c r="AB512" s="194"/>
      <c r="AC512" s="194"/>
      <c r="AD512" s="204" t="str">
        <f>IF(CONTRATOS[[#This Row],[DIAS_CONTRATO]]&lt;=1800,"PRAZO LEGAL",IF(CONTRATOS[[#This Row],[DIAS_CONTRATO]]&lt;=2130,"EXCEPCIONAL","EMERGENCIAL"))</f>
        <v>PRAZO LEGAL</v>
      </c>
      <c r="AE512" s="194" t="str">
        <f>YEAR(L512) &amp; " - " &amp; IF(MONTH(L512)&lt;=3, "1º Trimestre", IF(MONTH(L512)&lt;=6, "2º Trimestre", IF(MONTH(L512)&lt;=9, "3º Trimestre", IF(MONTH(L512)&lt;=12, "4º Trimestre"))))</f>
        <v>2024 - 3º Trimestre</v>
      </c>
      <c r="AF512" s="197">
        <f>CONTRATOS[[#This Row],[TÉRMINO]]-60</f>
        <v>45437</v>
      </c>
      <c r="AG512" s="116" t="str">
        <f>IF(Z512="","Sem informação", IF(Z512&lt;=AF512, "Dentro do prazo", "Fora do prazo"))</f>
        <v>Sem informação</v>
      </c>
      <c r="AH512" s="194" t="s">
        <v>1306</v>
      </c>
      <c r="AI512" s="194"/>
      <c r="AJ512" s="194" t="s">
        <v>126</v>
      </c>
      <c r="AK512" s="194" t="s">
        <v>191</v>
      </c>
      <c r="AL512" s="194" t="s">
        <v>192</v>
      </c>
      <c r="AM512" s="194" t="s">
        <v>69</v>
      </c>
      <c r="AN512" s="194" t="s">
        <v>2946</v>
      </c>
      <c r="AO512" s="205" t="s">
        <v>2947</v>
      </c>
      <c r="AP512" s="206">
        <f ca="1">CONTRATOS[[#This Row],[TÉRMINO]]-TODAY()</f>
        <v>-677</v>
      </c>
      <c r="AQ512" s="194">
        <f>IF(YEAR(CONTRATOS[[#This Row],[TÉRMINO]])=2024,INT((MONTH(CONTRATOS[[#This Row],[TÉRMINO]])+2)/3),"")</f>
        <v>3</v>
      </c>
      <c r="AR512" s="194"/>
      <c r="AS512" s="58" t="str">
        <f ca="1">IF(TODAY()-AB512&gt;365,"Iniciar Processo de Reajuste","Aguardar anualidade")</f>
        <v>Iniciar Processo de Reajuste</v>
      </c>
      <c r="AT512" s="58" t="str">
        <f>_xlfn.CONCAT(TEXT(B512,"000"),"/",C512)</f>
        <v>015/2023</v>
      </c>
      <c r="AU512" s="58"/>
      <c r="AV512" s="58" t="str" cm="1">
        <f t="array" ref="AV512">IF(CONTRATOS[[#This Row],[NOME DO FISCAL ]]="Sem indicação",
   CONTRATOS[[#This Row],[NOME DO FISCAL ]],
   _xlfn.LET(
      _xlpm.s, " "&amp;TRIM(CONTRATOS[[#This Row],[NOME DO FISCAL ]]),
      _xlpm.n, LEN(_xlpm.s)-1,
      _xlpm.idx, _xlfn.SEQUENCE(1,_xlpm.n),
      _xlpm.letras, IF(MID(_xlpm.s,_xlpm.idx,1)=" ", MID(_xlpm.s,_xlpm.idx+1,1), ""),
      _xlfn.TEXTJOIN("",TRUE,_xlpm.letras)
   )
)</f>
        <v>SNB</v>
      </c>
      <c r="AW512" s="57" t="str">
        <f>IF(CONTRATOS[[#This Row],[FISCAL DEMANDANTE]]="sem indicação",CONTRATOS[[#This Row],[FISCAL TECNICO]],CONTRATOS[[#This Row],[FISCAL DEMANDANTE]])</f>
        <v>Samantha Nahon Bittencourt</v>
      </c>
      <c r="AX512" s="540" cm="1">
        <f t="array" ref="AX51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512" s="58" t="str">
        <f>_xlfn.CONCAT(CONTRATOS[[#This Row],[ARP ou CONTRATO]],CONTRATOS[[#This Row],[N°ANO]])</f>
        <v>ARP015/2023</v>
      </c>
      <c r="AZ512" s="293" t="str">
        <f>IF(ISNUMBER(FIND("8.666",AA512)),
"Nos termos da Portaria n° 3.615/2021-GP, a prorrogação de contratos administrativos deverá ser instaurada com antecedência mínima de 60 (sessenta) dias do término da vigência, mediante envio do respectivo expediente à SEADM, via SEI.",
IF(ISNUMBER(FIND("14.133",AA512)),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12" s="556"/>
    </row>
    <row r="513" spans="1:53" ht="60">
      <c r="A513" s="58" t="s">
        <v>52</v>
      </c>
      <c r="B513" s="57" t="s">
        <v>352</v>
      </c>
      <c r="C513" s="93">
        <v>2023</v>
      </c>
      <c r="D513" s="57" t="s">
        <v>788</v>
      </c>
      <c r="E513" s="58" t="s">
        <v>789</v>
      </c>
      <c r="F513" s="59" t="s">
        <v>2948</v>
      </c>
      <c r="G513" s="62" t="s">
        <v>57</v>
      </c>
      <c r="H513" s="60" t="s">
        <v>145</v>
      </c>
      <c r="I513" s="60" t="s">
        <v>2591</v>
      </c>
      <c r="J513" s="61">
        <v>45124</v>
      </c>
      <c r="K513" s="62" t="str">
        <f>TEXT(J513,"DD/MM/AA")</f>
        <v>17/07/23</v>
      </c>
      <c r="L513" s="61">
        <v>45490</v>
      </c>
      <c r="M513" s="63" t="str">
        <f>TEXT(L513,"DD/MM/AA")</f>
        <v>17/07/24</v>
      </c>
      <c r="N513" s="62">
        <f>_xlfn.DAYS(CONTRATOS[[#This Row],[TÉRMINO]],CONTRATOS[[#This Row],[INÍCIO]])</f>
        <v>366</v>
      </c>
      <c r="O513" s="64" t="str">
        <f ca="1">IF(ISBLANK(CONTRATOS[[#This Row],[TÉRMINO]]),"-",IF(ISNUMBER(CONTRATOS[[#This Row],[TÉRMINO]]),IF(CONTRATOS[[#This Row],[TÉRMINO]]&lt;TODAY(),"EXPIRADO",CONTRATOS[[#This Row],[TÉRMINO]]-TODAY()),"INDETERMINADO"))</f>
        <v>EXPIRADO</v>
      </c>
      <c r="P513" s="64" t="str">
        <f ca="1">IF(O513="EXPIRADO","EXPIRADO",(IF(O513&lt;=30,"INFERIOR A 30 DIAS",(IF(O513&lt;=60,"INFERIOR A 60 DIAS",(IF(O513&lt;=90,"INFERIOR A 90 DIAS",(IF(O513&lt;=120,"INFERIOR A 120 DIAS",(IF(O513&lt;150,"INFERIOR A 150 DIAS",(IF(O513=150,"150 DIAS","SUPERIOR A 150 DIAS")))))))))))))</f>
        <v>EXPIRADO</v>
      </c>
      <c r="Q513" s="64" t="str">
        <f ca="1">IF(CONTRATOS[[#This Row],[TÉRMINO]]="","VIGENTE",IF(CONTRATOS[[#This Row],[TÉRMINO]]&gt;=TODAY(),"VIGENTE","EXPIRADO"))</f>
        <v>EXPIRADO</v>
      </c>
      <c r="R513" s="72">
        <v>206250</v>
      </c>
      <c r="S513" s="65" t="s">
        <v>60</v>
      </c>
      <c r="T513" s="66">
        <f>IF(LEFT(AY513,3)="ARP",
    0,
    IFERROR(VLOOKUP(AY513,'M.11 Contratos execução'!A:V,17,FALSE),0)
)</f>
        <v>0</v>
      </c>
      <c r="U513" s="58" t="s">
        <v>232</v>
      </c>
      <c r="V513" s="58" t="s">
        <v>2949</v>
      </c>
      <c r="W513" s="96" t="str" cm="1">
        <f t="array" ref="W51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13" s="96">
        <f>CONTRATOS[[#This Row],[VALOR GLOBAL INICIAL]]</f>
        <v>206250</v>
      </c>
      <c r="Y513" s="67" t="s">
        <v>2950</v>
      </c>
      <c r="Z513" s="158"/>
      <c r="AA513" s="58" t="s">
        <v>64</v>
      </c>
      <c r="AB513" s="58"/>
      <c r="AC513" s="58" t="s">
        <v>65</v>
      </c>
      <c r="AD513" s="58" t="str">
        <f>IF(CONTRATOS[[#This Row],[DIAS_CONTRATO]]&lt;=1800,"PRAZO LEGAL",IF(CONTRATOS[[#This Row],[DIAS_CONTRATO]]&lt;=2130,"EXCEPCIONAL","EMERGENCIAL"))</f>
        <v>PRAZO LEGAL</v>
      </c>
      <c r="AE513" s="58" t="str">
        <f>YEAR(L513) &amp; " - " &amp; IF(MONTH(L513)&lt;=3, "1º Trimestre", IF(MONTH(L513)&lt;=6, "2º Trimestre", IF(MONTH(L513)&lt;=9, "3º Trimestre", IF(MONTH(L513)&lt;=12, "4º Trimestre"))))</f>
        <v>2024 - 3º Trimestre</v>
      </c>
      <c r="AF513" s="61">
        <f>CONTRATOS[[#This Row],[TÉRMINO]]-60</f>
        <v>45430</v>
      </c>
      <c r="AG513" s="116" t="str">
        <f>IF(Z513="","Sem informação", IF(Z513&lt;=AF513, "Dentro do prazo", "Fora do prazo"))</f>
        <v>Sem informação</v>
      </c>
      <c r="AH513" s="58" t="s">
        <v>1306</v>
      </c>
      <c r="AJ513" s="58" t="s">
        <v>235</v>
      </c>
      <c r="AK513" s="58" t="s">
        <v>794</v>
      </c>
      <c r="AL513" s="58" t="s">
        <v>794</v>
      </c>
      <c r="AM513" s="115" t="s">
        <v>69</v>
      </c>
      <c r="AN513" s="115" t="s">
        <v>69</v>
      </c>
      <c r="AO513" s="134" t="s">
        <v>2951</v>
      </c>
      <c r="AP513" s="143">
        <f ca="1">CONTRATOS[[#This Row],[TÉRMINO]]-TODAY()</f>
        <v>-684</v>
      </c>
      <c r="AQ513" s="58">
        <f>IF(YEAR(CONTRATOS[[#This Row],[TÉRMINO]])=2024,INT((MONTH(CONTRATOS[[#This Row],[TÉRMINO]])+2)/3),"")</f>
        <v>3</v>
      </c>
      <c r="AR513" s="58"/>
      <c r="AS513" s="58" t="str">
        <f ca="1">IF(TODAY()-AB513&gt;365,"Iniciar Processo de Reajuste","Aguardar anualidade")</f>
        <v>Iniciar Processo de Reajuste</v>
      </c>
      <c r="AT513" s="58" t="str">
        <f>_xlfn.CONCAT(TEXT(B513,"000"),"/",C513)</f>
        <v>066/2023</v>
      </c>
      <c r="AU513" s="58"/>
      <c r="AV513" s="58" t="str" cm="1">
        <f t="array" ref="AV513">IF(CONTRATOS[[#This Row],[NOME DO FISCAL ]]="Sem indicação",
   CONTRATOS[[#This Row],[NOME DO FISCAL ]],
   _xlfn.LET(
      _xlpm.s, " "&amp;TRIM(CONTRATOS[[#This Row],[NOME DO FISCAL ]]),
      _xlpm.n, LEN(_xlpm.s)-1,
      _xlpm.idx, _xlfn.SEQUENCE(1,_xlpm.n),
      _xlpm.letras, IF(MID(_xlpm.s,_xlpm.idx,1)=" ", MID(_xlpm.s,_xlpm.idx+1,1), ""),
      _xlfn.TEXTJOIN("",TRUE,_xlpm.letras)
   )
)</f>
        <v>LMFdS</v>
      </c>
      <c r="AW513" s="57" t="str">
        <f>IF(CONTRATOS[[#This Row],[FISCAL DEMANDANTE]]="sem indicação",CONTRATOS[[#This Row],[FISCAL TECNICO]],CONTRATOS[[#This Row],[FISCAL DEMANDANTE]])</f>
        <v>Lorena Magalhães Freire da Silva</v>
      </c>
      <c r="AX513" s="540" t="str" cm="1">
        <f t="array" ref="AX51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13" s="58" t="str">
        <f>_xlfn.CONCAT(CONTRATOS[[#This Row],[ARP ou CONTRATO]],CONTRATOS[[#This Row],[N°ANO]])</f>
        <v>CONTRATO066/2023</v>
      </c>
      <c r="AZ513" s="293" t="str">
        <f>IF(ISNUMBER(FIND("8.666",AA513)),
"Nos termos da Portaria n° 3.615/2021-GP, a prorrogação de contratos administrativos deverá ser instaurada com antecedência mínima de 60 (sessenta) dias do término da vigência, mediante envio do respectivo expediente à SEADM, via SEI.",
IF(ISNUMBER(FIND("14.133",AA513)),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13" s="556"/>
    </row>
    <row r="514" spans="1:53" s="240" customFormat="1" ht="86.45" customHeight="1">
      <c r="A514" s="58" t="s">
        <v>71</v>
      </c>
      <c r="B514" s="195" t="s">
        <v>1034</v>
      </c>
      <c r="C514" s="194">
        <v>2023</v>
      </c>
      <c r="D514" s="195" t="s">
        <v>2952</v>
      </c>
      <c r="E514" s="194" t="s">
        <v>2953</v>
      </c>
      <c r="F514" s="196" t="s">
        <v>2954</v>
      </c>
      <c r="G514" s="195" t="s">
        <v>76</v>
      </c>
      <c r="H514" s="194" t="s">
        <v>58</v>
      </c>
      <c r="I514" s="194" t="s">
        <v>2955</v>
      </c>
      <c r="J514" s="197">
        <v>45105</v>
      </c>
      <c r="K514" s="198" t="str">
        <f>TEXT(J514,"DD/MM/AA")</f>
        <v>28/06/23</v>
      </c>
      <c r="L514" s="197">
        <v>45471</v>
      </c>
      <c r="M514" s="199" t="str">
        <f>TEXT(L514,"DD/MM/AA")</f>
        <v>28/06/24</v>
      </c>
      <c r="N514" s="198">
        <f>_xlfn.DAYS(CONTRATOS[[#This Row],[TÉRMINO]],CONTRATOS[[#This Row],[INÍCIO]])</f>
        <v>366</v>
      </c>
      <c r="O514" s="200" t="str">
        <f ca="1">IF(ISBLANK(CONTRATOS[[#This Row],[TÉRMINO]]),"-",IF(ISNUMBER(CONTRATOS[[#This Row],[TÉRMINO]]),IF(CONTRATOS[[#This Row],[TÉRMINO]]&lt;TODAY(),"EXPIRADO",CONTRATOS[[#This Row],[TÉRMINO]]-TODAY()),"INDETERMINADO"))</f>
        <v>EXPIRADO</v>
      </c>
      <c r="P514" s="200" t="str">
        <f ca="1">IF(O514="EXPIRADO","EXPIRADO",(IF(O514&lt;=30,"INFERIOR A 30 DIAS",(IF(O514&lt;=60,"INFERIOR A 60 DIAS",(IF(O514&lt;=90,"INFERIOR A 90 DIAS",(IF(O514&lt;=120,"INFERIOR A 120 DIAS",(IF(O514&lt;150,"INFERIOR A 150 DIAS",(IF(O514=150,"150 DIAS","SUPERIOR A 150 DIAS")))))))))))))</f>
        <v>EXPIRADO</v>
      </c>
      <c r="Q514" s="200" t="str">
        <f ca="1">IF(CONTRATOS[[#This Row],[TÉRMINO]]="","VIGENTE",IF(CONTRATOS[[#This Row],[TÉRMINO]]&gt;=TODAY(),"VIGENTE","EXPIRADO"))</f>
        <v>EXPIRADO</v>
      </c>
      <c r="R514" s="303">
        <v>122070</v>
      </c>
      <c r="S514" s="257" t="s">
        <v>60</v>
      </c>
      <c r="T514" s="66">
        <f>IF(LEFT(AY514,3)="ARP",
    0,
    IFERROR(VLOOKUP(AY514,'M.11 Contratos execução'!A:V,17,FALSE),0)
)</f>
        <v>0</v>
      </c>
      <c r="U514" s="58" t="s">
        <v>78</v>
      </c>
      <c r="V514" s="201" t="s">
        <v>2956</v>
      </c>
      <c r="W514" s="96" cm="1">
        <f t="array" ref="W51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514" s="96">
        <f>CONTRATOS[[#This Row],[VALOR GLOBAL INICIAL]]</f>
        <v>122070</v>
      </c>
      <c r="Y514" s="202"/>
      <c r="Z514" s="203"/>
      <c r="AA514" s="58" t="s">
        <v>64</v>
      </c>
      <c r="AB514" s="194"/>
      <c r="AC514" s="194"/>
      <c r="AD514" s="258" t="str">
        <f>IF(CONTRATOS[[#This Row],[DIAS_CONTRATO]]&lt;=1800,"PRAZO LEGAL",IF(CONTRATOS[[#This Row],[DIAS_CONTRATO]]&lt;=2130,"EXCEPCIONAL","EMERGENCIAL"))</f>
        <v>PRAZO LEGAL</v>
      </c>
      <c r="AE514" s="194" t="str">
        <f>YEAR(L514) &amp; " - " &amp; IF(MONTH(L514)&lt;=3, "1º Trimestre", IF(MONTH(L514)&lt;=6, "2º Trimestre", IF(MONTH(L514)&lt;=9, "3º Trimestre", IF(MONTH(L514)&lt;=12, "4º Trimestre"))))</f>
        <v>2024 - 2º Trimestre</v>
      </c>
      <c r="AF514" s="197">
        <f>CONTRATOS[[#This Row],[TÉRMINO]]-60</f>
        <v>45411</v>
      </c>
      <c r="AG514" s="116" t="str">
        <f>IF(Z514="","Sem informação", IF(Z514&lt;=AF514, "Dentro do prazo", "Fora do prazo"))</f>
        <v>Sem informação</v>
      </c>
      <c r="AH514" s="194" t="s">
        <v>1306</v>
      </c>
      <c r="AI514" s="194"/>
      <c r="AJ514" s="194" t="s">
        <v>84</v>
      </c>
      <c r="AK514" s="194" t="s">
        <v>155</v>
      </c>
      <c r="AL514" s="194" t="s">
        <v>85</v>
      </c>
      <c r="AM514" s="194" t="s">
        <v>69</v>
      </c>
      <c r="AN514" s="194" t="s">
        <v>69</v>
      </c>
      <c r="AO514" s="214" t="s">
        <v>2754</v>
      </c>
      <c r="AP514" s="206">
        <f ca="1">CONTRATOS[[#This Row],[TÉRMINO]]-TODAY()</f>
        <v>-703</v>
      </c>
      <c r="AQ514" s="194">
        <f>IF(YEAR(CONTRATOS[[#This Row],[TÉRMINO]])=2024,INT((MONTH(CONTRATOS[[#This Row],[TÉRMINO]])+2)/3),"")</f>
        <v>2</v>
      </c>
      <c r="AR514" s="194"/>
      <c r="AS514" s="58" t="str">
        <f ca="1">IF(TODAY()-AB514&gt;365,"Iniciar Processo de Reajuste","Aguardar anualidade")</f>
        <v>Iniciar Processo de Reajuste</v>
      </c>
      <c r="AT514" s="58" t="str">
        <f>_xlfn.CONCAT(TEXT(B514,"000"),"/",C514)</f>
        <v>014/2023</v>
      </c>
      <c r="AU514" s="58"/>
      <c r="AV514" s="58" t="str" cm="1">
        <f t="array" ref="AV514">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514" s="57" t="str">
        <f>IF(CONTRATOS[[#This Row],[FISCAL DEMANDANTE]]="sem indicação",CONTRATOS[[#This Row],[FISCAL TECNICO]],CONTRATOS[[#This Row],[FISCAL DEMANDANTE]])</f>
        <v>Antonio Paulo Costa de Castro</v>
      </c>
      <c r="AX514" s="540" cm="1">
        <f t="array" ref="AX51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514" s="58" t="str">
        <f>_xlfn.CONCAT(CONTRATOS[[#This Row],[ARP ou CONTRATO]],CONTRATOS[[#This Row],[N°ANO]])</f>
        <v>ARP014/2023</v>
      </c>
      <c r="AZ514" s="293" t="str">
        <f>IF(ISNUMBER(FIND("8.666",AA514)),
"Nos termos da Portaria n° 3.615/2021-GP, a prorrogação de contratos administrativos deverá ser instaurada com antecedência mínima de 60 (sessenta) dias do término da vigência, mediante envio do respectivo expediente à SEADM, via SEI.",
IF(ISNUMBER(FIND("14.133",AA514)),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14" s="556"/>
    </row>
    <row r="515" spans="1:53" s="240" customFormat="1" ht="60.75">
      <c r="A515" s="58" t="s">
        <v>71</v>
      </c>
      <c r="B515" s="195" t="s">
        <v>1034</v>
      </c>
      <c r="C515" s="194">
        <v>2023</v>
      </c>
      <c r="D515" s="195" t="s">
        <v>2957</v>
      </c>
      <c r="E515" s="194" t="s">
        <v>2958</v>
      </c>
      <c r="F515" s="196" t="s">
        <v>2954</v>
      </c>
      <c r="G515" s="195" t="s">
        <v>76</v>
      </c>
      <c r="H515" s="194" t="s">
        <v>58</v>
      </c>
      <c r="I515" s="194" t="s">
        <v>2955</v>
      </c>
      <c r="J515" s="197">
        <v>45105</v>
      </c>
      <c r="K515" s="198" t="str">
        <f>TEXT(J515,"DD/MM/AA")</f>
        <v>28/06/23</v>
      </c>
      <c r="L515" s="197">
        <v>45471</v>
      </c>
      <c r="M515" s="199" t="str">
        <f>TEXT(L515,"DD/MM/AA")</f>
        <v>28/06/24</v>
      </c>
      <c r="N515" s="198">
        <f>_xlfn.DAYS(CONTRATOS[[#This Row],[TÉRMINO]],CONTRATOS[[#This Row],[INÍCIO]])</f>
        <v>366</v>
      </c>
      <c r="O515" s="200" t="str">
        <f ca="1">IF(ISBLANK(CONTRATOS[[#This Row],[TÉRMINO]]),"-",IF(ISNUMBER(CONTRATOS[[#This Row],[TÉRMINO]]),IF(CONTRATOS[[#This Row],[TÉRMINO]]&lt;TODAY(),"EXPIRADO",CONTRATOS[[#This Row],[TÉRMINO]]-TODAY()),"INDETERMINADO"))</f>
        <v>EXPIRADO</v>
      </c>
      <c r="P515" s="200" t="str">
        <f ca="1">IF(O515="EXPIRADO","EXPIRADO",(IF(O515&lt;=30,"INFERIOR A 30 DIAS",(IF(O515&lt;=60,"INFERIOR A 60 DIAS",(IF(O515&lt;=90,"INFERIOR A 90 DIAS",(IF(O515&lt;=120,"INFERIOR A 120 DIAS",(IF(O515&lt;150,"INFERIOR A 150 DIAS",(IF(O515=150,"150 DIAS","SUPERIOR A 150 DIAS")))))))))))))</f>
        <v>EXPIRADO</v>
      </c>
      <c r="Q515" s="200" t="str">
        <f ca="1">IF(CONTRATOS[[#This Row],[TÉRMINO]]="","VIGENTE",IF(CONTRATOS[[#This Row],[TÉRMINO]]&gt;=TODAY(),"VIGENTE","EXPIRADO"))</f>
        <v>EXPIRADO</v>
      </c>
      <c r="R515" s="304">
        <v>145400.5</v>
      </c>
      <c r="S515" s="257" t="s">
        <v>60</v>
      </c>
      <c r="T515" s="66">
        <f>IF(LEFT(AY515,3)="ARP",
    0,
    IFERROR(VLOOKUP(AY515,'M.11 Contratos execução'!A:V,17,FALSE),0)
)</f>
        <v>0</v>
      </c>
      <c r="U515" s="58" t="s">
        <v>78</v>
      </c>
      <c r="V515" s="201" t="s">
        <v>2959</v>
      </c>
      <c r="W515" s="96" cm="1">
        <f t="array" ref="W51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515" s="96">
        <f>CONTRATOS[[#This Row],[VALOR GLOBAL INICIAL]]</f>
        <v>145400.5</v>
      </c>
      <c r="Y515" s="202"/>
      <c r="Z515" s="203"/>
      <c r="AA515" s="58" t="s">
        <v>64</v>
      </c>
      <c r="AB515" s="194"/>
      <c r="AC515" s="194"/>
      <c r="AD515" s="204" t="str">
        <f>IF(CONTRATOS[[#This Row],[DIAS_CONTRATO]]&lt;=1800,"PRAZO LEGAL",IF(CONTRATOS[[#This Row],[DIAS_CONTRATO]]&lt;=2130,"EXCEPCIONAL","EMERGENCIAL"))</f>
        <v>PRAZO LEGAL</v>
      </c>
      <c r="AE515" s="194" t="str">
        <f>YEAR(L515) &amp; " - " &amp; IF(MONTH(L515)&lt;=3, "1º Trimestre", IF(MONTH(L515)&lt;=6, "2º Trimestre", IF(MONTH(L515)&lt;=9, "3º Trimestre", IF(MONTH(L515)&lt;=12, "4º Trimestre"))))</f>
        <v>2024 - 2º Trimestre</v>
      </c>
      <c r="AF515" s="197">
        <f>CONTRATOS[[#This Row],[TÉRMINO]]-60</f>
        <v>45411</v>
      </c>
      <c r="AG515" s="116" t="str">
        <f>IF(Z515="","Sem informação", IF(Z515&lt;=AF515, "Dentro do prazo", "Fora do prazo"))</f>
        <v>Sem informação</v>
      </c>
      <c r="AH515" s="194" t="s">
        <v>1306</v>
      </c>
      <c r="AI515" s="194"/>
      <c r="AJ515" s="194" t="s">
        <v>84</v>
      </c>
      <c r="AK515" s="194" t="s">
        <v>155</v>
      </c>
      <c r="AL515" s="194" t="s">
        <v>85</v>
      </c>
      <c r="AM515" s="194" t="s">
        <v>69</v>
      </c>
      <c r="AN515" s="194" t="s">
        <v>69</v>
      </c>
      <c r="AO515" s="214" t="s">
        <v>2754</v>
      </c>
      <c r="AP515" s="206">
        <f ca="1">CONTRATOS[[#This Row],[TÉRMINO]]-TODAY()</f>
        <v>-703</v>
      </c>
      <c r="AQ515" s="194">
        <f>IF(YEAR(CONTRATOS[[#This Row],[TÉRMINO]])=2024,INT((MONTH(CONTRATOS[[#This Row],[TÉRMINO]])+2)/3),"")</f>
        <v>2</v>
      </c>
      <c r="AR515" s="194"/>
      <c r="AS515" s="58" t="str">
        <f ca="1">IF(TODAY()-AB515&gt;365,"Iniciar Processo de Reajuste","Aguardar anualidade")</f>
        <v>Iniciar Processo de Reajuste</v>
      </c>
      <c r="AT515" s="58" t="str">
        <f>_xlfn.CONCAT(TEXT(B515,"000"),"/",C515)</f>
        <v>014/2023</v>
      </c>
      <c r="AU515" s="58"/>
      <c r="AV515" s="58" t="str" cm="1">
        <f t="array" ref="AV515">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515" s="57" t="str">
        <f>IF(CONTRATOS[[#This Row],[FISCAL DEMANDANTE]]="sem indicação",CONTRATOS[[#This Row],[FISCAL TECNICO]],CONTRATOS[[#This Row],[FISCAL DEMANDANTE]])</f>
        <v>Antonio Paulo Costa de Castro</v>
      </c>
      <c r="AX515" s="540" cm="1">
        <f t="array" ref="AX51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515" s="58" t="str">
        <f>_xlfn.CONCAT(CONTRATOS[[#This Row],[ARP ou CONTRATO]],CONTRATOS[[#This Row],[N°ANO]])</f>
        <v>ARP014/2023</v>
      </c>
      <c r="AZ515" s="293" t="str">
        <f>IF(ISNUMBER(FIND("8.666",AA515)),
"Nos termos da Portaria n° 3.615/2021-GP, a prorrogação de contratos administrativos deverá ser instaurada com antecedência mínima de 60 (sessenta) dias do término da vigência, mediante envio do respectivo expediente à SEADM, via SEI.",
IF(ISNUMBER(FIND("14.133",AA515)),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15" s="556"/>
    </row>
    <row r="516" spans="1:53" s="240" customFormat="1" ht="60.75">
      <c r="A516" s="58" t="s">
        <v>71</v>
      </c>
      <c r="B516" s="195" t="s">
        <v>1034</v>
      </c>
      <c r="C516" s="194">
        <v>2023</v>
      </c>
      <c r="D516" s="195" t="s">
        <v>2960</v>
      </c>
      <c r="E516" s="194" t="s">
        <v>2253</v>
      </c>
      <c r="F516" s="196" t="s">
        <v>2954</v>
      </c>
      <c r="G516" s="195" t="s">
        <v>76</v>
      </c>
      <c r="H516" s="194" t="s">
        <v>58</v>
      </c>
      <c r="I516" s="194" t="s">
        <v>2955</v>
      </c>
      <c r="J516" s="197">
        <v>45105</v>
      </c>
      <c r="K516" s="198" t="str">
        <f>TEXT(J516,"DD/MM/AA")</f>
        <v>28/06/23</v>
      </c>
      <c r="L516" s="197">
        <v>45471</v>
      </c>
      <c r="M516" s="199" t="str">
        <f>TEXT(L516,"DD/MM/AA")</f>
        <v>28/06/24</v>
      </c>
      <c r="N516" s="198">
        <f>_xlfn.DAYS(CONTRATOS[[#This Row],[TÉRMINO]],CONTRATOS[[#This Row],[INÍCIO]])</f>
        <v>366</v>
      </c>
      <c r="O516" s="200" t="str">
        <f ca="1">IF(ISBLANK(CONTRATOS[[#This Row],[TÉRMINO]]),"-",IF(ISNUMBER(CONTRATOS[[#This Row],[TÉRMINO]]),IF(CONTRATOS[[#This Row],[TÉRMINO]]&lt;TODAY(),"EXPIRADO",CONTRATOS[[#This Row],[TÉRMINO]]-TODAY()),"INDETERMINADO"))</f>
        <v>EXPIRADO</v>
      </c>
      <c r="P516" s="200" t="str">
        <f ca="1">IF(O516="EXPIRADO","EXPIRADO",(IF(O516&lt;=30,"INFERIOR A 30 DIAS",(IF(O516&lt;=60,"INFERIOR A 60 DIAS",(IF(O516&lt;=90,"INFERIOR A 90 DIAS",(IF(O516&lt;=120,"INFERIOR A 120 DIAS",(IF(O516&lt;150,"INFERIOR A 150 DIAS",(IF(O516=150,"150 DIAS","SUPERIOR A 150 DIAS")))))))))))))</f>
        <v>EXPIRADO</v>
      </c>
      <c r="Q516" s="200" t="str">
        <f ca="1">IF(CONTRATOS[[#This Row],[TÉRMINO]]="","VIGENTE",IF(CONTRATOS[[#This Row],[TÉRMINO]]&gt;=TODAY(),"VIGENTE","EXPIRADO"))</f>
        <v>EXPIRADO</v>
      </c>
      <c r="R516" s="303">
        <v>195300</v>
      </c>
      <c r="S516" s="257" t="s">
        <v>60</v>
      </c>
      <c r="T516" s="66">
        <f>IF(LEFT(AY516,3)="ARP",
    0,
    IFERROR(VLOOKUP(AY516,'M.11 Contratos execução'!A:V,17,FALSE),0)
)</f>
        <v>0</v>
      </c>
      <c r="U516" s="58" t="s">
        <v>78</v>
      </c>
      <c r="V516" s="201" t="s">
        <v>2961</v>
      </c>
      <c r="W516" s="96" cm="1">
        <f t="array" ref="W51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516" s="96">
        <f>CONTRATOS[[#This Row],[VALOR GLOBAL INICIAL]]</f>
        <v>195300</v>
      </c>
      <c r="Y516" s="202"/>
      <c r="Z516" s="203"/>
      <c r="AA516" s="58" t="s">
        <v>64</v>
      </c>
      <c r="AB516" s="194"/>
      <c r="AC516" s="194"/>
      <c r="AD516" s="258" t="str">
        <f>IF(CONTRATOS[[#This Row],[DIAS_CONTRATO]]&lt;=1800,"PRAZO LEGAL",IF(CONTRATOS[[#This Row],[DIAS_CONTRATO]]&lt;=2130,"EXCEPCIONAL","EMERGENCIAL"))</f>
        <v>PRAZO LEGAL</v>
      </c>
      <c r="AE516" s="194" t="str">
        <f>YEAR(L516) &amp; " - " &amp; IF(MONTH(L516)&lt;=3, "1º Trimestre", IF(MONTH(L516)&lt;=6, "2º Trimestre", IF(MONTH(L516)&lt;=9, "3º Trimestre", IF(MONTH(L516)&lt;=12, "4º Trimestre"))))</f>
        <v>2024 - 2º Trimestre</v>
      </c>
      <c r="AF516" s="197">
        <f>CONTRATOS[[#This Row],[TÉRMINO]]-60</f>
        <v>45411</v>
      </c>
      <c r="AG516" s="116" t="str">
        <f>IF(Z516="","Sem informação", IF(Z516&lt;=AF516, "Dentro do prazo", "Fora do prazo"))</f>
        <v>Sem informação</v>
      </c>
      <c r="AH516" s="194" t="s">
        <v>1306</v>
      </c>
      <c r="AI516" s="194"/>
      <c r="AJ516" s="194" t="s">
        <v>84</v>
      </c>
      <c r="AK516" s="194" t="s">
        <v>155</v>
      </c>
      <c r="AL516" s="194" t="s">
        <v>85</v>
      </c>
      <c r="AM516" s="194" t="s">
        <v>69</v>
      </c>
      <c r="AN516" s="194" t="s">
        <v>69</v>
      </c>
      <c r="AO516" s="214" t="s">
        <v>2754</v>
      </c>
      <c r="AP516" s="206">
        <f ca="1">CONTRATOS[[#This Row],[TÉRMINO]]-TODAY()</f>
        <v>-703</v>
      </c>
      <c r="AQ516" s="194">
        <f>IF(YEAR(CONTRATOS[[#This Row],[TÉRMINO]])=2024,INT((MONTH(CONTRATOS[[#This Row],[TÉRMINO]])+2)/3),"")</f>
        <v>2</v>
      </c>
      <c r="AR516" s="194"/>
      <c r="AS516" s="58" t="str">
        <f ca="1">IF(TODAY()-AB516&gt;365,"Iniciar Processo de Reajuste","Aguardar anualidade")</f>
        <v>Iniciar Processo de Reajuste</v>
      </c>
      <c r="AT516" s="58" t="str">
        <f>_xlfn.CONCAT(TEXT(B516,"000"),"/",C516)</f>
        <v>014/2023</v>
      </c>
      <c r="AU516" s="58"/>
      <c r="AV516" s="58" t="str" cm="1">
        <f t="array" ref="AV516">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516" s="57" t="str">
        <f>IF(CONTRATOS[[#This Row],[FISCAL DEMANDANTE]]="sem indicação",CONTRATOS[[#This Row],[FISCAL TECNICO]],CONTRATOS[[#This Row],[FISCAL DEMANDANTE]])</f>
        <v>Antonio Paulo Costa de Castro</v>
      </c>
      <c r="AX516" s="540" cm="1">
        <f t="array" ref="AX51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516" s="58" t="str">
        <f>_xlfn.CONCAT(CONTRATOS[[#This Row],[ARP ou CONTRATO]],CONTRATOS[[#This Row],[N°ANO]])</f>
        <v>ARP014/2023</v>
      </c>
      <c r="AZ516" s="293" t="str">
        <f>IF(ISNUMBER(FIND("8.666",AA516)),
"Nos termos da Portaria n° 3.615/2021-GP, a prorrogação de contratos administrativos deverá ser instaurada com antecedência mínima de 60 (sessenta) dias do término da vigência, mediante envio do respectivo expediente à SEADM, via SEI.",
IF(ISNUMBER(FIND("14.133",AA516)),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16" s="556"/>
    </row>
    <row r="517" spans="1:53" s="240" customFormat="1" ht="216.75" customHeight="1">
      <c r="A517" s="58" t="s">
        <v>71</v>
      </c>
      <c r="B517" s="195" t="s">
        <v>1034</v>
      </c>
      <c r="C517" s="194">
        <v>2023</v>
      </c>
      <c r="D517" s="195" t="s">
        <v>2962</v>
      </c>
      <c r="E517" s="194" t="s">
        <v>2253</v>
      </c>
      <c r="F517" s="196" t="s">
        <v>2954</v>
      </c>
      <c r="G517" s="195" t="s">
        <v>76</v>
      </c>
      <c r="H517" s="194" t="s">
        <v>58</v>
      </c>
      <c r="I517" s="194" t="s">
        <v>2955</v>
      </c>
      <c r="J517" s="197">
        <v>45105</v>
      </c>
      <c r="K517" s="198" t="str">
        <f>TEXT(J517,"DD/MM/AA")</f>
        <v>28/06/23</v>
      </c>
      <c r="L517" s="197">
        <v>45471</v>
      </c>
      <c r="M517" s="199" t="str">
        <f>TEXT(L517,"DD/MM/AA")</f>
        <v>28/06/24</v>
      </c>
      <c r="N517" s="198">
        <f>_xlfn.DAYS(CONTRATOS[[#This Row],[TÉRMINO]],CONTRATOS[[#This Row],[INÍCIO]])</f>
        <v>366</v>
      </c>
      <c r="O517" s="200" t="str">
        <f ca="1">IF(ISBLANK(CONTRATOS[[#This Row],[TÉRMINO]]),"-",IF(ISNUMBER(CONTRATOS[[#This Row],[TÉRMINO]]),IF(CONTRATOS[[#This Row],[TÉRMINO]]&lt;TODAY(),"EXPIRADO",CONTRATOS[[#This Row],[TÉRMINO]]-TODAY()),"INDETERMINADO"))</f>
        <v>EXPIRADO</v>
      </c>
      <c r="P517" s="200" t="str">
        <f ca="1">IF(O517="EXPIRADO","EXPIRADO",(IF(O517&lt;=30,"INFERIOR A 30 DIAS",(IF(O517&lt;=60,"INFERIOR A 60 DIAS",(IF(O517&lt;=90,"INFERIOR A 90 DIAS",(IF(O517&lt;=120,"INFERIOR A 120 DIAS",(IF(O517&lt;150,"INFERIOR A 150 DIAS",(IF(O517=150,"150 DIAS","SUPERIOR A 150 DIAS")))))))))))))</f>
        <v>EXPIRADO</v>
      </c>
      <c r="Q517" s="200" t="str">
        <f ca="1">IF(CONTRATOS[[#This Row],[TÉRMINO]]="","VIGENTE",IF(CONTRATOS[[#This Row],[TÉRMINO]]&gt;=TODAY(),"VIGENTE","EXPIRADO"))</f>
        <v>EXPIRADO</v>
      </c>
      <c r="R517" s="303">
        <v>71850</v>
      </c>
      <c r="S517" s="257" t="s">
        <v>60</v>
      </c>
      <c r="T517" s="66">
        <f>IF(LEFT(AY517,3)="ARP",
    0,
    IFERROR(VLOOKUP(AY517,'M.11 Contratos execução'!A:V,17,FALSE),0)
)</f>
        <v>0</v>
      </c>
      <c r="U517" s="58" t="s">
        <v>78</v>
      </c>
      <c r="V517" s="201" t="s">
        <v>2963</v>
      </c>
      <c r="W517" s="96" cm="1">
        <f t="array" ref="W51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517" s="96">
        <f>CONTRATOS[[#This Row],[VALOR GLOBAL INICIAL]]</f>
        <v>71850</v>
      </c>
      <c r="Y517" s="202"/>
      <c r="Z517" s="203"/>
      <c r="AA517" s="58" t="s">
        <v>64</v>
      </c>
      <c r="AB517" s="194"/>
      <c r="AC517" s="194"/>
      <c r="AD517" s="258" t="str">
        <f>IF(CONTRATOS[[#This Row],[DIAS_CONTRATO]]&lt;=1800,"PRAZO LEGAL",IF(CONTRATOS[[#This Row],[DIAS_CONTRATO]]&lt;=2130,"EXCEPCIONAL","EMERGENCIAL"))</f>
        <v>PRAZO LEGAL</v>
      </c>
      <c r="AE517" s="194" t="str">
        <f>YEAR(L517) &amp; " - " &amp; IF(MONTH(L517)&lt;=3, "1º Trimestre", IF(MONTH(L517)&lt;=6, "2º Trimestre", IF(MONTH(L517)&lt;=9, "3º Trimestre", IF(MONTH(L517)&lt;=12, "4º Trimestre"))))</f>
        <v>2024 - 2º Trimestre</v>
      </c>
      <c r="AF517" s="197">
        <f>CONTRATOS[[#This Row],[TÉRMINO]]-60</f>
        <v>45411</v>
      </c>
      <c r="AG517" s="116" t="str">
        <f>IF(Z517="","Sem informação", IF(Z517&lt;=AF517, "Dentro do prazo", "Fora do prazo"))</f>
        <v>Sem informação</v>
      </c>
      <c r="AH517" s="194" t="s">
        <v>1306</v>
      </c>
      <c r="AI517" s="194"/>
      <c r="AJ517" s="194" t="s">
        <v>84</v>
      </c>
      <c r="AK517" s="194" t="s">
        <v>155</v>
      </c>
      <c r="AL517" s="194" t="s">
        <v>85</v>
      </c>
      <c r="AM517" s="194" t="s">
        <v>69</v>
      </c>
      <c r="AN517" s="194" t="s">
        <v>69</v>
      </c>
      <c r="AO517" s="214" t="s">
        <v>2754</v>
      </c>
      <c r="AP517" s="206">
        <f ca="1">CONTRATOS[[#This Row],[TÉRMINO]]-TODAY()</f>
        <v>-703</v>
      </c>
      <c r="AQ517" s="194">
        <f>IF(YEAR(CONTRATOS[[#This Row],[TÉRMINO]])=2024,INT((MONTH(CONTRATOS[[#This Row],[TÉRMINO]])+2)/3),"")</f>
        <v>2</v>
      </c>
      <c r="AR517" s="194"/>
      <c r="AS517" s="58" t="str">
        <f ca="1">IF(TODAY()-AB517&gt;365,"Iniciar Processo de Reajuste","Aguardar anualidade")</f>
        <v>Iniciar Processo de Reajuste</v>
      </c>
      <c r="AT517" s="58" t="str">
        <f>_xlfn.CONCAT(TEXT(B517,"000"),"/",C517)</f>
        <v>014/2023</v>
      </c>
      <c r="AU517" s="58"/>
      <c r="AV517" s="58" t="str" cm="1">
        <f t="array" ref="AV517">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517" s="57" t="str">
        <f>IF(CONTRATOS[[#This Row],[FISCAL DEMANDANTE]]="sem indicação",CONTRATOS[[#This Row],[FISCAL TECNICO]],CONTRATOS[[#This Row],[FISCAL DEMANDANTE]])</f>
        <v>Antonio Paulo Costa de Castro</v>
      </c>
      <c r="AX517" s="540" cm="1">
        <f t="array" ref="AX51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517" s="58" t="str">
        <f>_xlfn.CONCAT(CONTRATOS[[#This Row],[ARP ou CONTRATO]],CONTRATOS[[#This Row],[N°ANO]])</f>
        <v>ARP014/2023</v>
      </c>
      <c r="AZ517" s="293" t="str">
        <f>IF(ISNUMBER(FIND("8.666",AA517)),
"Nos termos da Portaria n° 3.615/2021-GP, a prorrogação de contratos administrativos deverá ser instaurada com antecedência mínima de 60 (sessenta) dias do término da vigência, mediante envio do respectivo expediente à SEADM, via SEI.",
IF(ISNUMBER(FIND("14.133",AA517)),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17" s="556"/>
    </row>
    <row r="518" spans="1:53" s="240" customFormat="1" ht="60.75">
      <c r="A518" s="58" t="s">
        <v>71</v>
      </c>
      <c r="B518" s="195" t="s">
        <v>1034</v>
      </c>
      <c r="C518" s="194">
        <v>2023</v>
      </c>
      <c r="D518" s="195" t="s">
        <v>2964</v>
      </c>
      <c r="E518" s="194" t="s">
        <v>2965</v>
      </c>
      <c r="F518" s="196" t="s">
        <v>2954</v>
      </c>
      <c r="G518" s="195" t="s">
        <v>76</v>
      </c>
      <c r="H518" s="194" t="s">
        <v>58</v>
      </c>
      <c r="I518" s="194" t="s">
        <v>2955</v>
      </c>
      <c r="J518" s="197">
        <v>45105</v>
      </c>
      <c r="K518" s="198" t="str">
        <f>TEXT(J518,"DD/MM/AA")</f>
        <v>28/06/23</v>
      </c>
      <c r="L518" s="197">
        <v>45471</v>
      </c>
      <c r="M518" s="199" t="str">
        <f>TEXT(L518,"DD/MM/AA")</f>
        <v>28/06/24</v>
      </c>
      <c r="N518" s="198">
        <f>_xlfn.DAYS(CONTRATOS[[#This Row],[TÉRMINO]],CONTRATOS[[#This Row],[INÍCIO]])</f>
        <v>366</v>
      </c>
      <c r="O518" s="200" t="str">
        <f ca="1">IF(ISBLANK(CONTRATOS[[#This Row],[TÉRMINO]]),"-",IF(ISNUMBER(CONTRATOS[[#This Row],[TÉRMINO]]),IF(CONTRATOS[[#This Row],[TÉRMINO]]&lt;TODAY(),"EXPIRADO",CONTRATOS[[#This Row],[TÉRMINO]]-TODAY()),"INDETERMINADO"))</f>
        <v>EXPIRADO</v>
      </c>
      <c r="P518" s="200" t="str">
        <f ca="1">IF(O518="EXPIRADO","EXPIRADO",(IF(O518&lt;=30,"INFERIOR A 30 DIAS",(IF(O518&lt;=60,"INFERIOR A 60 DIAS",(IF(O518&lt;=90,"INFERIOR A 90 DIAS",(IF(O518&lt;=120,"INFERIOR A 120 DIAS",(IF(O518&lt;150,"INFERIOR A 150 DIAS",(IF(O518=150,"150 DIAS","SUPERIOR A 150 DIAS")))))))))))))</f>
        <v>EXPIRADO</v>
      </c>
      <c r="Q518" s="200" t="str">
        <f ca="1">IF(CONTRATOS[[#This Row],[TÉRMINO]]="","VIGENTE",IF(CONTRATOS[[#This Row],[TÉRMINO]]&gt;=TODAY(),"VIGENTE","EXPIRADO"))</f>
        <v>EXPIRADO</v>
      </c>
      <c r="R518" s="303">
        <v>50280</v>
      </c>
      <c r="S518" s="257" t="s">
        <v>60</v>
      </c>
      <c r="T518" s="66">
        <f>IF(LEFT(AY518,3)="ARP",
    0,
    IFERROR(VLOOKUP(AY518,'M.11 Contratos execução'!A:V,17,FALSE),0)
)</f>
        <v>0</v>
      </c>
      <c r="U518" s="58" t="s">
        <v>78</v>
      </c>
      <c r="V518" s="201" t="s">
        <v>2966</v>
      </c>
      <c r="W518" s="96" cm="1">
        <f t="array" ref="W51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518" s="96">
        <f>CONTRATOS[[#This Row],[VALOR GLOBAL INICIAL]]</f>
        <v>50280</v>
      </c>
      <c r="Y518" s="202"/>
      <c r="Z518" s="203"/>
      <c r="AA518" s="58" t="s">
        <v>64</v>
      </c>
      <c r="AB518" s="194"/>
      <c r="AC518" s="194"/>
      <c r="AD518" s="258" t="str">
        <f>IF(CONTRATOS[[#This Row],[DIAS_CONTRATO]]&lt;=1800,"PRAZO LEGAL",IF(CONTRATOS[[#This Row],[DIAS_CONTRATO]]&lt;=2130,"EXCEPCIONAL","EMERGENCIAL"))</f>
        <v>PRAZO LEGAL</v>
      </c>
      <c r="AE518" s="194" t="str">
        <f>YEAR(L518) &amp; " - " &amp; IF(MONTH(L518)&lt;=3, "1º Trimestre", IF(MONTH(L518)&lt;=6, "2º Trimestre", IF(MONTH(L518)&lt;=9, "3º Trimestre", IF(MONTH(L518)&lt;=12, "4º Trimestre"))))</f>
        <v>2024 - 2º Trimestre</v>
      </c>
      <c r="AF518" s="197">
        <f>CONTRATOS[[#This Row],[TÉRMINO]]-60</f>
        <v>45411</v>
      </c>
      <c r="AG518" s="116" t="str">
        <f>IF(Z518="","Sem informação", IF(Z518&lt;=AF518, "Dentro do prazo", "Fora do prazo"))</f>
        <v>Sem informação</v>
      </c>
      <c r="AH518" s="194" t="s">
        <v>1306</v>
      </c>
      <c r="AI518" s="194"/>
      <c r="AJ518" s="194" t="s">
        <v>84</v>
      </c>
      <c r="AK518" s="194" t="s">
        <v>155</v>
      </c>
      <c r="AL518" s="194" t="s">
        <v>85</v>
      </c>
      <c r="AM518" s="194" t="s">
        <v>69</v>
      </c>
      <c r="AN518" s="194" t="s">
        <v>69</v>
      </c>
      <c r="AO518" s="214" t="s">
        <v>2754</v>
      </c>
      <c r="AP518" s="206">
        <f ca="1">CONTRATOS[[#This Row],[TÉRMINO]]-TODAY()</f>
        <v>-703</v>
      </c>
      <c r="AQ518" s="194">
        <f>IF(YEAR(CONTRATOS[[#This Row],[TÉRMINO]])=2024,INT((MONTH(CONTRATOS[[#This Row],[TÉRMINO]])+2)/3),"")</f>
        <v>2</v>
      </c>
      <c r="AR518" s="194"/>
      <c r="AS518" s="58" t="str">
        <f ca="1">IF(TODAY()-AB518&gt;365,"Iniciar Processo de Reajuste","Aguardar anualidade")</f>
        <v>Iniciar Processo de Reajuste</v>
      </c>
      <c r="AT518" s="58" t="str">
        <f>_xlfn.CONCAT(TEXT(B518,"000"),"/",C518)</f>
        <v>014/2023</v>
      </c>
      <c r="AU518" s="58"/>
      <c r="AV518" s="58" t="str" cm="1">
        <f t="array" ref="AV518">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518" s="57" t="str">
        <f>IF(CONTRATOS[[#This Row],[FISCAL DEMANDANTE]]="sem indicação",CONTRATOS[[#This Row],[FISCAL TECNICO]],CONTRATOS[[#This Row],[FISCAL DEMANDANTE]])</f>
        <v>Antonio Paulo Costa de Castro</v>
      </c>
      <c r="AX518" s="540" cm="1">
        <f t="array" ref="AX51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518" s="58" t="str">
        <f>_xlfn.CONCAT(CONTRATOS[[#This Row],[ARP ou CONTRATO]],CONTRATOS[[#This Row],[N°ANO]])</f>
        <v>ARP014/2023</v>
      </c>
      <c r="AZ518" s="293" t="str">
        <f>IF(ISNUMBER(FIND("8.666",AA518)),
"Nos termos da Portaria n° 3.615/2021-GP, a prorrogação de contratos administrativos deverá ser instaurada com antecedência mínima de 60 (sessenta) dias do término da vigência, mediante envio do respectivo expediente à SEADM, via SEI.",
IF(ISNUMBER(FIND("14.133",AA518)),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18" s="556"/>
    </row>
    <row r="519" spans="1:53" s="240" customFormat="1" ht="60.75">
      <c r="A519" s="58" t="s">
        <v>71</v>
      </c>
      <c r="B519" s="195" t="s">
        <v>1034</v>
      </c>
      <c r="C519" s="194">
        <v>2023</v>
      </c>
      <c r="D519" s="195" t="s">
        <v>2967</v>
      </c>
      <c r="E519" s="194" t="s">
        <v>2968</v>
      </c>
      <c r="F519" s="196" t="s">
        <v>2954</v>
      </c>
      <c r="G519" s="195" t="s">
        <v>76</v>
      </c>
      <c r="H519" s="194" t="s">
        <v>58</v>
      </c>
      <c r="I519" s="194" t="s">
        <v>2955</v>
      </c>
      <c r="J519" s="197">
        <v>45105</v>
      </c>
      <c r="K519" s="198" t="str">
        <f>TEXT(J519,"DD/MM/AA")</f>
        <v>28/06/23</v>
      </c>
      <c r="L519" s="197">
        <v>45471</v>
      </c>
      <c r="M519" s="199" t="str">
        <f>TEXT(L519,"DD/MM/AA")</f>
        <v>28/06/24</v>
      </c>
      <c r="N519" s="198">
        <f>_xlfn.DAYS(CONTRATOS[[#This Row],[TÉRMINO]],CONTRATOS[[#This Row],[INÍCIO]])</f>
        <v>366</v>
      </c>
      <c r="O519" s="200" t="str">
        <f ca="1">IF(ISBLANK(CONTRATOS[[#This Row],[TÉRMINO]]),"-",IF(ISNUMBER(CONTRATOS[[#This Row],[TÉRMINO]]),IF(CONTRATOS[[#This Row],[TÉRMINO]]&lt;TODAY(),"EXPIRADO",CONTRATOS[[#This Row],[TÉRMINO]]-TODAY()),"INDETERMINADO"))</f>
        <v>EXPIRADO</v>
      </c>
      <c r="P519" s="200" t="str">
        <f ca="1">IF(O519="EXPIRADO","EXPIRADO",(IF(O519&lt;=30,"INFERIOR A 30 DIAS",(IF(O519&lt;=60,"INFERIOR A 60 DIAS",(IF(O519&lt;=90,"INFERIOR A 90 DIAS",(IF(O519&lt;=120,"INFERIOR A 120 DIAS",(IF(O519&lt;150,"INFERIOR A 150 DIAS",(IF(O519=150,"150 DIAS","SUPERIOR A 150 DIAS")))))))))))))</f>
        <v>EXPIRADO</v>
      </c>
      <c r="Q519" s="200" t="str">
        <f ca="1">IF(CONTRATOS[[#This Row],[TÉRMINO]]="","VIGENTE",IF(CONTRATOS[[#This Row],[TÉRMINO]]&gt;=TODAY(),"VIGENTE","EXPIRADO"))</f>
        <v>EXPIRADO</v>
      </c>
      <c r="R519" s="303">
        <v>24265</v>
      </c>
      <c r="S519" s="257" t="s">
        <v>60</v>
      </c>
      <c r="T519" s="66">
        <f>IF(LEFT(AY519,3)="ARP",
    0,
    IFERROR(VLOOKUP(AY519,'M.11 Contratos execução'!A:V,17,FALSE),0)
)</f>
        <v>0</v>
      </c>
      <c r="U519" s="58" t="s">
        <v>78</v>
      </c>
      <c r="V519" s="201" t="s">
        <v>2969</v>
      </c>
      <c r="W519" s="96" cm="1">
        <f t="array" ref="W51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519" s="96">
        <f>CONTRATOS[[#This Row],[VALOR GLOBAL INICIAL]]</f>
        <v>24265</v>
      </c>
      <c r="Y519" s="202"/>
      <c r="Z519" s="203"/>
      <c r="AA519" s="58" t="s">
        <v>64</v>
      </c>
      <c r="AB519" s="194"/>
      <c r="AC519" s="194"/>
      <c r="AD519" s="258" t="str">
        <f>IF(CONTRATOS[[#This Row],[DIAS_CONTRATO]]&lt;=1800,"PRAZO LEGAL",IF(CONTRATOS[[#This Row],[DIAS_CONTRATO]]&lt;=2130,"EXCEPCIONAL","EMERGENCIAL"))</f>
        <v>PRAZO LEGAL</v>
      </c>
      <c r="AE519" s="194" t="str">
        <f>YEAR(L519) &amp; " - " &amp; IF(MONTH(L519)&lt;=3, "1º Trimestre", IF(MONTH(L519)&lt;=6, "2º Trimestre", IF(MONTH(L519)&lt;=9, "3º Trimestre", IF(MONTH(L519)&lt;=12, "4º Trimestre"))))</f>
        <v>2024 - 2º Trimestre</v>
      </c>
      <c r="AF519" s="197">
        <f>CONTRATOS[[#This Row],[TÉRMINO]]-60</f>
        <v>45411</v>
      </c>
      <c r="AG519" s="116" t="str">
        <f>IF(Z519="","Sem informação", IF(Z519&lt;=AF519, "Dentro do prazo", "Fora do prazo"))</f>
        <v>Sem informação</v>
      </c>
      <c r="AH519" s="194" t="s">
        <v>1306</v>
      </c>
      <c r="AI519" s="194"/>
      <c r="AJ519" s="194" t="s">
        <v>84</v>
      </c>
      <c r="AK519" s="194" t="s">
        <v>155</v>
      </c>
      <c r="AL519" s="194" t="s">
        <v>85</v>
      </c>
      <c r="AM519" s="194" t="s">
        <v>69</v>
      </c>
      <c r="AN519" s="194" t="s">
        <v>69</v>
      </c>
      <c r="AO519" s="214" t="s">
        <v>2754</v>
      </c>
      <c r="AP519" s="206">
        <f ca="1">CONTRATOS[[#This Row],[TÉRMINO]]-TODAY()</f>
        <v>-703</v>
      </c>
      <c r="AQ519" s="194">
        <f>IF(YEAR(CONTRATOS[[#This Row],[TÉRMINO]])=2024,INT((MONTH(CONTRATOS[[#This Row],[TÉRMINO]])+2)/3),"")</f>
        <v>2</v>
      </c>
      <c r="AR519" s="194"/>
      <c r="AS519" s="58" t="str">
        <f ca="1">IF(TODAY()-AB519&gt;365,"Iniciar Processo de Reajuste","Aguardar anualidade")</f>
        <v>Iniciar Processo de Reajuste</v>
      </c>
      <c r="AT519" s="58" t="str">
        <f>_xlfn.CONCAT(TEXT(B519,"000"),"/",C519)</f>
        <v>014/2023</v>
      </c>
      <c r="AU519" s="58"/>
      <c r="AV519" s="58" t="str" cm="1">
        <f t="array" ref="AV519">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519" s="57" t="str">
        <f>IF(CONTRATOS[[#This Row],[FISCAL DEMANDANTE]]="sem indicação",CONTRATOS[[#This Row],[FISCAL TECNICO]],CONTRATOS[[#This Row],[FISCAL DEMANDANTE]])</f>
        <v>Antonio Paulo Costa de Castro</v>
      </c>
      <c r="AX519" s="540" cm="1">
        <f t="array" ref="AX51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519" s="58" t="str">
        <f>_xlfn.CONCAT(CONTRATOS[[#This Row],[ARP ou CONTRATO]],CONTRATOS[[#This Row],[N°ANO]])</f>
        <v>ARP014/2023</v>
      </c>
      <c r="AZ519" s="293" t="str">
        <f>IF(ISNUMBER(FIND("8.666",AA519)),
"Nos termos da Portaria n° 3.615/2021-GP, a prorrogação de contratos administrativos deverá ser instaurada com antecedência mínima de 60 (sessenta) dias do término da vigência, mediante envio do respectivo expediente à SEADM, via SEI.",
IF(ISNUMBER(FIND("14.133",AA519)),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19" s="556"/>
    </row>
    <row r="520" spans="1:53" s="240" customFormat="1" ht="60.75">
      <c r="A520" s="58" t="s">
        <v>71</v>
      </c>
      <c r="B520" s="195" t="s">
        <v>1034</v>
      </c>
      <c r="C520" s="194">
        <v>2023</v>
      </c>
      <c r="D520" s="195" t="s">
        <v>2970</v>
      </c>
      <c r="E520" s="194" t="s">
        <v>2971</v>
      </c>
      <c r="F520" s="196" t="s">
        <v>2954</v>
      </c>
      <c r="G520" s="195" t="s">
        <v>76</v>
      </c>
      <c r="H520" s="194" t="s">
        <v>58</v>
      </c>
      <c r="I520" s="194" t="s">
        <v>2955</v>
      </c>
      <c r="J520" s="197">
        <v>45105</v>
      </c>
      <c r="K520" s="198" t="str">
        <f>TEXT(J520,"DD/MM/AA")</f>
        <v>28/06/23</v>
      </c>
      <c r="L520" s="197">
        <v>45471</v>
      </c>
      <c r="M520" s="199" t="str">
        <f>TEXT(L520,"DD/MM/AA")</f>
        <v>28/06/24</v>
      </c>
      <c r="N520" s="198">
        <f>_xlfn.DAYS(CONTRATOS[[#This Row],[TÉRMINO]],CONTRATOS[[#This Row],[INÍCIO]])</f>
        <v>366</v>
      </c>
      <c r="O520" s="200" t="str">
        <f ca="1">IF(ISBLANK(CONTRATOS[[#This Row],[TÉRMINO]]),"-",IF(ISNUMBER(CONTRATOS[[#This Row],[TÉRMINO]]),IF(CONTRATOS[[#This Row],[TÉRMINO]]&lt;TODAY(),"EXPIRADO",CONTRATOS[[#This Row],[TÉRMINO]]-TODAY()),"INDETERMINADO"))</f>
        <v>EXPIRADO</v>
      </c>
      <c r="P520" s="200" t="str">
        <f ca="1">IF(O520="EXPIRADO","EXPIRADO",(IF(O520&lt;=30,"INFERIOR A 30 DIAS",(IF(O520&lt;=60,"INFERIOR A 60 DIAS",(IF(O520&lt;=90,"INFERIOR A 90 DIAS",(IF(O520&lt;=120,"INFERIOR A 120 DIAS",(IF(O520&lt;150,"INFERIOR A 150 DIAS",(IF(O520=150,"150 DIAS","SUPERIOR A 150 DIAS")))))))))))))</f>
        <v>EXPIRADO</v>
      </c>
      <c r="Q520" s="200" t="str">
        <f ca="1">IF(CONTRATOS[[#This Row],[TÉRMINO]]="","VIGENTE",IF(CONTRATOS[[#This Row],[TÉRMINO]]&gt;=TODAY(),"VIGENTE","EXPIRADO"))</f>
        <v>EXPIRADO</v>
      </c>
      <c r="R520" s="304">
        <v>259120</v>
      </c>
      <c r="S520" s="257" t="s">
        <v>60</v>
      </c>
      <c r="T520" s="66">
        <f>IF(LEFT(AY520,3)="ARP",
    0,
    IFERROR(VLOOKUP(AY520,'M.11 Contratos execução'!A:V,17,FALSE),0)
)</f>
        <v>0</v>
      </c>
      <c r="U520" s="58" t="s">
        <v>78</v>
      </c>
      <c r="V520" s="201" t="s">
        <v>2972</v>
      </c>
      <c r="W520" s="96" cm="1">
        <f t="array" ref="W52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520" s="96">
        <f>CONTRATOS[[#This Row],[VALOR GLOBAL INICIAL]]</f>
        <v>259120</v>
      </c>
      <c r="Y520" s="202"/>
      <c r="Z520" s="203"/>
      <c r="AA520" s="58" t="s">
        <v>64</v>
      </c>
      <c r="AB520" s="194"/>
      <c r="AC520" s="194"/>
      <c r="AD520" s="204" t="str">
        <f>IF(CONTRATOS[[#This Row],[DIAS_CONTRATO]]&lt;=1800,"PRAZO LEGAL",IF(CONTRATOS[[#This Row],[DIAS_CONTRATO]]&lt;=2130,"EXCEPCIONAL","EMERGENCIAL"))</f>
        <v>PRAZO LEGAL</v>
      </c>
      <c r="AE520" s="194" t="str">
        <f>YEAR(L520) &amp; " - " &amp; IF(MONTH(L520)&lt;=3, "1º Trimestre", IF(MONTH(L520)&lt;=6, "2º Trimestre", IF(MONTH(L520)&lt;=9, "3º Trimestre", IF(MONTH(L520)&lt;=12, "4º Trimestre"))))</f>
        <v>2024 - 2º Trimestre</v>
      </c>
      <c r="AF520" s="197">
        <f>CONTRATOS[[#This Row],[TÉRMINO]]-60</f>
        <v>45411</v>
      </c>
      <c r="AG520" s="116" t="str">
        <f>IF(Z520="","Sem informação", IF(Z520&lt;=AF520, "Dentro do prazo", "Fora do prazo"))</f>
        <v>Sem informação</v>
      </c>
      <c r="AH520" s="194" t="s">
        <v>1306</v>
      </c>
      <c r="AI520" s="194"/>
      <c r="AJ520" s="194" t="s">
        <v>84</v>
      </c>
      <c r="AK520" s="194" t="s">
        <v>155</v>
      </c>
      <c r="AL520" s="194" t="s">
        <v>85</v>
      </c>
      <c r="AM520" s="194" t="s">
        <v>69</v>
      </c>
      <c r="AN520" s="194" t="s">
        <v>69</v>
      </c>
      <c r="AO520" s="214" t="s">
        <v>2754</v>
      </c>
      <c r="AP520" s="206">
        <f ca="1">CONTRATOS[[#This Row],[TÉRMINO]]-TODAY()</f>
        <v>-703</v>
      </c>
      <c r="AQ520" s="194">
        <f>IF(YEAR(CONTRATOS[[#This Row],[TÉRMINO]])=2024,INT((MONTH(CONTRATOS[[#This Row],[TÉRMINO]])+2)/3),"")</f>
        <v>2</v>
      </c>
      <c r="AR520" s="194"/>
      <c r="AS520" s="58" t="str">
        <f ca="1">IF(TODAY()-AB520&gt;365,"Iniciar Processo de Reajuste","Aguardar anualidade")</f>
        <v>Iniciar Processo de Reajuste</v>
      </c>
      <c r="AT520" s="58" t="str">
        <f>_xlfn.CONCAT(TEXT(B520,"000"),"/",C520)</f>
        <v>014/2023</v>
      </c>
      <c r="AU520" s="58"/>
      <c r="AV520" s="58" t="str" cm="1">
        <f t="array" ref="AV520">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520" s="57" t="str">
        <f>IF(CONTRATOS[[#This Row],[FISCAL DEMANDANTE]]="sem indicação",CONTRATOS[[#This Row],[FISCAL TECNICO]],CONTRATOS[[#This Row],[FISCAL DEMANDANTE]])</f>
        <v>Antonio Paulo Costa de Castro</v>
      </c>
      <c r="AX520" s="540" cm="1">
        <f t="array" ref="AX52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520" s="58" t="str">
        <f>_xlfn.CONCAT(CONTRATOS[[#This Row],[ARP ou CONTRATO]],CONTRATOS[[#This Row],[N°ANO]])</f>
        <v>ARP014/2023</v>
      </c>
      <c r="AZ520" s="293" t="str">
        <f>IF(ISNUMBER(FIND("8.666",AA520)),
"Nos termos da Portaria n° 3.615/2021-GP, a prorrogação de contratos administrativos deverá ser instaurada com antecedência mínima de 60 (sessenta) dias do término da vigência, mediante envio do respectivo expediente à SEADM, via SEI.",
IF(ISNUMBER(FIND("14.133",AA520)),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20" s="556"/>
    </row>
    <row r="521" spans="1:53" s="240" customFormat="1" ht="60.75">
      <c r="A521" s="58" t="s">
        <v>71</v>
      </c>
      <c r="B521" s="195" t="s">
        <v>1034</v>
      </c>
      <c r="C521" s="194">
        <v>2023</v>
      </c>
      <c r="D521" s="195" t="s">
        <v>2973</v>
      </c>
      <c r="E521" s="194" t="s">
        <v>2974</v>
      </c>
      <c r="F521" s="196" t="s">
        <v>2954</v>
      </c>
      <c r="G521" s="195" t="s">
        <v>76</v>
      </c>
      <c r="H521" s="194" t="s">
        <v>58</v>
      </c>
      <c r="I521" s="194" t="s">
        <v>2955</v>
      </c>
      <c r="J521" s="197">
        <v>45105</v>
      </c>
      <c r="K521" s="198" t="str">
        <f>TEXT(J521,"DD/MM/AA")</f>
        <v>28/06/23</v>
      </c>
      <c r="L521" s="197">
        <v>45471</v>
      </c>
      <c r="M521" s="199" t="str">
        <f>TEXT(L521,"DD/MM/AA")</f>
        <v>28/06/24</v>
      </c>
      <c r="N521" s="198">
        <f>_xlfn.DAYS(CONTRATOS[[#This Row],[TÉRMINO]],CONTRATOS[[#This Row],[INÍCIO]])</f>
        <v>366</v>
      </c>
      <c r="O521" s="200" t="str">
        <f ca="1">IF(ISBLANK(CONTRATOS[[#This Row],[TÉRMINO]]),"-",IF(ISNUMBER(CONTRATOS[[#This Row],[TÉRMINO]]),IF(CONTRATOS[[#This Row],[TÉRMINO]]&lt;TODAY(),"EXPIRADO",CONTRATOS[[#This Row],[TÉRMINO]]-TODAY()),"INDETERMINADO"))</f>
        <v>EXPIRADO</v>
      </c>
      <c r="P521" s="200" t="str">
        <f ca="1">IF(O521="EXPIRADO","EXPIRADO",(IF(O521&lt;=30,"INFERIOR A 30 DIAS",(IF(O521&lt;=60,"INFERIOR A 60 DIAS",(IF(O521&lt;=90,"INFERIOR A 90 DIAS",(IF(O521&lt;=120,"INFERIOR A 120 DIAS",(IF(O521&lt;150,"INFERIOR A 150 DIAS",(IF(O521=150,"150 DIAS","SUPERIOR A 150 DIAS")))))))))))))</f>
        <v>EXPIRADO</v>
      </c>
      <c r="Q521" s="200" t="str">
        <f ca="1">IF(CONTRATOS[[#This Row],[TÉRMINO]]="","VIGENTE",IF(CONTRATOS[[#This Row],[TÉRMINO]]&gt;=TODAY(),"VIGENTE","EXPIRADO"))</f>
        <v>EXPIRADO</v>
      </c>
      <c r="R521" s="304">
        <v>13427</v>
      </c>
      <c r="S521" s="257" t="s">
        <v>60</v>
      </c>
      <c r="T521" s="66">
        <f>IF(LEFT(AY521,3)="ARP",
    0,
    IFERROR(VLOOKUP(AY521,'M.11 Contratos execução'!A:V,17,FALSE),0)
)</f>
        <v>0</v>
      </c>
      <c r="U521" s="58" t="s">
        <v>78</v>
      </c>
      <c r="V521" s="201" t="s">
        <v>2975</v>
      </c>
      <c r="W521" s="96" cm="1">
        <f t="array" ref="W52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521" s="96">
        <f>CONTRATOS[[#This Row],[VALOR GLOBAL INICIAL]]</f>
        <v>13427</v>
      </c>
      <c r="Y521" s="202"/>
      <c r="Z521" s="203"/>
      <c r="AA521" s="58" t="s">
        <v>64</v>
      </c>
      <c r="AB521" s="194"/>
      <c r="AC521" s="194"/>
      <c r="AD521" s="258" t="str">
        <f>IF(CONTRATOS[[#This Row],[DIAS_CONTRATO]]&lt;=1800,"PRAZO LEGAL",IF(CONTRATOS[[#This Row],[DIAS_CONTRATO]]&lt;=2130,"EXCEPCIONAL","EMERGENCIAL"))</f>
        <v>PRAZO LEGAL</v>
      </c>
      <c r="AE521" s="194" t="str">
        <f>YEAR(L521) &amp; " - " &amp; IF(MONTH(L521)&lt;=3, "1º Trimestre", IF(MONTH(L521)&lt;=6, "2º Trimestre", IF(MONTH(L521)&lt;=9, "3º Trimestre", IF(MONTH(L521)&lt;=12, "4º Trimestre"))))</f>
        <v>2024 - 2º Trimestre</v>
      </c>
      <c r="AF521" s="197">
        <f>CONTRATOS[[#This Row],[TÉRMINO]]-60</f>
        <v>45411</v>
      </c>
      <c r="AG521" s="116" t="str">
        <f>IF(Z521="","Sem informação", IF(Z521&lt;=AF521, "Dentro do prazo", "Fora do prazo"))</f>
        <v>Sem informação</v>
      </c>
      <c r="AH521" s="194" t="s">
        <v>1306</v>
      </c>
      <c r="AI521" s="194"/>
      <c r="AJ521" s="194" t="s">
        <v>84</v>
      </c>
      <c r="AK521" s="194" t="s">
        <v>155</v>
      </c>
      <c r="AL521" s="194" t="s">
        <v>85</v>
      </c>
      <c r="AM521" s="194" t="s">
        <v>69</v>
      </c>
      <c r="AN521" s="194" t="s">
        <v>69</v>
      </c>
      <c r="AO521" s="214" t="s">
        <v>2754</v>
      </c>
      <c r="AP521" s="206">
        <f ca="1">CONTRATOS[[#This Row],[TÉRMINO]]-TODAY()</f>
        <v>-703</v>
      </c>
      <c r="AQ521" s="194">
        <f>IF(YEAR(CONTRATOS[[#This Row],[TÉRMINO]])=2024,INT((MONTH(CONTRATOS[[#This Row],[TÉRMINO]])+2)/3),"")</f>
        <v>2</v>
      </c>
      <c r="AR521" s="194"/>
      <c r="AS521" s="58" t="str">
        <f ca="1">IF(TODAY()-AB521&gt;365,"Iniciar Processo de Reajuste","Aguardar anualidade")</f>
        <v>Iniciar Processo de Reajuste</v>
      </c>
      <c r="AT521" s="58" t="str">
        <f>_xlfn.CONCAT(TEXT(B521,"000"),"/",C521)</f>
        <v>014/2023</v>
      </c>
      <c r="AU521" s="58"/>
      <c r="AV521" s="58" t="str" cm="1">
        <f t="array" ref="AV521">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521" s="57" t="str">
        <f>IF(CONTRATOS[[#This Row],[FISCAL DEMANDANTE]]="sem indicação",CONTRATOS[[#This Row],[FISCAL TECNICO]],CONTRATOS[[#This Row],[FISCAL DEMANDANTE]])</f>
        <v>Antonio Paulo Costa de Castro</v>
      </c>
      <c r="AX521" s="540" cm="1">
        <f t="array" ref="AX52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521" s="58" t="str">
        <f>_xlfn.CONCAT(CONTRATOS[[#This Row],[ARP ou CONTRATO]],CONTRATOS[[#This Row],[N°ANO]])</f>
        <v>ARP014/2023</v>
      </c>
      <c r="AZ521" s="293" t="str">
        <f>IF(ISNUMBER(FIND("8.666",AA521)),
"Nos termos da Portaria n° 3.615/2021-GP, a prorrogação de contratos administrativos deverá ser instaurada com antecedência mínima de 60 (sessenta) dias do término da vigência, mediante envio do respectivo expediente à SEADM, via SEI.",
IF(ISNUMBER(FIND("14.133",AA521)),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21" s="556"/>
    </row>
    <row r="522" spans="1:53" s="85" customFormat="1" ht="60">
      <c r="A522" s="58" t="s">
        <v>71</v>
      </c>
      <c r="B522" s="195" t="s">
        <v>680</v>
      </c>
      <c r="C522" s="194">
        <v>2023</v>
      </c>
      <c r="D522" s="195" t="s">
        <v>2976</v>
      </c>
      <c r="E522" s="194" t="s">
        <v>1708</v>
      </c>
      <c r="F522" s="196" t="s">
        <v>2977</v>
      </c>
      <c r="G522" s="195" t="s">
        <v>122</v>
      </c>
      <c r="H522" s="194" t="s">
        <v>58</v>
      </c>
      <c r="I522" s="194" t="s">
        <v>2978</v>
      </c>
      <c r="J522" s="197">
        <v>45161</v>
      </c>
      <c r="K522" s="198" t="str">
        <f>TEXT(J522,"DD/MM/AA")</f>
        <v>23/08/23</v>
      </c>
      <c r="L522" s="197">
        <v>45527</v>
      </c>
      <c r="M522" s="199" t="str">
        <f>TEXT(L522,"DD/MM/AA")</f>
        <v>23/08/24</v>
      </c>
      <c r="N522" s="198">
        <f>_xlfn.DAYS(CONTRATOS[[#This Row],[TÉRMINO]],CONTRATOS[[#This Row],[INÍCIO]])</f>
        <v>366</v>
      </c>
      <c r="O522" s="200" t="str">
        <f ca="1">IF(ISBLANK(CONTRATOS[[#This Row],[TÉRMINO]]),"-",IF(ISNUMBER(CONTRATOS[[#This Row],[TÉRMINO]]),IF(CONTRATOS[[#This Row],[TÉRMINO]]&lt;TODAY(),"EXPIRADO",CONTRATOS[[#This Row],[TÉRMINO]]-TODAY()),"INDETERMINADO"))</f>
        <v>EXPIRADO</v>
      </c>
      <c r="P522" s="200" t="str">
        <f ca="1">IF(O522="EXPIRADO","EXPIRADO",(IF(O522&lt;=30,"INFERIOR A 30 DIAS",(IF(O522&lt;=60,"INFERIOR A 60 DIAS",(IF(O522&lt;=90,"INFERIOR A 90 DIAS",(IF(O522&lt;=120,"INFERIOR A 120 DIAS",(IF(O522&lt;150,"INFERIOR A 150 DIAS",(IF(O522=150,"150 DIAS","SUPERIOR A 150 DIAS")))))))))))))</f>
        <v>EXPIRADO</v>
      </c>
      <c r="Q522" s="200" t="str">
        <f ca="1">IF(CONTRATOS[[#This Row],[TÉRMINO]]="","VIGENTE",IF(CONTRATOS[[#This Row],[TÉRMINO]]&gt;=TODAY(),"VIGENTE","EXPIRADO"))</f>
        <v>EXPIRADO</v>
      </c>
      <c r="R522" s="304">
        <v>211511</v>
      </c>
      <c r="S522" s="257" t="s">
        <v>60</v>
      </c>
      <c r="T522" s="66">
        <f>IF(LEFT(AY522,3)="ARP",
    0,
    IFERROR(VLOOKUP(AY522,'M.11 Contratos execução'!A:V,17,FALSE),0)
)</f>
        <v>0</v>
      </c>
      <c r="U522" s="58" t="s">
        <v>357</v>
      </c>
      <c r="V522" s="201" t="s">
        <v>2979</v>
      </c>
      <c r="W522" s="96" cm="1">
        <f t="array" ref="W52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522" s="96">
        <f>CONTRATOS[[#This Row],[VALOR GLOBAL INICIAL]]</f>
        <v>211511</v>
      </c>
      <c r="Y522" s="202"/>
      <c r="Z522" s="203"/>
      <c r="AA522" s="58" t="s">
        <v>64</v>
      </c>
      <c r="AB522" s="194"/>
      <c r="AC522" s="194"/>
      <c r="AD522" s="258" t="str">
        <f>IF(CONTRATOS[[#This Row],[DIAS_CONTRATO]]&lt;=1800,"PRAZO LEGAL",IF(CONTRATOS[[#This Row],[DIAS_CONTRATO]]&lt;=2130,"EXCEPCIONAL","EMERGENCIAL"))</f>
        <v>PRAZO LEGAL</v>
      </c>
      <c r="AE522" s="194" t="str">
        <f>YEAR(L522) &amp; " - " &amp; IF(MONTH(L522)&lt;=3, "1º Trimestre", IF(MONTH(L522)&lt;=6, "2º Trimestre", IF(MONTH(L522)&lt;=9, "3º Trimestre", IF(MONTH(L522)&lt;=12, "4º Trimestre"))))</f>
        <v>2024 - 3º Trimestre</v>
      </c>
      <c r="AF522" s="197">
        <f>CONTRATOS[[#This Row],[TÉRMINO]]-60</f>
        <v>45467</v>
      </c>
      <c r="AG522" s="116" t="str">
        <f>IF(Z522="","Sem informação", IF(Z522&lt;=AF522, "Dentro do prazo", "Fora do prazo"))</f>
        <v>Sem informação</v>
      </c>
      <c r="AH522" s="194" t="s">
        <v>1306</v>
      </c>
      <c r="AI522" s="194"/>
      <c r="AJ522" s="194" t="s">
        <v>2980</v>
      </c>
      <c r="AK522" s="194" t="s">
        <v>2763</v>
      </c>
      <c r="AL522" s="194" t="s">
        <v>362</v>
      </c>
      <c r="AM522" s="194" t="s">
        <v>69</v>
      </c>
      <c r="AN522" s="194" t="s">
        <v>69</v>
      </c>
      <c r="AO522" s="205" t="s">
        <v>2981</v>
      </c>
      <c r="AP522" s="206">
        <f ca="1">CONTRATOS[[#This Row],[TÉRMINO]]-TODAY()</f>
        <v>-647</v>
      </c>
      <c r="AQ522" s="194">
        <f>IF(YEAR(CONTRATOS[[#This Row],[TÉRMINO]])=2024,INT((MONTH(CONTRATOS[[#This Row],[TÉRMINO]])+2)/3),"")</f>
        <v>3</v>
      </c>
      <c r="AR522" s="194"/>
      <c r="AS522" s="58" t="str">
        <f ca="1">IF(TODAY()-AB522&gt;365,"Iniciar Processo de Reajuste","Aguardar anualidade")</f>
        <v>Iniciar Processo de Reajuste</v>
      </c>
      <c r="AT522" s="58" t="str">
        <f>_xlfn.CONCAT(TEXT(B522,"000"),"/",C522)</f>
        <v>017/2023</v>
      </c>
      <c r="AU522" s="58"/>
      <c r="AV522" s="58" t="str" cm="1">
        <f t="array" ref="AV522">IF(CONTRATOS[[#This Row],[NOME DO FISCAL ]]="Sem indicação",
   CONTRATOS[[#This Row],[NOME DO FISCAL ]],
   _xlfn.LET(
      _xlpm.s, " "&amp;TRIM(CONTRATOS[[#This Row],[NOME DO FISCAL ]]),
      _xlpm.n, LEN(_xlpm.s)-1,
      _xlpm.idx, _xlfn.SEQUENCE(1,_xlpm.n),
      _xlpm.letras, IF(MID(_xlpm.s,_xlpm.idx,1)=" ", MID(_xlpm.s,_xlpm.idx+1,1), ""),
      _xlfn.TEXTJOIN("",TRUE,_xlpm.letras)
   )
)</f>
        <v>WAD</v>
      </c>
      <c r="AW522" s="57" t="str">
        <f>IF(CONTRATOS[[#This Row],[FISCAL DEMANDANTE]]="sem indicação",CONTRATOS[[#This Row],[FISCAL TECNICO]],CONTRATOS[[#This Row],[FISCAL DEMANDANTE]])</f>
        <v>Walter Antonio Duarte</v>
      </c>
      <c r="AX522" s="540" cm="1">
        <f t="array" ref="AX52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522" s="58" t="str">
        <f>_xlfn.CONCAT(CONTRATOS[[#This Row],[ARP ou CONTRATO]],CONTRATOS[[#This Row],[N°ANO]])</f>
        <v>ARP017/2023</v>
      </c>
      <c r="AZ522" s="293" t="str">
        <f>IF(ISNUMBER(FIND("8.666",AA522)),
"Nos termos da Portaria n° 3.615/2021-GP, a prorrogação de contratos administrativos deverá ser instaurada com antecedência mínima de 60 (sessenta) dias do término da vigência, mediante envio do respectivo expediente à SEADM, via SEI.",
IF(ISNUMBER(FIND("14.133",AA522)),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22" s="556"/>
    </row>
    <row r="523" spans="1:53" ht="60">
      <c r="A523" s="58" t="s">
        <v>52</v>
      </c>
      <c r="B523" s="57" t="s">
        <v>907</v>
      </c>
      <c r="C523" s="69">
        <v>2022</v>
      </c>
      <c r="D523" s="57" t="s">
        <v>2982</v>
      </c>
      <c r="E523" s="58" t="s">
        <v>2983</v>
      </c>
      <c r="F523" s="59" t="s">
        <v>2984</v>
      </c>
      <c r="G523" s="115" t="s">
        <v>277</v>
      </c>
      <c r="H523" s="58" t="s">
        <v>1792</v>
      </c>
      <c r="I523" s="60" t="s">
        <v>2513</v>
      </c>
      <c r="J523" s="61">
        <v>44684</v>
      </c>
      <c r="K523" s="62" t="str">
        <f>TEXT(J523,"DD/MM/AA")</f>
        <v>03/05/22</v>
      </c>
      <c r="L523" s="61">
        <v>45415</v>
      </c>
      <c r="M523" s="63" t="str">
        <f>TEXT(L523,"DD/MM/AA")</f>
        <v>03/05/24</v>
      </c>
      <c r="N523" s="115">
        <f>_xlfn.DAYS(CONTRATOS[[#This Row],[TÉRMINO]],CONTRATOS[[#This Row],[INÍCIO]])</f>
        <v>731</v>
      </c>
      <c r="O523" s="64" t="str">
        <f ca="1">IF(ISBLANK(CONTRATOS[[#This Row],[TÉRMINO]]),"-",IF(ISNUMBER(CONTRATOS[[#This Row],[TÉRMINO]]),IF(CONTRATOS[[#This Row],[TÉRMINO]]&lt;TODAY(),"EXPIRADO",CONTRATOS[[#This Row],[TÉRMINO]]-TODAY()),"INDETERMINADO"))</f>
        <v>EXPIRADO</v>
      </c>
      <c r="P523" s="64" t="str">
        <f ca="1">IF(O523="EXPIRADO","EXPIRADO",(IF(O523&lt;=30,"INFERIOR A 30 DIAS",(IF(O523&lt;=60,"INFERIOR A 60 DIAS",(IF(O523&lt;=90,"INFERIOR A 90 DIAS",(IF(O523&lt;=120,"INFERIOR A 120 DIAS",(IF(O523&lt;150,"INFERIOR A 150 DIAS",(IF(O523=150,"150 DIAS","SUPERIOR A 150 DIAS")))))))))))))</f>
        <v>EXPIRADO</v>
      </c>
      <c r="Q523" s="64" t="str">
        <f ca="1">IF(CONTRATOS[[#This Row],[TÉRMINO]]="","VIGENTE",IF(CONTRATOS[[#This Row],[TÉRMINO]]&gt;=TODAY(),"VIGENTE","EXPIRADO"))</f>
        <v>EXPIRADO</v>
      </c>
      <c r="R523" s="72">
        <v>387999.89</v>
      </c>
      <c r="S523" s="65" t="s">
        <v>60</v>
      </c>
      <c r="T523" s="66">
        <f>IF(LEFT(AY523,3)="ARP",
    0,
    IFERROR(VLOOKUP(AY523,'M.11 Contratos execução'!A:V,17,FALSE),0)
)</f>
        <v>0</v>
      </c>
      <c r="U523" s="58" t="s">
        <v>61</v>
      </c>
      <c r="V523" s="58" t="s">
        <v>2985</v>
      </c>
      <c r="W523" s="96" t="str" cm="1">
        <f t="array" ref="W52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23" s="96">
        <f>CONTRATOS[[#This Row],[VALOR GLOBAL INICIAL]]</f>
        <v>387999.89</v>
      </c>
      <c r="Y523" s="67" t="s">
        <v>2986</v>
      </c>
      <c r="AA523" s="58" t="s">
        <v>64</v>
      </c>
      <c r="AB523" s="58"/>
      <c r="AC523" s="58" t="s">
        <v>65</v>
      </c>
      <c r="AD523" s="116" t="str">
        <f>IF(CONTRATOS[[#This Row],[DIAS_CONTRATO]]&lt;=1800,"PRAZO LEGAL",IF(CONTRATOS[[#This Row],[DIAS_CONTRATO]]&lt;=2130,"EXCEPCIONAL","EMERGENCIAL"))</f>
        <v>PRAZO LEGAL</v>
      </c>
      <c r="AE523" s="58" t="str">
        <f>YEAR(L523) &amp; " - " &amp; IF(MONTH(L523)&lt;=3, "1º Trimestre", IF(MONTH(L523)&lt;=6, "2º Trimestre", IF(MONTH(L523)&lt;=9, "3º Trimestre", IF(MONTH(L523)&lt;=12, "4º Trimestre"))))</f>
        <v>2024 - 2º Trimestre</v>
      </c>
      <c r="AF523" s="130">
        <f>CONTRATOS[[#This Row],[TÉRMINO]]-60</f>
        <v>45355</v>
      </c>
      <c r="AG523" s="116" t="str">
        <f>IF(Z523="","Sem informação", IF(Z523&lt;=AF523, "Dentro do prazo", "Fora do prazo"))</f>
        <v>Sem informação</v>
      </c>
      <c r="AH523" s="58" t="s">
        <v>115</v>
      </c>
      <c r="AJ523" s="58" t="s">
        <v>1796</v>
      </c>
      <c r="AK523" s="58" t="s">
        <v>69</v>
      </c>
      <c r="AL523" s="58" t="s">
        <v>569</v>
      </c>
      <c r="AM523" s="115" t="s">
        <v>69</v>
      </c>
      <c r="AN523" s="115" t="s">
        <v>568</v>
      </c>
      <c r="AO523" s="134" t="s">
        <v>2987</v>
      </c>
      <c r="AP523" s="143">
        <f ca="1">CONTRATOS[[#This Row],[TÉRMINO]]-TODAY()</f>
        <v>-759</v>
      </c>
      <c r="AQ523" s="58">
        <f>IF(YEAR(CONTRATOS[[#This Row],[TÉRMINO]])=2024,INT((MONTH(CONTRATOS[[#This Row],[TÉRMINO]])+2)/3),"")</f>
        <v>2</v>
      </c>
      <c r="AR523" s="58"/>
      <c r="AS523" s="58" t="str">
        <f ca="1">IF(TODAY()-AB523&gt;365,"Iniciar Processo de Reajuste","Aguardar anualidade")</f>
        <v>Iniciar Processo de Reajuste</v>
      </c>
      <c r="AT523" s="58" t="str">
        <f>_xlfn.CONCAT(TEXT(B523,"000"),"/",C523)</f>
        <v>026/2022</v>
      </c>
      <c r="AU523" s="58"/>
      <c r="AV523" s="58" t="str" cm="1">
        <f t="array" ref="AV523">IF(CONTRATOS[[#This Row],[NOME DO FISCAL ]]="Sem indicação",
   CONTRATOS[[#This Row],[NOME DO FISCAL ]],
   _xlfn.LET(
      _xlpm.s, " "&amp;TRIM(CONTRATOS[[#This Row],[NOME DO FISCAL ]]),
      _xlpm.n, LEN(_xlpm.s)-1,
      _xlpm.idx, _xlfn.SEQUENCE(1,_xlpm.n),
      _xlpm.letras, IF(MID(_xlpm.s,_xlpm.idx,1)=" ", MID(_xlpm.s,_xlpm.idx+1,1), ""),
      _xlfn.TEXTJOIN("",TRUE,_xlpm.letras)
   )
)</f>
        <v>GHdSV</v>
      </c>
      <c r="AW523" s="57" t="str">
        <f>IF(CONTRATOS[[#This Row],[FISCAL DEMANDANTE]]="sem indicação",CONTRATOS[[#This Row],[FISCAL TECNICO]],CONTRATOS[[#This Row],[FISCAL DEMANDANTE]])</f>
        <v>Gabriel Henrique da Silva Ventura</v>
      </c>
      <c r="AX523" s="540" t="str" cm="1">
        <f t="array" ref="AX52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23" s="58" t="str">
        <f>_xlfn.CONCAT(CONTRATOS[[#This Row],[ARP ou CONTRATO]],CONTRATOS[[#This Row],[N°ANO]])</f>
        <v>CONTRATO026/2022</v>
      </c>
      <c r="AZ523" s="293" t="str">
        <f>IF(ISNUMBER(FIND("8.666",AA523)),
"Nos termos da Portaria n° 3.615/2021-GP, a prorrogação de contratos administrativos deverá ser instaurada com antecedência mínima de 60 (sessenta) dias do término da vigência, mediante envio do respectivo expediente à SEADM, via SEI.",
IF(ISNUMBER(FIND("14.133",AA523)),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23" s="556"/>
    </row>
    <row r="524" spans="1:53" ht="60">
      <c r="A524" s="58" t="s">
        <v>52</v>
      </c>
      <c r="B524" s="57" t="s">
        <v>1157</v>
      </c>
      <c r="C524" s="69">
        <v>2022</v>
      </c>
      <c r="D524" s="57" t="s">
        <v>2988</v>
      </c>
      <c r="E524" s="58" t="s">
        <v>2989</v>
      </c>
      <c r="F524" s="59" t="s">
        <v>2990</v>
      </c>
      <c r="G524" s="115" t="s">
        <v>277</v>
      </c>
      <c r="H524" s="58" t="s">
        <v>1792</v>
      </c>
      <c r="I524" s="60" t="s">
        <v>952</v>
      </c>
      <c r="J524" s="61">
        <v>44685</v>
      </c>
      <c r="K524" s="62" t="str">
        <f>TEXT(J524,"DD/MM/AA")</f>
        <v>04/05/22</v>
      </c>
      <c r="L524" s="61">
        <v>45416</v>
      </c>
      <c r="M524" s="63" t="str">
        <f>TEXT(L524,"DD/MM/AA")</f>
        <v>04/05/24</v>
      </c>
      <c r="N524" s="115">
        <f>_xlfn.DAYS(CONTRATOS[[#This Row],[TÉRMINO]],CONTRATOS[[#This Row],[INÍCIO]])</f>
        <v>731</v>
      </c>
      <c r="O524" s="64" t="str">
        <f ca="1">IF(ISBLANK(CONTRATOS[[#This Row],[TÉRMINO]]),"-",IF(ISNUMBER(CONTRATOS[[#This Row],[TÉRMINO]]),IF(CONTRATOS[[#This Row],[TÉRMINO]]&lt;TODAY(),"EXPIRADO",CONTRATOS[[#This Row],[TÉRMINO]]-TODAY()),"INDETERMINADO"))</f>
        <v>EXPIRADO</v>
      </c>
      <c r="P524" s="64" t="str">
        <f ca="1">IF(O524="EXPIRADO","EXPIRADO",(IF(O524&lt;=30,"INFERIOR A 30 DIAS",(IF(O524&lt;=60,"INFERIOR A 60 DIAS",(IF(O524&lt;=90,"INFERIOR A 90 DIAS",(IF(O524&lt;=120,"INFERIOR A 120 DIAS",(IF(O524&lt;150,"INFERIOR A 150 DIAS",(IF(O524=150,"150 DIAS","SUPERIOR A 150 DIAS")))))))))))))</f>
        <v>EXPIRADO</v>
      </c>
      <c r="Q524" s="64" t="str">
        <f ca="1">IF(CONTRATOS[[#This Row],[TÉRMINO]]="","VIGENTE",IF(CONTRATOS[[#This Row],[TÉRMINO]]&gt;=TODAY(),"VIGENTE","EXPIRADO"))</f>
        <v>EXPIRADO</v>
      </c>
      <c r="R524" s="72">
        <v>1144925.3</v>
      </c>
      <c r="S524" s="65" t="s">
        <v>60</v>
      </c>
      <c r="T524" s="66">
        <f>IF(LEFT(AY524,3)="ARP",
    0,
    IFERROR(VLOOKUP(AY524,'M.11 Contratos execução'!A:V,17,FALSE),0)
)</f>
        <v>0</v>
      </c>
      <c r="U524" s="58" t="s">
        <v>61</v>
      </c>
      <c r="V524" s="58" t="s">
        <v>2991</v>
      </c>
      <c r="W524" s="96" t="str" cm="1">
        <f t="array" ref="W52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24" s="96">
        <f>CONTRATOS[[#This Row],[VALOR GLOBAL INICIAL]]</f>
        <v>1144925.3</v>
      </c>
      <c r="Y524" s="67" t="s">
        <v>2992</v>
      </c>
      <c r="AA524" s="58" t="s">
        <v>64</v>
      </c>
      <c r="AB524" s="58"/>
      <c r="AC524" s="58" t="s">
        <v>65</v>
      </c>
      <c r="AD524" s="116" t="str">
        <f>IF(CONTRATOS[[#This Row],[DIAS_CONTRATO]]&lt;=1800,"PRAZO LEGAL",IF(CONTRATOS[[#This Row],[DIAS_CONTRATO]]&lt;=2130,"EXCEPCIONAL","EMERGENCIAL"))</f>
        <v>PRAZO LEGAL</v>
      </c>
      <c r="AE524" s="58" t="str">
        <f>YEAR(L524) &amp; " - " &amp; IF(MONTH(L524)&lt;=3, "1º Trimestre", IF(MONTH(L524)&lt;=6, "2º Trimestre", IF(MONTH(L524)&lt;=9, "3º Trimestre", IF(MONTH(L524)&lt;=12, "4º Trimestre"))))</f>
        <v>2024 - 2º Trimestre</v>
      </c>
      <c r="AF524" s="130">
        <f>CONTRATOS[[#This Row],[TÉRMINO]]-60</f>
        <v>45356</v>
      </c>
      <c r="AG524" s="116" t="str">
        <f>IF(Z524="","Sem informação", IF(Z524&lt;=AF524, "Dentro do prazo", "Fora do prazo"))</f>
        <v>Sem informação</v>
      </c>
      <c r="AH524" s="79" t="s">
        <v>115</v>
      </c>
      <c r="AJ524" s="58" t="s">
        <v>1796</v>
      </c>
      <c r="AK524" s="58" t="s">
        <v>69</v>
      </c>
      <c r="AL524" s="58" t="s">
        <v>568</v>
      </c>
      <c r="AM524" s="115" t="s">
        <v>69</v>
      </c>
      <c r="AN524" s="115" t="s">
        <v>569</v>
      </c>
      <c r="AO524" s="134" t="s">
        <v>2528</v>
      </c>
      <c r="AP524" s="143">
        <f ca="1">CONTRATOS[[#This Row],[TÉRMINO]]-TODAY()</f>
        <v>-758</v>
      </c>
      <c r="AQ524" s="58">
        <f>IF(YEAR(CONTRATOS[[#This Row],[TÉRMINO]])=2024,INT((MONTH(CONTRATOS[[#This Row],[TÉRMINO]])+2)/3),"")</f>
        <v>2</v>
      </c>
      <c r="AR524" s="58"/>
      <c r="AS524" s="58" t="str">
        <f ca="1">IF(TODAY()-AB524&gt;365,"Iniciar Processo de Reajuste","Aguardar anualidade")</f>
        <v>Iniciar Processo de Reajuste</v>
      </c>
      <c r="AT524" s="58" t="str">
        <f>_xlfn.CONCAT(TEXT(B524,"000"),"/",C524)</f>
        <v>024/2022</v>
      </c>
      <c r="AU524" s="58"/>
      <c r="AV524" s="58" t="str" cm="1">
        <f t="array" ref="AV524">IF(CONTRATOS[[#This Row],[NOME DO FISCAL ]]="Sem indicação",
   CONTRATOS[[#This Row],[NOME DO FISCAL ]],
   _xlfn.LET(
      _xlpm.s, " "&amp;TRIM(CONTRATOS[[#This Row],[NOME DO FISCAL ]]),
      _xlpm.n, LEN(_xlpm.s)-1,
      _xlpm.idx, _xlfn.SEQUENCE(1,_xlpm.n),
      _xlpm.letras, IF(MID(_xlpm.s,_xlpm.idx,1)=" ", MID(_xlpm.s,_xlpm.idx+1,1), ""),
      _xlfn.TEXTJOIN("",TRUE,_xlpm.letras)
   )
)</f>
        <v>MPCF</v>
      </c>
      <c r="AW524" s="57" t="str">
        <f>IF(CONTRATOS[[#This Row],[FISCAL DEMANDANTE]]="sem indicação",CONTRATOS[[#This Row],[FISCAL TECNICO]],CONTRATOS[[#This Row],[FISCAL DEMANDANTE]])</f>
        <v>Marcelo Passos Calandrini Fernandes</v>
      </c>
      <c r="AX524" s="540" t="str" cm="1">
        <f t="array" ref="AX52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24" s="58" t="str">
        <f>_xlfn.CONCAT(CONTRATOS[[#This Row],[ARP ou CONTRATO]],CONTRATOS[[#This Row],[N°ANO]])</f>
        <v>CONTRATO024/2022</v>
      </c>
      <c r="AZ524" s="293" t="str">
        <f>IF(ISNUMBER(FIND("8.666",AA524)),
"Nos termos da Portaria n° 3.615/2021-GP, a prorrogação de contratos administrativos deverá ser instaurada com antecedência mínima de 60 (sessenta) dias do término da vigência, mediante envio do respectivo expediente à SEADM, via SEI.",
IF(ISNUMBER(FIND("14.133",AA524)),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24" s="556"/>
    </row>
    <row r="525" spans="1:53" s="85" customFormat="1" ht="76.5">
      <c r="A525" s="58" t="s">
        <v>52</v>
      </c>
      <c r="B525" s="57" t="s">
        <v>972</v>
      </c>
      <c r="C525" s="69">
        <v>2022</v>
      </c>
      <c r="D525" s="57" t="s">
        <v>2993</v>
      </c>
      <c r="E525" s="58" t="s">
        <v>2994</v>
      </c>
      <c r="F525" s="59" t="s">
        <v>825</v>
      </c>
      <c r="G525" s="115" t="s">
        <v>57</v>
      </c>
      <c r="H525" s="58" t="s">
        <v>327</v>
      </c>
      <c r="I525" s="60" t="s">
        <v>826</v>
      </c>
      <c r="J525" s="61">
        <v>44691</v>
      </c>
      <c r="K525" s="62" t="str">
        <f>TEXT(J525,"DD/MM/AA")</f>
        <v>10/05/22</v>
      </c>
      <c r="L525" s="61">
        <v>45422</v>
      </c>
      <c r="M525" s="63" t="str">
        <f>TEXT(L525,"DD/MM/AA")</f>
        <v>10/05/24</v>
      </c>
      <c r="N525" s="115">
        <f>_xlfn.DAYS(CONTRATOS[[#This Row],[TÉRMINO]],CONTRATOS[[#This Row],[INÍCIO]])</f>
        <v>731</v>
      </c>
      <c r="O525" s="64" t="str">
        <f ca="1">IF(ISBLANK(CONTRATOS[[#This Row],[TÉRMINO]]),"-",IF(ISNUMBER(CONTRATOS[[#This Row],[TÉRMINO]]),IF(CONTRATOS[[#This Row],[TÉRMINO]]&lt;TODAY(),"EXPIRADO",CONTRATOS[[#This Row],[TÉRMINO]]-TODAY()),"INDETERMINADO"))</f>
        <v>EXPIRADO</v>
      </c>
      <c r="P525" s="64" t="str">
        <f ca="1">IF(O525="EXPIRADO","EXPIRADO",(IF(O525&lt;=30,"INFERIOR A 30 DIAS",(IF(O525&lt;=60,"INFERIOR A 60 DIAS",(IF(O525&lt;=90,"INFERIOR A 90 DIAS",(IF(O525&lt;=120,"INFERIOR A 120 DIAS",(IF(O525&lt;150,"INFERIOR A 150 DIAS",(IF(O525=150,"150 DIAS","SUPERIOR A 150 DIAS")))))))))))))</f>
        <v>EXPIRADO</v>
      </c>
      <c r="Q525" s="64" t="str">
        <f ca="1">IF(CONTRATOS[[#This Row],[TÉRMINO]]="","VIGENTE",IF(CONTRATOS[[#This Row],[TÉRMINO]]&gt;=TODAY(),"VIGENTE","EXPIRADO"))</f>
        <v>EXPIRADO</v>
      </c>
      <c r="R525" s="293">
        <v>90000</v>
      </c>
      <c r="S525" s="65" t="s">
        <v>60</v>
      </c>
      <c r="T525" s="66">
        <f>IF(LEFT(AY525,3)="ARP",
    0,
    IFERROR(VLOOKUP(AY525,'M.11 Contratos execução'!A:V,17,FALSE),0)
)</f>
        <v>0</v>
      </c>
      <c r="U525" s="58" t="s">
        <v>78</v>
      </c>
      <c r="V525" s="58" t="s">
        <v>2995</v>
      </c>
      <c r="W525" s="96" t="str" cm="1">
        <f t="array" ref="W52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25" s="96">
        <f>CONTRATOS[[#This Row],[VALOR GLOBAL INICIAL]]</f>
        <v>90000</v>
      </c>
      <c r="Y525" s="67" t="s">
        <v>2996</v>
      </c>
      <c r="Z525" s="157"/>
      <c r="AA525" s="58" t="s">
        <v>64</v>
      </c>
      <c r="AB525" s="58"/>
      <c r="AC525" s="58" t="s">
        <v>101</v>
      </c>
      <c r="AD525" s="116" t="str">
        <f>IF(CONTRATOS[[#This Row],[DIAS_CONTRATO]]&lt;=1800,"PRAZO LEGAL",IF(CONTRATOS[[#This Row],[DIAS_CONTRATO]]&lt;=2130,"EXCEPCIONAL","EMERGENCIAL"))</f>
        <v>PRAZO LEGAL</v>
      </c>
      <c r="AE525" s="58" t="str">
        <f>YEAR(L525) &amp; " - " &amp; IF(MONTH(L525)&lt;=3, "1º Trimestre", IF(MONTH(L525)&lt;=6, "2º Trimestre", IF(MONTH(L525)&lt;=9, "3º Trimestre", IF(MONTH(L525)&lt;=12, "4º Trimestre"))))</f>
        <v>2024 - 2º Trimestre</v>
      </c>
      <c r="AF525" s="130">
        <f>CONTRATOS[[#This Row],[TÉRMINO]]-60</f>
        <v>45362</v>
      </c>
      <c r="AG525" s="116" t="str">
        <f>IF(Z525="","Sem informação", IF(Z525&lt;=AF525, "Dentro do prazo", "Fora do prazo"))</f>
        <v>Sem informação</v>
      </c>
      <c r="AH525" s="79" t="s">
        <v>1306</v>
      </c>
      <c r="AI525" s="74"/>
      <c r="AJ525" s="58" t="s">
        <v>2676</v>
      </c>
      <c r="AK525" s="58" t="s">
        <v>747</v>
      </c>
      <c r="AL525" s="58" t="s">
        <v>407</v>
      </c>
      <c r="AM525" s="115" t="s">
        <v>69</v>
      </c>
      <c r="AN525" s="115" t="s">
        <v>748</v>
      </c>
      <c r="AO525" s="145" t="s">
        <v>2997</v>
      </c>
      <c r="AP525" s="143">
        <f ca="1">CONTRATOS[[#This Row],[TÉRMINO]]-TODAY()</f>
        <v>-752</v>
      </c>
      <c r="AQ525" s="58">
        <f>IF(YEAR(CONTRATOS[[#This Row],[TÉRMINO]])=2024,INT((MONTH(CONTRATOS[[#This Row],[TÉRMINO]])+2)/3),"")</f>
        <v>2</v>
      </c>
      <c r="AR525" s="58"/>
      <c r="AS525" s="58" t="str">
        <f ca="1">IF(TODAY()-AB525&gt;365,"Iniciar Processo de Reajuste","Aguardar anualidade")</f>
        <v>Iniciar Processo de Reajuste</v>
      </c>
      <c r="AT525" s="58" t="str">
        <f>_xlfn.CONCAT(TEXT(B525,"000"),"/",C525)</f>
        <v>028/2022</v>
      </c>
      <c r="AU525" s="58"/>
      <c r="AV525" s="58" t="str" cm="1">
        <f t="array" ref="AV525">IF(CONTRATOS[[#This Row],[NOME DO FISCAL ]]="Sem indicação",
   CONTRATOS[[#This Row],[NOME DO FISCAL ]],
   _xlfn.LET(
      _xlpm.s, " "&amp;TRIM(CONTRATOS[[#This Row],[NOME DO FISCAL ]]),
      _xlpm.n, LEN(_xlpm.s)-1,
      _xlpm.idx, _xlfn.SEQUENCE(1,_xlpm.n),
      _xlpm.letras, IF(MID(_xlpm.s,_xlpm.idx,1)=" ", MID(_xlpm.s,_xlpm.idx+1,1), ""),
      _xlfn.TEXTJOIN("",TRUE,_xlpm.letras)
   )
)</f>
        <v>WASM</v>
      </c>
      <c r="AW525" s="57" t="str">
        <f>IF(CONTRATOS[[#This Row],[FISCAL DEMANDANTE]]="sem indicação",CONTRATOS[[#This Row],[FISCAL TECNICO]],CONTRATOS[[#This Row],[FISCAL DEMANDANTE]])</f>
        <v>Wanderson Alcides Sena Marques</v>
      </c>
      <c r="AX525" s="540" t="str" cm="1">
        <f t="array" ref="AX52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25" s="58" t="str">
        <f>_xlfn.CONCAT(CONTRATOS[[#This Row],[ARP ou CONTRATO]],CONTRATOS[[#This Row],[N°ANO]])</f>
        <v>CONTRATO028/2022</v>
      </c>
      <c r="AZ525" s="293" t="str">
        <f>IF(ISNUMBER(FIND("8.666",AA525)),
"Nos termos da Portaria n° 3.615/2021-GP, a prorrogação de contratos administrativos deverá ser instaurada com antecedência mínima de 60 (sessenta) dias do término da vigência, mediante envio do respectivo expediente à SEADM, via SEI.",
IF(ISNUMBER(FIND("14.133",AA525)),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25" s="556"/>
    </row>
    <row r="526" spans="1:53" ht="60.75">
      <c r="A526" s="58" t="s">
        <v>52</v>
      </c>
      <c r="B526" s="57" t="s">
        <v>323</v>
      </c>
      <c r="C526" s="114">
        <v>2023</v>
      </c>
      <c r="D526" s="57" t="s">
        <v>2998</v>
      </c>
      <c r="E526" s="58" t="s">
        <v>2999</v>
      </c>
      <c r="F526" s="59" t="s">
        <v>3000</v>
      </c>
      <c r="G526" s="115" t="s">
        <v>110</v>
      </c>
      <c r="H526" s="58" t="s">
        <v>58</v>
      </c>
      <c r="I526" s="95" t="s">
        <v>3001</v>
      </c>
      <c r="J526" s="61">
        <v>45058</v>
      </c>
      <c r="K526" s="62" t="str">
        <f>TEXT(J526,"DD/MM/AA")</f>
        <v>12/05/23</v>
      </c>
      <c r="L526" s="61">
        <v>45424</v>
      </c>
      <c r="M526" s="63" t="str">
        <f>TEXT(L526,"DD/MM/AA")</f>
        <v>12/05/24</v>
      </c>
      <c r="N526" s="115">
        <f>_xlfn.DAYS(CONTRATOS[[#This Row],[TÉRMINO]],CONTRATOS[[#This Row],[INÍCIO]])</f>
        <v>366</v>
      </c>
      <c r="O526" s="64" t="str">
        <f ca="1">IF(ISBLANK(CONTRATOS[[#This Row],[TÉRMINO]]),"-",IF(ISNUMBER(CONTRATOS[[#This Row],[TÉRMINO]]),IF(CONTRATOS[[#This Row],[TÉRMINO]]&lt;TODAY(),"EXPIRADO",CONTRATOS[[#This Row],[TÉRMINO]]-TODAY()),"INDETERMINADO"))</f>
        <v>EXPIRADO</v>
      </c>
      <c r="P526" s="64" t="str">
        <f ca="1">IF(O526="EXPIRADO","EXPIRADO",(IF(O526&lt;=30,"INFERIOR A 30 DIAS",(IF(O526&lt;=60,"INFERIOR A 60 DIAS",(IF(O526&lt;=90,"INFERIOR A 90 DIAS",(IF(O526&lt;=120,"INFERIOR A 120 DIAS",(IF(O526&lt;150,"INFERIOR A 150 DIAS",(IF(O526=150,"150 DIAS","SUPERIOR A 150 DIAS")))))))))))))</f>
        <v>EXPIRADO</v>
      </c>
      <c r="Q526" s="64" t="str">
        <f ca="1">IF(CONTRATOS[[#This Row],[TÉRMINO]]="","VIGENTE",IF(CONTRATOS[[#This Row],[TÉRMINO]]&gt;=TODAY(),"VIGENTE","EXPIRADO"))</f>
        <v>EXPIRADO</v>
      </c>
      <c r="R526" s="293">
        <v>117699</v>
      </c>
      <c r="S526" s="65" t="s">
        <v>60</v>
      </c>
      <c r="T526" s="66">
        <f>IF(LEFT(AY526,3)="ARP",
    0,
    IFERROR(VLOOKUP(AY526,'M.11 Contratos execução'!A:V,17,FALSE),0)
)</f>
        <v>0</v>
      </c>
      <c r="U526" s="58" t="s">
        <v>243</v>
      </c>
      <c r="V526" s="58" t="s">
        <v>3002</v>
      </c>
      <c r="W526" s="96" t="str" cm="1">
        <f t="array" ref="W52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26" s="96">
        <f>CONTRATOS[[#This Row],[VALOR GLOBAL INICIAL]]</f>
        <v>117699</v>
      </c>
      <c r="Y526" s="67" t="s">
        <v>2419</v>
      </c>
      <c r="AA526" s="58" t="s">
        <v>64</v>
      </c>
      <c r="AB526" s="58"/>
      <c r="AC526" s="58" t="s">
        <v>65</v>
      </c>
      <c r="AD526" s="116" t="str">
        <f>IF(CONTRATOS[[#This Row],[DIAS_CONTRATO]]&lt;=1800,"PRAZO LEGAL",IF(CONTRATOS[[#This Row],[DIAS_CONTRATO]]&lt;=2130,"EXCEPCIONAL","EMERGENCIAL"))</f>
        <v>PRAZO LEGAL</v>
      </c>
      <c r="AE526" s="58" t="str">
        <f>YEAR(L526) &amp; " - " &amp; IF(MONTH(L526)&lt;=3, "1º Trimestre", IF(MONTH(L526)&lt;=6, "2º Trimestre", IF(MONTH(L526)&lt;=9, "3º Trimestre", IF(MONTH(L526)&lt;=12, "4º Trimestre"))))</f>
        <v>2024 - 2º Trimestre</v>
      </c>
      <c r="AF526" s="130">
        <f>CONTRATOS[[#This Row],[TÉRMINO]]-60</f>
        <v>45364</v>
      </c>
      <c r="AG526" s="116" t="str">
        <f>IF(Z526="","Sem informação", IF(Z526&lt;=AF526, "Dentro do prazo", "Fora do prazo"))</f>
        <v>Sem informação</v>
      </c>
      <c r="AH526" s="79" t="s">
        <v>115</v>
      </c>
      <c r="AJ526" s="58" t="s">
        <v>246</v>
      </c>
      <c r="AK526" s="58" t="s">
        <v>1766</v>
      </c>
      <c r="AL526" s="58" t="s">
        <v>3003</v>
      </c>
      <c r="AM526" s="115" t="s">
        <v>69</v>
      </c>
      <c r="AN526" s="115" t="s">
        <v>69</v>
      </c>
      <c r="AO526" s="145" t="s">
        <v>3004</v>
      </c>
      <c r="AP526" s="143">
        <f ca="1">CONTRATOS[[#This Row],[TÉRMINO]]-TODAY()</f>
        <v>-750</v>
      </c>
      <c r="AQ526" s="58">
        <f>IF(YEAR(CONTRATOS[[#This Row],[TÉRMINO]])=2024,INT((MONTH(CONTRATOS[[#This Row],[TÉRMINO]])+2)/3),"")</f>
        <v>2</v>
      </c>
      <c r="AR526" s="58"/>
      <c r="AS526" s="58" t="str">
        <f ca="1">IF(TODAY()-AB526&gt;365,"Iniciar Processo de Reajuste","Aguardar anualidade")</f>
        <v>Iniciar Processo de Reajuste</v>
      </c>
      <c r="AT526" s="58" t="str">
        <f>_xlfn.CONCAT(TEXT(B526,"000"),"/",C526)</f>
        <v>033/2023</v>
      </c>
      <c r="AU526" s="58"/>
      <c r="AV526" s="58" t="str" cm="1">
        <f t="array" ref="AV526">IF(CONTRATOS[[#This Row],[NOME DO FISCAL ]]="Sem indicação",
   CONTRATOS[[#This Row],[NOME DO FISCAL ]],
   _xlfn.LET(
      _xlpm.s, " "&amp;TRIM(CONTRATOS[[#This Row],[NOME DO FISCAL ]]),
      _xlpm.n, LEN(_xlpm.s)-1,
      _xlpm.idx, _xlfn.SEQUENCE(1,_xlpm.n),
      _xlpm.letras, IF(MID(_xlpm.s,_xlpm.idx,1)=" ", MID(_xlpm.s,_xlpm.idx+1,1), ""),
      _xlfn.TEXTJOIN("",TRUE,_xlpm.letras)
   )
)</f>
        <v>MRJ</v>
      </c>
      <c r="AW526" s="57" t="str">
        <f>IF(CONTRATOS[[#This Row],[FISCAL DEMANDANTE]]="sem indicação",CONTRATOS[[#This Row],[FISCAL TECNICO]],CONTRATOS[[#This Row],[FISCAL DEMANDANTE]])</f>
        <v>Marcos Ramalho Junior</v>
      </c>
      <c r="AX526" s="540" t="str" cm="1">
        <f t="array" ref="AX52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26" s="58" t="str">
        <f>_xlfn.CONCAT(CONTRATOS[[#This Row],[ARP ou CONTRATO]],CONTRATOS[[#This Row],[N°ANO]])</f>
        <v>CONTRATO033/2023</v>
      </c>
      <c r="AZ526" s="293" t="str">
        <f>IF(ISNUMBER(FIND("8.666",AA526)),
"Nos termos da Portaria n° 3.615/2021-GP, a prorrogação de contratos administrativos deverá ser instaurada com antecedência mínima de 60 (sessenta) dias do término da vigência, mediante envio do respectivo expediente à SEADM, via SEI.",
IF(ISNUMBER(FIND("14.133",AA526)),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26" s="556"/>
    </row>
    <row r="527" spans="1:53" ht="89.25" customHeight="1">
      <c r="A527" s="58" t="s">
        <v>2276</v>
      </c>
      <c r="B527" s="57" t="s">
        <v>1598</v>
      </c>
      <c r="C527" s="58">
        <v>2022</v>
      </c>
      <c r="D527" s="57" t="s">
        <v>3005</v>
      </c>
      <c r="E527" s="58" t="s">
        <v>3006</v>
      </c>
      <c r="F527" s="59" t="s">
        <v>3007</v>
      </c>
      <c r="G527" s="115" t="s">
        <v>57</v>
      </c>
      <c r="H527" s="58" t="s">
        <v>327</v>
      </c>
      <c r="I527" s="60" t="s">
        <v>3008</v>
      </c>
      <c r="J527" s="61">
        <v>44896</v>
      </c>
      <c r="K527" s="62" t="str">
        <f>TEXT(J527,"DD/MM/AA")</f>
        <v>01/12/22</v>
      </c>
      <c r="L527" s="61">
        <v>45428</v>
      </c>
      <c r="M527" s="63" t="str">
        <f>TEXT(L527,"DD/MM/AA")</f>
        <v>16/05/24</v>
      </c>
      <c r="N527" s="115">
        <f>_xlfn.DAYS(CONTRATOS[[#This Row],[TÉRMINO]],CONTRATOS[[#This Row],[INÍCIO]])</f>
        <v>532</v>
      </c>
      <c r="O527" s="64" t="str">
        <f ca="1">IF(ISBLANK(CONTRATOS[[#This Row],[TÉRMINO]]),"-",IF(ISNUMBER(CONTRATOS[[#This Row],[TÉRMINO]]),IF(CONTRATOS[[#This Row],[TÉRMINO]]&lt;TODAY(),"EXPIRADO",CONTRATOS[[#This Row],[TÉRMINO]]-TODAY()),"INDETERMINADO"))</f>
        <v>EXPIRADO</v>
      </c>
      <c r="P527" s="64" t="str">
        <f ca="1">IF(O527="EXPIRADO","EXPIRADO",(IF(O527&lt;=30,"INFERIOR A 30 DIAS",(IF(O527&lt;=60,"INFERIOR A 60 DIAS",(IF(O527&lt;=90,"INFERIOR A 90 DIAS",(IF(O527&lt;=120,"INFERIOR A 120 DIAS",(IF(O527&lt;150,"INFERIOR A 150 DIAS",(IF(O527=150,"150 DIAS","SUPERIOR A 150 DIAS")))))))))))))</f>
        <v>EXPIRADO</v>
      </c>
      <c r="Q527" s="64" t="str">
        <f ca="1">IF(CONTRATOS[[#This Row],[TÉRMINO]]="","VIGENTE",IF(CONTRATOS[[#This Row],[TÉRMINO]]&gt;=TODAY(),"VIGENTE","EXPIRADO"))</f>
        <v>EXPIRADO</v>
      </c>
      <c r="R527" s="72">
        <v>1685696.8</v>
      </c>
      <c r="S527" s="65" t="s">
        <v>60</v>
      </c>
      <c r="T527" s="66">
        <f>IF(LEFT(AY527,3)="ARP",
    0,
    IFERROR(VLOOKUP(AY527,'M.11 Contratos execução'!A:V,17,FALSE),0)
)</f>
        <v>0</v>
      </c>
      <c r="U527" s="58" t="s">
        <v>78</v>
      </c>
      <c r="V527" s="58" t="s">
        <v>3009</v>
      </c>
      <c r="W527" s="96" t="str" cm="1">
        <f t="array" ref="W52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27" s="96">
        <f>CONTRATOS[[#This Row],[VALOR GLOBAL INICIAL]]</f>
        <v>1685696.8</v>
      </c>
      <c r="Y527" s="67" t="s">
        <v>3010</v>
      </c>
      <c r="AA527" s="58" t="s">
        <v>64</v>
      </c>
      <c r="AB527" s="58"/>
      <c r="AC527" s="58" t="s">
        <v>65</v>
      </c>
      <c r="AD527" s="116" t="str">
        <f>IF(CONTRATOS[[#This Row],[DIAS_CONTRATO]]&lt;=1800,"PRAZO LEGAL",IF(CONTRATOS[[#This Row],[DIAS_CONTRATO]]&lt;=2130,"EXCEPCIONAL","EMERGENCIAL"))</f>
        <v>PRAZO LEGAL</v>
      </c>
      <c r="AE527" s="58" t="str">
        <f>YEAR(L527) &amp; " - " &amp; IF(MONTH(L527)&lt;=3, "1º Trimestre", IF(MONTH(L527)&lt;=6, "2º Trimestre", IF(MONTH(L527)&lt;=9, "3º Trimestre", IF(MONTH(L527)&lt;=12, "4º Trimestre"))))</f>
        <v>2024 - 2º Trimestre</v>
      </c>
      <c r="AF527" s="130">
        <f>CONTRATOS[[#This Row],[TÉRMINO]]-60</f>
        <v>45368</v>
      </c>
      <c r="AG527" s="116" t="str">
        <f>IF(Z527="","Sem informação", IF(Z527&lt;=AF527, "Dentro do prazo", "Fora do prazo"))</f>
        <v>Sem informação</v>
      </c>
      <c r="AH527" s="79" t="s">
        <v>115</v>
      </c>
      <c r="AJ527" s="58" t="s">
        <v>3011</v>
      </c>
      <c r="AK527" s="58" t="s">
        <v>3012</v>
      </c>
      <c r="AL527" s="58" t="s">
        <v>86</v>
      </c>
      <c r="AM527" s="115" t="s">
        <v>69</v>
      </c>
      <c r="AN527" s="115" t="s">
        <v>69</v>
      </c>
      <c r="AO527" s="134" t="s">
        <v>3013</v>
      </c>
      <c r="AP527" s="143">
        <f ca="1">CONTRATOS[[#This Row],[TÉRMINO]]-TODAY()</f>
        <v>-746</v>
      </c>
      <c r="AQ527" s="58">
        <f>IF(YEAR(CONTRATOS[[#This Row],[TÉRMINO]])=2024,INT((MONTH(CONTRATOS[[#This Row],[TÉRMINO]])+2)/3),"")</f>
        <v>2</v>
      </c>
      <c r="AR527" s="58"/>
      <c r="AS527" s="58" t="str">
        <f ca="1">IF(TODAY()-AB527&gt;365,"Iniciar Processo de Reajuste","Aguardar anualidade")</f>
        <v>Iniciar Processo de Reajuste</v>
      </c>
      <c r="AT527" s="58" t="str">
        <f>_xlfn.CONCAT(TEXT(B527,"000"),"/",C527)</f>
        <v>099/2022</v>
      </c>
      <c r="AU527" s="58"/>
      <c r="AV527" s="58" t="str" cm="1">
        <f t="array" ref="AV527">IF(CONTRATOS[[#This Row],[NOME DO FISCAL ]]="Sem indicação",
   CONTRATOS[[#This Row],[NOME DO FISCAL ]],
   _xlfn.LET(
      _xlpm.s, " "&amp;TRIM(CONTRATOS[[#This Row],[NOME DO FISCAL ]]),
      _xlpm.n, LEN(_xlpm.s)-1,
      _xlpm.idx, _xlfn.SEQUENCE(1,_xlpm.n),
      _xlpm.letras, IF(MID(_xlpm.s,_xlpm.idx,1)=" ", MID(_xlpm.s,_xlpm.idx+1,1), ""),
      _xlfn.TEXTJOIN("",TRUE,_xlpm.letras)
   )
)</f>
        <v>LMC</v>
      </c>
      <c r="AW527" s="57" t="str">
        <f>IF(CONTRATOS[[#This Row],[FISCAL DEMANDANTE]]="sem indicação",CONTRATOS[[#This Row],[FISCAL TECNICO]],CONTRATOS[[#This Row],[FISCAL DEMANDANTE]])</f>
        <v xml:space="preserve">Leila Maria Campos </v>
      </c>
      <c r="AX527" s="540" t="str" cm="1">
        <f t="array" ref="AX52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27" s="58" t="str">
        <f>_xlfn.CONCAT(CONTRATOS[[#This Row],[ARP ou CONTRATO]],CONTRATOS[[#This Row],[N°ANO]])</f>
        <v>Contrato099/2022</v>
      </c>
      <c r="AZ527" s="293" t="str">
        <f>IF(ISNUMBER(FIND("8.666",AA527)),
"Nos termos da Portaria n° 3.615/2021-GP, a prorrogação de contratos administrativos deverá ser instaurada com antecedência mínima de 60 (sessenta) dias do término da vigência, mediante envio do respectivo expediente à SEADM, via SEI.",
IF(ISNUMBER(FIND("14.133",AA527)),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27" s="556"/>
    </row>
    <row r="528" spans="1:53" ht="118.5">
      <c r="A528" s="58" t="s">
        <v>2276</v>
      </c>
      <c r="B528" s="57" t="s">
        <v>881</v>
      </c>
      <c r="C528" s="58">
        <v>2023</v>
      </c>
      <c r="D528" s="57" t="s">
        <v>3014</v>
      </c>
      <c r="E528" s="58" t="s">
        <v>2725</v>
      </c>
      <c r="F528" s="59" t="s">
        <v>3015</v>
      </c>
      <c r="G528" s="57" t="s">
        <v>76</v>
      </c>
      <c r="H528" s="58" t="s">
        <v>111</v>
      </c>
      <c r="I528" s="60" t="s">
        <v>1793</v>
      </c>
      <c r="J528" s="61">
        <v>45190</v>
      </c>
      <c r="K528" s="62" t="str">
        <f>TEXT(J528,"DD/MM/AA")</f>
        <v>21/09/23</v>
      </c>
      <c r="L528" s="61">
        <v>45433</v>
      </c>
      <c r="M528" s="63" t="str">
        <f>TEXT(L528,"DD/MM/AA")</f>
        <v>21/05/24</v>
      </c>
      <c r="N528" s="115">
        <f>_xlfn.DAYS(CONTRATOS[[#This Row],[TÉRMINO]],CONTRATOS[[#This Row],[INÍCIO]])</f>
        <v>243</v>
      </c>
      <c r="O528" s="64" t="str">
        <f ca="1">IF(ISBLANK(CONTRATOS[[#This Row],[TÉRMINO]]),"-",IF(ISNUMBER(CONTRATOS[[#This Row],[TÉRMINO]]),IF(CONTRATOS[[#This Row],[TÉRMINO]]&lt;TODAY(),"EXPIRADO",CONTRATOS[[#This Row],[TÉRMINO]]-TODAY()),"INDETERMINADO"))</f>
        <v>EXPIRADO</v>
      </c>
      <c r="P528" s="64" t="str">
        <f ca="1">IF(O528="EXPIRADO","EXPIRADO",(IF(O528&lt;=30,"INFERIOR A 30 DIAS",(IF(O528&lt;=60,"INFERIOR A 60 DIAS",(IF(O528&lt;=90,"INFERIOR A 90 DIAS",(IF(O528&lt;=120,"INFERIOR A 120 DIAS",(IF(O528&lt;150,"INFERIOR A 150 DIAS",(IF(O528=150,"150 DIAS","SUPERIOR A 150 DIAS")))))))))))))</f>
        <v>EXPIRADO</v>
      </c>
      <c r="Q528" s="64" t="str">
        <f ca="1">IF(CONTRATOS[[#This Row],[TÉRMINO]]="","VIGENTE",IF(CONTRATOS[[#This Row],[TÉRMINO]]&gt;=TODAY(),"VIGENTE","EXPIRADO"))</f>
        <v>EXPIRADO</v>
      </c>
      <c r="R528" s="72">
        <v>57275</v>
      </c>
      <c r="S528" s="65" t="s">
        <v>60</v>
      </c>
      <c r="T528" s="66">
        <f>IF(LEFT(AY528,3)="ARP",
    0,
    IFERROR(VLOOKUP(AY528,'M.11 Contratos execução'!A:V,17,FALSE),0)
)</f>
        <v>0</v>
      </c>
      <c r="U528" s="58" t="s">
        <v>78</v>
      </c>
      <c r="V528" s="58" t="s">
        <v>3016</v>
      </c>
      <c r="W528" s="96" t="str" cm="1">
        <f t="array" ref="W52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28" s="96">
        <f>CONTRATOS[[#This Row],[VALOR GLOBAL INICIAL]]</f>
        <v>57275</v>
      </c>
      <c r="Y528" s="67" t="s">
        <v>3017</v>
      </c>
      <c r="AA528" s="58" t="s">
        <v>64</v>
      </c>
      <c r="AB528" s="58"/>
      <c r="AC528" s="58" t="s">
        <v>65</v>
      </c>
      <c r="AD528" s="116" t="str">
        <f>IF(CONTRATOS[[#This Row],[DIAS_CONTRATO]]&lt;=1800,"PRAZO LEGAL",IF(CONTRATOS[[#This Row],[DIAS_CONTRATO]]&lt;=2130,"EXCEPCIONAL","EMERGENCIAL"))</f>
        <v>PRAZO LEGAL</v>
      </c>
      <c r="AE528" s="58" t="str">
        <f>YEAR(L528) &amp; " - " &amp; IF(MONTH(L528)&lt;=3, "1º Trimestre", IF(MONTH(L528)&lt;=6, "2º Trimestre", IF(MONTH(L528)&lt;=9, "3º Trimestre", IF(MONTH(L528)&lt;=12, "4º Trimestre"))))</f>
        <v>2024 - 2º Trimestre</v>
      </c>
      <c r="AF528" s="130">
        <f>CONTRATOS[[#This Row],[TÉRMINO]]-60</f>
        <v>45373</v>
      </c>
      <c r="AG528" s="116" t="str">
        <f>IF(Z528="","Sem informação", IF(Z528&lt;=AF528, "Dentro do prazo", "Fora do prazo"))</f>
        <v>Sem informação</v>
      </c>
      <c r="AH528" s="79" t="s">
        <v>1306</v>
      </c>
      <c r="AI528" s="74" t="s">
        <v>3018</v>
      </c>
      <c r="AJ528" s="58" t="s">
        <v>137</v>
      </c>
      <c r="AK528" s="58" t="s">
        <v>86</v>
      </c>
      <c r="AL528" s="58" t="s">
        <v>69</v>
      </c>
      <c r="AM528" s="115" t="s">
        <v>69</v>
      </c>
      <c r="AN528" s="115" t="s">
        <v>69</v>
      </c>
      <c r="AO528" s="172" t="s">
        <v>3019</v>
      </c>
      <c r="AP528" s="143">
        <f ca="1">CONTRATOS[[#This Row],[TÉRMINO]]-TODAY()</f>
        <v>-741</v>
      </c>
      <c r="AQ528" s="58">
        <f>IF(YEAR(CONTRATOS[[#This Row],[TÉRMINO]])=2024,INT((MONTH(CONTRATOS[[#This Row],[TÉRMINO]])+2)/3),"")</f>
        <v>2</v>
      </c>
      <c r="AR528" s="58"/>
      <c r="AS528" s="58" t="str">
        <f ca="1">IF(TODAY()-AB528&gt;365,"Iniciar Processo de Reajuste","Aguardar anualidade")</f>
        <v>Iniciar Processo de Reajuste</v>
      </c>
      <c r="AT528" s="58" t="str">
        <f>_xlfn.CONCAT(TEXT(B528,"000"),"/",C528)</f>
        <v>084/2023</v>
      </c>
      <c r="AU528" s="58"/>
      <c r="AV528" s="58" t="str" cm="1">
        <f t="array" ref="AV528">IF(CONTRATOS[[#This Row],[NOME DO FISCAL ]]="Sem indicação",
   CONTRATOS[[#This Row],[NOME DO FISCAL ]],
   _xlfn.LET(
      _xlpm.s, " "&amp;TRIM(CONTRATOS[[#This Row],[NOME DO FISCAL ]]),
      _xlpm.n, LEN(_xlpm.s)-1,
      _xlpm.idx, _xlfn.SEQUENCE(1,_xlpm.n),
      _xlpm.letras, IF(MID(_xlpm.s,_xlpm.idx,1)=" ", MID(_xlpm.s,_xlpm.idx+1,1), ""),
      _xlfn.TEXTJOIN("",TRUE,_xlpm.letras)
   )
)</f>
        <v>CMD</v>
      </c>
      <c r="AW528" s="57" t="str">
        <f>IF(CONTRATOS[[#This Row],[FISCAL DEMANDANTE]]="sem indicação",CONTRATOS[[#This Row],[FISCAL TECNICO]],CONTRATOS[[#This Row],[FISCAL DEMANDANTE]])</f>
        <v xml:space="preserve">Claikson Mendonca Duarte </v>
      </c>
      <c r="AX528" s="540" t="str" cm="1">
        <f t="array" ref="AX52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28" s="58" t="str">
        <f>_xlfn.CONCAT(CONTRATOS[[#This Row],[ARP ou CONTRATO]],CONTRATOS[[#This Row],[N°ANO]])</f>
        <v>Contrato084/2023</v>
      </c>
      <c r="AZ528" s="293" t="str">
        <f>IF(ISNUMBER(FIND("8.666",AA528)),
"Nos termos da Portaria n° 3.615/2021-GP, a prorrogação de contratos administrativos deverá ser instaurada com antecedência mínima de 60 (sessenta) dias do término da vigência, mediante envio do respectivo expediente à SEADM, via SEI.",
IF(ISNUMBER(FIND("14.133",AA528)),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28" s="556"/>
    </row>
    <row r="529" spans="1:53" ht="51" customHeight="1">
      <c r="A529" s="58" t="s">
        <v>2276</v>
      </c>
      <c r="B529" s="57" t="s">
        <v>1534</v>
      </c>
      <c r="C529" s="58">
        <v>2023</v>
      </c>
      <c r="D529" s="57" t="s">
        <v>3020</v>
      </c>
      <c r="E529" s="58" t="s">
        <v>3021</v>
      </c>
      <c r="F529" s="59" t="s">
        <v>3022</v>
      </c>
      <c r="G529" s="57" t="s">
        <v>76</v>
      </c>
      <c r="H529" s="58" t="s">
        <v>111</v>
      </c>
      <c r="I529" s="60" t="s">
        <v>1793</v>
      </c>
      <c r="J529" s="61">
        <v>45190</v>
      </c>
      <c r="K529" s="62" t="str">
        <f>TEXT(J529,"DD/MM/AA")</f>
        <v>21/09/23</v>
      </c>
      <c r="L529" s="61">
        <v>45433</v>
      </c>
      <c r="M529" s="63" t="str">
        <f>TEXT(L529,"DD/MM/AA")</f>
        <v>21/05/24</v>
      </c>
      <c r="N529" s="115">
        <f>_xlfn.DAYS(CONTRATOS[[#This Row],[TÉRMINO]],CONTRATOS[[#This Row],[INÍCIO]])</f>
        <v>243</v>
      </c>
      <c r="O529" s="64" t="str">
        <f ca="1">IF(ISBLANK(CONTRATOS[[#This Row],[TÉRMINO]]),"-",IF(ISNUMBER(CONTRATOS[[#This Row],[TÉRMINO]]),IF(CONTRATOS[[#This Row],[TÉRMINO]]&lt;TODAY(),"EXPIRADO",CONTRATOS[[#This Row],[TÉRMINO]]-TODAY()),"INDETERMINADO"))</f>
        <v>EXPIRADO</v>
      </c>
      <c r="P529" s="64" t="str">
        <f ca="1">IF(O529="EXPIRADO","EXPIRADO",(IF(O529&lt;=30,"INFERIOR A 30 DIAS",(IF(O529&lt;=60,"INFERIOR A 60 DIAS",(IF(O529&lt;=90,"INFERIOR A 90 DIAS",(IF(O529&lt;=120,"INFERIOR A 120 DIAS",(IF(O529&lt;150,"INFERIOR A 150 DIAS",(IF(O529=150,"150 DIAS","SUPERIOR A 150 DIAS")))))))))))))</f>
        <v>EXPIRADO</v>
      </c>
      <c r="Q529" s="64" t="str">
        <f ca="1">IF(CONTRATOS[[#This Row],[TÉRMINO]]="","VIGENTE",IF(CONTRATOS[[#This Row],[TÉRMINO]]&gt;=TODAY(),"VIGENTE","EXPIRADO"))</f>
        <v>EXPIRADO</v>
      </c>
      <c r="R529" s="293">
        <v>12804</v>
      </c>
      <c r="S529" s="65" t="s">
        <v>60</v>
      </c>
      <c r="T529" s="66">
        <f>IF(LEFT(AY529,3)="ARP",
    0,
    IFERROR(VLOOKUP(AY529,'M.11 Contratos execução'!A:V,17,FALSE),0)
)</f>
        <v>0</v>
      </c>
      <c r="U529" s="58" t="s">
        <v>78</v>
      </c>
      <c r="V529" s="58" t="s">
        <v>3023</v>
      </c>
      <c r="W529" s="96" t="str" cm="1">
        <f t="array" ref="W52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29" s="96">
        <f>CONTRATOS[[#This Row],[VALOR GLOBAL INICIAL]]</f>
        <v>12804</v>
      </c>
      <c r="Y529" s="67" t="s">
        <v>3017</v>
      </c>
      <c r="Z529" s="157">
        <v>45337</v>
      </c>
      <c r="AA529" s="58" t="s">
        <v>64</v>
      </c>
      <c r="AB529" s="58"/>
      <c r="AC529" s="58" t="s">
        <v>65</v>
      </c>
      <c r="AD529" s="116" t="str">
        <f>IF(CONTRATOS[[#This Row],[DIAS_CONTRATO]]&lt;=1800,"PRAZO LEGAL",IF(CONTRATOS[[#This Row],[DIAS_CONTRATO]]&lt;=2130,"EXCEPCIONAL","EMERGENCIAL"))</f>
        <v>PRAZO LEGAL</v>
      </c>
      <c r="AE529" s="58" t="str">
        <f>YEAR(L529) &amp; " - " &amp; IF(MONTH(L529)&lt;=3, "1º Trimestre", IF(MONTH(L529)&lt;=6, "2º Trimestre", IF(MONTH(L529)&lt;=9, "3º Trimestre", IF(MONTH(L529)&lt;=12, "4º Trimestre"))))</f>
        <v>2024 - 2º Trimestre</v>
      </c>
      <c r="AF529" s="130">
        <f>CONTRATOS[[#This Row],[TÉRMINO]]-60</f>
        <v>45373</v>
      </c>
      <c r="AG529" s="116" t="str">
        <f>IF(Z529="","Sem informação", IF(Z529&lt;=AF529, "Dentro do prazo", "Fora do prazo"))</f>
        <v>Dentro do prazo</v>
      </c>
      <c r="AH529" s="79" t="s">
        <v>1306</v>
      </c>
      <c r="AI529" s="74" t="s">
        <v>3024</v>
      </c>
      <c r="AJ529" s="58" t="s">
        <v>137</v>
      </c>
      <c r="AK529" s="58" t="s">
        <v>86</v>
      </c>
      <c r="AL529" s="58" t="s">
        <v>69</v>
      </c>
      <c r="AM529" s="115" t="s">
        <v>69</v>
      </c>
      <c r="AN529" s="115" t="s">
        <v>69</v>
      </c>
      <c r="AO529" s="172" t="s">
        <v>3019</v>
      </c>
      <c r="AP529" s="143">
        <f ca="1">CONTRATOS[[#This Row],[TÉRMINO]]-TODAY()</f>
        <v>-741</v>
      </c>
      <c r="AQ529" s="58">
        <f>IF(YEAR(CONTRATOS[[#This Row],[TÉRMINO]])=2024,INT((MONTH(CONTRATOS[[#This Row],[TÉRMINO]])+2)/3),"")</f>
        <v>2</v>
      </c>
      <c r="AR529" s="58"/>
      <c r="AS529" s="58" t="str">
        <f ca="1">IF(TODAY()-AB529&gt;365,"Iniciar Processo de Reajuste","Aguardar anualidade")</f>
        <v>Iniciar Processo de Reajuste</v>
      </c>
      <c r="AT529" s="58" t="str">
        <f>_xlfn.CONCAT(TEXT(B529,"000"),"/",C529)</f>
        <v>085/2023</v>
      </c>
      <c r="AU529" s="58"/>
      <c r="AV529" s="58" t="str" cm="1">
        <f t="array" ref="AV529">IF(CONTRATOS[[#This Row],[NOME DO FISCAL ]]="Sem indicação",
   CONTRATOS[[#This Row],[NOME DO FISCAL ]],
   _xlfn.LET(
      _xlpm.s, " "&amp;TRIM(CONTRATOS[[#This Row],[NOME DO FISCAL ]]),
      _xlpm.n, LEN(_xlpm.s)-1,
      _xlpm.idx, _xlfn.SEQUENCE(1,_xlpm.n),
      _xlpm.letras, IF(MID(_xlpm.s,_xlpm.idx,1)=" ", MID(_xlpm.s,_xlpm.idx+1,1), ""),
      _xlfn.TEXTJOIN("",TRUE,_xlpm.letras)
   )
)</f>
        <v>CMD</v>
      </c>
      <c r="AW529" s="57" t="str">
        <f>IF(CONTRATOS[[#This Row],[FISCAL DEMANDANTE]]="sem indicação",CONTRATOS[[#This Row],[FISCAL TECNICO]],CONTRATOS[[#This Row],[FISCAL DEMANDANTE]])</f>
        <v xml:space="preserve">Claikson Mendonca Duarte </v>
      </c>
      <c r="AX529" s="540" t="str" cm="1">
        <f t="array" ref="AX52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29" s="58" t="str">
        <f>_xlfn.CONCAT(CONTRATOS[[#This Row],[ARP ou CONTRATO]],CONTRATOS[[#This Row],[N°ANO]])</f>
        <v>Contrato085/2023</v>
      </c>
      <c r="AZ529" s="293" t="str">
        <f>IF(ISNUMBER(FIND("8.666",AA529)),
"Nos termos da Portaria n° 3.615/2021-GP, a prorrogação de contratos administrativos deverá ser instaurada com antecedência mínima de 60 (sessenta) dias do término da vigência, mediante envio do respectivo expediente à SEADM, via SEI.",
IF(ISNUMBER(FIND("14.133",AA529)),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29" s="556"/>
    </row>
    <row r="530" spans="1:53" ht="60">
      <c r="A530" s="58" t="s">
        <v>2276</v>
      </c>
      <c r="B530" s="68" t="s">
        <v>779</v>
      </c>
      <c r="C530" s="69">
        <v>2021</v>
      </c>
      <c r="D530" s="57" t="s">
        <v>3025</v>
      </c>
      <c r="E530" s="58" t="s">
        <v>3026</v>
      </c>
      <c r="F530" s="59" t="s">
        <v>3027</v>
      </c>
      <c r="G530" s="115" t="s">
        <v>277</v>
      </c>
      <c r="H530" s="58" t="s">
        <v>1792</v>
      </c>
      <c r="I530" s="60" t="s">
        <v>976</v>
      </c>
      <c r="J530" s="61">
        <v>44463</v>
      </c>
      <c r="K530" s="62" t="str">
        <f>TEXT(J530,"DD/MM/AA")</f>
        <v>24/09/21</v>
      </c>
      <c r="L530" s="61">
        <v>45436</v>
      </c>
      <c r="M530" s="63" t="str">
        <f>TEXT(L530,"DD/MM/AA")</f>
        <v>24/05/24</v>
      </c>
      <c r="N530" s="62">
        <f>_xlfn.DAYS(CONTRATOS[[#This Row],[TÉRMINO]],CONTRATOS[[#This Row],[INÍCIO]])</f>
        <v>973</v>
      </c>
      <c r="O530" s="64" t="str">
        <f ca="1">IF(ISBLANK(CONTRATOS[[#This Row],[TÉRMINO]]),"-",IF(ISNUMBER(CONTRATOS[[#This Row],[TÉRMINO]]),IF(CONTRATOS[[#This Row],[TÉRMINO]]&lt;TODAY(),"EXPIRADO",CONTRATOS[[#This Row],[TÉRMINO]]-TODAY()),"INDETERMINADO"))</f>
        <v>EXPIRADO</v>
      </c>
      <c r="P530" s="64" t="str">
        <f ca="1">IF(O530="EXPIRADO","EXPIRADO",(IF(O530&lt;=30,"INFERIOR A 30 DIAS",(IF(O530&lt;=60,"INFERIOR A 60 DIAS",(IF(O530&lt;=90,"INFERIOR A 90 DIAS",(IF(O530&lt;=120,"INFERIOR A 120 DIAS",(IF(O530&lt;150,"INFERIOR A 150 DIAS",(IF(O530=150,"150 DIAS","SUPERIOR A 150 DIAS")))))))))))))</f>
        <v>EXPIRADO</v>
      </c>
      <c r="Q530" s="64" t="str">
        <f ca="1">IF(CONTRATOS[[#This Row],[TÉRMINO]]="","VIGENTE",IF(CONTRATOS[[#This Row],[TÉRMINO]]&gt;=TODAY(),"VIGENTE","EXPIRADO"))</f>
        <v>EXPIRADO</v>
      </c>
      <c r="R530" s="72">
        <v>633986.64</v>
      </c>
      <c r="S530" s="65" t="s">
        <v>60</v>
      </c>
      <c r="T530" s="66">
        <f>IF(LEFT(AY530,3)="ARP",
    0,
    IFERROR(VLOOKUP(AY530,'M.11 Contratos execução'!A:V,17,FALSE),0)
)</f>
        <v>0</v>
      </c>
      <c r="U530" s="58" t="s">
        <v>61</v>
      </c>
      <c r="V530" s="58" t="s">
        <v>3028</v>
      </c>
      <c r="W530" s="96" t="str" cm="1">
        <f t="array" ref="W53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30" s="96">
        <f>CONTRATOS[[#This Row],[VALOR GLOBAL INICIAL]]</f>
        <v>633986.64</v>
      </c>
      <c r="Y530" s="67" t="s">
        <v>3029</v>
      </c>
      <c r="Z530" s="158"/>
      <c r="AA530" s="58" t="s">
        <v>64</v>
      </c>
      <c r="AB530" s="58"/>
      <c r="AC530" s="58" t="s">
        <v>65</v>
      </c>
      <c r="AD530" s="58" t="str">
        <f>IF(CONTRATOS[[#This Row],[DIAS_CONTRATO]]&lt;=1800,"PRAZO LEGAL",IF(CONTRATOS[[#This Row],[DIAS_CONTRATO]]&lt;=2130,"EXCEPCIONAL","EMERGENCIAL"))</f>
        <v>PRAZO LEGAL</v>
      </c>
      <c r="AE530" s="58" t="str">
        <f>YEAR(L530) &amp; " - " &amp; IF(MONTH(L530)&lt;=3, "1º Trimestre", IF(MONTH(L530)&lt;=6, "2º Trimestre", IF(MONTH(L530)&lt;=9, "3º Trimestre", IF(MONTH(L530)&lt;=12, "4º Trimestre"))))</f>
        <v>2024 - 2º Trimestre</v>
      </c>
      <c r="AF530" s="61">
        <f>CONTRATOS[[#This Row],[TÉRMINO]]-60</f>
        <v>45376</v>
      </c>
      <c r="AG530" s="116" t="str">
        <f>IF(Z530="","Sem informação", IF(Z530&lt;=AF530, "Dentro do prazo", "Fora do prazo"))</f>
        <v>Sem informação</v>
      </c>
      <c r="AH530" s="79" t="s">
        <v>115</v>
      </c>
      <c r="AJ530" s="58" t="s">
        <v>1796</v>
      </c>
      <c r="AK530" s="58" t="s">
        <v>69</v>
      </c>
      <c r="AL530" s="58" t="s">
        <v>569</v>
      </c>
      <c r="AM530" s="115" t="s">
        <v>69</v>
      </c>
      <c r="AN530" s="115" t="s">
        <v>568</v>
      </c>
      <c r="AO530" s="134" t="s">
        <v>2987</v>
      </c>
      <c r="AP530" s="143">
        <f ca="1">CONTRATOS[[#This Row],[TÉRMINO]]-TODAY()</f>
        <v>-738</v>
      </c>
      <c r="AQ530" s="58">
        <f>IF(YEAR(CONTRATOS[[#This Row],[TÉRMINO]])=2024,INT((MONTH(CONTRATOS[[#This Row],[TÉRMINO]])+2)/3),"")</f>
        <v>2</v>
      </c>
      <c r="AR530" s="58"/>
      <c r="AS530" s="58" t="str">
        <f ca="1">IF(TODAY()-AB530&gt;365,"Iniciar Processo de Reajuste","Aguardar anualidade")</f>
        <v>Iniciar Processo de Reajuste</v>
      </c>
      <c r="AT530" s="58" t="str">
        <f>_xlfn.CONCAT(TEXT(B530,"000"),"/",C530)</f>
        <v>043/2021</v>
      </c>
      <c r="AU530" s="58"/>
      <c r="AV530" s="58" t="str" cm="1">
        <f t="array" ref="AV530">IF(CONTRATOS[[#This Row],[NOME DO FISCAL ]]="Sem indicação",
   CONTRATOS[[#This Row],[NOME DO FISCAL ]],
   _xlfn.LET(
      _xlpm.s, " "&amp;TRIM(CONTRATOS[[#This Row],[NOME DO FISCAL ]]),
      _xlpm.n, LEN(_xlpm.s)-1,
      _xlpm.idx, _xlfn.SEQUENCE(1,_xlpm.n),
      _xlpm.letras, IF(MID(_xlpm.s,_xlpm.idx,1)=" ", MID(_xlpm.s,_xlpm.idx+1,1), ""),
      _xlfn.TEXTJOIN("",TRUE,_xlpm.letras)
   )
)</f>
        <v>GHdSV</v>
      </c>
      <c r="AW530" s="57" t="str">
        <f>IF(CONTRATOS[[#This Row],[FISCAL DEMANDANTE]]="sem indicação",CONTRATOS[[#This Row],[FISCAL TECNICO]],CONTRATOS[[#This Row],[FISCAL DEMANDANTE]])</f>
        <v>Gabriel Henrique da Silva Ventura</v>
      </c>
      <c r="AX530" s="540" t="str" cm="1">
        <f t="array" ref="AX53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30" s="58" t="str">
        <f>_xlfn.CONCAT(CONTRATOS[[#This Row],[ARP ou CONTRATO]],CONTRATOS[[#This Row],[N°ANO]])</f>
        <v>Contrato043/2021</v>
      </c>
      <c r="AZ530" s="293" t="str">
        <f>IF(ISNUMBER(FIND("8.666",AA530)),
"Nos termos da Portaria n° 3.615/2021-GP, a prorrogação de contratos administrativos deverá ser instaurada com antecedência mínima de 60 (sessenta) dias do término da vigência, mediante envio do respectivo expediente à SEADM, via SEI.",
IF(ISNUMBER(FIND("14.133",AA530)),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30" s="556"/>
    </row>
    <row r="531" spans="1:53" ht="60">
      <c r="A531" s="58" t="s">
        <v>2276</v>
      </c>
      <c r="B531" s="57" t="s">
        <v>591</v>
      </c>
      <c r="C531" s="69">
        <v>2022</v>
      </c>
      <c r="D531" s="57" t="s">
        <v>3030</v>
      </c>
      <c r="E531" s="58" t="s">
        <v>3031</v>
      </c>
      <c r="F531" s="59" t="s">
        <v>3032</v>
      </c>
      <c r="G531" s="115" t="s">
        <v>277</v>
      </c>
      <c r="H531" s="58" t="s">
        <v>1415</v>
      </c>
      <c r="I531" s="60" t="s">
        <v>1303</v>
      </c>
      <c r="J531" s="61">
        <v>44713</v>
      </c>
      <c r="K531" s="62" t="str">
        <f>TEXT(J531,"DD/MM/AA")</f>
        <v>01/06/22</v>
      </c>
      <c r="L531" s="61">
        <v>45444</v>
      </c>
      <c r="M531" s="63" t="str">
        <f>TEXT(L531,"DD/MM/AA")</f>
        <v>01/06/24</v>
      </c>
      <c r="N531" s="115">
        <f>_xlfn.DAYS(CONTRATOS[[#This Row],[TÉRMINO]],CONTRATOS[[#This Row],[INÍCIO]])</f>
        <v>731</v>
      </c>
      <c r="O531" s="64" t="str">
        <f ca="1">IF(ISBLANK(CONTRATOS[[#This Row],[TÉRMINO]]),"-",IF(ISNUMBER(CONTRATOS[[#This Row],[TÉRMINO]]),IF(CONTRATOS[[#This Row],[TÉRMINO]]&lt;TODAY(),"EXPIRADO",CONTRATOS[[#This Row],[TÉRMINO]]-TODAY()),"INDETERMINADO"))</f>
        <v>EXPIRADO</v>
      </c>
      <c r="P531" s="64" t="str">
        <f ca="1">IF(O531="EXPIRADO","EXPIRADO",(IF(O531&lt;=30,"INFERIOR A 30 DIAS",(IF(O531&lt;=60,"INFERIOR A 60 DIAS",(IF(O531&lt;=90,"INFERIOR A 90 DIAS",(IF(O531&lt;=120,"INFERIOR A 120 DIAS",(IF(O531&lt;150,"INFERIOR A 150 DIAS",(IF(O531=150,"150 DIAS","SUPERIOR A 150 DIAS")))))))))))))</f>
        <v>EXPIRADO</v>
      </c>
      <c r="Q531" s="64" t="str">
        <f ca="1">IF(CONTRATOS[[#This Row],[TÉRMINO]]="","VIGENTE",IF(CONTRATOS[[#This Row],[TÉRMINO]]&gt;=TODAY(),"VIGENTE","EXPIRADO"))</f>
        <v>EXPIRADO</v>
      </c>
      <c r="R531" s="72">
        <v>2935556.85</v>
      </c>
      <c r="S531" s="65" t="s">
        <v>60</v>
      </c>
      <c r="T531" s="66">
        <f>IF(LEFT(AY531,3)="ARP",
    0,
    IFERROR(VLOOKUP(AY531,'M.11 Contratos execução'!A:V,17,FALSE),0)
)</f>
        <v>0</v>
      </c>
      <c r="U531" s="58" t="s">
        <v>61</v>
      </c>
      <c r="V531" s="58" t="s">
        <v>3033</v>
      </c>
      <c r="W531" s="96" t="str" cm="1">
        <f t="array" ref="W53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31" s="96">
        <f>CONTRATOS[[#This Row],[VALOR GLOBAL INICIAL]]</f>
        <v>2935556.85</v>
      </c>
      <c r="Y531" s="67" t="s">
        <v>3034</v>
      </c>
      <c r="AA531" s="58" t="s">
        <v>64</v>
      </c>
      <c r="AB531" s="58"/>
      <c r="AC531" s="58" t="s">
        <v>65</v>
      </c>
      <c r="AD531" s="116" t="str">
        <f>IF(CONTRATOS[[#This Row],[DIAS_CONTRATO]]&lt;=1800,"PRAZO LEGAL",IF(CONTRATOS[[#This Row],[DIAS_CONTRATO]]&lt;=2130,"EXCEPCIONAL","EMERGENCIAL"))</f>
        <v>PRAZO LEGAL</v>
      </c>
      <c r="AE531" s="58" t="str">
        <f>YEAR(L531) &amp; " - " &amp; IF(MONTH(L531)&lt;=3, "1º Trimestre", IF(MONTH(L531)&lt;=6, "2º Trimestre", IF(MONTH(L531)&lt;=9, "3º Trimestre", IF(MONTH(L531)&lt;=12, "4º Trimestre"))))</f>
        <v>2024 - 2º Trimestre</v>
      </c>
      <c r="AF531" s="130">
        <f>CONTRATOS[[#This Row],[TÉRMINO]]-60</f>
        <v>45384</v>
      </c>
      <c r="AG531" s="116" t="str">
        <f>IF(Z531="","Sem informação", IF(Z531&lt;=AF531, "Dentro do prazo", "Fora do prazo"))</f>
        <v>Sem informação</v>
      </c>
      <c r="AH531" s="79" t="s">
        <v>115</v>
      </c>
      <c r="AJ531" s="58" t="s">
        <v>568</v>
      </c>
      <c r="AK531" s="58" t="s">
        <v>69</v>
      </c>
      <c r="AL531" s="58" t="s">
        <v>568</v>
      </c>
      <c r="AM531" s="115" t="s">
        <v>69</v>
      </c>
      <c r="AN531" s="115" t="s">
        <v>1813</v>
      </c>
      <c r="AO531" s="145" t="s">
        <v>3035</v>
      </c>
      <c r="AP531" s="143">
        <f ca="1">CONTRATOS[[#This Row],[TÉRMINO]]-TODAY()</f>
        <v>-730</v>
      </c>
      <c r="AQ531" s="58">
        <f>IF(YEAR(CONTRATOS[[#This Row],[TÉRMINO]])=2024,INT((MONTH(CONTRATOS[[#This Row],[TÉRMINO]])+2)/3),"")</f>
        <v>2</v>
      </c>
      <c r="AR531" s="58"/>
      <c r="AS531" s="58" t="str">
        <f ca="1">IF(TODAY()-AB531&gt;365,"Iniciar Processo de Reajuste","Aguardar anualidade")</f>
        <v>Iniciar Processo de Reajuste</v>
      </c>
      <c r="AT531" s="58" t="str">
        <f>_xlfn.CONCAT(TEXT(B531,"000"),"/",C531)</f>
        <v>042/2022</v>
      </c>
      <c r="AU531" s="58"/>
      <c r="AV531" s="58" t="str" cm="1">
        <f t="array" ref="AV531">IF(CONTRATOS[[#This Row],[NOME DO FISCAL ]]="Sem indicação",
   CONTRATOS[[#This Row],[NOME DO FISCAL ]],
   _xlfn.LET(
      _xlpm.s, " "&amp;TRIM(CONTRATOS[[#This Row],[NOME DO FISCAL ]]),
      _xlpm.n, LEN(_xlpm.s)-1,
      _xlpm.idx, _xlfn.SEQUENCE(1,_xlpm.n),
      _xlpm.letras, IF(MID(_xlpm.s,_xlpm.idx,1)=" ", MID(_xlpm.s,_xlpm.idx+1,1), ""),
      _xlfn.TEXTJOIN("",TRUE,_xlpm.letras)
   )
)</f>
        <v>MPCF</v>
      </c>
      <c r="AW531" s="57" t="str">
        <f>IF(CONTRATOS[[#This Row],[FISCAL DEMANDANTE]]="sem indicação",CONTRATOS[[#This Row],[FISCAL TECNICO]],CONTRATOS[[#This Row],[FISCAL DEMANDANTE]])</f>
        <v>Marcelo Passos Calandrini Fernandes</v>
      </c>
      <c r="AX531" s="540" t="str" cm="1">
        <f t="array" ref="AX53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31" s="58" t="str">
        <f>_xlfn.CONCAT(CONTRATOS[[#This Row],[ARP ou CONTRATO]],CONTRATOS[[#This Row],[N°ANO]])</f>
        <v>Contrato042/2022</v>
      </c>
      <c r="AZ531" s="293" t="str">
        <f>IF(ISNUMBER(FIND("8.666",AA531)),
"Nos termos da Portaria n° 3.615/2021-GP, a prorrogação de contratos administrativos deverá ser instaurada com antecedência mínima de 60 (sessenta) dias do término da vigência, mediante envio do respectivo expediente à SEADM, via SEI.",
IF(ISNUMBER(FIND("14.133",AA531)),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31" s="556"/>
    </row>
    <row r="532" spans="1:53" ht="60">
      <c r="A532" s="58" t="s">
        <v>2276</v>
      </c>
      <c r="B532" s="68" t="s">
        <v>683</v>
      </c>
      <c r="C532" s="69">
        <v>2020</v>
      </c>
      <c r="D532" s="57" t="s">
        <v>2746</v>
      </c>
      <c r="E532" s="58" t="s">
        <v>2747</v>
      </c>
      <c r="F532" s="59" t="s">
        <v>3036</v>
      </c>
      <c r="G532" s="115" t="s">
        <v>110</v>
      </c>
      <c r="H532" s="58" t="s">
        <v>111</v>
      </c>
      <c r="I532" s="60" t="s">
        <v>3037</v>
      </c>
      <c r="J532" s="61">
        <v>44176</v>
      </c>
      <c r="K532" s="62" t="str">
        <f>TEXT(J532,"DD/MM/AA")</f>
        <v>11/12/20</v>
      </c>
      <c r="L532" s="61">
        <v>45454</v>
      </c>
      <c r="M532" s="63" t="str">
        <f>TEXT(L532,"DD/MM/AA")</f>
        <v>11/06/24</v>
      </c>
      <c r="N532" s="62">
        <f>_xlfn.DAYS(CONTRATOS[[#This Row],[TÉRMINO]],CONTRATOS[[#This Row],[INÍCIO]])</f>
        <v>1278</v>
      </c>
      <c r="O532" s="64" t="str">
        <f ca="1">IF(ISBLANK(CONTRATOS[[#This Row],[TÉRMINO]]),"-",IF(ISNUMBER(CONTRATOS[[#This Row],[TÉRMINO]]),IF(CONTRATOS[[#This Row],[TÉRMINO]]&lt;TODAY(),"EXPIRADO",CONTRATOS[[#This Row],[TÉRMINO]]-TODAY()),"INDETERMINADO"))</f>
        <v>EXPIRADO</v>
      </c>
      <c r="P532" s="64" t="str">
        <f ca="1">IF(O532="EXPIRADO","EXPIRADO",(IF(O532&lt;=30,"INFERIOR A 30 DIAS",(IF(O532&lt;=60,"INFERIOR A 60 DIAS",(IF(O532&lt;=90,"INFERIOR A 90 DIAS",(IF(O532&lt;=120,"INFERIOR A 120 DIAS",(IF(O532&lt;150,"INFERIOR A 150 DIAS",(IF(O532=150,"150 DIAS","SUPERIOR A 150 DIAS")))))))))))))</f>
        <v>EXPIRADO</v>
      </c>
      <c r="Q532" s="64" t="str">
        <f ca="1">IF(CONTRATOS[[#This Row],[TÉRMINO]]="","VIGENTE",IF(CONTRATOS[[#This Row],[TÉRMINO]]&gt;=TODAY(),"VIGENTE","EXPIRADO"))</f>
        <v>EXPIRADO</v>
      </c>
      <c r="R532" s="72">
        <v>2100000</v>
      </c>
      <c r="S532" s="65" t="s">
        <v>60</v>
      </c>
      <c r="T532" s="66">
        <f>IF(LEFT(AY532,3)="ARP",
    0,
    IFERROR(VLOOKUP(AY532,'M.11 Contratos execução'!A:V,17,FALSE),0)
)</f>
        <v>0</v>
      </c>
      <c r="U532" s="58" t="s">
        <v>98</v>
      </c>
      <c r="V532" s="58" t="s">
        <v>3038</v>
      </c>
      <c r="W532" s="96" t="str" cm="1">
        <f t="array" ref="W53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32" s="96">
        <f>CONTRATOS[[#This Row],[VALOR GLOBAL INICIAL]]</f>
        <v>2100000</v>
      </c>
      <c r="Y532" s="67" t="s">
        <v>3039</v>
      </c>
      <c r="Z532" s="158"/>
      <c r="AA532" s="58" t="s">
        <v>64</v>
      </c>
      <c r="AB532" s="58"/>
      <c r="AC532" s="58" t="s">
        <v>65</v>
      </c>
      <c r="AD532" s="58" t="str">
        <f>IF(CONTRATOS[[#This Row],[DIAS_CONTRATO]]&lt;=1800,"PRAZO LEGAL",IF(CONTRATOS[[#This Row],[DIAS_CONTRATO]]&lt;=2130,"EXCEPCIONAL","EMERGENCIAL"))</f>
        <v>PRAZO LEGAL</v>
      </c>
      <c r="AE532" s="58" t="str">
        <f>YEAR(L532) &amp; " - " &amp; IF(MONTH(L532)&lt;=3, "1º Trimestre", IF(MONTH(L532)&lt;=6, "2º Trimestre", IF(MONTH(L532)&lt;=9, "3º Trimestre", IF(MONTH(L532)&lt;=12, "4º Trimestre"))))</f>
        <v>2024 - 2º Trimestre</v>
      </c>
      <c r="AF532" s="61">
        <f>CONTRATOS[[#This Row],[TÉRMINO]]-60</f>
        <v>45394</v>
      </c>
      <c r="AG532" s="116" t="str">
        <f>IF(Z532="","Sem informação", IF(Z532&lt;=AF532, "Dentro do prazo", "Fora do prazo"))</f>
        <v>Sem informação</v>
      </c>
      <c r="AH532" s="79" t="s">
        <v>1306</v>
      </c>
      <c r="AJ532" s="58" t="s">
        <v>1070</v>
      </c>
      <c r="AK532" s="58" t="s">
        <v>1070</v>
      </c>
      <c r="AL532" s="58" t="s">
        <v>3040</v>
      </c>
      <c r="AM532" s="115" t="s">
        <v>69</v>
      </c>
      <c r="AN532" s="115" t="s">
        <v>381</v>
      </c>
      <c r="AO532" s="134" t="s">
        <v>3041</v>
      </c>
      <c r="AP532" s="143">
        <f ca="1">CONTRATOS[[#This Row],[TÉRMINO]]-TODAY()</f>
        <v>-720</v>
      </c>
      <c r="AQ532" s="58">
        <f>IF(YEAR(CONTRATOS[[#This Row],[TÉRMINO]])=2024,INT((MONTH(CONTRATOS[[#This Row],[TÉRMINO]])+2)/3),"")</f>
        <v>2</v>
      </c>
      <c r="AR532" s="58"/>
      <c r="AS532" s="58" t="str">
        <f ca="1">IF(TODAY()-AB532&gt;365,"Iniciar Processo de Reajuste","Aguardar anualidade")</f>
        <v>Iniciar Processo de Reajuste</v>
      </c>
      <c r="AT532" s="58" t="str">
        <f>_xlfn.CONCAT(TEXT(B532,"000"),"/",C532)</f>
        <v>044/2020</v>
      </c>
      <c r="AU532" s="58"/>
      <c r="AV532" s="58" t="str" cm="1">
        <f t="array" ref="AV532">IF(CONTRATOS[[#This Row],[NOME DO FISCAL ]]="Sem indicação",
   CONTRATOS[[#This Row],[NOME DO FISCAL ]],
   _xlfn.LET(
      _xlpm.s, " "&amp;TRIM(CONTRATOS[[#This Row],[NOME DO FISCAL ]]),
      _xlpm.n, LEN(_xlpm.s)-1,
      _xlpm.idx, _xlfn.SEQUENCE(1,_xlpm.n),
      _xlpm.letras, IF(MID(_xlpm.s,_xlpm.idx,1)=" ", MID(_xlpm.s,_xlpm.idx+1,1), ""),
      _xlfn.TEXTJOIN("",TRUE,_xlpm.letras)
   )
)</f>
        <v>RSdN</v>
      </c>
      <c r="AW532" s="57" t="str">
        <f>IF(CONTRATOS[[#This Row],[FISCAL DEMANDANTE]]="sem indicação",CONTRATOS[[#This Row],[FISCAL TECNICO]],CONTRATOS[[#This Row],[FISCAL DEMANDANTE]])</f>
        <v>Ramon Santos do Nascimento</v>
      </c>
      <c r="AX532" s="540" t="str" cm="1">
        <f t="array" ref="AX53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32" s="58" t="str">
        <f>_xlfn.CONCAT(CONTRATOS[[#This Row],[ARP ou CONTRATO]],CONTRATOS[[#This Row],[N°ANO]])</f>
        <v>Contrato044/2020</v>
      </c>
      <c r="AZ532" s="293" t="str">
        <f>IF(ISNUMBER(FIND("8.666",AA532)),
"Nos termos da Portaria n° 3.615/2021-GP, a prorrogação de contratos administrativos deverá ser instaurada com antecedência mínima de 60 (sessenta) dias do término da vigência, mediante envio do respectivo expediente à SEADM, via SEI.",
IF(ISNUMBER(FIND("14.133",AA532)),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32" s="556"/>
    </row>
    <row r="533" spans="1:53" ht="60">
      <c r="A533" s="58" t="s">
        <v>2276</v>
      </c>
      <c r="B533" s="57" t="s">
        <v>317</v>
      </c>
      <c r="C533" s="69">
        <v>2022</v>
      </c>
      <c r="D533" s="57" t="s">
        <v>3042</v>
      </c>
      <c r="E533" s="58" t="s">
        <v>3043</v>
      </c>
      <c r="F533" s="59" t="s">
        <v>3044</v>
      </c>
      <c r="G533" s="115" t="s">
        <v>57</v>
      </c>
      <c r="H533" s="60" t="s">
        <v>145</v>
      </c>
      <c r="I533" s="60" t="s">
        <v>3045</v>
      </c>
      <c r="J533" s="61">
        <v>44726</v>
      </c>
      <c r="K533" s="62" t="str">
        <f>TEXT(J533,"DD/MM/AA")</f>
        <v>14/06/22</v>
      </c>
      <c r="L533" s="118">
        <v>45457</v>
      </c>
      <c r="M533" s="63" t="str">
        <f>TEXT(L533,"DD/MM/AA")</f>
        <v>14/06/24</v>
      </c>
      <c r="N533" s="115">
        <f>_xlfn.DAYS(CONTRATOS[[#This Row],[TÉRMINO]],CONTRATOS[[#This Row],[INÍCIO]])</f>
        <v>731</v>
      </c>
      <c r="O533" s="64" t="str">
        <f ca="1">IF(ISBLANK(CONTRATOS[[#This Row],[TÉRMINO]]),"-",IF(ISNUMBER(CONTRATOS[[#This Row],[TÉRMINO]]),IF(CONTRATOS[[#This Row],[TÉRMINO]]&lt;TODAY(),"EXPIRADO",CONTRATOS[[#This Row],[TÉRMINO]]-TODAY()),"INDETERMINADO"))</f>
        <v>EXPIRADO</v>
      </c>
      <c r="P533" s="64" t="str">
        <f ca="1">IF(O533="EXPIRADO","EXPIRADO",(IF(O533&lt;=30,"INFERIOR A 30 DIAS",(IF(O533&lt;=60,"INFERIOR A 60 DIAS",(IF(O533&lt;=90,"INFERIOR A 90 DIAS",(IF(O533&lt;=120,"INFERIOR A 120 DIAS",(IF(O533&lt;150,"INFERIOR A 150 DIAS",(IF(O533=150,"150 DIAS","SUPERIOR A 150 DIAS")))))))))))))</f>
        <v>EXPIRADO</v>
      </c>
      <c r="Q533" s="64" t="str">
        <f ca="1">IF(CONTRATOS[[#This Row],[TÉRMINO]]="","VIGENTE",IF(CONTRATOS[[#This Row],[TÉRMINO]]&gt;=TODAY(),"VIGENTE","EXPIRADO"))</f>
        <v>EXPIRADO</v>
      </c>
      <c r="R533" s="72">
        <v>22140</v>
      </c>
      <c r="S533" s="65" t="s">
        <v>60</v>
      </c>
      <c r="T533" s="66">
        <f>IF(LEFT(AY533,3)="ARP",
    0,
    IFERROR(VLOOKUP(AY533,'M.11 Contratos execução'!A:V,17,FALSE),0)
)</f>
        <v>0</v>
      </c>
      <c r="U533" s="58" t="s">
        <v>232</v>
      </c>
      <c r="V533" s="58" t="s">
        <v>3046</v>
      </c>
      <c r="W533" s="96" t="str" cm="1">
        <f t="array" ref="W53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33" s="96">
        <f>CONTRATOS[[#This Row],[VALOR GLOBAL INICIAL]]</f>
        <v>22140</v>
      </c>
      <c r="Y533" s="67" t="s">
        <v>3047</v>
      </c>
      <c r="Z533" s="157">
        <v>45414</v>
      </c>
      <c r="AA533" s="58" t="s">
        <v>64</v>
      </c>
      <c r="AB533" s="58"/>
      <c r="AC533" s="58" t="s">
        <v>65</v>
      </c>
      <c r="AD533" s="116" t="str">
        <f>IF(CONTRATOS[[#This Row],[DIAS_CONTRATO]]&lt;=1800,"PRAZO LEGAL",IF(CONTRATOS[[#This Row],[DIAS_CONTRATO]]&lt;=2130,"EXCEPCIONAL","EMERGENCIAL"))</f>
        <v>PRAZO LEGAL</v>
      </c>
      <c r="AE533" s="58" t="str">
        <f>YEAR(L533) &amp; " - " &amp; IF(MONTH(L533)&lt;=3, "1º Trimestre", IF(MONTH(L533)&lt;=6, "2º Trimestre", IF(MONTH(L533)&lt;=9, "3º Trimestre", IF(MONTH(L533)&lt;=12, "4º Trimestre"))))</f>
        <v>2024 - 2º Trimestre</v>
      </c>
      <c r="AF533" s="130">
        <f>CONTRATOS[[#This Row],[TÉRMINO]]-60</f>
        <v>45397</v>
      </c>
      <c r="AG533" s="116" t="str">
        <f>IF(Z533="","Sem informação", IF(Z533&lt;=AF533, "Dentro do prazo", "Fora do prazo"))</f>
        <v>Fora do prazo</v>
      </c>
      <c r="AH533" s="79" t="s">
        <v>1306</v>
      </c>
      <c r="AJ533" s="58" t="s">
        <v>2205</v>
      </c>
      <c r="AK533" s="58" t="s">
        <v>3048</v>
      </c>
      <c r="AL533" s="58" t="s">
        <v>3048</v>
      </c>
      <c r="AM533" s="115" t="s">
        <v>69</v>
      </c>
      <c r="AN533" s="115" t="s">
        <v>69</v>
      </c>
      <c r="AO533" s="134" t="s">
        <v>3049</v>
      </c>
      <c r="AP533" s="143">
        <f ca="1">CONTRATOS[[#This Row],[TÉRMINO]]-TODAY()</f>
        <v>-717</v>
      </c>
      <c r="AQ533" s="58">
        <f>IF(YEAR(CONTRATOS[[#This Row],[TÉRMINO]])=2024,INT((MONTH(CONTRATOS[[#This Row],[TÉRMINO]])+2)/3),"")</f>
        <v>2</v>
      </c>
      <c r="AR533" s="58"/>
      <c r="AS533" s="58" t="str">
        <f ca="1">IF(TODAY()-AB533&gt;365,"Iniciar Processo de Reajuste","Aguardar anualidade")</f>
        <v>Iniciar Processo de Reajuste</v>
      </c>
      <c r="AT533" s="58" t="str">
        <f>_xlfn.CONCAT(TEXT(B533,"000"),"/",C533)</f>
        <v>032/2022</v>
      </c>
      <c r="AU533" s="58"/>
      <c r="AV533" s="58" t="str" cm="1">
        <f t="array" ref="AV533">IF(CONTRATOS[[#This Row],[NOME DO FISCAL ]]="Sem indicação",
   CONTRATOS[[#This Row],[NOME DO FISCAL ]],
   _xlfn.LET(
      _xlpm.s, " "&amp;TRIM(CONTRATOS[[#This Row],[NOME DO FISCAL ]]),
      _xlpm.n, LEN(_xlpm.s)-1,
      _xlpm.idx, _xlfn.SEQUENCE(1,_xlpm.n),
      _xlpm.letras, IF(MID(_xlpm.s,_xlpm.idx,1)=" ", MID(_xlpm.s,_xlpm.idx+1,1), ""),
      _xlfn.TEXTJOIN("",TRUE,_xlpm.letras)
   )
)</f>
        <v>MdCRM</v>
      </c>
      <c r="AW533" s="57" t="str">
        <f>IF(CONTRATOS[[#This Row],[FISCAL DEMANDANTE]]="sem indicação",CONTRATOS[[#This Row],[FISCAL TECNICO]],CONTRATOS[[#This Row],[FISCAL DEMANDANTE]])</f>
        <v>Maria da Conceição Ruffeil Moreira</v>
      </c>
      <c r="AX533" s="540" t="str" cm="1">
        <f t="array" ref="AX53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33" s="58" t="str">
        <f>_xlfn.CONCAT(CONTRATOS[[#This Row],[ARP ou CONTRATO]],CONTRATOS[[#This Row],[N°ANO]])</f>
        <v>Contrato032/2022</v>
      </c>
      <c r="AZ533" s="293" t="str">
        <f>IF(ISNUMBER(FIND("8.666",AA533)),
"Nos termos da Portaria n° 3.615/2021-GP, a prorrogação de contratos administrativos deverá ser instaurada com antecedência mínima de 60 (sessenta) dias do término da vigência, mediante envio do respectivo expediente à SEADM, via SEI.",
IF(ISNUMBER(FIND("14.133",AA533)),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33" s="556"/>
    </row>
    <row r="534" spans="1:53" ht="60">
      <c r="A534" s="58" t="s">
        <v>2276</v>
      </c>
      <c r="B534" s="57" t="s">
        <v>646</v>
      </c>
      <c r="C534" s="93">
        <v>2023</v>
      </c>
      <c r="D534" s="57" t="s">
        <v>2246</v>
      </c>
      <c r="E534" s="58" t="s">
        <v>2247</v>
      </c>
      <c r="F534" s="59" t="s">
        <v>3050</v>
      </c>
      <c r="G534" s="115" t="s">
        <v>110</v>
      </c>
      <c r="H534" s="58" t="s">
        <v>327</v>
      </c>
      <c r="I534" s="60" t="s">
        <v>2249</v>
      </c>
      <c r="J534" s="61">
        <v>45093</v>
      </c>
      <c r="K534" s="62" t="str">
        <f>TEXT(J534,"DD/MM/AA")</f>
        <v>16/06/23</v>
      </c>
      <c r="L534" s="61">
        <v>45459</v>
      </c>
      <c r="M534" s="63" t="str">
        <f>TEXT(L534,"DD/MM/AA")</f>
        <v>16/06/24</v>
      </c>
      <c r="N534" s="115">
        <f>_xlfn.DAYS(CONTRATOS[[#This Row],[TÉRMINO]],CONTRATOS[[#This Row],[INÍCIO]])</f>
        <v>366</v>
      </c>
      <c r="O534" s="64" t="str">
        <f ca="1">IF(ISBLANK(CONTRATOS[[#This Row],[TÉRMINO]]),"-",IF(ISNUMBER(CONTRATOS[[#This Row],[TÉRMINO]]),IF(CONTRATOS[[#This Row],[TÉRMINO]]&lt;TODAY(),"EXPIRADO",CONTRATOS[[#This Row],[TÉRMINO]]-TODAY()),"INDETERMINADO"))</f>
        <v>EXPIRADO</v>
      </c>
      <c r="P534" s="64" t="str">
        <f ca="1">IF(O534="EXPIRADO","EXPIRADO",(IF(O534&lt;=30,"INFERIOR A 30 DIAS",(IF(O534&lt;=60,"INFERIOR A 60 DIAS",(IF(O534&lt;=90,"INFERIOR A 90 DIAS",(IF(O534&lt;=120,"INFERIOR A 120 DIAS",(IF(O534&lt;150,"INFERIOR A 150 DIAS",(IF(O534=150,"150 DIAS","SUPERIOR A 150 DIAS")))))))))))))</f>
        <v>EXPIRADO</v>
      </c>
      <c r="Q534" s="64" t="str">
        <f ca="1">IF(CONTRATOS[[#This Row],[TÉRMINO]]="","VIGENTE",IF(CONTRATOS[[#This Row],[TÉRMINO]]&gt;=TODAY(),"VIGENTE","EXPIRADO"))</f>
        <v>EXPIRADO</v>
      </c>
      <c r="R534" s="293">
        <v>663000</v>
      </c>
      <c r="S534" s="65" t="s">
        <v>60</v>
      </c>
      <c r="T534" s="66">
        <f>IF(LEFT(AY534,3)="ARP",
    0,
    IFERROR(VLOOKUP(AY534,'M.11 Contratos execução'!A:V,17,FALSE),0)
)</f>
        <v>0</v>
      </c>
      <c r="U534" s="58" t="s">
        <v>98</v>
      </c>
      <c r="V534" s="58" t="s">
        <v>3051</v>
      </c>
      <c r="W534" s="96" t="str" cm="1">
        <f t="array" ref="W53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34" s="96">
        <f>CONTRATOS[[#This Row],[VALOR GLOBAL INICIAL]]</f>
        <v>663000</v>
      </c>
      <c r="Y534" s="67" t="s">
        <v>2419</v>
      </c>
      <c r="AA534" s="58" t="s">
        <v>64</v>
      </c>
      <c r="AB534" s="58"/>
      <c r="AC534" s="58" t="s">
        <v>65</v>
      </c>
      <c r="AD534" s="116" t="str">
        <f>IF(CONTRATOS[[#This Row],[DIAS_CONTRATO]]&lt;=1800,"PRAZO LEGAL",IF(CONTRATOS[[#This Row],[DIAS_CONTRATO]]&lt;=2130,"EXCEPCIONAL","EMERGENCIAL"))</f>
        <v>PRAZO LEGAL</v>
      </c>
      <c r="AE534" s="58" t="str">
        <f>YEAR(L534) &amp; " - " &amp; IF(MONTH(L534)&lt;=3, "1º Trimestre", IF(MONTH(L534)&lt;=6, "2º Trimestre", IF(MONTH(L534)&lt;=9, "3º Trimestre", IF(MONTH(L534)&lt;=12, "4º Trimestre"))))</f>
        <v>2024 - 2º Trimestre</v>
      </c>
      <c r="AF534" s="130">
        <f>CONTRATOS[[#This Row],[TÉRMINO]]-60</f>
        <v>45399</v>
      </c>
      <c r="AG534" s="116" t="str">
        <f>IF(Z534="","Sem informação", IF(Z534&lt;=AF534, "Dentro do prazo", "Fora do prazo"))</f>
        <v>Sem informação</v>
      </c>
      <c r="AH534" s="79" t="s">
        <v>1306</v>
      </c>
      <c r="AI534" s="74" t="s">
        <v>3052</v>
      </c>
      <c r="AJ534" s="58" t="s">
        <v>349</v>
      </c>
      <c r="AK534" s="58" t="s">
        <v>69</v>
      </c>
      <c r="AL534" s="58" t="s">
        <v>487</v>
      </c>
      <c r="AM534" s="115" t="s">
        <v>69</v>
      </c>
      <c r="AN534" s="115" t="s">
        <v>69</v>
      </c>
      <c r="AO534" s="134" t="s">
        <v>3053</v>
      </c>
      <c r="AP534" s="143">
        <f ca="1">CONTRATOS[[#This Row],[TÉRMINO]]-TODAY()</f>
        <v>-715</v>
      </c>
      <c r="AQ534" s="58">
        <f>IF(YEAR(CONTRATOS[[#This Row],[TÉRMINO]])=2024,INT((MONTH(CONTRATOS[[#This Row],[TÉRMINO]])+2)/3),"")</f>
        <v>2</v>
      </c>
      <c r="AR534" s="58"/>
      <c r="AS534" s="58" t="str">
        <f ca="1">IF(TODAY()-AB534&gt;365,"Iniciar Processo de Reajuste","Aguardar anualidade")</f>
        <v>Iniciar Processo de Reajuste</v>
      </c>
      <c r="AT534" s="58" t="str">
        <f>_xlfn.CONCAT(TEXT(B534,"000"),"/",C534)</f>
        <v>048/2023</v>
      </c>
      <c r="AU534" s="58"/>
      <c r="AV534" s="58" t="str" cm="1">
        <f t="array" ref="AV534">IF(CONTRATOS[[#This Row],[NOME DO FISCAL ]]="Sem indicação",
   CONTRATOS[[#This Row],[NOME DO FISCAL ]],
   _xlfn.LET(
      _xlpm.s, " "&amp;TRIM(CONTRATOS[[#This Row],[NOME DO FISCAL ]]),
      _xlpm.n, LEN(_xlpm.s)-1,
      _xlpm.idx, _xlfn.SEQUENCE(1,_xlpm.n),
      _xlpm.letras, IF(MID(_xlpm.s,_xlpm.idx,1)=" ", MID(_xlpm.s,_xlpm.idx+1,1), ""),
      _xlfn.TEXTJOIN("",TRUE,_xlpm.letras)
   )
)</f>
        <v>DFP</v>
      </c>
      <c r="AW534" s="57" t="str">
        <f>IF(CONTRATOS[[#This Row],[FISCAL DEMANDANTE]]="sem indicação",CONTRATOS[[#This Row],[FISCAL TECNICO]],CONTRATOS[[#This Row],[FISCAL DEMANDANTE]])</f>
        <v>Daniel Fontes Pereira</v>
      </c>
      <c r="AX534" s="540" t="str" cm="1">
        <f t="array" ref="AX53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34" s="58" t="str">
        <f>_xlfn.CONCAT(CONTRATOS[[#This Row],[ARP ou CONTRATO]],CONTRATOS[[#This Row],[N°ANO]])</f>
        <v>Contrato048/2023</v>
      </c>
      <c r="AZ534" s="293" t="str">
        <f>IF(ISNUMBER(FIND("8.666",AA534)),
"Nos termos da Portaria n° 3.615/2021-GP, a prorrogação de contratos administrativos deverá ser instaurada com antecedência mínima de 60 (sessenta) dias do término da vigência, mediante envio do respectivo expediente à SEADM, via SEI.",
IF(ISNUMBER(FIND("14.133",AA534)),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34" s="556"/>
    </row>
    <row r="535" spans="1:53" ht="60">
      <c r="A535" s="58" t="s">
        <v>2276</v>
      </c>
      <c r="B535" s="57" t="s">
        <v>655</v>
      </c>
      <c r="C535" s="93">
        <v>2023</v>
      </c>
      <c r="D535" s="57" t="s">
        <v>3054</v>
      </c>
      <c r="E535" s="58" t="s">
        <v>519</v>
      </c>
      <c r="F535" s="59" t="s">
        <v>3055</v>
      </c>
      <c r="G535" s="115" t="s">
        <v>110</v>
      </c>
      <c r="H535" s="58" t="s">
        <v>327</v>
      </c>
      <c r="I535" s="60" t="s">
        <v>2249</v>
      </c>
      <c r="J535" s="61">
        <v>45093</v>
      </c>
      <c r="K535" s="62" t="str">
        <f>TEXT(J535,"DD/MM/AA")</f>
        <v>16/06/23</v>
      </c>
      <c r="L535" s="61">
        <v>45459</v>
      </c>
      <c r="M535" s="63" t="str">
        <f>TEXT(L535,"DD/MM/AA")</f>
        <v>16/06/24</v>
      </c>
      <c r="N535" s="115">
        <f>_xlfn.DAYS(CONTRATOS[[#This Row],[TÉRMINO]],CONTRATOS[[#This Row],[INÍCIO]])</f>
        <v>366</v>
      </c>
      <c r="O535" s="64" t="str">
        <f ca="1">IF(ISBLANK(CONTRATOS[[#This Row],[TÉRMINO]]),"-",IF(ISNUMBER(CONTRATOS[[#This Row],[TÉRMINO]]),IF(CONTRATOS[[#This Row],[TÉRMINO]]&lt;TODAY(),"EXPIRADO",CONTRATOS[[#This Row],[TÉRMINO]]-TODAY()),"INDETERMINADO"))</f>
        <v>EXPIRADO</v>
      </c>
      <c r="P535" s="64" t="str">
        <f ca="1">IF(O535="EXPIRADO","EXPIRADO",(IF(O535&lt;=30,"INFERIOR A 30 DIAS",(IF(O535&lt;=60,"INFERIOR A 60 DIAS",(IF(O535&lt;=90,"INFERIOR A 90 DIAS",(IF(O535&lt;=120,"INFERIOR A 120 DIAS",(IF(O535&lt;150,"INFERIOR A 150 DIAS",(IF(O535=150,"150 DIAS","SUPERIOR A 150 DIAS")))))))))))))</f>
        <v>EXPIRADO</v>
      </c>
      <c r="Q535" s="64" t="str">
        <f ca="1">IF(CONTRATOS[[#This Row],[TÉRMINO]]="","VIGENTE",IF(CONTRATOS[[#This Row],[TÉRMINO]]&gt;=TODAY(),"VIGENTE","EXPIRADO"))</f>
        <v>EXPIRADO</v>
      </c>
      <c r="R535" s="293">
        <v>132300</v>
      </c>
      <c r="S535" s="65" t="s">
        <v>60</v>
      </c>
      <c r="T535" s="66">
        <f>IF(LEFT(AY535,3)="ARP",
    0,
    IFERROR(VLOOKUP(AY535,'M.11 Contratos execução'!A:V,17,FALSE),0)
)</f>
        <v>0</v>
      </c>
      <c r="U535" s="58" t="s">
        <v>98</v>
      </c>
      <c r="V535" s="58" t="s">
        <v>3056</v>
      </c>
      <c r="W535" s="96" t="str" cm="1">
        <f t="array" ref="W53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35" s="96">
        <f>CONTRATOS[[#This Row],[VALOR GLOBAL INICIAL]]</f>
        <v>132300</v>
      </c>
      <c r="Y535" s="67" t="s">
        <v>2419</v>
      </c>
      <c r="AA535" s="58" t="s">
        <v>64</v>
      </c>
      <c r="AB535" s="58"/>
      <c r="AC535" s="58" t="s">
        <v>65</v>
      </c>
      <c r="AD535" s="116" t="str">
        <f>IF(CONTRATOS[[#This Row],[DIAS_CONTRATO]]&lt;=1800,"PRAZO LEGAL",IF(CONTRATOS[[#This Row],[DIAS_CONTRATO]]&lt;=2130,"EXCEPCIONAL","EMERGENCIAL"))</f>
        <v>PRAZO LEGAL</v>
      </c>
      <c r="AE535" s="58" t="str">
        <f>YEAR(L535) &amp; " - " &amp; IF(MONTH(L535)&lt;=3, "1º Trimestre", IF(MONTH(L535)&lt;=6, "2º Trimestre", IF(MONTH(L535)&lt;=9, "3º Trimestre", IF(MONTH(L535)&lt;=12, "4º Trimestre"))))</f>
        <v>2024 - 2º Trimestre</v>
      </c>
      <c r="AF535" s="130">
        <f>CONTRATOS[[#This Row],[TÉRMINO]]-60</f>
        <v>45399</v>
      </c>
      <c r="AG535" s="116" t="str">
        <f>IF(Z535="","Sem informação", IF(Z535&lt;=AF535, "Dentro do prazo", "Fora do prazo"))</f>
        <v>Sem informação</v>
      </c>
      <c r="AH535" s="79" t="s">
        <v>1306</v>
      </c>
      <c r="AI535" s="74" t="s">
        <v>3052</v>
      </c>
      <c r="AJ535" s="58" t="s">
        <v>349</v>
      </c>
      <c r="AK535" s="58" t="s">
        <v>69</v>
      </c>
      <c r="AL535" s="58" t="s">
        <v>487</v>
      </c>
      <c r="AM535" s="115" t="s">
        <v>69</v>
      </c>
      <c r="AN535" s="115" t="s">
        <v>69</v>
      </c>
      <c r="AO535" s="134" t="s">
        <v>3053</v>
      </c>
      <c r="AP535" s="143">
        <f ca="1">CONTRATOS[[#This Row],[TÉRMINO]]-TODAY()</f>
        <v>-715</v>
      </c>
      <c r="AQ535" s="58">
        <f>IF(YEAR(CONTRATOS[[#This Row],[TÉRMINO]])=2024,INT((MONTH(CONTRATOS[[#This Row],[TÉRMINO]])+2)/3),"")</f>
        <v>2</v>
      </c>
      <c r="AR535" s="58"/>
      <c r="AS535" s="58" t="str">
        <f ca="1">IF(TODAY()-AB535&gt;365,"Iniciar Processo de Reajuste","Aguardar anualidade")</f>
        <v>Iniciar Processo de Reajuste</v>
      </c>
      <c r="AT535" s="58" t="str">
        <f>_xlfn.CONCAT(TEXT(B535,"000"),"/",C535)</f>
        <v>049/2023</v>
      </c>
      <c r="AU535" s="58"/>
      <c r="AV535" s="58" t="str" cm="1">
        <f t="array" ref="AV535">IF(CONTRATOS[[#This Row],[NOME DO FISCAL ]]="Sem indicação",
   CONTRATOS[[#This Row],[NOME DO FISCAL ]],
   _xlfn.LET(
      _xlpm.s, " "&amp;TRIM(CONTRATOS[[#This Row],[NOME DO FISCAL ]]),
      _xlpm.n, LEN(_xlpm.s)-1,
      _xlpm.idx, _xlfn.SEQUENCE(1,_xlpm.n),
      _xlpm.letras, IF(MID(_xlpm.s,_xlpm.idx,1)=" ", MID(_xlpm.s,_xlpm.idx+1,1), ""),
      _xlfn.TEXTJOIN("",TRUE,_xlpm.letras)
   )
)</f>
        <v>DFP</v>
      </c>
      <c r="AW535" s="57" t="str">
        <f>IF(CONTRATOS[[#This Row],[FISCAL DEMANDANTE]]="sem indicação",CONTRATOS[[#This Row],[FISCAL TECNICO]],CONTRATOS[[#This Row],[FISCAL DEMANDANTE]])</f>
        <v>Daniel Fontes Pereira</v>
      </c>
      <c r="AX535" s="540" t="str" cm="1">
        <f t="array" ref="AX53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35" s="58" t="str">
        <f>_xlfn.CONCAT(CONTRATOS[[#This Row],[ARP ou CONTRATO]],CONTRATOS[[#This Row],[N°ANO]])</f>
        <v>Contrato049/2023</v>
      </c>
      <c r="AZ535" s="293" t="str">
        <f>IF(ISNUMBER(FIND("8.666",AA535)),
"Nos termos da Portaria n° 3.615/2021-GP, a prorrogação de contratos administrativos deverá ser instaurada com antecedência mínima de 60 (sessenta) dias do término da vigência, mediante envio do respectivo expediente à SEADM, via SEI.",
IF(ISNUMBER(FIND("14.133",AA535)),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35" s="556"/>
    </row>
    <row r="536" spans="1:53" ht="60">
      <c r="A536" s="58" t="s">
        <v>2276</v>
      </c>
      <c r="B536" s="57" t="s">
        <v>156</v>
      </c>
      <c r="C536" s="93">
        <v>2023</v>
      </c>
      <c r="D536" s="57" t="s">
        <v>3057</v>
      </c>
      <c r="E536" s="58" t="s">
        <v>3058</v>
      </c>
      <c r="F536" s="59" t="s">
        <v>3059</v>
      </c>
      <c r="G536" s="115" t="s">
        <v>110</v>
      </c>
      <c r="H536" s="60" t="s">
        <v>58</v>
      </c>
      <c r="I536" s="60" t="s">
        <v>2249</v>
      </c>
      <c r="J536" s="61">
        <v>45093</v>
      </c>
      <c r="K536" s="62" t="str">
        <f>TEXT(J536,"DD/MM/AA")</f>
        <v>16/06/23</v>
      </c>
      <c r="L536" s="61">
        <v>45459</v>
      </c>
      <c r="M536" s="63" t="str">
        <f>TEXT(L536,"DD/MM/AA")</f>
        <v>16/06/24</v>
      </c>
      <c r="N536" s="115">
        <f>_xlfn.DAYS(CONTRATOS[[#This Row],[TÉRMINO]],CONTRATOS[[#This Row],[INÍCIO]])</f>
        <v>366</v>
      </c>
      <c r="O536" s="64" t="str">
        <f ca="1">IF(ISBLANK(CONTRATOS[[#This Row],[TÉRMINO]]),"-",IF(ISNUMBER(CONTRATOS[[#This Row],[TÉRMINO]]),IF(CONTRATOS[[#This Row],[TÉRMINO]]&lt;TODAY(),"EXPIRADO",CONTRATOS[[#This Row],[TÉRMINO]]-TODAY()),"INDETERMINADO"))</f>
        <v>EXPIRADO</v>
      </c>
      <c r="P536" s="64" t="str">
        <f ca="1">IF(O536="EXPIRADO","EXPIRADO",(IF(O536&lt;=30,"INFERIOR A 30 DIAS",(IF(O536&lt;=60,"INFERIOR A 60 DIAS",(IF(O536&lt;=90,"INFERIOR A 90 DIAS",(IF(O536&lt;=120,"INFERIOR A 120 DIAS",(IF(O536&lt;150,"INFERIOR A 150 DIAS",(IF(O536=150,"150 DIAS","SUPERIOR A 150 DIAS")))))))))))))</f>
        <v>EXPIRADO</v>
      </c>
      <c r="Q536" s="64" t="str">
        <f ca="1">IF(CONTRATOS[[#This Row],[TÉRMINO]]="","VIGENTE",IF(CONTRATOS[[#This Row],[TÉRMINO]]&gt;=TODAY(),"VIGENTE","EXPIRADO"))</f>
        <v>EXPIRADO</v>
      </c>
      <c r="R536" s="293">
        <v>33467</v>
      </c>
      <c r="S536" s="65" t="s">
        <v>60</v>
      </c>
      <c r="T536" s="66">
        <f>IF(LEFT(AY536,3)="ARP",
    0,
    IFERROR(VLOOKUP(AY536,'M.11 Contratos execução'!A:V,17,FALSE),0)
)</f>
        <v>0</v>
      </c>
      <c r="U536" s="58" t="s">
        <v>98</v>
      </c>
      <c r="V536" s="58" t="s">
        <v>3060</v>
      </c>
      <c r="W536" s="96" t="str" cm="1">
        <f t="array" ref="W53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36" s="96">
        <f>CONTRATOS[[#This Row],[VALOR GLOBAL INICIAL]]</f>
        <v>33467</v>
      </c>
      <c r="Y536" s="67" t="s">
        <v>2419</v>
      </c>
      <c r="AA536" s="58" t="s">
        <v>64</v>
      </c>
      <c r="AB536" s="58"/>
      <c r="AC536" s="58" t="s">
        <v>65</v>
      </c>
      <c r="AD536" s="116" t="str">
        <f>IF(CONTRATOS[[#This Row],[DIAS_CONTRATO]]&lt;=1800,"PRAZO LEGAL",IF(CONTRATOS[[#This Row],[DIAS_CONTRATO]]&lt;=2130,"EXCEPCIONAL","EMERGENCIAL"))</f>
        <v>PRAZO LEGAL</v>
      </c>
      <c r="AE536" s="58" t="str">
        <f>YEAR(L536) &amp; " - " &amp; IF(MONTH(L536)&lt;=3, "1º Trimestre", IF(MONTH(L536)&lt;=6, "2º Trimestre", IF(MONTH(L536)&lt;=9, "3º Trimestre", IF(MONTH(L536)&lt;=12, "4º Trimestre"))))</f>
        <v>2024 - 2º Trimestre</v>
      </c>
      <c r="AF536" s="130">
        <f>CONTRATOS[[#This Row],[TÉRMINO]]-60</f>
        <v>45399</v>
      </c>
      <c r="AG536" s="116" t="str">
        <f>IF(Z536="","Sem informação", IF(Z536&lt;=AF536, "Dentro do prazo", "Fora do prazo"))</f>
        <v>Sem informação</v>
      </c>
      <c r="AH536" s="79" t="s">
        <v>1306</v>
      </c>
      <c r="AI536" s="74" t="s">
        <v>3052</v>
      </c>
      <c r="AJ536" s="58" t="s">
        <v>349</v>
      </c>
      <c r="AK536" s="58" t="s">
        <v>69</v>
      </c>
      <c r="AL536" s="58" t="s">
        <v>487</v>
      </c>
      <c r="AM536" s="115" t="s">
        <v>69</v>
      </c>
      <c r="AN536" s="115" t="s">
        <v>69</v>
      </c>
      <c r="AO536" s="134" t="s">
        <v>3053</v>
      </c>
      <c r="AP536" s="143">
        <f ca="1">CONTRATOS[[#This Row],[TÉRMINO]]-TODAY()</f>
        <v>-715</v>
      </c>
      <c r="AQ536" s="58">
        <f>IF(YEAR(CONTRATOS[[#This Row],[TÉRMINO]])=2024,INT((MONTH(CONTRATOS[[#This Row],[TÉRMINO]])+2)/3),"")</f>
        <v>2</v>
      </c>
      <c r="AR536" s="58"/>
      <c r="AS536" s="58" t="str">
        <f ca="1">IF(TODAY()-AB536&gt;365,"Iniciar Processo de Reajuste","Aguardar anualidade")</f>
        <v>Iniciar Processo de Reajuste</v>
      </c>
      <c r="AT536" s="58" t="str">
        <f>_xlfn.CONCAT(TEXT(B536,"000"),"/",C536)</f>
        <v>050/2023</v>
      </c>
      <c r="AU536" s="58"/>
      <c r="AV536" s="58" t="str" cm="1">
        <f t="array" ref="AV536">IF(CONTRATOS[[#This Row],[NOME DO FISCAL ]]="Sem indicação",
   CONTRATOS[[#This Row],[NOME DO FISCAL ]],
   _xlfn.LET(
      _xlpm.s, " "&amp;TRIM(CONTRATOS[[#This Row],[NOME DO FISCAL ]]),
      _xlpm.n, LEN(_xlpm.s)-1,
      _xlpm.idx, _xlfn.SEQUENCE(1,_xlpm.n),
      _xlpm.letras, IF(MID(_xlpm.s,_xlpm.idx,1)=" ", MID(_xlpm.s,_xlpm.idx+1,1), ""),
      _xlfn.TEXTJOIN("",TRUE,_xlpm.letras)
   )
)</f>
        <v>DFP</v>
      </c>
      <c r="AW536" s="57" t="str">
        <f>IF(CONTRATOS[[#This Row],[FISCAL DEMANDANTE]]="sem indicação",CONTRATOS[[#This Row],[FISCAL TECNICO]],CONTRATOS[[#This Row],[FISCAL DEMANDANTE]])</f>
        <v>Daniel Fontes Pereira</v>
      </c>
      <c r="AX536" s="540" t="str" cm="1">
        <f t="array" ref="AX53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36" s="58" t="str">
        <f>_xlfn.CONCAT(CONTRATOS[[#This Row],[ARP ou CONTRATO]],CONTRATOS[[#This Row],[N°ANO]])</f>
        <v>Contrato050/2023</v>
      </c>
      <c r="AZ536" s="293" t="str">
        <f>IF(ISNUMBER(FIND("8.666",AA536)),
"Nos termos da Portaria n° 3.615/2021-GP, a prorrogação de contratos administrativos deverá ser instaurada com antecedência mínima de 60 (sessenta) dias do término da vigência, mediante envio do respectivo expediente à SEADM, via SEI.",
IF(ISNUMBER(FIND("14.133",AA536)),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36" s="556"/>
    </row>
    <row r="537" spans="1:53" ht="60">
      <c r="A537" s="58" t="s">
        <v>2276</v>
      </c>
      <c r="B537" s="68" t="s">
        <v>383</v>
      </c>
      <c r="C537" s="69">
        <v>2022</v>
      </c>
      <c r="D537" s="57" t="s">
        <v>3061</v>
      </c>
      <c r="E537" s="58" t="s">
        <v>1248</v>
      </c>
      <c r="F537" s="59" t="s">
        <v>3062</v>
      </c>
      <c r="G537" s="115" t="s">
        <v>76</v>
      </c>
      <c r="H537" s="60" t="s">
        <v>58</v>
      </c>
      <c r="I537" s="60" t="s">
        <v>3063</v>
      </c>
      <c r="J537" s="61">
        <v>44851</v>
      </c>
      <c r="K537" s="62" t="str">
        <f>TEXT(J537,"DD/MM/AA")</f>
        <v>17/10/22</v>
      </c>
      <c r="L537" s="61">
        <v>45460</v>
      </c>
      <c r="M537" s="63" t="str">
        <f>TEXT(L537,"DD/MM/AA")</f>
        <v>17/06/24</v>
      </c>
      <c r="N537" s="115">
        <f>_xlfn.DAYS(CONTRATOS[[#This Row],[TÉRMINO]],CONTRATOS[[#This Row],[INÍCIO]])</f>
        <v>609</v>
      </c>
      <c r="O537" s="64" t="str">
        <f ca="1">IF(ISBLANK(CONTRATOS[[#This Row],[TÉRMINO]]),"-",IF(ISNUMBER(CONTRATOS[[#This Row],[TÉRMINO]]),IF(CONTRATOS[[#This Row],[TÉRMINO]]&lt;TODAY(),"EXPIRADO",CONTRATOS[[#This Row],[TÉRMINO]]-TODAY()),"INDETERMINADO"))</f>
        <v>EXPIRADO</v>
      </c>
      <c r="P537" s="64" t="str">
        <f ca="1">IF(O537="EXPIRADO","EXPIRADO",(IF(O537&lt;=30,"INFERIOR A 30 DIAS",(IF(O537&lt;=60,"INFERIOR A 60 DIAS",(IF(O537&lt;=90,"INFERIOR A 90 DIAS",(IF(O537&lt;=120,"INFERIOR A 120 DIAS",(IF(O537&lt;150,"INFERIOR A 150 DIAS",(IF(O537=150,"150 DIAS","SUPERIOR A 150 DIAS")))))))))))))</f>
        <v>EXPIRADO</v>
      </c>
      <c r="Q537" s="64" t="str">
        <f ca="1">IF(CONTRATOS[[#This Row],[TÉRMINO]]="","VIGENTE",IF(CONTRATOS[[#This Row],[TÉRMINO]]&gt;=TODAY(),"VIGENTE","EXPIRADO"))</f>
        <v>EXPIRADO</v>
      </c>
      <c r="R537" s="72">
        <v>894873.7</v>
      </c>
      <c r="S537" s="65" t="s">
        <v>60</v>
      </c>
      <c r="T537" s="66">
        <f>IF(LEFT(AY537,3)="ARP",
    0,
    IFERROR(VLOOKUP(AY537,'M.11 Contratos execução'!A:V,17,FALSE),0)
)</f>
        <v>0</v>
      </c>
      <c r="U537" s="58" t="s">
        <v>61</v>
      </c>
      <c r="V537" s="58" t="s">
        <v>3064</v>
      </c>
      <c r="W537" s="96" t="str" cm="1">
        <f t="array" ref="W53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37" s="96">
        <f>CONTRATOS[[#This Row],[VALOR GLOBAL INICIAL]]</f>
        <v>894873.7</v>
      </c>
      <c r="Y537" s="67" t="s">
        <v>3065</v>
      </c>
      <c r="Z537" s="157">
        <v>45398</v>
      </c>
      <c r="AA537" s="58" t="s">
        <v>64</v>
      </c>
      <c r="AB537" s="58"/>
      <c r="AC537" s="58" t="s">
        <v>101</v>
      </c>
      <c r="AD537" s="116" t="str">
        <f>IF(CONTRATOS[[#This Row],[DIAS_CONTRATO]]&lt;=1800,"PRAZO LEGAL",IF(CONTRATOS[[#This Row],[DIAS_CONTRATO]]&lt;=2130,"EXCEPCIONAL","EMERGENCIAL"))</f>
        <v>PRAZO LEGAL</v>
      </c>
      <c r="AE537" s="58" t="str">
        <f>YEAR(L537) &amp; " - " &amp; IF(MONTH(L537)&lt;=3, "1º Trimestre", IF(MONTH(L537)&lt;=6, "2º Trimestre", IF(MONTH(L537)&lt;=9, "3º Trimestre", IF(MONTH(L537)&lt;=12, "4º Trimestre"))))</f>
        <v>2024 - 2º Trimestre</v>
      </c>
      <c r="AF537" s="130">
        <f>CONTRATOS[[#This Row],[TÉRMINO]]-60</f>
        <v>45400</v>
      </c>
      <c r="AG537" s="116" t="str">
        <f>IF(Z537="","Sem informação", IF(Z537&lt;=AF537, "Dentro do prazo", "Fora do prazo"))</f>
        <v>Dentro do prazo</v>
      </c>
      <c r="AH537" s="79" t="s">
        <v>1306</v>
      </c>
      <c r="AJ537" s="58" t="s">
        <v>2184</v>
      </c>
      <c r="AK537" s="58" t="s">
        <v>126</v>
      </c>
      <c r="AL537" s="58" t="s">
        <v>126</v>
      </c>
      <c r="AM537" s="115" t="s">
        <v>69</v>
      </c>
      <c r="AN537" s="115" t="s">
        <v>888</v>
      </c>
      <c r="AO537" s="134" t="s">
        <v>3066</v>
      </c>
      <c r="AP537" s="143">
        <f ca="1">CONTRATOS[[#This Row],[TÉRMINO]]-TODAY()</f>
        <v>-714</v>
      </c>
      <c r="AQ537" s="58">
        <f>IF(YEAR(CONTRATOS[[#This Row],[TÉRMINO]])=2024,INT((MONTH(CONTRATOS[[#This Row],[TÉRMINO]])+2)/3),"")</f>
        <v>2</v>
      </c>
      <c r="AR537" s="58"/>
      <c r="AS537" s="58" t="str">
        <f ca="1">IF(TODAY()-AB537&gt;365,"Iniciar Processo de Reajuste","Aguardar anualidade")</f>
        <v>Iniciar Processo de Reajuste</v>
      </c>
      <c r="AT537" s="58" t="str">
        <f>_xlfn.CONCAT(TEXT(B537,"000"),"/",C537)</f>
        <v>086/2022</v>
      </c>
      <c r="AU537" s="58"/>
      <c r="AV537" s="58" t="str" cm="1">
        <f t="array" ref="AV537">IF(CONTRATOS[[#This Row],[NOME DO FISCAL ]]="Sem indicação",
   CONTRATOS[[#This Row],[NOME DO FISCAL ]],
   _xlfn.LET(
      _xlpm.s, " "&amp;TRIM(CONTRATOS[[#This Row],[NOME DO FISCAL ]]),
      _xlpm.n, LEN(_xlpm.s)-1,
      _xlpm.idx, _xlfn.SEQUENCE(1,_xlpm.n),
      _xlpm.letras, IF(MID(_xlpm.s,_xlpm.idx,1)=" ", MID(_xlpm.s,_xlpm.idx+1,1), ""),
      _xlfn.TEXTJOIN("",TRUE,_xlpm.letras)
   )
)</f>
        <v>COSdS</v>
      </c>
      <c r="AW537" s="57" t="str">
        <f>IF(CONTRATOS[[#This Row],[FISCAL DEMANDANTE]]="sem indicação",CONTRATOS[[#This Row],[FISCAL TECNICO]],CONTRATOS[[#This Row],[FISCAL DEMANDANTE]])</f>
        <v>Claudio Ormindo Silva dos Santos</v>
      </c>
      <c r="AX537" s="540" t="str" cm="1">
        <f t="array" ref="AX53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37" s="58" t="str">
        <f>_xlfn.CONCAT(CONTRATOS[[#This Row],[ARP ou CONTRATO]],CONTRATOS[[#This Row],[N°ANO]])</f>
        <v>Contrato086/2022</v>
      </c>
      <c r="AZ537" s="293" t="str">
        <f>IF(ISNUMBER(FIND("8.666",AA537)),
"Nos termos da Portaria n° 3.615/2021-GP, a prorrogação de contratos administrativos deverá ser instaurada com antecedência mínima de 60 (sessenta) dias do término da vigência, mediante envio do respectivo expediente à SEADM, via SEI.",
IF(ISNUMBER(FIND("14.133",AA537)),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37" s="556"/>
    </row>
    <row r="538" spans="1:53" ht="39.6" customHeight="1">
      <c r="A538" s="58" t="s">
        <v>2276</v>
      </c>
      <c r="B538" s="68" t="s">
        <v>939</v>
      </c>
      <c r="C538" s="69" t="s">
        <v>2056</v>
      </c>
      <c r="D538" s="57" t="s">
        <v>894</v>
      </c>
      <c r="E538" s="58" t="s">
        <v>1475</v>
      </c>
      <c r="F538" s="59" t="s">
        <v>3067</v>
      </c>
      <c r="G538" s="115" t="s">
        <v>144</v>
      </c>
      <c r="H538" s="60" t="s">
        <v>58</v>
      </c>
      <c r="I538" s="60" t="s">
        <v>3068</v>
      </c>
      <c r="J538" s="61">
        <v>43480</v>
      </c>
      <c r="K538" s="62" t="str">
        <f>TEXT(J538,"DD/MM/AA")</f>
        <v>15/01/19</v>
      </c>
      <c r="L538" s="61">
        <v>45412</v>
      </c>
      <c r="M538" s="63" t="str">
        <f>TEXT(L538,"DD/MM/AA")</f>
        <v>30/04/24</v>
      </c>
      <c r="N538" s="62">
        <f>_xlfn.DAYS(CONTRATOS[[#This Row],[TÉRMINO]],CONTRATOS[[#This Row],[INÍCIO]])</f>
        <v>1932</v>
      </c>
      <c r="O538" s="64" t="str">
        <f ca="1">IF(ISBLANK(CONTRATOS[[#This Row],[TÉRMINO]]),"-",IF(ISNUMBER(CONTRATOS[[#This Row],[TÉRMINO]]),IF(CONTRATOS[[#This Row],[TÉRMINO]]&lt;TODAY(),"EXPIRADO",CONTRATOS[[#This Row],[TÉRMINO]]-TODAY()),"INDETERMINADO"))</f>
        <v>EXPIRADO</v>
      </c>
      <c r="P538" s="64" t="str">
        <f ca="1">IF(O538="EXPIRADO","EXPIRADO",(IF(O538&lt;=30,"INFERIOR A 30 DIAS",(IF(O538&lt;=60,"INFERIOR A 60 DIAS",(IF(O538&lt;=90,"INFERIOR A 90 DIAS",(IF(O538&lt;=120,"INFERIOR A 120 DIAS",(IF(O538&lt;150,"INFERIOR A 150 DIAS",(IF(O538=150,"150 DIAS","SUPERIOR A 150 DIAS")))))))))))))</f>
        <v>EXPIRADO</v>
      </c>
      <c r="Q538" s="64" t="str">
        <f ca="1">IF(CONTRATOS[[#This Row],[TÉRMINO]]="","VIGENTE",IF(CONTRATOS[[#This Row],[TÉRMINO]]&gt;=TODAY(),"VIGENTE","EXPIRADO"))</f>
        <v>EXPIRADO</v>
      </c>
      <c r="R538" s="72">
        <v>12984529.5</v>
      </c>
      <c r="S538" s="65" t="s">
        <v>60</v>
      </c>
      <c r="T538" s="66">
        <f>IF(LEFT(AY538,3)="ARP",
    0,
    IFERROR(VLOOKUP(AY538,'M.11 Contratos execução'!A:V,17,FALSE),0)
)</f>
        <v>0</v>
      </c>
      <c r="U538" s="58" t="s">
        <v>98</v>
      </c>
      <c r="V538" s="58" t="s">
        <v>3069</v>
      </c>
      <c r="W538" s="96" t="str" cm="1">
        <f t="array" ref="W53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38" s="96">
        <f>CONTRATOS[[#This Row],[VALOR GLOBAL INICIAL]]</f>
        <v>12984529.5</v>
      </c>
      <c r="Y538" s="67" t="s">
        <v>3070</v>
      </c>
      <c r="Z538" s="158"/>
      <c r="AA538" s="58" t="s">
        <v>64</v>
      </c>
      <c r="AB538" s="58"/>
      <c r="AC538" s="58" t="s">
        <v>101</v>
      </c>
      <c r="AD538" s="58" t="str">
        <f>IF(CONTRATOS[[#This Row],[DIAS_CONTRATO]]&lt;=1800,"PRAZO LEGAL",IF(CONTRATOS[[#This Row],[DIAS_CONTRATO]]&lt;=2130,"EXCEPCIONAL","EMERGENCIAL"))</f>
        <v>EXCEPCIONAL</v>
      </c>
      <c r="AE538" s="58" t="str">
        <f>YEAR(L538) &amp; " - " &amp; IF(MONTH(L538)&lt;=3, "1º Trimestre", IF(MONTH(L538)&lt;=6, "2º Trimestre", IF(MONTH(L538)&lt;=9, "3º Trimestre", IF(MONTH(L538)&lt;=12, "4º Trimestre"))))</f>
        <v>2024 - 2º Trimestre</v>
      </c>
      <c r="AF538" s="61">
        <f>CONTRATOS[[#This Row],[TÉRMINO]]-60</f>
        <v>45352</v>
      </c>
      <c r="AG538" s="116" t="str">
        <f>IF(Z538="","Sem informação", IF(Z538&lt;=AF538, "Dentro do prazo", "Fora do prazo"))</f>
        <v>Sem informação</v>
      </c>
      <c r="AH538" s="79" t="s">
        <v>115</v>
      </c>
      <c r="AJ538" s="58" t="s">
        <v>1070</v>
      </c>
      <c r="AK538" s="58" t="s">
        <v>1070</v>
      </c>
      <c r="AL538" s="58" t="s">
        <v>487</v>
      </c>
      <c r="AM538" s="115" t="s">
        <v>322</v>
      </c>
      <c r="AN538" s="115" t="s">
        <v>1392</v>
      </c>
      <c r="AO538" s="172" t="s">
        <v>3071</v>
      </c>
      <c r="AP538" s="143">
        <f ca="1">CONTRATOS[[#This Row],[TÉRMINO]]-TODAY()</f>
        <v>-762</v>
      </c>
      <c r="AQ538" s="58">
        <f>IF(YEAR(CONTRATOS[[#This Row],[TÉRMINO]])=2024,INT((MONTH(CONTRATOS[[#This Row],[TÉRMINO]])+2)/3),"")</f>
        <v>2</v>
      </c>
      <c r="AR538" s="58"/>
      <c r="AS538" s="58" t="str">
        <f ca="1">IF(TODAY()-AB538&gt;365,"Iniciar Processo de Reajuste","Aguardar anualidade")</f>
        <v>Iniciar Processo de Reajuste</v>
      </c>
      <c r="AT538" s="58" t="str">
        <f>_xlfn.CONCAT(TEXT(B538,"000"),"/",C538)</f>
        <v>001/2019</v>
      </c>
      <c r="AU538" s="58"/>
      <c r="AV538" s="58" t="str" cm="1">
        <f t="array" ref="AV538">IF(CONTRATOS[[#This Row],[NOME DO FISCAL ]]="Sem indicação",
   CONTRATOS[[#This Row],[NOME DO FISCAL ]],
   _xlfn.LET(
      _xlpm.s, " "&amp;TRIM(CONTRATOS[[#This Row],[NOME DO FISCAL ]]),
      _xlpm.n, LEN(_xlpm.s)-1,
      _xlpm.idx, _xlfn.SEQUENCE(1,_xlpm.n),
      _xlpm.letras, IF(MID(_xlpm.s,_xlpm.idx,1)=" ", MID(_xlpm.s,_xlpm.idx+1,1), ""),
      _xlfn.TEXTJOIN("",TRUE,_xlpm.letras)
   )
)</f>
        <v>RSdN</v>
      </c>
      <c r="AW538" s="57" t="str">
        <f>IF(CONTRATOS[[#This Row],[FISCAL DEMANDANTE]]="sem indicação",CONTRATOS[[#This Row],[FISCAL TECNICO]],CONTRATOS[[#This Row],[FISCAL DEMANDANTE]])</f>
        <v>Ramon Santos do Nascimento</v>
      </c>
      <c r="AX538" s="540" t="str" cm="1">
        <f t="array" ref="AX53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38" s="58" t="str">
        <f>_xlfn.CONCAT(CONTRATOS[[#This Row],[ARP ou CONTRATO]],CONTRATOS[[#This Row],[N°ANO]])</f>
        <v>Contrato001/2019</v>
      </c>
      <c r="AZ538" s="293" t="str">
        <f>IF(ISNUMBER(FIND("8.666",AA538)),
"Nos termos da Portaria n° 3.615/2021-GP, a prorrogação de contratos administrativos deverá ser instaurada com antecedência mínima de 60 (sessenta) dias do término da vigência, mediante envio do respectivo expediente à SEADM, via SEI.",
IF(ISNUMBER(FIND("14.133",AA538)),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38" s="556"/>
    </row>
    <row r="539" spans="1:53" ht="60">
      <c r="A539" s="58" t="s">
        <v>2276</v>
      </c>
      <c r="B539" s="68" t="s">
        <v>534</v>
      </c>
      <c r="C539" s="69">
        <v>2021</v>
      </c>
      <c r="D539" s="57" t="s">
        <v>3072</v>
      </c>
      <c r="E539" s="58" t="s">
        <v>3073</v>
      </c>
      <c r="F539" s="59" t="s">
        <v>3074</v>
      </c>
      <c r="G539" s="115" t="s">
        <v>57</v>
      </c>
      <c r="H539" s="60" t="s">
        <v>58</v>
      </c>
      <c r="I539" s="60" t="s">
        <v>3075</v>
      </c>
      <c r="J539" s="61">
        <v>44526</v>
      </c>
      <c r="K539" s="62" t="str">
        <f>TEXT(J539,"DD/MM/AA")</f>
        <v>26/11/21</v>
      </c>
      <c r="L539" s="61">
        <v>45427</v>
      </c>
      <c r="M539" s="63" t="str">
        <f>TEXT(L539,"DD/MM/AA")</f>
        <v>15/05/24</v>
      </c>
      <c r="N539" s="62">
        <f>_xlfn.DAYS(CONTRATOS[[#This Row],[TÉRMINO]],CONTRATOS[[#This Row],[INÍCIO]])</f>
        <v>901</v>
      </c>
      <c r="O539" s="64" t="str">
        <f ca="1">IF(ISBLANK(CONTRATOS[[#This Row],[TÉRMINO]]),"-",IF(ISNUMBER(CONTRATOS[[#This Row],[TÉRMINO]]),IF(CONTRATOS[[#This Row],[TÉRMINO]]&lt;TODAY(),"EXPIRADO",CONTRATOS[[#This Row],[TÉRMINO]]-TODAY()),"INDETERMINADO"))</f>
        <v>EXPIRADO</v>
      </c>
      <c r="P539" s="64" t="str">
        <f ca="1">IF(O539="EXPIRADO","EXPIRADO",(IF(O539&lt;=30,"INFERIOR A 30 DIAS",(IF(O539&lt;=60,"INFERIOR A 60 DIAS",(IF(O539&lt;=90,"INFERIOR A 90 DIAS",(IF(O539&lt;=120,"INFERIOR A 120 DIAS",(IF(O539&lt;150,"INFERIOR A 150 DIAS",(IF(O539=150,"150 DIAS","SUPERIOR A 150 DIAS")))))))))))))</f>
        <v>EXPIRADO</v>
      </c>
      <c r="Q539" s="64" t="str">
        <f ca="1">IF(CONTRATOS[[#This Row],[TÉRMINO]]="","VIGENTE",IF(CONTRATOS[[#This Row],[TÉRMINO]]&gt;=TODAY(),"VIGENTE","EXPIRADO"))</f>
        <v>EXPIRADO</v>
      </c>
      <c r="R539" s="72">
        <v>70500</v>
      </c>
      <c r="S539" s="65" t="s">
        <v>60</v>
      </c>
      <c r="T539" s="66">
        <f>IF(LEFT(AY539,3)="ARP",
    0,
    IFERROR(VLOOKUP(AY539,'M.11 Contratos execução'!A:V,17,FALSE),0)
)</f>
        <v>0</v>
      </c>
      <c r="U539" s="58" t="s">
        <v>98</v>
      </c>
      <c r="V539" s="58" t="s">
        <v>3076</v>
      </c>
      <c r="W539" s="96" t="str" cm="1">
        <f t="array" ref="W53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39" s="96">
        <f>CONTRATOS[[#This Row],[VALOR GLOBAL INICIAL]]</f>
        <v>70500</v>
      </c>
      <c r="Y539" s="67" t="s">
        <v>3077</v>
      </c>
      <c r="Z539" s="158"/>
      <c r="AA539" s="58" t="s">
        <v>64</v>
      </c>
      <c r="AB539" s="58"/>
      <c r="AC539" s="58" t="s">
        <v>65</v>
      </c>
      <c r="AD539" s="58" t="str">
        <f>IF(CONTRATOS[[#This Row],[DIAS_CONTRATO]]&lt;=1800,"PRAZO LEGAL",IF(CONTRATOS[[#This Row],[DIAS_CONTRATO]]&lt;=2130,"EXCEPCIONAL","EMERGENCIAL"))</f>
        <v>PRAZO LEGAL</v>
      </c>
      <c r="AE539" s="58" t="str">
        <f>YEAR(L539) &amp; " - " &amp; IF(MONTH(L539)&lt;=3, "1º Trimestre", IF(MONTH(L539)&lt;=6, "2º Trimestre", IF(MONTH(L539)&lt;=9, "3º Trimestre", IF(MONTH(L539)&lt;=12, "4º Trimestre"))))</f>
        <v>2024 - 2º Trimestre</v>
      </c>
      <c r="AF539" s="61">
        <f>CONTRATOS[[#This Row],[TÉRMINO]]-60</f>
        <v>45367</v>
      </c>
      <c r="AG539" s="116" t="str">
        <f>IF(Z539="","Sem informação", IF(Z539&lt;=AF539, "Dentro do prazo", "Fora do prazo"))</f>
        <v>Sem informação</v>
      </c>
      <c r="AH539" s="79" t="s">
        <v>115</v>
      </c>
      <c r="AJ539" s="58" t="s">
        <v>487</v>
      </c>
      <c r="AK539" s="58" t="s">
        <v>487</v>
      </c>
      <c r="AL539" s="58" t="s">
        <v>1486</v>
      </c>
      <c r="AM539" s="115" t="s">
        <v>1070</v>
      </c>
      <c r="AN539" s="115" t="s">
        <v>1392</v>
      </c>
      <c r="AO539" s="134" t="s">
        <v>3078</v>
      </c>
      <c r="AP539" s="143">
        <f ca="1">CONTRATOS[[#This Row],[TÉRMINO]]-TODAY()</f>
        <v>-747</v>
      </c>
      <c r="AQ539" s="58">
        <f>IF(YEAR(CONTRATOS[[#This Row],[TÉRMINO]])=2024,INT((MONTH(CONTRATOS[[#This Row],[TÉRMINO]])+2)/3),"")</f>
        <v>2</v>
      </c>
      <c r="AR539" s="58"/>
      <c r="AS539" s="58" t="str">
        <f ca="1">IF(TODAY()-AB539&gt;365,"Iniciar Processo de Reajuste","Aguardar anualidade")</f>
        <v>Iniciar Processo de Reajuste</v>
      </c>
      <c r="AT539" s="58" t="str">
        <f>_xlfn.CONCAT(TEXT(B539,"000"),"/",C539)</f>
        <v>069/2021</v>
      </c>
      <c r="AU539" s="58"/>
      <c r="AV539" s="58" t="str" cm="1">
        <f t="array" ref="AV539">IF(CONTRATOS[[#This Row],[NOME DO FISCAL ]]="Sem indicação",
   CONTRATOS[[#This Row],[NOME DO FISCAL ]],
   _xlfn.LET(
      _xlpm.s, " "&amp;TRIM(CONTRATOS[[#This Row],[NOME DO FISCAL ]]),
      _xlpm.n, LEN(_xlpm.s)-1,
      _xlpm.idx, _xlfn.SEQUENCE(1,_xlpm.n),
      _xlpm.letras, IF(MID(_xlpm.s,_xlpm.idx,1)=" ", MID(_xlpm.s,_xlpm.idx+1,1), ""),
      _xlfn.TEXTJOIN("",TRUE,_xlpm.letras)
   )
)</f>
        <v>DFP</v>
      </c>
      <c r="AW539" s="57" t="str">
        <f>IF(CONTRATOS[[#This Row],[FISCAL DEMANDANTE]]="sem indicação",CONTRATOS[[#This Row],[FISCAL TECNICO]],CONTRATOS[[#This Row],[FISCAL DEMANDANTE]])</f>
        <v>Daniel Fontes Pereira</v>
      </c>
      <c r="AX539" s="540" t="str" cm="1">
        <f t="array" ref="AX53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39" s="58" t="str">
        <f>_xlfn.CONCAT(CONTRATOS[[#This Row],[ARP ou CONTRATO]],CONTRATOS[[#This Row],[N°ANO]])</f>
        <v>Contrato069/2021</v>
      </c>
      <c r="AZ539" s="293" t="str">
        <f>IF(ISNUMBER(FIND("8.666",AA539)),
"Nos termos da Portaria n° 3.615/2021-GP, a prorrogação de contratos administrativos deverá ser instaurada com antecedência mínima de 60 (sessenta) dias do término da vigência, mediante envio do respectivo expediente à SEADM, via SEI.",
IF(ISNUMBER(FIND("14.133",AA539)),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39" s="556"/>
    </row>
    <row r="540" spans="1:53" ht="63.75" customHeight="1">
      <c r="A540" s="58" t="s">
        <v>2276</v>
      </c>
      <c r="B540" s="68" t="s">
        <v>829</v>
      </c>
      <c r="C540" s="69">
        <v>2022</v>
      </c>
      <c r="D540" s="57" t="s">
        <v>3079</v>
      </c>
      <c r="E540" s="58" t="s">
        <v>3080</v>
      </c>
      <c r="F540" s="138" t="s">
        <v>3081</v>
      </c>
      <c r="G540" s="115" t="s">
        <v>277</v>
      </c>
      <c r="H540" s="58" t="s">
        <v>1792</v>
      </c>
      <c r="I540" s="60" t="s">
        <v>2290</v>
      </c>
      <c r="J540" s="61">
        <v>44834</v>
      </c>
      <c r="K540" s="62" t="str">
        <f>TEXT(J540,"DD/MM/AA")</f>
        <v>30/09/22</v>
      </c>
      <c r="L540" s="61">
        <v>45381</v>
      </c>
      <c r="M540" s="63" t="str">
        <f>TEXT(L540,"DD/MM/AA")</f>
        <v>30/03/24</v>
      </c>
      <c r="N540" s="115">
        <f>_xlfn.DAYS(CONTRATOS[[#This Row],[TÉRMINO]],CONTRATOS[[#This Row],[INÍCIO]])</f>
        <v>547</v>
      </c>
      <c r="O540" s="64" t="str">
        <f ca="1">IF(ISBLANK(CONTRATOS[[#This Row],[TÉRMINO]]),"-",IF(ISNUMBER(CONTRATOS[[#This Row],[TÉRMINO]]),IF(CONTRATOS[[#This Row],[TÉRMINO]]&lt;TODAY(),"EXPIRADO",CONTRATOS[[#This Row],[TÉRMINO]]-TODAY()),"INDETERMINADO"))</f>
        <v>EXPIRADO</v>
      </c>
      <c r="P540" s="64" t="str">
        <f ca="1">IF(O540="EXPIRADO","EXPIRADO",(IF(O540&lt;=30,"INFERIOR A 30 DIAS",(IF(O540&lt;=60,"INFERIOR A 60 DIAS",(IF(O540&lt;=90,"INFERIOR A 90 DIAS",(IF(O540&lt;=120,"INFERIOR A 120 DIAS",(IF(O540&lt;150,"INFERIOR A 150 DIAS",(IF(O540=150,"150 DIAS","SUPERIOR A 150 DIAS")))))))))))))</f>
        <v>EXPIRADO</v>
      </c>
      <c r="Q540" s="64" t="str">
        <f ca="1">IF(CONTRATOS[[#This Row],[TÉRMINO]]="","VIGENTE",IF(CONTRATOS[[#This Row],[TÉRMINO]]&gt;=TODAY(),"VIGENTE","EXPIRADO"))</f>
        <v>EXPIRADO</v>
      </c>
      <c r="R540" s="72">
        <v>447888.13</v>
      </c>
      <c r="S540" s="65" t="s">
        <v>60</v>
      </c>
      <c r="T540" s="66">
        <f>IF(LEFT(AY540,3)="ARP",
    0,
    IFERROR(VLOOKUP(AY540,'M.11 Contratos execução'!A:V,17,FALSE),0)
)</f>
        <v>0</v>
      </c>
      <c r="U540" s="58" t="s">
        <v>61</v>
      </c>
      <c r="V540" s="58" t="s">
        <v>3082</v>
      </c>
      <c r="W540" s="96" t="str" cm="1">
        <f t="array" ref="W54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40" s="96">
        <f>CONTRATOS[[#This Row],[VALOR GLOBAL INICIAL]]</f>
        <v>447888.13</v>
      </c>
      <c r="Y540" s="67" t="s">
        <v>3083</v>
      </c>
      <c r="AA540" s="58" t="s">
        <v>64</v>
      </c>
      <c r="AB540" s="58"/>
      <c r="AC540" s="58" t="s">
        <v>65</v>
      </c>
      <c r="AD540" s="116" t="str">
        <f>IF(CONTRATOS[[#This Row],[DIAS_CONTRATO]]&lt;=1800,"PRAZO LEGAL",IF(CONTRATOS[[#This Row],[DIAS_CONTRATO]]&lt;=2130,"EXCEPCIONAL","EMERGENCIAL"))</f>
        <v>PRAZO LEGAL</v>
      </c>
      <c r="AE540" s="58" t="str">
        <f>YEAR(L540) &amp; " - " &amp; IF(MONTH(L540)&lt;=3, "1º Trimestre", IF(MONTH(L540)&lt;=6, "2º Trimestre", IF(MONTH(L540)&lt;=9, "3º Trimestre", IF(MONTH(L540)&lt;=12, "4º Trimestre"))))</f>
        <v>2024 - 1º Trimestre</v>
      </c>
      <c r="AF540" s="130">
        <f>CONTRATOS[[#This Row],[TÉRMINO]]-60</f>
        <v>45321</v>
      </c>
      <c r="AG540" s="116" t="str">
        <f>IF(Z540="","Sem informação", IF(Z540&lt;=AF540, "Dentro do prazo", "Fora do prazo"))</f>
        <v>Sem informação</v>
      </c>
      <c r="AH540" s="79" t="s">
        <v>115</v>
      </c>
      <c r="AJ540" s="58" t="s">
        <v>1796</v>
      </c>
      <c r="AK540" s="58" t="s">
        <v>69</v>
      </c>
      <c r="AL540" s="58" t="s">
        <v>568</v>
      </c>
      <c r="AM540" s="115" t="s">
        <v>69</v>
      </c>
      <c r="AN540" s="115" t="s">
        <v>69</v>
      </c>
      <c r="AO540" s="134" t="s">
        <v>3084</v>
      </c>
      <c r="AP540" s="143">
        <f ca="1">CONTRATOS[[#This Row],[TÉRMINO]]-TODAY()</f>
        <v>-793</v>
      </c>
      <c r="AQ540" s="58">
        <f>IF(YEAR(CONTRATOS[[#This Row],[TÉRMINO]])=2024,INT((MONTH(CONTRATOS[[#This Row],[TÉRMINO]])+2)/3),"")</f>
        <v>1</v>
      </c>
      <c r="AR540" s="58"/>
      <c r="AS540" s="58" t="str">
        <f ca="1">IF(TODAY()-AB540&gt;365,"Iniciar Processo de Reajuste","Aguardar anualidade")</f>
        <v>Iniciar Processo de Reajuste</v>
      </c>
      <c r="AT540" s="58" t="str">
        <f>_xlfn.CONCAT(TEXT(B540,"000"),"/",C540)</f>
        <v>081/2022</v>
      </c>
      <c r="AU540" s="58"/>
      <c r="AV540" s="58" t="str" cm="1">
        <f t="array" ref="AV540">IF(CONTRATOS[[#This Row],[NOME DO FISCAL ]]="Sem indicação",
   CONTRATOS[[#This Row],[NOME DO FISCAL ]],
   _xlfn.LET(
      _xlpm.s, " "&amp;TRIM(CONTRATOS[[#This Row],[NOME DO FISCAL ]]),
      _xlpm.n, LEN(_xlpm.s)-1,
      _xlpm.idx, _xlfn.SEQUENCE(1,_xlpm.n),
      _xlpm.letras, IF(MID(_xlpm.s,_xlpm.idx,1)=" ", MID(_xlpm.s,_xlpm.idx+1,1), ""),
      _xlfn.TEXTJOIN("",TRUE,_xlpm.letras)
   )
)</f>
        <v>MPCF</v>
      </c>
      <c r="AW540" s="57" t="str">
        <f>IF(CONTRATOS[[#This Row],[FISCAL DEMANDANTE]]="sem indicação",CONTRATOS[[#This Row],[FISCAL TECNICO]],CONTRATOS[[#This Row],[FISCAL DEMANDANTE]])</f>
        <v>Marcelo Passos Calandrini Fernandes</v>
      </c>
      <c r="AX540" s="540" t="str" cm="1">
        <f t="array" ref="AX54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40" s="58" t="str">
        <f>_xlfn.CONCAT(CONTRATOS[[#This Row],[ARP ou CONTRATO]],CONTRATOS[[#This Row],[N°ANO]])</f>
        <v>Contrato081/2022</v>
      </c>
      <c r="AZ540" s="293" t="str">
        <f>IF(ISNUMBER(FIND("8.666",AA540)),
"Nos termos da Portaria n° 3.615/2021-GP, a prorrogação de contratos administrativos deverá ser instaurada com antecedência mínima de 60 (sessenta) dias do término da vigência, mediante envio do respectivo expediente à SEADM, via SEI.",
IF(ISNUMBER(FIND("14.133",AA540)),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40" s="556"/>
    </row>
    <row r="541" spans="1:53" ht="60">
      <c r="A541" s="58" t="s">
        <v>2276</v>
      </c>
      <c r="B541" s="107" t="s">
        <v>249</v>
      </c>
      <c r="C541" s="83">
        <v>2023</v>
      </c>
      <c r="D541" s="107" t="s">
        <v>3085</v>
      </c>
      <c r="E541" s="83" t="s">
        <v>3086</v>
      </c>
      <c r="F541" s="108" t="s">
        <v>3087</v>
      </c>
      <c r="G541" s="107" t="s">
        <v>57</v>
      </c>
      <c r="H541" s="83" t="s">
        <v>132</v>
      </c>
      <c r="I541" s="83" t="s">
        <v>1230</v>
      </c>
      <c r="J541" s="109">
        <v>45174</v>
      </c>
      <c r="K541" s="110" t="str">
        <f>TEXT(J541,"DD/MM/AA")</f>
        <v>05/09/23</v>
      </c>
      <c r="L541" s="109">
        <v>45387</v>
      </c>
      <c r="M541" s="111" t="str">
        <f>TEXT(L541,"DD/MM/AA")</f>
        <v>05/04/24</v>
      </c>
      <c r="N541" s="110">
        <f>_xlfn.DAYS(CONTRATOS[[#This Row],[TÉRMINO]],CONTRATOS[[#This Row],[INÍCIO]])</f>
        <v>213</v>
      </c>
      <c r="O541" s="112" t="str">
        <f ca="1">IF(ISBLANK(CONTRATOS[[#This Row],[TÉRMINO]]),"-",IF(ISNUMBER(CONTRATOS[[#This Row],[TÉRMINO]]),IF(CONTRATOS[[#This Row],[TÉRMINO]]&lt;TODAY(),"EXPIRADO",CONTRATOS[[#This Row],[TÉRMINO]]-TODAY()),"INDETERMINADO"))</f>
        <v>EXPIRADO</v>
      </c>
      <c r="P541" s="112" t="str">
        <f ca="1">IF(O541="EXPIRADO","EXPIRADO",(IF(O541&lt;=30,"INFERIOR A 30 DIAS",(IF(O541&lt;=60,"INFERIOR A 60 DIAS",(IF(O541&lt;=90,"INFERIOR A 90 DIAS",(IF(O541&lt;=120,"INFERIOR A 120 DIAS",(IF(O541&lt;150,"INFERIOR A 150 DIAS",(IF(O541=150,"150 DIAS","SUPERIOR A 150 DIAS")))))))))))))</f>
        <v>EXPIRADO</v>
      </c>
      <c r="Q541" s="112" t="str">
        <f ca="1">IF(CONTRATOS[[#This Row],[TÉRMINO]]="","VIGENTE",IF(CONTRATOS[[#This Row],[TÉRMINO]]&gt;=TODAY(),"VIGENTE","EXPIRADO"))</f>
        <v>EXPIRADO</v>
      </c>
      <c r="R541" s="310">
        <v>3902.64</v>
      </c>
      <c r="S541" s="260" t="s">
        <v>60</v>
      </c>
      <c r="T541" s="66">
        <f>IF(LEFT(AY541,3)="ARP",
    0,
    IFERROR(VLOOKUP(AY541,'M.11 Contratos execução'!A:V,17,FALSE),0)
)</f>
        <v>0</v>
      </c>
      <c r="U541" s="58" t="s">
        <v>78</v>
      </c>
      <c r="V541" s="83" t="s">
        <v>3088</v>
      </c>
      <c r="W541" s="96" t="str" cm="1">
        <f t="array" ref="W54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41" s="96">
        <f>CONTRATOS[[#This Row],[VALOR GLOBAL INICIAL]]</f>
        <v>3902.64</v>
      </c>
      <c r="Y541" s="113" t="s">
        <v>3089</v>
      </c>
      <c r="Z541" s="161"/>
      <c r="AA541" s="85" t="s">
        <v>1785</v>
      </c>
      <c r="AB541" s="58"/>
      <c r="AC541" s="58" t="s">
        <v>65</v>
      </c>
      <c r="AD541" s="83" t="str">
        <f>IF(CONTRATOS[[#This Row],[DIAS_CONTRATO]]&lt;=1800,"PRAZO LEGAL",IF(CONTRATOS[[#This Row],[DIAS_CONTRATO]]&lt;=2130,"EXCEPCIONAL","EMERGENCIAL"))</f>
        <v>PRAZO LEGAL</v>
      </c>
      <c r="AE541" s="58" t="str">
        <f>YEAR(L541) &amp; " - " &amp; IF(MONTH(L541)&lt;=3, "1º Trimestre", IF(MONTH(L541)&lt;=6, "2º Trimestre", IF(MONTH(L541)&lt;=9, "3º Trimestre", IF(MONTH(L541)&lt;=12, "4º Trimestre"))))</f>
        <v>2024 - 2º Trimestre</v>
      </c>
      <c r="AF541" s="109">
        <f>CONTRATOS[[#This Row],[TÉRMINO]]-60</f>
        <v>45327</v>
      </c>
      <c r="AG541" s="116" t="str">
        <f>IF(Z541="","Sem informação", IF(Z541&lt;=AF541, "Dentro do prazo", "Fora do prazo"))</f>
        <v>Sem informação</v>
      </c>
      <c r="AH541" s="79" t="s">
        <v>1306</v>
      </c>
      <c r="AJ541" s="58" t="s">
        <v>86</v>
      </c>
      <c r="AK541" s="58" t="s">
        <v>1668</v>
      </c>
      <c r="AL541" s="58" t="s">
        <v>1668</v>
      </c>
      <c r="AM541" s="115" t="s">
        <v>69</v>
      </c>
      <c r="AN541" s="115" t="s">
        <v>69</v>
      </c>
      <c r="AO541" s="134" t="s">
        <v>3090</v>
      </c>
      <c r="AP541" s="143">
        <f ca="1">CONTRATOS[[#This Row],[TÉRMINO]]-TODAY()</f>
        <v>-787</v>
      </c>
      <c r="AQ541" s="58">
        <f>IF(YEAR(CONTRATOS[[#This Row],[TÉRMINO]])=2024,INT((MONTH(CONTRATOS[[#This Row],[TÉRMINO]])+2)/3),"")</f>
        <v>2</v>
      </c>
      <c r="AR541" s="58"/>
      <c r="AS541" s="58" t="str">
        <f ca="1">IF(TODAY()-AB541&gt;365,"Iniciar Processo de Reajuste","Aguardar anualidade")</f>
        <v>Iniciar Processo de Reajuste</v>
      </c>
      <c r="AT541" s="58" t="str">
        <f>_xlfn.CONCAT(TEXT(B541,"000"),"/",C541)</f>
        <v>080/2023</v>
      </c>
      <c r="AU541" s="58"/>
      <c r="AV541" s="58" t="str" cm="1">
        <f t="array" ref="AV541">IF(CONTRATOS[[#This Row],[NOME DO FISCAL ]]="Sem indicação",
   CONTRATOS[[#This Row],[NOME DO FISCAL ]],
   _xlfn.LET(
      _xlpm.s, " "&amp;TRIM(CONTRATOS[[#This Row],[NOME DO FISCAL ]]),
      _xlpm.n, LEN(_xlpm.s)-1,
      _xlpm.idx, _xlfn.SEQUENCE(1,_xlpm.n),
      _xlpm.letras, IF(MID(_xlpm.s,_xlpm.idx,1)=" ", MID(_xlpm.s,_xlpm.idx+1,1), ""),
      _xlfn.TEXTJOIN("",TRUE,_xlpm.letras)
   )
)</f>
        <v>GLP</v>
      </c>
      <c r="AW541" s="57" t="str">
        <f>IF(CONTRATOS[[#This Row],[FISCAL DEMANDANTE]]="sem indicação",CONTRATOS[[#This Row],[FISCAL TECNICO]],CONTRATOS[[#This Row],[FISCAL DEMANDANTE]])</f>
        <v>Gabriel Lamego Pereira</v>
      </c>
      <c r="AX541" s="540" t="str" cm="1">
        <f t="array" ref="AX54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41" s="58" t="str">
        <f>_xlfn.CONCAT(CONTRATOS[[#This Row],[ARP ou CONTRATO]],CONTRATOS[[#This Row],[N°ANO]])</f>
        <v>Contrato080/2023</v>
      </c>
      <c r="AZ541" s="293" t="str">
        <f>IF(ISNUMBER(FIND("8.666",AA541)),
"Nos termos da Portaria n° 3.615/2021-GP, a prorrogação de contratos administrativos deverá ser instaurada com antecedência mínima de 60 (sessenta) dias do término da vigência, mediante envio do respectivo expediente à SEADM, via SEI.",
IF(ISNUMBER(FIND("14.133",AA541)),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541" s="556"/>
    </row>
    <row r="542" spans="1:53" ht="79.5" customHeight="1">
      <c r="A542" s="58" t="s">
        <v>2276</v>
      </c>
      <c r="B542" s="107" t="s">
        <v>829</v>
      </c>
      <c r="C542" s="83">
        <v>2023</v>
      </c>
      <c r="D542" s="107" t="s">
        <v>2546</v>
      </c>
      <c r="E542" s="83" t="s">
        <v>2547</v>
      </c>
      <c r="F542" s="108" t="s">
        <v>3087</v>
      </c>
      <c r="G542" s="107" t="s">
        <v>57</v>
      </c>
      <c r="H542" s="83" t="s">
        <v>132</v>
      </c>
      <c r="I542" s="83" t="s">
        <v>1230</v>
      </c>
      <c r="J542" s="109">
        <v>45174</v>
      </c>
      <c r="K542" s="110" t="str">
        <f>TEXT(J542,"DD/MM/AA")</f>
        <v>05/09/23</v>
      </c>
      <c r="L542" s="109">
        <v>45387</v>
      </c>
      <c r="M542" s="111" t="str">
        <f>TEXT(L542,"DD/MM/AA")</f>
        <v>05/04/24</v>
      </c>
      <c r="N542" s="110">
        <f>_xlfn.DAYS(CONTRATOS[[#This Row],[TÉRMINO]],CONTRATOS[[#This Row],[INÍCIO]])</f>
        <v>213</v>
      </c>
      <c r="O542" s="112" t="str">
        <f ca="1">IF(ISBLANK(CONTRATOS[[#This Row],[TÉRMINO]]),"-",IF(ISNUMBER(CONTRATOS[[#This Row],[TÉRMINO]]),IF(CONTRATOS[[#This Row],[TÉRMINO]]&lt;TODAY(),"EXPIRADO",CONTRATOS[[#This Row],[TÉRMINO]]-TODAY()),"INDETERMINADO"))</f>
        <v>EXPIRADO</v>
      </c>
      <c r="P542" s="112" t="str">
        <f ca="1">IF(O542="EXPIRADO","EXPIRADO",(IF(O542&lt;=30,"INFERIOR A 30 DIAS",(IF(O542&lt;=60,"INFERIOR A 60 DIAS",(IF(O542&lt;=90,"INFERIOR A 90 DIAS",(IF(O542&lt;=120,"INFERIOR A 120 DIAS",(IF(O542&lt;150,"INFERIOR A 150 DIAS",(IF(O542=150,"150 DIAS","SUPERIOR A 150 DIAS")))))))))))))</f>
        <v>EXPIRADO</v>
      </c>
      <c r="Q542" s="112" t="str">
        <f ca="1">IF(CONTRATOS[[#This Row],[TÉRMINO]]="","VIGENTE",IF(CONTRATOS[[#This Row],[TÉRMINO]]&gt;=TODAY(),"VIGENTE","EXPIRADO"))</f>
        <v>EXPIRADO</v>
      </c>
      <c r="R542" s="306">
        <v>3864</v>
      </c>
      <c r="S542" s="260" t="s">
        <v>60</v>
      </c>
      <c r="T542" s="66">
        <f>IF(LEFT(AY542,3)="ARP",
    0,
    IFERROR(VLOOKUP(AY542,'M.11 Contratos execução'!A:V,17,FALSE),0)
)</f>
        <v>0</v>
      </c>
      <c r="U542" s="58" t="s">
        <v>78</v>
      </c>
      <c r="V542" s="83" t="s">
        <v>3091</v>
      </c>
      <c r="W542" s="96" t="str" cm="1">
        <f t="array" ref="W54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42" s="96">
        <f>CONTRATOS[[#This Row],[VALOR GLOBAL INICIAL]]</f>
        <v>3864</v>
      </c>
      <c r="Y542" s="113" t="s">
        <v>3092</v>
      </c>
      <c r="Z542" s="161"/>
      <c r="AA542" s="85" t="s">
        <v>1785</v>
      </c>
      <c r="AB542" s="87">
        <v>45117</v>
      </c>
      <c r="AC542" s="87" t="s">
        <v>65</v>
      </c>
      <c r="AD542" s="83" t="str">
        <f>IF(CONTRATOS[[#This Row],[DIAS_CONTRATO]]&lt;=1800,"PRAZO LEGAL",IF(CONTRATOS[[#This Row],[DIAS_CONTRATO]]&lt;=2130,"EXCEPCIONAL","EMERGENCIAL"))</f>
        <v>PRAZO LEGAL</v>
      </c>
      <c r="AE542" s="58" t="str">
        <f>YEAR(L542) &amp; " - " &amp; IF(MONTH(L542)&lt;=3, "1º Trimestre", IF(MONTH(L542)&lt;=6, "2º Trimestre", IF(MONTH(L542)&lt;=9, "3º Trimestre", IF(MONTH(L542)&lt;=12, "4º Trimestre"))))</f>
        <v>2024 - 2º Trimestre</v>
      </c>
      <c r="AF542" s="109">
        <f>CONTRATOS[[#This Row],[TÉRMINO]]-60</f>
        <v>45327</v>
      </c>
      <c r="AG542" s="116" t="str">
        <f>IF(Z542="","Sem informação", IF(Z542&lt;=AF542, "Dentro do prazo", "Fora do prazo"))</f>
        <v>Sem informação</v>
      </c>
      <c r="AH542" s="79" t="s">
        <v>1306</v>
      </c>
      <c r="AJ542" s="58" t="s">
        <v>86</v>
      </c>
      <c r="AK542" s="58" t="s">
        <v>1668</v>
      </c>
      <c r="AL542" s="58" t="s">
        <v>1668</v>
      </c>
      <c r="AM542" s="115" t="s">
        <v>69</v>
      </c>
      <c r="AN542" s="115" t="s">
        <v>69</v>
      </c>
      <c r="AO542" s="134" t="s">
        <v>3090</v>
      </c>
      <c r="AP542" s="143">
        <f ca="1">CONTRATOS[[#This Row],[TÉRMINO]]-TODAY()</f>
        <v>-787</v>
      </c>
      <c r="AQ542" s="58">
        <f>IF(YEAR(CONTRATOS[[#This Row],[TÉRMINO]])=2024,INT((MONTH(CONTRATOS[[#This Row],[TÉRMINO]])+2)/3),"")</f>
        <v>2</v>
      </c>
      <c r="AR542" s="58"/>
      <c r="AS542" s="58" t="str">
        <f ca="1">IF(TODAY()-AB542&gt;365,"Iniciar Processo de Reajuste","Aguardar anualidade")</f>
        <v>Iniciar Processo de Reajuste</v>
      </c>
      <c r="AT542" s="58" t="str">
        <f>_xlfn.CONCAT(TEXT(B542,"000"),"/",C542)</f>
        <v>081/2023</v>
      </c>
      <c r="AU542" s="58"/>
      <c r="AV542" s="58" t="str" cm="1">
        <f t="array" ref="AV542">IF(CONTRATOS[[#This Row],[NOME DO FISCAL ]]="Sem indicação",
   CONTRATOS[[#This Row],[NOME DO FISCAL ]],
   _xlfn.LET(
      _xlpm.s, " "&amp;TRIM(CONTRATOS[[#This Row],[NOME DO FISCAL ]]),
      _xlpm.n, LEN(_xlpm.s)-1,
      _xlpm.idx, _xlfn.SEQUENCE(1,_xlpm.n),
      _xlpm.letras, IF(MID(_xlpm.s,_xlpm.idx,1)=" ", MID(_xlpm.s,_xlpm.idx+1,1), ""),
      _xlfn.TEXTJOIN("",TRUE,_xlpm.letras)
   )
)</f>
        <v>GLP</v>
      </c>
      <c r="AW542" s="57" t="str">
        <f>IF(CONTRATOS[[#This Row],[FISCAL DEMANDANTE]]="sem indicação",CONTRATOS[[#This Row],[FISCAL TECNICO]],CONTRATOS[[#This Row],[FISCAL DEMANDANTE]])</f>
        <v>Gabriel Lamego Pereira</v>
      </c>
      <c r="AX542" s="540" t="str" cm="1">
        <f t="array" ref="AX54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42" s="58" t="str">
        <f>_xlfn.CONCAT(CONTRATOS[[#This Row],[ARP ou CONTRATO]],CONTRATOS[[#This Row],[N°ANO]])</f>
        <v>Contrato081/2023</v>
      </c>
      <c r="AZ542" s="293" t="str">
        <f>IF(ISNUMBER(FIND("8.666",AA542)),
"Nos termos da Portaria n° 3.615/2021-GP, a prorrogação de contratos administrativos deverá ser instaurada com antecedência mínima de 60 (sessenta) dias do término da vigência, mediante envio do respectivo expediente à SEADM, via SEI.",
IF(ISNUMBER(FIND("14.133",AA542)),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542" s="556"/>
    </row>
    <row r="543" spans="1:53" ht="72">
      <c r="A543" s="58" t="s">
        <v>2276</v>
      </c>
      <c r="B543" s="68" t="s">
        <v>939</v>
      </c>
      <c r="C543" s="69">
        <v>2022</v>
      </c>
      <c r="D543" s="57" t="s">
        <v>3093</v>
      </c>
      <c r="E543" s="58" t="s">
        <v>3094</v>
      </c>
      <c r="F543" s="59" t="s">
        <v>3095</v>
      </c>
      <c r="G543" s="115" t="s">
        <v>57</v>
      </c>
      <c r="H543" s="58" t="s">
        <v>327</v>
      </c>
      <c r="I543" s="60" t="s">
        <v>3096</v>
      </c>
      <c r="J543" s="61">
        <v>44571</v>
      </c>
      <c r="K543" s="62" t="str">
        <f>TEXT(J543,"DD/MM/AA")</f>
        <v>10/01/22</v>
      </c>
      <c r="L543" s="61">
        <v>45392</v>
      </c>
      <c r="M543" s="63" t="str">
        <f>TEXT(L543,"DD/MM/AA")</f>
        <v>10/04/24</v>
      </c>
      <c r="N543" s="115">
        <f>_xlfn.DAYS(CONTRATOS[[#This Row],[TÉRMINO]],CONTRATOS[[#This Row],[INÍCIO]])</f>
        <v>821</v>
      </c>
      <c r="O543" s="70" t="str">
        <f ca="1">IF(ISBLANK(CONTRATOS[[#This Row],[TÉRMINO]]),"-",IF(ISNUMBER(CONTRATOS[[#This Row],[TÉRMINO]]),IF(CONTRATOS[[#This Row],[TÉRMINO]]&lt;TODAY(),"EXPIRADO",CONTRATOS[[#This Row],[TÉRMINO]]-TODAY()),"INDETERMINADO"))</f>
        <v>EXPIRADO</v>
      </c>
      <c r="P543" s="64" t="str">
        <f ca="1">IF(O543="EXPIRADO","EXPIRADO",(IF(O543&lt;=30,"INFERIOR A 30 DIAS",(IF(O543&lt;=60,"INFERIOR A 60 DIAS",(IF(O543&lt;=90,"INFERIOR A 90 DIAS",(IF(O543&lt;=120,"INFERIOR A 120 DIAS",(IF(O543&lt;150,"INFERIOR A 150 DIAS",(IF(O543=150,"150 DIAS","SUPERIOR A 150 DIAS")))))))))))))</f>
        <v>EXPIRADO</v>
      </c>
      <c r="Q543" s="64" t="str">
        <f ca="1">IF(CONTRATOS[[#This Row],[TÉRMINO]]="","VIGENTE",IF(CONTRATOS[[#This Row],[TÉRMINO]]&gt;=TODAY(),"VIGENTE","EXPIRADO"))</f>
        <v>EXPIRADO</v>
      </c>
      <c r="R543" s="293">
        <v>0</v>
      </c>
      <c r="S543" s="65" t="s">
        <v>1191</v>
      </c>
      <c r="T543" s="66">
        <f>IF(LEFT(AY543,3)="ARP",
    0,
    IFERROR(VLOOKUP(AY543,'M.11 Contratos execução'!A:V,17,FALSE),0)
)</f>
        <v>0</v>
      </c>
      <c r="U543" s="58" t="s">
        <v>441</v>
      </c>
      <c r="V543" s="58" t="s">
        <v>3097</v>
      </c>
      <c r="W543" s="96" t="str" cm="1">
        <f t="array" ref="W54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43" s="96">
        <f>CONTRATOS[[#This Row],[VALOR GLOBAL INICIAL]]</f>
        <v>0</v>
      </c>
      <c r="Y543" s="72" t="s">
        <v>3098</v>
      </c>
      <c r="AA543" s="58" t="s">
        <v>64</v>
      </c>
      <c r="AB543" s="58"/>
      <c r="AC543" s="58" t="s">
        <v>101</v>
      </c>
      <c r="AD543" s="116" t="str">
        <f>IF(CONTRATOS[[#This Row],[DIAS_CONTRATO]]&lt;=1800,"PRAZO LEGAL",IF(CONTRATOS[[#This Row],[DIAS_CONTRATO]]&lt;=2130,"EXCEPCIONAL","EMERGENCIAL"))</f>
        <v>PRAZO LEGAL</v>
      </c>
      <c r="AE543" s="58" t="str">
        <f>YEAR(L543) &amp; " - " &amp; IF(MONTH(L543)&lt;=3, "1º Trimestre", IF(MONTH(L543)&lt;=6, "2º Trimestre", IF(MONTH(L543)&lt;=9, "3º Trimestre", IF(MONTH(L543)&lt;=12, "4º Trimestre"))))</f>
        <v>2024 - 2º Trimestre</v>
      </c>
      <c r="AF543" s="130">
        <f>CONTRATOS[[#This Row],[TÉRMINO]]-60</f>
        <v>45332</v>
      </c>
      <c r="AG543" s="116" t="str">
        <f>IF(Z543="","Sem informação", IF(Z543&lt;=AF543, "Dentro do prazo", "Fora do prazo"))</f>
        <v>Sem informação</v>
      </c>
      <c r="AH543" s="79" t="s">
        <v>115</v>
      </c>
      <c r="AI543" s="74" t="s">
        <v>3099</v>
      </c>
      <c r="AJ543" s="58" t="s">
        <v>1032</v>
      </c>
      <c r="AK543" s="58" t="s">
        <v>3100</v>
      </c>
      <c r="AL543" s="74" t="s">
        <v>3101</v>
      </c>
      <c r="AM543" s="115" t="s">
        <v>69</v>
      </c>
      <c r="AN543" s="115" t="s">
        <v>69</v>
      </c>
      <c r="AO543" s="156" t="s">
        <v>3102</v>
      </c>
      <c r="AP543" s="143">
        <f ca="1">CONTRATOS[[#This Row],[TÉRMINO]]-TODAY()</f>
        <v>-782</v>
      </c>
      <c r="AQ543" s="58">
        <f>IF(YEAR(CONTRATOS[[#This Row],[TÉRMINO]])=2024,INT((MONTH(CONTRATOS[[#This Row],[TÉRMINO]])+2)/3),"")</f>
        <v>2</v>
      </c>
      <c r="AR543" s="58"/>
      <c r="AS543" s="58" t="str">
        <f ca="1">IF(TODAY()-AB543&gt;365,"Iniciar Processo de Reajuste","Aguardar anualidade")</f>
        <v>Iniciar Processo de Reajuste</v>
      </c>
      <c r="AT543" s="58" t="str">
        <f>_xlfn.CONCAT(TEXT(B543,"000"),"/",C543)</f>
        <v>001/2022</v>
      </c>
      <c r="AU543" s="58"/>
      <c r="AV543" s="58" t="str" cm="1">
        <f t="array" ref="AV543">IF(CONTRATOS[[#This Row],[NOME DO FISCAL ]]="Sem indicação",
   CONTRATOS[[#This Row],[NOME DO FISCAL ]],
   _xlfn.LET(
      _xlpm.s, " "&amp;TRIM(CONTRATOS[[#This Row],[NOME DO FISCAL ]]),
      _xlpm.n, LEN(_xlpm.s)-1,
      _xlpm.idx, _xlfn.SEQUENCE(1,_xlpm.n),
      _xlpm.letras, IF(MID(_xlpm.s,_xlpm.idx,1)=" ", MID(_xlpm.s,_xlpm.idx+1,1), ""),
      _xlfn.TEXTJOIN("",TRUE,_xlpm.letras)
   )
)</f>
        <v>JGGL</v>
      </c>
      <c r="AW543" s="57" t="str">
        <f>IF(CONTRATOS[[#This Row],[FISCAL DEMANDANTE]]="sem indicação",CONTRATOS[[#This Row],[FISCAL TECNICO]],CONTRATOS[[#This Row],[FISCAL DEMANDANTE]])</f>
        <v>Joao Gustavo Gouvea Loureiro</v>
      </c>
      <c r="AX543" s="540" t="str" cm="1">
        <f t="array" ref="AX54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43" s="58" t="str">
        <f>_xlfn.CONCAT(CONTRATOS[[#This Row],[ARP ou CONTRATO]],CONTRATOS[[#This Row],[N°ANO]])</f>
        <v>Contrato001/2022</v>
      </c>
      <c r="AZ543" s="293" t="str">
        <f>IF(ISNUMBER(FIND("8.666",AA543)),
"Nos termos da Portaria n° 3.615/2021-GP, a prorrogação de contratos administrativos deverá ser instaurada com antecedência mínima de 60 (sessenta) dias do término da vigência, mediante envio do respectivo expediente à SEADM, via SEI.",
IF(ISNUMBER(FIND("14.133",AA543)),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43" s="556"/>
    </row>
    <row r="544" spans="1:53" ht="60">
      <c r="A544" s="58" t="s">
        <v>2276</v>
      </c>
      <c r="B544" s="57" t="s">
        <v>616</v>
      </c>
      <c r="C544" s="69">
        <v>2022</v>
      </c>
      <c r="D544" s="57" t="s">
        <v>3025</v>
      </c>
      <c r="E544" s="58" t="s">
        <v>3026</v>
      </c>
      <c r="F544" s="59" t="s">
        <v>3103</v>
      </c>
      <c r="G544" s="115" t="s">
        <v>277</v>
      </c>
      <c r="H544" s="58" t="s">
        <v>1415</v>
      </c>
      <c r="I544" s="60" t="s">
        <v>3104</v>
      </c>
      <c r="J544" s="61">
        <v>44708</v>
      </c>
      <c r="K544" s="62" t="str">
        <f>TEXT(J544,"DD/MM/AA")</f>
        <v>27/05/22</v>
      </c>
      <c r="L544" s="61">
        <v>45347</v>
      </c>
      <c r="M544" s="63" t="str">
        <f>TEXT(L544,"DD/MM/AA")</f>
        <v>25/02/24</v>
      </c>
      <c r="N544" s="115">
        <f>_xlfn.DAYS(CONTRATOS[[#This Row],[TÉRMINO]],CONTRATOS[[#This Row],[INÍCIO]])</f>
        <v>639</v>
      </c>
      <c r="O544" s="64" t="str">
        <f ca="1">IF(ISBLANK(CONTRATOS[[#This Row],[TÉRMINO]]),"-",IF(ISNUMBER(CONTRATOS[[#This Row],[TÉRMINO]]),IF(CONTRATOS[[#This Row],[TÉRMINO]]&lt;TODAY(),"EXPIRADO",CONTRATOS[[#This Row],[TÉRMINO]]-TODAY()),"INDETERMINADO"))</f>
        <v>EXPIRADO</v>
      </c>
      <c r="P544" s="64" t="str">
        <f ca="1">IF(O544="EXPIRADO","EXPIRADO",(IF(O544&lt;=30,"INFERIOR A 30 DIAS",(IF(O544&lt;=60,"INFERIOR A 60 DIAS",(IF(O544&lt;=90,"INFERIOR A 90 DIAS",(IF(O544&lt;=120,"INFERIOR A 120 DIAS",(IF(O544&lt;150,"INFERIOR A 150 DIAS",(IF(O544=150,"150 DIAS","SUPERIOR A 150 DIAS")))))))))))))</f>
        <v>EXPIRADO</v>
      </c>
      <c r="Q544" s="64" t="str">
        <f ca="1">IF(CONTRATOS[[#This Row],[TÉRMINO]]="","VIGENTE",IF(CONTRATOS[[#This Row],[TÉRMINO]]&gt;=TODAY(),"VIGENTE","EXPIRADO"))</f>
        <v>EXPIRADO</v>
      </c>
      <c r="R544" s="72">
        <v>4115078.23</v>
      </c>
      <c r="S544" s="65" t="s">
        <v>60</v>
      </c>
      <c r="T544" s="66">
        <f>IF(LEFT(AY544,3)="ARP",
    0,
    IFERROR(VLOOKUP(AY544,'M.11 Contratos execução'!A:V,17,FALSE),0)
)</f>
        <v>0</v>
      </c>
      <c r="U544" s="58" t="s">
        <v>61</v>
      </c>
      <c r="V544" s="58" t="s">
        <v>3105</v>
      </c>
      <c r="W544" s="96" t="str" cm="1">
        <f t="array" ref="W54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44" s="96">
        <f>CONTRATOS[[#This Row],[VALOR GLOBAL INICIAL]]</f>
        <v>4115078.23</v>
      </c>
      <c r="Y544" s="67" t="s">
        <v>3106</v>
      </c>
      <c r="AA544" s="58" t="s">
        <v>64</v>
      </c>
      <c r="AB544" s="58"/>
      <c r="AC544" s="58" t="s">
        <v>65</v>
      </c>
      <c r="AD544" s="116" t="str">
        <f>IF(CONTRATOS[[#This Row],[DIAS_CONTRATO]]&lt;=1800,"PRAZO LEGAL",IF(CONTRATOS[[#This Row],[DIAS_CONTRATO]]&lt;=2130,"EXCEPCIONAL","EMERGENCIAL"))</f>
        <v>PRAZO LEGAL</v>
      </c>
      <c r="AE544" s="58" t="str">
        <f>YEAR(L544) &amp; " - " &amp; IF(MONTH(L544)&lt;=3, "1º Trimestre", IF(MONTH(L544)&lt;=6, "2º Trimestre", IF(MONTH(L544)&lt;=9, "3º Trimestre", IF(MONTH(L544)&lt;=12, "4º Trimestre"))))</f>
        <v>2024 - 1º Trimestre</v>
      </c>
      <c r="AF544" s="130">
        <f>CONTRATOS[[#This Row],[TÉRMINO]]-60</f>
        <v>45287</v>
      </c>
      <c r="AG544" s="116" t="str">
        <f>IF(Z544="","Sem informação", IF(Z544&lt;=AF544, "Dentro do prazo", "Fora do prazo"))</f>
        <v>Sem informação</v>
      </c>
      <c r="AH544" s="79" t="s">
        <v>1306</v>
      </c>
      <c r="AJ544" s="58" t="s">
        <v>1796</v>
      </c>
      <c r="AK544" s="58" t="s">
        <v>69</v>
      </c>
      <c r="AL544" s="58" t="s">
        <v>1813</v>
      </c>
      <c r="AM544" s="115" t="s">
        <v>69</v>
      </c>
      <c r="AN544" s="115" t="s">
        <v>568</v>
      </c>
      <c r="AO544" s="134" t="s">
        <v>3107</v>
      </c>
      <c r="AP544" s="143">
        <f ca="1">CONTRATOS[[#This Row],[TÉRMINO]]-TODAY()</f>
        <v>-827</v>
      </c>
      <c r="AQ544" s="58">
        <f>IF(YEAR(CONTRATOS[[#This Row],[TÉRMINO]])=2024,INT((MONTH(CONTRATOS[[#This Row],[TÉRMINO]])+2)/3),"")</f>
        <v>1</v>
      </c>
      <c r="AR544" s="58"/>
      <c r="AS544" s="58" t="str">
        <f ca="1">IF(TODAY()-AB544&gt;365,"Iniciar Processo de Reajuste","Aguardar anualidade")</f>
        <v>Iniciar Processo de Reajuste</v>
      </c>
      <c r="AT544" s="58" t="str">
        <f>_xlfn.CONCAT(TEXT(B544,"000"),"/",C544)</f>
        <v>041/2022</v>
      </c>
      <c r="AU544" s="58"/>
      <c r="AV544" s="58" t="str" cm="1">
        <f t="array" ref="AV544">IF(CONTRATOS[[#This Row],[NOME DO FISCAL ]]="Sem indicação",
   CONTRATOS[[#This Row],[NOME DO FISCAL ]],
   _xlfn.LET(
      _xlpm.s, " "&amp;TRIM(CONTRATOS[[#This Row],[NOME DO FISCAL ]]),
      _xlpm.n, LEN(_xlpm.s)-1,
      _xlpm.idx, _xlfn.SEQUENCE(1,_xlpm.n),
      _xlpm.letras, IF(MID(_xlpm.s,_xlpm.idx,1)=" ", MID(_xlpm.s,_xlpm.idx+1,1), ""),
      _xlfn.TEXTJOIN("",TRUE,_xlpm.letras)
   )
)</f>
        <v>SLAL</v>
      </c>
      <c r="AW544" s="57" t="str">
        <f>IF(CONTRATOS[[#This Row],[FISCAL DEMANDANTE]]="sem indicação",CONTRATOS[[#This Row],[FISCAL TECNICO]],CONTRATOS[[#This Row],[FISCAL DEMANDANTE]])</f>
        <v>Selma Lidia Azevedo Lobato</v>
      </c>
      <c r="AX544" s="540" t="str" cm="1">
        <f t="array" ref="AX54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44" s="58" t="str">
        <f>_xlfn.CONCAT(CONTRATOS[[#This Row],[ARP ou CONTRATO]],CONTRATOS[[#This Row],[N°ANO]])</f>
        <v>Contrato041/2022</v>
      </c>
      <c r="AZ544" s="293" t="str">
        <f>IF(ISNUMBER(FIND("8.666",AA544)),
"Nos termos da Portaria n° 3.615/2021-GP, a prorrogação de contratos administrativos deverá ser instaurada com antecedência mínima de 60 (sessenta) dias do término da vigência, mediante envio do respectivo expediente à SEADM, via SEI.",
IF(ISNUMBER(FIND("14.133",AA544)),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44" s="556"/>
    </row>
    <row r="545" spans="1:53" ht="60">
      <c r="A545" s="58" t="s">
        <v>2276</v>
      </c>
      <c r="B545" s="68" t="s">
        <v>1759</v>
      </c>
      <c r="C545" s="69">
        <v>2022</v>
      </c>
      <c r="D545" s="57" t="s">
        <v>3108</v>
      </c>
      <c r="E545" s="58" t="s">
        <v>3109</v>
      </c>
      <c r="F545" s="59" t="s">
        <v>3110</v>
      </c>
      <c r="G545" s="115" t="s">
        <v>277</v>
      </c>
      <c r="H545" s="58" t="s">
        <v>132</v>
      </c>
      <c r="I545" s="60" t="s">
        <v>3111</v>
      </c>
      <c r="J545" s="61">
        <v>44831</v>
      </c>
      <c r="K545" s="62" t="str">
        <f>TEXT(J545,"DD/MM/AA")</f>
        <v>27/09/22</v>
      </c>
      <c r="L545" s="61">
        <v>45349</v>
      </c>
      <c r="M545" s="63" t="str">
        <f>TEXT(L545,"DD/MM/AA")</f>
        <v>27/02/24</v>
      </c>
      <c r="N545" s="115">
        <f>_xlfn.DAYS(CONTRATOS[[#This Row],[TÉRMINO]],CONTRATOS[[#This Row],[INÍCIO]])</f>
        <v>518</v>
      </c>
      <c r="O545" s="64" t="str">
        <f ca="1">IF(ISBLANK(CONTRATOS[[#This Row],[TÉRMINO]]),"-",IF(ISNUMBER(CONTRATOS[[#This Row],[TÉRMINO]]),IF(CONTRATOS[[#This Row],[TÉRMINO]]&lt;TODAY(),"EXPIRADO",CONTRATOS[[#This Row],[TÉRMINO]]-TODAY()),"INDETERMINADO"))</f>
        <v>EXPIRADO</v>
      </c>
      <c r="P545" s="64" t="str">
        <f ca="1">IF(O545="EXPIRADO","EXPIRADO",(IF(O545&lt;=30,"INFERIOR A 30 DIAS",(IF(O545&lt;=60,"INFERIOR A 60 DIAS",(IF(O545&lt;=90,"INFERIOR A 90 DIAS",(IF(O545&lt;=120,"INFERIOR A 120 DIAS",(IF(O545&lt;150,"INFERIOR A 150 DIAS",(IF(O545=150,"150 DIAS","SUPERIOR A 150 DIAS")))))))))))))</f>
        <v>EXPIRADO</v>
      </c>
      <c r="Q545" s="64" t="str">
        <f ca="1">IF(CONTRATOS[[#This Row],[TÉRMINO]]="","VIGENTE",IF(CONTRATOS[[#This Row],[TÉRMINO]]&gt;=TODAY(),"VIGENTE","EXPIRADO"))</f>
        <v>EXPIRADO</v>
      </c>
      <c r="R545" s="72">
        <v>3551157.82</v>
      </c>
      <c r="S545" s="65" t="s">
        <v>60</v>
      </c>
      <c r="T545" s="66">
        <f>IF(LEFT(AY545,3)="ARP",
    0,
    IFERROR(VLOOKUP(AY545,'M.11 Contratos execução'!A:V,17,FALSE),0)
)</f>
        <v>0</v>
      </c>
      <c r="U545" s="58" t="s">
        <v>61</v>
      </c>
      <c r="V545" s="58" t="s">
        <v>3112</v>
      </c>
      <c r="W545" s="96" t="str" cm="1">
        <f t="array" ref="W54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45" s="96">
        <f>CONTRATOS[[#This Row],[VALOR GLOBAL INICIAL]]</f>
        <v>3551157.82</v>
      </c>
      <c r="Y545" s="67" t="s">
        <v>3113</v>
      </c>
      <c r="AA545" s="58" t="s">
        <v>64</v>
      </c>
      <c r="AB545" s="58"/>
      <c r="AC545" s="58" t="s">
        <v>65</v>
      </c>
      <c r="AD545" s="116" t="str">
        <f>IF(CONTRATOS[[#This Row],[DIAS_CONTRATO]]&lt;=1800,"PRAZO LEGAL",IF(CONTRATOS[[#This Row],[DIAS_CONTRATO]]&lt;=2130,"EXCEPCIONAL","EMERGENCIAL"))</f>
        <v>PRAZO LEGAL</v>
      </c>
      <c r="AE545" s="58" t="str">
        <f>YEAR(L545) &amp; " - " &amp; IF(MONTH(L545)&lt;=3, "1º Trimestre", IF(MONTH(L545)&lt;=6, "2º Trimestre", IF(MONTH(L545)&lt;=9, "3º Trimestre", IF(MONTH(L545)&lt;=12, "4º Trimestre"))))</f>
        <v>2024 - 1º Trimestre</v>
      </c>
      <c r="AF545" s="130">
        <f>CONTRATOS[[#This Row],[TÉRMINO]]-60</f>
        <v>45289</v>
      </c>
      <c r="AG545" s="116" t="str">
        <f>IF(Z545="","Sem informação", IF(Z545&lt;=AF545, "Dentro do prazo", "Fora do prazo"))</f>
        <v>Sem informação</v>
      </c>
      <c r="AH545" s="79" t="s">
        <v>1306</v>
      </c>
      <c r="AJ545" s="58" t="s">
        <v>1796</v>
      </c>
      <c r="AK545" s="58" t="s">
        <v>69</v>
      </c>
      <c r="AL545" s="58" t="s">
        <v>568</v>
      </c>
      <c r="AM545" s="115" t="s">
        <v>69</v>
      </c>
      <c r="AN545" s="115" t="s">
        <v>569</v>
      </c>
      <c r="AO545" s="134" t="s">
        <v>2528</v>
      </c>
      <c r="AP545" s="143">
        <f ca="1">CONTRATOS[[#This Row],[TÉRMINO]]-TODAY()</f>
        <v>-825</v>
      </c>
      <c r="AQ545" s="58">
        <f>IF(YEAR(CONTRATOS[[#This Row],[TÉRMINO]])=2024,INT((MONTH(CONTRATOS[[#This Row],[TÉRMINO]])+2)/3),"")</f>
        <v>1</v>
      </c>
      <c r="AR545" s="58"/>
      <c r="AS545" s="58" t="str">
        <f ca="1">IF(TODAY()-AB545&gt;365,"Iniciar Processo de Reajuste","Aguardar anualidade")</f>
        <v>Iniciar Processo de Reajuste</v>
      </c>
      <c r="AT545" s="58" t="str">
        <f>_xlfn.CONCAT(TEXT(B545,"000"),"/",C545)</f>
        <v>078/2022</v>
      </c>
      <c r="AU545" s="58"/>
      <c r="AV545" s="58" t="str" cm="1">
        <f t="array" ref="AV545">IF(CONTRATOS[[#This Row],[NOME DO FISCAL ]]="Sem indicação",
   CONTRATOS[[#This Row],[NOME DO FISCAL ]],
   _xlfn.LET(
      _xlpm.s, " "&amp;TRIM(CONTRATOS[[#This Row],[NOME DO FISCAL ]]),
      _xlpm.n, LEN(_xlpm.s)-1,
      _xlpm.idx, _xlfn.SEQUENCE(1,_xlpm.n),
      _xlpm.letras, IF(MID(_xlpm.s,_xlpm.idx,1)=" ", MID(_xlpm.s,_xlpm.idx+1,1), ""),
      _xlfn.TEXTJOIN("",TRUE,_xlpm.letras)
   )
)</f>
        <v>MPCF</v>
      </c>
      <c r="AW545" s="57" t="str">
        <f>IF(CONTRATOS[[#This Row],[FISCAL DEMANDANTE]]="sem indicação",CONTRATOS[[#This Row],[FISCAL TECNICO]],CONTRATOS[[#This Row],[FISCAL DEMANDANTE]])</f>
        <v>Marcelo Passos Calandrini Fernandes</v>
      </c>
      <c r="AX545" s="540" t="str" cm="1">
        <f t="array" ref="AX54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45" s="58" t="str">
        <f>_xlfn.CONCAT(CONTRATOS[[#This Row],[ARP ou CONTRATO]],CONTRATOS[[#This Row],[N°ANO]])</f>
        <v>Contrato078/2022</v>
      </c>
      <c r="AZ545" s="293" t="str">
        <f>IF(ISNUMBER(FIND("8.666",AA545)),
"Nos termos da Portaria n° 3.615/2021-GP, a prorrogação de contratos administrativos deverá ser instaurada com antecedência mínima de 60 (sessenta) dias do término da vigência, mediante envio do respectivo expediente à SEADM, via SEI.",
IF(ISNUMBER(FIND("14.133",AA545)),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45" s="556"/>
    </row>
    <row r="546" spans="1:53" ht="60">
      <c r="A546" s="58" t="s">
        <v>2276</v>
      </c>
      <c r="B546" s="57" t="s">
        <v>118</v>
      </c>
      <c r="C546" s="58">
        <v>2022</v>
      </c>
      <c r="D546" s="57" t="s">
        <v>3114</v>
      </c>
      <c r="E546" s="58" t="s">
        <v>3115</v>
      </c>
      <c r="F546" s="59" t="s">
        <v>3116</v>
      </c>
      <c r="G546" s="115" t="s">
        <v>277</v>
      </c>
      <c r="H546" s="58" t="s">
        <v>132</v>
      </c>
      <c r="I546" s="60" t="s">
        <v>3117</v>
      </c>
      <c r="J546" s="61">
        <v>44861</v>
      </c>
      <c r="K546" s="62" t="str">
        <f>TEXT(J546,"DD/MM/AA")</f>
        <v>27/10/22</v>
      </c>
      <c r="L546" s="61">
        <v>45349</v>
      </c>
      <c r="M546" s="63" t="str">
        <f>TEXT(L546,"DD/MM/AA")</f>
        <v>27/02/24</v>
      </c>
      <c r="N546" s="115">
        <f>_xlfn.DAYS(CONTRATOS[[#This Row],[TÉRMINO]],CONTRATOS[[#This Row],[INÍCIO]])</f>
        <v>488</v>
      </c>
      <c r="O546" s="64" t="str">
        <f ca="1">IF(ISBLANK(CONTRATOS[[#This Row],[TÉRMINO]]),"-",IF(ISNUMBER(CONTRATOS[[#This Row],[TÉRMINO]]),IF(CONTRATOS[[#This Row],[TÉRMINO]]&lt;TODAY(),"EXPIRADO",CONTRATOS[[#This Row],[TÉRMINO]]-TODAY()),"INDETERMINADO"))</f>
        <v>EXPIRADO</v>
      </c>
      <c r="P546" s="64" t="str">
        <f ca="1">IF(O546="EXPIRADO","EXPIRADO",(IF(O546&lt;=30,"INFERIOR A 30 DIAS",(IF(O546&lt;=60,"INFERIOR A 60 DIAS",(IF(O546&lt;=90,"INFERIOR A 90 DIAS",(IF(O546&lt;=120,"INFERIOR A 120 DIAS",(IF(O546&lt;150,"INFERIOR A 150 DIAS",(IF(O546=150,"150 DIAS","SUPERIOR A 150 DIAS")))))))))))))</f>
        <v>EXPIRADO</v>
      </c>
      <c r="Q546" s="64" t="str">
        <f ca="1">IF(CONTRATOS[[#This Row],[TÉRMINO]]="","VIGENTE",IF(CONTRATOS[[#This Row],[TÉRMINO]]&gt;=TODAY(),"VIGENTE","EXPIRADO"))</f>
        <v>EXPIRADO</v>
      </c>
      <c r="R546" s="72">
        <v>875248.75</v>
      </c>
      <c r="S546" s="65" t="s">
        <v>60</v>
      </c>
      <c r="T546" s="66">
        <f>IF(LEFT(AY546,3)="ARP",
    0,
    IFERROR(VLOOKUP(AY546,'M.11 Contratos execução'!A:V,17,FALSE),0)
)</f>
        <v>0</v>
      </c>
      <c r="U546" s="58" t="s">
        <v>61</v>
      </c>
      <c r="V546" s="58" t="s">
        <v>3118</v>
      </c>
      <c r="W546" s="96" t="str" cm="1">
        <f t="array" ref="W54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46" s="96">
        <f>CONTRATOS[[#This Row],[VALOR GLOBAL INICIAL]]</f>
        <v>875248.75</v>
      </c>
      <c r="Y546" s="67" t="s">
        <v>3119</v>
      </c>
      <c r="AA546" s="58" t="s">
        <v>64</v>
      </c>
      <c r="AB546" s="58"/>
      <c r="AC546" s="58" t="s">
        <v>65</v>
      </c>
      <c r="AD546" s="116" t="str">
        <f>IF(CONTRATOS[[#This Row],[DIAS_CONTRATO]]&lt;=1800,"PRAZO LEGAL",IF(CONTRATOS[[#This Row],[DIAS_CONTRATO]]&lt;=2130,"EXCEPCIONAL","EMERGENCIAL"))</f>
        <v>PRAZO LEGAL</v>
      </c>
      <c r="AE546" s="58" t="str">
        <f>YEAR(L546) &amp; " - " &amp; IF(MONTH(L546)&lt;=3, "1º Trimestre", IF(MONTH(L546)&lt;=6, "2º Trimestre", IF(MONTH(L546)&lt;=9, "3º Trimestre", IF(MONTH(L546)&lt;=12, "4º Trimestre"))))</f>
        <v>2024 - 1º Trimestre</v>
      </c>
      <c r="AF546" s="130">
        <f>CONTRATOS[[#This Row],[TÉRMINO]]-60</f>
        <v>45289</v>
      </c>
      <c r="AG546" s="116" t="str">
        <f>IF(Z546="","Sem informação", IF(Z546&lt;=AF546, "Dentro do prazo", "Fora do prazo"))</f>
        <v>Sem informação</v>
      </c>
      <c r="AH546" s="79" t="s">
        <v>1306</v>
      </c>
      <c r="AJ546" s="58" t="s">
        <v>1796</v>
      </c>
      <c r="AK546" s="58" t="s">
        <v>69</v>
      </c>
      <c r="AL546" s="58" t="s">
        <v>1796</v>
      </c>
      <c r="AM546" s="115" t="s">
        <v>69</v>
      </c>
      <c r="AN546" s="115" t="s">
        <v>1813</v>
      </c>
      <c r="AO546" s="134" t="s">
        <v>3120</v>
      </c>
      <c r="AP546" s="143">
        <f ca="1">CONTRATOS[[#This Row],[TÉRMINO]]-TODAY()</f>
        <v>-825</v>
      </c>
      <c r="AQ546" s="58">
        <f>IF(YEAR(CONTRATOS[[#This Row],[TÉRMINO]])=2024,INT((MONTH(CONTRATOS[[#This Row],[TÉRMINO]])+2)/3),"")</f>
        <v>1</v>
      </c>
      <c r="AR546" s="58"/>
      <c r="AS546" s="58" t="str">
        <f ca="1">IF(TODAY()-AB546&gt;365,"Iniciar Processo de Reajuste","Aguardar anualidade")</f>
        <v>Iniciar Processo de Reajuste</v>
      </c>
      <c r="AT546" s="58" t="str">
        <f>_xlfn.CONCAT(TEXT(B546,"000"),"/",C546)</f>
        <v>088/2022</v>
      </c>
      <c r="AU546" s="58"/>
      <c r="AV546" s="58" t="str" cm="1">
        <f t="array" ref="AV546">IF(CONTRATOS[[#This Row],[NOME DO FISCAL ]]="Sem indicação",
   CONTRATOS[[#This Row],[NOME DO FISCAL ]],
   _xlfn.LET(
      _xlpm.s, " "&amp;TRIM(CONTRATOS[[#This Row],[NOME DO FISCAL ]]),
      _xlpm.n, LEN(_xlpm.s)-1,
      _xlpm.idx, _xlfn.SEQUENCE(1,_xlpm.n),
      _xlpm.letras, IF(MID(_xlpm.s,_xlpm.idx,1)=" ", MID(_xlpm.s,_xlpm.idx+1,1), ""),
      _xlfn.TEXTJOIN("",TRUE,_xlpm.letras)
   )
)</f>
        <v>JLSdA</v>
      </c>
      <c r="AW546" s="57" t="str">
        <f>IF(CONTRATOS[[#This Row],[FISCAL DEMANDANTE]]="sem indicação",CONTRATOS[[#This Row],[FISCAL TECNICO]],CONTRATOS[[#This Row],[FISCAL DEMANDANTE]])</f>
        <v>Jose Luis Sarmento de Araujo</v>
      </c>
      <c r="AX546" s="540" t="str" cm="1">
        <f t="array" ref="AX54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46" s="58" t="str">
        <f>_xlfn.CONCAT(CONTRATOS[[#This Row],[ARP ou CONTRATO]],CONTRATOS[[#This Row],[N°ANO]])</f>
        <v>Contrato088/2022</v>
      </c>
      <c r="AZ546" s="293" t="str">
        <f>IF(ISNUMBER(FIND("8.666",AA546)),
"Nos termos da Portaria n° 3.615/2021-GP, a prorrogação de contratos administrativos deverá ser instaurada com antecedência mínima de 60 (sessenta) dias do término da vigência, mediante envio do respectivo expediente à SEADM, via SEI.",
IF(ISNUMBER(FIND("14.133",AA546)),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46" s="556"/>
    </row>
    <row r="547" spans="1:53" ht="60">
      <c r="A547" s="58" t="s">
        <v>2276</v>
      </c>
      <c r="B547" s="82" t="s">
        <v>1169</v>
      </c>
      <c r="C547" s="83">
        <v>2023</v>
      </c>
      <c r="D547" s="84" t="s">
        <v>3121</v>
      </c>
      <c r="E547" s="85" t="s">
        <v>3122</v>
      </c>
      <c r="F547" s="86" t="s">
        <v>3123</v>
      </c>
      <c r="G547" s="120" t="s">
        <v>57</v>
      </c>
      <c r="H547" s="85" t="s">
        <v>145</v>
      </c>
      <c r="I547" s="85" t="s">
        <v>133</v>
      </c>
      <c r="J547" s="87">
        <v>44937</v>
      </c>
      <c r="K547" s="62" t="str">
        <f>TEXT(J547,"DD/MM/AA")</f>
        <v>11/01/23</v>
      </c>
      <c r="L547" s="87">
        <v>45333</v>
      </c>
      <c r="M547" s="63" t="str">
        <f>TEXT(L547,"DD/MM/AA")</f>
        <v>11/02/24</v>
      </c>
      <c r="N547" s="115">
        <f>_xlfn.DAYS(CONTRATOS[[#This Row],[TÉRMINO]],CONTRATOS[[#This Row],[INÍCIO]])</f>
        <v>396</v>
      </c>
      <c r="O547" s="88" t="str">
        <f ca="1">IF(ISBLANK(CONTRATOS[[#This Row],[TÉRMINO]]),"-",IF(ISNUMBER(CONTRATOS[[#This Row],[TÉRMINO]]),IF(CONTRATOS[[#This Row],[TÉRMINO]]&lt;TODAY(),"EXPIRADO",CONTRATOS[[#This Row],[TÉRMINO]]-TODAY()),"INDETERMINADO"))</f>
        <v>EXPIRADO</v>
      </c>
      <c r="P547" s="88" t="str">
        <f ca="1">IF(O547="EXPIRADO","EXPIRADO",(IF(O547&lt;=30,"INFERIOR A 30 DIAS",(IF(O547&lt;=60,"INFERIOR A 60 DIAS",(IF(O547&lt;=90,"INFERIOR A 90 DIAS",(IF(O547&lt;=120,"INFERIOR A 120 DIAS",(IF(O547&lt;150,"INFERIOR A 150 DIAS",(IF(O547=150,"150 DIAS","SUPERIOR A 150 DIAS")))))))))))))</f>
        <v>EXPIRADO</v>
      </c>
      <c r="Q547" s="88" t="str">
        <f ca="1">IF(CONTRATOS[[#This Row],[TÉRMINO]]="","VIGENTE",IF(CONTRATOS[[#This Row],[TÉRMINO]]&gt;=TODAY(),"VIGENTE","EXPIRADO"))</f>
        <v>EXPIRADO</v>
      </c>
      <c r="R547" s="313">
        <v>71500</v>
      </c>
      <c r="S547" s="89" t="s">
        <v>60</v>
      </c>
      <c r="T547" s="66">
        <f>IF(LEFT(AY547,3)="ARP",
    0,
    IFERROR(VLOOKUP(AY547,'M.11 Contratos execução'!A:V,17,FALSE),0)
)</f>
        <v>0</v>
      </c>
      <c r="U547" s="58" t="s">
        <v>78</v>
      </c>
      <c r="V547" s="85" t="s">
        <v>3124</v>
      </c>
      <c r="W547" s="96" t="str" cm="1">
        <f t="array" ref="W54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47" s="96">
        <f>CONTRATOS[[#This Row],[VALOR GLOBAL INICIAL]]</f>
        <v>71500</v>
      </c>
      <c r="Y547" s="90" t="s">
        <v>3125</v>
      </c>
      <c r="Z547" s="159"/>
      <c r="AA547" s="85" t="s">
        <v>174</v>
      </c>
      <c r="AB547" s="87">
        <v>44882</v>
      </c>
      <c r="AC547" s="58" t="s">
        <v>65</v>
      </c>
      <c r="AD547" s="85" t="str">
        <f>IF(CONTRATOS[[#This Row],[DIAS_CONTRATO]]&lt;=1800,"PRAZO LEGAL",IF(CONTRATOS[[#This Row],[DIAS_CONTRATO]]&lt;=2130,"EXCEPCIONAL","EMERGENCIAL"))</f>
        <v>PRAZO LEGAL</v>
      </c>
      <c r="AE547" s="58" t="str">
        <f>YEAR(L547) &amp; " - " &amp; IF(MONTH(L547)&lt;=3, "1º Trimestre", IF(MONTH(L547)&lt;=6, "2º Trimestre", IF(MONTH(L547)&lt;=9, "3º Trimestre", IF(MONTH(L547)&lt;=12, "4º Trimestre"))))</f>
        <v>2024 - 1º Trimestre</v>
      </c>
      <c r="AF547" s="87">
        <f>CONTRATOS[[#This Row],[TÉRMINO]]-60</f>
        <v>45273</v>
      </c>
      <c r="AG547" s="116" t="str">
        <f>IF(Z547="","Sem informação", IF(Z547&lt;=AF547, "Dentro do prazo", "Fora do prazo"))</f>
        <v>Sem informação</v>
      </c>
      <c r="AH547" s="658" t="s">
        <v>1306</v>
      </c>
      <c r="AI547" s="166"/>
      <c r="AJ547" s="58" t="s">
        <v>86</v>
      </c>
      <c r="AK547" s="58" t="s">
        <v>1307</v>
      </c>
      <c r="AL547" s="58" t="s">
        <v>1307</v>
      </c>
      <c r="AM547" s="115" t="s">
        <v>69</v>
      </c>
      <c r="AN547" s="115" t="s">
        <v>69</v>
      </c>
      <c r="AO547" s="134" t="s">
        <v>3126</v>
      </c>
      <c r="AP547" s="143">
        <f ca="1">CONTRATOS[[#This Row],[TÉRMINO]]-TODAY()</f>
        <v>-841</v>
      </c>
      <c r="AQ547" s="58">
        <f>IF(YEAR(CONTRATOS[[#This Row],[TÉRMINO]])=2024,INT((MONTH(CONTRATOS[[#This Row],[TÉRMINO]])+2)/3),"")</f>
        <v>1</v>
      </c>
      <c r="AR547" s="58"/>
      <c r="AS547" s="58" t="str">
        <f ca="1">IF(TODAY()-AB547&gt;365,"Iniciar Processo de Reajuste","Aguardar anualidade")</f>
        <v>Iniciar Processo de Reajuste</v>
      </c>
      <c r="AT547" s="58" t="str">
        <f>_xlfn.CONCAT(TEXT(B547,"000"),"/",C547)</f>
        <v>003/2023</v>
      </c>
      <c r="AU547" s="58"/>
      <c r="AV547" s="58" t="str" cm="1">
        <f t="array" ref="AV547">IF(CONTRATOS[[#This Row],[NOME DO FISCAL ]]="Sem indicação",
   CONTRATOS[[#This Row],[NOME DO FISCAL ]],
   _xlfn.LET(
      _xlpm.s, " "&amp;TRIM(CONTRATOS[[#This Row],[NOME DO FISCAL ]]),
      _xlpm.n, LEN(_xlpm.s)-1,
      _xlpm.idx, _xlfn.SEQUENCE(1,_xlpm.n),
      _xlpm.letras, IF(MID(_xlpm.s,_xlpm.idx,1)=" ", MID(_xlpm.s,_xlpm.idx+1,1), ""),
      _xlfn.TEXTJOIN("",TRUE,_xlpm.letras)
   )
)</f>
        <v>RSM</v>
      </c>
      <c r="AW547" s="57" t="str">
        <f>IF(CONTRATOS[[#This Row],[FISCAL DEMANDANTE]]="sem indicação",CONTRATOS[[#This Row],[FISCAL TECNICO]],CONTRATOS[[#This Row],[FISCAL DEMANDANTE]])</f>
        <v>Rodolfo Silva Marques</v>
      </c>
      <c r="AX547" s="540" t="str" cm="1">
        <f t="array" ref="AX54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47" s="58" t="str">
        <f>_xlfn.CONCAT(CONTRATOS[[#This Row],[ARP ou CONTRATO]],CONTRATOS[[#This Row],[N°ANO]])</f>
        <v>Contrato003/2023</v>
      </c>
      <c r="AZ547" s="293" t="str">
        <f>IF(ISNUMBER(FIND("8.666",AA547)),
"Nos termos da Portaria n° 3.615/2021-GP, a prorrogação de contratos administrativos deverá ser instaurada com antecedência mínima de 60 (sessenta) dias do término da vigência, mediante envio do respectivo expediente à SEADM, via SEI.",
IF(ISNUMBER(FIND("14.133",AA547)),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547" s="556"/>
    </row>
    <row r="548" spans="1:53" s="215" customFormat="1" ht="60">
      <c r="A548" s="58" t="s">
        <v>2276</v>
      </c>
      <c r="B548" s="84" t="s">
        <v>725</v>
      </c>
      <c r="C548" s="85">
        <v>2022</v>
      </c>
      <c r="D548" s="84" t="s">
        <v>788</v>
      </c>
      <c r="E548" s="85" t="s">
        <v>789</v>
      </c>
      <c r="F548" s="86" t="s">
        <v>3127</v>
      </c>
      <c r="G548" s="120" t="s">
        <v>57</v>
      </c>
      <c r="H548" s="85" t="s">
        <v>145</v>
      </c>
      <c r="I548" s="85" t="s">
        <v>3128</v>
      </c>
      <c r="J548" s="87">
        <v>44976</v>
      </c>
      <c r="K548" s="91" t="str">
        <f>TEXT(J548,"DD/MM/AA")</f>
        <v>19/02/23</v>
      </c>
      <c r="L548" s="87">
        <v>45341</v>
      </c>
      <c r="M548" s="92" t="str">
        <f>TEXT(L548,"DD/MM/AA")</f>
        <v>19/02/24</v>
      </c>
      <c r="N548" s="91">
        <f>_xlfn.DAYS(CONTRATOS[[#This Row],[TÉRMINO]],CONTRATOS[[#This Row],[INÍCIO]])</f>
        <v>365</v>
      </c>
      <c r="O548" s="88" t="str">
        <f ca="1">IF(ISBLANK(CONTRATOS[[#This Row],[TÉRMINO]]),"-",IF(ISNUMBER(CONTRATOS[[#This Row],[TÉRMINO]]),IF(CONTRATOS[[#This Row],[TÉRMINO]]&lt;TODAY(),"EXPIRADO",CONTRATOS[[#This Row],[TÉRMINO]]-TODAY()),"INDETERMINADO"))</f>
        <v>EXPIRADO</v>
      </c>
      <c r="P548" s="88" t="str">
        <f ca="1">IF(O548="EXPIRADO","EXPIRADO",(IF(O548&lt;=30,"INFERIOR A 30 DIAS",(IF(O548&lt;=60,"INFERIOR A 60 DIAS",(IF(O548&lt;=90,"INFERIOR A 90 DIAS",(IF(O548&lt;=120,"INFERIOR A 120 DIAS",(IF(O548&lt;150,"INFERIOR A 150 DIAS",(IF(O548=150,"150 DIAS","SUPERIOR A 150 DIAS")))))))))))))</f>
        <v>EXPIRADO</v>
      </c>
      <c r="Q548" s="88" t="str">
        <f ca="1">IF(CONTRATOS[[#This Row],[TÉRMINO]]="","VIGENTE",IF(CONTRATOS[[#This Row],[TÉRMINO]]&gt;=TODAY(),"VIGENTE","EXPIRADO"))</f>
        <v>EXPIRADO</v>
      </c>
      <c r="R548" s="308">
        <v>423074</v>
      </c>
      <c r="S548" s="89" t="s">
        <v>60</v>
      </c>
      <c r="T548" s="66">
        <f>IF(LEFT(AY548,3)="ARP",
    0,
    IFERROR(VLOOKUP(AY548,'M.11 Contratos execução'!A:V,17,FALSE),0)
)</f>
        <v>0</v>
      </c>
      <c r="U548" s="58" t="s">
        <v>78</v>
      </c>
      <c r="V548" s="85" t="s">
        <v>3129</v>
      </c>
      <c r="W548" s="96" t="str" cm="1">
        <f t="array" ref="W54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48" s="96">
        <f>CONTRATOS[[#This Row],[VALOR GLOBAL INICIAL]]</f>
        <v>423074</v>
      </c>
      <c r="Y548" s="90" t="s">
        <v>3130</v>
      </c>
      <c r="Z548" s="159">
        <v>45303</v>
      </c>
      <c r="AA548" s="58" t="s">
        <v>81</v>
      </c>
      <c r="AB548" s="58"/>
      <c r="AC548" s="58" t="s">
        <v>65</v>
      </c>
      <c r="AD548" s="85" t="str">
        <f>IF(CONTRATOS[[#This Row],[DIAS_CONTRATO]]&lt;=1800,"PRAZO LEGAL",IF(CONTRATOS[[#This Row],[DIAS_CONTRATO]]&lt;=2130,"EXCEPCIONAL","EMERGENCIAL"))</f>
        <v>PRAZO LEGAL</v>
      </c>
      <c r="AE548" s="58" t="str">
        <f>YEAR(L548) &amp; " - " &amp; IF(MONTH(L548)&lt;=3, "1º Trimestre", IF(MONTH(L548)&lt;=6, "2º Trimestre", IF(MONTH(L548)&lt;=9, "3º Trimestre", IF(MONTH(L548)&lt;=12, "4º Trimestre"))))</f>
        <v>2024 - 1º Trimestre</v>
      </c>
      <c r="AF548" s="87">
        <f>CONTRATOS[[#This Row],[TÉRMINO]]-60</f>
        <v>45281</v>
      </c>
      <c r="AG548" s="116" t="str">
        <f>IF(Z548="","Sem informação", IF(Z548&lt;=AF548, "Dentro do prazo", "Fora do prazo"))</f>
        <v>Fora do prazo</v>
      </c>
      <c r="AH548" s="658" t="s">
        <v>1306</v>
      </c>
      <c r="AI548" s="74"/>
      <c r="AJ548" s="58" t="s">
        <v>302</v>
      </c>
      <c r="AK548" s="58" t="s">
        <v>1080</v>
      </c>
      <c r="AL548" s="58" t="s">
        <v>1080</v>
      </c>
      <c r="AM548" s="115" t="s">
        <v>69</v>
      </c>
      <c r="AN548" s="115" t="s">
        <v>69</v>
      </c>
      <c r="AO548" s="134" t="s">
        <v>3131</v>
      </c>
      <c r="AP548" s="143">
        <f ca="1">CONTRATOS[[#This Row],[TÉRMINO]]-TODAY()</f>
        <v>-833</v>
      </c>
      <c r="AQ548" s="58">
        <f>IF(YEAR(CONTRATOS[[#This Row],[TÉRMINO]])=2024,INT((MONTH(CONTRATOS[[#This Row],[TÉRMINO]])+2)/3),"")</f>
        <v>1</v>
      </c>
      <c r="AR548" s="58"/>
      <c r="AS548" s="58" t="str">
        <f ca="1">IF(TODAY()-AB548&gt;365,"Iniciar Processo de Reajuste","Aguardar anualidade")</f>
        <v>Iniciar Processo de Reajuste</v>
      </c>
      <c r="AT548" s="58" t="str">
        <f>_xlfn.CONCAT(TEXT(B548,"000"),"/",C548)</f>
        <v>104/2022</v>
      </c>
      <c r="AU548" s="58"/>
      <c r="AV548" s="58" t="str" cm="1">
        <f t="array" ref="AV548">IF(CONTRATOS[[#This Row],[NOME DO FISCAL ]]="Sem indicação",
   CONTRATOS[[#This Row],[NOME DO FISCAL ]],
   _xlfn.LET(
      _xlpm.s, " "&amp;TRIM(CONTRATOS[[#This Row],[NOME DO FISCAL ]]),
      _xlpm.n, LEN(_xlpm.s)-1,
      _xlpm.idx, _xlfn.SEQUENCE(1,_xlpm.n),
      _xlpm.letras, IF(MID(_xlpm.s,_xlpm.idx,1)=" ", MID(_xlpm.s,_xlpm.idx+1,1), ""),
      _xlfn.TEXTJOIN("",TRUE,_xlpm.letras)
   )
)</f>
        <v>JdON</v>
      </c>
      <c r="AW548" s="57" t="str">
        <f>IF(CONTRATOS[[#This Row],[FISCAL DEMANDANTE]]="sem indicação",CONTRATOS[[#This Row],[FISCAL TECNICO]],CONTRATOS[[#This Row],[FISCAL DEMANDANTE]])</f>
        <v>Josiane de Oliveira Neves</v>
      </c>
      <c r="AX548" s="540" t="str" cm="1">
        <f t="array" ref="AX54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48" s="58" t="str">
        <f>_xlfn.CONCAT(CONTRATOS[[#This Row],[ARP ou CONTRATO]],CONTRATOS[[#This Row],[N°ANO]])</f>
        <v>Contrato104/2022</v>
      </c>
      <c r="AZ548" s="293" t="str">
        <f>IF(ISNUMBER(FIND("8.666",AA548)),
"Nos termos da Portaria n° 3.615/2021-GP, a prorrogação de contratos administrativos deverá ser instaurada com antecedência mínima de 60 (sessenta) dias do término da vigência, mediante envio do respectivo expediente à SEADM, via SEI.",
IF(ISNUMBER(FIND("14.133",AA548)),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548" s="556"/>
    </row>
    <row r="549" spans="1:53" ht="72">
      <c r="A549" s="58" t="s">
        <v>2276</v>
      </c>
      <c r="B549" s="57" t="s">
        <v>1706</v>
      </c>
      <c r="C549" s="58">
        <v>2022</v>
      </c>
      <c r="D549" s="57" t="s">
        <v>3132</v>
      </c>
      <c r="E549" s="58" t="s">
        <v>3133</v>
      </c>
      <c r="F549" s="59" t="s">
        <v>3134</v>
      </c>
      <c r="G549" s="115" t="s">
        <v>57</v>
      </c>
      <c r="H549" s="58" t="s">
        <v>327</v>
      </c>
      <c r="I549" s="60" t="s">
        <v>3135</v>
      </c>
      <c r="J549" s="61">
        <v>44779</v>
      </c>
      <c r="K549" s="62" t="str">
        <f>TEXT(J549,"DD/MM/AA")</f>
        <v>06/08/22</v>
      </c>
      <c r="L549" s="61">
        <v>45300</v>
      </c>
      <c r="M549" s="63" t="str">
        <f>TEXT(L549,"DD/MM/AA")</f>
        <v>09/01/24</v>
      </c>
      <c r="N549" s="115">
        <f>_xlfn.DAYS(CONTRATOS[[#This Row],[TÉRMINO]],CONTRATOS[[#This Row],[INÍCIO]])</f>
        <v>521</v>
      </c>
      <c r="O549" s="64" t="str">
        <f ca="1">IF(ISBLANK(CONTRATOS[[#This Row],[TÉRMINO]]),"-",IF(ISNUMBER(CONTRATOS[[#This Row],[TÉRMINO]]),IF(CONTRATOS[[#This Row],[TÉRMINO]]&lt;TODAY(),"EXPIRADO",CONTRATOS[[#This Row],[TÉRMINO]]-TODAY()),"INDETERMINADO"))</f>
        <v>EXPIRADO</v>
      </c>
      <c r="P549" s="64" t="str">
        <f ca="1">IF(O549="EXPIRADO","EXPIRADO",(IF(O549&lt;=30,"INFERIOR A 30 DIAS",(IF(O549&lt;=60,"INFERIOR A 60 DIAS",(IF(O549&lt;=90,"INFERIOR A 90 DIAS",(IF(O549&lt;=120,"INFERIOR A 120 DIAS",(IF(O549&lt;150,"INFERIOR A 150 DIAS",(IF(O549=150,"150 DIAS","SUPERIOR A 150 DIAS")))))))))))))</f>
        <v>EXPIRADO</v>
      </c>
      <c r="Q549" s="64" t="str">
        <f ca="1">IF(CONTRATOS[[#This Row],[TÉRMINO]]="","VIGENTE",IF(CONTRATOS[[#This Row],[TÉRMINO]]&gt;=TODAY(),"VIGENTE","EXPIRADO"))</f>
        <v>EXPIRADO</v>
      </c>
      <c r="R549" s="72">
        <v>1249732.96</v>
      </c>
      <c r="S549" s="65" t="s">
        <v>60</v>
      </c>
      <c r="T549" s="66">
        <f>IF(LEFT(AY549,3)="ARP",
    0,
    IFERROR(VLOOKUP(AY549,'M.11 Contratos execução'!A:V,17,FALSE),0)
)</f>
        <v>0</v>
      </c>
      <c r="U549" s="58" t="s">
        <v>441</v>
      </c>
      <c r="V549" s="58" t="s">
        <v>3136</v>
      </c>
      <c r="W549" s="96" t="str" cm="1">
        <f t="array" ref="W54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49" s="96">
        <f>CONTRATOS[[#This Row],[VALOR GLOBAL INICIAL]]</f>
        <v>1249732.96</v>
      </c>
      <c r="Y549" s="67" t="s">
        <v>3137</v>
      </c>
      <c r="Z549" s="157">
        <v>44951</v>
      </c>
      <c r="AA549" s="58" t="s">
        <v>3138</v>
      </c>
      <c r="AB549" s="58"/>
      <c r="AC549" s="58" t="s">
        <v>101</v>
      </c>
      <c r="AD549" s="116" t="str">
        <f>IF(CONTRATOS[[#This Row],[DIAS_CONTRATO]]&lt;=1800,"PRAZO LEGAL",IF(CONTRATOS[[#This Row],[DIAS_CONTRATO]]&lt;=2130,"EXCEPCIONAL","EMERGENCIAL"))</f>
        <v>PRAZO LEGAL</v>
      </c>
      <c r="AE549" s="58" t="str">
        <f>YEAR(L549) &amp; " - " &amp; IF(MONTH(L549)&lt;=3, "1º Trimestre", IF(MONTH(L549)&lt;=6, "2º Trimestre", IF(MONTH(L549)&lt;=9, "3º Trimestre", IF(MONTH(L549)&lt;=12, "4º Trimestre"))))</f>
        <v>2024 - 1º Trimestre</v>
      </c>
      <c r="AF549" s="130">
        <f>CONTRATOS[[#This Row],[TÉRMINO]]-60</f>
        <v>45240</v>
      </c>
      <c r="AG549" s="116" t="str">
        <f>IF(Z549="","Sem informação", IF(Z549&lt;=AF549, "Dentro do prazo", "Fora do prazo"))</f>
        <v>Dentro do prazo</v>
      </c>
      <c r="AH549" s="79" t="s">
        <v>1306</v>
      </c>
      <c r="AJ549" s="58" t="s">
        <v>1447</v>
      </c>
      <c r="AK549" s="58" t="s">
        <v>363</v>
      </c>
      <c r="AL549" s="58" t="s">
        <v>363</v>
      </c>
      <c r="AM549" s="115" t="s">
        <v>69</v>
      </c>
      <c r="AN549" s="115" t="s">
        <v>69</v>
      </c>
      <c r="AO549" s="156" t="s">
        <v>3139</v>
      </c>
      <c r="AP549" s="143">
        <f ca="1">CONTRATOS[[#This Row],[TÉRMINO]]-TODAY()</f>
        <v>-874</v>
      </c>
      <c r="AQ549" s="58">
        <f>IF(YEAR(CONTRATOS[[#This Row],[TÉRMINO]])=2024,INT((MONTH(CONTRATOS[[#This Row],[TÉRMINO]])+2)/3),"")</f>
        <v>1</v>
      </c>
      <c r="AR549" s="58"/>
      <c r="AS549" s="58" t="str">
        <f ca="1">IF(TODAY()-AB549&gt;365,"Iniciar Processo de Reajuste","Aguardar anualidade")</f>
        <v>Iniciar Processo de Reajuste</v>
      </c>
      <c r="AT549" s="58" t="str">
        <f>_xlfn.CONCAT(TEXT(B549,"000"),"/",C549)</f>
        <v>064/2022</v>
      </c>
      <c r="AU549" s="58"/>
      <c r="AV549" s="58" t="str" cm="1">
        <f t="array" ref="AV549">IF(CONTRATOS[[#This Row],[NOME DO FISCAL ]]="Sem indicação",
   CONTRATOS[[#This Row],[NOME DO FISCAL ]],
   _xlfn.LET(
      _xlpm.s, " "&amp;TRIM(CONTRATOS[[#This Row],[NOME DO FISCAL ]]),
      _xlpm.n, LEN(_xlpm.s)-1,
      _xlpm.idx, _xlfn.SEQUENCE(1,_xlpm.n),
      _xlpm.letras, IF(MID(_xlpm.s,_xlpm.idx,1)=" ", MID(_xlpm.s,_xlpm.idx+1,1), ""),
      _xlfn.TEXTJOIN("",TRUE,_xlpm.letras)
   )
)</f>
        <v>ACBP</v>
      </c>
      <c r="AW549" s="57" t="str">
        <f>IF(CONTRATOS[[#This Row],[FISCAL DEMANDANTE]]="sem indicação",CONTRATOS[[#This Row],[FISCAL TECNICO]],CONTRATOS[[#This Row],[FISCAL DEMANDANTE]])</f>
        <v>Anderson Clay Batista Pereira</v>
      </c>
      <c r="AX549" s="540" t="str" cm="1">
        <f t="array" ref="AX54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49" s="58" t="str">
        <f>_xlfn.CONCAT(CONTRATOS[[#This Row],[ARP ou CONTRATO]],CONTRATOS[[#This Row],[N°ANO]])</f>
        <v>Contrato064/2022</v>
      </c>
      <c r="AZ549" s="293" t="str">
        <f>IF(ISNUMBER(FIND("8.666",AA549)),
"Nos termos da Portaria n° 3.615/2021-GP, a prorrogação de contratos administrativos deverá ser instaurada com antecedência mínima de 60 (sessenta) dias do término da vigência, mediante envio do respectivo expediente à SEADM, via SEI.",
IF(ISNUMBER(FIND("14.133",AA549)),
"Nos termos da Portaria n° 234/2025-GP, a prorrogação de contratos administrativos deverá ser instaurada com antecedência mínima de 60 (sessenta) dias do término da vigência, mediante envio do respectivo expediente à SEADM, via SEI.",
""
))</f>
        <v/>
      </c>
      <c r="BA549" s="556"/>
    </row>
    <row r="550" spans="1:53" ht="60">
      <c r="A550" s="58" t="s">
        <v>2276</v>
      </c>
      <c r="B550" s="68" t="s">
        <v>1052</v>
      </c>
      <c r="C550" s="69">
        <v>2022</v>
      </c>
      <c r="D550" s="57" t="s">
        <v>3140</v>
      </c>
      <c r="E550" s="58" t="s">
        <v>218</v>
      </c>
      <c r="F550" s="59" t="s">
        <v>3141</v>
      </c>
      <c r="G550" s="115" t="s">
        <v>57</v>
      </c>
      <c r="H550" s="60" t="s">
        <v>58</v>
      </c>
      <c r="I550" s="60" t="s">
        <v>3142</v>
      </c>
      <c r="J550" s="61">
        <v>44571</v>
      </c>
      <c r="K550" s="62" t="str">
        <f>TEXT(J550,"DD/MM/AA")</f>
        <v>10/01/22</v>
      </c>
      <c r="L550" s="61">
        <v>45301</v>
      </c>
      <c r="M550" s="63" t="str">
        <f>TEXT(L550,"DD/MM/AA")</f>
        <v>10/01/24</v>
      </c>
      <c r="N550" s="115">
        <f>_xlfn.DAYS(CONTRATOS[[#This Row],[TÉRMINO]],CONTRATOS[[#This Row],[INÍCIO]])</f>
        <v>730</v>
      </c>
      <c r="O550" s="70" t="str">
        <f ca="1">IF(ISBLANK(CONTRATOS[[#This Row],[TÉRMINO]]),"-",IF(ISNUMBER(CONTRATOS[[#This Row],[TÉRMINO]]),IF(CONTRATOS[[#This Row],[TÉRMINO]]&lt;TODAY(),"EXPIRADO",CONTRATOS[[#This Row],[TÉRMINO]]-TODAY()),"INDETERMINADO"))</f>
        <v>EXPIRADO</v>
      </c>
      <c r="P550" s="64" t="str">
        <f ca="1">IF(O550="EXPIRADO","EXPIRADO",(IF(O550&lt;=30,"INFERIOR A 30 DIAS",(IF(O550&lt;=60,"INFERIOR A 60 DIAS",(IF(O550&lt;=90,"INFERIOR A 90 DIAS",(IF(O550&lt;=120,"INFERIOR A 120 DIAS",(IF(O550&lt;150,"INFERIOR A 150 DIAS",(IF(O550=150,"150 DIAS","SUPERIOR A 150 DIAS")))))))))))))</f>
        <v>EXPIRADO</v>
      </c>
      <c r="Q550" s="64" t="str">
        <f ca="1">IF(CONTRATOS[[#This Row],[TÉRMINO]]="","VIGENTE",IF(CONTRATOS[[#This Row],[TÉRMINO]]&gt;=TODAY(),"VIGENTE","EXPIRADO"))</f>
        <v>EXPIRADO</v>
      </c>
      <c r="R550" s="72">
        <v>234193.05</v>
      </c>
      <c r="S550" s="65" t="s">
        <v>60</v>
      </c>
      <c r="T550" s="66">
        <f>IF(LEFT(AY550,3)="ARP",
    0,
    IFERROR(VLOOKUP(AY550,'M.11 Contratos execução'!A:V,17,FALSE),0)
)</f>
        <v>0</v>
      </c>
      <c r="U550" s="58" t="s">
        <v>61</v>
      </c>
      <c r="V550" s="58" t="s">
        <v>3143</v>
      </c>
      <c r="W550" s="96" t="str" cm="1">
        <f t="array" ref="W55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50" s="96">
        <f>CONTRATOS[[#This Row],[VALOR GLOBAL INICIAL]]</f>
        <v>234193.05</v>
      </c>
      <c r="Y550" s="67" t="s">
        <v>3144</v>
      </c>
      <c r="AA550" s="58" t="s">
        <v>64</v>
      </c>
      <c r="AB550" s="58"/>
      <c r="AC550" s="58" t="s">
        <v>65</v>
      </c>
      <c r="AD550" s="116" t="str">
        <f>IF(CONTRATOS[[#This Row],[DIAS_CONTRATO]]&lt;=1800,"PRAZO LEGAL",IF(CONTRATOS[[#This Row],[DIAS_CONTRATO]]&lt;=2130,"EXCEPCIONAL","EMERGENCIAL"))</f>
        <v>PRAZO LEGAL</v>
      </c>
      <c r="AE550" s="58" t="str">
        <f>YEAR(L550) &amp; " - " &amp; IF(MONTH(L550)&lt;=3, "1º Trimestre", IF(MONTH(L550)&lt;=6, "2º Trimestre", IF(MONTH(L550)&lt;=9, "3º Trimestre", IF(MONTH(L550)&lt;=12, "4º Trimestre"))))</f>
        <v>2024 - 1º Trimestre</v>
      </c>
      <c r="AF550" s="130">
        <f>CONTRATOS[[#This Row],[TÉRMINO]]-60</f>
        <v>45241</v>
      </c>
      <c r="AG550" s="116" t="str">
        <f>IF(Z550="","Sem informação", IF(Z550&lt;=AF550, "Dentro do prazo", "Fora do prazo"))</f>
        <v>Sem informação</v>
      </c>
      <c r="AH550" s="79" t="s">
        <v>1306</v>
      </c>
      <c r="AJ550" s="58" t="s">
        <v>192</v>
      </c>
      <c r="AK550" s="58" t="s">
        <v>69</v>
      </c>
      <c r="AL550" s="58" t="s">
        <v>373</v>
      </c>
      <c r="AM550" s="115" t="s">
        <v>69</v>
      </c>
      <c r="AN550" s="115" t="s">
        <v>69</v>
      </c>
      <c r="AO550" s="156" t="s">
        <v>3145</v>
      </c>
      <c r="AP550" s="143">
        <f ca="1">CONTRATOS[[#This Row],[TÉRMINO]]-TODAY()</f>
        <v>-873</v>
      </c>
      <c r="AQ550" s="58">
        <f>IF(YEAR(CONTRATOS[[#This Row],[TÉRMINO]])=2024,INT((MONTH(CONTRATOS[[#This Row],[TÉRMINO]])+2)/3),"")</f>
        <v>1</v>
      </c>
      <c r="AR550" s="58"/>
      <c r="AS550" s="58" t="str">
        <f ca="1">IF(TODAY()-AB550&gt;365,"Iniciar Processo de Reajuste","Aguardar anualidade")</f>
        <v>Iniciar Processo de Reajuste</v>
      </c>
      <c r="AT550" s="58" t="str">
        <f>_xlfn.CONCAT(TEXT(B550,"000"),"/",C550)</f>
        <v>004/2022</v>
      </c>
      <c r="AU550" s="58"/>
      <c r="AV550" s="58" t="str" cm="1">
        <f t="array" ref="AV550">IF(CONTRATOS[[#This Row],[NOME DO FISCAL ]]="Sem indicação",
   CONTRATOS[[#This Row],[NOME DO FISCAL ]],
   _xlfn.LET(
      _xlpm.s, " "&amp;TRIM(CONTRATOS[[#This Row],[NOME DO FISCAL ]]),
      _xlpm.n, LEN(_xlpm.s)-1,
      _xlpm.idx, _xlfn.SEQUENCE(1,_xlpm.n),
      _xlpm.letras, IF(MID(_xlpm.s,_xlpm.idx,1)=" ", MID(_xlpm.s,_xlpm.idx+1,1), ""),
      _xlfn.TEXTJOIN("",TRUE,_xlpm.letras)
   )
)</f>
        <v>FPdSB</v>
      </c>
      <c r="AW550" s="57" t="str">
        <f>IF(CONTRATOS[[#This Row],[FISCAL DEMANDANTE]]="sem indicação",CONTRATOS[[#This Row],[FISCAL TECNICO]],CONTRATOS[[#This Row],[FISCAL DEMANDANTE]])</f>
        <v>Francinaldo Pereira da Silva Barbosa</v>
      </c>
      <c r="AX550" s="540" t="str" cm="1">
        <f t="array" ref="AX55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50" s="58" t="str">
        <f>_xlfn.CONCAT(CONTRATOS[[#This Row],[ARP ou CONTRATO]],CONTRATOS[[#This Row],[N°ANO]])</f>
        <v>Contrato004/2022</v>
      </c>
      <c r="AZ550" s="293" t="str">
        <f>IF(ISNUMBER(FIND("8.666",AA550)),
"Nos termos da Portaria n° 3.615/2021-GP, a prorrogação de contratos administrativos deverá ser instaurada com antecedência mínima de 60 (sessenta) dias do término da vigência, mediante envio do respectivo expediente à SEADM, via SEI.",
IF(ISNUMBER(FIND("14.133",AA550)),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50" s="556"/>
    </row>
    <row r="551" spans="1:53" s="215" customFormat="1" ht="60">
      <c r="A551" s="58" t="s">
        <v>2276</v>
      </c>
      <c r="B551" s="68" t="s">
        <v>1997</v>
      </c>
      <c r="C551" s="69" t="s">
        <v>2348</v>
      </c>
      <c r="D551" s="57" t="s">
        <v>1448</v>
      </c>
      <c r="E551" s="58" t="s">
        <v>1449</v>
      </c>
      <c r="F551" s="59" t="s">
        <v>3146</v>
      </c>
      <c r="G551" s="297" t="s">
        <v>57</v>
      </c>
      <c r="H551" s="119" t="s">
        <v>58</v>
      </c>
      <c r="I551" s="60" t="s">
        <v>3147</v>
      </c>
      <c r="J551" s="61">
        <v>43475</v>
      </c>
      <c r="K551" s="62" t="str">
        <f>TEXT(J551,"DD/MM/AA")</f>
        <v>10/01/19</v>
      </c>
      <c r="L551" s="61">
        <v>45301</v>
      </c>
      <c r="M551" s="63" t="str">
        <f>TEXT(L551,"DD/MM/AA")</f>
        <v>10/01/24</v>
      </c>
      <c r="N551" s="62">
        <f>_xlfn.DAYS(CONTRATOS[[#This Row],[TÉRMINO]],CONTRATOS[[#This Row],[INÍCIO]])</f>
        <v>1826</v>
      </c>
      <c r="O551" s="64" t="str">
        <f ca="1">IF(ISBLANK(CONTRATOS[[#This Row],[TÉRMINO]]),"-",IF(ISNUMBER(CONTRATOS[[#This Row],[TÉRMINO]]),IF(CONTRATOS[[#This Row],[TÉRMINO]]&lt;TODAY(),"EXPIRADO",CONTRATOS[[#This Row],[TÉRMINO]]-TODAY()),"INDETERMINADO"))</f>
        <v>EXPIRADO</v>
      </c>
      <c r="P551" s="64" t="str">
        <f ca="1">IF(O551="EXPIRADO","EXPIRADO",(IF(O551&lt;=30,"INFERIOR A 30 DIAS",(IF(O551&lt;=60,"INFERIOR A 60 DIAS",(IF(O551&lt;=90,"INFERIOR A 90 DIAS",(IF(O551&lt;=120,"INFERIOR A 120 DIAS",(IF(O551&lt;150,"INFERIOR A 150 DIAS",(IF(O551=150,"150 DIAS","SUPERIOR A 150 DIAS")))))))))))))</f>
        <v>EXPIRADO</v>
      </c>
      <c r="Q551" s="64" t="str">
        <f ca="1">IF(CONTRATOS[[#This Row],[TÉRMINO]]="","VIGENTE",IF(CONTRATOS[[#This Row],[TÉRMINO]]&gt;=TODAY(),"VIGENTE","EXPIRADO"))</f>
        <v>EXPIRADO</v>
      </c>
      <c r="R551" s="72">
        <v>610000</v>
      </c>
      <c r="S551" s="65" t="s">
        <v>60</v>
      </c>
      <c r="T551" s="66">
        <f>IF(LEFT(AY551,3)="ARP",
    0,
    IFERROR(VLOOKUP(AY551,'M.11 Contratos execução'!A:V,17,FALSE),0)
)</f>
        <v>0</v>
      </c>
      <c r="U551" s="58" t="s">
        <v>78</v>
      </c>
      <c r="V551" s="58" t="s">
        <v>3148</v>
      </c>
      <c r="W551" s="96" t="str" cm="1">
        <f t="array" ref="W55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51" s="96">
        <f>CONTRATOS[[#This Row],[VALOR GLOBAL INICIAL]]</f>
        <v>610000</v>
      </c>
      <c r="Y551" s="67" t="s">
        <v>3149</v>
      </c>
      <c r="Z551" s="158">
        <v>45240</v>
      </c>
      <c r="AA551" s="58" t="s">
        <v>64</v>
      </c>
      <c r="AB551" s="58"/>
      <c r="AC551" s="58" t="s">
        <v>65</v>
      </c>
      <c r="AD551" s="58" t="str">
        <f>IF(CONTRATOS[[#This Row],[DIAS_CONTRATO]]&lt;=1800,"PRAZO LEGAL",IF(CONTRATOS[[#This Row],[DIAS_CONTRATO]]&lt;=2130,"EXCEPCIONAL","EMERGENCIAL"))</f>
        <v>EXCEPCIONAL</v>
      </c>
      <c r="AE551" s="58" t="str">
        <f>YEAR(L551) &amp; " - " &amp; IF(MONTH(L551)&lt;=3, "1º Trimestre", IF(MONTH(L551)&lt;=6, "2º Trimestre", IF(MONTH(L551)&lt;=9, "3º Trimestre", IF(MONTH(L551)&lt;=12, "4º Trimestre"))))</f>
        <v>2024 - 1º Trimestre</v>
      </c>
      <c r="AF551" s="61">
        <f>CONTRATOS[[#This Row],[TÉRMINO]]-60</f>
        <v>45241</v>
      </c>
      <c r="AG551" s="116" t="str">
        <f>IF(Z551="","Sem informação", IF(Z551&lt;=AF551, "Dentro do prazo", "Fora do prazo"))</f>
        <v>Dentro do prazo</v>
      </c>
      <c r="AH551" s="79" t="s">
        <v>1306</v>
      </c>
      <c r="AI551" s="74"/>
      <c r="AJ551" s="58" t="s">
        <v>137</v>
      </c>
      <c r="AK551" s="58" t="s">
        <v>164</v>
      </c>
      <c r="AL551" s="58" t="s">
        <v>1668</v>
      </c>
      <c r="AM551" s="115" t="s">
        <v>69</v>
      </c>
      <c r="AN551" s="115" t="s">
        <v>866</v>
      </c>
      <c r="AO551" s="134" t="s">
        <v>3150</v>
      </c>
      <c r="AP551" s="143">
        <f ca="1">CONTRATOS[[#This Row],[TÉRMINO]]-TODAY()</f>
        <v>-873</v>
      </c>
      <c r="AQ551" s="58">
        <f>IF(YEAR(CONTRATOS[[#This Row],[TÉRMINO]])=2024,INT((MONTH(CONTRATOS[[#This Row],[TÉRMINO]])+2)/3),"")</f>
        <v>1</v>
      </c>
      <c r="AR551" s="58"/>
      <c r="AS551" s="58" t="str">
        <f ca="1">IF(TODAY()-AB551&gt;365,"Iniciar Processo de Reajuste","Aguardar anualidade")</f>
        <v>Iniciar Processo de Reajuste</v>
      </c>
      <c r="AT551" s="58" t="str">
        <f>_xlfn.CONCAT(TEXT(B551,"000"),"/",C551)</f>
        <v>089/2018</v>
      </c>
      <c r="AU551" s="58"/>
      <c r="AV551" s="58" t="str" cm="1">
        <f t="array" ref="AV551">IF(CONTRATOS[[#This Row],[NOME DO FISCAL ]]="Sem indicação",
   CONTRATOS[[#This Row],[NOME DO FISCAL ]],
   _xlfn.LET(
      _xlpm.s, " "&amp;TRIM(CONTRATOS[[#This Row],[NOME DO FISCAL ]]),
      _xlpm.n, LEN(_xlpm.s)-1,
      _xlpm.idx, _xlfn.SEQUENCE(1,_xlpm.n),
      _xlpm.letras, IF(MID(_xlpm.s,_xlpm.idx,1)=" ", MID(_xlpm.s,_xlpm.idx+1,1), ""),
      _xlfn.TEXTJOIN("",TRUE,_xlpm.letras)
   )
)</f>
        <v>EdOR</v>
      </c>
      <c r="AW551" s="57" t="str">
        <f>IF(CONTRATOS[[#This Row],[FISCAL DEMANDANTE]]="sem indicação",CONTRATOS[[#This Row],[FISCAL TECNICO]],CONTRATOS[[#This Row],[FISCAL DEMANDANTE]])</f>
        <v>Enio de Oliveira Reboucas</v>
      </c>
      <c r="AX551" s="540" t="str" cm="1">
        <f t="array" ref="AX55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51" s="58" t="str">
        <f>_xlfn.CONCAT(CONTRATOS[[#This Row],[ARP ou CONTRATO]],CONTRATOS[[#This Row],[N°ANO]])</f>
        <v>Contrato089/2018</v>
      </c>
      <c r="AZ551" s="293" t="str">
        <f>IF(ISNUMBER(FIND("8.666",AA551)),
"Nos termos da Portaria n° 3.615/2021-GP, a prorrogação de contratos administrativos deverá ser instaurada com antecedência mínima de 60 (sessenta) dias do término da vigência, mediante envio do respectivo expediente à SEADM, via SEI.",
IF(ISNUMBER(FIND("14.133",AA551)),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51" s="556"/>
    </row>
    <row r="552" spans="1:53" s="215" customFormat="1" ht="321.75">
      <c r="A552" s="58" t="s">
        <v>2276</v>
      </c>
      <c r="B552" s="81" t="s">
        <v>921</v>
      </c>
      <c r="C552" s="69" t="s">
        <v>2348</v>
      </c>
      <c r="D552" s="57" t="s">
        <v>3151</v>
      </c>
      <c r="E552" s="58" t="s">
        <v>2430</v>
      </c>
      <c r="F552" s="57" t="s">
        <v>3152</v>
      </c>
      <c r="G552" s="297" t="s">
        <v>144</v>
      </c>
      <c r="H552" s="58" t="s">
        <v>111</v>
      </c>
      <c r="I552" s="60" t="s">
        <v>3153</v>
      </c>
      <c r="J552" s="61">
        <v>43132</v>
      </c>
      <c r="K552" s="62" t="str">
        <f>TEXT(J552,"DD/MM/AA")</f>
        <v>01/02/18</v>
      </c>
      <c r="L552" s="61">
        <v>45323</v>
      </c>
      <c r="M552" s="63" t="str">
        <f>TEXT(L552,"DD/MM/AA")</f>
        <v>01/02/24</v>
      </c>
      <c r="N552" s="62">
        <f>_xlfn.DAYS(CONTRATOS[[#This Row],[TÉRMINO]],CONTRATOS[[#This Row],[INÍCIO]])</f>
        <v>2191</v>
      </c>
      <c r="O552" s="64" t="str">
        <f ca="1">IF(ISBLANK(CONTRATOS[[#This Row],[TÉRMINO]]),"-",IF(ISNUMBER(CONTRATOS[[#This Row],[TÉRMINO]]),IF(CONTRATOS[[#This Row],[TÉRMINO]]&lt;TODAY(),"EXPIRADO",CONTRATOS[[#This Row],[TÉRMINO]]-TODAY()),"INDETERMINADO"))</f>
        <v>EXPIRADO</v>
      </c>
      <c r="P552" s="64" t="str">
        <f ca="1">IF(O552="EXPIRADO","EXPIRADO",(IF(O552&lt;=30,"INFERIOR A 30 DIAS",(IF(O552&lt;=60,"INFERIOR A 60 DIAS",(IF(O552&lt;=90,"INFERIOR A 90 DIAS",(IF(O552&lt;=120,"INFERIOR A 120 DIAS",(IF(O552&lt;150,"INFERIOR A 150 DIAS",(IF(O552=150,"150 DIAS","SUPERIOR A 150 DIAS")))))))))))))</f>
        <v>EXPIRADO</v>
      </c>
      <c r="Q552" s="64" t="str">
        <f ca="1">IF(CONTRATOS[[#This Row],[TÉRMINO]]="","VIGENTE",IF(CONTRATOS[[#This Row],[TÉRMINO]]&gt;=TODAY(),"VIGENTE","EXPIRADO"))</f>
        <v>EXPIRADO</v>
      </c>
      <c r="R552" s="72">
        <v>596567.04000000004</v>
      </c>
      <c r="S552" s="65" t="s">
        <v>60</v>
      </c>
      <c r="T552" s="66">
        <f>IF(LEFT(AY552,3)="ARP",
    0,
    IFERROR(VLOOKUP(AY552,'M.11 Contratos execução'!A:V,17,FALSE),0)
)</f>
        <v>0</v>
      </c>
      <c r="U552" s="58" t="s">
        <v>98</v>
      </c>
      <c r="V552" s="58" t="s">
        <v>3154</v>
      </c>
      <c r="W552" s="96" t="str" cm="1">
        <f t="array" ref="W55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52" s="96">
        <f>CONTRATOS[[#This Row],[VALOR GLOBAL INICIAL]]</f>
        <v>596567.04000000004</v>
      </c>
      <c r="Y552" s="67" t="s">
        <v>3155</v>
      </c>
      <c r="Z552" s="158">
        <v>45126</v>
      </c>
      <c r="AA552" s="58" t="s">
        <v>64</v>
      </c>
      <c r="AB552" s="58"/>
      <c r="AC552" s="58" t="s">
        <v>101</v>
      </c>
      <c r="AD552" s="58" t="str">
        <f>IF(CONTRATOS[[#This Row],[DIAS_CONTRATO]]&lt;=1800,"PRAZO LEGAL",IF(CONTRATOS[[#This Row],[DIAS_CONTRATO]]&lt;=2130,"EXCEPCIONAL","EMERGENCIAL"))</f>
        <v>EMERGENCIAL</v>
      </c>
      <c r="AE552" s="58" t="str">
        <f>YEAR(L552) &amp; " - " &amp; IF(MONTH(L552)&lt;=3, "1º Trimestre", IF(MONTH(L552)&lt;=6, "2º Trimestre", IF(MONTH(L552)&lt;=9, "3º Trimestre", IF(MONTH(L552)&lt;=12, "4º Trimestre"))))</f>
        <v>2024 - 1º Trimestre</v>
      </c>
      <c r="AF552" s="61">
        <f>CONTRATOS[[#This Row],[TÉRMINO]]-60</f>
        <v>45263</v>
      </c>
      <c r="AG552" s="116" t="str">
        <f>IF(Z552="","Sem informação", IF(Z552&lt;=AF552, "Dentro do prazo", "Fora do prazo"))</f>
        <v>Dentro do prazo</v>
      </c>
      <c r="AH552" s="315" t="s">
        <v>1306</v>
      </c>
      <c r="AI552" s="74"/>
      <c r="AJ552" s="58" t="s">
        <v>963</v>
      </c>
      <c r="AK552" s="58" t="s">
        <v>322</v>
      </c>
      <c r="AL552" s="58" t="s">
        <v>2909</v>
      </c>
      <c r="AM552" s="115" t="s">
        <v>322</v>
      </c>
      <c r="AN552" s="115" t="s">
        <v>2910</v>
      </c>
      <c r="AO552" s="134" t="s">
        <v>2911</v>
      </c>
      <c r="AP552" s="143">
        <f ca="1">CONTRATOS[[#This Row],[TÉRMINO]]-TODAY()</f>
        <v>-851</v>
      </c>
      <c r="AQ552" s="58">
        <f>IF(YEAR(CONTRATOS[[#This Row],[TÉRMINO]])=2024,INT((MONTH(CONTRATOS[[#This Row],[TÉRMINO]])+2)/3),"")</f>
        <v>1</v>
      </c>
      <c r="AR552" s="58"/>
      <c r="AS552" s="58" t="str">
        <f ca="1">IF(TODAY()-AB552&gt;365,"Iniciar Processo de Reajuste","Aguardar anualidade")</f>
        <v>Iniciar Processo de Reajuste</v>
      </c>
      <c r="AT552" s="58" t="str">
        <f>_xlfn.CONCAT(TEXT(B552,"000"),"/",C552)</f>
        <v>005/2018</v>
      </c>
      <c r="AU552" s="58"/>
      <c r="AV552" s="58" t="str" cm="1">
        <f t="array" ref="AV552">IF(CONTRATOS[[#This Row],[NOME DO FISCAL ]]="Sem indicação",
   CONTRATOS[[#This Row],[NOME DO FISCAL ]],
   _xlfn.LET(
      _xlpm.s, " "&amp;TRIM(CONTRATOS[[#This Row],[NOME DO FISCAL ]]),
      _xlpm.n, LEN(_xlpm.s)-1,
      _xlpm.idx, _xlfn.SEQUENCE(1,_xlpm.n),
      _xlpm.letras, IF(MID(_xlpm.s,_xlpm.idx,1)=" ", MID(_xlpm.s,_xlpm.idx+1,1), ""),
      _xlfn.TEXTJOIN("",TRUE,_xlpm.letras)
   )
)</f>
        <v>EJMB</v>
      </c>
      <c r="AW552" s="57" t="str">
        <f>IF(CONTRATOS[[#This Row],[FISCAL DEMANDANTE]]="sem indicação",CONTRATOS[[#This Row],[FISCAL TECNICO]],CONTRATOS[[#This Row],[FISCAL DEMANDANTE]])</f>
        <v>Erick Johny Maciel Bol</v>
      </c>
      <c r="AX552" s="540" t="str" cm="1">
        <f t="array" ref="AX55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52" s="58" t="str">
        <f>_xlfn.CONCAT(CONTRATOS[[#This Row],[ARP ou CONTRATO]],CONTRATOS[[#This Row],[N°ANO]])</f>
        <v>Contrato005/2018</v>
      </c>
      <c r="AZ552" s="293" t="str">
        <f>IF(ISNUMBER(FIND("8.666",AA552)),
"Nos termos da Portaria n° 3.615/2021-GP, a prorrogação de contratos administrativos deverá ser instaurada com antecedência mínima de 60 (sessenta) dias do término da vigência, mediante envio do respectivo expediente à SEADM, via SEI.",
IF(ISNUMBER(FIND("14.133",AA552)),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52" s="556"/>
    </row>
    <row r="553" spans="1:53" s="215" customFormat="1" ht="72">
      <c r="A553" s="58" t="s">
        <v>52</v>
      </c>
      <c r="B553" s="68" t="s">
        <v>178</v>
      </c>
      <c r="C553" s="69">
        <v>2022</v>
      </c>
      <c r="D553" s="62" t="s">
        <v>2050</v>
      </c>
      <c r="E553" s="58" t="s">
        <v>3156</v>
      </c>
      <c r="F553" s="121" t="s">
        <v>3157</v>
      </c>
      <c r="G553" s="115" t="s">
        <v>160</v>
      </c>
      <c r="H553" s="58" t="s">
        <v>327</v>
      </c>
      <c r="I553" s="60" t="s">
        <v>1254</v>
      </c>
      <c r="J553" s="61">
        <v>44805</v>
      </c>
      <c r="K553" s="62" t="str">
        <f>TEXT(J553,"DD/MM/AA")</f>
        <v>01/09/22</v>
      </c>
      <c r="L553" s="61">
        <v>45459</v>
      </c>
      <c r="M553" s="63" t="str">
        <f>TEXT(L553,"DD/MM/AA")</f>
        <v>16/06/24</v>
      </c>
      <c r="N553" s="115">
        <f>_xlfn.DAYS(CONTRATOS[[#This Row],[TÉRMINO]],CONTRATOS[[#This Row],[INÍCIO]])</f>
        <v>654</v>
      </c>
      <c r="O553" s="64" t="str">
        <f ca="1">IF(ISBLANK(CONTRATOS[[#This Row],[TÉRMINO]]),"-",IF(ISNUMBER(CONTRATOS[[#This Row],[TÉRMINO]]),IF(CONTRATOS[[#This Row],[TÉRMINO]]&lt;TODAY(),"EXPIRADO",CONTRATOS[[#This Row],[TÉRMINO]]-TODAY()),"INDETERMINADO"))</f>
        <v>EXPIRADO</v>
      </c>
      <c r="P553" s="64" t="str">
        <f ca="1">IF(O553="EXPIRADO","EXPIRADO",(IF(O553&lt;=30,"INFERIOR A 30 DIAS",(IF(O553&lt;=60,"INFERIOR A 60 DIAS",(IF(O553&lt;=90,"INFERIOR A 90 DIAS",(IF(O553&lt;=120,"INFERIOR A 120 DIAS",(IF(O553&lt;150,"INFERIOR A 150 DIAS",(IF(O553=150,"150 DIAS","SUPERIOR A 150 DIAS")))))))))))))</f>
        <v>EXPIRADO</v>
      </c>
      <c r="Q553" s="64" t="str">
        <f ca="1">IF(CONTRATOS[[#This Row],[TÉRMINO]]="","VIGENTE",IF(CONTRATOS[[#This Row],[TÉRMINO]]&gt;=TODAY(),"VIGENTE","EXPIRADO"))</f>
        <v>EXPIRADO</v>
      </c>
      <c r="R553" s="72">
        <v>29137530.359999999</v>
      </c>
      <c r="S553" s="65" t="s">
        <v>60</v>
      </c>
      <c r="T553" s="66">
        <f>IF(LEFT(AY553,3)="ARP",
    0,
    IFERROR(VLOOKUP(AY553,'M.11 Contratos execução'!A:V,17,FALSE),0)
)</f>
        <v>0</v>
      </c>
      <c r="U553" s="58" t="s">
        <v>78</v>
      </c>
      <c r="V553" s="58" t="s">
        <v>3158</v>
      </c>
      <c r="W553" s="96" t="str" cm="1">
        <f t="array" ref="W55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53" s="96">
        <f>CONTRATOS[[#This Row],[VALOR GLOBAL INICIAL]]</f>
        <v>29137530.359999999</v>
      </c>
      <c r="Y553" s="67" t="s">
        <v>3159</v>
      </c>
      <c r="Z553" s="157"/>
      <c r="AA553" s="58" t="s">
        <v>64</v>
      </c>
      <c r="AB553" s="58"/>
      <c r="AC553" s="58" t="s">
        <v>101</v>
      </c>
      <c r="AD553" s="116" t="str">
        <f>IF(CONTRATOS[[#This Row],[DIAS_CONTRATO]]&lt;=1800,"PRAZO LEGAL",IF(CONTRATOS[[#This Row],[DIAS_CONTRATO]]&lt;=2130,"EXCEPCIONAL","EMERGENCIAL"))</f>
        <v>PRAZO LEGAL</v>
      </c>
      <c r="AE553" s="58" t="str">
        <f>YEAR(L553) &amp; " - " &amp; IF(MONTH(L553)&lt;=3, "1º Trimestre", IF(MONTH(L553)&lt;=6, "2º Trimestre", IF(MONTH(L553)&lt;=9, "3º Trimestre", IF(MONTH(L553)&lt;=12, "4º Trimestre"))))</f>
        <v>2024 - 2º Trimestre</v>
      </c>
      <c r="AF553" s="130">
        <f>CONTRATOS[[#This Row],[TÉRMINO]]-60</f>
        <v>45399</v>
      </c>
      <c r="AG553" s="116" t="str">
        <f>IF(Z553="","Sem informação", IF(Z553&lt;=AF553, "Dentro do prazo", "Fora do prazo"))</f>
        <v>Sem informação</v>
      </c>
      <c r="AH553" s="58" t="s">
        <v>115</v>
      </c>
      <c r="AI553" s="74"/>
      <c r="AJ553" s="58" t="s">
        <v>164</v>
      </c>
      <c r="AK553" s="58" t="s">
        <v>165</v>
      </c>
      <c r="AL553" s="58" t="s">
        <v>1668</v>
      </c>
      <c r="AM553" s="115" t="s">
        <v>69</v>
      </c>
      <c r="AN553" s="115" t="s">
        <v>166</v>
      </c>
      <c r="AO553" s="134" t="s">
        <v>3160</v>
      </c>
      <c r="AP553" s="143">
        <f ca="1">CONTRATOS[[#This Row],[TÉRMINO]]-TODAY()</f>
        <v>-715</v>
      </c>
      <c r="AQ553" s="58">
        <f>IF(YEAR(CONTRATOS[[#This Row],[TÉRMINO]])=2024,INT((MONTH(CONTRATOS[[#This Row],[TÉRMINO]])+2)/3),"")</f>
        <v>2</v>
      </c>
      <c r="AR553" s="58"/>
      <c r="AS553" s="58" t="str">
        <f ca="1">IF(TODAY()-AB553&gt;365,"Iniciar Processo de Reajuste","Aguardar anualidade")</f>
        <v>Iniciar Processo de Reajuste</v>
      </c>
      <c r="AT553" s="58" t="str">
        <f>_xlfn.CONCAT(TEXT(B553,"000"),"/",C553)</f>
        <v>067/2022</v>
      </c>
      <c r="AU553" s="58"/>
      <c r="AV553" s="58" t="str" cm="1">
        <f t="array" ref="AV553">IF(CONTRATOS[[#This Row],[NOME DO FISCAL ]]="Sem indicação",
   CONTRATOS[[#This Row],[NOME DO FISCAL ]],
   _xlfn.LET(
      _xlpm.s, " "&amp;TRIM(CONTRATOS[[#This Row],[NOME DO FISCAL ]]),
      _xlpm.n, LEN(_xlpm.s)-1,
      _xlpm.idx, _xlfn.SEQUENCE(1,_xlpm.n),
      _xlpm.letras, IF(MID(_xlpm.s,_xlpm.idx,1)=" ", MID(_xlpm.s,_xlpm.idx+1,1), ""),
      _xlfn.TEXTJOIN("",TRUE,_xlpm.letras)
   )
)</f>
        <v>HMdR</v>
      </c>
      <c r="AW553" s="57" t="str">
        <f>IF(CONTRATOS[[#This Row],[FISCAL DEMANDANTE]]="sem indicação",CONTRATOS[[#This Row],[FISCAL TECNICO]],CONTRATOS[[#This Row],[FISCAL DEMANDANTE]])</f>
        <v>Helton Moura da Rocha</v>
      </c>
      <c r="AX553" s="540" t="str" cm="1">
        <f t="array" ref="AX55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53" s="58" t="str">
        <f>_xlfn.CONCAT(CONTRATOS[[#This Row],[ARP ou CONTRATO]],CONTRATOS[[#This Row],[N°ANO]])</f>
        <v>CONTRATO067/2022</v>
      </c>
      <c r="AZ553" s="293" t="str">
        <f>IF(ISNUMBER(FIND("8.666",AA553)),
"Nos termos da Portaria n° 3.615/2021-GP, a prorrogação de contratos administrativos deverá ser instaurada com antecedência mínima de 60 (sessenta) dias do término da vigência, mediante envio do respectivo expediente à SEADM, via SEI.",
IF(ISNUMBER(FIND("14.133",AA553)),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53" s="556"/>
    </row>
    <row r="554" spans="1:53" s="215" customFormat="1" ht="60">
      <c r="A554" s="58" t="s">
        <v>2276</v>
      </c>
      <c r="B554" s="68" t="s">
        <v>641</v>
      </c>
      <c r="C554" s="69">
        <v>2020</v>
      </c>
      <c r="D554" s="57" t="s">
        <v>3161</v>
      </c>
      <c r="E554" s="58" t="s">
        <v>3162</v>
      </c>
      <c r="F554" s="59" t="s">
        <v>3163</v>
      </c>
      <c r="G554" s="115" t="s">
        <v>76</v>
      </c>
      <c r="H554" s="58" t="s">
        <v>111</v>
      </c>
      <c r="I554" s="60" t="s">
        <v>3164</v>
      </c>
      <c r="J554" s="61">
        <v>44175</v>
      </c>
      <c r="K554" s="62" t="str">
        <f>TEXT(J554,"DD/MM/AA")</f>
        <v>10/12/20</v>
      </c>
      <c r="L554" s="61">
        <v>45270</v>
      </c>
      <c r="M554" s="63" t="str">
        <f>TEXT(L554,"DD/MM/AA")</f>
        <v>10/12/23</v>
      </c>
      <c r="N554" s="62">
        <f>_xlfn.DAYS(CONTRATOS[[#This Row],[TÉRMINO]],CONTRATOS[[#This Row],[INÍCIO]])</f>
        <v>1095</v>
      </c>
      <c r="O554" s="64" t="str">
        <f ca="1">IF(ISBLANK(CONTRATOS[[#This Row],[TÉRMINO]]),"-",IF(ISNUMBER(CONTRATOS[[#This Row],[TÉRMINO]]),IF(CONTRATOS[[#This Row],[TÉRMINO]]&lt;TODAY(),"EXPIRADO",CONTRATOS[[#This Row],[TÉRMINO]]-TODAY()),"INDETERMINADO"))</f>
        <v>EXPIRADO</v>
      </c>
      <c r="P554" s="64" t="str">
        <f ca="1">IF(O554="EXPIRADO","EXPIRADO",(IF(O554&lt;=30,"INFERIOR A 30 DIAS",(IF(O554&lt;=60,"INFERIOR A 60 DIAS",(IF(O554&lt;=90,"INFERIOR A 90 DIAS",(IF(O554&lt;=120,"INFERIOR A 120 DIAS",(IF(O554&lt;150,"INFERIOR A 150 DIAS",(IF(O554=150,"150 DIAS","SUPERIOR A 150 DIAS")))))))))))))</f>
        <v>EXPIRADO</v>
      </c>
      <c r="Q554" s="64" t="str">
        <f ca="1">IF(CONTRATOS[[#This Row],[TÉRMINO]]="","VIGENTE",IF(CONTRATOS[[#This Row],[TÉRMINO]]&gt;=TODAY(),"VIGENTE","EXPIRADO"))</f>
        <v>EXPIRADO</v>
      </c>
      <c r="R554" s="72">
        <v>24500</v>
      </c>
      <c r="S554" s="65" t="s">
        <v>60</v>
      </c>
      <c r="T554" s="66">
        <f>IF(LEFT(AY554,3)="ARP",
    0,
    IFERROR(VLOOKUP(AY554,'M.11 Contratos execução'!A:V,17,FALSE),0)
)</f>
        <v>0</v>
      </c>
      <c r="U554" s="58" t="s">
        <v>98</v>
      </c>
      <c r="V554" s="58" t="s">
        <v>3165</v>
      </c>
      <c r="W554" s="96" t="str" cm="1">
        <f t="array" ref="W55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54" s="96">
        <f>CONTRATOS[[#This Row],[VALOR GLOBAL INICIAL]]</f>
        <v>24500</v>
      </c>
      <c r="Y554" s="67" t="s">
        <v>3166</v>
      </c>
      <c r="Z554" s="158"/>
      <c r="AA554" s="58" t="s">
        <v>64</v>
      </c>
      <c r="AB554" s="58"/>
      <c r="AC554" s="58"/>
      <c r="AD554" s="58" t="str">
        <f>IF(CONTRATOS[[#This Row],[DIAS_CONTRATO]]&lt;=1800,"PRAZO LEGAL",IF(CONTRATOS[[#This Row],[DIAS_CONTRATO]]&lt;=2130,"EXCEPCIONAL","EMERGENCIAL"))</f>
        <v>PRAZO LEGAL</v>
      </c>
      <c r="AE554" s="58" t="str">
        <f>YEAR(L554) &amp; " - " &amp; IF(MONTH(L554)&lt;=3, "1º Trimestre", IF(MONTH(L554)&lt;=6, "2º Trimestre", IF(MONTH(L554)&lt;=9, "3º Trimestre", IF(MONTH(L554)&lt;=12, "4º Trimestre"))))</f>
        <v>2023 - 4º Trimestre</v>
      </c>
      <c r="AF554" s="61">
        <f>CONTRATOS[[#This Row],[TÉRMINO]]-60</f>
        <v>45210</v>
      </c>
      <c r="AG554" s="116" t="str">
        <f>IF(Z554="","Sem informação", IF(Z554&lt;=AF554, "Dentro do prazo", "Fora do prazo"))</f>
        <v>Sem informação</v>
      </c>
      <c r="AH554" s="58" t="s">
        <v>1306</v>
      </c>
      <c r="AI554" s="74"/>
      <c r="AJ554" s="58" t="s">
        <v>722</v>
      </c>
      <c r="AK554" s="58" t="s">
        <v>103</v>
      </c>
      <c r="AL554" s="58" t="s">
        <v>337</v>
      </c>
      <c r="AM554" s="115" t="s">
        <v>69</v>
      </c>
      <c r="AN554" s="115" t="s">
        <v>69</v>
      </c>
      <c r="AO554" s="172" t="s">
        <v>3167</v>
      </c>
      <c r="AP554" s="143">
        <f ca="1">CONTRATOS[[#This Row],[TÉRMINO]]-TODAY()</f>
        <v>-904</v>
      </c>
      <c r="AQ554" s="58" t="str">
        <f>IF(YEAR(CONTRATOS[[#This Row],[TÉRMINO]])=2024,INT((MONTH(CONTRATOS[[#This Row],[TÉRMINO]])+2)/3),"")</f>
        <v/>
      </c>
      <c r="AR554" s="58"/>
      <c r="AS554" s="58" t="str">
        <f ca="1">IF(TODAY()-AB554&gt;365,"Iniciar Processo de Reajuste","Aguardar anualidade")</f>
        <v>Iniciar Processo de Reajuste</v>
      </c>
      <c r="AT554" s="58" t="str">
        <f>_xlfn.CONCAT(TEXT(B554,"000"),"/",C554)</f>
        <v>046/2020</v>
      </c>
      <c r="AU554" s="58"/>
      <c r="AV554" s="58" t="str" cm="1">
        <f t="array" ref="AV554">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554" s="57" t="str">
        <f>IF(CONTRATOS[[#This Row],[FISCAL DEMANDANTE]]="sem indicação",CONTRATOS[[#This Row],[FISCAL TECNICO]],CONTRATOS[[#This Row],[FISCAL DEMANDANTE]])</f>
        <v>Arilson Galdino da Silva</v>
      </c>
      <c r="AX554" s="540" t="str" cm="1">
        <f t="array" ref="AX55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54" s="58" t="str">
        <f>_xlfn.CONCAT(CONTRATOS[[#This Row],[ARP ou CONTRATO]],CONTRATOS[[#This Row],[N°ANO]])</f>
        <v>Contrato046/2020</v>
      </c>
      <c r="AZ554" s="293" t="str">
        <f>IF(ISNUMBER(FIND("8.666",AA554)),
"Nos termos da Portaria n° 3.615/2021-GP, a prorrogação de contratos administrativos deverá ser instaurada com antecedência mínima de 60 (sessenta) dias do término da vigência, mediante envio do respectivo expediente à SEADM, via SEI.",
IF(ISNUMBER(FIND("14.133",AA554)),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54" s="556"/>
    </row>
    <row r="555" spans="1:53" s="215" customFormat="1" ht="76.5">
      <c r="A555" s="58" t="s">
        <v>2276</v>
      </c>
      <c r="B555" s="57" t="s">
        <v>118</v>
      </c>
      <c r="C555" s="69">
        <v>2021</v>
      </c>
      <c r="D555" s="57" t="s">
        <v>3168</v>
      </c>
      <c r="E555" s="58" t="s">
        <v>1095</v>
      </c>
      <c r="F555" s="59" t="s">
        <v>3169</v>
      </c>
      <c r="G555" s="75" t="s">
        <v>144</v>
      </c>
      <c r="H555" s="60" t="s">
        <v>58</v>
      </c>
      <c r="I555" s="60" t="s">
        <v>3170</v>
      </c>
      <c r="J555" s="61">
        <v>44540</v>
      </c>
      <c r="K555" s="62" t="str">
        <f>TEXT(J555,"DD/MM/AA")</f>
        <v>10/12/21</v>
      </c>
      <c r="L555" s="61">
        <v>45270</v>
      </c>
      <c r="M555" s="63" t="str">
        <f>TEXT(L555,"DD/MM/AA")</f>
        <v>10/12/23</v>
      </c>
      <c r="N555" s="62">
        <f>_xlfn.DAYS(CONTRATOS[[#This Row],[TÉRMINO]],CONTRATOS[[#This Row],[INÍCIO]])</f>
        <v>730</v>
      </c>
      <c r="O555" s="64" t="str">
        <f ca="1">IF(ISBLANK(CONTRATOS[[#This Row],[TÉRMINO]]),"-",IF(ISNUMBER(CONTRATOS[[#This Row],[TÉRMINO]]),IF(CONTRATOS[[#This Row],[TÉRMINO]]&lt;TODAY(),"EXPIRADO",CONTRATOS[[#This Row],[TÉRMINO]]-TODAY()),"INDETERMINADO"))</f>
        <v>EXPIRADO</v>
      </c>
      <c r="P555" s="64" t="str">
        <f ca="1">IF(O555="EXPIRADO","EXPIRADO",(IF(O555&lt;=30,"INFERIOR A 30 DIAS",(IF(O555&lt;=60,"INFERIOR A 60 DIAS",(IF(O555&lt;=90,"INFERIOR A 90 DIAS",(IF(O555&lt;=120,"INFERIOR A 120 DIAS",(IF(O555&lt;150,"INFERIOR A 150 DIAS",(IF(O555=150,"150 DIAS","SUPERIOR A 150 DIAS")))))))))))))</f>
        <v>EXPIRADO</v>
      </c>
      <c r="Q555" s="64" t="str">
        <f ca="1">IF(CONTRATOS[[#This Row],[TÉRMINO]]="","VIGENTE",IF(CONTRATOS[[#This Row],[TÉRMINO]]&gt;=TODAY(),"VIGENTE","EXPIRADO"))</f>
        <v>EXPIRADO</v>
      </c>
      <c r="R555" s="72">
        <v>3373000</v>
      </c>
      <c r="S555" s="65" t="s">
        <v>60</v>
      </c>
      <c r="T555" s="66">
        <f>IF(LEFT(AY555,3)="ARP",
    0,
    IFERROR(VLOOKUP(AY555,'M.11 Contratos execução'!A:V,17,FALSE),0)
)</f>
        <v>0</v>
      </c>
      <c r="U555" s="58" t="s">
        <v>98</v>
      </c>
      <c r="V555" s="58" t="s">
        <v>3171</v>
      </c>
      <c r="W555" s="96" t="str" cm="1">
        <f t="array" ref="W55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55" s="96">
        <f>CONTRATOS[[#This Row],[VALOR GLOBAL INICIAL]]</f>
        <v>3373000</v>
      </c>
      <c r="Y555" s="67" t="s">
        <v>3172</v>
      </c>
      <c r="Z555" s="158"/>
      <c r="AA555" s="58" t="s">
        <v>64</v>
      </c>
      <c r="AB555" s="58"/>
      <c r="AC555" s="58"/>
      <c r="AD555" s="58" t="str">
        <f>IF(CONTRATOS[[#This Row],[DIAS_CONTRATO]]&lt;=1800,"PRAZO LEGAL",IF(CONTRATOS[[#This Row],[DIAS_CONTRATO]]&lt;=2130,"EXCEPCIONAL","EMERGENCIAL"))</f>
        <v>PRAZO LEGAL</v>
      </c>
      <c r="AE555" s="58" t="str">
        <f>YEAR(L555) &amp; " - " &amp; IF(MONTH(L555)&lt;=3, "1º Trimestre", IF(MONTH(L555)&lt;=6, "2º Trimestre", IF(MONTH(L555)&lt;=9, "3º Trimestre", IF(MONTH(L555)&lt;=12, "4º Trimestre"))))</f>
        <v>2023 - 4º Trimestre</v>
      </c>
      <c r="AF555" s="61">
        <f>CONTRATOS[[#This Row],[TÉRMINO]]-60</f>
        <v>45210</v>
      </c>
      <c r="AG555" s="116" t="str">
        <f>IF(Z555="","Sem informação", IF(Z555&lt;=AF555, "Dentro do prazo", "Fora do prazo"))</f>
        <v>Sem informação</v>
      </c>
      <c r="AH555" s="58"/>
      <c r="AI555" s="74"/>
      <c r="AJ555" s="58" t="s">
        <v>350</v>
      </c>
      <c r="AK555" s="58" t="s">
        <v>322</v>
      </c>
      <c r="AL555" s="58" t="s">
        <v>337</v>
      </c>
      <c r="AM555" s="115" t="s">
        <v>322</v>
      </c>
      <c r="AN555" s="115" t="s">
        <v>337</v>
      </c>
      <c r="AO555" s="145" t="s">
        <v>3173</v>
      </c>
      <c r="AP555" s="143">
        <f ca="1">CONTRATOS[[#This Row],[TÉRMINO]]-TODAY()</f>
        <v>-904</v>
      </c>
      <c r="AQ555" s="58" t="str">
        <f>IF(YEAR(CONTRATOS[[#This Row],[TÉRMINO]])=2024,INT((MONTH(CONTRATOS[[#This Row],[TÉRMINO]])+2)/3),"")</f>
        <v/>
      </c>
      <c r="AR555" s="58"/>
      <c r="AS555" s="58" t="str">
        <f ca="1">IF(TODAY()-AB555&gt;365,"Iniciar Processo de Reajuste","Aguardar anualidade")</f>
        <v>Iniciar Processo de Reajuste</v>
      </c>
      <c r="AT555" s="58" t="str">
        <f>_xlfn.CONCAT(TEXT(B555,"000"),"/",C555)</f>
        <v>088/2021</v>
      </c>
      <c r="AU555" s="58"/>
      <c r="AV555" s="58" t="str" cm="1">
        <f t="array" ref="AV555">IF(CONTRATOS[[#This Row],[NOME DO FISCAL ]]="Sem indicação",
   CONTRATOS[[#This Row],[NOME DO FISCAL ]],
   _xlfn.LET(
      _xlpm.s, " "&amp;TRIM(CONTRATOS[[#This Row],[NOME DO FISCAL ]]),
      _xlpm.n, LEN(_xlpm.s)-1,
      _xlpm.idx, _xlfn.SEQUENCE(1,_xlpm.n),
      _xlpm.letras, IF(MID(_xlpm.s,_xlpm.idx,1)=" ", MID(_xlpm.s,_xlpm.idx+1,1), ""),
      _xlfn.TEXTJOIN("",TRUE,_xlpm.letras)
   )
)</f>
        <v>EJMB</v>
      </c>
      <c r="AW555" s="57" t="str">
        <f>IF(CONTRATOS[[#This Row],[FISCAL DEMANDANTE]]="sem indicação",CONTRATOS[[#This Row],[FISCAL TECNICO]],CONTRATOS[[#This Row],[FISCAL DEMANDANTE]])</f>
        <v>Erick Johny Maciel Bol</v>
      </c>
      <c r="AX555" s="540" t="str" cm="1">
        <f t="array" ref="AX55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55" s="58" t="str">
        <f>_xlfn.CONCAT(CONTRATOS[[#This Row],[ARP ou CONTRATO]],CONTRATOS[[#This Row],[N°ANO]])</f>
        <v>Contrato088/2021</v>
      </c>
      <c r="AZ555" s="293" t="str">
        <f>IF(ISNUMBER(FIND("8.666",AA555)),
"Nos termos da Portaria n° 3.615/2021-GP, a prorrogação de contratos administrativos deverá ser instaurada com antecedência mínima de 60 (sessenta) dias do término da vigência, mediante envio do respectivo expediente à SEADM, via SEI.",
IF(ISNUMBER(FIND("14.133",AA555)),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55" s="556"/>
    </row>
    <row r="556" spans="1:53" s="215" customFormat="1" ht="72">
      <c r="A556" s="58" t="s">
        <v>2276</v>
      </c>
      <c r="B556" s="57" t="s">
        <v>1847</v>
      </c>
      <c r="C556" s="69">
        <v>2021</v>
      </c>
      <c r="D556" s="57" t="s">
        <v>3174</v>
      </c>
      <c r="E556" s="58" t="s">
        <v>3175</v>
      </c>
      <c r="F556" s="59" t="s">
        <v>3176</v>
      </c>
      <c r="G556" s="115" t="s">
        <v>277</v>
      </c>
      <c r="H556" s="58" t="s">
        <v>1415</v>
      </c>
      <c r="I556" s="60" t="s">
        <v>976</v>
      </c>
      <c r="J556" s="61">
        <v>44547</v>
      </c>
      <c r="K556" s="62" t="str">
        <f>TEXT(J556,"DD/MM/AA")</f>
        <v>17/12/21</v>
      </c>
      <c r="L556" s="61">
        <v>45276</v>
      </c>
      <c r="M556" s="63" t="str">
        <f>TEXT(L556,"DD/MM/AA")</f>
        <v>16/12/23</v>
      </c>
      <c r="N556" s="62">
        <f>_xlfn.DAYS(CONTRATOS[[#This Row],[TÉRMINO]],CONTRATOS[[#This Row],[INÍCIO]])</f>
        <v>729</v>
      </c>
      <c r="O556" s="64" t="str">
        <f ca="1">IF(ISBLANK(CONTRATOS[[#This Row],[TÉRMINO]]),"-",IF(ISNUMBER(CONTRATOS[[#This Row],[TÉRMINO]]),IF(CONTRATOS[[#This Row],[TÉRMINO]]&lt;TODAY(),"EXPIRADO",CONTRATOS[[#This Row],[TÉRMINO]]-TODAY()),"INDETERMINADO"))</f>
        <v>EXPIRADO</v>
      </c>
      <c r="P556" s="64" t="str">
        <f ca="1">IF(O556="EXPIRADO","EXPIRADO",(IF(O556&lt;=30,"INFERIOR A 30 DIAS",(IF(O556&lt;=60,"INFERIOR A 60 DIAS",(IF(O556&lt;=90,"INFERIOR A 90 DIAS",(IF(O556&lt;=120,"INFERIOR A 120 DIAS",(IF(O556&lt;150,"INFERIOR A 150 DIAS",(IF(O556=150,"150 DIAS","SUPERIOR A 150 DIAS")))))))))))))</f>
        <v>EXPIRADO</v>
      </c>
      <c r="Q556" s="64" t="str">
        <f ca="1">IF(CONTRATOS[[#This Row],[TÉRMINO]]="","VIGENTE",IF(CONTRATOS[[#This Row],[TÉRMINO]]&gt;=TODAY(),"VIGENTE","EXPIRADO"))</f>
        <v>EXPIRADO</v>
      </c>
      <c r="R556" s="72">
        <v>4810512.38</v>
      </c>
      <c r="S556" s="65" t="s">
        <v>60</v>
      </c>
      <c r="T556" s="66">
        <f>IF(LEFT(AY556,3)="ARP",
    0,
    IFERROR(VLOOKUP(AY556,'M.11 Contratos execução'!A:V,17,FALSE),0)
)</f>
        <v>0</v>
      </c>
      <c r="U556" s="58" t="s">
        <v>61</v>
      </c>
      <c r="V556" s="58" t="s">
        <v>3177</v>
      </c>
      <c r="W556" s="96" t="str" cm="1">
        <f t="array" ref="W55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56" s="96">
        <f>CONTRATOS[[#This Row],[VALOR GLOBAL INICIAL]]</f>
        <v>4810512.38</v>
      </c>
      <c r="Y556" s="67" t="s">
        <v>3178</v>
      </c>
      <c r="Z556" s="158"/>
      <c r="AA556" s="58" t="s">
        <v>64</v>
      </c>
      <c r="AB556" s="58"/>
      <c r="AC556" s="58"/>
      <c r="AD556" s="58" t="str">
        <f>IF(CONTRATOS[[#This Row],[DIAS_CONTRATO]]&lt;=1800,"PRAZO LEGAL",IF(CONTRATOS[[#This Row],[DIAS_CONTRATO]]&lt;=2130,"EXCEPCIONAL","EMERGENCIAL"))</f>
        <v>PRAZO LEGAL</v>
      </c>
      <c r="AE556" s="58" t="str">
        <f>YEAR(L556) &amp; " - " &amp; IF(MONTH(L556)&lt;=3, "1º Trimestre", IF(MONTH(L556)&lt;=6, "2º Trimestre", IF(MONTH(L556)&lt;=9, "3º Trimestre", IF(MONTH(L556)&lt;=12, "4º Trimestre"))))</f>
        <v>2023 - 4º Trimestre</v>
      </c>
      <c r="AF556" s="61">
        <f>CONTRATOS[[#This Row],[TÉRMINO]]-60</f>
        <v>45216</v>
      </c>
      <c r="AG556" s="116" t="str">
        <f>IF(Z556="","Sem informação", IF(Z556&lt;=AF556, "Dentro do prazo", "Fora do prazo"))</f>
        <v>Sem informação</v>
      </c>
      <c r="AH556" s="58"/>
      <c r="AI556" s="74"/>
      <c r="AJ556" s="58" t="s">
        <v>1796</v>
      </c>
      <c r="AK556" s="58" t="s">
        <v>69</v>
      </c>
      <c r="AL556" s="58" t="s">
        <v>1796</v>
      </c>
      <c r="AM556" s="115" t="s">
        <v>69</v>
      </c>
      <c r="AN556" s="115" t="s">
        <v>569</v>
      </c>
      <c r="AO556" s="172" t="s">
        <v>3179</v>
      </c>
      <c r="AP556" s="143">
        <f ca="1">CONTRATOS[[#This Row],[TÉRMINO]]-TODAY()</f>
        <v>-898</v>
      </c>
      <c r="AQ556" s="58" t="str">
        <f>IF(YEAR(CONTRATOS[[#This Row],[TÉRMINO]])=2024,INT((MONTH(CONTRATOS[[#This Row],[TÉRMINO]])+2)/3),"")</f>
        <v/>
      </c>
      <c r="AR556" s="58"/>
      <c r="AS556" s="58" t="str">
        <f ca="1">IF(TODAY()-AB556&gt;365,"Iniciar Processo de Reajuste","Aguardar anualidade")</f>
        <v>Iniciar Processo de Reajuste</v>
      </c>
      <c r="AT556" s="58" t="str">
        <f>_xlfn.CONCAT(TEXT(B556,"000"),"/",C556)</f>
        <v>091/2021</v>
      </c>
      <c r="AU556" s="58"/>
      <c r="AV556" s="58" t="str" cm="1">
        <f t="array" ref="AV556">IF(CONTRATOS[[#This Row],[NOME DO FISCAL ]]="Sem indicação",
   CONTRATOS[[#This Row],[NOME DO FISCAL ]],
   _xlfn.LET(
      _xlpm.s, " "&amp;TRIM(CONTRATOS[[#This Row],[NOME DO FISCAL ]]),
      _xlpm.n, LEN(_xlpm.s)-1,
      _xlpm.idx, _xlfn.SEQUENCE(1,_xlpm.n),
      _xlpm.letras, IF(MID(_xlpm.s,_xlpm.idx,1)=" ", MID(_xlpm.s,_xlpm.idx+1,1), ""),
      _xlfn.TEXTJOIN("",TRUE,_xlpm.letras)
   )
)</f>
        <v>JLSdA</v>
      </c>
      <c r="AW556" s="57" t="str">
        <f>IF(CONTRATOS[[#This Row],[FISCAL DEMANDANTE]]="sem indicação",CONTRATOS[[#This Row],[FISCAL TECNICO]],CONTRATOS[[#This Row],[FISCAL DEMANDANTE]])</f>
        <v>Jose Luis Sarmento de Araujo</v>
      </c>
      <c r="AX556" s="540" t="str" cm="1">
        <f t="array" ref="AX55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56" s="58" t="str">
        <f>_xlfn.CONCAT(CONTRATOS[[#This Row],[ARP ou CONTRATO]],CONTRATOS[[#This Row],[N°ANO]])</f>
        <v>Contrato091/2021</v>
      </c>
      <c r="AZ556" s="293" t="str">
        <f>IF(ISNUMBER(FIND("8.666",AA556)),
"Nos termos da Portaria n° 3.615/2021-GP, a prorrogação de contratos administrativos deverá ser instaurada com antecedência mínima de 60 (sessenta) dias do término da vigência, mediante envio do respectivo expediente à SEADM, via SEI.",
IF(ISNUMBER(FIND("14.133",AA556)),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56" s="556"/>
    </row>
    <row r="557" spans="1:53" ht="72">
      <c r="A557" s="58" t="s">
        <v>2276</v>
      </c>
      <c r="B557" s="68" t="s">
        <v>1361</v>
      </c>
      <c r="C557" s="69">
        <v>2022</v>
      </c>
      <c r="D557" s="57" t="s">
        <v>3180</v>
      </c>
      <c r="E557" s="58" t="s">
        <v>3058</v>
      </c>
      <c r="F557" s="137" t="s">
        <v>3181</v>
      </c>
      <c r="G557" s="115" t="s">
        <v>110</v>
      </c>
      <c r="H557" s="58" t="s">
        <v>327</v>
      </c>
      <c r="I557" s="60" t="s">
        <v>2249</v>
      </c>
      <c r="J557" s="61">
        <v>44792</v>
      </c>
      <c r="K557" s="62" t="str">
        <f>TEXT(J557,"DD/MM/AA")</f>
        <v>19/08/22</v>
      </c>
      <c r="L557" s="61">
        <v>45279</v>
      </c>
      <c r="M557" s="63" t="str">
        <f>TEXT(L557,"DD/MM/AA")</f>
        <v>19/12/23</v>
      </c>
      <c r="N557" s="115">
        <f>_xlfn.DAYS(CONTRATOS[[#This Row],[TÉRMINO]],CONTRATOS[[#This Row],[INÍCIO]])</f>
        <v>487</v>
      </c>
      <c r="O557" s="64" t="str">
        <f ca="1">IF(ISBLANK(CONTRATOS[[#This Row],[TÉRMINO]]),"-",IF(ISNUMBER(CONTRATOS[[#This Row],[TÉRMINO]]),IF(CONTRATOS[[#This Row],[TÉRMINO]]&lt;TODAY(),"EXPIRADO",CONTRATOS[[#This Row],[TÉRMINO]]-TODAY()),"INDETERMINADO"))</f>
        <v>EXPIRADO</v>
      </c>
      <c r="P557" s="64" t="str">
        <f ca="1">IF(O557="EXPIRADO","EXPIRADO",(IF(O557&lt;=30,"INFERIOR A 30 DIAS",(IF(O557&lt;=60,"INFERIOR A 60 DIAS",(IF(O557&lt;=90,"INFERIOR A 90 DIAS",(IF(O557&lt;=120,"INFERIOR A 120 DIAS",(IF(O557&lt;150,"INFERIOR A 150 DIAS",(IF(O557=150,"150 DIAS","SUPERIOR A 150 DIAS")))))))))))))</f>
        <v>EXPIRADO</v>
      </c>
      <c r="Q557" s="64" t="str">
        <f ca="1">IF(CONTRATOS[[#This Row],[TÉRMINO]]="","VIGENTE",IF(CONTRATOS[[#This Row],[TÉRMINO]]&gt;=TODAY(),"VIGENTE","EXPIRADO"))</f>
        <v>EXPIRADO</v>
      </c>
      <c r="R557" s="72">
        <v>61470</v>
      </c>
      <c r="S557" s="65" t="s">
        <v>60</v>
      </c>
      <c r="T557" s="66">
        <f>IF(LEFT(AY557,3)="ARP",
    0,
    IFERROR(VLOOKUP(AY557,'M.11 Contratos execução'!A:V,17,FALSE),0)
)</f>
        <v>0</v>
      </c>
      <c r="U557" s="58" t="s">
        <v>98</v>
      </c>
      <c r="V557" s="58" t="s">
        <v>3182</v>
      </c>
      <c r="W557" s="96" t="str" cm="1">
        <f t="array" ref="W55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57" s="96">
        <f>CONTRATOS[[#This Row],[VALOR GLOBAL INICIAL]]</f>
        <v>61470</v>
      </c>
      <c r="Y557" s="67" t="s">
        <v>3183</v>
      </c>
      <c r="AA557" s="58" t="s">
        <v>64</v>
      </c>
      <c r="AB557" s="58"/>
      <c r="AC557" s="58"/>
      <c r="AD557" s="116" t="str">
        <f>IF(CONTRATOS[[#This Row],[DIAS_CONTRATO]]&lt;=1800,"PRAZO LEGAL",IF(CONTRATOS[[#This Row],[DIAS_CONTRATO]]&lt;=2130,"EXCEPCIONAL","EMERGENCIAL"))</f>
        <v>PRAZO LEGAL</v>
      </c>
      <c r="AE557" s="58" t="str">
        <f>YEAR(L557) &amp; " - " &amp; IF(MONTH(L557)&lt;=3, "1º Trimestre", IF(MONTH(L557)&lt;=6, "2º Trimestre", IF(MONTH(L557)&lt;=9, "3º Trimestre", IF(MONTH(L557)&lt;=12, "4º Trimestre"))))</f>
        <v>2023 - 4º Trimestre</v>
      </c>
      <c r="AF557" s="130">
        <f>CONTRATOS[[#This Row],[TÉRMINO]]-60</f>
        <v>45219</v>
      </c>
      <c r="AG557" s="116" t="str">
        <f>IF(Z557="","Sem informação", IF(Z557&lt;=AF557, "Dentro do prazo", "Fora do prazo"))</f>
        <v>Sem informação</v>
      </c>
      <c r="AH557" s="58"/>
      <c r="AJ557" s="115" t="s">
        <v>349</v>
      </c>
      <c r="AK557" s="115" t="s">
        <v>487</v>
      </c>
      <c r="AL557" s="115" t="s">
        <v>69</v>
      </c>
      <c r="AM557" s="115" t="s">
        <v>69</v>
      </c>
      <c r="AN557" s="115" t="s">
        <v>69</v>
      </c>
      <c r="AO557" s="172" t="s">
        <v>3184</v>
      </c>
      <c r="AP557" s="143">
        <f ca="1">CONTRATOS[[#This Row],[TÉRMINO]]-TODAY()</f>
        <v>-895</v>
      </c>
      <c r="AQ557" s="58" t="str">
        <f>IF(YEAR(CONTRATOS[[#This Row],[TÉRMINO]])=2024,INT((MONTH(CONTRATOS[[#This Row],[TÉRMINO]])+2)/3),"")</f>
        <v/>
      </c>
      <c r="AR557" s="58"/>
      <c r="AS557" s="58" t="str">
        <f ca="1">IF(TODAY()-AB557&gt;365,"Iniciar Processo de Reajuste","Aguardar anualidade")</f>
        <v>Iniciar Processo de Reajuste</v>
      </c>
      <c r="AT557" s="58" t="str">
        <f>_xlfn.CONCAT(TEXT(B557,"000"),"/",C557)</f>
        <v>068/2022</v>
      </c>
      <c r="AU557" s="58"/>
      <c r="AV557" s="58" t="str" cm="1">
        <f t="array" ref="AV557">IF(CONTRATOS[[#This Row],[NOME DO FISCAL ]]="Sem indicação",
   CONTRATOS[[#This Row],[NOME DO FISCAL ]],
   _xlfn.LET(
      _xlpm.s, " "&amp;TRIM(CONTRATOS[[#This Row],[NOME DO FISCAL ]]),
      _xlpm.n, LEN(_xlpm.s)-1,
      _xlpm.idx, _xlfn.SEQUENCE(1,_xlpm.n),
      _xlpm.letras, IF(MID(_xlpm.s,_xlpm.idx,1)=" ", MID(_xlpm.s,_xlpm.idx+1,1), ""),
      _xlfn.TEXTJOIN("",TRUE,_xlpm.letras)
   )
)</f>
        <v>DFP</v>
      </c>
      <c r="AW557" s="57" t="str">
        <f>IF(CONTRATOS[[#This Row],[FISCAL DEMANDANTE]]="sem indicação",CONTRATOS[[#This Row],[FISCAL TECNICO]],CONTRATOS[[#This Row],[FISCAL DEMANDANTE]])</f>
        <v>Daniel Fontes Pereira</v>
      </c>
      <c r="AX557" s="540" t="str" cm="1">
        <f t="array" ref="AX55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57" s="58" t="str">
        <f>_xlfn.CONCAT(CONTRATOS[[#This Row],[ARP ou CONTRATO]],CONTRATOS[[#This Row],[N°ANO]])</f>
        <v>Contrato068/2022</v>
      </c>
      <c r="AZ557" s="293" t="str">
        <f>IF(ISNUMBER(FIND("8.666",AA557)),
"Nos termos da Portaria n° 3.615/2021-GP, a prorrogação de contratos administrativos deverá ser instaurada com antecedência mínima de 60 (sessenta) dias do término da vigência, mediante envio do respectivo expediente à SEADM, via SEI.",
IF(ISNUMBER(FIND("14.133",AA557)),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57" s="556"/>
    </row>
    <row r="558" spans="1:53" ht="76.5">
      <c r="A558" s="58" t="s">
        <v>2276</v>
      </c>
      <c r="B558" s="68" t="s">
        <v>534</v>
      </c>
      <c r="C558" s="69">
        <v>2022</v>
      </c>
      <c r="D558" s="57" t="s">
        <v>2221</v>
      </c>
      <c r="E558" s="58" t="s">
        <v>519</v>
      </c>
      <c r="F558" s="138" t="s">
        <v>3185</v>
      </c>
      <c r="G558" s="115" t="s">
        <v>110</v>
      </c>
      <c r="H558" s="60" t="s">
        <v>58</v>
      </c>
      <c r="I558" s="60" t="s">
        <v>2249</v>
      </c>
      <c r="J558" s="61">
        <v>44795</v>
      </c>
      <c r="K558" s="62" t="str">
        <f>TEXT(J558,"DD/MM/AA")</f>
        <v>22/08/22</v>
      </c>
      <c r="L558" s="61">
        <v>45282</v>
      </c>
      <c r="M558" s="63" t="str">
        <f>TEXT(L558,"DD/MM/AA")</f>
        <v>22/12/23</v>
      </c>
      <c r="N558" s="115">
        <f>_xlfn.DAYS(CONTRATOS[[#This Row],[TÉRMINO]],CONTRATOS[[#This Row],[INÍCIO]])</f>
        <v>487</v>
      </c>
      <c r="O558" s="64" t="str">
        <f ca="1">IF(ISBLANK(CONTRATOS[[#This Row],[TÉRMINO]]),"-",IF(ISNUMBER(CONTRATOS[[#This Row],[TÉRMINO]]),IF(CONTRATOS[[#This Row],[TÉRMINO]]&lt;TODAY(),"EXPIRADO",CONTRATOS[[#This Row],[TÉRMINO]]-TODAY()),"INDETERMINADO"))</f>
        <v>EXPIRADO</v>
      </c>
      <c r="P558" s="64" t="str">
        <f ca="1">IF(O558="EXPIRADO","EXPIRADO",(IF(O558&lt;=30,"INFERIOR A 30 DIAS",(IF(O558&lt;=60,"INFERIOR A 60 DIAS",(IF(O558&lt;=90,"INFERIOR A 90 DIAS",(IF(O558&lt;=120,"INFERIOR A 120 DIAS",(IF(O558&lt;150,"INFERIOR A 150 DIAS",(IF(O558=150,"150 DIAS","SUPERIOR A 150 DIAS")))))))))))))</f>
        <v>EXPIRADO</v>
      </c>
      <c r="Q558" s="64" t="str">
        <f ca="1">IF(CONTRATOS[[#This Row],[TÉRMINO]]="","VIGENTE",IF(CONTRATOS[[#This Row],[TÉRMINO]]&gt;=TODAY(),"VIGENTE","EXPIRADO"))</f>
        <v>EXPIRADO</v>
      </c>
      <c r="R558" s="72">
        <v>243000</v>
      </c>
      <c r="S558" s="65" t="s">
        <v>60</v>
      </c>
      <c r="T558" s="66">
        <f>IF(LEFT(AY558,3)="ARP",
    0,
    IFERROR(VLOOKUP(AY558,'M.11 Contratos execução'!A:V,17,FALSE),0)
)</f>
        <v>0</v>
      </c>
      <c r="U558" s="58" t="s">
        <v>98</v>
      </c>
      <c r="V558" s="58" t="s">
        <v>3186</v>
      </c>
      <c r="W558" s="96" t="str" cm="1">
        <f t="array" ref="W55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58" s="96">
        <f>CONTRATOS[[#This Row],[VALOR GLOBAL INICIAL]]</f>
        <v>243000</v>
      </c>
      <c r="Y558" s="67" t="s">
        <v>3187</v>
      </c>
      <c r="AA558" s="58" t="s">
        <v>64</v>
      </c>
      <c r="AB558" s="58"/>
      <c r="AC558" s="58"/>
      <c r="AD558" s="116" t="str">
        <f>IF(CONTRATOS[[#This Row],[DIAS_CONTRATO]]&lt;=1800,"PRAZO LEGAL",IF(CONTRATOS[[#This Row],[DIAS_CONTRATO]]&lt;=2130,"EXCEPCIONAL","EMERGENCIAL"))</f>
        <v>PRAZO LEGAL</v>
      </c>
      <c r="AE558" s="58" t="str">
        <f>YEAR(L558) &amp; " - " &amp; IF(MONTH(L558)&lt;=3, "1º Trimestre", IF(MONTH(L558)&lt;=6, "2º Trimestre", IF(MONTH(L558)&lt;=9, "3º Trimestre", IF(MONTH(L558)&lt;=12, "4º Trimestre"))))</f>
        <v>2023 - 4º Trimestre</v>
      </c>
      <c r="AF558" s="130">
        <f>CONTRATOS[[#This Row],[TÉRMINO]]-60</f>
        <v>45222</v>
      </c>
      <c r="AG558" s="116" t="str">
        <f>IF(Z558="","Sem informação", IF(Z558&lt;=AF558, "Dentro do prazo", "Fora do prazo"))</f>
        <v>Sem informação</v>
      </c>
      <c r="AH558" s="58"/>
      <c r="AJ558" s="58" t="s">
        <v>487</v>
      </c>
      <c r="AK558" s="58" t="s">
        <v>487</v>
      </c>
      <c r="AL558" s="58" t="s">
        <v>270</v>
      </c>
      <c r="AM558" s="115" t="s">
        <v>1070</v>
      </c>
      <c r="AN558" s="115" t="s">
        <v>1486</v>
      </c>
      <c r="AO558" s="145" t="s">
        <v>3188</v>
      </c>
      <c r="AP558" s="143">
        <f ca="1">CONTRATOS[[#This Row],[TÉRMINO]]-TODAY()</f>
        <v>-892</v>
      </c>
      <c r="AQ558" s="58" t="str">
        <f>IF(YEAR(CONTRATOS[[#This Row],[TÉRMINO]])=2024,INT((MONTH(CONTRATOS[[#This Row],[TÉRMINO]])+2)/3),"")</f>
        <v/>
      </c>
      <c r="AR558" s="58"/>
      <c r="AS558" s="58" t="str">
        <f ca="1">IF(TODAY()-AB558&gt;365,"Iniciar Processo de Reajuste","Aguardar anualidade")</f>
        <v>Iniciar Processo de Reajuste</v>
      </c>
      <c r="AT558" s="58" t="str">
        <f>_xlfn.CONCAT(TEXT(B558,"000"),"/",C558)</f>
        <v>069/2022</v>
      </c>
      <c r="AU558" s="58"/>
      <c r="AV558" s="58" t="str" cm="1">
        <f t="array" ref="AV558">IF(CONTRATOS[[#This Row],[NOME DO FISCAL ]]="Sem indicação",
   CONTRATOS[[#This Row],[NOME DO FISCAL ]],
   _xlfn.LET(
      _xlpm.s, " "&amp;TRIM(CONTRATOS[[#This Row],[NOME DO FISCAL ]]),
      _xlpm.n, LEN(_xlpm.s)-1,
      _xlpm.idx, _xlfn.SEQUENCE(1,_xlpm.n),
      _xlpm.letras, IF(MID(_xlpm.s,_xlpm.idx,1)=" ", MID(_xlpm.s,_xlpm.idx+1,1), ""),
      _xlfn.TEXTJOIN("",TRUE,_xlpm.letras)
   )
)</f>
        <v>DFP</v>
      </c>
      <c r="AW558" s="57" t="str">
        <f>IF(CONTRATOS[[#This Row],[FISCAL DEMANDANTE]]="sem indicação",CONTRATOS[[#This Row],[FISCAL TECNICO]],CONTRATOS[[#This Row],[FISCAL DEMANDANTE]])</f>
        <v>Daniel Fontes Pereira</v>
      </c>
      <c r="AX558" s="540" t="str" cm="1">
        <f t="array" ref="AX55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58" s="58" t="str">
        <f>_xlfn.CONCAT(CONTRATOS[[#This Row],[ARP ou CONTRATO]],CONTRATOS[[#This Row],[N°ANO]])</f>
        <v>Contrato069/2022</v>
      </c>
      <c r="AZ558" s="293" t="str">
        <f>IF(ISNUMBER(FIND("8.666",AA558)),
"Nos termos da Portaria n° 3.615/2021-GP, a prorrogação de contratos administrativos deverá ser instaurada com antecedência mínima de 60 (sessenta) dias do término da vigência, mediante envio do respectivo expediente à SEADM, via SEI.",
IF(ISNUMBER(FIND("14.133",AA558)),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58" s="556"/>
    </row>
    <row r="559" spans="1:53" ht="130.5">
      <c r="A559" s="58" t="s">
        <v>2276</v>
      </c>
      <c r="B559" s="97" t="s">
        <v>496</v>
      </c>
      <c r="C559" s="60">
        <v>2022</v>
      </c>
      <c r="D559" s="97" t="s">
        <v>3189</v>
      </c>
      <c r="E559" s="60" t="s">
        <v>3190</v>
      </c>
      <c r="F559" s="100" t="s">
        <v>3191</v>
      </c>
      <c r="G559" s="102" t="s">
        <v>144</v>
      </c>
      <c r="H559" s="60" t="s">
        <v>111</v>
      </c>
      <c r="I559" s="60" t="s">
        <v>3192</v>
      </c>
      <c r="J559" s="101">
        <v>44895</v>
      </c>
      <c r="K559" s="75" t="str">
        <f>TEXT(J559,"DD/MM/AA")</f>
        <v>30/11/22</v>
      </c>
      <c r="L559" s="101">
        <v>45260</v>
      </c>
      <c r="M559" s="76" t="str">
        <f>TEXT(L559,"DD/MM/AA")</f>
        <v>30/11/23</v>
      </c>
      <c r="N559" s="75">
        <f>_xlfn.DAYS(CONTRATOS[[#This Row],[TÉRMINO]],CONTRATOS[[#This Row],[INÍCIO]])</f>
        <v>365</v>
      </c>
      <c r="O559" s="104" t="str">
        <f ca="1">IF(ISBLANK(CONTRATOS[[#This Row],[TÉRMINO]]),"-",IF(ISNUMBER(CONTRATOS[[#This Row],[TÉRMINO]]),IF(CONTRATOS[[#This Row],[TÉRMINO]]&lt;TODAY(),"EXPIRADO",CONTRATOS[[#This Row],[TÉRMINO]]-TODAY()),"INDETERMINADO"))</f>
        <v>EXPIRADO</v>
      </c>
      <c r="P559" s="104" t="str">
        <f ca="1">IF(O559="EXPIRADO","EXPIRADO",(IF(O559&lt;=30,"INFERIOR A 30 DIAS",(IF(O559&lt;=60,"INFERIOR A 60 DIAS",(IF(O559&lt;=90,"INFERIOR A 90 DIAS",(IF(O559&lt;=120,"INFERIOR A 120 DIAS",(IF(O559&lt;150,"INFERIOR A 150 DIAS",(IF(O559=150,"150 DIAS","SUPERIOR A 150 DIAS")))))))))))))</f>
        <v>EXPIRADO</v>
      </c>
      <c r="Q559" s="104" t="str">
        <f ca="1">IF(CONTRATOS[[#This Row],[TÉRMINO]]="","VIGENTE",IF(CONTRATOS[[#This Row],[TÉRMINO]]&gt;=TODAY(),"VIGENTE","EXPIRADO"))</f>
        <v>EXPIRADO</v>
      </c>
      <c r="R559" s="307">
        <v>5180000</v>
      </c>
      <c r="S559" s="105" t="s">
        <v>60</v>
      </c>
      <c r="T559" s="66">
        <f>IF(LEFT(AY559,3)="ARP",
    0,
    IFERROR(VLOOKUP(AY559,'M.11 Contratos execução'!A:V,17,FALSE),0)
)</f>
        <v>0</v>
      </c>
      <c r="U559" s="58" t="s">
        <v>98</v>
      </c>
      <c r="V559" s="60" t="s">
        <v>3193</v>
      </c>
      <c r="W559" s="96" t="str" cm="1">
        <f t="array" ref="W55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59" s="96">
        <f>CONTRATOS[[#This Row],[VALOR GLOBAL INICIAL]]</f>
        <v>5180000</v>
      </c>
      <c r="Y559" s="106" t="s">
        <v>3194</v>
      </c>
      <c r="Z559" s="160"/>
      <c r="AA559" s="58" t="s">
        <v>64</v>
      </c>
      <c r="AB559" s="58"/>
      <c r="AC559" s="58"/>
      <c r="AD559" s="60" t="str">
        <f>IF(CONTRATOS[[#This Row],[DIAS_CONTRATO]]&lt;=1800,"PRAZO LEGAL",IF(CONTRATOS[[#This Row],[DIAS_CONTRATO]]&lt;=2130,"EXCEPCIONAL","EMERGENCIAL"))</f>
        <v>PRAZO LEGAL</v>
      </c>
      <c r="AE559" s="58" t="str">
        <f>YEAR(L559) &amp; " - " &amp; IF(MONTH(L559)&lt;=3, "1º Trimestre", IF(MONTH(L559)&lt;=6, "2º Trimestre", IF(MONTH(L559)&lt;=9, "3º Trimestre", IF(MONTH(L559)&lt;=12, "4º Trimestre"))))</f>
        <v>2023 - 4º Trimestre</v>
      </c>
      <c r="AF559" s="101">
        <f>CONTRATOS[[#This Row],[TÉRMINO]]-60</f>
        <v>45200</v>
      </c>
      <c r="AG559" s="116" t="str">
        <f>IF(Z559="","Sem informação", IF(Z559&lt;=AF559, "Dentro do prazo", "Fora do prazo"))</f>
        <v>Sem informação</v>
      </c>
      <c r="AH559" s="58"/>
      <c r="AI559" s="74" t="s">
        <v>3195</v>
      </c>
      <c r="AJ559" s="58" t="s">
        <v>103</v>
      </c>
      <c r="AK559" s="58" t="s">
        <v>103</v>
      </c>
      <c r="AL559" s="58" t="s">
        <v>382</v>
      </c>
      <c r="AM559" s="115" t="s">
        <v>69</v>
      </c>
      <c r="AN559" s="115" t="s">
        <v>69</v>
      </c>
      <c r="AO559" s="172" t="s">
        <v>3196</v>
      </c>
      <c r="AP559" s="143">
        <f ca="1">CONTRATOS[[#This Row],[TÉRMINO]]-TODAY()</f>
        <v>-914</v>
      </c>
      <c r="AQ559" s="58" t="str">
        <f>IF(YEAR(CONTRATOS[[#This Row],[TÉRMINO]])=2024,INT((MONTH(CONTRATOS[[#This Row],[TÉRMINO]])+2)/3),"")</f>
        <v/>
      </c>
      <c r="AR559" s="58"/>
      <c r="AS559" s="58" t="str">
        <f ca="1">IF(TODAY()-AB559&gt;365,"Iniciar Processo de Reajuste","Aguardar anualidade")</f>
        <v>Iniciar Processo de Reajuste</v>
      </c>
      <c r="AT559" s="58" t="str">
        <f>_xlfn.CONCAT(TEXT(B559,"000"),"/",C559)</f>
        <v>098/2022</v>
      </c>
      <c r="AU559" s="58"/>
      <c r="AV559" s="58" t="str" cm="1">
        <f t="array" ref="AV559">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559" s="57" t="str">
        <f>IF(CONTRATOS[[#This Row],[FISCAL DEMANDANTE]]="sem indicação",CONTRATOS[[#This Row],[FISCAL TECNICO]],CONTRATOS[[#This Row],[FISCAL DEMANDANTE]])</f>
        <v>Arilson Galdino da Silva</v>
      </c>
      <c r="AX559" s="540" t="str" cm="1">
        <f t="array" ref="AX55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59" s="58" t="str">
        <f>_xlfn.CONCAT(CONTRATOS[[#This Row],[ARP ou CONTRATO]],CONTRATOS[[#This Row],[N°ANO]])</f>
        <v>Contrato098/2022</v>
      </c>
      <c r="AZ559" s="293" t="str">
        <f>IF(ISNUMBER(FIND("8.666",AA559)),
"Nos termos da Portaria n° 3.615/2021-GP, a prorrogação de contratos administrativos deverá ser instaurada com antecedência mínima de 60 (sessenta) dias do término da vigência, mediante envio do respectivo expediente à SEADM, via SEI.",
IF(ISNUMBER(FIND("14.133",AA559)),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59" s="556"/>
    </row>
    <row r="560" spans="1:53" ht="60">
      <c r="A560" s="58" t="s">
        <v>2276</v>
      </c>
      <c r="B560" s="68" t="s">
        <v>470</v>
      </c>
      <c r="C560" s="93">
        <v>2023</v>
      </c>
      <c r="D560" s="57" t="s">
        <v>1990</v>
      </c>
      <c r="E560" s="58" t="s">
        <v>1991</v>
      </c>
      <c r="F560" s="59" t="s">
        <v>3197</v>
      </c>
      <c r="G560" s="115" t="s">
        <v>144</v>
      </c>
      <c r="H560" s="58" t="s">
        <v>327</v>
      </c>
      <c r="I560" s="60" t="s">
        <v>3198</v>
      </c>
      <c r="J560" s="61">
        <v>44957</v>
      </c>
      <c r="K560" s="62" t="str">
        <f>TEXT(J560,"DD/MM/AA")</f>
        <v>31/01/23</v>
      </c>
      <c r="L560" s="61">
        <v>45261</v>
      </c>
      <c r="M560" s="63" t="str">
        <f>TEXT(L560,"DD/MM/AA")</f>
        <v>01/12/23</v>
      </c>
      <c r="N560" s="115">
        <f>_xlfn.DAYS(CONTRATOS[[#This Row],[TÉRMINO]],CONTRATOS[[#This Row],[INÍCIO]])</f>
        <v>304</v>
      </c>
      <c r="O560" s="64" t="str">
        <f ca="1">IF(ISBLANK(CONTRATOS[[#This Row],[TÉRMINO]]),"-",IF(ISNUMBER(CONTRATOS[[#This Row],[TÉRMINO]]),IF(CONTRATOS[[#This Row],[TÉRMINO]]&lt;TODAY(),"EXPIRADO",CONTRATOS[[#This Row],[TÉRMINO]]-TODAY()),"INDETERMINADO"))</f>
        <v>EXPIRADO</v>
      </c>
      <c r="P560" s="64" t="str">
        <f ca="1">IF(O560="EXPIRADO","EXPIRADO",(IF(O560&lt;=30,"INFERIOR A 30 DIAS",(IF(O560&lt;=60,"INFERIOR A 60 DIAS",(IF(O560&lt;=90,"INFERIOR A 90 DIAS",(IF(O560&lt;=120,"INFERIOR A 120 DIAS",(IF(O560&lt;150,"INFERIOR A 150 DIAS",(IF(O560=150,"150 DIAS","SUPERIOR A 150 DIAS")))))))))))))</f>
        <v>EXPIRADO</v>
      </c>
      <c r="Q560" s="64" t="str">
        <f ca="1">IF(CONTRATOS[[#This Row],[TÉRMINO]]="","VIGENTE",IF(CONTRATOS[[#This Row],[TÉRMINO]]&gt;=TODAY(),"VIGENTE","EXPIRADO"))</f>
        <v>EXPIRADO</v>
      </c>
      <c r="R560" s="72">
        <v>7462500</v>
      </c>
      <c r="S560" s="65" t="s">
        <v>60</v>
      </c>
      <c r="T560" s="66">
        <f>IF(LEFT(AY560,3)="ARP",
    0,
    IFERROR(VLOOKUP(AY560,'M.11 Contratos execução'!A:V,17,FALSE),0)
)</f>
        <v>0</v>
      </c>
      <c r="U560" s="58" t="s">
        <v>98</v>
      </c>
      <c r="V560" s="58" t="s">
        <v>3199</v>
      </c>
      <c r="W560" s="96" t="str" cm="1">
        <f t="array" ref="W56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60" s="96">
        <f>CONTRATOS[[#This Row],[VALOR GLOBAL INICIAL]]</f>
        <v>7462500</v>
      </c>
      <c r="Y560" s="67" t="s">
        <v>3200</v>
      </c>
      <c r="AA560" s="58" t="s">
        <v>64</v>
      </c>
      <c r="AB560" s="58"/>
      <c r="AC560" s="58"/>
      <c r="AD560" s="116" t="str">
        <f>IF(CONTRATOS[[#This Row],[DIAS_CONTRATO]]&lt;=1800,"PRAZO LEGAL",IF(CONTRATOS[[#This Row],[DIAS_CONTRATO]]&lt;=2130,"EXCEPCIONAL","EMERGENCIAL"))</f>
        <v>PRAZO LEGAL</v>
      </c>
      <c r="AE560" s="58" t="str">
        <f>YEAR(L560) &amp; " - " &amp; IF(MONTH(L560)&lt;=3, "1º Trimestre", IF(MONTH(L560)&lt;=6, "2º Trimestre", IF(MONTH(L560)&lt;=9, "3º Trimestre", IF(MONTH(L560)&lt;=12, "4º Trimestre"))))</f>
        <v>2023 - 4º Trimestre</v>
      </c>
      <c r="AF560" s="130">
        <f>CONTRATOS[[#This Row],[TÉRMINO]]-60</f>
        <v>45201</v>
      </c>
      <c r="AG560" s="116" t="str">
        <f>IF(Z560="","Sem informação", IF(Z560&lt;=AF560, "Dentro do prazo", "Fora do prazo"))</f>
        <v>Sem informação</v>
      </c>
      <c r="AH560" s="58" t="s">
        <v>1306</v>
      </c>
      <c r="AJ560" s="58" t="s">
        <v>102</v>
      </c>
      <c r="AK560" s="58" t="s">
        <v>103</v>
      </c>
      <c r="AL560" s="58" t="s">
        <v>348</v>
      </c>
      <c r="AM560" s="115" t="s">
        <v>69</v>
      </c>
      <c r="AN560" s="115" t="s">
        <v>69</v>
      </c>
      <c r="AO560" s="172" t="s">
        <v>3201</v>
      </c>
      <c r="AP560" s="143">
        <f ca="1">CONTRATOS[[#This Row],[TÉRMINO]]-TODAY()</f>
        <v>-913</v>
      </c>
      <c r="AQ560" s="58" t="str">
        <f>IF(YEAR(CONTRATOS[[#This Row],[TÉRMINO]])=2024,INT((MONTH(CONTRATOS[[#This Row],[TÉRMINO]])+2)/3),"")</f>
        <v/>
      </c>
      <c r="AR560" s="58"/>
      <c r="AS560" s="58" t="str">
        <f ca="1">IF(TODAY()-AB560&gt;365,"Iniciar Processo de Reajuste","Aguardar anualidade")</f>
        <v>Iniciar Processo de Reajuste</v>
      </c>
      <c r="AT560" s="58" t="str">
        <f>_xlfn.CONCAT(TEXT(B560,"000"),"/",C560)</f>
        <v>008/2023</v>
      </c>
      <c r="AU560" s="58"/>
      <c r="AV560" s="58" t="str" cm="1">
        <f t="array" ref="AV560">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560" s="57" t="str">
        <f>IF(CONTRATOS[[#This Row],[FISCAL DEMANDANTE]]="sem indicação",CONTRATOS[[#This Row],[FISCAL TECNICO]],CONTRATOS[[#This Row],[FISCAL DEMANDANTE]])</f>
        <v>Arilson Galdino da Silva</v>
      </c>
      <c r="AX560" s="540" t="str" cm="1">
        <f t="array" ref="AX56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60" s="58" t="str">
        <f>_xlfn.CONCAT(CONTRATOS[[#This Row],[ARP ou CONTRATO]],CONTRATOS[[#This Row],[N°ANO]])</f>
        <v>Contrato008/2023</v>
      </c>
      <c r="AZ560" s="293" t="str">
        <f>IF(ISNUMBER(FIND("8.666",AA560)),
"Nos termos da Portaria n° 3.615/2021-GP, a prorrogação de contratos administrativos deverá ser instaurada com antecedência mínima de 60 (sessenta) dias do término da vigência, mediante envio do respectivo expediente à SEADM, via SEI.",
IF(ISNUMBER(FIND("14.133",AA560)),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60" s="556"/>
    </row>
    <row r="561" spans="1:53" ht="72">
      <c r="A561" s="58" t="s">
        <v>52</v>
      </c>
      <c r="B561" s="68" t="s">
        <v>2127</v>
      </c>
      <c r="C561" s="69" t="s">
        <v>2348</v>
      </c>
      <c r="D561" s="97" t="s">
        <v>141</v>
      </c>
      <c r="E561" s="58" t="s">
        <v>142</v>
      </c>
      <c r="F561" s="59" t="s">
        <v>3202</v>
      </c>
      <c r="G561" s="115" t="s">
        <v>57</v>
      </c>
      <c r="H561" s="58" t="s">
        <v>145</v>
      </c>
      <c r="I561" s="60" t="s">
        <v>3203</v>
      </c>
      <c r="J561" s="61">
        <v>43425</v>
      </c>
      <c r="K561" s="62" t="str">
        <f>TEXT(J561,"DD/MM/AA")</f>
        <v>21/11/18</v>
      </c>
      <c r="L561" s="61">
        <v>45459</v>
      </c>
      <c r="M561" s="63" t="str">
        <f>TEXT(L561,"DD/MM/AA")</f>
        <v>16/06/24</v>
      </c>
      <c r="N561" s="62">
        <f>_xlfn.DAYS(CONTRATOS[[#This Row],[TÉRMINO]],CONTRATOS[[#This Row],[INÍCIO]])</f>
        <v>2034</v>
      </c>
      <c r="O561" s="64" t="str">
        <f ca="1">IF(ISBLANK(CONTRATOS[[#This Row],[TÉRMINO]]),"-",IF(ISNUMBER(CONTRATOS[[#This Row],[TÉRMINO]]),IF(CONTRATOS[[#This Row],[TÉRMINO]]&lt;TODAY(),"EXPIRADO",CONTRATOS[[#This Row],[TÉRMINO]]-TODAY()),"INDETERMINADO"))</f>
        <v>EXPIRADO</v>
      </c>
      <c r="P561" s="64" t="str">
        <f ca="1">IF(O561="EXPIRADO","EXPIRADO",(IF(O561&lt;=30,"INFERIOR A 30 DIAS",(IF(O561&lt;=60,"INFERIOR A 60 DIAS",(IF(O561&lt;=90,"INFERIOR A 90 DIAS",(IF(O561&lt;=120,"INFERIOR A 120 DIAS",(IF(O561&lt;150,"INFERIOR A 150 DIAS",(IF(O561=150,"150 DIAS","SUPERIOR A 150 DIAS")))))))))))))</f>
        <v>EXPIRADO</v>
      </c>
      <c r="Q561" s="64" t="str">
        <f ca="1">IF(CONTRATOS[[#This Row],[TÉRMINO]]="","VIGENTE",IF(CONTRATOS[[#This Row],[TÉRMINO]]&gt;=TODAY(),"VIGENTE","EXPIRADO"))</f>
        <v>EXPIRADO</v>
      </c>
      <c r="R561" s="72">
        <v>509107.20000000001</v>
      </c>
      <c r="S561" s="65" t="s">
        <v>60</v>
      </c>
      <c r="T561" s="66">
        <f>IF(LEFT(AY561,3)="ARP",
    0,
    IFERROR(VLOOKUP(AY561,'M.11 Contratos execução'!A:V,17,FALSE),0)
)</f>
        <v>0</v>
      </c>
      <c r="U561" s="58" t="s">
        <v>207</v>
      </c>
      <c r="V561" s="58" t="s">
        <v>3204</v>
      </c>
      <c r="W561" s="96" t="str" cm="1">
        <f t="array" ref="W56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61" s="96">
        <f>CONTRATOS[[#This Row],[VALOR GLOBAL INICIAL]]</f>
        <v>509107.20000000001</v>
      </c>
      <c r="Y561" s="67" t="s">
        <v>3205</v>
      </c>
      <c r="Z561" s="158"/>
      <c r="AA561" s="58" t="s">
        <v>64</v>
      </c>
      <c r="AB561" s="58"/>
      <c r="AC561" s="58"/>
      <c r="AD561" s="58" t="str">
        <f>IF(CONTRATOS[[#This Row],[DIAS_CONTRATO]]&lt;=1800,"PRAZO LEGAL",IF(CONTRATOS[[#This Row],[DIAS_CONTRATO]]&lt;=2130,"EXCEPCIONAL","EMERGENCIAL"))</f>
        <v>EXCEPCIONAL</v>
      </c>
      <c r="AE561" s="58" t="str">
        <f>YEAR(L561) &amp; " - " &amp; IF(MONTH(L561)&lt;=3, "1º Trimestre", IF(MONTH(L561)&lt;=6, "2º Trimestre", IF(MONTH(L561)&lt;=9, "3º Trimestre", IF(MONTH(L561)&lt;=12, "4º Trimestre"))))</f>
        <v>2024 - 2º Trimestre</v>
      </c>
      <c r="AF561" s="61">
        <f>CONTRATOS[[#This Row],[TÉRMINO]]-60</f>
        <v>45399</v>
      </c>
      <c r="AG561" s="116" t="str">
        <f>IF(Z561="","Sem informação", IF(Z561&lt;=AF561, "Dentro do prazo", "Fora do prazo"))</f>
        <v>Sem informação</v>
      </c>
      <c r="AH561" s="58" t="s">
        <v>1306</v>
      </c>
      <c r="AJ561" s="58" t="s">
        <v>69</v>
      </c>
      <c r="AK561" s="58" t="s">
        <v>154</v>
      </c>
      <c r="AL561" s="58" t="s">
        <v>3206</v>
      </c>
      <c r="AM561" s="115" t="s">
        <v>69</v>
      </c>
      <c r="AN561" s="115" t="s">
        <v>69</v>
      </c>
      <c r="AO561" s="134" t="s">
        <v>3207</v>
      </c>
      <c r="AP561" s="143">
        <f ca="1">CONTRATOS[[#This Row],[TÉRMINO]]-TODAY()</f>
        <v>-715</v>
      </c>
      <c r="AQ561" s="58">
        <f>IF(YEAR(CONTRATOS[[#This Row],[TÉRMINO]])=2024,INT((MONTH(CONTRATOS[[#This Row],[TÉRMINO]])+2)/3),"")</f>
        <v>2</v>
      </c>
      <c r="AR561" s="58"/>
      <c r="AS561" s="58" t="str">
        <f ca="1">IF(TODAY()-AB561&gt;365,"Iniciar Processo de Reajuste","Aguardar anualidade")</f>
        <v>Iniciar Processo de Reajuste</v>
      </c>
      <c r="AT561" s="58" t="str">
        <f>_xlfn.CONCAT(TEXT(B561,"000"),"/",C561)</f>
        <v>076/2018</v>
      </c>
      <c r="AU561" s="58"/>
      <c r="AV561" s="58" t="str" cm="1">
        <f t="array" ref="AV561">IF(CONTRATOS[[#This Row],[NOME DO FISCAL ]]="Sem indicação",
   CONTRATOS[[#This Row],[NOME DO FISCAL ]],
   _xlfn.LET(
      _xlpm.s, " "&amp;TRIM(CONTRATOS[[#This Row],[NOME DO FISCAL ]]),
      _xlpm.n, LEN(_xlpm.s)-1,
      _xlpm.idx, _xlfn.SEQUENCE(1,_xlpm.n),
      _xlpm.letras, IF(MID(_xlpm.s,_xlpm.idx,1)=" ", MID(_xlpm.s,_xlpm.idx+1,1), ""),
      _xlfn.TEXTJOIN("",TRUE,_xlpm.letras)
   )
)</f>
        <v>NBdA</v>
      </c>
      <c r="AW561" s="57" t="str">
        <f>IF(CONTRATOS[[#This Row],[FISCAL DEMANDANTE]]="sem indicação",CONTRATOS[[#This Row],[FISCAL TECNICO]],CONTRATOS[[#This Row],[FISCAL DEMANDANTE]])</f>
        <v>Nerylena Barros de Assunção</v>
      </c>
      <c r="AX561" s="540" t="str" cm="1">
        <f t="array" ref="AX56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61" s="58" t="str">
        <f>_xlfn.CONCAT(CONTRATOS[[#This Row],[ARP ou CONTRATO]],CONTRATOS[[#This Row],[N°ANO]])</f>
        <v>CONTRATO076/2018</v>
      </c>
      <c r="AZ561" s="293" t="str">
        <f>IF(ISNUMBER(FIND("8.666",AA561)),
"Nos termos da Portaria n° 3.615/2021-GP, a prorrogação de contratos administrativos deverá ser instaurada com antecedência mínima de 60 (sessenta) dias do término da vigência, mediante envio do respectivo expediente à SEADM, via SEI.",
IF(ISNUMBER(FIND("14.133",AA561)),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61" s="556"/>
    </row>
    <row r="562" spans="1:53" ht="107.25">
      <c r="A562" s="58" t="s">
        <v>2276</v>
      </c>
      <c r="B562" s="68" t="s">
        <v>436</v>
      </c>
      <c r="C562" s="69" t="s">
        <v>1511</v>
      </c>
      <c r="D562" s="57" t="s">
        <v>3208</v>
      </c>
      <c r="E562" s="58" t="s">
        <v>3209</v>
      </c>
      <c r="F562" s="59" t="s">
        <v>3210</v>
      </c>
      <c r="G562" s="115" t="s">
        <v>57</v>
      </c>
      <c r="H562" s="60" t="s">
        <v>58</v>
      </c>
      <c r="I562" s="60" t="s">
        <v>3211</v>
      </c>
      <c r="J562" s="61">
        <v>43132</v>
      </c>
      <c r="K562" s="62" t="str">
        <f>TEXT(J562,"DD/MM/AA")</f>
        <v>01/02/18</v>
      </c>
      <c r="L562" s="61">
        <v>45323</v>
      </c>
      <c r="M562" s="63" t="str">
        <f>TEXT(L562,"DD/MM/AA")</f>
        <v>01/02/24</v>
      </c>
      <c r="N562" s="62">
        <f>_xlfn.DAYS(CONTRATOS[[#This Row],[TÉRMINO]],CONTRATOS[[#This Row],[INÍCIO]])</f>
        <v>2191</v>
      </c>
      <c r="O562" s="64" t="str">
        <f ca="1">IF(ISBLANK(CONTRATOS[[#This Row],[TÉRMINO]]),"-",IF(ISNUMBER(CONTRATOS[[#This Row],[TÉRMINO]]),IF(CONTRATOS[[#This Row],[TÉRMINO]]&lt;TODAY(),"EXPIRADO",CONTRATOS[[#This Row],[TÉRMINO]]-TODAY()),"INDETERMINADO"))</f>
        <v>EXPIRADO</v>
      </c>
      <c r="P562" s="64" t="str">
        <f ca="1">IF(O562="EXPIRADO","EXPIRADO",(IF(O562&lt;=30,"INFERIOR A 30 DIAS",(IF(O562&lt;=60,"INFERIOR A 60 DIAS",(IF(O562&lt;=90,"INFERIOR A 90 DIAS",(IF(O562&lt;=120,"INFERIOR A 120 DIAS",(IF(O562&lt;150,"INFERIOR A 150 DIAS",(IF(O562=150,"150 DIAS","SUPERIOR A 150 DIAS")))))))))))))</f>
        <v>EXPIRADO</v>
      </c>
      <c r="Q562" s="64" t="str">
        <f ca="1">IF(CONTRATOS[[#This Row],[TÉRMINO]]="","VIGENTE",IF(CONTRATOS[[#This Row],[TÉRMINO]]&gt;=TODAY(),"VIGENTE","EXPIRADO"))</f>
        <v>EXPIRADO</v>
      </c>
      <c r="R562" s="72">
        <v>299922.96000000002</v>
      </c>
      <c r="S562" s="65" t="s">
        <v>60</v>
      </c>
      <c r="T562" s="66">
        <f>IF(LEFT(AY562,3)="ARP",
    0,
    IFERROR(VLOOKUP(AY562,'M.11 Contratos execução'!A:V,17,FALSE),0)
)</f>
        <v>0</v>
      </c>
      <c r="U562" s="58" t="s">
        <v>78</v>
      </c>
      <c r="V562" s="58" t="s">
        <v>3212</v>
      </c>
      <c r="W562" s="96" t="str" cm="1">
        <f t="array" ref="W56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62" s="96">
        <f>CONTRATOS[[#This Row],[VALOR GLOBAL INICIAL]]</f>
        <v>299922.96000000002</v>
      </c>
      <c r="Y562" s="67" t="s">
        <v>3213</v>
      </c>
      <c r="Z562" s="158">
        <v>44883</v>
      </c>
      <c r="AA562" s="58" t="s">
        <v>64</v>
      </c>
      <c r="AB562" s="58"/>
      <c r="AC562" s="58" t="s">
        <v>65</v>
      </c>
      <c r="AD562" s="58" t="str">
        <f>IF(CONTRATOS[[#This Row],[DIAS_CONTRATO]]&lt;=1800,"PRAZO LEGAL",IF(CONTRATOS[[#This Row],[DIAS_CONTRATO]]&lt;=2130,"EXCEPCIONAL","EMERGENCIAL"))</f>
        <v>EMERGENCIAL</v>
      </c>
      <c r="AE562" s="58" t="str">
        <f>YEAR(L562) &amp; " - " &amp; IF(MONTH(L562)&lt;=3, "1º Trimestre", IF(MONTH(L562)&lt;=6, "2º Trimestre", IF(MONTH(L562)&lt;=9, "3º Trimestre", IF(MONTH(L562)&lt;=12, "4º Trimestre"))))</f>
        <v>2024 - 1º Trimestre</v>
      </c>
      <c r="AF562" s="61">
        <f>CONTRATOS[[#This Row],[TÉRMINO]]-60</f>
        <v>45263</v>
      </c>
      <c r="AG562" s="116" t="str">
        <f>IF(Z562="","Sem informação", IF(Z562&lt;=AF562, "Dentro do prazo", "Fora do prazo"))</f>
        <v>Dentro do prazo</v>
      </c>
      <c r="AH562" s="58" t="s">
        <v>1306</v>
      </c>
      <c r="AJ562" s="58" t="s">
        <v>137</v>
      </c>
      <c r="AK562" s="58" t="s">
        <v>164</v>
      </c>
      <c r="AL562" s="58" t="s">
        <v>165</v>
      </c>
      <c r="AM562" s="115" t="s">
        <v>69</v>
      </c>
      <c r="AN562" s="115" t="s">
        <v>1668</v>
      </c>
      <c r="AO562" s="134" t="s">
        <v>3214</v>
      </c>
      <c r="AP562" s="143">
        <f ca="1">CONTRATOS[[#This Row],[TÉRMINO]]-TODAY()</f>
        <v>-851</v>
      </c>
      <c r="AQ562" s="58">
        <f>IF(YEAR(CONTRATOS[[#This Row],[TÉRMINO]])=2024,INT((MONTH(CONTRATOS[[#This Row],[TÉRMINO]])+2)/3),"")</f>
        <v>1</v>
      </c>
      <c r="AR562" s="58"/>
      <c r="AS562" s="58" t="str">
        <f ca="1">IF(TODAY()-AB562&gt;365,"Iniciar Processo de Reajuste","Aguardar anualidade")</f>
        <v>Iniciar Processo de Reajuste</v>
      </c>
      <c r="AT562" s="58" t="str">
        <f>_xlfn.CONCAT(TEXT(B562,"000"),"/",C562)</f>
        <v>070/2017</v>
      </c>
      <c r="AU562" s="58"/>
      <c r="AV562" s="58" t="str" cm="1">
        <f t="array" ref="AV562">IF(CONTRATOS[[#This Row],[NOME DO FISCAL ]]="Sem indicação",
   CONTRATOS[[#This Row],[NOME DO FISCAL ]],
   _xlfn.LET(
      _xlpm.s, " "&amp;TRIM(CONTRATOS[[#This Row],[NOME DO FISCAL ]]),
      _xlpm.n, LEN(_xlpm.s)-1,
      _xlpm.idx, _xlfn.SEQUENCE(1,_xlpm.n),
      _xlpm.letras, IF(MID(_xlpm.s,_xlpm.idx,1)=" ", MID(_xlpm.s,_xlpm.idx+1,1), ""),
      _xlfn.TEXTJOIN("",TRUE,_xlpm.letras)
   )
)</f>
        <v>EdOR</v>
      </c>
      <c r="AW562" s="57" t="str">
        <f>IF(CONTRATOS[[#This Row],[FISCAL DEMANDANTE]]="sem indicação",CONTRATOS[[#This Row],[FISCAL TECNICO]],CONTRATOS[[#This Row],[FISCAL DEMANDANTE]])</f>
        <v>Enio de Oliveira Reboucas</v>
      </c>
      <c r="AX562" s="540" t="str" cm="1">
        <f t="array" ref="AX56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62" s="58" t="str">
        <f>_xlfn.CONCAT(CONTRATOS[[#This Row],[ARP ou CONTRATO]],CONTRATOS[[#This Row],[N°ANO]])</f>
        <v>Contrato070/2017</v>
      </c>
      <c r="AZ562" s="293" t="str">
        <f>IF(ISNUMBER(FIND("8.666",AA562)),
"Nos termos da Portaria n° 3.615/2021-GP, a prorrogação de contratos administrativos deverá ser instaurada com antecedência mínima de 60 (sessenta) dias do término da vigência, mediante envio do respectivo expediente à SEADM, via SEI.",
IF(ISNUMBER(FIND("14.133",AA562)),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62" s="556"/>
    </row>
    <row r="563" spans="1:53" ht="60">
      <c r="A563" s="58" t="s">
        <v>2276</v>
      </c>
      <c r="B563" s="68" t="s">
        <v>477</v>
      </c>
      <c r="C563" s="69">
        <v>2022</v>
      </c>
      <c r="D563" s="57" t="s">
        <v>3215</v>
      </c>
      <c r="E563" s="58" t="s">
        <v>2999</v>
      </c>
      <c r="F563" s="59" t="s">
        <v>3216</v>
      </c>
      <c r="G563" s="115" t="s">
        <v>110</v>
      </c>
      <c r="H563" s="60" t="s">
        <v>58</v>
      </c>
      <c r="I563" s="60" t="s">
        <v>3217</v>
      </c>
      <c r="J563" s="61">
        <v>44888</v>
      </c>
      <c r="K563" s="62" t="str">
        <f>TEXT(J563,"DD/MM/AA")</f>
        <v>23/11/22</v>
      </c>
      <c r="L563" s="61">
        <v>45253</v>
      </c>
      <c r="M563" s="63" t="str">
        <f>TEXT(L563,"DD/MM/AA")</f>
        <v>23/11/23</v>
      </c>
      <c r="N563" s="115">
        <f>_xlfn.DAYS(CONTRATOS[[#This Row],[TÉRMINO]],CONTRATOS[[#This Row],[INÍCIO]])</f>
        <v>365</v>
      </c>
      <c r="O563" s="64" t="str">
        <f ca="1">IF(ISBLANK(CONTRATOS[[#This Row],[TÉRMINO]]),"-",IF(ISNUMBER(CONTRATOS[[#This Row],[TÉRMINO]]),IF(CONTRATOS[[#This Row],[TÉRMINO]]&lt;TODAY(),"EXPIRADO",CONTRATOS[[#This Row],[TÉRMINO]]-TODAY()),"INDETERMINADO"))</f>
        <v>EXPIRADO</v>
      </c>
      <c r="P563" s="64" t="str">
        <f ca="1">IF(O563="EXPIRADO","EXPIRADO",(IF(O563&lt;=30,"INFERIOR A 30 DIAS",(IF(O563&lt;=60,"INFERIOR A 60 DIAS",(IF(O563&lt;=90,"INFERIOR A 90 DIAS",(IF(O563&lt;=120,"INFERIOR A 120 DIAS",(IF(O563&lt;150,"INFERIOR A 150 DIAS",(IF(O563=150,"150 DIAS","SUPERIOR A 150 DIAS")))))))))))))</f>
        <v>EXPIRADO</v>
      </c>
      <c r="Q563" s="64" t="str">
        <f ca="1">IF(CONTRATOS[[#This Row],[TÉRMINO]]="","VIGENTE",IF(CONTRATOS[[#This Row],[TÉRMINO]]&gt;=TODAY(),"VIGENTE","EXPIRADO"))</f>
        <v>EXPIRADO</v>
      </c>
      <c r="R563" s="72">
        <v>13800</v>
      </c>
      <c r="S563" s="65" t="s">
        <v>60</v>
      </c>
      <c r="T563" s="66">
        <f>IF(LEFT(AY563,3)="ARP",
    0,
    IFERROR(VLOOKUP(AY563,'M.11 Contratos execução'!A:V,17,FALSE),0)
)</f>
        <v>0</v>
      </c>
      <c r="U563" s="58" t="s">
        <v>243</v>
      </c>
      <c r="V563" s="58" t="s">
        <v>3218</v>
      </c>
      <c r="W563" s="96" t="str" cm="1">
        <f t="array" ref="W56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63" s="96">
        <f>CONTRATOS[[#This Row],[VALOR GLOBAL INICIAL]]</f>
        <v>13800</v>
      </c>
      <c r="Y563" s="67" t="s">
        <v>3219</v>
      </c>
      <c r="AA563" s="58" t="s">
        <v>64</v>
      </c>
      <c r="AB563" s="58"/>
      <c r="AC563" s="58"/>
      <c r="AD563" s="116" t="str">
        <f>IF(CONTRATOS[[#This Row],[DIAS_CONTRATO]]&lt;=1800,"PRAZO LEGAL",IF(CONTRATOS[[#This Row],[DIAS_CONTRATO]]&lt;=2130,"EXCEPCIONAL","EMERGENCIAL"))</f>
        <v>PRAZO LEGAL</v>
      </c>
      <c r="AE563" s="58" t="str">
        <f>YEAR(L563) &amp; " - " &amp; IF(MONTH(L563)&lt;=3, "1º Trimestre", IF(MONTH(L563)&lt;=6, "2º Trimestre", IF(MONTH(L563)&lt;=9, "3º Trimestre", IF(MONTH(L563)&lt;=12, "4º Trimestre"))))</f>
        <v>2023 - 4º Trimestre</v>
      </c>
      <c r="AF563" s="130">
        <f>CONTRATOS[[#This Row],[TÉRMINO]]-60</f>
        <v>45193</v>
      </c>
      <c r="AG563" s="116" t="str">
        <f>IF(Z563="","Sem informação", IF(Z563&lt;=AF563, "Dentro do prazo", "Fora do prazo"))</f>
        <v>Sem informação</v>
      </c>
      <c r="AH563" s="58"/>
      <c r="AJ563" s="58" t="s">
        <v>246</v>
      </c>
      <c r="AK563" s="58" t="s">
        <v>1766</v>
      </c>
      <c r="AL563" s="58" t="s">
        <v>69</v>
      </c>
      <c r="AM563" s="58" t="s">
        <v>69</v>
      </c>
      <c r="AN563" s="58" t="s">
        <v>69</v>
      </c>
      <c r="AO563" s="287" t="s">
        <v>3220</v>
      </c>
      <c r="AP563" s="143">
        <f ca="1">CONTRATOS[[#This Row],[TÉRMINO]]-TODAY()</f>
        <v>-921</v>
      </c>
      <c r="AQ563" s="58" t="str">
        <f>IF(YEAR(CONTRATOS[[#This Row],[TÉRMINO]])=2024,INT((MONTH(CONTRATOS[[#This Row],[TÉRMINO]])+2)/3),"")</f>
        <v/>
      </c>
      <c r="AR563" s="58"/>
      <c r="AS563" s="58" t="str">
        <f ca="1">IF(TODAY()-AB563&gt;365,"Iniciar Processo de Reajuste","Aguardar anualidade")</f>
        <v>Iniciar Processo de Reajuste</v>
      </c>
      <c r="AT563" s="58" t="str">
        <f>_xlfn.CONCAT(TEXT(B563,"000"),"/",C563)</f>
        <v>097/2022</v>
      </c>
      <c r="AU563" s="58"/>
      <c r="AV563" s="58" t="str" cm="1">
        <f t="array" ref="AV563">IF(CONTRATOS[[#This Row],[NOME DO FISCAL ]]="Sem indicação",
   CONTRATOS[[#This Row],[NOME DO FISCAL ]],
   _xlfn.LET(
      _xlpm.s, " "&amp;TRIM(CONTRATOS[[#This Row],[NOME DO FISCAL ]]),
      _xlpm.n, LEN(_xlpm.s)-1,
      _xlpm.idx, _xlfn.SEQUENCE(1,_xlpm.n),
      _xlpm.letras, IF(MID(_xlpm.s,_xlpm.idx,1)=" ", MID(_xlpm.s,_xlpm.idx+1,1), ""),
      _xlfn.TEXTJOIN("",TRUE,_xlpm.letras)
   )
)</f>
        <v>MRJ</v>
      </c>
      <c r="AW563" s="57" t="str">
        <f>IF(CONTRATOS[[#This Row],[FISCAL DEMANDANTE]]="sem indicação",CONTRATOS[[#This Row],[FISCAL TECNICO]],CONTRATOS[[#This Row],[FISCAL DEMANDANTE]])</f>
        <v>Marcos Ramalho Junior</v>
      </c>
      <c r="AX563" s="540" t="str" cm="1">
        <f t="array" ref="AX56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63" s="58" t="str">
        <f>_xlfn.CONCAT(CONTRATOS[[#This Row],[ARP ou CONTRATO]],CONTRATOS[[#This Row],[N°ANO]])</f>
        <v>Contrato097/2022</v>
      </c>
      <c r="AZ563" s="293" t="str">
        <f>IF(ISNUMBER(FIND("8.666",AA563)),
"Nos termos da Portaria n° 3.615/2021-GP, a prorrogação de contratos administrativos deverá ser instaurada com antecedência mínima de 60 (sessenta) dias do término da vigência, mediante envio do respectivo expediente à SEADM, via SEI.",
IF(ISNUMBER(FIND("14.133",AA563)),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63" s="556"/>
    </row>
    <row r="564" spans="1:53" ht="60">
      <c r="A564" s="58" t="s">
        <v>2276</v>
      </c>
      <c r="B564" s="68" t="s">
        <v>694</v>
      </c>
      <c r="C564" s="69" t="s">
        <v>2348</v>
      </c>
      <c r="D564" s="57" t="s">
        <v>956</v>
      </c>
      <c r="E564" s="58" t="s">
        <v>957</v>
      </c>
      <c r="F564" s="59" t="s">
        <v>3221</v>
      </c>
      <c r="G564" s="115" t="s">
        <v>144</v>
      </c>
      <c r="H564" s="60" t="s">
        <v>58</v>
      </c>
      <c r="I564" s="60" t="s">
        <v>3222</v>
      </c>
      <c r="J564" s="61">
        <v>43405</v>
      </c>
      <c r="K564" s="62" t="str">
        <f>TEXT(J564,"DD/MM/AA")</f>
        <v>01/11/18</v>
      </c>
      <c r="L564" s="61">
        <v>45231</v>
      </c>
      <c r="M564" s="63" t="str">
        <f>TEXT(L564,"DD/MM/AA")</f>
        <v>01/11/23</v>
      </c>
      <c r="N564" s="62">
        <f>_xlfn.DAYS(CONTRATOS[[#This Row],[TÉRMINO]],CONTRATOS[[#This Row],[INÍCIO]])</f>
        <v>1826</v>
      </c>
      <c r="O564" s="64" t="str">
        <f ca="1">IF(ISBLANK(CONTRATOS[[#This Row],[TÉRMINO]]),"-",IF(ISNUMBER(CONTRATOS[[#This Row],[TÉRMINO]]),IF(CONTRATOS[[#This Row],[TÉRMINO]]&lt;TODAY(),"EXPIRADO",CONTRATOS[[#This Row],[TÉRMINO]]-TODAY()),"INDETERMINADO"))</f>
        <v>EXPIRADO</v>
      </c>
      <c r="P564" s="64" t="str">
        <f ca="1">IF(O564="EXPIRADO","EXPIRADO",(IF(O564&lt;=30,"INFERIOR A 30 DIAS",(IF(O564&lt;=60,"INFERIOR A 60 DIAS",(IF(O564&lt;=90,"INFERIOR A 90 DIAS",(IF(O564&lt;=120,"INFERIOR A 120 DIAS",(IF(O564&lt;150,"INFERIOR A 150 DIAS",(IF(O564=150,"150 DIAS","SUPERIOR A 150 DIAS")))))))))))))</f>
        <v>EXPIRADO</v>
      </c>
      <c r="Q564" s="64" t="str">
        <f ca="1">IF(CONTRATOS[[#This Row],[TÉRMINO]]="","VIGENTE",IF(CONTRATOS[[#This Row],[TÉRMINO]]&gt;=TODAY(),"VIGENTE","EXPIRADO"))</f>
        <v>EXPIRADO</v>
      </c>
      <c r="R564" s="72">
        <v>2072039.28</v>
      </c>
      <c r="S564" s="65" t="s">
        <v>60</v>
      </c>
      <c r="T564" s="66">
        <f>IF(LEFT(AY564,3)="ARP",
    0,
    IFERROR(VLOOKUP(AY564,'M.11 Contratos execução'!A:V,17,FALSE),0)
)</f>
        <v>0</v>
      </c>
      <c r="U564" s="58" t="s">
        <v>98</v>
      </c>
      <c r="V564" s="58" t="s">
        <v>3223</v>
      </c>
      <c r="W564" s="96" t="str" cm="1">
        <f t="array" ref="W56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64" s="96">
        <f>CONTRATOS[[#This Row],[VALOR GLOBAL INICIAL]]</f>
        <v>2072039.28</v>
      </c>
      <c r="Y564" s="67" t="s">
        <v>3224</v>
      </c>
      <c r="Z564" s="158"/>
      <c r="AA564" s="58" t="s">
        <v>64</v>
      </c>
      <c r="AB564" s="58"/>
      <c r="AC564" s="58"/>
      <c r="AD564" s="58" t="str">
        <f>IF(CONTRATOS[[#This Row],[DIAS_CONTRATO]]&lt;=1800,"PRAZO LEGAL",IF(CONTRATOS[[#This Row],[DIAS_CONTRATO]]&lt;=2130,"EXCEPCIONAL","EMERGENCIAL"))</f>
        <v>EXCEPCIONAL</v>
      </c>
      <c r="AE564" s="58" t="str">
        <f>YEAR(L564) &amp; " - " &amp; IF(MONTH(L564)&lt;=3, "1º Trimestre", IF(MONTH(L564)&lt;=6, "2º Trimestre", IF(MONTH(L564)&lt;=9, "3º Trimestre", IF(MONTH(L564)&lt;=12, "4º Trimestre"))))</f>
        <v>2023 - 4º Trimestre</v>
      </c>
      <c r="AF564" s="61">
        <f>CONTRATOS[[#This Row],[TÉRMINO]]-60</f>
        <v>45171</v>
      </c>
      <c r="AG564" s="116" t="str">
        <f>IF(Z564="","Sem informação", IF(Z564&lt;=AF564, "Dentro do prazo", "Fora do prazo"))</f>
        <v>Sem informação</v>
      </c>
      <c r="AH564" s="58" t="s">
        <v>1306</v>
      </c>
      <c r="AJ564" s="58" t="s">
        <v>348</v>
      </c>
      <c r="AK564" s="58" t="s">
        <v>322</v>
      </c>
      <c r="AL564" s="58" t="s">
        <v>105</v>
      </c>
      <c r="AM564" s="115" t="s">
        <v>322</v>
      </c>
      <c r="AN564" s="115" t="s">
        <v>2435</v>
      </c>
      <c r="AO564" s="134" t="s">
        <v>3225</v>
      </c>
      <c r="AP564" s="143">
        <f ca="1">CONTRATOS[[#This Row],[TÉRMINO]]-TODAY()</f>
        <v>-943</v>
      </c>
      <c r="AQ564" s="58" t="str">
        <f>IF(YEAR(CONTRATOS[[#This Row],[TÉRMINO]])=2024,INT((MONTH(CONTRATOS[[#This Row],[TÉRMINO]])+2)/3),"")</f>
        <v/>
      </c>
      <c r="AR564" s="58"/>
      <c r="AS564" s="58" t="str">
        <f ca="1">IF(TODAY()-AB564&gt;365,"Iniciar Processo de Reajuste","Aguardar anualidade")</f>
        <v>Iniciar Processo de Reajuste</v>
      </c>
      <c r="AT564" s="58" t="str">
        <f>_xlfn.CONCAT(TEXT(B564,"000"),"/",C564)</f>
        <v>072/2018</v>
      </c>
      <c r="AU564" s="58"/>
      <c r="AV564" s="58" t="str" cm="1">
        <f t="array" ref="AV564">IF(CONTRATOS[[#This Row],[NOME DO FISCAL ]]="Sem indicação",
   CONTRATOS[[#This Row],[NOME DO FISCAL ]],
   _xlfn.LET(
      _xlpm.s, " "&amp;TRIM(CONTRATOS[[#This Row],[NOME DO FISCAL ]]),
      _xlpm.n, LEN(_xlpm.s)-1,
      _xlpm.idx, _xlfn.SEQUENCE(1,_xlpm.n),
      _xlpm.letras, IF(MID(_xlpm.s,_xlpm.idx,1)=" ", MID(_xlpm.s,_xlpm.idx+1,1), ""),
      _xlfn.TEXTJOIN("",TRUE,_xlpm.letras)
   )
)</f>
        <v>EJMB</v>
      </c>
      <c r="AW564" s="57" t="str">
        <f>IF(CONTRATOS[[#This Row],[FISCAL DEMANDANTE]]="sem indicação",CONTRATOS[[#This Row],[FISCAL TECNICO]],CONTRATOS[[#This Row],[FISCAL DEMANDANTE]])</f>
        <v>Erick Johny Maciel Bol</v>
      </c>
      <c r="AX564" s="540" t="str" cm="1">
        <f t="array" ref="AX56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64" s="58" t="str">
        <f>_xlfn.CONCAT(CONTRATOS[[#This Row],[ARP ou CONTRATO]],CONTRATOS[[#This Row],[N°ANO]])</f>
        <v>Contrato072/2018</v>
      </c>
      <c r="AZ564" s="293" t="str">
        <f>IF(ISNUMBER(FIND("8.666",AA564)),
"Nos termos da Portaria n° 3.615/2021-GP, a prorrogação de contratos administrativos deverá ser instaurada com antecedência mínima de 60 (sessenta) dias do término da vigência, mediante envio do respectivo expediente à SEADM, via SEI.",
IF(ISNUMBER(FIND("14.133",AA564)),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64" s="556"/>
    </row>
    <row r="565" spans="1:53" ht="60">
      <c r="A565" s="58" t="s">
        <v>2276</v>
      </c>
      <c r="B565" s="57" t="s">
        <v>470</v>
      </c>
      <c r="C565" s="69">
        <v>2022</v>
      </c>
      <c r="D565" s="57" t="s">
        <v>3108</v>
      </c>
      <c r="E565" s="58" t="s">
        <v>3109</v>
      </c>
      <c r="F565" s="59" t="s">
        <v>3226</v>
      </c>
      <c r="G565" s="115" t="s">
        <v>277</v>
      </c>
      <c r="H565" s="58" t="s">
        <v>1415</v>
      </c>
      <c r="I565" s="60" t="s">
        <v>377</v>
      </c>
      <c r="J565" s="61">
        <v>44599</v>
      </c>
      <c r="K565" s="62" t="str">
        <f>TEXT(J565,"DD/MM/AA")</f>
        <v>07/02/22</v>
      </c>
      <c r="L565" s="61">
        <v>45206</v>
      </c>
      <c r="M565" s="63" t="str">
        <f>TEXT(L565,"DD/MM/AA")</f>
        <v>07/10/23</v>
      </c>
      <c r="N565" s="115">
        <f>_xlfn.DAYS(CONTRATOS[[#This Row],[TÉRMINO]],CONTRATOS[[#This Row],[INÍCIO]])</f>
        <v>607</v>
      </c>
      <c r="O565" s="64" t="str">
        <f ca="1">IF(ISBLANK(CONTRATOS[[#This Row],[TÉRMINO]]),"-",IF(ISNUMBER(CONTRATOS[[#This Row],[TÉRMINO]]),IF(CONTRATOS[[#This Row],[TÉRMINO]]&lt;TODAY(),"EXPIRADO",CONTRATOS[[#This Row],[TÉRMINO]]-TODAY()),"INDETERMINADO"))</f>
        <v>EXPIRADO</v>
      </c>
      <c r="P565" s="64" t="str">
        <f ca="1">IF(O565="EXPIRADO","EXPIRADO",(IF(O565&lt;=30,"INFERIOR A 30 DIAS",(IF(O565&lt;=60,"INFERIOR A 60 DIAS",(IF(O565&lt;=90,"INFERIOR A 90 DIAS",(IF(O565&lt;=120,"INFERIOR A 120 DIAS",(IF(O565&lt;150,"INFERIOR A 150 DIAS",(IF(O565=150,"150 DIAS","SUPERIOR A 150 DIAS")))))))))))))</f>
        <v>EXPIRADO</v>
      </c>
      <c r="Q565" s="64" t="str">
        <f ca="1">IF(CONTRATOS[[#This Row],[TÉRMINO]]="","VIGENTE",IF(CONTRATOS[[#This Row],[TÉRMINO]]&gt;=TODAY(),"VIGENTE","EXPIRADO"))</f>
        <v>EXPIRADO</v>
      </c>
      <c r="R565" s="72">
        <v>6213025.7199999997</v>
      </c>
      <c r="S565" s="65" t="s">
        <v>60</v>
      </c>
      <c r="T565" s="66">
        <f>IF(LEFT(AY565,3)="ARP",
    0,
    IFERROR(VLOOKUP(AY565,'M.11 Contratos execução'!A:V,17,FALSE),0)
)</f>
        <v>0</v>
      </c>
      <c r="U565" s="58" t="s">
        <v>61</v>
      </c>
      <c r="V565" s="58" t="s">
        <v>3227</v>
      </c>
      <c r="W565" s="96" t="str" cm="1">
        <f t="array" ref="W56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65" s="96">
        <f>CONTRATOS[[#This Row],[VALOR GLOBAL INICIAL]]</f>
        <v>6213025.7199999997</v>
      </c>
      <c r="Y565" s="67" t="s">
        <v>3228</v>
      </c>
      <c r="AA565" s="58" t="s">
        <v>64</v>
      </c>
      <c r="AB565" s="58"/>
      <c r="AC565" s="58"/>
      <c r="AD565" s="116" t="str">
        <f>IF(CONTRATOS[[#This Row],[DIAS_CONTRATO]]&lt;=1800,"PRAZO LEGAL",IF(CONTRATOS[[#This Row],[DIAS_CONTRATO]]&lt;=2130,"EXCEPCIONAL","EMERGENCIAL"))</f>
        <v>PRAZO LEGAL</v>
      </c>
      <c r="AE565" s="58" t="str">
        <f>YEAR(L565) &amp; " - " &amp; IF(MONTH(L565)&lt;=3, "1º Trimestre", IF(MONTH(L565)&lt;=6, "2º Trimestre", IF(MONTH(L565)&lt;=9, "3º Trimestre", IF(MONTH(L565)&lt;=12, "4º Trimestre"))))</f>
        <v>2023 - 4º Trimestre</v>
      </c>
      <c r="AF565" s="130">
        <f>CONTRATOS[[#This Row],[TÉRMINO]]-60</f>
        <v>45146</v>
      </c>
      <c r="AG565" s="116" t="str">
        <f>IF(Z565="","Sem informação", IF(Z565&lt;=AF565, "Dentro do prazo", "Fora do prazo"))</f>
        <v>Sem informação</v>
      </c>
      <c r="AH565" s="58" t="s">
        <v>1306</v>
      </c>
      <c r="AJ565" s="58" t="s">
        <v>1796</v>
      </c>
      <c r="AK565" s="58" t="s">
        <v>569</v>
      </c>
      <c r="AL565" s="58" t="s">
        <v>1796</v>
      </c>
      <c r="AM565" s="115" t="s">
        <v>69</v>
      </c>
      <c r="AN565" s="115" t="s">
        <v>69</v>
      </c>
      <c r="AO565" s="172" t="s">
        <v>3229</v>
      </c>
      <c r="AP565" s="143">
        <f ca="1">CONTRATOS[[#This Row],[TÉRMINO]]-TODAY()</f>
        <v>-968</v>
      </c>
      <c r="AQ565" s="58" t="str">
        <f>IF(YEAR(CONTRATOS[[#This Row],[TÉRMINO]])=2024,INT((MONTH(CONTRATOS[[#This Row],[TÉRMINO]])+2)/3),"")</f>
        <v/>
      </c>
      <c r="AR565" s="58"/>
      <c r="AS565" s="58" t="str">
        <f ca="1">IF(TODAY()-AB565&gt;365,"Iniciar Processo de Reajuste","Aguardar anualidade")</f>
        <v>Iniciar Processo de Reajuste</v>
      </c>
      <c r="AT565" s="58" t="str">
        <f>_xlfn.CONCAT(TEXT(B565,"000"),"/",C565)</f>
        <v>008/2022</v>
      </c>
      <c r="AU565" s="58"/>
      <c r="AV565" s="58" t="str" cm="1">
        <f t="array" ref="AV565">IF(CONTRATOS[[#This Row],[NOME DO FISCAL ]]="Sem indicação",
   CONTRATOS[[#This Row],[NOME DO FISCAL ]],
   _xlfn.LET(
      _xlpm.s, " "&amp;TRIM(CONTRATOS[[#This Row],[NOME DO FISCAL ]]),
      _xlpm.n, LEN(_xlpm.s)-1,
      _xlpm.idx, _xlfn.SEQUENCE(1,_xlpm.n),
      _xlpm.letras, IF(MID(_xlpm.s,_xlpm.idx,1)=" ", MID(_xlpm.s,_xlpm.idx+1,1), ""),
      _xlfn.TEXTJOIN("",TRUE,_xlpm.letras)
   )
)</f>
        <v>GHdSV</v>
      </c>
      <c r="AW565" s="57" t="str">
        <f>IF(CONTRATOS[[#This Row],[FISCAL DEMANDANTE]]="sem indicação",CONTRATOS[[#This Row],[FISCAL TECNICO]],CONTRATOS[[#This Row],[FISCAL DEMANDANTE]])</f>
        <v>Gabriel Henrique da Silva Ventura</v>
      </c>
      <c r="AX565" s="540" t="str" cm="1">
        <f t="array" ref="AX56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65" s="58" t="str">
        <f>_xlfn.CONCAT(CONTRATOS[[#This Row],[ARP ou CONTRATO]],CONTRATOS[[#This Row],[N°ANO]])</f>
        <v>Contrato008/2022</v>
      </c>
      <c r="AZ565" s="293" t="str">
        <f>IF(ISNUMBER(FIND("8.666",AA565)),
"Nos termos da Portaria n° 3.615/2021-GP, a prorrogação de contratos administrativos deverá ser instaurada com antecedência mínima de 60 (sessenta) dias do término da vigência, mediante envio do respectivo expediente à SEADM, via SEI.",
IF(ISNUMBER(FIND("14.133",AA565)),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65" s="556"/>
    </row>
    <row r="566" spans="1:53" ht="60">
      <c r="A566" s="58" t="s">
        <v>2276</v>
      </c>
      <c r="B566" s="57" t="s">
        <v>555</v>
      </c>
      <c r="C566" s="69">
        <v>2022</v>
      </c>
      <c r="D566" s="57" t="s">
        <v>3230</v>
      </c>
      <c r="E566" s="58" t="s">
        <v>3231</v>
      </c>
      <c r="F566" s="59" t="s">
        <v>3232</v>
      </c>
      <c r="G566" s="115" t="s">
        <v>277</v>
      </c>
      <c r="H566" s="58" t="s">
        <v>1792</v>
      </c>
      <c r="I566" s="60" t="s">
        <v>1303</v>
      </c>
      <c r="J566" s="61">
        <v>44705</v>
      </c>
      <c r="K566" s="62" t="str">
        <f>TEXT(J566,"DD/MM/AA")</f>
        <v>24/05/22</v>
      </c>
      <c r="L566" s="61">
        <v>45197</v>
      </c>
      <c r="M566" s="63" t="str">
        <f>TEXT(L566,"DD/MM/AA")</f>
        <v>28/09/23</v>
      </c>
      <c r="N566" s="115">
        <f>_xlfn.DAYS(CONTRATOS[[#This Row],[TÉRMINO]],CONTRATOS[[#This Row],[INÍCIO]])</f>
        <v>492</v>
      </c>
      <c r="O566" s="64" t="str">
        <f ca="1">IF(ISBLANK(CONTRATOS[[#This Row],[TÉRMINO]]),"-",IF(ISNUMBER(CONTRATOS[[#This Row],[TÉRMINO]]),IF(CONTRATOS[[#This Row],[TÉRMINO]]&lt;TODAY(),"EXPIRADO",CONTRATOS[[#This Row],[TÉRMINO]]-TODAY()),"INDETERMINADO"))</f>
        <v>EXPIRADO</v>
      </c>
      <c r="P566" s="64" t="str">
        <f ca="1">IF(O566="EXPIRADO","EXPIRADO",(IF(O566&lt;=30,"INFERIOR A 30 DIAS",(IF(O566&lt;=60,"INFERIOR A 60 DIAS",(IF(O566&lt;=90,"INFERIOR A 90 DIAS",(IF(O566&lt;=120,"INFERIOR A 120 DIAS",(IF(O566&lt;150,"INFERIOR A 150 DIAS",(IF(O566=150,"150 DIAS","SUPERIOR A 150 DIAS")))))))))))))</f>
        <v>EXPIRADO</v>
      </c>
      <c r="Q566" s="64" t="str">
        <f ca="1">IF(CONTRATOS[[#This Row],[TÉRMINO]]="","VIGENTE",IF(CONTRATOS[[#This Row],[TÉRMINO]]&gt;=TODAY(),"VIGENTE","EXPIRADO"))</f>
        <v>EXPIRADO</v>
      </c>
      <c r="R566" s="293">
        <v>1816835.16</v>
      </c>
      <c r="S566" s="65" t="s">
        <v>60</v>
      </c>
      <c r="T566" s="66">
        <f>IF(LEFT(AY566,3)="ARP",
    0,
    IFERROR(VLOOKUP(AY566,'M.11 Contratos execução'!A:V,17,FALSE),0)
)</f>
        <v>0</v>
      </c>
      <c r="U566" s="58" t="s">
        <v>61</v>
      </c>
      <c r="V566" s="58" t="s">
        <v>3233</v>
      </c>
      <c r="W566" s="96" t="str" cm="1">
        <f t="array" ref="W56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66" s="96">
        <f>CONTRATOS[[#This Row],[VALOR GLOBAL INICIAL]]</f>
        <v>1816835.16</v>
      </c>
      <c r="Y566" s="67" t="s">
        <v>3234</v>
      </c>
      <c r="Z566" s="158"/>
      <c r="AA566" s="58" t="s">
        <v>64</v>
      </c>
      <c r="AB566" s="58"/>
      <c r="AC566" s="58"/>
      <c r="AD566" s="58" t="str">
        <f>IF(CONTRATOS[[#This Row],[DIAS_CONTRATO]]&lt;=1800,"PRAZO LEGAL",IF(CONTRATOS[[#This Row],[DIAS_CONTRATO]]&lt;=2130,"EXCEPCIONAL","EMERGENCIAL"))</f>
        <v>PRAZO LEGAL</v>
      </c>
      <c r="AE566" s="58" t="str">
        <f>YEAR(L566) &amp; " - " &amp; IF(MONTH(L566)&lt;=3, "1º Trimestre", IF(MONTH(L566)&lt;=6, "2º Trimestre", IF(MONTH(L566)&lt;=9, "3º Trimestre", IF(MONTH(L566)&lt;=12, "4º Trimestre"))))</f>
        <v>2023 - 3º Trimestre</v>
      </c>
      <c r="AF566" s="61">
        <f>CONTRATOS[[#This Row],[TÉRMINO]]-60</f>
        <v>45137</v>
      </c>
      <c r="AG566" s="116" t="str">
        <f>IF(Z566="","Sem informação", IF(Z566&lt;=AF566, "Dentro do prazo", "Fora do prazo"))</f>
        <v>Sem informação</v>
      </c>
      <c r="AH566" s="58"/>
      <c r="AJ566" s="58" t="s">
        <v>1796</v>
      </c>
      <c r="AK566" s="58" t="s">
        <v>568</v>
      </c>
      <c r="AL566" s="58" t="s">
        <v>569</v>
      </c>
      <c r="AM566" s="115" t="s">
        <v>69</v>
      </c>
      <c r="AN566" s="115" t="s">
        <v>1796</v>
      </c>
      <c r="AO566" s="134" t="s">
        <v>3235</v>
      </c>
      <c r="AP566" s="143">
        <f ca="1">CONTRATOS[[#This Row],[TÉRMINO]]-TODAY()</f>
        <v>-977</v>
      </c>
      <c r="AQ566" s="58" t="str">
        <f>IF(YEAR(CONTRATOS[[#This Row],[TÉRMINO]])=2024,INT((MONTH(CONTRATOS[[#This Row],[TÉRMINO]])+2)/3),"")</f>
        <v/>
      </c>
      <c r="AR566" s="58"/>
      <c r="AS566" s="58" t="str">
        <f ca="1">IF(TODAY()-AB566&gt;365,"Iniciar Processo de Reajuste","Aguardar anualidade")</f>
        <v>Iniciar Processo de Reajuste</v>
      </c>
      <c r="AT566" s="58" t="str">
        <f>_xlfn.CONCAT(TEXT(B566,"000"),"/",C566)</f>
        <v>040/2022</v>
      </c>
      <c r="AU566" s="58"/>
      <c r="AV566" s="58" t="str" cm="1">
        <f t="array" ref="AV566">IF(CONTRATOS[[#This Row],[NOME DO FISCAL ]]="Sem indicação",
   CONTRATOS[[#This Row],[NOME DO FISCAL ]],
   _xlfn.LET(
      _xlpm.s, " "&amp;TRIM(CONTRATOS[[#This Row],[NOME DO FISCAL ]]),
      _xlpm.n, LEN(_xlpm.s)-1,
      _xlpm.idx, _xlfn.SEQUENCE(1,_xlpm.n),
      _xlpm.letras, IF(MID(_xlpm.s,_xlpm.idx,1)=" ", MID(_xlpm.s,_xlpm.idx+1,1), ""),
      _xlfn.TEXTJOIN("",TRUE,_xlpm.letras)
   )
)</f>
        <v>MPCF</v>
      </c>
      <c r="AW566" s="57" t="str">
        <f>IF(CONTRATOS[[#This Row],[FISCAL DEMANDANTE]]="sem indicação",CONTRATOS[[#This Row],[FISCAL TECNICO]],CONTRATOS[[#This Row],[FISCAL DEMANDANTE]])</f>
        <v>Marcelo Passos Calandrini Fernandes</v>
      </c>
      <c r="AX566" s="540" t="str" cm="1">
        <f t="array" ref="AX56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66" s="58" t="str">
        <f>_xlfn.CONCAT(CONTRATOS[[#This Row],[ARP ou CONTRATO]],CONTRATOS[[#This Row],[N°ANO]])</f>
        <v>Contrato040/2022</v>
      </c>
      <c r="AZ566" s="293" t="str">
        <f>IF(ISNUMBER(FIND("8.666",AA566)),
"Nos termos da Portaria n° 3.615/2021-GP, a prorrogação de contratos administrativos deverá ser instaurada com antecedência mínima de 60 (sessenta) dias do término da vigência, mediante envio do respectivo expediente à SEADM, via SEI.",
IF(ISNUMBER(FIND("14.133",AA566)),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66" s="556"/>
    </row>
    <row r="567" spans="1:53" ht="60">
      <c r="A567" s="58" t="s">
        <v>2276</v>
      </c>
      <c r="B567" s="68" t="s">
        <v>881</v>
      </c>
      <c r="C567" s="69">
        <v>2022</v>
      </c>
      <c r="D567" s="57" t="s">
        <v>3236</v>
      </c>
      <c r="E567" s="58" t="s">
        <v>3237</v>
      </c>
      <c r="F567" s="59" t="s">
        <v>3238</v>
      </c>
      <c r="G567" s="115" t="s">
        <v>57</v>
      </c>
      <c r="H567" s="58" t="s">
        <v>327</v>
      </c>
      <c r="I567" s="60" t="s">
        <v>3111</v>
      </c>
      <c r="J567" s="61">
        <v>44839</v>
      </c>
      <c r="K567" s="62" t="str">
        <f>TEXT(J567,"DD/MM/AA")</f>
        <v>05/10/22</v>
      </c>
      <c r="L567" s="61">
        <v>45204</v>
      </c>
      <c r="M567" s="63" t="str">
        <f>TEXT(L567,"DD/MM/AA")</f>
        <v>05/10/23</v>
      </c>
      <c r="N567" s="115">
        <f>_xlfn.DAYS(CONTRATOS[[#This Row],[TÉRMINO]],CONTRATOS[[#This Row],[INÍCIO]])</f>
        <v>365</v>
      </c>
      <c r="O567" s="64" t="str">
        <f ca="1">IF(ISBLANK(CONTRATOS[[#This Row],[TÉRMINO]]),"-",IF(ISNUMBER(CONTRATOS[[#This Row],[TÉRMINO]]),IF(CONTRATOS[[#This Row],[TÉRMINO]]&lt;TODAY(),"EXPIRADO",CONTRATOS[[#This Row],[TÉRMINO]]-TODAY()),"INDETERMINADO"))</f>
        <v>EXPIRADO</v>
      </c>
      <c r="P567" s="64" t="str">
        <f ca="1">IF(O567="EXPIRADO","EXPIRADO",(IF(O567&lt;=30,"INFERIOR A 30 DIAS",(IF(O567&lt;=60,"INFERIOR A 60 DIAS",(IF(O567&lt;=90,"INFERIOR A 90 DIAS",(IF(O567&lt;=120,"INFERIOR A 120 DIAS",(IF(O567&lt;150,"INFERIOR A 150 DIAS",(IF(O567=150,"150 DIAS","SUPERIOR A 150 DIAS")))))))))))))</f>
        <v>EXPIRADO</v>
      </c>
      <c r="Q567" s="64" t="str">
        <f ca="1">IF(CONTRATOS[[#This Row],[TÉRMINO]]="","VIGENTE",IF(CONTRATOS[[#This Row],[TÉRMINO]]&gt;=TODAY(),"VIGENTE","EXPIRADO"))</f>
        <v>EXPIRADO</v>
      </c>
      <c r="R567" s="72">
        <v>815350</v>
      </c>
      <c r="S567" s="65" t="s">
        <v>60</v>
      </c>
      <c r="T567" s="66">
        <f>IF(LEFT(AY567,3)="ARP",
    0,
    IFERROR(VLOOKUP(AY567,'M.11 Contratos execução'!A:V,17,FALSE),0)
)</f>
        <v>0</v>
      </c>
      <c r="U567" s="58" t="s">
        <v>78</v>
      </c>
      <c r="V567" s="58" t="s">
        <v>3239</v>
      </c>
      <c r="W567" s="96" t="str" cm="1">
        <f t="array" ref="W56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67" s="96">
        <f>CONTRATOS[[#This Row],[VALOR GLOBAL INICIAL]]</f>
        <v>815350</v>
      </c>
      <c r="Y567" s="67" t="s">
        <v>3240</v>
      </c>
      <c r="AA567" s="58" t="s">
        <v>64</v>
      </c>
      <c r="AB567" s="58"/>
      <c r="AC567" s="58"/>
      <c r="AD567" s="116" t="str">
        <f>IF(CONTRATOS[[#This Row],[DIAS_CONTRATO]]&lt;=1800,"PRAZO LEGAL",IF(CONTRATOS[[#This Row],[DIAS_CONTRATO]]&lt;=2130,"EXCEPCIONAL","EMERGENCIAL"))</f>
        <v>PRAZO LEGAL</v>
      </c>
      <c r="AE567" s="58" t="str">
        <f>YEAR(L567) &amp; " - " &amp; IF(MONTH(L567)&lt;=3, "1º Trimestre", IF(MONTH(L567)&lt;=6, "2º Trimestre", IF(MONTH(L567)&lt;=9, "3º Trimestre", IF(MONTH(L567)&lt;=12, "4º Trimestre"))))</f>
        <v>2023 - 4º Trimestre</v>
      </c>
      <c r="AF567" s="130">
        <f>CONTRATOS[[#This Row],[TÉRMINO]]-60</f>
        <v>45144</v>
      </c>
      <c r="AG567" s="116" t="str">
        <f>IF(Z567="","Sem informação", IF(Z567&lt;=AF567, "Dentro do prazo", "Fora do prazo"))</f>
        <v>Sem informação</v>
      </c>
      <c r="AH567" s="58" t="s">
        <v>1306</v>
      </c>
      <c r="AJ567" s="58" t="s">
        <v>3011</v>
      </c>
      <c r="AK567" s="58" t="s">
        <v>3012</v>
      </c>
      <c r="AL567" s="58" t="s">
        <v>3241</v>
      </c>
      <c r="AM567" s="115" t="s">
        <v>69</v>
      </c>
      <c r="AN567" s="115" t="s">
        <v>69</v>
      </c>
      <c r="AO567" s="172" t="s">
        <v>3242</v>
      </c>
      <c r="AP567" s="143">
        <f ca="1">CONTRATOS[[#This Row],[TÉRMINO]]-TODAY()</f>
        <v>-970</v>
      </c>
      <c r="AQ567" s="58" t="str">
        <f>IF(YEAR(CONTRATOS[[#This Row],[TÉRMINO]])=2024,INT((MONTH(CONTRATOS[[#This Row],[TÉRMINO]])+2)/3),"")</f>
        <v/>
      </c>
      <c r="AR567" s="58"/>
      <c r="AS567" s="58" t="str">
        <f ca="1">IF(TODAY()-AB567&gt;365,"Iniciar Processo de Reajuste","Aguardar anualidade")</f>
        <v>Iniciar Processo de Reajuste</v>
      </c>
      <c r="AT567" s="58" t="str">
        <f>_xlfn.CONCAT(TEXT(B567,"000"),"/",C567)</f>
        <v>084/2022</v>
      </c>
      <c r="AU567" s="58"/>
      <c r="AV567" s="58" t="str" cm="1">
        <f t="array" ref="AV567">IF(CONTRATOS[[#This Row],[NOME DO FISCAL ]]="Sem indicação",
   CONTRATOS[[#This Row],[NOME DO FISCAL ]],
   _xlfn.LET(
      _xlpm.s, " "&amp;TRIM(CONTRATOS[[#This Row],[NOME DO FISCAL ]]),
      _xlpm.n, LEN(_xlpm.s)-1,
      _xlpm.idx, _xlfn.SEQUENCE(1,_xlpm.n),
      _xlpm.letras, IF(MID(_xlpm.s,_xlpm.idx,1)=" ", MID(_xlpm.s,_xlpm.idx+1,1), ""),
      _xlfn.TEXTJOIN("",TRUE,_xlpm.letras)
   )
)</f>
        <v>LMC</v>
      </c>
      <c r="AW567" s="57" t="str">
        <f>IF(CONTRATOS[[#This Row],[FISCAL DEMANDANTE]]="sem indicação",CONTRATOS[[#This Row],[FISCAL TECNICO]],CONTRATOS[[#This Row],[FISCAL DEMANDANTE]])</f>
        <v xml:space="preserve">Leila Maria Campos </v>
      </c>
      <c r="AX567" s="540" t="str" cm="1">
        <f t="array" ref="AX56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67" s="58" t="str">
        <f>_xlfn.CONCAT(CONTRATOS[[#This Row],[ARP ou CONTRATO]],CONTRATOS[[#This Row],[N°ANO]])</f>
        <v>Contrato084/2022</v>
      </c>
      <c r="AZ567" s="293" t="str">
        <f>IF(ISNUMBER(FIND("8.666",AA567)),
"Nos termos da Portaria n° 3.615/2021-GP, a prorrogação de contratos administrativos deverá ser instaurada com antecedência mínima de 60 (sessenta) dias do término da vigência, mediante envio do respectivo expediente à SEADM, via SEI.",
IF(ISNUMBER(FIND("14.133",AA567)),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67" s="556"/>
    </row>
    <row r="568" spans="1:53" ht="72">
      <c r="A568" s="58" t="s">
        <v>2276</v>
      </c>
      <c r="B568" s="68" t="s">
        <v>732</v>
      </c>
      <c r="C568" s="69" t="s">
        <v>2348</v>
      </c>
      <c r="D568" s="57" t="s">
        <v>2429</v>
      </c>
      <c r="E568" s="58" t="s">
        <v>2430</v>
      </c>
      <c r="F568" s="59" t="s">
        <v>3243</v>
      </c>
      <c r="G568" s="115" t="s">
        <v>144</v>
      </c>
      <c r="H568" s="58" t="s">
        <v>327</v>
      </c>
      <c r="I568" s="60" t="s">
        <v>3222</v>
      </c>
      <c r="J568" s="61">
        <v>43405</v>
      </c>
      <c r="K568" s="62" t="str">
        <f>TEXT(J568,"DD/MM/AA")</f>
        <v>01/11/18</v>
      </c>
      <c r="L568" s="61">
        <v>45231</v>
      </c>
      <c r="M568" s="63" t="str">
        <f>TEXT(L568,"DD/MM/AA")</f>
        <v>01/11/23</v>
      </c>
      <c r="N568" s="62">
        <f>_xlfn.DAYS(CONTRATOS[[#This Row],[TÉRMINO]],CONTRATOS[[#This Row],[INÍCIO]])</f>
        <v>1826</v>
      </c>
      <c r="O568" s="64" t="str">
        <f ca="1">IF(ISBLANK(CONTRATOS[[#This Row],[TÉRMINO]]),"-",IF(ISNUMBER(CONTRATOS[[#This Row],[TÉRMINO]]),IF(CONTRATOS[[#This Row],[TÉRMINO]]&lt;TODAY(),"EXPIRADO",CONTRATOS[[#This Row],[TÉRMINO]]-TODAY()),"INDETERMINADO"))</f>
        <v>EXPIRADO</v>
      </c>
      <c r="P568" s="64" t="str">
        <f ca="1">IF(O568="EXPIRADO","EXPIRADO",(IF(O568&lt;=30,"INFERIOR A 30 DIAS",(IF(O568&lt;=60,"INFERIOR A 60 DIAS",(IF(O568&lt;=90,"INFERIOR A 90 DIAS",(IF(O568&lt;=120,"INFERIOR A 120 DIAS",(IF(O568&lt;150,"INFERIOR A 150 DIAS",(IF(O568=150,"150 DIAS","SUPERIOR A 150 DIAS")))))))))))))</f>
        <v>EXPIRADO</v>
      </c>
      <c r="Q568" s="64" t="str">
        <f ca="1">IF(CONTRATOS[[#This Row],[TÉRMINO]]="","VIGENTE",IF(CONTRATOS[[#This Row],[TÉRMINO]]&gt;=TODAY(),"VIGENTE","EXPIRADO"))</f>
        <v>EXPIRADO</v>
      </c>
      <c r="R568" s="72">
        <v>1350000</v>
      </c>
      <c r="S568" s="65" t="s">
        <v>60</v>
      </c>
      <c r="T568" s="66">
        <f>IF(LEFT(AY568,3)="ARP",
    0,
    IFERROR(VLOOKUP(AY568,'M.11 Contratos execução'!A:V,17,FALSE),0)
)</f>
        <v>0</v>
      </c>
      <c r="U568" s="58" t="s">
        <v>98</v>
      </c>
      <c r="V568" s="58" t="s">
        <v>3244</v>
      </c>
      <c r="W568" s="96" t="str" cm="1">
        <f t="array" ref="W56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68" s="96">
        <f>CONTRATOS[[#This Row],[VALOR GLOBAL INICIAL]]</f>
        <v>1350000</v>
      </c>
      <c r="Y568" s="67" t="s">
        <v>3245</v>
      </c>
      <c r="Z568" s="158"/>
      <c r="AA568" s="58" t="s">
        <v>64</v>
      </c>
      <c r="AB568" s="58"/>
      <c r="AC568" s="58"/>
      <c r="AD568" s="58" t="str">
        <f>IF(CONTRATOS[[#This Row],[DIAS_CONTRATO]]&lt;=1800,"PRAZO LEGAL",IF(CONTRATOS[[#This Row],[DIAS_CONTRATO]]&lt;=2130,"EXCEPCIONAL","EMERGENCIAL"))</f>
        <v>EXCEPCIONAL</v>
      </c>
      <c r="AE568" s="58" t="str">
        <f>YEAR(L568) &amp; " - " &amp; IF(MONTH(L568)&lt;=3, "1º Trimestre", IF(MONTH(L568)&lt;=6, "2º Trimestre", IF(MONTH(L568)&lt;=9, "3º Trimestre", IF(MONTH(L568)&lt;=12, "4º Trimestre"))))</f>
        <v>2023 - 4º Trimestre</v>
      </c>
      <c r="AF568" s="61">
        <f>CONTRATOS[[#This Row],[TÉRMINO]]-60</f>
        <v>45171</v>
      </c>
      <c r="AG568" s="116" t="str">
        <f>IF(Z568="","Sem informação", IF(Z568&lt;=AF568, "Dentro do prazo", "Fora do prazo"))</f>
        <v>Sem informação</v>
      </c>
      <c r="AH568" s="58" t="s">
        <v>1306</v>
      </c>
      <c r="AJ568" s="58" t="s">
        <v>348</v>
      </c>
      <c r="AK568" s="58" t="s">
        <v>322</v>
      </c>
      <c r="AL568" s="58" t="s">
        <v>105</v>
      </c>
      <c r="AM568" s="115" t="s">
        <v>322</v>
      </c>
      <c r="AN568" s="115" t="s">
        <v>2435</v>
      </c>
      <c r="AO568" s="134" t="s">
        <v>3225</v>
      </c>
      <c r="AP568" s="143">
        <f ca="1">CONTRATOS[[#This Row],[TÉRMINO]]-TODAY()</f>
        <v>-943</v>
      </c>
      <c r="AQ568" s="58" t="str">
        <f>IF(YEAR(CONTRATOS[[#This Row],[TÉRMINO]])=2024,INT((MONTH(CONTRATOS[[#This Row],[TÉRMINO]])+2)/3),"")</f>
        <v/>
      </c>
      <c r="AR568" s="58"/>
      <c r="AS568" s="58" t="str">
        <f ca="1">IF(TODAY()-AB568&gt;365,"Iniciar Processo de Reajuste","Aguardar anualidade")</f>
        <v>Iniciar Processo de Reajuste</v>
      </c>
      <c r="AT568" s="58" t="str">
        <f>_xlfn.CONCAT(TEXT(B568,"000"),"/",C568)</f>
        <v>073/2018</v>
      </c>
      <c r="AU568" s="58"/>
      <c r="AV568" s="58" t="str" cm="1">
        <f t="array" ref="AV568">IF(CONTRATOS[[#This Row],[NOME DO FISCAL ]]="Sem indicação",
   CONTRATOS[[#This Row],[NOME DO FISCAL ]],
   _xlfn.LET(
      _xlpm.s, " "&amp;TRIM(CONTRATOS[[#This Row],[NOME DO FISCAL ]]),
      _xlpm.n, LEN(_xlpm.s)-1,
      _xlpm.idx, _xlfn.SEQUENCE(1,_xlpm.n),
      _xlpm.letras, IF(MID(_xlpm.s,_xlpm.idx,1)=" ", MID(_xlpm.s,_xlpm.idx+1,1), ""),
      _xlfn.TEXTJOIN("",TRUE,_xlpm.letras)
   )
)</f>
        <v>EJMB</v>
      </c>
      <c r="AW568" s="57" t="str">
        <f>IF(CONTRATOS[[#This Row],[FISCAL DEMANDANTE]]="sem indicação",CONTRATOS[[#This Row],[FISCAL TECNICO]],CONTRATOS[[#This Row],[FISCAL DEMANDANTE]])</f>
        <v>Erick Johny Maciel Bol</v>
      </c>
      <c r="AX568" s="540" t="str" cm="1">
        <f t="array" ref="AX56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68" s="58" t="str">
        <f>_xlfn.CONCAT(CONTRATOS[[#This Row],[ARP ou CONTRATO]],CONTRATOS[[#This Row],[N°ANO]])</f>
        <v>Contrato073/2018</v>
      </c>
      <c r="AZ568" s="293" t="str">
        <f>IF(ISNUMBER(FIND("8.666",AA568)),
"Nos termos da Portaria n° 3.615/2021-GP, a prorrogação de contratos administrativos deverá ser instaurada com antecedência mínima de 60 (sessenta) dias do término da vigência, mediante envio do respectivo expediente à SEADM, via SEI.",
IF(ISNUMBER(FIND("14.133",AA568)),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68" s="556"/>
    </row>
    <row r="569" spans="1:53" ht="60">
      <c r="A569" s="58" t="s">
        <v>2276</v>
      </c>
      <c r="B569" s="68" t="s">
        <v>88</v>
      </c>
      <c r="C569" s="69" t="s">
        <v>2348</v>
      </c>
      <c r="D569" s="57" t="s">
        <v>426</v>
      </c>
      <c r="E569" s="58" t="s">
        <v>427</v>
      </c>
      <c r="F569" s="59" t="s">
        <v>3246</v>
      </c>
      <c r="G569" s="115" t="s">
        <v>144</v>
      </c>
      <c r="H569" s="60" t="s">
        <v>145</v>
      </c>
      <c r="I569" s="60" t="s">
        <v>3247</v>
      </c>
      <c r="J569" s="61">
        <v>43338</v>
      </c>
      <c r="K569" s="62" t="str">
        <f>TEXT(J569,"DD/MM/AA")</f>
        <v>26/08/18</v>
      </c>
      <c r="L569" s="61">
        <v>45164</v>
      </c>
      <c r="M569" s="63" t="str">
        <f>TEXT(L569,"DD/MM/AA")</f>
        <v>26/08/23</v>
      </c>
      <c r="N569" s="62">
        <f>_xlfn.DAYS(CONTRATOS[[#This Row],[TÉRMINO]],CONTRATOS[[#This Row],[INÍCIO]])</f>
        <v>1826</v>
      </c>
      <c r="O569" s="64" t="str">
        <f ca="1">IF(ISBLANK(CONTRATOS[[#This Row],[TÉRMINO]]),"-",IF(ISNUMBER(CONTRATOS[[#This Row],[TÉRMINO]]),IF(CONTRATOS[[#This Row],[TÉRMINO]]&lt;TODAY(),"EXPIRADO",CONTRATOS[[#This Row],[TÉRMINO]]-TODAY()),"INDETERMINADO"))</f>
        <v>EXPIRADO</v>
      </c>
      <c r="P569" s="64" t="str">
        <f ca="1">IF(O569="EXPIRADO","EXPIRADO",(IF(O569&lt;=30,"INFERIOR A 30 DIAS",(IF(O569&lt;=60,"INFERIOR A 60 DIAS",(IF(O569&lt;=90,"INFERIOR A 90 DIAS",(IF(O569&lt;=120,"INFERIOR A 120 DIAS",(IF(O569&lt;150,"INFERIOR A 150 DIAS",(IF(O569=150,"150 DIAS","SUPERIOR A 150 DIAS")))))))))))))</f>
        <v>EXPIRADO</v>
      </c>
      <c r="Q569" s="64" t="str">
        <f ca="1">IF(CONTRATOS[[#This Row],[TÉRMINO]]="","VIGENTE",IF(CONTRATOS[[#This Row],[TÉRMINO]]&gt;=TODAY(),"VIGENTE","EXPIRADO"))</f>
        <v>EXPIRADO</v>
      </c>
      <c r="R569" s="72">
        <v>1123040.52</v>
      </c>
      <c r="S569" s="65" t="s">
        <v>60</v>
      </c>
      <c r="T569" s="66">
        <f>IF(LEFT(AY569,3)="ARP",
    0,
    IFERROR(VLOOKUP(AY569,'M.11 Contratos execução'!A:V,17,FALSE),0)
)</f>
        <v>0</v>
      </c>
      <c r="U569" s="58" t="s">
        <v>98</v>
      </c>
      <c r="V569" s="58" t="s">
        <v>3248</v>
      </c>
      <c r="W569" s="96" t="str" cm="1">
        <f t="array" ref="W56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69" s="96">
        <f>CONTRATOS[[#This Row],[VALOR GLOBAL INICIAL]]</f>
        <v>1123040.52</v>
      </c>
      <c r="Y569" s="67" t="s">
        <v>3249</v>
      </c>
      <c r="Z569" s="158"/>
      <c r="AA569" s="58" t="s">
        <v>64</v>
      </c>
      <c r="AB569" s="58"/>
      <c r="AC569" s="58"/>
      <c r="AD569" s="58" t="str">
        <f>IF(CONTRATOS[[#This Row],[DIAS_CONTRATO]]&lt;=1800,"PRAZO LEGAL",IF(CONTRATOS[[#This Row],[DIAS_CONTRATO]]&lt;=2130,"EXCEPCIONAL","EMERGENCIAL"))</f>
        <v>EXCEPCIONAL</v>
      </c>
      <c r="AE569" s="58" t="str">
        <f>YEAR(L569) &amp; " - " &amp; IF(MONTH(L569)&lt;=3, "1º Trimestre", IF(MONTH(L569)&lt;=6, "2º Trimestre", IF(MONTH(L569)&lt;=9, "3º Trimestre", IF(MONTH(L569)&lt;=12, "4º Trimestre"))))</f>
        <v>2023 - 3º Trimestre</v>
      </c>
      <c r="AF569" s="61">
        <f>CONTRATOS[[#This Row],[TÉRMINO]]-60</f>
        <v>45104</v>
      </c>
      <c r="AG569" s="116" t="str">
        <f>IF(Z569="","Sem informação", IF(Z569&lt;=AF569, "Dentro do prazo", "Fora do prazo"))</f>
        <v>Sem informação</v>
      </c>
      <c r="AH569" s="58" t="s">
        <v>1306</v>
      </c>
      <c r="AJ569" s="58" t="s">
        <v>69</v>
      </c>
      <c r="AK569" s="58" t="s">
        <v>69</v>
      </c>
      <c r="AL569" s="58" t="s">
        <v>69</v>
      </c>
      <c r="AM569" s="115" t="s">
        <v>69</v>
      </c>
      <c r="AN569" s="115" t="s">
        <v>69</v>
      </c>
      <c r="AO56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 ; ; ;coordenadoria.contratos@tjpa.jus.br</v>
      </c>
      <c r="AP569" s="143">
        <f ca="1">CONTRATOS[[#This Row],[TÉRMINO]]-TODAY()</f>
        <v>-1010</v>
      </c>
      <c r="AQ569" s="58" t="str">
        <f>IF(YEAR(CONTRATOS[[#This Row],[TÉRMINO]])=2024,INT((MONTH(CONTRATOS[[#This Row],[TÉRMINO]])+2)/3),"")</f>
        <v/>
      </c>
      <c r="AR569" s="58"/>
      <c r="AS569" s="58" t="str">
        <f ca="1">IF(TODAY()-AB569&gt;365,"Iniciar Processo de Reajuste","Aguardar anualidade")</f>
        <v>Iniciar Processo de Reajuste</v>
      </c>
      <c r="AT569" s="58" t="str">
        <f>_xlfn.CONCAT(TEXT(B569,"000"),"/",C569)</f>
        <v>061/2018</v>
      </c>
      <c r="AU569" s="58"/>
      <c r="AV569" s="58" t="str" cm="1">
        <f t="array" ref="AV569">IF(CONTRATOS[[#This Row],[NOME DO FISCAL ]]="Sem indicação",
   CONTRATOS[[#This Row],[NOME DO FISCAL ]],
   _xlfn.LET(
      _xlpm.s, " "&amp;TRIM(CONTRATOS[[#This Row],[NOME DO FISCAL ]]),
      _xlpm.n, LEN(_xlpm.s)-1,
      _xlpm.idx, _xlfn.SEQUENCE(1,_xlpm.n),
      _xlpm.letras, IF(MID(_xlpm.s,_xlpm.idx,1)=" ", MID(_xlpm.s,_xlpm.idx+1,1), ""),
      _xlfn.TEXTJOIN("",TRUE,_xlpm.letras)
   )
)</f>
        <v>Sem indicação</v>
      </c>
      <c r="AW569" s="57" t="str">
        <f>IF(CONTRATOS[[#This Row],[FISCAL DEMANDANTE]]="sem indicação",CONTRATOS[[#This Row],[FISCAL TECNICO]],CONTRATOS[[#This Row],[FISCAL DEMANDANTE]])</f>
        <v>Sem indicação</v>
      </c>
      <c r="AX569" s="540" t="str" cm="1">
        <f t="array" ref="AX56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69" s="58" t="str">
        <f>_xlfn.CONCAT(CONTRATOS[[#This Row],[ARP ou CONTRATO]],CONTRATOS[[#This Row],[N°ANO]])</f>
        <v>Contrato061/2018</v>
      </c>
      <c r="AZ569" s="293" t="str">
        <f>IF(ISNUMBER(FIND("8.666",AA569)),
"Nos termos da Portaria n° 3.615/2021-GP, a prorrogação de contratos administrativos deverá ser instaurada com antecedência mínima de 60 (sessenta) dias do término da vigência, mediante envio do respectivo expediente à SEADM, via SEI.",
IF(ISNUMBER(FIND("14.133",AA569)),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69" s="556"/>
    </row>
    <row r="570" spans="1:53" ht="142.5">
      <c r="A570" s="58" t="s">
        <v>2276</v>
      </c>
      <c r="B570" s="68" t="s">
        <v>1706</v>
      </c>
      <c r="C570" s="69" t="s">
        <v>2348</v>
      </c>
      <c r="D570" s="57" t="s">
        <v>1964</v>
      </c>
      <c r="E570" s="58" t="s">
        <v>1965</v>
      </c>
      <c r="F570" s="59" t="s">
        <v>3250</v>
      </c>
      <c r="G570" s="115" t="s">
        <v>57</v>
      </c>
      <c r="H570" s="60" t="s">
        <v>145</v>
      </c>
      <c r="I570" s="60" t="s">
        <v>3251</v>
      </c>
      <c r="J570" s="61">
        <v>43342</v>
      </c>
      <c r="K570" s="62" t="str">
        <f>TEXT(J570,"DD/MM/AA")</f>
        <v>30/08/18</v>
      </c>
      <c r="L570" s="61">
        <v>45168</v>
      </c>
      <c r="M570" s="63" t="str">
        <f>TEXT(L570,"DD/MM/AA")</f>
        <v>30/08/23</v>
      </c>
      <c r="N570" s="62">
        <f>_xlfn.DAYS(CONTRATOS[[#This Row],[TÉRMINO]],CONTRATOS[[#This Row],[INÍCIO]])</f>
        <v>1826</v>
      </c>
      <c r="O570" s="64" t="str">
        <f ca="1">IF(ISBLANK(CONTRATOS[[#This Row],[TÉRMINO]]),"-",IF(ISNUMBER(CONTRATOS[[#This Row],[TÉRMINO]]),IF(CONTRATOS[[#This Row],[TÉRMINO]]&lt;TODAY(),"EXPIRADO",CONTRATOS[[#This Row],[TÉRMINO]]-TODAY()),"INDETERMINADO"))</f>
        <v>EXPIRADO</v>
      </c>
      <c r="P570" s="64" t="str">
        <f ca="1">IF(O570="EXPIRADO","EXPIRADO",(IF(O570&lt;=30,"INFERIOR A 30 DIAS",(IF(O570&lt;=60,"INFERIOR A 60 DIAS",(IF(O570&lt;=90,"INFERIOR A 90 DIAS",(IF(O570&lt;=120,"INFERIOR A 120 DIAS",(IF(O570&lt;150,"INFERIOR A 150 DIAS",(IF(O570=150,"150 DIAS","SUPERIOR A 150 DIAS")))))))))))))</f>
        <v>EXPIRADO</v>
      </c>
      <c r="Q570" s="64" t="str">
        <f ca="1">IF(CONTRATOS[[#This Row],[TÉRMINO]]="","VIGENTE",IF(CONTRATOS[[#This Row],[TÉRMINO]]&gt;=TODAY(),"VIGENTE","EXPIRADO"))</f>
        <v>EXPIRADO</v>
      </c>
      <c r="R570" s="72">
        <v>14091.96</v>
      </c>
      <c r="S570" s="65" t="s">
        <v>60</v>
      </c>
      <c r="T570" s="66">
        <f>IF(LEFT(AY570,3)="ARP",
    0,
    IFERROR(VLOOKUP(AY570,'M.11 Contratos execução'!A:V,17,FALSE),0)
)</f>
        <v>0</v>
      </c>
      <c r="U570" s="58" t="s">
        <v>78</v>
      </c>
      <c r="V570" s="58" t="s">
        <v>3252</v>
      </c>
      <c r="W570" s="96" t="str" cm="1">
        <f t="array" ref="W57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70" s="96">
        <f>CONTRATOS[[#This Row],[VALOR GLOBAL INICIAL]]</f>
        <v>14091.96</v>
      </c>
      <c r="Y570" s="67" t="s">
        <v>3253</v>
      </c>
      <c r="Z570" s="158"/>
      <c r="AA570" s="58" t="s">
        <v>64</v>
      </c>
      <c r="AB570" s="58"/>
      <c r="AC570" s="58"/>
      <c r="AD570" s="58" t="str">
        <f>IF(CONTRATOS[[#This Row],[DIAS_CONTRATO]]&lt;=1800,"PRAZO LEGAL",IF(CONTRATOS[[#This Row],[DIAS_CONTRATO]]&lt;=2130,"EXCEPCIONAL","EMERGENCIAL"))</f>
        <v>EXCEPCIONAL</v>
      </c>
      <c r="AE570" s="58" t="str">
        <f>YEAR(L570) &amp; " - " &amp; IF(MONTH(L570)&lt;=3, "1º Trimestre", IF(MONTH(L570)&lt;=6, "2º Trimestre", IF(MONTH(L570)&lt;=9, "3º Trimestre", IF(MONTH(L570)&lt;=12, "4º Trimestre"))))</f>
        <v>2023 - 3º Trimestre</v>
      </c>
      <c r="AF570" s="61">
        <f>CONTRATOS[[#This Row],[TÉRMINO]]-60</f>
        <v>45108</v>
      </c>
      <c r="AG570" s="116" t="str">
        <f>IF(Z570="","Sem informação", IF(Z570&lt;=AF570, "Dentro do prazo", "Fora do prazo"))</f>
        <v>Sem informação</v>
      </c>
      <c r="AH570" s="58" t="s">
        <v>1306</v>
      </c>
      <c r="AJ570" s="58" t="s">
        <v>69</v>
      </c>
      <c r="AK570" s="58" t="s">
        <v>137</v>
      </c>
      <c r="AL570" s="58" t="s">
        <v>69</v>
      </c>
      <c r="AM570" s="115" t="s">
        <v>69</v>
      </c>
      <c r="AN570" s="115" t="s">
        <v>69</v>
      </c>
      <c r="AO570" s="145" t="s">
        <v>3254</v>
      </c>
      <c r="AP570" s="143">
        <f ca="1">CONTRATOS[[#This Row],[TÉRMINO]]-TODAY()</f>
        <v>-1006</v>
      </c>
      <c r="AQ570" s="58" t="str">
        <f>IF(YEAR(CONTRATOS[[#This Row],[TÉRMINO]])=2024,INT((MONTH(CONTRATOS[[#This Row],[TÉRMINO]])+2)/3),"")</f>
        <v/>
      </c>
      <c r="AR570" s="58"/>
      <c r="AS570" s="58" t="str">
        <f ca="1">IF(TODAY()-AB570&gt;365,"Iniciar Processo de Reajuste","Aguardar anualidade")</f>
        <v>Iniciar Processo de Reajuste</v>
      </c>
      <c r="AT570" s="58" t="str">
        <f>_xlfn.CONCAT(TEXT(B570,"000"),"/",C570)</f>
        <v>064/2018</v>
      </c>
      <c r="AU570" s="58"/>
      <c r="AV570" s="58" t="str" cm="1">
        <f t="array" ref="AV570">IF(CONTRATOS[[#This Row],[NOME DO FISCAL ]]="Sem indicação",
   CONTRATOS[[#This Row],[NOME DO FISCAL ]],
   _xlfn.LET(
      _xlpm.s, " "&amp;TRIM(CONTRATOS[[#This Row],[NOME DO FISCAL ]]),
      _xlpm.n, LEN(_xlpm.s)-1,
      _xlpm.idx, _xlfn.SEQUENCE(1,_xlpm.n),
      _xlpm.letras, IF(MID(_xlpm.s,_xlpm.idx,1)=" ", MID(_xlpm.s,_xlpm.idx+1,1), ""),
      _xlfn.TEXTJOIN("",TRUE,_xlpm.letras)
   )
)</f>
        <v>ACL</v>
      </c>
      <c r="AW570" s="57" t="str">
        <f>IF(CONTRATOS[[#This Row],[FISCAL DEMANDANTE]]="sem indicação",CONTRATOS[[#This Row],[FISCAL TECNICO]],CONTRATOS[[#This Row],[FISCAL DEMANDANTE]])</f>
        <v>Adriana Coelho Lisboa</v>
      </c>
      <c r="AX570" s="540" t="str" cm="1">
        <f t="array" ref="AX57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70" s="58" t="str">
        <f>_xlfn.CONCAT(CONTRATOS[[#This Row],[ARP ou CONTRATO]],CONTRATOS[[#This Row],[N°ANO]])</f>
        <v>Contrato064/2018</v>
      </c>
      <c r="AZ570" s="293" t="str">
        <f>IF(ISNUMBER(FIND("8.666",AA570)),
"Nos termos da Portaria n° 3.615/2021-GP, a prorrogação de contratos administrativos deverá ser instaurada com antecedência mínima de 60 (sessenta) dias do término da vigência, mediante envio do respectivo expediente à SEADM, via SEI.",
IF(ISNUMBER(FIND("14.133",AA570)),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70" s="556"/>
    </row>
    <row r="571" spans="1:53" ht="72">
      <c r="A571" s="58" t="s">
        <v>2276</v>
      </c>
      <c r="B571" s="68" t="s">
        <v>750</v>
      </c>
      <c r="C571" s="69" t="s">
        <v>2348</v>
      </c>
      <c r="D571" s="57" t="s">
        <v>437</v>
      </c>
      <c r="E571" s="58" t="s">
        <v>438</v>
      </c>
      <c r="F571" s="59" t="s">
        <v>3255</v>
      </c>
      <c r="G571" s="115" t="s">
        <v>57</v>
      </c>
      <c r="H571" s="58" t="s">
        <v>327</v>
      </c>
      <c r="I571" s="60" t="s">
        <v>3256</v>
      </c>
      <c r="J571" s="61">
        <v>43344</v>
      </c>
      <c r="K571" s="62" t="str">
        <f>TEXT(J571,"DD/MM/AA")</f>
        <v>01/09/18</v>
      </c>
      <c r="L571" s="61">
        <v>45170</v>
      </c>
      <c r="M571" s="63" t="str">
        <f>TEXT(L571,"DD/MM/AA")</f>
        <v>01/09/23</v>
      </c>
      <c r="N571" s="62">
        <f>_xlfn.DAYS(CONTRATOS[[#This Row],[TÉRMINO]],CONTRATOS[[#This Row],[INÍCIO]])</f>
        <v>1826</v>
      </c>
      <c r="O571" s="64" t="str">
        <f ca="1">IF(ISBLANK(CONTRATOS[[#This Row],[TÉRMINO]]),"-",IF(ISNUMBER(CONTRATOS[[#This Row],[TÉRMINO]]),IF(CONTRATOS[[#This Row],[TÉRMINO]]&lt;TODAY(),"EXPIRADO",CONTRATOS[[#This Row],[TÉRMINO]]-TODAY()),"INDETERMINADO"))</f>
        <v>EXPIRADO</v>
      </c>
      <c r="P571" s="64" t="str">
        <f ca="1">IF(O571="EXPIRADO","EXPIRADO",(IF(O571&lt;=30,"INFERIOR A 30 DIAS",(IF(O571&lt;=60,"INFERIOR A 60 DIAS",(IF(O571&lt;=90,"INFERIOR A 90 DIAS",(IF(O571&lt;=120,"INFERIOR A 120 DIAS",(IF(O571&lt;150,"INFERIOR A 150 DIAS",(IF(O571=150,"150 DIAS","SUPERIOR A 150 DIAS")))))))))))))</f>
        <v>EXPIRADO</v>
      </c>
      <c r="Q571" s="64" t="str">
        <f ca="1">IF(CONTRATOS[[#This Row],[TÉRMINO]]="","VIGENTE",IF(CONTRATOS[[#This Row],[TÉRMINO]]&gt;=TODAY(),"VIGENTE","EXPIRADO"))</f>
        <v>EXPIRADO</v>
      </c>
      <c r="R571" s="72">
        <v>231612.5</v>
      </c>
      <c r="S571" s="65" t="s">
        <v>60</v>
      </c>
      <c r="T571" s="66">
        <f>IF(LEFT(AY571,3)="ARP",
    0,
    IFERROR(VLOOKUP(AY571,'M.11 Contratos execução'!A:V,17,FALSE),0)
)</f>
        <v>0</v>
      </c>
      <c r="U571" s="58" t="s">
        <v>441</v>
      </c>
      <c r="V571" s="58" t="s">
        <v>3257</v>
      </c>
      <c r="W571" s="96" t="str" cm="1">
        <f t="array" ref="W57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71" s="96">
        <f>CONTRATOS[[#This Row],[VALOR GLOBAL INICIAL]]</f>
        <v>231612.5</v>
      </c>
      <c r="Y571" s="67" t="s">
        <v>3258</v>
      </c>
      <c r="Z571" s="158"/>
      <c r="AA571" s="58" t="s">
        <v>64</v>
      </c>
      <c r="AB571" s="58"/>
      <c r="AC571" s="58"/>
      <c r="AD571" s="58" t="str">
        <f>IF(CONTRATOS[[#This Row],[DIAS_CONTRATO]]&lt;=1800,"PRAZO LEGAL",IF(CONTRATOS[[#This Row],[DIAS_CONTRATO]]&lt;=2130,"EXCEPCIONAL","EMERGENCIAL"))</f>
        <v>EXCEPCIONAL</v>
      </c>
      <c r="AE571" s="58" t="str">
        <f>YEAR(L571) &amp; " - " &amp; IF(MONTH(L571)&lt;=3, "1º Trimestre", IF(MONTH(L571)&lt;=6, "2º Trimestre", IF(MONTH(L571)&lt;=9, "3º Trimestre", IF(MONTH(L571)&lt;=12, "4º Trimestre"))))</f>
        <v>2023 - 3º Trimestre</v>
      </c>
      <c r="AF571" s="61">
        <f>CONTRATOS[[#This Row],[TÉRMINO]]-60</f>
        <v>45110</v>
      </c>
      <c r="AG571" s="116" t="str">
        <f>IF(Z571="","Sem informação", IF(Z571&lt;=AF571, "Dentro do prazo", "Fora do prazo"))</f>
        <v>Sem informação</v>
      </c>
      <c r="AH571" s="58" t="s">
        <v>1306</v>
      </c>
      <c r="AJ571" s="58" t="s">
        <v>3259</v>
      </c>
      <c r="AK571" s="58" t="s">
        <v>3259</v>
      </c>
      <c r="AL571" s="58" t="s">
        <v>69</v>
      </c>
      <c r="AM571" s="115" t="s">
        <v>69</v>
      </c>
      <c r="AN571" s="115" t="s">
        <v>69</v>
      </c>
      <c r="AO571" s="145" t="s">
        <v>3260</v>
      </c>
      <c r="AP571" s="143">
        <f ca="1">CONTRATOS[[#This Row],[TÉRMINO]]-TODAY()</f>
        <v>-1004</v>
      </c>
      <c r="AQ571" s="58" t="str">
        <f>IF(YEAR(CONTRATOS[[#This Row],[TÉRMINO]])=2024,INT((MONTH(CONTRATOS[[#This Row],[TÉRMINO]])+2)/3),"")</f>
        <v/>
      </c>
      <c r="AR571" s="58"/>
      <c r="AS571" s="58" t="str">
        <f ca="1">IF(TODAY()-AB571&gt;365,"Iniciar Processo de Reajuste","Aguardar anualidade")</f>
        <v>Iniciar Processo de Reajuste</v>
      </c>
      <c r="AT571" s="58" t="str">
        <f>_xlfn.CONCAT(TEXT(B571,"000"),"/",C571)</f>
        <v>058/2018</v>
      </c>
      <c r="AU571" s="58"/>
      <c r="AV571" s="58" t="str" cm="1">
        <f t="array" ref="AV571">IF(CONTRATOS[[#This Row],[NOME DO FISCAL ]]="Sem indicação",
   CONTRATOS[[#This Row],[NOME DO FISCAL ]],
   _xlfn.LET(
      _xlpm.s, " "&amp;TRIM(CONTRATOS[[#This Row],[NOME DO FISCAL ]]),
      _xlpm.n, LEN(_xlpm.s)-1,
      _xlpm.idx, _xlfn.SEQUENCE(1,_xlpm.n),
      _xlpm.letras, IF(MID(_xlpm.s,_xlpm.idx,1)=" ", MID(_xlpm.s,_xlpm.idx+1,1), ""),
      _xlfn.TEXTJOIN("",TRUE,_xlpm.letras)
   )
)</f>
        <v>MdNRS</v>
      </c>
      <c r="AW571" s="57" t="str">
        <f>IF(CONTRATOS[[#This Row],[FISCAL DEMANDANTE]]="sem indicação",CONTRATOS[[#This Row],[FISCAL TECNICO]],CONTRATOS[[#This Row],[FISCAL DEMANDANTE]])</f>
        <v>Maria de Nazaré Rendeiro Saleme</v>
      </c>
      <c r="AX571" s="540" t="str" cm="1">
        <f t="array" ref="AX57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71" s="58" t="str">
        <f>_xlfn.CONCAT(CONTRATOS[[#This Row],[ARP ou CONTRATO]],CONTRATOS[[#This Row],[N°ANO]])</f>
        <v>Contrato058/2018</v>
      </c>
      <c r="AZ571" s="293" t="str">
        <f>IF(ISNUMBER(FIND("8.666",AA571)),
"Nos termos da Portaria n° 3.615/2021-GP, a prorrogação de contratos administrativos deverá ser instaurada com antecedência mínima de 60 (sessenta) dias do término da vigência, mediante envio do respectivo expediente à SEADM, via SEI.",
IF(ISNUMBER(FIND("14.133",AA571)),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71" s="556"/>
    </row>
    <row r="572" spans="1:53" ht="72">
      <c r="A572" s="58" t="s">
        <v>2276</v>
      </c>
      <c r="B572" s="68" t="s">
        <v>72</v>
      </c>
      <c r="C572" s="69" t="s">
        <v>2348</v>
      </c>
      <c r="D572" s="57" t="s">
        <v>577</v>
      </c>
      <c r="E572" s="58" t="s">
        <v>578</v>
      </c>
      <c r="F572" s="57" t="s">
        <v>3261</v>
      </c>
      <c r="G572" s="115" t="s">
        <v>57</v>
      </c>
      <c r="H572" s="58" t="s">
        <v>327</v>
      </c>
      <c r="I572" s="60" t="s">
        <v>3262</v>
      </c>
      <c r="J572" s="61">
        <v>43353</v>
      </c>
      <c r="K572" s="62" t="str">
        <f>TEXT(J572,"DD/MM/AA")</f>
        <v>10/09/18</v>
      </c>
      <c r="L572" s="61">
        <v>45179</v>
      </c>
      <c r="M572" s="63" t="str">
        <f>TEXT(L572,"DD/MM/AA")</f>
        <v>10/09/23</v>
      </c>
      <c r="N572" s="62">
        <f>_xlfn.DAYS(CONTRATOS[[#This Row],[TÉRMINO]],CONTRATOS[[#This Row],[INÍCIO]])</f>
        <v>1826</v>
      </c>
      <c r="O572" s="64" t="str">
        <f ca="1">IF(ISBLANK(CONTRATOS[[#This Row],[TÉRMINO]]),"-",IF(ISNUMBER(CONTRATOS[[#This Row],[TÉRMINO]]),IF(CONTRATOS[[#This Row],[TÉRMINO]]&lt;TODAY(),"EXPIRADO",CONTRATOS[[#This Row],[TÉRMINO]]-TODAY()),"INDETERMINADO"))</f>
        <v>EXPIRADO</v>
      </c>
      <c r="P572" s="64" t="str">
        <f ca="1">IF(O572="EXPIRADO","EXPIRADO",(IF(O572&lt;=30,"INFERIOR A 30 DIAS",(IF(O572&lt;=60,"INFERIOR A 60 DIAS",(IF(O572&lt;=90,"INFERIOR A 90 DIAS",(IF(O572&lt;=120,"INFERIOR A 120 DIAS",(IF(O572&lt;150,"INFERIOR A 150 DIAS",(IF(O572=150,"150 DIAS","SUPERIOR A 150 DIAS")))))))))))))</f>
        <v>EXPIRADO</v>
      </c>
      <c r="Q572" s="64" t="str">
        <f ca="1">IF(CONTRATOS[[#This Row],[TÉRMINO]]="","VIGENTE",IF(CONTRATOS[[#This Row],[TÉRMINO]]&gt;=TODAY(),"VIGENTE","EXPIRADO"))</f>
        <v>EXPIRADO</v>
      </c>
      <c r="R572" s="72">
        <v>500000</v>
      </c>
      <c r="S572" s="65" t="s">
        <v>60</v>
      </c>
      <c r="T572" s="66">
        <f>IF(LEFT(AY572,3)="ARP",
    0,
    IFERROR(VLOOKUP(AY572,'M.11 Contratos execução'!A:V,17,FALSE),0)
)</f>
        <v>0</v>
      </c>
      <c r="U572" s="58" t="s">
        <v>357</v>
      </c>
      <c r="V572" s="58" t="s">
        <v>3263</v>
      </c>
      <c r="W572" s="96" t="str" cm="1">
        <f t="array" ref="W57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72" s="96">
        <f>CONTRATOS[[#This Row],[VALOR GLOBAL INICIAL]]</f>
        <v>500000</v>
      </c>
      <c r="Y572" s="67" t="s">
        <v>3264</v>
      </c>
      <c r="Z572" s="158"/>
      <c r="AA572" s="58" t="s">
        <v>64</v>
      </c>
      <c r="AB572" s="58"/>
      <c r="AC572" s="58"/>
      <c r="AD572" s="58" t="str">
        <f>IF(CONTRATOS[[#This Row],[DIAS_CONTRATO]]&lt;=1800,"PRAZO LEGAL",IF(CONTRATOS[[#This Row],[DIAS_CONTRATO]]&lt;=2130,"EXCEPCIONAL","EMERGENCIAL"))</f>
        <v>EXCEPCIONAL</v>
      </c>
      <c r="AE572" s="58" t="str">
        <f>YEAR(L572) &amp; " - " &amp; IF(MONTH(L572)&lt;=3, "1º Trimestre", IF(MONTH(L572)&lt;=6, "2º Trimestre", IF(MONTH(L572)&lt;=9, "3º Trimestre", IF(MONTH(L572)&lt;=12, "4º Trimestre"))))</f>
        <v>2023 - 3º Trimestre</v>
      </c>
      <c r="AF572" s="61">
        <f>CONTRATOS[[#This Row],[TÉRMINO]]-60</f>
        <v>45119</v>
      </c>
      <c r="AG572" s="116" t="str">
        <f>IF(Z572="","Sem informação", IF(Z572&lt;=AF572, "Dentro do prazo", "Fora do prazo"))</f>
        <v>Sem informação</v>
      </c>
      <c r="AH572" s="58"/>
      <c r="AJ572" s="58" t="s">
        <v>2916</v>
      </c>
      <c r="AK572" s="58" t="s">
        <v>2916</v>
      </c>
      <c r="AL572" s="58" t="s">
        <v>69</v>
      </c>
      <c r="AM572" s="115" t="s">
        <v>69</v>
      </c>
      <c r="AN572" s="115" t="s">
        <v>69</v>
      </c>
      <c r="AO572" s="145" t="s">
        <v>3265</v>
      </c>
      <c r="AP572" s="143">
        <f ca="1">CONTRATOS[[#This Row],[TÉRMINO]]-TODAY()</f>
        <v>-995</v>
      </c>
      <c r="AQ572" s="58" t="str">
        <f>IF(YEAR(CONTRATOS[[#This Row],[TÉRMINO]])=2024,INT((MONTH(CONTRATOS[[#This Row],[TÉRMINO]])+2)/3),"")</f>
        <v/>
      </c>
      <c r="AR572" s="58"/>
      <c r="AS572" s="58" t="str">
        <f ca="1">IF(TODAY()-AB572&gt;365,"Iniciar Processo de Reajuste","Aguardar anualidade")</f>
        <v>Iniciar Processo de Reajuste</v>
      </c>
      <c r="AT572" s="58" t="str">
        <f>_xlfn.CONCAT(TEXT(B572,"000"),"/",C572)</f>
        <v>060/2018</v>
      </c>
      <c r="AU572" s="58"/>
      <c r="AV572" s="58" t="str" cm="1">
        <f t="array" ref="AV572">IF(CONTRATOS[[#This Row],[NOME DO FISCAL ]]="Sem indicação",
   CONTRATOS[[#This Row],[NOME DO FISCAL ]],
   _xlfn.LET(
      _xlpm.s, " "&amp;TRIM(CONTRATOS[[#This Row],[NOME DO FISCAL ]]),
      _xlpm.n, LEN(_xlpm.s)-1,
      _xlpm.idx, _xlfn.SEQUENCE(1,_xlpm.n),
      _xlpm.letras, IF(MID(_xlpm.s,_xlpm.idx,1)=" ", MID(_xlpm.s,_xlpm.idx+1,1), ""),
      _xlfn.TEXTJOIN("",TRUE,_xlpm.letras)
   )
)</f>
        <v>LSB</v>
      </c>
      <c r="AW572" s="57" t="str">
        <f>IF(CONTRATOS[[#This Row],[FISCAL DEMANDANTE]]="sem indicação",CONTRATOS[[#This Row],[FISCAL TECNICO]],CONTRATOS[[#This Row],[FISCAL DEMANDANTE]])</f>
        <v>Linomar Saraiva Bahia</v>
      </c>
      <c r="AX572" s="540" t="str" cm="1">
        <f t="array" ref="AX57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72" s="58" t="str">
        <f>_xlfn.CONCAT(CONTRATOS[[#This Row],[ARP ou CONTRATO]],CONTRATOS[[#This Row],[N°ANO]])</f>
        <v>Contrato060/2018</v>
      </c>
      <c r="AZ572" s="293" t="str">
        <f>IF(ISNUMBER(FIND("8.666",AA572)),
"Nos termos da Portaria n° 3.615/2021-GP, a prorrogação de contratos administrativos deverá ser instaurada com antecedência mínima de 60 (sessenta) dias do término da vigência, mediante envio do respectivo expediente à SEADM, via SEI.",
IF(ISNUMBER(FIND("14.133",AA572)),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72" s="556"/>
    </row>
    <row r="573" spans="1:53" ht="60">
      <c r="A573" s="58" t="s">
        <v>2276</v>
      </c>
      <c r="B573" s="57" t="s">
        <v>939</v>
      </c>
      <c r="C573" s="69" t="s">
        <v>3266</v>
      </c>
      <c r="D573" s="57" t="s">
        <v>3267</v>
      </c>
      <c r="E573" s="58" t="s">
        <v>3268</v>
      </c>
      <c r="F573" s="59" t="s">
        <v>3269</v>
      </c>
      <c r="G573" s="115" t="s">
        <v>131</v>
      </c>
      <c r="H573" s="58" t="s">
        <v>132</v>
      </c>
      <c r="I573" s="60" t="s">
        <v>133</v>
      </c>
      <c r="J573" s="61">
        <v>39100</v>
      </c>
      <c r="K573" s="62" t="str">
        <f>TEXT(J573,"DD/MM/AA")</f>
        <v>18/01/07</v>
      </c>
      <c r="L573" s="61">
        <v>44947</v>
      </c>
      <c r="M573" s="63" t="str">
        <f>TEXT(L573,"DD/MM/AA")</f>
        <v>21/01/23</v>
      </c>
      <c r="N573" s="62">
        <f>_xlfn.DAYS(CONTRATOS[[#This Row],[TÉRMINO]],CONTRATOS[[#This Row],[INÍCIO]])</f>
        <v>5847</v>
      </c>
      <c r="O573" s="64" t="str">
        <f ca="1">IF(ISBLANK(CONTRATOS[[#This Row],[TÉRMINO]]),"-",IF(ISNUMBER(CONTRATOS[[#This Row],[TÉRMINO]]),IF(CONTRATOS[[#This Row],[TÉRMINO]]&lt;TODAY(),"EXPIRADO",CONTRATOS[[#This Row],[TÉRMINO]]-TODAY()),"INDETERMINADO"))</f>
        <v>EXPIRADO</v>
      </c>
      <c r="P573" s="64" t="str">
        <f ca="1">IF(O573="EXPIRADO","EXPIRADO",(IF(O573&lt;=30,"INFERIOR A 30 DIAS",(IF(O573&lt;=60,"INFERIOR A 60 DIAS",(IF(O573&lt;=90,"INFERIOR A 90 DIAS",(IF(O573&lt;=120,"INFERIOR A 120 DIAS",(IF(O573&lt;150,"INFERIOR A 150 DIAS",(IF(O573=150,"150 DIAS","SUPERIOR A 150 DIAS")))))))))))))</f>
        <v>EXPIRADO</v>
      </c>
      <c r="Q573" s="64" t="str">
        <f ca="1">IF(CONTRATOS[[#This Row],[TÉRMINO]]="","VIGENTE",IF(CONTRATOS[[#This Row],[TÉRMINO]]&gt;=TODAY(),"VIGENTE","EXPIRADO"))</f>
        <v>EXPIRADO</v>
      </c>
      <c r="R573" s="293">
        <v>0</v>
      </c>
      <c r="S573" s="65" t="s">
        <v>60</v>
      </c>
      <c r="T573" s="66">
        <f>IF(LEFT(AY573,3)="ARP",
    0,
    IFERROR(VLOOKUP(AY573,'M.11 Contratos execução'!A:V,17,FALSE),0)
)</f>
        <v>0</v>
      </c>
      <c r="U573" s="58" t="s">
        <v>78</v>
      </c>
      <c r="V573" s="58" t="s">
        <v>3270</v>
      </c>
      <c r="W573" s="96" t="str" cm="1">
        <f t="array" ref="W57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73" s="96">
        <f>CONTRATOS[[#This Row],[VALOR GLOBAL INICIAL]]</f>
        <v>0</v>
      </c>
      <c r="Y573" s="67" t="s">
        <v>3271</v>
      </c>
      <c r="Z573" s="158"/>
      <c r="AA573" s="58" t="s">
        <v>64</v>
      </c>
      <c r="AB573" s="58"/>
      <c r="AC573" s="58"/>
      <c r="AD573" s="58" t="str">
        <f>IF(CONTRATOS[[#This Row],[DIAS_CONTRATO]]&lt;=1800,"PRAZO LEGAL",IF(CONTRATOS[[#This Row],[DIAS_CONTRATO]]&lt;=2130,"EXCEPCIONAL","EMERGENCIAL"))</f>
        <v>EMERGENCIAL</v>
      </c>
      <c r="AE573" s="58" t="str">
        <f>YEAR(L573) &amp; " - " &amp; IF(MONTH(L573)&lt;=3, "1º Trimestre", IF(MONTH(L573)&lt;=6, "2º Trimestre", IF(MONTH(L573)&lt;=9, "3º Trimestre", IF(MONTH(L573)&lt;=12, "4º Trimestre"))))</f>
        <v>2023 - 1º Trimestre</v>
      </c>
      <c r="AF573" s="61">
        <f>CONTRATOS[[#This Row],[TÉRMINO]]-60</f>
        <v>44887</v>
      </c>
      <c r="AG573" s="116" t="str">
        <f>IF(Z573="","Sem informação", IF(Z573&lt;=AF573, "Dentro do prazo", "Fora do prazo"))</f>
        <v>Sem informação</v>
      </c>
      <c r="AH573" s="58"/>
      <c r="AJ573" s="58" t="s">
        <v>69</v>
      </c>
      <c r="AK573" s="58" t="s">
        <v>69</v>
      </c>
      <c r="AL573" s="58" t="s">
        <v>69</v>
      </c>
      <c r="AM573" s="115" t="s">
        <v>69</v>
      </c>
      <c r="AN573" s="115" t="s">
        <v>69</v>
      </c>
      <c r="AO57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 ; ; ;coordenadoria.contratos@tjpa.jus.br</v>
      </c>
      <c r="AP573" s="143">
        <f ca="1">CONTRATOS[[#This Row],[TÉRMINO]]-TODAY()</f>
        <v>-1227</v>
      </c>
      <c r="AQ573" s="58" t="str">
        <f>IF(YEAR(CONTRATOS[[#This Row],[TÉRMINO]])=2024,INT((MONTH(CONTRATOS[[#This Row],[TÉRMINO]])+2)/3),"")</f>
        <v/>
      </c>
      <c r="AR573" s="58"/>
      <c r="AS573" s="58" t="str">
        <f ca="1">IF(TODAY()-AB573&gt;365,"Iniciar Processo de Reajuste","Aguardar anualidade")</f>
        <v>Iniciar Processo de Reajuste</v>
      </c>
      <c r="AT573" s="58" t="str">
        <f>_xlfn.CONCAT(TEXT(B573,"000"),"/",C573)</f>
        <v>001/2007</v>
      </c>
      <c r="AU573" s="58"/>
      <c r="AV573" s="58" t="str" cm="1">
        <f t="array" ref="AV573">IF(CONTRATOS[[#This Row],[NOME DO FISCAL ]]="Sem indicação",
   CONTRATOS[[#This Row],[NOME DO FISCAL ]],
   _xlfn.LET(
      _xlpm.s, " "&amp;TRIM(CONTRATOS[[#This Row],[NOME DO FISCAL ]]),
      _xlpm.n, LEN(_xlpm.s)-1,
      _xlpm.idx, _xlfn.SEQUENCE(1,_xlpm.n),
      _xlpm.letras, IF(MID(_xlpm.s,_xlpm.idx,1)=" ", MID(_xlpm.s,_xlpm.idx+1,1), ""),
      _xlfn.TEXTJOIN("",TRUE,_xlpm.letras)
   )
)</f>
        <v>Sem indicação</v>
      </c>
      <c r="AW573" s="57" t="str">
        <f>IF(CONTRATOS[[#This Row],[FISCAL DEMANDANTE]]="sem indicação",CONTRATOS[[#This Row],[FISCAL TECNICO]],CONTRATOS[[#This Row],[FISCAL DEMANDANTE]])</f>
        <v>Sem indicação</v>
      </c>
      <c r="AX573" s="540" t="str" cm="1">
        <f t="array" ref="AX57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73" s="58" t="str">
        <f>_xlfn.CONCAT(CONTRATOS[[#This Row],[ARP ou CONTRATO]],CONTRATOS[[#This Row],[N°ANO]])</f>
        <v>Contrato001/2007</v>
      </c>
      <c r="AZ573" s="293" t="str">
        <f>IF(ISNUMBER(FIND("8.666",AA573)),
"Nos termos da Portaria n° 3.615/2021-GP, a prorrogação de contratos administrativos deverá ser instaurada com antecedência mínima de 60 (sessenta) dias do término da vigência, mediante envio do respectivo expediente à SEADM, via SEI.",
IF(ISNUMBER(FIND("14.133",AA573)),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73" s="556"/>
    </row>
    <row r="574" spans="1:53" ht="60">
      <c r="A574" s="58" t="s">
        <v>2276</v>
      </c>
      <c r="B574" s="68" t="s">
        <v>939</v>
      </c>
      <c r="C574" s="69" t="s">
        <v>2348</v>
      </c>
      <c r="D574" s="57" t="s">
        <v>1026</v>
      </c>
      <c r="E574" s="58" t="s">
        <v>1027</v>
      </c>
      <c r="F574" s="59" t="s">
        <v>3272</v>
      </c>
      <c r="G574" s="115" t="s">
        <v>57</v>
      </c>
      <c r="H574" s="60" t="s">
        <v>58</v>
      </c>
      <c r="I574" s="60" t="s">
        <v>3273</v>
      </c>
      <c r="J574" s="61">
        <v>43115</v>
      </c>
      <c r="K574" s="62" t="str">
        <f>TEXT(J574,"DD/MM/AA")</f>
        <v>15/01/18</v>
      </c>
      <c r="L574" s="61">
        <v>44940</v>
      </c>
      <c r="M574" s="63" t="str">
        <f>TEXT(L574,"DD/MM/AA")</f>
        <v>14/01/23</v>
      </c>
      <c r="N574" s="62">
        <f>_xlfn.DAYS(CONTRATOS[[#This Row],[TÉRMINO]],CONTRATOS[[#This Row],[INÍCIO]])</f>
        <v>1825</v>
      </c>
      <c r="O574" s="64" t="str">
        <f ca="1">IF(ISBLANK(CONTRATOS[[#This Row],[TÉRMINO]]),"-",IF(ISNUMBER(CONTRATOS[[#This Row],[TÉRMINO]]),IF(CONTRATOS[[#This Row],[TÉRMINO]]&lt;TODAY(),"EXPIRADO",CONTRATOS[[#This Row],[TÉRMINO]]-TODAY()),"INDETERMINADO"))</f>
        <v>EXPIRADO</v>
      </c>
      <c r="P574" s="64" t="str">
        <f ca="1">IF(O574="EXPIRADO","EXPIRADO",(IF(O574&lt;=30,"INFERIOR A 30 DIAS",(IF(O574&lt;=60,"INFERIOR A 60 DIAS",(IF(O574&lt;=90,"INFERIOR A 90 DIAS",(IF(O574&lt;=120,"INFERIOR A 120 DIAS",(IF(O574&lt;150,"INFERIOR A 150 DIAS",(IF(O574=150,"150 DIAS","SUPERIOR A 150 DIAS")))))))))))))</f>
        <v>EXPIRADO</v>
      </c>
      <c r="Q574" s="64" t="str">
        <f ca="1">IF(CONTRATOS[[#This Row],[TÉRMINO]]="","VIGENTE",IF(CONTRATOS[[#This Row],[TÉRMINO]]&gt;=TODAY(),"VIGENTE","EXPIRADO"))</f>
        <v>EXPIRADO</v>
      </c>
      <c r="R574" s="72">
        <v>2887000</v>
      </c>
      <c r="S574" s="65" t="s">
        <v>60</v>
      </c>
      <c r="T574" s="66">
        <f>IF(LEFT(AY574,3)="ARP",
    0,
    IFERROR(VLOOKUP(AY574,'M.11 Contratos execução'!A:V,17,FALSE),0)
)</f>
        <v>0</v>
      </c>
      <c r="U574" s="58" t="s">
        <v>78</v>
      </c>
      <c r="V574" s="58" t="s">
        <v>3274</v>
      </c>
      <c r="W574" s="96" t="str" cm="1">
        <f t="array" ref="W57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74" s="96">
        <f>CONTRATOS[[#This Row],[VALOR GLOBAL INICIAL]]</f>
        <v>2887000</v>
      </c>
      <c r="Y574" s="67" t="s">
        <v>3275</v>
      </c>
      <c r="Z574" s="158"/>
      <c r="AA574" s="58" t="s">
        <v>64</v>
      </c>
      <c r="AB574" s="58"/>
      <c r="AC574" s="58"/>
      <c r="AD574" s="58" t="str">
        <f>IF(CONTRATOS[[#This Row],[DIAS_CONTRATO]]&lt;=1800,"PRAZO LEGAL",IF(CONTRATOS[[#This Row],[DIAS_CONTRATO]]&lt;=2130,"EXCEPCIONAL","EMERGENCIAL"))</f>
        <v>EXCEPCIONAL</v>
      </c>
      <c r="AE574" s="58" t="str">
        <f>YEAR(L574) &amp; " - " &amp; IF(MONTH(L574)&lt;=3, "1º Trimestre", IF(MONTH(L574)&lt;=6, "2º Trimestre", IF(MONTH(L574)&lt;=9, "3º Trimestre", IF(MONTH(L574)&lt;=12, "4º Trimestre"))))</f>
        <v>2023 - 1º Trimestre</v>
      </c>
      <c r="AF574" s="61">
        <f>CONTRATOS[[#This Row],[TÉRMINO]]-60</f>
        <v>44880</v>
      </c>
      <c r="AG574" s="116" t="str">
        <f>IF(Z574="","Sem informação", IF(Z574&lt;=AF574, "Dentro do prazo", "Fora do prazo"))</f>
        <v>Sem informação</v>
      </c>
      <c r="AH574" s="58" t="s">
        <v>1306</v>
      </c>
      <c r="AJ574" s="58" t="s">
        <v>1351</v>
      </c>
      <c r="AK574" s="58" t="s">
        <v>3276</v>
      </c>
      <c r="AL574" s="58" t="s">
        <v>3277</v>
      </c>
      <c r="AM574" s="115" t="s">
        <v>69</v>
      </c>
      <c r="AN574" s="115" t="s">
        <v>69</v>
      </c>
      <c r="AO574" s="134" t="s">
        <v>3278</v>
      </c>
      <c r="AP574" s="143">
        <f ca="1">CONTRATOS[[#This Row],[TÉRMINO]]-TODAY()</f>
        <v>-1234</v>
      </c>
      <c r="AQ574" s="58" t="str">
        <f>IF(YEAR(CONTRATOS[[#This Row],[TÉRMINO]])=2024,INT((MONTH(CONTRATOS[[#This Row],[TÉRMINO]])+2)/3),"")</f>
        <v/>
      </c>
      <c r="AR574" s="58" t="s">
        <v>2661</v>
      </c>
      <c r="AS574" s="58" t="str">
        <f ca="1">IF(TODAY()-AB574&gt;365,"Iniciar Processo de Reajuste","Aguardar anualidade")</f>
        <v>Iniciar Processo de Reajuste</v>
      </c>
      <c r="AT574" s="58" t="str">
        <f>_xlfn.CONCAT(TEXT(B574,"000"),"/",C574)</f>
        <v>001/2018</v>
      </c>
      <c r="AU574" s="58"/>
      <c r="AV574" s="58" t="str" cm="1">
        <f t="array" ref="AV574">IF(CONTRATOS[[#This Row],[NOME DO FISCAL ]]="Sem indicação",
   CONTRATOS[[#This Row],[NOME DO FISCAL ]],
   _xlfn.LET(
      _xlpm.s, " "&amp;TRIM(CONTRATOS[[#This Row],[NOME DO FISCAL ]]),
      _xlpm.n, LEN(_xlpm.s)-1,
      _xlpm.idx, _xlfn.SEQUENCE(1,_xlpm.n),
      _xlpm.letras, IF(MID(_xlpm.s,_xlpm.idx,1)=" ", MID(_xlpm.s,_xlpm.idx+1,1), ""),
      _xlfn.TEXTJOIN("",TRUE,_xlpm.letras)
   )
)</f>
        <v>ADdSA</v>
      </c>
      <c r="AW574" s="57" t="str">
        <f>IF(CONTRATOS[[#This Row],[FISCAL DEMANDANTE]]="sem indicação",CONTRATOS[[#This Row],[FISCAL TECNICO]],CONTRATOS[[#This Row],[FISCAL DEMANDANTE]])</f>
        <v>Andrey Diego da Silva Albuquerqu</v>
      </c>
      <c r="AX574" s="540" t="str" cm="1">
        <f t="array" ref="AX57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74" s="58" t="str">
        <f>_xlfn.CONCAT(CONTRATOS[[#This Row],[ARP ou CONTRATO]],CONTRATOS[[#This Row],[N°ANO]])</f>
        <v>Contrato001/2018</v>
      </c>
      <c r="AZ574" s="293" t="str">
        <f>IF(ISNUMBER(FIND("8.666",AA574)),
"Nos termos da Portaria n° 3.615/2021-GP, a prorrogação de contratos administrativos deverá ser instaurada com antecedência mínima de 60 (sessenta) dias do término da vigência, mediante envio do respectivo expediente à SEADM, via SEI.",
IF(ISNUMBER(FIND("14.133",AA574)),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74" s="556"/>
    </row>
    <row r="575" spans="1:53" ht="60">
      <c r="A575" s="58" t="s">
        <v>2276</v>
      </c>
      <c r="B575" s="68" t="s">
        <v>955</v>
      </c>
      <c r="C575" s="69">
        <v>2020</v>
      </c>
      <c r="D575" s="98" t="s">
        <v>3279</v>
      </c>
      <c r="E575" s="58" t="s">
        <v>3280</v>
      </c>
      <c r="F575" s="99" t="s">
        <v>3281</v>
      </c>
      <c r="G575" s="115" t="s">
        <v>110</v>
      </c>
      <c r="H575" s="60" t="s">
        <v>58</v>
      </c>
      <c r="I575" s="60" t="s">
        <v>2160</v>
      </c>
      <c r="J575" s="61">
        <v>43850</v>
      </c>
      <c r="K575" s="62" t="str">
        <f>TEXT(J575,"DD/MM/AA")</f>
        <v>20/01/20</v>
      </c>
      <c r="L575" s="61">
        <v>44946</v>
      </c>
      <c r="M575" s="63" t="str">
        <f>TEXT(L575,"DD/MM/AA")</f>
        <v>20/01/23</v>
      </c>
      <c r="N575" s="62">
        <f>_xlfn.DAYS(CONTRATOS[[#This Row],[TÉRMINO]],CONTRATOS[[#This Row],[INÍCIO]])</f>
        <v>1096</v>
      </c>
      <c r="O575" s="64" t="str">
        <f ca="1">IF(ISBLANK(CONTRATOS[[#This Row],[TÉRMINO]]),"-",IF(ISNUMBER(CONTRATOS[[#This Row],[TÉRMINO]]),IF(CONTRATOS[[#This Row],[TÉRMINO]]&lt;TODAY(),"EXPIRADO",CONTRATOS[[#This Row],[TÉRMINO]]-TODAY()),"INDETERMINADO"))</f>
        <v>EXPIRADO</v>
      </c>
      <c r="P575" s="64" t="str">
        <f ca="1">IF(O575="EXPIRADO","EXPIRADO",(IF(O575&lt;=30,"INFERIOR A 30 DIAS",(IF(O575&lt;=60,"INFERIOR A 60 DIAS",(IF(O575&lt;=90,"INFERIOR A 90 DIAS",(IF(O575&lt;=120,"INFERIOR A 120 DIAS",(IF(O575&lt;150,"INFERIOR A 150 DIAS",(IF(O575=150,"150 DIAS","SUPERIOR A 150 DIAS")))))))))))))</f>
        <v>EXPIRADO</v>
      </c>
      <c r="Q575" s="64" t="str">
        <f ca="1">IF(CONTRATOS[[#This Row],[TÉRMINO]]="","VIGENTE",IF(CONTRATOS[[#This Row],[TÉRMINO]]&gt;=TODAY(),"VIGENTE","EXPIRADO"))</f>
        <v>EXPIRADO</v>
      </c>
      <c r="R575" s="72">
        <v>630000</v>
      </c>
      <c r="S575" s="65" t="s">
        <v>60</v>
      </c>
      <c r="T575" s="66">
        <f>IF(LEFT(AY575,3)="ARP",
    0,
    IFERROR(VLOOKUP(AY575,'M.11 Contratos execução'!A:V,17,FALSE),0)
)</f>
        <v>0</v>
      </c>
      <c r="U575" s="58" t="s">
        <v>98</v>
      </c>
      <c r="V575" s="58" t="s">
        <v>3282</v>
      </c>
      <c r="W575" s="96" t="str" cm="1">
        <f t="array" ref="W57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75" s="96">
        <f>CONTRATOS[[#This Row],[VALOR GLOBAL INICIAL]]</f>
        <v>630000</v>
      </c>
      <c r="Y575" s="67" t="s">
        <v>3283</v>
      </c>
      <c r="Z575" s="158"/>
      <c r="AA575" s="58" t="s">
        <v>64</v>
      </c>
      <c r="AB575" s="58"/>
      <c r="AC575" s="58"/>
      <c r="AD575" s="58" t="str">
        <f>IF(CONTRATOS[[#This Row],[DIAS_CONTRATO]]&lt;=1800,"PRAZO LEGAL",IF(CONTRATOS[[#This Row],[DIAS_CONTRATO]]&lt;=2130,"EXCEPCIONAL","EMERGENCIAL"))</f>
        <v>PRAZO LEGAL</v>
      </c>
      <c r="AE575" s="58" t="str">
        <f>YEAR(L575) &amp; " - " &amp; IF(MONTH(L575)&lt;=3, "1º Trimestre", IF(MONTH(L575)&lt;=6, "2º Trimestre", IF(MONTH(L575)&lt;=9, "3º Trimestre", IF(MONTH(L575)&lt;=12, "4º Trimestre"))))</f>
        <v>2023 - 1º Trimestre</v>
      </c>
      <c r="AF575" s="61">
        <f>CONTRATOS[[#This Row],[TÉRMINO]]-60</f>
        <v>44886</v>
      </c>
      <c r="AG575" s="116" t="str">
        <f>IF(Z575="","Sem informação", IF(Z575&lt;=AF575, "Dentro do prazo", "Fora do prazo"))</f>
        <v>Sem informação</v>
      </c>
      <c r="AH575" s="58" t="s">
        <v>1306</v>
      </c>
      <c r="AJ575" s="58" t="s">
        <v>69</v>
      </c>
      <c r="AK575" s="58" t="s">
        <v>69</v>
      </c>
      <c r="AL575" s="58" t="s">
        <v>69</v>
      </c>
      <c r="AM575" s="115" t="s">
        <v>69</v>
      </c>
      <c r="AN575" s="115" t="s">
        <v>69</v>
      </c>
      <c r="AO57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 ; ; ;coordenadoria.contratos@tjpa.jus.br</v>
      </c>
      <c r="AP575" s="143">
        <f ca="1">CONTRATOS[[#This Row],[TÉRMINO]]-TODAY()</f>
        <v>-1228</v>
      </c>
      <c r="AQ575" s="58" t="str">
        <f>IF(YEAR(CONTRATOS[[#This Row],[TÉRMINO]])=2024,INT((MONTH(CONTRATOS[[#This Row],[TÉRMINO]])+2)/3),"")</f>
        <v/>
      </c>
      <c r="AR575" s="58"/>
      <c r="AS575" s="58" t="str">
        <f ca="1">IF(TODAY()-AB575&gt;365,"Iniciar Processo de Reajuste","Aguardar anualidade")</f>
        <v>Iniciar Processo de Reajuste</v>
      </c>
      <c r="AT575" s="58" t="str">
        <f>_xlfn.CONCAT(TEXT(B575,"000"),"/",C575)</f>
        <v>002/2020</v>
      </c>
      <c r="AU575" s="58"/>
      <c r="AV575" s="58" t="str" cm="1">
        <f t="array" ref="AV575">IF(CONTRATOS[[#This Row],[NOME DO FISCAL ]]="Sem indicação",
   CONTRATOS[[#This Row],[NOME DO FISCAL ]],
   _xlfn.LET(
      _xlpm.s, " "&amp;TRIM(CONTRATOS[[#This Row],[NOME DO FISCAL ]]),
      _xlpm.n, LEN(_xlpm.s)-1,
      _xlpm.idx, _xlfn.SEQUENCE(1,_xlpm.n),
      _xlpm.letras, IF(MID(_xlpm.s,_xlpm.idx,1)=" ", MID(_xlpm.s,_xlpm.idx+1,1), ""),
      _xlfn.TEXTJOIN("",TRUE,_xlpm.letras)
   )
)</f>
        <v>Sem indicação</v>
      </c>
      <c r="AW575" s="57" t="str">
        <f>IF(CONTRATOS[[#This Row],[FISCAL DEMANDANTE]]="sem indicação",CONTRATOS[[#This Row],[FISCAL TECNICO]],CONTRATOS[[#This Row],[FISCAL DEMANDANTE]])</f>
        <v>Sem indicação</v>
      </c>
      <c r="AX575" s="540" t="str" cm="1">
        <f t="array" ref="AX57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75" s="58" t="str">
        <f>_xlfn.CONCAT(CONTRATOS[[#This Row],[ARP ou CONTRATO]],CONTRATOS[[#This Row],[N°ANO]])</f>
        <v>Contrato002/2020</v>
      </c>
      <c r="AZ575" s="293" t="str">
        <f>IF(ISNUMBER(FIND("8.666",AA575)),
"Nos termos da Portaria n° 3.615/2021-GP, a prorrogação de contratos administrativos deverá ser instaurada com antecedência mínima de 60 (sessenta) dias do término da vigência, mediante envio do respectivo expediente à SEADM, via SEI.",
IF(ISNUMBER(FIND("14.133",AA575)),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75" s="556"/>
    </row>
    <row r="576" spans="1:53" ht="107.25">
      <c r="A576" s="58" t="s">
        <v>2276</v>
      </c>
      <c r="B576" s="68" t="s">
        <v>955</v>
      </c>
      <c r="C576" s="69" t="s">
        <v>1797</v>
      </c>
      <c r="D576" s="57" t="s">
        <v>3284</v>
      </c>
      <c r="E576" s="58" t="s">
        <v>3285</v>
      </c>
      <c r="F576" s="59" t="s">
        <v>3286</v>
      </c>
      <c r="G576" s="115" t="s">
        <v>131</v>
      </c>
      <c r="H576" s="58" t="s">
        <v>543</v>
      </c>
      <c r="I576" s="60" t="s">
        <v>1799</v>
      </c>
      <c r="J576" s="61">
        <v>42649</v>
      </c>
      <c r="K576" s="62" t="str">
        <f>TEXT(J576,"DD/MM/AA")</f>
        <v>06/10/16</v>
      </c>
      <c r="L576" s="61">
        <v>44642</v>
      </c>
      <c r="M576" s="63" t="str">
        <f>TEXT(L576,"DD/MM/AA")</f>
        <v>22/03/22</v>
      </c>
      <c r="N576" s="62">
        <f>_xlfn.DAYS(CONTRATOS[[#This Row],[TÉRMINO]],CONTRATOS[[#This Row],[INÍCIO]])</f>
        <v>1993</v>
      </c>
      <c r="O576" s="64" t="str">
        <f ca="1">IF(ISBLANK(CONTRATOS[[#This Row],[TÉRMINO]]),"-",IF(ISNUMBER(CONTRATOS[[#This Row],[TÉRMINO]]),IF(CONTRATOS[[#This Row],[TÉRMINO]]&lt;TODAY(),"EXPIRADO",CONTRATOS[[#This Row],[TÉRMINO]]-TODAY()),"INDETERMINADO"))</f>
        <v>EXPIRADO</v>
      </c>
      <c r="P576" s="64" t="str">
        <f ca="1">IF(O576="EXPIRADO","EXPIRADO",(IF(O576&lt;=30,"INFERIOR A 30 DIAS",(IF(O576&lt;=60,"INFERIOR A 60 DIAS",(IF(O576&lt;=90,"INFERIOR A 90 DIAS",(IF(O576&lt;=120,"INFERIOR A 120 DIAS",(IF(O576&lt;150,"INFERIOR A 150 DIAS",(IF(O576=150,"150 DIAS","SUPERIOR A 150 DIAS")))))))))))))</f>
        <v>EXPIRADO</v>
      </c>
      <c r="Q576" s="64" t="str">
        <f ca="1">IF(CONTRATOS[[#This Row],[TÉRMINO]]="","VIGENTE",IF(CONTRATOS[[#This Row],[TÉRMINO]]&gt;=TODAY(),"VIGENTE","EXPIRADO"))</f>
        <v>EXPIRADO</v>
      </c>
      <c r="R576" s="72">
        <f>2650*12</f>
        <v>31800</v>
      </c>
      <c r="S576" s="65" t="s">
        <v>134</v>
      </c>
      <c r="T576" s="66">
        <f>IF(LEFT(AY576,3)="ARP",
    0,
    IFERROR(VLOOKUP(AY576,'M.11 Contratos execução'!A:V,17,FALSE),0)
)</f>
        <v>0</v>
      </c>
      <c r="U576" s="58" t="s">
        <v>78</v>
      </c>
      <c r="V576" s="58" t="s">
        <v>3287</v>
      </c>
      <c r="W576" s="96" t="str" cm="1">
        <f t="array" ref="W57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76" s="96">
        <f>CONTRATOS[[#This Row],[VALOR GLOBAL INICIAL]]</f>
        <v>31800</v>
      </c>
      <c r="Y576" s="67" t="s">
        <v>3288</v>
      </c>
      <c r="Z576" s="158"/>
      <c r="AA576" s="58" t="s">
        <v>64</v>
      </c>
      <c r="AB576" s="58"/>
      <c r="AC576" s="58"/>
      <c r="AD576" s="58" t="str">
        <f>IF(CONTRATOS[[#This Row],[DIAS_CONTRATO]]&lt;=1800,"PRAZO LEGAL",IF(CONTRATOS[[#This Row],[DIAS_CONTRATO]]&lt;=2130,"EXCEPCIONAL","EMERGENCIAL"))</f>
        <v>EXCEPCIONAL</v>
      </c>
      <c r="AE576" s="58" t="str">
        <f>YEAR(L576) &amp; " - " &amp; IF(MONTH(L576)&lt;=3, "1º Trimestre", IF(MONTH(L576)&lt;=6, "2º Trimestre", IF(MONTH(L576)&lt;=9, "3º Trimestre", IF(MONTH(L576)&lt;=12, "4º Trimestre"))))</f>
        <v>2022 - 1º Trimestre</v>
      </c>
      <c r="AF576" s="61">
        <f>CONTRATOS[[#This Row],[TÉRMINO]]-60</f>
        <v>44582</v>
      </c>
      <c r="AG576" s="116" t="str">
        <f>IF(Z576="","Sem informação", IF(Z576&lt;=AF576, "Dentro do prazo", "Fora do prazo"))</f>
        <v>Sem informação</v>
      </c>
      <c r="AH576" s="58" t="s">
        <v>1306</v>
      </c>
      <c r="AJ576" s="58" t="s">
        <v>69</v>
      </c>
      <c r="AK576" s="58" t="s">
        <v>3289</v>
      </c>
      <c r="AL576" s="58" t="s">
        <v>69</v>
      </c>
      <c r="AM576" s="58" t="s">
        <v>69</v>
      </c>
      <c r="AN576" s="58" t="s">
        <v>69</v>
      </c>
      <c r="AO576" s="145" t="s">
        <v>3290</v>
      </c>
      <c r="AP576" s="143">
        <f ca="1">CONTRATOS[[#This Row],[TÉRMINO]]-TODAY()</f>
        <v>-1532</v>
      </c>
      <c r="AQ576" s="58" t="str">
        <f>IF(YEAR(CONTRATOS[[#This Row],[TÉRMINO]])=2024,INT((MONTH(CONTRATOS[[#This Row],[TÉRMINO]])+2)/3),"")</f>
        <v/>
      </c>
      <c r="AR576" s="58"/>
      <c r="AS576" s="58" t="str">
        <f ca="1">IF(TODAY()-AB576&gt;365,"Iniciar Processo de Reajuste","Aguardar anualidade")</f>
        <v>Iniciar Processo de Reajuste</v>
      </c>
      <c r="AT576" s="58" t="str">
        <f>_xlfn.CONCAT(TEXT(B576,"000"),"/",C576)</f>
        <v>002/2016</v>
      </c>
      <c r="AU576" s="58"/>
      <c r="AV576" s="58" t="str" cm="1">
        <f t="array" ref="AV576">IF(CONTRATOS[[#This Row],[NOME DO FISCAL ]]="Sem indicação",
   CONTRATOS[[#This Row],[NOME DO FISCAL ]],
   _xlfn.LET(
      _xlpm.s, " "&amp;TRIM(CONTRATOS[[#This Row],[NOME DO FISCAL ]]),
      _xlpm.n, LEN(_xlpm.s)-1,
      _xlpm.idx, _xlfn.SEQUENCE(1,_xlpm.n),
      _xlpm.letras, IF(MID(_xlpm.s,_xlpm.idx,1)=" ", MID(_xlpm.s,_xlpm.idx+1,1), ""),
      _xlfn.TEXTJOIN("",TRUE,_xlpm.letras)
   )
)</f>
        <v>EMCR</v>
      </c>
      <c r="AW576" s="57" t="str">
        <f>IF(CONTRATOS[[#This Row],[FISCAL DEMANDANTE]]="sem indicação",CONTRATOS[[#This Row],[FISCAL TECNICO]],CONTRATOS[[#This Row],[FISCAL DEMANDANTE]])</f>
        <v>Elizabeth Maria Carneiro Raymundo</v>
      </c>
      <c r="AX576" s="540" t="str" cm="1">
        <f t="array" ref="AX57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76" s="58" t="str">
        <f>_xlfn.CONCAT(CONTRATOS[[#This Row],[ARP ou CONTRATO]],CONTRATOS[[#This Row],[N°ANO]])</f>
        <v>Contrato002/2016</v>
      </c>
      <c r="AZ576" s="293" t="str">
        <f>IF(ISNUMBER(FIND("8.666",AA576)),
"Nos termos da Portaria n° 3.615/2021-GP, a prorrogação de contratos administrativos deverá ser instaurada com antecedência mínima de 60 (sessenta) dias do término da vigência, mediante envio do respectivo expediente à SEADM, via SEI.",
IF(ISNUMBER(FIND("14.133",AA576)),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76" s="556"/>
    </row>
    <row r="577" spans="1:53" ht="60">
      <c r="A577" s="58" t="s">
        <v>2276</v>
      </c>
      <c r="B577" s="68" t="s">
        <v>1169</v>
      </c>
      <c r="C577" s="69" t="s">
        <v>1511</v>
      </c>
      <c r="D577" s="57" t="s">
        <v>3291</v>
      </c>
      <c r="E577" s="58" t="s">
        <v>1248</v>
      </c>
      <c r="F577" s="59" t="s">
        <v>3292</v>
      </c>
      <c r="G577" s="115" t="s">
        <v>412</v>
      </c>
      <c r="H577" s="60" t="s">
        <v>58</v>
      </c>
      <c r="I577" s="60" t="s">
        <v>3293</v>
      </c>
      <c r="J577" s="61">
        <v>42745</v>
      </c>
      <c r="K577" s="62" t="str">
        <f>TEXT(J577,"DD/MM/AA")</f>
        <v>10/01/17</v>
      </c>
      <c r="L577" s="61">
        <v>44661</v>
      </c>
      <c r="M577" s="63" t="str">
        <f>TEXT(L577,"DD/MM/AA")</f>
        <v>10/04/22</v>
      </c>
      <c r="N577" s="62">
        <f>_xlfn.DAYS(CONTRATOS[[#This Row],[TÉRMINO]],CONTRATOS[[#This Row],[INÍCIO]])</f>
        <v>1916</v>
      </c>
      <c r="O577" s="64" t="str">
        <f ca="1">IF(ISBLANK(CONTRATOS[[#This Row],[TÉRMINO]]),"-",IF(ISNUMBER(CONTRATOS[[#This Row],[TÉRMINO]]),IF(CONTRATOS[[#This Row],[TÉRMINO]]&lt;TODAY(),"EXPIRADO",CONTRATOS[[#This Row],[TÉRMINO]]-TODAY()),"INDETERMINADO"))</f>
        <v>EXPIRADO</v>
      </c>
      <c r="P577" s="64" t="str">
        <f ca="1">IF(O577="EXPIRADO","EXPIRADO",(IF(O577&lt;=30,"INFERIOR A 30 DIAS",(IF(O577&lt;=60,"INFERIOR A 60 DIAS",(IF(O577&lt;=90,"INFERIOR A 90 DIAS",(IF(O577&lt;=120,"INFERIOR A 120 DIAS",(IF(O577&lt;150,"INFERIOR A 150 DIAS",(IF(O577=150,"150 DIAS","SUPERIOR A 150 DIAS")))))))))))))</f>
        <v>EXPIRADO</v>
      </c>
      <c r="Q577" s="64" t="str">
        <f ca="1">IF(CONTRATOS[[#This Row],[TÉRMINO]]="","VIGENTE",IF(CONTRATOS[[#This Row],[TÉRMINO]]&gt;=TODAY(),"VIGENTE","EXPIRADO"))</f>
        <v>EXPIRADO</v>
      </c>
      <c r="R577" s="72">
        <v>845999.92</v>
      </c>
      <c r="S577" s="65" t="s">
        <v>60</v>
      </c>
      <c r="T577" s="66">
        <f>IF(LEFT(AY577,3)="ARP",
    0,
    IFERROR(VLOOKUP(AY577,'M.11 Contratos execução'!A:V,17,FALSE),0)
)</f>
        <v>0</v>
      </c>
      <c r="U577" s="58" t="s">
        <v>61</v>
      </c>
      <c r="V577" s="58" t="s">
        <v>3294</v>
      </c>
      <c r="W577" s="96" t="str" cm="1">
        <f t="array" ref="W57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77" s="96">
        <f>CONTRATOS[[#This Row],[VALOR GLOBAL INICIAL]]</f>
        <v>845999.92</v>
      </c>
      <c r="Y577" s="67" t="s">
        <v>3295</v>
      </c>
      <c r="Z577" s="158"/>
      <c r="AA577" s="58" t="s">
        <v>64</v>
      </c>
      <c r="AB577" s="58"/>
      <c r="AC577" s="58"/>
      <c r="AD577" s="58" t="str">
        <f>IF(CONTRATOS[[#This Row],[DIAS_CONTRATO]]&lt;=1800,"PRAZO LEGAL",IF(CONTRATOS[[#This Row],[DIAS_CONTRATO]]&lt;=2130,"EXCEPCIONAL","EMERGENCIAL"))</f>
        <v>EXCEPCIONAL</v>
      </c>
      <c r="AE577" s="58" t="str">
        <f>YEAR(L577) &amp; " - " &amp; IF(MONTH(L577)&lt;=3, "1º Trimestre", IF(MONTH(L577)&lt;=6, "2º Trimestre", IF(MONTH(L577)&lt;=9, "3º Trimestre", IF(MONTH(L577)&lt;=12, "4º Trimestre"))))</f>
        <v>2022 - 2º Trimestre</v>
      </c>
      <c r="AF577" s="61">
        <f>CONTRATOS[[#This Row],[TÉRMINO]]-60</f>
        <v>44601</v>
      </c>
      <c r="AG577" s="116" t="str">
        <f>IF(Z577="","Sem informação", IF(Z577&lt;=AF577, "Dentro do prazo", "Fora do prazo"))</f>
        <v>Sem informação</v>
      </c>
      <c r="AH577" s="58" t="s">
        <v>1306</v>
      </c>
      <c r="AJ577" s="58" t="s">
        <v>69</v>
      </c>
      <c r="AK577" s="58" t="s">
        <v>69</v>
      </c>
      <c r="AL577" s="58" t="s">
        <v>69</v>
      </c>
      <c r="AM577" s="58" t="s">
        <v>69</v>
      </c>
      <c r="AN577" s="58" t="s">
        <v>69</v>
      </c>
      <c r="AO57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 ; ; ;coordenadoria.contratos@tjpa.jus.br</v>
      </c>
      <c r="AP577" s="143">
        <f ca="1">CONTRATOS[[#This Row],[TÉRMINO]]-TODAY()</f>
        <v>-1513</v>
      </c>
      <c r="AQ577" s="58" t="str">
        <f>IF(YEAR(CONTRATOS[[#This Row],[TÉRMINO]])=2024,INT((MONTH(CONTRATOS[[#This Row],[TÉRMINO]])+2)/3),"")</f>
        <v/>
      </c>
      <c r="AR577" s="58"/>
      <c r="AS577" s="58" t="str">
        <f ca="1">IF(TODAY()-AB577&gt;365,"Iniciar Processo de Reajuste","Aguardar anualidade")</f>
        <v>Iniciar Processo de Reajuste</v>
      </c>
      <c r="AT577" s="58" t="str">
        <f>_xlfn.CONCAT(TEXT(B577,"000"),"/",C577)</f>
        <v>003/2017</v>
      </c>
      <c r="AU577" s="58"/>
      <c r="AV577" s="58" t="str" cm="1">
        <f t="array" ref="AV577">IF(CONTRATOS[[#This Row],[NOME DO FISCAL ]]="Sem indicação",
   CONTRATOS[[#This Row],[NOME DO FISCAL ]],
   _xlfn.LET(
      _xlpm.s, " "&amp;TRIM(CONTRATOS[[#This Row],[NOME DO FISCAL ]]),
      _xlpm.n, LEN(_xlpm.s)-1,
      _xlpm.idx, _xlfn.SEQUENCE(1,_xlpm.n),
      _xlpm.letras, IF(MID(_xlpm.s,_xlpm.idx,1)=" ", MID(_xlpm.s,_xlpm.idx+1,1), ""),
      _xlfn.TEXTJOIN("",TRUE,_xlpm.letras)
   )
)</f>
        <v>Sem indicação</v>
      </c>
      <c r="AW577" s="57" t="str">
        <f>IF(CONTRATOS[[#This Row],[FISCAL DEMANDANTE]]="sem indicação",CONTRATOS[[#This Row],[FISCAL TECNICO]],CONTRATOS[[#This Row],[FISCAL DEMANDANTE]])</f>
        <v>Sem indicação</v>
      </c>
      <c r="AX577" s="540" t="str" cm="1">
        <f t="array" ref="AX57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77" s="58" t="str">
        <f>_xlfn.CONCAT(CONTRATOS[[#This Row],[ARP ou CONTRATO]],CONTRATOS[[#This Row],[N°ANO]])</f>
        <v>Contrato003/2017</v>
      </c>
      <c r="AZ577" s="293" t="str">
        <f>IF(ISNUMBER(FIND("8.666",AA577)),
"Nos termos da Portaria n° 3.615/2021-GP, a prorrogação de contratos administrativos deverá ser instaurada com antecedência mínima de 60 (sessenta) dias do término da vigência, mediante envio do respectivo expediente à SEADM, via SEI.",
IF(ISNUMBER(FIND("14.133",AA577)),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77" s="556"/>
    </row>
    <row r="578" spans="1:53" ht="84">
      <c r="A578" s="58" t="s">
        <v>2276</v>
      </c>
      <c r="B578" s="68" t="s">
        <v>1052</v>
      </c>
      <c r="C578" s="69" t="s">
        <v>1797</v>
      </c>
      <c r="D578" s="57" t="s">
        <v>1198</v>
      </c>
      <c r="E578" s="58" t="s">
        <v>1177</v>
      </c>
      <c r="F578" s="59" t="s">
        <v>3296</v>
      </c>
      <c r="G578" s="115" t="s">
        <v>57</v>
      </c>
      <c r="H578" s="58" t="s">
        <v>327</v>
      </c>
      <c r="I578" s="60" t="s">
        <v>3297</v>
      </c>
      <c r="J578" s="61">
        <v>42392</v>
      </c>
      <c r="K578" s="62" t="str">
        <f>TEXT(J578,"DD/MM/AA")</f>
        <v>23/01/16</v>
      </c>
      <c r="L578" s="61">
        <v>44584</v>
      </c>
      <c r="M578" s="63" t="str">
        <f>TEXT(L578,"DD/MM/AA")</f>
        <v>23/01/22</v>
      </c>
      <c r="N578" s="62">
        <f>_xlfn.DAYS(CONTRATOS[[#This Row],[TÉRMINO]],CONTRATOS[[#This Row],[INÍCIO]])</f>
        <v>2192</v>
      </c>
      <c r="O578" s="64" t="str">
        <f ca="1">IF(ISBLANK(CONTRATOS[[#This Row],[TÉRMINO]]),"-",IF(ISNUMBER(CONTRATOS[[#This Row],[TÉRMINO]]),IF(CONTRATOS[[#This Row],[TÉRMINO]]&lt;TODAY(),"EXPIRADO",CONTRATOS[[#This Row],[TÉRMINO]]-TODAY()),"INDETERMINADO"))</f>
        <v>EXPIRADO</v>
      </c>
      <c r="P578" s="64" t="str">
        <f ca="1">IF(O578="EXPIRADO","EXPIRADO",(IF(O578&lt;=30,"INFERIOR A 30 DIAS",(IF(O578&lt;=60,"INFERIOR A 60 DIAS",(IF(O578&lt;=90,"INFERIOR A 90 DIAS",(IF(O578&lt;=120,"INFERIOR A 120 DIAS",(IF(O578&lt;150,"INFERIOR A 150 DIAS",(IF(O578=150,"150 DIAS","SUPERIOR A 150 DIAS")))))))))))))</f>
        <v>EXPIRADO</v>
      </c>
      <c r="Q578" s="64" t="str">
        <f ca="1">IF(CONTRATOS[[#This Row],[TÉRMINO]]="","VIGENTE",IF(CONTRATOS[[#This Row],[TÉRMINO]]&gt;=TODAY(),"VIGENTE","EXPIRADO"))</f>
        <v>EXPIRADO</v>
      </c>
      <c r="R578" s="293">
        <v>329780.45</v>
      </c>
      <c r="S578" s="65" t="s">
        <v>60</v>
      </c>
      <c r="T578" s="66">
        <f>IF(LEFT(AY578,3)="ARP",
    0,
    IFERROR(VLOOKUP(AY578,'M.11 Contratos execução'!A:V,17,FALSE),0)
)</f>
        <v>0</v>
      </c>
      <c r="U578" s="58" t="s">
        <v>61</v>
      </c>
      <c r="V578" s="58" t="s">
        <v>3298</v>
      </c>
      <c r="W578" s="96" t="str" cm="1">
        <f t="array" ref="W57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78" s="96">
        <f>CONTRATOS[[#This Row],[VALOR GLOBAL INICIAL]]</f>
        <v>329780.45</v>
      </c>
      <c r="Y578" s="67" t="s">
        <v>3299</v>
      </c>
      <c r="Z578" s="158"/>
      <c r="AA578" s="58" t="s">
        <v>64</v>
      </c>
      <c r="AB578" s="58"/>
      <c r="AC578" s="58"/>
      <c r="AD578" s="58" t="str">
        <f>IF(CONTRATOS[[#This Row],[DIAS_CONTRATO]]&lt;=1800,"PRAZO LEGAL",IF(CONTRATOS[[#This Row],[DIAS_CONTRATO]]&lt;=2130,"EXCEPCIONAL","EMERGENCIAL"))</f>
        <v>EMERGENCIAL</v>
      </c>
      <c r="AE578" s="58" t="str">
        <f>YEAR(L578) &amp; " - " &amp; IF(MONTH(L578)&lt;=3, "1º Trimestre", IF(MONTH(L578)&lt;=6, "2º Trimestre", IF(MONTH(L578)&lt;=9, "3º Trimestre", IF(MONTH(L578)&lt;=12, "4º Trimestre"))))</f>
        <v>2022 - 1º Trimestre</v>
      </c>
      <c r="AF578" s="61">
        <f>CONTRATOS[[#This Row],[TÉRMINO]]-60</f>
        <v>44524</v>
      </c>
      <c r="AG578" s="116" t="str">
        <f>IF(Z578="","Sem informação", IF(Z578&lt;=AF578, "Dentro do prazo", "Fora do prazo"))</f>
        <v>Sem informação</v>
      </c>
      <c r="AH578" s="58" t="s">
        <v>1306</v>
      </c>
      <c r="AJ578" s="58" t="s">
        <v>69</v>
      </c>
      <c r="AK578" s="58" t="s">
        <v>69</v>
      </c>
      <c r="AL578" s="58" t="s">
        <v>69</v>
      </c>
      <c r="AM578" s="58" t="s">
        <v>69</v>
      </c>
      <c r="AN578" s="58" t="s">
        <v>69</v>
      </c>
      <c r="AO57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 ; ; ;coordenadoria.contratos@tjpa.jus.br</v>
      </c>
      <c r="AP578" s="143">
        <f ca="1">CONTRATOS[[#This Row],[TÉRMINO]]-TODAY()</f>
        <v>-1590</v>
      </c>
      <c r="AQ578" s="58" t="str">
        <f>IF(YEAR(CONTRATOS[[#This Row],[TÉRMINO]])=2024,INT((MONTH(CONTRATOS[[#This Row],[TÉRMINO]])+2)/3),"")</f>
        <v/>
      </c>
      <c r="AR578" s="58"/>
      <c r="AS578" s="58" t="str">
        <f ca="1">IF(TODAY()-AB578&gt;365,"Iniciar Processo de Reajuste","Aguardar anualidade")</f>
        <v>Iniciar Processo de Reajuste</v>
      </c>
      <c r="AT578" s="58" t="str">
        <f>_xlfn.CONCAT(TEXT(B578,"000"),"/",C578)</f>
        <v>004/2016</v>
      </c>
      <c r="AU578" s="58"/>
      <c r="AV578" s="58" t="str" cm="1">
        <f t="array" ref="AV578">IF(CONTRATOS[[#This Row],[NOME DO FISCAL ]]="Sem indicação",
   CONTRATOS[[#This Row],[NOME DO FISCAL ]],
   _xlfn.LET(
      _xlpm.s, " "&amp;TRIM(CONTRATOS[[#This Row],[NOME DO FISCAL ]]),
      _xlpm.n, LEN(_xlpm.s)-1,
      _xlpm.idx, _xlfn.SEQUENCE(1,_xlpm.n),
      _xlpm.letras, IF(MID(_xlpm.s,_xlpm.idx,1)=" ", MID(_xlpm.s,_xlpm.idx+1,1), ""),
      _xlfn.TEXTJOIN("",TRUE,_xlpm.letras)
   )
)</f>
        <v>Sem indicação</v>
      </c>
      <c r="AW578" s="57" t="str">
        <f>IF(CONTRATOS[[#This Row],[FISCAL DEMANDANTE]]="sem indicação",CONTRATOS[[#This Row],[FISCAL TECNICO]],CONTRATOS[[#This Row],[FISCAL DEMANDANTE]])</f>
        <v>Sem indicação</v>
      </c>
      <c r="AX578" s="540" t="str" cm="1">
        <f t="array" ref="AX57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78" s="58" t="str">
        <f>_xlfn.CONCAT(CONTRATOS[[#This Row],[ARP ou CONTRATO]],CONTRATOS[[#This Row],[N°ANO]])</f>
        <v>Contrato004/2016</v>
      </c>
      <c r="AZ578" s="293" t="str">
        <f>IF(ISNUMBER(FIND("8.666",AA578)),
"Nos termos da Portaria n° 3.615/2021-GP, a prorrogação de contratos administrativos deverá ser instaurada com antecedência mínima de 60 (sessenta) dias do término da vigência, mediante envio do respectivo expediente à SEADM, via SEI.",
IF(ISNUMBER(FIND("14.133",AA578)),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78" s="556"/>
    </row>
    <row r="579" spans="1:53" ht="60">
      <c r="A579" s="58" t="s">
        <v>2276</v>
      </c>
      <c r="B579" s="68" t="s">
        <v>921</v>
      </c>
      <c r="C579" s="93">
        <v>2023</v>
      </c>
      <c r="D579" s="57" t="s">
        <v>3300</v>
      </c>
      <c r="E579" s="58" t="s">
        <v>3301</v>
      </c>
      <c r="F579" s="138" t="s">
        <v>3302</v>
      </c>
      <c r="G579" s="115" t="s">
        <v>1658</v>
      </c>
      <c r="H579" s="58" t="s">
        <v>132</v>
      </c>
      <c r="I579" s="60" t="s">
        <v>133</v>
      </c>
      <c r="J579" s="61">
        <v>44945</v>
      </c>
      <c r="K579" s="62" t="str">
        <f>TEXT(J579,"DD/MM/AA")</f>
        <v>19/01/23</v>
      </c>
      <c r="L579" s="61">
        <v>44945</v>
      </c>
      <c r="M579" s="63" t="str">
        <f>TEXT(L579,"DD/MM/AA")</f>
        <v>19/01/23</v>
      </c>
      <c r="N579" s="115">
        <f>_xlfn.DAYS(CONTRATOS[[#This Row],[TÉRMINO]],CONTRATOS[[#This Row],[INÍCIO]])</f>
        <v>0</v>
      </c>
      <c r="O579" s="64" t="str">
        <f ca="1">IF(ISBLANK(CONTRATOS[[#This Row],[TÉRMINO]]),"-",IF(ISNUMBER(CONTRATOS[[#This Row],[TÉRMINO]]),IF(CONTRATOS[[#This Row],[TÉRMINO]]&lt;TODAY(),"EXPIRADO",CONTRATOS[[#This Row],[TÉRMINO]]-TODAY()),"INDETERMINADO"))</f>
        <v>EXPIRADO</v>
      </c>
      <c r="P579" s="64" t="str">
        <f ca="1">IF(O579="EXPIRADO","EXPIRADO",(IF(O579&lt;=30,"INFERIOR A 30 DIAS",(IF(O579&lt;=60,"INFERIOR A 60 DIAS",(IF(O579&lt;=90,"INFERIOR A 90 DIAS",(IF(O579&lt;=120,"INFERIOR A 120 DIAS",(IF(O579&lt;150,"INFERIOR A 150 DIAS",(IF(O579=150,"150 DIAS","SUPERIOR A 150 DIAS")))))))))))))</f>
        <v>EXPIRADO</v>
      </c>
      <c r="Q579" s="64" t="str">
        <f ca="1">IF(CONTRATOS[[#This Row],[TÉRMINO]]="","VIGENTE",IF(CONTRATOS[[#This Row],[TÉRMINO]]&gt;=TODAY(),"VIGENTE","EXPIRADO"))</f>
        <v>EXPIRADO</v>
      </c>
      <c r="R579" s="72">
        <v>1682.91</v>
      </c>
      <c r="S579" s="65" t="s">
        <v>3303</v>
      </c>
      <c r="T579" s="66">
        <f>IF(LEFT(AY579,3)="ARP",
    0,
    IFERROR(VLOOKUP(AY579,'M.11 Contratos execução'!A:V,17,FALSE),0)
)</f>
        <v>0</v>
      </c>
      <c r="U579" s="58" t="s">
        <v>78</v>
      </c>
      <c r="V579" s="58" t="s">
        <v>3304</v>
      </c>
      <c r="W579" s="96" t="str" cm="1">
        <f t="array" ref="W57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79" s="96">
        <f>CONTRATOS[[#This Row],[VALOR GLOBAL INICIAL]]</f>
        <v>1682.91</v>
      </c>
      <c r="Y579" s="67"/>
      <c r="AA579" s="58" t="s">
        <v>64</v>
      </c>
      <c r="AB579" s="58"/>
      <c r="AC579" s="58"/>
      <c r="AD579" s="116" t="str">
        <f>IF(CONTRATOS[[#This Row],[DIAS_CONTRATO]]&lt;=1800,"PRAZO LEGAL",IF(CONTRATOS[[#This Row],[DIAS_CONTRATO]]&lt;=2130,"EXCEPCIONAL","EMERGENCIAL"))</f>
        <v>PRAZO LEGAL</v>
      </c>
      <c r="AE579" s="58" t="str">
        <f>YEAR(L579) &amp; " - " &amp; IF(MONTH(L579)&lt;=3, "1º Trimestre", IF(MONTH(L579)&lt;=6, "2º Trimestre", IF(MONTH(L579)&lt;=9, "3º Trimestre", IF(MONTH(L579)&lt;=12, "4º Trimestre"))))</f>
        <v>2023 - 1º Trimestre</v>
      </c>
      <c r="AF579" s="130">
        <f>CONTRATOS[[#This Row],[TÉRMINO]]-60</f>
        <v>44885</v>
      </c>
      <c r="AG579" s="116" t="str">
        <f>IF(Z579="","Sem informação", IF(Z579&lt;=AF579, "Dentro do prazo", "Fora do prazo"))</f>
        <v>Sem informação</v>
      </c>
      <c r="AH579" s="58"/>
      <c r="AJ579" s="58" t="s">
        <v>138</v>
      </c>
      <c r="AK579" s="58" t="s">
        <v>138</v>
      </c>
      <c r="AL579" s="58" t="s">
        <v>69</v>
      </c>
      <c r="AM579" s="115" t="s">
        <v>69</v>
      </c>
      <c r="AN579" s="115" t="s">
        <v>69</v>
      </c>
      <c r="AO579" s="134" t="s">
        <v>2457</v>
      </c>
      <c r="AP579" s="143">
        <f ca="1">CONTRATOS[[#This Row],[TÉRMINO]]-TODAY()</f>
        <v>-1229</v>
      </c>
      <c r="AQ579" s="58" t="str">
        <f>IF(YEAR(CONTRATOS[[#This Row],[TÉRMINO]])=2024,INT((MONTH(CONTRATOS[[#This Row],[TÉRMINO]])+2)/3),"")</f>
        <v/>
      </c>
      <c r="AR579" s="58"/>
      <c r="AS579" s="58" t="str">
        <f ca="1">IF(TODAY()-AB579&gt;365,"Iniciar Processo de Reajuste","Aguardar anualidade")</f>
        <v>Iniciar Processo de Reajuste</v>
      </c>
      <c r="AT579" s="58" t="str">
        <f>_xlfn.CONCAT(TEXT(B579,"000"),"/",C579)</f>
        <v>005/2023</v>
      </c>
      <c r="AU579" s="58"/>
      <c r="AV579" s="58" t="str" cm="1">
        <f t="array" ref="AV579">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579" s="57" t="str">
        <f>IF(CONTRATOS[[#This Row],[FISCAL DEMANDANTE]]="sem indicação",CONTRATOS[[#This Row],[FISCAL TECNICO]],CONTRATOS[[#This Row],[FISCAL DEMANDANTE]])</f>
        <v>Jose Nasareno de Macedo Silva</v>
      </c>
      <c r="AX579" s="540" t="str" cm="1">
        <f t="array" ref="AX57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79" s="58" t="str">
        <f>_xlfn.CONCAT(CONTRATOS[[#This Row],[ARP ou CONTRATO]],CONTRATOS[[#This Row],[N°ANO]])</f>
        <v>Contrato005/2023</v>
      </c>
      <c r="AZ579" s="293" t="str">
        <f>IF(ISNUMBER(FIND("8.666",AA579)),
"Nos termos da Portaria n° 3.615/2021-GP, a prorrogação de contratos administrativos deverá ser instaurada com antecedência mínima de 60 (sessenta) dias do término da vigência, mediante envio do respectivo expediente à SEADM, via SEI.",
IF(ISNUMBER(FIND("14.133",AA579)),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79" s="556"/>
    </row>
    <row r="580" spans="1:53" ht="60">
      <c r="A580" s="58" t="s">
        <v>2276</v>
      </c>
      <c r="B580" s="57" t="s">
        <v>921</v>
      </c>
      <c r="C580" s="69">
        <v>2022</v>
      </c>
      <c r="D580" s="57" t="s">
        <v>3305</v>
      </c>
      <c r="E580" s="58" t="s">
        <v>3306</v>
      </c>
      <c r="F580" s="59" t="s">
        <v>3307</v>
      </c>
      <c r="G580" s="115" t="s">
        <v>1658</v>
      </c>
      <c r="H580" s="58" t="s">
        <v>132</v>
      </c>
      <c r="I580" s="60" t="s">
        <v>133</v>
      </c>
      <c r="J580" s="61">
        <v>44595</v>
      </c>
      <c r="K580" s="62" t="str">
        <f>TEXT(J580,"DD/MM/AA")</f>
        <v>03/02/22</v>
      </c>
      <c r="L580" s="61">
        <v>44595</v>
      </c>
      <c r="M580" s="63" t="str">
        <f>TEXT(L580,"DD/MM/AA")</f>
        <v>03/02/22</v>
      </c>
      <c r="N580" s="115">
        <f>_xlfn.DAYS(CONTRATOS[[#This Row],[TÉRMINO]],CONTRATOS[[#This Row],[INÍCIO]])</f>
        <v>0</v>
      </c>
      <c r="O580" s="64" t="str">
        <f ca="1">IF(ISBLANK(CONTRATOS[[#This Row],[TÉRMINO]]),"-",IF(ISNUMBER(CONTRATOS[[#This Row],[TÉRMINO]]),IF(CONTRATOS[[#This Row],[TÉRMINO]]&lt;TODAY(),"EXPIRADO",CONTRATOS[[#This Row],[TÉRMINO]]-TODAY()),"INDETERMINADO"))</f>
        <v>EXPIRADO</v>
      </c>
      <c r="P580" s="64" t="str">
        <f ca="1">IF(O580="EXPIRADO","EXPIRADO",(IF(O580&lt;=30,"INFERIOR A 30 DIAS",(IF(O580&lt;=60,"INFERIOR A 60 DIAS",(IF(O580&lt;=90,"INFERIOR A 90 DIAS",(IF(O580&lt;=120,"INFERIOR A 120 DIAS",(IF(O580&lt;150,"INFERIOR A 150 DIAS",(IF(O580=150,"150 DIAS","SUPERIOR A 150 DIAS")))))))))))))</f>
        <v>EXPIRADO</v>
      </c>
      <c r="Q580" s="64" t="str">
        <f ca="1">IF(CONTRATOS[[#This Row],[TÉRMINO]]="","VIGENTE",IF(CONTRATOS[[#This Row],[TÉRMINO]]&gt;=TODAY(),"VIGENTE","EXPIRADO"))</f>
        <v>EXPIRADO</v>
      </c>
      <c r="R580" s="72">
        <v>600.83000000000004</v>
      </c>
      <c r="S580" s="65" t="s">
        <v>3303</v>
      </c>
      <c r="T580" s="66">
        <f>IF(LEFT(AY580,3)="ARP",
    0,
    IFERROR(VLOOKUP(AY580,'M.11 Contratos execução'!A:V,17,FALSE),0)
)</f>
        <v>0</v>
      </c>
      <c r="U580" s="58" t="s">
        <v>78</v>
      </c>
      <c r="V580" s="58" t="s">
        <v>3308</v>
      </c>
      <c r="W580" s="96" t="str" cm="1">
        <f t="array" ref="W58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80" s="96">
        <f>CONTRATOS[[#This Row],[VALOR GLOBAL INICIAL]]</f>
        <v>600.83000000000004</v>
      </c>
      <c r="Y580" s="67"/>
      <c r="AA580" s="58" t="s">
        <v>64</v>
      </c>
      <c r="AB580" s="58"/>
      <c r="AC580" s="58"/>
      <c r="AD580" s="116" t="str">
        <f>IF(CONTRATOS[[#This Row],[DIAS_CONTRATO]]&lt;=1800,"PRAZO LEGAL",IF(CONTRATOS[[#This Row],[DIAS_CONTRATO]]&lt;=2130,"EXCEPCIONAL","EMERGENCIAL"))</f>
        <v>PRAZO LEGAL</v>
      </c>
      <c r="AE580" s="58" t="str">
        <f>YEAR(L580) &amp; " - " &amp; IF(MONTH(L580)&lt;=3, "1º Trimestre", IF(MONTH(L580)&lt;=6, "2º Trimestre", IF(MONTH(L580)&lt;=9, "3º Trimestre", IF(MONTH(L580)&lt;=12, "4º Trimestre"))))</f>
        <v>2022 - 1º Trimestre</v>
      </c>
      <c r="AF580" s="130">
        <f>CONTRATOS[[#This Row],[TÉRMINO]]-60</f>
        <v>44535</v>
      </c>
      <c r="AG580" s="116" t="str">
        <f>IF(Z580="","Sem informação", IF(Z580&lt;=AF580, "Dentro do prazo", "Fora do prazo"))</f>
        <v>Sem informação</v>
      </c>
      <c r="AH580" s="58"/>
      <c r="AJ580" s="58" t="s">
        <v>138</v>
      </c>
      <c r="AK580" s="58" t="s">
        <v>138</v>
      </c>
      <c r="AL580" s="58" t="s">
        <v>69</v>
      </c>
      <c r="AM580" s="115" t="s">
        <v>69</v>
      </c>
      <c r="AN580" s="115" t="s">
        <v>69</v>
      </c>
      <c r="AO580" s="134" t="s">
        <v>2457</v>
      </c>
      <c r="AP580" s="143">
        <f ca="1">CONTRATOS[[#This Row],[TÉRMINO]]-TODAY()</f>
        <v>-1579</v>
      </c>
      <c r="AQ580" s="58" t="str">
        <f>IF(YEAR(CONTRATOS[[#This Row],[TÉRMINO]])=2024,INT((MONTH(CONTRATOS[[#This Row],[TÉRMINO]])+2)/3),"")</f>
        <v/>
      </c>
      <c r="AR580" s="58"/>
      <c r="AS580" s="58" t="str">
        <f ca="1">IF(TODAY()-AB580&gt;365,"Iniciar Processo de Reajuste","Aguardar anualidade")</f>
        <v>Iniciar Processo de Reajuste</v>
      </c>
      <c r="AT580" s="58" t="str">
        <f>_xlfn.CONCAT(TEXT(B580,"000"),"/",C580)</f>
        <v>005/2022</v>
      </c>
      <c r="AU580" s="58"/>
      <c r="AV580" s="58" t="str" cm="1">
        <f t="array" ref="AV580">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580" s="57" t="str">
        <f>IF(CONTRATOS[[#This Row],[FISCAL DEMANDANTE]]="sem indicação",CONTRATOS[[#This Row],[FISCAL TECNICO]],CONTRATOS[[#This Row],[FISCAL DEMANDANTE]])</f>
        <v>Jose Nasareno de Macedo Silva</v>
      </c>
      <c r="AX580" s="540" t="str" cm="1">
        <f t="array" ref="AX58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80" s="58" t="str">
        <f>_xlfn.CONCAT(CONTRATOS[[#This Row],[ARP ou CONTRATO]],CONTRATOS[[#This Row],[N°ANO]])</f>
        <v>Contrato005/2022</v>
      </c>
      <c r="AZ580" s="293" t="str">
        <f>IF(ISNUMBER(FIND("8.666",AA580)),
"Nos termos da Portaria n° 3.615/2021-GP, a prorrogação de contratos administrativos deverá ser instaurada com antecedência mínima de 60 (sessenta) dias do término da vigência, mediante envio do respectivo expediente à SEADM, via SEI.",
IF(ISNUMBER(FIND("14.133",AA580)),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80" s="556"/>
    </row>
    <row r="581" spans="1:53" ht="60">
      <c r="A581" s="58" t="s">
        <v>2276</v>
      </c>
      <c r="B581" s="68" t="s">
        <v>1071</v>
      </c>
      <c r="C581" s="93">
        <v>2023</v>
      </c>
      <c r="D581" s="57" t="s">
        <v>3309</v>
      </c>
      <c r="E581" s="58" t="s">
        <v>3310</v>
      </c>
      <c r="F581" s="59" t="s">
        <v>3302</v>
      </c>
      <c r="G581" s="115" t="s">
        <v>1658</v>
      </c>
      <c r="H581" s="58" t="s">
        <v>132</v>
      </c>
      <c r="I581" s="60" t="s">
        <v>133</v>
      </c>
      <c r="J581" s="61">
        <v>44951</v>
      </c>
      <c r="K581" s="62" t="str">
        <f>TEXT(J581,"DD/MM/AA")</f>
        <v>25/01/23</v>
      </c>
      <c r="L581" s="61">
        <v>44951</v>
      </c>
      <c r="M581" s="63" t="str">
        <f>TEXT(L581,"DD/MM/AA")</f>
        <v>25/01/23</v>
      </c>
      <c r="N581" s="115">
        <f>_xlfn.DAYS(CONTRATOS[[#This Row],[TÉRMINO]],CONTRATOS[[#This Row],[INÍCIO]])</f>
        <v>0</v>
      </c>
      <c r="O581" s="64" t="str">
        <f ca="1">IF(ISBLANK(CONTRATOS[[#This Row],[TÉRMINO]]),"-",IF(ISNUMBER(CONTRATOS[[#This Row],[TÉRMINO]]),IF(CONTRATOS[[#This Row],[TÉRMINO]]&lt;TODAY(),"EXPIRADO",CONTRATOS[[#This Row],[TÉRMINO]]-TODAY()),"INDETERMINADO"))</f>
        <v>EXPIRADO</v>
      </c>
      <c r="P581" s="64" t="str">
        <f ca="1">IF(O581="EXPIRADO","EXPIRADO",(IF(O581&lt;=30,"INFERIOR A 30 DIAS",(IF(O581&lt;=60,"INFERIOR A 60 DIAS",(IF(O581&lt;=90,"INFERIOR A 90 DIAS",(IF(O581&lt;=120,"INFERIOR A 120 DIAS",(IF(O581&lt;150,"INFERIOR A 150 DIAS",(IF(O581=150,"150 DIAS","SUPERIOR A 150 DIAS")))))))))))))</f>
        <v>EXPIRADO</v>
      </c>
      <c r="Q581" s="64" t="str">
        <f ca="1">IF(CONTRATOS[[#This Row],[TÉRMINO]]="","VIGENTE",IF(CONTRATOS[[#This Row],[TÉRMINO]]&gt;=TODAY(),"VIGENTE","EXPIRADO"))</f>
        <v>EXPIRADO</v>
      </c>
      <c r="R581" s="293">
        <v>287.62</v>
      </c>
      <c r="S581" s="65" t="s">
        <v>3303</v>
      </c>
      <c r="T581" s="66">
        <f>IF(LEFT(AY581,3)="ARP",
    0,
    IFERROR(VLOOKUP(AY581,'M.11 Contratos execução'!A:V,17,FALSE),0)
)</f>
        <v>0</v>
      </c>
      <c r="U581" s="58" t="s">
        <v>78</v>
      </c>
      <c r="V581" s="58" t="s">
        <v>3311</v>
      </c>
      <c r="W581" s="96" t="str" cm="1">
        <f t="array" ref="W58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81" s="96">
        <f>CONTRATOS[[#This Row],[VALOR GLOBAL INICIAL]]</f>
        <v>287.62</v>
      </c>
      <c r="Y581" s="67"/>
      <c r="AA581" s="58" t="s">
        <v>64</v>
      </c>
      <c r="AB581" s="58"/>
      <c r="AC581" s="58"/>
      <c r="AD581" s="116" t="str">
        <f>IF(CONTRATOS[[#This Row],[DIAS_CONTRATO]]&lt;=1800,"PRAZO LEGAL",IF(CONTRATOS[[#This Row],[DIAS_CONTRATO]]&lt;=2130,"EXCEPCIONAL","EMERGENCIAL"))</f>
        <v>PRAZO LEGAL</v>
      </c>
      <c r="AE581" s="58" t="str">
        <f>YEAR(L581) &amp; " - " &amp; IF(MONTH(L581)&lt;=3, "1º Trimestre", IF(MONTH(L581)&lt;=6, "2º Trimestre", IF(MONTH(L581)&lt;=9, "3º Trimestre", IF(MONTH(L581)&lt;=12, "4º Trimestre"))))</f>
        <v>2023 - 1º Trimestre</v>
      </c>
      <c r="AF581" s="130">
        <f>CONTRATOS[[#This Row],[TÉRMINO]]-60</f>
        <v>44891</v>
      </c>
      <c r="AG581" s="116" t="str">
        <f>IF(Z581="","Sem informação", IF(Z581&lt;=AF581, "Dentro do prazo", "Fora do prazo"))</f>
        <v>Sem informação</v>
      </c>
      <c r="AH581" s="58"/>
      <c r="AJ581" s="58" t="s">
        <v>138</v>
      </c>
      <c r="AK581" s="58" t="s">
        <v>138</v>
      </c>
      <c r="AL581" s="58" t="s">
        <v>69</v>
      </c>
      <c r="AM581" s="115" t="s">
        <v>69</v>
      </c>
      <c r="AN581" s="115" t="s">
        <v>69</v>
      </c>
      <c r="AO581" s="134" t="s">
        <v>2457</v>
      </c>
      <c r="AP581" s="143">
        <f ca="1">CONTRATOS[[#This Row],[TÉRMINO]]-TODAY()</f>
        <v>-1223</v>
      </c>
      <c r="AQ581" s="58" t="str">
        <f>IF(YEAR(CONTRATOS[[#This Row],[TÉRMINO]])=2024,INT((MONTH(CONTRATOS[[#This Row],[TÉRMINO]])+2)/3),"")</f>
        <v/>
      </c>
      <c r="AR581" s="58"/>
      <c r="AS581" s="58" t="str">
        <f ca="1">IF(TODAY()-AB581&gt;365,"Iniciar Processo de Reajuste","Aguardar anualidade")</f>
        <v>Iniciar Processo de Reajuste</v>
      </c>
      <c r="AT581" s="58" t="str">
        <f>_xlfn.CONCAT(TEXT(B581,"000"),"/",C581)</f>
        <v>006/2023</v>
      </c>
      <c r="AU581" s="58"/>
      <c r="AV581" s="58" t="str" cm="1">
        <f t="array" ref="AV581">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581" s="57" t="str">
        <f>IF(CONTRATOS[[#This Row],[FISCAL DEMANDANTE]]="sem indicação",CONTRATOS[[#This Row],[FISCAL TECNICO]],CONTRATOS[[#This Row],[FISCAL DEMANDANTE]])</f>
        <v>Jose Nasareno de Macedo Silva</v>
      </c>
      <c r="AX581" s="540" t="str" cm="1">
        <f t="array" ref="AX58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81" s="58" t="str">
        <f>_xlfn.CONCAT(CONTRATOS[[#This Row],[ARP ou CONTRATO]],CONTRATOS[[#This Row],[N°ANO]])</f>
        <v>Contrato006/2023</v>
      </c>
      <c r="AZ581" s="293" t="str">
        <f>IF(ISNUMBER(FIND("8.666",AA581)),
"Nos termos da Portaria n° 3.615/2021-GP, a prorrogação de contratos administrativos deverá ser instaurada com antecedência mínima de 60 (sessenta) dias do término da vigência, mediante envio do respectivo expediente à SEADM, via SEI.",
IF(ISNUMBER(FIND("14.133",AA581)),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81" s="556"/>
    </row>
    <row r="582" spans="1:53" ht="60">
      <c r="A582" s="58" t="s">
        <v>2276</v>
      </c>
      <c r="B582" s="57" t="s">
        <v>1025</v>
      </c>
      <c r="C582" s="69">
        <v>2022</v>
      </c>
      <c r="D582" s="57" t="s">
        <v>3312</v>
      </c>
      <c r="E582" s="58" t="s">
        <v>3313</v>
      </c>
      <c r="F582" s="59" t="s">
        <v>3307</v>
      </c>
      <c r="G582" s="115" t="s">
        <v>1658</v>
      </c>
      <c r="H582" s="58" t="s">
        <v>132</v>
      </c>
      <c r="I582" s="60" t="s">
        <v>133</v>
      </c>
      <c r="J582" s="61">
        <v>44593</v>
      </c>
      <c r="K582" s="62" t="str">
        <f>TEXT(J582,"DD/MM/AA")</f>
        <v>01/02/22</v>
      </c>
      <c r="L582" s="61">
        <v>44593</v>
      </c>
      <c r="M582" s="63" t="str">
        <f>TEXT(L582,"DD/MM/AA")</f>
        <v>01/02/22</v>
      </c>
      <c r="N582" s="115">
        <f>_xlfn.DAYS(CONTRATOS[[#This Row],[TÉRMINO]],CONTRATOS[[#This Row],[INÍCIO]])</f>
        <v>0</v>
      </c>
      <c r="O582" s="64" t="str">
        <f ca="1">IF(ISBLANK(CONTRATOS[[#This Row],[TÉRMINO]]),"-",IF(ISNUMBER(CONTRATOS[[#This Row],[TÉRMINO]]),IF(CONTRATOS[[#This Row],[TÉRMINO]]&lt;TODAY(),"EXPIRADO",CONTRATOS[[#This Row],[TÉRMINO]]-TODAY()),"INDETERMINADO"))</f>
        <v>EXPIRADO</v>
      </c>
      <c r="P582" s="64" t="str">
        <f ca="1">IF(O582="EXPIRADO","EXPIRADO",(IF(O582&lt;=30,"INFERIOR A 30 DIAS",(IF(O582&lt;=60,"INFERIOR A 60 DIAS",(IF(O582&lt;=90,"INFERIOR A 90 DIAS",(IF(O582&lt;=120,"INFERIOR A 120 DIAS",(IF(O582&lt;150,"INFERIOR A 150 DIAS",(IF(O582=150,"150 DIAS","SUPERIOR A 150 DIAS")))))))))))))</f>
        <v>EXPIRADO</v>
      </c>
      <c r="Q582" s="64" t="str">
        <f ca="1">IF(CONTRATOS[[#This Row],[TÉRMINO]]="","VIGENTE",IF(CONTRATOS[[#This Row],[TÉRMINO]]&gt;=TODAY(),"VIGENTE","EXPIRADO"))</f>
        <v>EXPIRADO</v>
      </c>
      <c r="R582" s="293">
        <v>3884.05</v>
      </c>
      <c r="S582" s="65" t="s">
        <v>3303</v>
      </c>
      <c r="T582" s="66">
        <f>IF(LEFT(AY582,3)="ARP",
    0,
    IFERROR(VLOOKUP(AY582,'M.11 Contratos execução'!A:V,17,FALSE),0)
)</f>
        <v>0</v>
      </c>
      <c r="U582" s="58" t="s">
        <v>78</v>
      </c>
      <c r="V582" s="58" t="s">
        <v>3314</v>
      </c>
      <c r="W582" s="96" t="str" cm="1">
        <f t="array" ref="W58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82" s="96">
        <f>CONTRATOS[[#This Row],[VALOR GLOBAL INICIAL]]</f>
        <v>3884.05</v>
      </c>
      <c r="Y582" s="67"/>
      <c r="AA582" s="58" t="s">
        <v>64</v>
      </c>
      <c r="AB582" s="58"/>
      <c r="AC582" s="58"/>
      <c r="AD582" s="116" t="str">
        <f>IF(CONTRATOS[[#This Row],[DIAS_CONTRATO]]&lt;=1800,"PRAZO LEGAL",IF(CONTRATOS[[#This Row],[DIAS_CONTRATO]]&lt;=2130,"EXCEPCIONAL","EMERGENCIAL"))</f>
        <v>PRAZO LEGAL</v>
      </c>
      <c r="AE582" s="58" t="str">
        <f>YEAR(L582) &amp; " - " &amp; IF(MONTH(L582)&lt;=3, "1º Trimestre", IF(MONTH(L582)&lt;=6, "2º Trimestre", IF(MONTH(L582)&lt;=9, "3º Trimestre", IF(MONTH(L582)&lt;=12, "4º Trimestre"))))</f>
        <v>2022 - 1º Trimestre</v>
      </c>
      <c r="AF582" s="130">
        <f>CONTRATOS[[#This Row],[TÉRMINO]]-60</f>
        <v>44533</v>
      </c>
      <c r="AG582" s="116" t="str">
        <f>IF(Z582="","Sem informação", IF(Z582&lt;=AF582, "Dentro do prazo", "Fora do prazo"))</f>
        <v>Sem informação</v>
      </c>
      <c r="AH582" s="58"/>
      <c r="AJ582" s="58" t="s">
        <v>138</v>
      </c>
      <c r="AK582" s="58" t="s">
        <v>138</v>
      </c>
      <c r="AL582" s="58" t="s">
        <v>69</v>
      </c>
      <c r="AM582" s="115" t="s">
        <v>69</v>
      </c>
      <c r="AN582" s="115" t="s">
        <v>69</v>
      </c>
      <c r="AO582" s="134" t="s">
        <v>2457</v>
      </c>
      <c r="AP582" s="143">
        <f ca="1">CONTRATOS[[#This Row],[TÉRMINO]]-TODAY()</f>
        <v>-1581</v>
      </c>
      <c r="AQ582" s="58" t="str">
        <f>IF(YEAR(CONTRATOS[[#This Row],[TÉRMINO]])=2024,INT((MONTH(CONTRATOS[[#This Row],[TÉRMINO]])+2)/3),"")</f>
        <v/>
      </c>
      <c r="AR582" s="58"/>
      <c r="AS582" s="58" t="str">
        <f ca="1">IF(TODAY()-AB582&gt;365,"Iniciar Processo de Reajuste","Aguardar anualidade")</f>
        <v>Iniciar Processo de Reajuste</v>
      </c>
      <c r="AT582" s="58" t="str">
        <f>_xlfn.CONCAT(TEXT(B582,"000"),"/",C582)</f>
        <v>007/2022</v>
      </c>
      <c r="AU582" s="58"/>
      <c r="AV582" s="58" t="str" cm="1">
        <f t="array" ref="AV582">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582" s="57" t="str">
        <f>IF(CONTRATOS[[#This Row],[FISCAL DEMANDANTE]]="sem indicação",CONTRATOS[[#This Row],[FISCAL TECNICO]],CONTRATOS[[#This Row],[FISCAL DEMANDANTE]])</f>
        <v>Jose Nasareno de Macedo Silva</v>
      </c>
      <c r="AX582" s="540" t="str" cm="1">
        <f t="array" ref="AX58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82" s="58" t="str">
        <f>_xlfn.CONCAT(CONTRATOS[[#This Row],[ARP ou CONTRATO]],CONTRATOS[[#This Row],[N°ANO]])</f>
        <v>Contrato007/2022</v>
      </c>
      <c r="AZ582" s="293" t="str">
        <f>IF(ISNUMBER(FIND("8.666",AA582)),
"Nos termos da Portaria n° 3.615/2021-GP, a prorrogação de contratos administrativos deverá ser instaurada com antecedência mínima de 60 (sessenta) dias do término da vigência, mediante envio do respectivo expediente à SEADM, via SEI.",
IF(ISNUMBER(FIND("14.133",AA582)),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82" s="556"/>
    </row>
    <row r="583" spans="1:53" ht="111" customHeight="1">
      <c r="A583" s="58" t="s">
        <v>2276</v>
      </c>
      <c r="B583" s="68" t="s">
        <v>470</v>
      </c>
      <c r="C583" s="69">
        <v>2020</v>
      </c>
      <c r="D583" s="98" t="s">
        <v>3315</v>
      </c>
      <c r="E583" s="58" t="s">
        <v>3316</v>
      </c>
      <c r="F583" s="59" t="s">
        <v>3317</v>
      </c>
      <c r="G583" s="115" t="s">
        <v>160</v>
      </c>
      <c r="H583" s="58" t="s">
        <v>327</v>
      </c>
      <c r="I583" s="60" t="s">
        <v>3318</v>
      </c>
      <c r="J583" s="61">
        <v>43922</v>
      </c>
      <c r="K583" s="62" t="str">
        <f>TEXT(J583,"DD/MM/AA")</f>
        <v>01/04/20</v>
      </c>
      <c r="L583" s="61">
        <v>44834</v>
      </c>
      <c r="M583" s="63" t="str">
        <f>TEXT(L583,"DD/MM/AA")</f>
        <v>30/09/22</v>
      </c>
      <c r="N583" s="62">
        <f>_xlfn.DAYS(CONTRATOS[[#This Row],[TÉRMINO]],CONTRATOS[[#This Row],[INÍCIO]])</f>
        <v>912</v>
      </c>
      <c r="O583" s="64" t="str">
        <f ca="1">IF(ISBLANK(CONTRATOS[[#This Row],[TÉRMINO]]),"-",IF(ISNUMBER(CONTRATOS[[#This Row],[TÉRMINO]]),IF(CONTRATOS[[#This Row],[TÉRMINO]]&lt;TODAY(),"EXPIRADO",CONTRATOS[[#This Row],[TÉRMINO]]-TODAY()),"INDETERMINADO"))</f>
        <v>EXPIRADO</v>
      </c>
      <c r="P583" s="64" t="str">
        <f ca="1">IF(O583="EXPIRADO","EXPIRADO",(IF(O583&lt;=30,"INFERIOR A 30 DIAS",(IF(O583&lt;=60,"INFERIOR A 60 DIAS",(IF(O583&lt;=90,"INFERIOR A 90 DIAS",(IF(O583&lt;=120,"INFERIOR A 120 DIAS",(IF(O583&lt;150,"INFERIOR A 150 DIAS",(IF(O583=150,"150 DIAS","SUPERIOR A 150 DIAS")))))))))))))</f>
        <v>EXPIRADO</v>
      </c>
      <c r="Q583" s="64" t="str">
        <f ca="1">IF(CONTRATOS[[#This Row],[TÉRMINO]]="","VIGENTE",IF(CONTRATOS[[#This Row],[TÉRMINO]]&gt;=TODAY(),"VIGENTE","EXPIRADO"))</f>
        <v>EXPIRADO</v>
      </c>
      <c r="R583" s="72">
        <v>8971230</v>
      </c>
      <c r="S583" s="65" t="s">
        <v>60</v>
      </c>
      <c r="T583" s="66">
        <f>IF(LEFT(AY583,3)="ARP",
    0,
    IFERROR(VLOOKUP(AY583,'M.11 Contratos execução'!A:V,17,FALSE),0)
)</f>
        <v>0</v>
      </c>
      <c r="U583" s="58" t="s">
        <v>78</v>
      </c>
      <c r="V583" s="58" t="s">
        <v>3319</v>
      </c>
      <c r="W583" s="96" t="str" cm="1">
        <f t="array" ref="W58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83" s="96">
        <f>CONTRATOS[[#This Row],[VALOR GLOBAL INICIAL]]</f>
        <v>8971230</v>
      </c>
      <c r="Y583" s="67" t="s">
        <v>3320</v>
      </c>
      <c r="Z583" s="158"/>
      <c r="AA583" s="58" t="s">
        <v>64</v>
      </c>
      <c r="AB583" s="58"/>
      <c r="AC583" s="58"/>
      <c r="AD583" s="58" t="str">
        <f>IF(CONTRATOS[[#This Row],[DIAS_CONTRATO]]&lt;=1800,"PRAZO LEGAL",IF(CONTRATOS[[#This Row],[DIAS_CONTRATO]]&lt;=2130,"EXCEPCIONAL","EMERGENCIAL"))</f>
        <v>PRAZO LEGAL</v>
      </c>
      <c r="AE583" s="58" t="str">
        <f>YEAR(L583) &amp; " - " &amp; IF(MONTH(L583)&lt;=3, "1º Trimestre", IF(MONTH(L583)&lt;=6, "2º Trimestre", IF(MONTH(L583)&lt;=9, "3º Trimestre", IF(MONTH(L583)&lt;=12, "4º Trimestre"))))</f>
        <v>2022 - 3º Trimestre</v>
      </c>
      <c r="AF583" s="61">
        <f>CONTRATOS[[#This Row],[TÉRMINO]]-60</f>
        <v>44774</v>
      </c>
      <c r="AG583" s="116" t="str">
        <f>IF(Z583="","Sem informação", IF(Z583&lt;=AF583, "Dentro do prazo", "Fora do prazo"))</f>
        <v>Sem informação</v>
      </c>
      <c r="AH583" s="58" t="s">
        <v>1306</v>
      </c>
      <c r="AJ583" s="58" t="s">
        <v>137</v>
      </c>
      <c r="AK583" s="58" t="s">
        <v>165</v>
      </c>
      <c r="AL583" s="58" t="s">
        <v>3321</v>
      </c>
      <c r="AM583" s="115" t="s">
        <v>69</v>
      </c>
      <c r="AN583" s="115" t="s">
        <v>69</v>
      </c>
      <c r="AO583" s="172" t="s">
        <v>3322</v>
      </c>
      <c r="AP583" s="143">
        <f ca="1">CONTRATOS[[#This Row],[TÉRMINO]]-TODAY()</f>
        <v>-1340</v>
      </c>
      <c r="AQ583" s="58" t="str">
        <f>IF(YEAR(CONTRATOS[[#This Row],[TÉRMINO]])=2024,INT((MONTH(CONTRATOS[[#This Row],[TÉRMINO]])+2)/3),"")</f>
        <v/>
      </c>
      <c r="AR583" s="58"/>
      <c r="AS583" s="58" t="str">
        <f ca="1">IF(TODAY()-AB583&gt;365,"Iniciar Processo de Reajuste","Aguardar anualidade")</f>
        <v>Iniciar Processo de Reajuste</v>
      </c>
      <c r="AT583" s="58" t="str">
        <f>_xlfn.CONCAT(TEXT(B583,"000"),"/",C583)</f>
        <v>008/2020</v>
      </c>
      <c r="AU583" s="58"/>
      <c r="AV583" s="58" t="str" cm="1">
        <f t="array" ref="AV583">IF(CONTRATOS[[#This Row],[NOME DO FISCAL ]]="Sem indicação",
   CONTRATOS[[#This Row],[NOME DO FISCAL ]],
   _xlfn.LET(
      _xlpm.s, " "&amp;TRIM(CONTRATOS[[#This Row],[NOME DO FISCAL ]]),
      _xlpm.n, LEN(_xlpm.s)-1,
      _xlpm.idx, _xlfn.SEQUENCE(1,_xlpm.n),
      _xlpm.letras, IF(MID(_xlpm.s,_xlpm.idx,1)=" ", MID(_xlpm.s,_xlpm.idx+1,1), ""),
      _xlfn.TEXTJOIN("",TRUE,_xlpm.letras)
   )
)</f>
        <v>HMdR</v>
      </c>
      <c r="AW583" s="57" t="str">
        <f>IF(CONTRATOS[[#This Row],[FISCAL DEMANDANTE]]="sem indicação",CONTRATOS[[#This Row],[FISCAL TECNICO]],CONTRATOS[[#This Row],[FISCAL DEMANDANTE]])</f>
        <v>Helton Moura da Rocha</v>
      </c>
      <c r="AX583" s="540" t="str" cm="1">
        <f t="array" ref="AX58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83" s="58" t="str">
        <f>_xlfn.CONCAT(CONTRATOS[[#This Row],[ARP ou CONTRATO]],CONTRATOS[[#This Row],[N°ANO]])</f>
        <v>Contrato008/2020</v>
      </c>
      <c r="AZ583" s="293" t="str">
        <f>IF(ISNUMBER(FIND("8.666",AA583)),
"Nos termos da Portaria n° 3.615/2021-GP, a prorrogação de contratos administrativos deverá ser instaurada com antecedência mínima de 60 (sessenta) dias do término da vigência, mediante envio do respectivo expediente à SEADM, via SEI.",
IF(ISNUMBER(FIND("14.133",AA583)),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83" s="556"/>
    </row>
    <row r="584" spans="1:53" ht="69.75" customHeight="1">
      <c r="A584" s="58" t="s">
        <v>2276</v>
      </c>
      <c r="B584" s="57" t="s">
        <v>1119</v>
      </c>
      <c r="C584" s="69">
        <v>2022</v>
      </c>
      <c r="D584" s="57" t="s">
        <v>3323</v>
      </c>
      <c r="E584" s="58" t="s">
        <v>3324</v>
      </c>
      <c r="F584" s="59" t="s">
        <v>3325</v>
      </c>
      <c r="G584" s="115" t="s">
        <v>277</v>
      </c>
      <c r="H584" s="58" t="s">
        <v>1415</v>
      </c>
      <c r="I584" s="60" t="s">
        <v>3326</v>
      </c>
      <c r="J584" s="61">
        <v>44601</v>
      </c>
      <c r="K584" s="62" t="str">
        <f>TEXT(J584,"DD/MM/AA")</f>
        <v>09/02/22</v>
      </c>
      <c r="L584" s="61">
        <v>44817</v>
      </c>
      <c r="M584" s="63" t="str">
        <f>TEXT(L584,"DD/MM/AA")</f>
        <v>13/09/22</v>
      </c>
      <c r="N584" s="115">
        <f>_xlfn.DAYS(CONTRATOS[[#This Row],[TÉRMINO]],CONTRATOS[[#This Row],[INÍCIO]])</f>
        <v>216</v>
      </c>
      <c r="O584" s="64" t="str">
        <f ca="1">IF(ISBLANK(CONTRATOS[[#This Row],[TÉRMINO]]),"-",IF(ISNUMBER(CONTRATOS[[#This Row],[TÉRMINO]]),IF(CONTRATOS[[#This Row],[TÉRMINO]]&lt;TODAY(),"EXPIRADO",CONTRATOS[[#This Row],[TÉRMINO]]-TODAY()),"INDETERMINADO"))</f>
        <v>EXPIRADO</v>
      </c>
      <c r="P584" s="64" t="str">
        <f ca="1">IF(O584="EXPIRADO","EXPIRADO",(IF(O584&lt;=30,"INFERIOR A 30 DIAS",(IF(O584&lt;=60,"INFERIOR A 60 DIAS",(IF(O584&lt;=90,"INFERIOR A 90 DIAS",(IF(O584&lt;=120,"INFERIOR A 120 DIAS",(IF(O584&lt;150,"INFERIOR A 150 DIAS",(IF(O584=150,"150 DIAS","SUPERIOR A 150 DIAS")))))))))))))</f>
        <v>EXPIRADO</v>
      </c>
      <c r="Q584" s="64" t="str">
        <f ca="1">IF(CONTRATOS[[#This Row],[TÉRMINO]]="","VIGENTE",IF(CONTRATOS[[#This Row],[TÉRMINO]]&gt;=TODAY(),"VIGENTE","EXPIRADO"))</f>
        <v>EXPIRADO</v>
      </c>
      <c r="R584" s="72">
        <v>3922497.13</v>
      </c>
      <c r="S584" s="65" t="s">
        <v>60</v>
      </c>
      <c r="T584" s="66">
        <f>IF(LEFT(AY584,3)="ARP",
    0,
    IFERROR(VLOOKUP(AY584,'M.11 Contratos execução'!A:V,17,FALSE),0)
)</f>
        <v>0</v>
      </c>
      <c r="U584" s="58" t="s">
        <v>61</v>
      </c>
      <c r="V584" s="58" t="s">
        <v>3327</v>
      </c>
      <c r="W584" s="96" t="str" cm="1">
        <f t="array" ref="W58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84" s="96">
        <f>CONTRATOS[[#This Row],[VALOR GLOBAL INICIAL]]</f>
        <v>3922497.13</v>
      </c>
      <c r="Y584" s="67" t="s">
        <v>3328</v>
      </c>
      <c r="AA584" s="58" t="s">
        <v>64</v>
      </c>
      <c r="AB584" s="58"/>
      <c r="AC584" s="58"/>
      <c r="AD584" s="116" t="str">
        <f>IF(CONTRATOS[[#This Row],[DIAS_CONTRATO]]&lt;=1800,"PRAZO LEGAL",IF(CONTRATOS[[#This Row],[DIAS_CONTRATO]]&lt;=2130,"EXCEPCIONAL","EMERGENCIAL"))</f>
        <v>PRAZO LEGAL</v>
      </c>
      <c r="AE584" s="58" t="str">
        <f>YEAR(L584) &amp; " - " &amp; IF(MONTH(L584)&lt;=3, "1º Trimestre", IF(MONTH(L584)&lt;=6, "2º Trimestre", IF(MONTH(L584)&lt;=9, "3º Trimestre", IF(MONTH(L584)&lt;=12, "4º Trimestre"))))</f>
        <v>2022 - 3º Trimestre</v>
      </c>
      <c r="AF584" s="130">
        <f>CONTRATOS[[#This Row],[TÉRMINO]]-60</f>
        <v>44757</v>
      </c>
      <c r="AG584" s="116" t="str">
        <f>IF(Z584="","Sem informação", IF(Z584&lt;=AF584, "Dentro do prazo", "Fora do prazo"))</f>
        <v>Sem informação</v>
      </c>
      <c r="AH584" s="58"/>
      <c r="AJ584" s="58" t="s">
        <v>1796</v>
      </c>
      <c r="AK584" s="58" t="s">
        <v>568</v>
      </c>
      <c r="AL584" s="58" t="s">
        <v>569</v>
      </c>
      <c r="AM584" s="115" t="s">
        <v>69</v>
      </c>
      <c r="AN584" s="115" t="s">
        <v>69</v>
      </c>
      <c r="AO584" s="172" t="s">
        <v>3329</v>
      </c>
      <c r="AP584" s="143">
        <f ca="1">CONTRATOS[[#This Row],[TÉRMINO]]-TODAY()</f>
        <v>-1357</v>
      </c>
      <c r="AQ584" s="58" t="str">
        <f>IF(YEAR(CONTRATOS[[#This Row],[TÉRMINO]])=2024,INT((MONTH(CONTRATOS[[#This Row],[TÉRMINO]])+2)/3),"")</f>
        <v/>
      </c>
      <c r="AR584" s="58"/>
      <c r="AS584" s="58" t="str">
        <f ca="1">IF(TODAY()-AB584&gt;365,"Iniciar Processo de Reajuste","Aguardar anualidade")</f>
        <v>Iniciar Processo de Reajuste</v>
      </c>
      <c r="AT584" s="58" t="str">
        <f>_xlfn.CONCAT(TEXT(B584,"000"),"/",C584)</f>
        <v>009/2022</v>
      </c>
      <c r="AU584" s="58"/>
      <c r="AV584" s="58" t="str" cm="1">
        <f t="array" ref="AV584">IF(CONTRATOS[[#This Row],[NOME DO FISCAL ]]="Sem indicação",
   CONTRATOS[[#This Row],[NOME DO FISCAL ]],
   _xlfn.LET(
      _xlpm.s, " "&amp;TRIM(CONTRATOS[[#This Row],[NOME DO FISCAL ]]),
      _xlpm.n, LEN(_xlpm.s)-1,
      _xlpm.idx, _xlfn.SEQUENCE(1,_xlpm.n),
      _xlpm.letras, IF(MID(_xlpm.s,_xlpm.idx,1)=" ", MID(_xlpm.s,_xlpm.idx+1,1), ""),
      _xlfn.TEXTJOIN("",TRUE,_xlpm.letras)
   )
)</f>
        <v>MPCF</v>
      </c>
      <c r="AW584" s="57" t="str">
        <f>IF(CONTRATOS[[#This Row],[FISCAL DEMANDANTE]]="sem indicação",CONTRATOS[[#This Row],[FISCAL TECNICO]],CONTRATOS[[#This Row],[FISCAL DEMANDANTE]])</f>
        <v>Marcelo Passos Calandrini Fernandes</v>
      </c>
      <c r="AX584" s="540" t="str" cm="1">
        <f t="array" ref="AX58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84" s="58" t="str">
        <f>_xlfn.CONCAT(CONTRATOS[[#This Row],[ARP ou CONTRATO]],CONTRATOS[[#This Row],[N°ANO]])</f>
        <v>Contrato009/2022</v>
      </c>
      <c r="AZ584" s="293" t="str">
        <f>IF(ISNUMBER(FIND("8.666",AA584)),
"Nos termos da Portaria n° 3.615/2021-GP, a prorrogação de contratos administrativos deverá ser instaurada com antecedência mínima de 60 (sessenta) dias do término da vigência, mediante envio do respectivo expediente à SEADM, via SEI.",
IF(ISNUMBER(FIND("14.133",AA584)),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84" s="556"/>
    </row>
    <row r="585" spans="1:53" ht="60">
      <c r="A585" s="58" t="s">
        <v>2276</v>
      </c>
      <c r="B585" s="68" t="s">
        <v>1119</v>
      </c>
      <c r="C585" s="93">
        <v>2023</v>
      </c>
      <c r="D585" s="57" t="s">
        <v>3330</v>
      </c>
      <c r="E585" s="58" t="s">
        <v>3331</v>
      </c>
      <c r="F585" s="138" t="s">
        <v>3332</v>
      </c>
      <c r="G585" s="115" t="s">
        <v>1658</v>
      </c>
      <c r="H585" s="58" t="s">
        <v>132</v>
      </c>
      <c r="I585" s="60" t="s">
        <v>133</v>
      </c>
      <c r="J585" s="61">
        <v>44959</v>
      </c>
      <c r="K585" s="62" t="str">
        <f>TEXT(J585,"DD/MM/AA")</f>
        <v>02/02/23</v>
      </c>
      <c r="L585" s="61">
        <v>44959</v>
      </c>
      <c r="M585" s="63" t="str">
        <f>TEXT(L585,"DD/MM/AA")</f>
        <v>02/02/23</v>
      </c>
      <c r="N585" s="115">
        <f>_xlfn.DAYS(CONTRATOS[[#This Row],[TÉRMINO]],CONTRATOS[[#This Row],[INÍCIO]])</f>
        <v>0</v>
      </c>
      <c r="O585" s="64" t="str">
        <f ca="1">IF(ISBLANK(CONTRATOS[[#This Row],[TÉRMINO]]),"-",IF(ISNUMBER(CONTRATOS[[#This Row],[TÉRMINO]]),IF(CONTRATOS[[#This Row],[TÉRMINO]]&lt;TODAY(),"EXPIRADO",CONTRATOS[[#This Row],[TÉRMINO]]-TODAY()),"INDETERMINADO"))</f>
        <v>EXPIRADO</v>
      </c>
      <c r="P585" s="64" t="str">
        <f ca="1">IF(O585="EXPIRADO","EXPIRADO",(IF(O585&lt;=30,"INFERIOR A 30 DIAS",(IF(O585&lt;=60,"INFERIOR A 60 DIAS",(IF(O585&lt;=90,"INFERIOR A 90 DIAS",(IF(O585&lt;=120,"INFERIOR A 120 DIAS",(IF(O585&lt;150,"INFERIOR A 150 DIAS",(IF(O585=150,"150 DIAS","SUPERIOR A 150 DIAS")))))))))))))</f>
        <v>EXPIRADO</v>
      </c>
      <c r="Q585" s="64" t="str">
        <f ca="1">IF(CONTRATOS[[#This Row],[TÉRMINO]]="","VIGENTE",IF(CONTRATOS[[#This Row],[TÉRMINO]]&gt;=TODAY(),"VIGENTE","EXPIRADO"))</f>
        <v>EXPIRADO</v>
      </c>
      <c r="R585" s="293">
        <v>280.33999999999997</v>
      </c>
      <c r="S585" s="65" t="s">
        <v>3303</v>
      </c>
      <c r="T585" s="66">
        <f>IF(LEFT(AY585,3)="ARP",
    0,
    IFERROR(VLOOKUP(AY585,'M.11 Contratos execução'!A:V,17,FALSE),0)
)</f>
        <v>0</v>
      </c>
      <c r="U585" s="58" t="s">
        <v>78</v>
      </c>
      <c r="V585" s="58" t="s">
        <v>3333</v>
      </c>
      <c r="W585" s="96" t="str" cm="1">
        <f t="array" ref="W58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85" s="96">
        <f>CONTRATOS[[#This Row],[VALOR GLOBAL INICIAL]]</f>
        <v>280.33999999999997</v>
      </c>
      <c r="Y585" s="67"/>
      <c r="AA585" s="58" t="s">
        <v>64</v>
      </c>
      <c r="AB585" s="58"/>
      <c r="AC585" s="58"/>
      <c r="AD585" s="116" t="str">
        <f>IF(CONTRATOS[[#This Row],[DIAS_CONTRATO]]&lt;=1800,"PRAZO LEGAL",IF(CONTRATOS[[#This Row],[DIAS_CONTRATO]]&lt;=2130,"EXCEPCIONAL","EMERGENCIAL"))</f>
        <v>PRAZO LEGAL</v>
      </c>
      <c r="AE585" s="58" t="str">
        <f>YEAR(L585) &amp; " - " &amp; IF(MONTH(L585)&lt;=3, "1º Trimestre", IF(MONTH(L585)&lt;=6, "2º Trimestre", IF(MONTH(L585)&lt;=9, "3º Trimestre", IF(MONTH(L585)&lt;=12, "4º Trimestre"))))</f>
        <v>2023 - 1º Trimestre</v>
      </c>
      <c r="AF585" s="130">
        <f>CONTRATOS[[#This Row],[TÉRMINO]]-60</f>
        <v>44899</v>
      </c>
      <c r="AG585" s="116" t="str">
        <f>IF(Z585="","Sem informação", IF(Z585&lt;=AF585, "Dentro do prazo", "Fora do prazo"))</f>
        <v>Sem informação</v>
      </c>
      <c r="AH585" s="58"/>
      <c r="AJ585" s="58" t="s">
        <v>138</v>
      </c>
      <c r="AK585" s="58" t="s">
        <v>138</v>
      </c>
      <c r="AL585" s="58" t="s">
        <v>69</v>
      </c>
      <c r="AM585" s="115" t="s">
        <v>69</v>
      </c>
      <c r="AN585" s="115" t="s">
        <v>69</v>
      </c>
      <c r="AO585" s="134" t="s">
        <v>2457</v>
      </c>
      <c r="AP585" s="143">
        <f ca="1">CONTRATOS[[#This Row],[TÉRMINO]]-TODAY()</f>
        <v>-1215</v>
      </c>
      <c r="AQ585" s="58" t="str">
        <f>IF(YEAR(CONTRATOS[[#This Row],[TÉRMINO]])=2024,INT((MONTH(CONTRATOS[[#This Row],[TÉRMINO]])+2)/3),"")</f>
        <v/>
      </c>
      <c r="AR585" s="58"/>
      <c r="AS585" s="58" t="str">
        <f ca="1">IF(TODAY()-AB585&gt;365,"Iniciar Processo de Reajuste","Aguardar anualidade")</f>
        <v>Iniciar Processo de Reajuste</v>
      </c>
      <c r="AT585" s="58" t="str">
        <f>_xlfn.CONCAT(TEXT(B585,"000"),"/",C585)</f>
        <v>009/2023</v>
      </c>
      <c r="AU585" s="58"/>
      <c r="AV585" s="58" t="str" cm="1">
        <f t="array" ref="AV585">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585" s="57" t="str">
        <f>IF(CONTRATOS[[#This Row],[FISCAL DEMANDANTE]]="sem indicação",CONTRATOS[[#This Row],[FISCAL TECNICO]],CONTRATOS[[#This Row],[FISCAL DEMANDANTE]])</f>
        <v>Jose Nasareno de Macedo Silva</v>
      </c>
      <c r="AX585" s="540" t="str" cm="1">
        <f t="array" ref="AX58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85" s="58" t="str">
        <f>_xlfn.CONCAT(CONTRATOS[[#This Row],[ARP ou CONTRATO]],CONTRATOS[[#This Row],[N°ANO]])</f>
        <v>Contrato009/2023</v>
      </c>
      <c r="AZ585" s="293" t="str">
        <f>IF(ISNUMBER(FIND("8.666",AA585)),
"Nos termos da Portaria n° 3.615/2021-GP, a prorrogação de contratos administrativos deverá ser instaurada com antecedência mínima de 60 (sessenta) dias do término da vigência, mediante envio do respectivo expediente à SEADM, via SEI.",
IF(ISNUMBER(FIND("14.133",AA585)),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85" s="556"/>
    </row>
    <row r="586" spans="1:53" ht="72">
      <c r="A586" s="58" t="s">
        <v>2276</v>
      </c>
      <c r="B586" s="68" t="s">
        <v>1119</v>
      </c>
      <c r="C586" s="69">
        <v>2020</v>
      </c>
      <c r="D586" s="57" t="s">
        <v>3334</v>
      </c>
      <c r="E586" s="58" t="s">
        <v>3335</v>
      </c>
      <c r="F586" s="59" t="s">
        <v>3336</v>
      </c>
      <c r="G586" s="115" t="s">
        <v>57</v>
      </c>
      <c r="H586" s="58" t="s">
        <v>327</v>
      </c>
      <c r="I586" s="60" t="s">
        <v>3337</v>
      </c>
      <c r="J586" s="61">
        <v>43910</v>
      </c>
      <c r="K586" s="62" t="str">
        <f>TEXT(J586,"DD/MM/AA")</f>
        <v>20/03/20</v>
      </c>
      <c r="L586" s="61">
        <v>44640</v>
      </c>
      <c r="M586" s="63" t="str">
        <f>TEXT(L586,"DD/MM/AA")</f>
        <v>20/03/22</v>
      </c>
      <c r="N586" s="62">
        <f>_xlfn.DAYS(CONTRATOS[[#This Row],[TÉRMINO]],CONTRATOS[[#This Row],[INÍCIO]])</f>
        <v>730</v>
      </c>
      <c r="O586" s="64" t="str">
        <f ca="1">IF(ISBLANK(CONTRATOS[[#This Row],[TÉRMINO]]),"-",IF(ISNUMBER(CONTRATOS[[#This Row],[TÉRMINO]]),IF(CONTRATOS[[#This Row],[TÉRMINO]]&lt;TODAY(),"EXPIRADO",CONTRATOS[[#This Row],[TÉRMINO]]-TODAY()),"INDETERMINADO"))</f>
        <v>EXPIRADO</v>
      </c>
      <c r="P586" s="64" t="str">
        <f ca="1">IF(O586="EXPIRADO","EXPIRADO",(IF(O586&lt;=30,"INFERIOR A 30 DIAS",(IF(O586&lt;=60,"INFERIOR A 60 DIAS",(IF(O586&lt;=90,"INFERIOR A 90 DIAS",(IF(O586&lt;=120,"INFERIOR A 120 DIAS",(IF(O586&lt;150,"INFERIOR A 150 DIAS",(IF(O586=150,"150 DIAS","SUPERIOR A 150 DIAS")))))))))))))</f>
        <v>EXPIRADO</v>
      </c>
      <c r="Q586" s="64" t="str">
        <f ca="1">IF(CONTRATOS[[#This Row],[TÉRMINO]]="","VIGENTE",IF(CONTRATOS[[#This Row],[TÉRMINO]]&gt;=TODAY(),"VIGENTE","EXPIRADO"))</f>
        <v>EXPIRADO</v>
      </c>
      <c r="R586" s="72">
        <v>273750</v>
      </c>
      <c r="S586" s="65" t="s">
        <v>60</v>
      </c>
      <c r="T586" s="66">
        <f>IF(LEFT(AY586,3)="ARP",
    0,
    IFERROR(VLOOKUP(AY586,'M.11 Contratos execução'!A:V,17,FALSE),0)
)</f>
        <v>0</v>
      </c>
      <c r="U586" s="58" t="s">
        <v>441</v>
      </c>
      <c r="V586" s="58" t="s">
        <v>3338</v>
      </c>
      <c r="W586" s="96" t="str" cm="1">
        <f t="array" ref="W58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86" s="96">
        <f>CONTRATOS[[#This Row],[VALOR GLOBAL INICIAL]]</f>
        <v>273750</v>
      </c>
      <c r="Y586" s="67" t="s">
        <v>3339</v>
      </c>
      <c r="Z586" s="158"/>
      <c r="AA586" s="58" t="s">
        <v>64</v>
      </c>
      <c r="AB586" s="58"/>
      <c r="AC586" s="58"/>
      <c r="AD586" s="58" t="str">
        <f>IF(CONTRATOS[[#This Row],[DIAS_CONTRATO]]&lt;=1800,"PRAZO LEGAL",IF(CONTRATOS[[#This Row],[DIAS_CONTRATO]]&lt;=2130,"EXCEPCIONAL","EMERGENCIAL"))</f>
        <v>PRAZO LEGAL</v>
      </c>
      <c r="AE586" s="58" t="str">
        <f>YEAR(L586) &amp; " - " &amp; IF(MONTH(L586)&lt;=3, "1º Trimestre", IF(MONTH(L586)&lt;=6, "2º Trimestre", IF(MONTH(L586)&lt;=9, "3º Trimestre", IF(MONTH(L586)&lt;=12, "4º Trimestre"))))</f>
        <v>2022 - 1º Trimestre</v>
      </c>
      <c r="AF586" s="61">
        <f>CONTRATOS[[#This Row],[TÉRMINO]]-60</f>
        <v>44580</v>
      </c>
      <c r="AG586" s="116" t="str">
        <f>IF(Z586="","Sem informação", IF(Z586&lt;=AF586, "Dentro do prazo", "Fora do prazo"))</f>
        <v>Sem informação</v>
      </c>
      <c r="AH586" s="58" t="s">
        <v>1306</v>
      </c>
      <c r="AJ586" s="58" t="s">
        <v>445</v>
      </c>
      <c r="AK586" s="58" t="s">
        <v>3340</v>
      </c>
      <c r="AL586" s="58" t="s">
        <v>69</v>
      </c>
      <c r="AM586" s="58" t="s">
        <v>69</v>
      </c>
      <c r="AN586" s="58" t="s">
        <v>69</v>
      </c>
      <c r="AO586" s="172" t="s">
        <v>3341</v>
      </c>
      <c r="AP586" s="143">
        <f ca="1">CONTRATOS[[#This Row],[TÉRMINO]]-TODAY()</f>
        <v>-1534</v>
      </c>
      <c r="AQ586" s="58" t="str">
        <f>IF(YEAR(CONTRATOS[[#This Row],[TÉRMINO]])=2024,INT((MONTH(CONTRATOS[[#This Row],[TÉRMINO]])+2)/3),"")</f>
        <v/>
      </c>
      <c r="AR586" s="58"/>
      <c r="AS586" s="58" t="str">
        <f ca="1">IF(TODAY()-AB586&gt;365,"Iniciar Processo de Reajuste","Aguardar anualidade")</f>
        <v>Iniciar Processo de Reajuste</v>
      </c>
      <c r="AT586" s="58" t="str">
        <f>_xlfn.CONCAT(TEXT(B586,"000"),"/",C586)</f>
        <v>009/2020</v>
      </c>
      <c r="AU586" s="58"/>
      <c r="AV586" s="58" t="str" cm="1">
        <f t="array" ref="AV586">IF(CONTRATOS[[#This Row],[NOME DO FISCAL ]]="Sem indicação",
   CONTRATOS[[#This Row],[NOME DO FISCAL ]],
   _xlfn.LET(
      _xlpm.s, " "&amp;TRIM(CONTRATOS[[#This Row],[NOME DO FISCAL ]]),
      _xlpm.n, LEN(_xlpm.s)-1,
      _xlpm.idx, _xlfn.SEQUENCE(1,_xlpm.n),
      _xlpm.letras, IF(MID(_xlpm.s,_xlpm.idx,1)=" ", MID(_xlpm.s,_xlpm.idx+1,1), ""),
      _xlfn.TEXTJOIN("",TRUE,_xlpm.letras)
   )
)</f>
        <v>AAPJ</v>
      </c>
      <c r="AW586" s="57" t="str">
        <f>IF(CONTRATOS[[#This Row],[FISCAL DEMANDANTE]]="sem indicação",CONTRATOS[[#This Row],[FISCAL TECNICO]],CONTRATOS[[#This Row],[FISCAL DEMANDANTE]])</f>
        <v>Alcindo Augusto Palha Junior</v>
      </c>
      <c r="AX586" s="540" t="str" cm="1">
        <f t="array" ref="AX58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86" s="58" t="str">
        <f>_xlfn.CONCAT(CONTRATOS[[#This Row],[ARP ou CONTRATO]],CONTRATOS[[#This Row],[N°ANO]])</f>
        <v>Contrato009/2020</v>
      </c>
      <c r="AZ586" s="293" t="str">
        <f>IF(ISNUMBER(FIND("8.666",AA586)),
"Nos termos da Portaria n° 3.615/2021-GP, a prorrogação de contratos administrativos deverá ser instaurada com antecedência mínima de 60 (sessenta) dias do término da vigência, mediante envio do respectivo expediente à SEADM, via SEI.",
IF(ISNUMBER(FIND("14.133",AA586)),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86" s="556"/>
    </row>
    <row r="587" spans="1:53" ht="60">
      <c r="A587" s="58" t="s">
        <v>2276</v>
      </c>
      <c r="B587" s="68" t="s">
        <v>997</v>
      </c>
      <c r="C587" s="93">
        <v>2023</v>
      </c>
      <c r="D587" s="57" t="s">
        <v>3342</v>
      </c>
      <c r="E587" s="58" t="s">
        <v>3343</v>
      </c>
      <c r="F587" s="59" t="s">
        <v>3344</v>
      </c>
      <c r="G587" s="115" t="s">
        <v>144</v>
      </c>
      <c r="H587" s="60" t="s">
        <v>58</v>
      </c>
      <c r="I587" s="60" t="s">
        <v>3345</v>
      </c>
      <c r="J587" s="61">
        <v>44957</v>
      </c>
      <c r="K587" s="62" t="str">
        <f>TEXT(J587,"DD/MM/AA")</f>
        <v>31/01/23</v>
      </c>
      <c r="L587" s="61">
        <v>45138</v>
      </c>
      <c r="M587" s="63" t="str">
        <f>TEXT(L587,"DD/MM/AA")</f>
        <v>31/07/23</v>
      </c>
      <c r="N587" s="115">
        <f>_xlfn.DAYS(CONTRATOS[[#This Row],[TÉRMINO]],CONTRATOS[[#This Row],[INÍCIO]])</f>
        <v>181</v>
      </c>
      <c r="O587" s="64" t="str">
        <f ca="1">IF(ISBLANK(CONTRATOS[[#This Row],[TÉRMINO]]),"-",IF(ISNUMBER(CONTRATOS[[#This Row],[TÉRMINO]]),IF(CONTRATOS[[#This Row],[TÉRMINO]]&lt;TODAY(),"EXPIRADO",CONTRATOS[[#This Row],[TÉRMINO]]-TODAY()),"INDETERMINADO"))</f>
        <v>EXPIRADO</v>
      </c>
      <c r="P587" s="64" t="str">
        <f ca="1">IF(O587="EXPIRADO","EXPIRADO",(IF(O587&lt;=30,"INFERIOR A 30 DIAS",(IF(O587&lt;=60,"INFERIOR A 60 DIAS",(IF(O587&lt;=90,"INFERIOR A 90 DIAS",(IF(O587&lt;=120,"INFERIOR A 120 DIAS",(IF(O587&lt;150,"INFERIOR A 150 DIAS",(IF(O587=150,"150 DIAS","SUPERIOR A 150 DIAS")))))))))))))</f>
        <v>EXPIRADO</v>
      </c>
      <c r="Q587" s="64" t="str">
        <f ca="1">IF(CONTRATOS[[#This Row],[TÉRMINO]]="","VIGENTE",IF(CONTRATOS[[#This Row],[TÉRMINO]]&gt;=TODAY(),"VIGENTE","EXPIRADO"))</f>
        <v>EXPIRADO</v>
      </c>
      <c r="R587" s="72">
        <v>1454092.96</v>
      </c>
      <c r="S587" s="65" t="s">
        <v>60</v>
      </c>
      <c r="T587" s="66">
        <f>IF(LEFT(AY587,3)="ARP",
    0,
    IFERROR(VLOOKUP(AY587,'M.11 Contratos execução'!A:V,17,FALSE),0)
)</f>
        <v>0</v>
      </c>
      <c r="U587" s="58" t="s">
        <v>98</v>
      </c>
      <c r="V587" s="58" t="s">
        <v>3346</v>
      </c>
      <c r="W587" s="96" t="str" cm="1">
        <f t="array" ref="W58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87" s="96">
        <f>CONTRATOS[[#This Row],[VALOR GLOBAL INICIAL]]</f>
        <v>1454092.96</v>
      </c>
      <c r="Y587" s="67" t="s">
        <v>3347</v>
      </c>
      <c r="AA587" s="58" t="s">
        <v>64</v>
      </c>
      <c r="AB587" s="58"/>
      <c r="AC587" s="58"/>
      <c r="AD587" s="116" t="str">
        <f>IF(CONTRATOS[[#This Row],[DIAS_CONTRATO]]&lt;=1800,"PRAZO LEGAL",IF(CONTRATOS[[#This Row],[DIAS_CONTRATO]]&lt;=2130,"EXCEPCIONAL","EMERGENCIAL"))</f>
        <v>PRAZO LEGAL</v>
      </c>
      <c r="AE587" s="58" t="str">
        <f>YEAR(L587) &amp; " - " &amp; IF(MONTH(L587)&lt;=3, "1º Trimestre", IF(MONTH(L587)&lt;=6, "2º Trimestre", IF(MONTH(L587)&lt;=9, "3º Trimestre", IF(MONTH(L587)&lt;=12, "4º Trimestre"))))</f>
        <v>2023 - 3º Trimestre</v>
      </c>
      <c r="AF587" s="130">
        <f>CONTRATOS[[#This Row],[TÉRMINO]]-60</f>
        <v>45078</v>
      </c>
      <c r="AG587" s="116" t="str">
        <f>IF(Z587="","Sem informação", IF(Z587&lt;=AF587, "Dentro do prazo", "Fora do prazo"))</f>
        <v>Sem informação</v>
      </c>
      <c r="AH587" s="58" t="s">
        <v>1306</v>
      </c>
      <c r="AJ587" s="58" t="s">
        <v>103</v>
      </c>
      <c r="AK587" s="58" t="s">
        <v>103</v>
      </c>
      <c r="AL587" s="58" t="s">
        <v>348</v>
      </c>
      <c r="AM587" s="115" t="s">
        <v>69</v>
      </c>
      <c r="AN587" s="115" t="s">
        <v>69</v>
      </c>
      <c r="AO587" s="172" t="s">
        <v>3348</v>
      </c>
      <c r="AP587" s="143">
        <f ca="1">CONTRATOS[[#This Row],[TÉRMINO]]-TODAY()</f>
        <v>-1036</v>
      </c>
      <c r="AQ587" s="58" t="str">
        <f>IF(YEAR(CONTRATOS[[#This Row],[TÉRMINO]])=2024,INT((MONTH(CONTRATOS[[#This Row],[TÉRMINO]])+2)/3),"")</f>
        <v/>
      </c>
      <c r="AR587" s="58"/>
      <c r="AS587" s="58" t="str">
        <f ca="1">IF(TODAY()-AB587&gt;365,"Iniciar Processo de Reajuste","Aguardar anualidade")</f>
        <v>Iniciar Processo de Reajuste</v>
      </c>
      <c r="AT587" s="58" t="str">
        <f>_xlfn.CONCAT(TEXT(B587,"000"),"/",C587)</f>
        <v>010/2023</v>
      </c>
      <c r="AU587" s="58"/>
      <c r="AV587" s="58" t="str" cm="1">
        <f t="array" ref="AV587">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587" s="57" t="str">
        <f>IF(CONTRATOS[[#This Row],[FISCAL DEMANDANTE]]="sem indicação",CONTRATOS[[#This Row],[FISCAL TECNICO]],CONTRATOS[[#This Row],[FISCAL DEMANDANTE]])</f>
        <v>Arilson Galdino da Silva</v>
      </c>
      <c r="AX587" s="540" t="str" cm="1">
        <f t="array" ref="AX58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87" s="58" t="str">
        <f>_xlfn.CONCAT(CONTRATOS[[#This Row],[ARP ou CONTRATO]],CONTRATOS[[#This Row],[N°ANO]])</f>
        <v>Contrato010/2023</v>
      </c>
      <c r="AZ587" s="293" t="str">
        <f>IF(ISNUMBER(FIND("8.666",AA587)),
"Nos termos da Portaria n° 3.615/2021-GP, a prorrogação de contratos administrativos deverá ser instaurada com antecedência mínima de 60 (sessenta) dias do término da vigência, mediante envio do respectivo expediente à SEADM, via SEI.",
IF(ISNUMBER(FIND("14.133",AA587)),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87" s="556"/>
    </row>
    <row r="588" spans="1:53" ht="250.5">
      <c r="A588" s="58" t="s">
        <v>2276</v>
      </c>
      <c r="B588" s="81" t="s">
        <v>997</v>
      </c>
      <c r="C588" s="69" t="s">
        <v>2348</v>
      </c>
      <c r="D588" s="57" t="s">
        <v>3349</v>
      </c>
      <c r="E588" s="58" t="s">
        <v>1248</v>
      </c>
      <c r="F588" s="59" t="s">
        <v>3350</v>
      </c>
      <c r="G588" s="115" t="s">
        <v>57</v>
      </c>
      <c r="H588" s="58" t="s">
        <v>327</v>
      </c>
      <c r="I588" s="60" t="s">
        <v>3351</v>
      </c>
      <c r="J588" s="61">
        <v>43167</v>
      </c>
      <c r="K588" s="62" t="str">
        <f>TEXT(J588,"DD/MM/AA")</f>
        <v>08/03/18</v>
      </c>
      <c r="L588" s="61">
        <v>45078</v>
      </c>
      <c r="M588" s="63" t="str">
        <f>TEXT(L588,"DD/MM/AA")</f>
        <v>01/06/23</v>
      </c>
      <c r="N588" s="62">
        <f>_xlfn.DAYS(CONTRATOS[[#This Row],[TÉRMINO]],CONTRATOS[[#This Row],[INÍCIO]])</f>
        <v>1911</v>
      </c>
      <c r="O588" s="64" t="str">
        <f ca="1">IF(ISBLANK(CONTRATOS[[#This Row],[TÉRMINO]]),"-",IF(ISNUMBER(CONTRATOS[[#This Row],[TÉRMINO]]),IF(CONTRATOS[[#This Row],[TÉRMINO]]&lt;TODAY(),"EXPIRADO",CONTRATOS[[#This Row],[TÉRMINO]]-TODAY()),"INDETERMINADO"))</f>
        <v>EXPIRADO</v>
      </c>
      <c r="P588" s="64" t="str">
        <f ca="1">IF(O588="EXPIRADO","EXPIRADO",(IF(O588&lt;=30,"INFERIOR A 30 DIAS",(IF(O588&lt;=60,"INFERIOR A 60 DIAS",(IF(O588&lt;=90,"INFERIOR A 90 DIAS",(IF(O588&lt;=120,"INFERIOR A 120 DIAS",(IF(O588&lt;150,"INFERIOR A 150 DIAS",(IF(O588=150,"150 DIAS","SUPERIOR A 150 DIAS")))))))))))))</f>
        <v>EXPIRADO</v>
      </c>
      <c r="Q588" s="64" t="str">
        <f ca="1">IF(CONTRATOS[[#This Row],[TÉRMINO]]="","VIGENTE",IF(CONTRATOS[[#This Row],[TÉRMINO]]&gt;=TODAY(),"VIGENTE","EXPIRADO"))</f>
        <v>EXPIRADO</v>
      </c>
      <c r="R588" s="72">
        <v>189560</v>
      </c>
      <c r="S588" s="65" t="s">
        <v>60</v>
      </c>
      <c r="T588" s="66">
        <f>IF(LEFT(AY588,3)="ARP",
    0,
    IFERROR(VLOOKUP(AY588,'M.11 Contratos execução'!A:V,17,FALSE),0)
)</f>
        <v>0</v>
      </c>
      <c r="U588" s="58" t="s">
        <v>61</v>
      </c>
      <c r="V588" s="58" t="s">
        <v>3352</v>
      </c>
      <c r="W588" s="96" t="str" cm="1">
        <f t="array" ref="W58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88" s="96">
        <f>CONTRATOS[[#This Row],[VALOR GLOBAL INICIAL]]</f>
        <v>189560</v>
      </c>
      <c r="Y588" s="67" t="s">
        <v>3353</v>
      </c>
      <c r="Z588" s="158"/>
      <c r="AA588" s="58" t="s">
        <v>64</v>
      </c>
      <c r="AB588" s="58"/>
      <c r="AC588" s="58"/>
      <c r="AD588" s="58" t="str">
        <f>IF(CONTRATOS[[#This Row],[DIAS_CONTRATO]]&lt;=1800,"PRAZO LEGAL",IF(CONTRATOS[[#This Row],[DIAS_CONTRATO]]&lt;=2130,"EXCEPCIONAL","EMERGENCIAL"))</f>
        <v>EXCEPCIONAL</v>
      </c>
      <c r="AE588" s="58" t="str">
        <f>YEAR(L588) &amp; " - " &amp; IF(MONTH(L588)&lt;=3, "1º Trimestre", IF(MONTH(L588)&lt;=6, "2º Trimestre", IF(MONTH(L588)&lt;=9, "3º Trimestre", IF(MONTH(L588)&lt;=12, "4º Trimestre"))))</f>
        <v>2023 - 2º Trimestre</v>
      </c>
      <c r="AF588" s="61">
        <f>CONTRATOS[[#This Row],[TÉRMINO]]-60</f>
        <v>45018</v>
      </c>
      <c r="AG588" s="116" t="str">
        <f>IF(Z588="","Sem informação", IF(Z588&lt;=AF588, "Dentro do prazo", "Fora do prazo"))</f>
        <v>Sem informação</v>
      </c>
      <c r="AH588" s="58" t="s">
        <v>1306</v>
      </c>
      <c r="AJ588" s="58" t="s">
        <v>69</v>
      </c>
      <c r="AK588" s="58" t="s">
        <v>613</v>
      </c>
      <c r="AL588" s="58" t="s">
        <v>69</v>
      </c>
      <c r="AM588" s="115" t="s">
        <v>69</v>
      </c>
      <c r="AN588" s="115" t="s">
        <v>69</v>
      </c>
      <c r="AO588" s="145" t="s">
        <v>3354</v>
      </c>
      <c r="AP588" s="143">
        <f ca="1">CONTRATOS[[#This Row],[TÉRMINO]]-TODAY()</f>
        <v>-1096</v>
      </c>
      <c r="AQ588" s="58" t="str">
        <f>IF(YEAR(CONTRATOS[[#This Row],[TÉRMINO]])=2024,INT((MONTH(CONTRATOS[[#This Row],[TÉRMINO]])+2)/3),"")</f>
        <v/>
      </c>
      <c r="AR588" s="58"/>
      <c r="AS588" s="58" t="str">
        <f ca="1">IF(TODAY()-AB588&gt;365,"Iniciar Processo de Reajuste","Aguardar anualidade")</f>
        <v>Iniciar Processo de Reajuste</v>
      </c>
      <c r="AT588" s="58" t="str">
        <f>_xlfn.CONCAT(TEXT(B588,"000"),"/",C588)</f>
        <v>010/2018</v>
      </c>
      <c r="AU588" s="58"/>
      <c r="AV588" s="58" t="str" cm="1">
        <f t="array" ref="AV588">IF(CONTRATOS[[#This Row],[NOME DO FISCAL ]]="Sem indicação",
   CONTRATOS[[#This Row],[NOME DO FISCAL ]],
   _xlfn.LET(
      _xlpm.s, " "&amp;TRIM(CONTRATOS[[#This Row],[NOME DO FISCAL ]]),
      _xlpm.n, LEN(_xlpm.s)-1,
      _xlpm.idx, _xlfn.SEQUENCE(1,_xlpm.n),
      _xlpm.letras, IF(MID(_xlpm.s,_xlpm.idx,1)=" ", MID(_xlpm.s,_xlpm.idx+1,1), ""),
      _xlfn.TEXTJOIN("",TRUE,_xlpm.letras)
   )
)</f>
        <v>PMdAH</v>
      </c>
      <c r="AW588" s="57" t="str">
        <f>IF(CONTRATOS[[#This Row],[FISCAL DEMANDANTE]]="sem indicação",CONTRATOS[[#This Row],[FISCAL TECNICO]],CONTRATOS[[#This Row],[FISCAL DEMANDANTE]])</f>
        <v>Paulo Marcelo de Araújo Hildebrando</v>
      </c>
      <c r="AX588" s="540" t="str" cm="1">
        <f t="array" ref="AX58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88" s="58" t="str">
        <f>_xlfn.CONCAT(CONTRATOS[[#This Row],[ARP ou CONTRATO]],CONTRATOS[[#This Row],[N°ANO]])</f>
        <v>Contrato010/2018</v>
      </c>
      <c r="AZ588" s="293" t="str">
        <f>IF(ISNUMBER(FIND("8.666",AA588)),
"Nos termos da Portaria n° 3.615/2021-GP, a prorrogação de contratos administrativos deverá ser instaurada com antecedência mínima de 60 (sessenta) dias do término da vigência, mediante envio do respectivo expediente à SEADM, via SEI.",
IF(ISNUMBER(FIND("14.133",AA588)),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88" s="556"/>
    </row>
    <row r="589" spans="1:53" ht="60">
      <c r="A589" s="58" t="s">
        <v>2276</v>
      </c>
      <c r="B589" s="57" t="s">
        <v>997</v>
      </c>
      <c r="C589" s="69">
        <v>2022</v>
      </c>
      <c r="D589" s="57" t="s">
        <v>3355</v>
      </c>
      <c r="E589" s="58" t="s">
        <v>3356</v>
      </c>
      <c r="F589" s="59" t="s">
        <v>3307</v>
      </c>
      <c r="G589" s="115" t="s">
        <v>1658</v>
      </c>
      <c r="H589" s="58" t="s">
        <v>132</v>
      </c>
      <c r="I589" s="60" t="s">
        <v>133</v>
      </c>
      <c r="J589" s="61">
        <v>44627</v>
      </c>
      <c r="K589" s="62" t="str">
        <f>TEXT(J589,"DD/MM/AA")</f>
        <v>07/03/22</v>
      </c>
      <c r="L589" s="61">
        <v>44627</v>
      </c>
      <c r="M589" s="63" t="str">
        <f>TEXT(L589,"DD/MM/AA")</f>
        <v>07/03/22</v>
      </c>
      <c r="N589" s="115">
        <f>_xlfn.DAYS(CONTRATOS[[#This Row],[TÉRMINO]],CONTRATOS[[#This Row],[INÍCIO]])</f>
        <v>0</v>
      </c>
      <c r="O589" s="64" t="str">
        <f ca="1">IF(ISBLANK(CONTRATOS[[#This Row],[TÉRMINO]]),"-",IF(ISNUMBER(CONTRATOS[[#This Row],[TÉRMINO]]),IF(CONTRATOS[[#This Row],[TÉRMINO]]&lt;TODAY(),"EXPIRADO",CONTRATOS[[#This Row],[TÉRMINO]]-TODAY()),"INDETERMINADO"))</f>
        <v>EXPIRADO</v>
      </c>
      <c r="P589" s="64" t="str">
        <f ca="1">IF(O589="EXPIRADO","EXPIRADO",(IF(O589&lt;=30,"INFERIOR A 30 DIAS",(IF(O589&lt;=60,"INFERIOR A 60 DIAS",(IF(O589&lt;=90,"INFERIOR A 90 DIAS",(IF(O589&lt;=120,"INFERIOR A 120 DIAS",(IF(O589&lt;150,"INFERIOR A 150 DIAS",(IF(O589=150,"150 DIAS","SUPERIOR A 150 DIAS")))))))))))))</f>
        <v>EXPIRADO</v>
      </c>
      <c r="Q589" s="64" t="str">
        <f ca="1">IF(CONTRATOS[[#This Row],[TÉRMINO]]="","VIGENTE",IF(CONTRATOS[[#This Row],[TÉRMINO]]&gt;=TODAY(),"VIGENTE","EXPIRADO"))</f>
        <v>EXPIRADO</v>
      </c>
      <c r="R589" s="293">
        <v>2174.09</v>
      </c>
      <c r="S589" s="65" t="s">
        <v>3303</v>
      </c>
      <c r="T589" s="66">
        <f>IF(LEFT(AY589,3)="ARP",
    0,
    IFERROR(VLOOKUP(AY589,'M.11 Contratos execução'!A:V,17,FALSE),0)
)</f>
        <v>0</v>
      </c>
      <c r="U589" s="58" t="s">
        <v>78</v>
      </c>
      <c r="V589" s="58" t="s">
        <v>3357</v>
      </c>
      <c r="W589" s="96" t="str" cm="1">
        <f t="array" ref="W58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89" s="96">
        <f>CONTRATOS[[#This Row],[VALOR GLOBAL INICIAL]]</f>
        <v>2174.09</v>
      </c>
      <c r="Y589" s="67"/>
      <c r="AA589" s="58" t="s">
        <v>64</v>
      </c>
      <c r="AB589" s="58"/>
      <c r="AC589" s="58"/>
      <c r="AD589" s="116" t="str">
        <f>IF(CONTRATOS[[#This Row],[DIAS_CONTRATO]]&lt;=1800,"PRAZO LEGAL",IF(CONTRATOS[[#This Row],[DIAS_CONTRATO]]&lt;=2130,"EXCEPCIONAL","EMERGENCIAL"))</f>
        <v>PRAZO LEGAL</v>
      </c>
      <c r="AE589" s="58" t="str">
        <f>YEAR(L589) &amp; " - " &amp; IF(MONTH(L589)&lt;=3, "1º Trimestre", IF(MONTH(L589)&lt;=6, "2º Trimestre", IF(MONTH(L589)&lt;=9, "3º Trimestre", IF(MONTH(L589)&lt;=12, "4º Trimestre"))))</f>
        <v>2022 - 1º Trimestre</v>
      </c>
      <c r="AF589" s="130">
        <f>CONTRATOS[[#This Row],[TÉRMINO]]-60</f>
        <v>44567</v>
      </c>
      <c r="AG589" s="116" t="str">
        <f>IF(Z589="","Sem informação", IF(Z589&lt;=AF589, "Dentro do prazo", "Fora do prazo"))</f>
        <v>Sem informação</v>
      </c>
      <c r="AH589" s="58"/>
      <c r="AJ589" s="58" t="s">
        <v>138</v>
      </c>
      <c r="AK589" s="58" t="s">
        <v>138</v>
      </c>
      <c r="AL589" s="58" t="s">
        <v>69</v>
      </c>
      <c r="AM589" s="115" t="s">
        <v>69</v>
      </c>
      <c r="AN589" s="58" t="s">
        <v>69</v>
      </c>
      <c r="AO589" s="134" t="s">
        <v>2457</v>
      </c>
      <c r="AP589" s="143">
        <f ca="1">CONTRATOS[[#This Row],[TÉRMINO]]-TODAY()</f>
        <v>-1547</v>
      </c>
      <c r="AQ589" s="58" t="str">
        <f>IF(YEAR(CONTRATOS[[#This Row],[TÉRMINO]])=2024,INT((MONTH(CONTRATOS[[#This Row],[TÉRMINO]])+2)/3),"")</f>
        <v/>
      </c>
      <c r="AR589" s="58"/>
      <c r="AS589" s="58" t="str">
        <f ca="1">IF(TODAY()-AB589&gt;365,"Iniciar Processo de Reajuste","Aguardar anualidade")</f>
        <v>Iniciar Processo de Reajuste</v>
      </c>
      <c r="AT589" s="58" t="str">
        <f>_xlfn.CONCAT(TEXT(B589,"000"),"/",C589)</f>
        <v>010/2022</v>
      </c>
      <c r="AU589" s="58"/>
      <c r="AV589" s="58" t="str" cm="1">
        <f t="array" ref="AV589">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589" s="57" t="str">
        <f>IF(CONTRATOS[[#This Row],[FISCAL DEMANDANTE]]="sem indicação",CONTRATOS[[#This Row],[FISCAL TECNICO]],CONTRATOS[[#This Row],[FISCAL DEMANDANTE]])</f>
        <v>Jose Nasareno de Macedo Silva</v>
      </c>
      <c r="AX589" s="540" t="str" cm="1">
        <f t="array" ref="AX58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89" s="58" t="str">
        <f>_xlfn.CONCAT(CONTRATOS[[#This Row],[ARP ou CONTRATO]],CONTRATOS[[#This Row],[N°ANO]])</f>
        <v>Contrato010/2022</v>
      </c>
      <c r="AZ589" s="293" t="str">
        <f>IF(ISNUMBER(FIND("8.666",AA589)),
"Nos termos da Portaria n° 3.615/2021-GP, a prorrogação de contratos administrativos deverá ser instaurada com antecedência mínima de 60 (sessenta) dias do término da vigência, mediante envio do respectivo expediente à SEADM, via SEI.",
IF(ISNUMBER(FIND("14.133",AA589)),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89" s="556"/>
    </row>
    <row r="590" spans="1:53" ht="60">
      <c r="A590" s="58" t="s">
        <v>2276</v>
      </c>
      <c r="B590" s="68" t="s">
        <v>1082</v>
      </c>
      <c r="C590" s="93">
        <v>2023</v>
      </c>
      <c r="D590" s="57" t="s">
        <v>1435</v>
      </c>
      <c r="E590" s="58" t="s">
        <v>1436</v>
      </c>
      <c r="F590" s="59" t="s">
        <v>3358</v>
      </c>
      <c r="G590" s="115" t="s">
        <v>144</v>
      </c>
      <c r="H590" s="60" t="s">
        <v>58</v>
      </c>
      <c r="I590" s="60" t="s">
        <v>3345</v>
      </c>
      <c r="J590" s="61">
        <v>44957</v>
      </c>
      <c r="K590" s="62" t="str">
        <f>TEXT(J590,"DD/MM/AA")</f>
        <v>31/01/23</v>
      </c>
      <c r="L590" s="61">
        <v>45138</v>
      </c>
      <c r="M590" s="63" t="str">
        <f>TEXT(L590,"DD/MM/AA")</f>
        <v>31/07/23</v>
      </c>
      <c r="N590" s="115">
        <f>_xlfn.DAYS(CONTRATOS[[#This Row],[TÉRMINO]],CONTRATOS[[#This Row],[INÍCIO]])</f>
        <v>181</v>
      </c>
      <c r="O590" s="64" t="str">
        <f ca="1">IF(ISBLANK(CONTRATOS[[#This Row],[TÉRMINO]]),"-",IF(ISNUMBER(CONTRATOS[[#This Row],[TÉRMINO]]),IF(CONTRATOS[[#This Row],[TÉRMINO]]&lt;TODAY(),"EXPIRADO",CONTRATOS[[#This Row],[TÉRMINO]]-TODAY()),"INDETERMINADO"))</f>
        <v>EXPIRADO</v>
      </c>
      <c r="P590" s="64" t="str">
        <f ca="1">IF(O590="EXPIRADO","EXPIRADO",(IF(O590&lt;=30,"INFERIOR A 30 DIAS",(IF(O590&lt;=60,"INFERIOR A 60 DIAS",(IF(O590&lt;=90,"INFERIOR A 90 DIAS",(IF(O590&lt;=120,"INFERIOR A 120 DIAS",(IF(O590&lt;150,"INFERIOR A 150 DIAS",(IF(O590=150,"150 DIAS","SUPERIOR A 150 DIAS")))))))))))))</f>
        <v>EXPIRADO</v>
      </c>
      <c r="Q590" s="64" t="str">
        <f ca="1">IF(CONTRATOS[[#This Row],[TÉRMINO]]="","VIGENTE",IF(CONTRATOS[[#This Row],[TÉRMINO]]&gt;=TODAY(),"VIGENTE","EXPIRADO"))</f>
        <v>EXPIRADO</v>
      </c>
      <c r="R590" s="293">
        <v>15012350</v>
      </c>
      <c r="S590" s="65" t="s">
        <v>60</v>
      </c>
      <c r="T590" s="66">
        <f>IF(LEFT(AY590,3)="ARP",
    0,
    IFERROR(VLOOKUP(AY590,'M.11 Contratos execução'!A:V,17,FALSE),0)
)</f>
        <v>0</v>
      </c>
      <c r="U590" s="58" t="s">
        <v>98</v>
      </c>
      <c r="V590" s="58" t="s">
        <v>3359</v>
      </c>
      <c r="W590" s="96" t="str" cm="1">
        <f t="array" ref="W59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90" s="96">
        <f>CONTRATOS[[#This Row],[VALOR GLOBAL INICIAL]]</f>
        <v>15012350</v>
      </c>
      <c r="Y590" s="67" t="s">
        <v>3360</v>
      </c>
      <c r="AA590" s="58" t="s">
        <v>64</v>
      </c>
      <c r="AB590" s="58"/>
      <c r="AC590" s="58"/>
      <c r="AD590" s="116" t="str">
        <f>IF(CONTRATOS[[#This Row],[DIAS_CONTRATO]]&lt;=1800,"PRAZO LEGAL",IF(CONTRATOS[[#This Row],[DIAS_CONTRATO]]&lt;=2130,"EXCEPCIONAL","EMERGENCIAL"))</f>
        <v>PRAZO LEGAL</v>
      </c>
      <c r="AE590" s="58" t="str">
        <f>YEAR(L590) &amp; " - " &amp; IF(MONTH(L590)&lt;=3, "1º Trimestre", IF(MONTH(L590)&lt;=6, "2º Trimestre", IF(MONTH(L590)&lt;=9, "3º Trimestre", IF(MONTH(L590)&lt;=12, "4º Trimestre"))))</f>
        <v>2023 - 3º Trimestre</v>
      </c>
      <c r="AF590" s="130">
        <f>CONTRATOS[[#This Row],[TÉRMINO]]-60</f>
        <v>45078</v>
      </c>
      <c r="AG590" s="116" t="str">
        <f>IF(Z590="","Sem informação", IF(Z590&lt;=AF590, "Dentro do prazo", "Fora do prazo"))</f>
        <v>Sem informação</v>
      </c>
      <c r="AH590" s="58" t="s">
        <v>1306</v>
      </c>
      <c r="AJ590" s="58" t="s">
        <v>103</v>
      </c>
      <c r="AK590" s="58" t="s">
        <v>103</v>
      </c>
      <c r="AL590" s="58" t="s">
        <v>348</v>
      </c>
      <c r="AM590" s="115" t="s">
        <v>69</v>
      </c>
      <c r="AN590" s="115" t="s">
        <v>69</v>
      </c>
      <c r="AO590" s="172" t="s">
        <v>3348</v>
      </c>
      <c r="AP590" s="143">
        <f ca="1">CONTRATOS[[#This Row],[TÉRMINO]]-TODAY()</f>
        <v>-1036</v>
      </c>
      <c r="AQ590" s="58" t="str">
        <f>IF(YEAR(CONTRATOS[[#This Row],[TÉRMINO]])=2024,INT((MONTH(CONTRATOS[[#This Row],[TÉRMINO]])+2)/3),"")</f>
        <v/>
      </c>
      <c r="AR590" s="58"/>
      <c r="AS590" s="58" t="str">
        <f ca="1">IF(TODAY()-AB590&gt;365,"Iniciar Processo de Reajuste","Aguardar anualidade")</f>
        <v>Iniciar Processo de Reajuste</v>
      </c>
      <c r="AT590" s="58" t="str">
        <f>_xlfn.CONCAT(TEXT(B590,"000"),"/",C590)</f>
        <v>011/2023</v>
      </c>
      <c r="AU590" s="58"/>
      <c r="AV590" s="58" t="str" cm="1">
        <f t="array" ref="AV590">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590" s="57" t="str">
        <f>IF(CONTRATOS[[#This Row],[FISCAL DEMANDANTE]]="sem indicação",CONTRATOS[[#This Row],[FISCAL TECNICO]],CONTRATOS[[#This Row],[FISCAL DEMANDANTE]])</f>
        <v>Arilson Galdino da Silva</v>
      </c>
      <c r="AX590" s="540" t="str" cm="1">
        <f t="array" ref="AX59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90" s="58" t="str">
        <f>_xlfn.CONCAT(CONTRATOS[[#This Row],[ARP ou CONTRATO]],CONTRATOS[[#This Row],[N°ANO]])</f>
        <v>Contrato011/2023</v>
      </c>
      <c r="AZ590" s="293" t="str">
        <f>IF(ISNUMBER(FIND("8.666",AA590)),
"Nos termos da Portaria n° 3.615/2021-GP, a prorrogação de contratos administrativos deverá ser instaurada com antecedência mínima de 60 (sessenta) dias do término da vigência, mediante envio do respectivo expediente à SEADM, via SEI.",
IF(ISNUMBER(FIND("14.133",AA590)),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90" s="556"/>
    </row>
    <row r="591" spans="1:53" ht="142.5">
      <c r="A591" s="58" t="s">
        <v>2276</v>
      </c>
      <c r="B591" s="68" t="s">
        <v>1088</v>
      </c>
      <c r="C591" s="69" t="s">
        <v>2348</v>
      </c>
      <c r="D591" s="57" t="s">
        <v>3361</v>
      </c>
      <c r="E591" s="58" t="s">
        <v>3362</v>
      </c>
      <c r="F591" s="59" t="s">
        <v>3363</v>
      </c>
      <c r="G591" s="115" t="s">
        <v>57</v>
      </c>
      <c r="H591" s="60" t="s">
        <v>58</v>
      </c>
      <c r="I591" s="60" t="s">
        <v>2531</v>
      </c>
      <c r="J591" s="61">
        <v>43160</v>
      </c>
      <c r="K591" s="62" t="str">
        <f>TEXT(J591,"DD/MM/AA")</f>
        <v>01/03/18</v>
      </c>
      <c r="L591" s="61">
        <v>44986</v>
      </c>
      <c r="M591" s="63" t="str">
        <f>TEXT(L591,"DD/MM/AA")</f>
        <v>01/03/23</v>
      </c>
      <c r="N591" s="62">
        <f>_xlfn.DAYS(CONTRATOS[[#This Row],[TÉRMINO]],CONTRATOS[[#This Row],[INÍCIO]])</f>
        <v>1826</v>
      </c>
      <c r="O591" s="64" t="str">
        <f ca="1">IF(ISBLANK(CONTRATOS[[#This Row],[TÉRMINO]]),"-",IF(ISNUMBER(CONTRATOS[[#This Row],[TÉRMINO]]),IF(CONTRATOS[[#This Row],[TÉRMINO]]&lt;TODAY(),"EXPIRADO",CONTRATOS[[#This Row],[TÉRMINO]]-TODAY()),"INDETERMINADO"))</f>
        <v>EXPIRADO</v>
      </c>
      <c r="P591" s="64" t="str">
        <f ca="1">IF(O591="EXPIRADO","EXPIRADO",(IF(O591&lt;=30,"INFERIOR A 30 DIAS",(IF(O591&lt;=60,"INFERIOR A 60 DIAS",(IF(O591&lt;=90,"INFERIOR A 90 DIAS",(IF(O591&lt;=120,"INFERIOR A 120 DIAS",(IF(O591&lt;150,"INFERIOR A 150 DIAS",(IF(O591=150,"150 DIAS","SUPERIOR A 150 DIAS")))))))))))))</f>
        <v>EXPIRADO</v>
      </c>
      <c r="Q591" s="64" t="str">
        <f ca="1">IF(CONTRATOS[[#This Row],[TÉRMINO]]="","VIGENTE",IF(CONTRATOS[[#This Row],[TÉRMINO]]&gt;=TODAY(),"VIGENTE","EXPIRADO"))</f>
        <v>EXPIRADO</v>
      </c>
      <c r="R591" s="72">
        <v>224900</v>
      </c>
      <c r="S591" s="65" t="s">
        <v>60</v>
      </c>
      <c r="T591" s="66">
        <f>IF(LEFT(AY591,3)="ARP",
    0,
    IFERROR(VLOOKUP(AY591,'M.11 Contratos execução'!A:V,17,FALSE),0)
)</f>
        <v>0</v>
      </c>
      <c r="U591" s="58" t="s">
        <v>61</v>
      </c>
      <c r="V591" s="58" t="s">
        <v>3364</v>
      </c>
      <c r="W591" s="96" t="str" cm="1">
        <f t="array" ref="W59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91" s="96">
        <f>CONTRATOS[[#This Row],[VALOR GLOBAL INICIAL]]</f>
        <v>224900</v>
      </c>
      <c r="Y591" s="67" t="s">
        <v>3365</v>
      </c>
      <c r="Z591" s="158"/>
      <c r="AA591" s="58" t="s">
        <v>64</v>
      </c>
      <c r="AB591" s="58"/>
      <c r="AC591" s="58"/>
      <c r="AD591" s="58" t="str">
        <f>IF(CONTRATOS[[#This Row],[DIAS_CONTRATO]]&lt;=1800,"PRAZO LEGAL",IF(CONTRATOS[[#This Row],[DIAS_CONTRATO]]&lt;=2130,"EXCEPCIONAL","EMERGENCIAL"))</f>
        <v>EXCEPCIONAL</v>
      </c>
      <c r="AE591" s="58" t="str">
        <f>YEAR(L591) &amp; " - " &amp; IF(MONTH(L591)&lt;=3, "1º Trimestre", IF(MONTH(L591)&lt;=6, "2º Trimestre", IF(MONTH(L591)&lt;=9, "3º Trimestre", IF(MONTH(L591)&lt;=12, "4º Trimestre"))))</f>
        <v>2023 - 1º Trimestre</v>
      </c>
      <c r="AF591" s="61">
        <f>CONTRATOS[[#This Row],[TÉRMINO]]-60</f>
        <v>44926</v>
      </c>
      <c r="AG591" s="116" t="str">
        <f>IF(Z591="","Sem informação", IF(Z591&lt;=AF591, "Dentro do prazo", "Fora do prazo"))</f>
        <v>Sem informação</v>
      </c>
      <c r="AH591" s="58"/>
      <c r="AJ591" s="58" t="s">
        <v>70</v>
      </c>
      <c r="AK591" s="58" t="s">
        <v>70</v>
      </c>
      <c r="AL591" s="58" t="s">
        <v>69</v>
      </c>
      <c r="AM591" s="115" t="s">
        <v>69</v>
      </c>
      <c r="AN591" s="115" t="s">
        <v>69</v>
      </c>
      <c r="AO591" s="145" t="s">
        <v>3366</v>
      </c>
      <c r="AP591" s="143">
        <f ca="1">CONTRATOS[[#This Row],[TÉRMINO]]-TODAY()</f>
        <v>-1188</v>
      </c>
      <c r="AQ591" s="58" t="str">
        <f>IF(YEAR(CONTRATOS[[#This Row],[TÉRMINO]])=2024,INT((MONTH(CONTRATOS[[#This Row],[TÉRMINO]])+2)/3),"")</f>
        <v/>
      </c>
      <c r="AR591" s="58"/>
      <c r="AS591" s="58" t="str">
        <f ca="1">IF(TODAY()-AB591&gt;365,"Iniciar Processo de Reajuste","Aguardar anualidade")</f>
        <v>Iniciar Processo de Reajuste</v>
      </c>
      <c r="AT591" s="58" t="str">
        <f>_xlfn.CONCAT(TEXT(B591,"000"),"/",C591)</f>
        <v>012/2018</v>
      </c>
      <c r="AU591" s="58"/>
      <c r="AV591" s="58" t="str" cm="1">
        <f t="array" ref="AV591">IF(CONTRATOS[[#This Row],[NOME DO FISCAL ]]="Sem indicação",
   CONTRATOS[[#This Row],[NOME DO FISCAL ]],
   _xlfn.LET(
      _xlpm.s, " "&amp;TRIM(CONTRATOS[[#This Row],[NOME DO FISCAL ]]),
      _xlpm.n, LEN(_xlpm.s)-1,
      _xlpm.idx, _xlfn.SEQUENCE(1,_xlpm.n),
      _xlpm.letras, IF(MID(_xlpm.s,_xlpm.idx,1)=" ", MID(_xlpm.s,_xlpm.idx+1,1), ""),
      _xlfn.TEXTJOIN("",TRUE,_xlpm.letras)
   )
)</f>
        <v>DMS</v>
      </c>
      <c r="AW591" s="57" t="str">
        <f>IF(CONTRATOS[[#This Row],[FISCAL DEMANDANTE]]="sem indicação",CONTRATOS[[#This Row],[FISCAL TECNICO]],CONTRATOS[[#This Row],[FISCAL DEMANDANTE]])</f>
        <v>Daniel Menezes Simas</v>
      </c>
      <c r="AX591" s="540" t="str" cm="1">
        <f t="array" ref="AX59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91" s="58" t="str">
        <f>_xlfn.CONCAT(CONTRATOS[[#This Row],[ARP ou CONTRATO]],CONTRATOS[[#This Row],[N°ANO]])</f>
        <v>Contrato012/2018</v>
      </c>
      <c r="AZ591" s="293" t="str">
        <f>IF(ISNUMBER(FIND("8.666",AA591)),
"Nos termos da Portaria n° 3.615/2021-GP, a prorrogação de contratos administrativos deverá ser instaurada com antecedência mínima de 60 (sessenta) dias do término da vigência, mediante envio do respectivo expediente à SEADM, via SEI.",
IF(ISNUMBER(FIND("14.133",AA591)),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91" s="556"/>
    </row>
    <row r="592" spans="1:53" ht="60">
      <c r="A592" s="58" t="s">
        <v>2276</v>
      </c>
      <c r="B592" s="68" t="s">
        <v>1088</v>
      </c>
      <c r="C592" s="69">
        <v>2021</v>
      </c>
      <c r="D592" s="57" t="s">
        <v>3367</v>
      </c>
      <c r="E592" s="58" t="s">
        <v>3368</v>
      </c>
      <c r="F592" s="59" t="s">
        <v>3369</v>
      </c>
      <c r="G592" s="115" t="s">
        <v>277</v>
      </c>
      <c r="H592" s="58" t="s">
        <v>1792</v>
      </c>
      <c r="I592" s="60" t="s">
        <v>3370</v>
      </c>
      <c r="J592" s="61">
        <v>44293</v>
      </c>
      <c r="K592" s="62" t="str">
        <f>TEXT(J592,"DD/MM/AA")</f>
        <v>07/04/21</v>
      </c>
      <c r="L592" s="61">
        <v>44748</v>
      </c>
      <c r="M592" s="63" t="str">
        <f>TEXT(L592,"DD/MM/AA")</f>
        <v>06/07/22</v>
      </c>
      <c r="N592" s="62">
        <f>_xlfn.DAYS(CONTRATOS[[#This Row],[TÉRMINO]],CONTRATOS[[#This Row],[INÍCIO]])</f>
        <v>455</v>
      </c>
      <c r="O592" s="64" t="str">
        <f ca="1">IF(ISBLANK(CONTRATOS[[#This Row],[TÉRMINO]]),"-",IF(ISNUMBER(CONTRATOS[[#This Row],[TÉRMINO]]),IF(CONTRATOS[[#This Row],[TÉRMINO]]&lt;TODAY(),"EXPIRADO",CONTRATOS[[#This Row],[TÉRMINO]]-TODAY()),"INDETERMINADO"))</f>
        <v>EXPIRADO</v>
      </c>
      <c r="P592" s="64" t="str">
        <f ca="1">IF(O592="EXPIRADO","EXPIRADO",(IF(O592&lt;=30,"INFERIOR A 30 DIAS",(IF(O592&lt;=60,"INFERIOR A 60 DIAS",(IF(O592&lt;=90,"INFERIOR A 90 DIAS",(IF(O592&lt;=120,"INFERIOR A 120 DIAS",(IF(O592&lt;150,"INFERIOR A 150 DIAS",(IF(O592=150,"150 DIAS","SUPERIOR A 150 DIAS")))))))))))))</f>
        <v>EXPIRADO</v>
      </c>
      <c r="Q592" s="64" t="str">
        <f ca="1">IF(CONTRATOS[[#This Row],[TÉRMINO]]="","VIGENTE",IF(CONTRATOS[[#This Row],[TÉRMINO]]&gt;=TODAY(),"VIGENTE","EXPIRADO"))</f>
        <v>EXPIRADO</v>
      </c>
      <c r="R592" s="72">
        <v>277387</v>
      </c>
      <c r="S592" s="65" t="s">
        <v>60</v>
      </c>
      <c r="T592" s="66">
        <f>IF(LEFT(AY592,3)="ARP",
    0,
    IFERROR(VLOOKUP(AY592,'M.11 Contratos execução'!A:V,17,FALSE),0)
)</f>
        <v>0</v>
      </c>
      <c r="U592" s="58" t="s">
        <v>61</v>
      </c>
      <c r="V592" s="58" t="s">
        <v>3371</v>
      </c>
      <c r="W592" s="96" t="str" cm="1">
        <f t="array" ref="W59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92" s="96">
        <f>CONTRATOS[[#This Row],[VALOR GLOBAL INICIAL]]</f>
        <v>277387</v>
      </c>
      <c r="Y592" s="67" t="s">
        <v>3372</v>
      </c>
      <c r="Z592" s="158"/>
      <c r="AA592" s="58" t="s">
        <v>64</v>
      </c>
      <c r="AB592" s="58"/>
      <c r="AC592" s="58"/>
      <c r="AD592" s="58" t="str">
        <f>IF(CONTRATOS[[#This Row],[DIAS_CONTRATO]]&lt;=1800,"PRAZO LEGAL",IF(CONTRATOS[[#This Row],[DIAS_CONTRATO]]&lt;=2130,"EXCEPCIONAL","EMERGENCIAL"))</f>
        <v>PRAZO LEGAL</v>
      </c>
      <c r="AE592" s="58" t="str">
        <f>YEAR(L592) &amp; " - " &amp; IF(MONTH(L592)&lt;=3, "1º Trimestre", IF(MONTH(L592)&lt;=6, "2º Trimestre", IF(MONTH(L592)&lt;=9, "3º Trimestre", IF(MONTH(L592)&lt;=12, "4º Trimestre"))))</f>
        <v>2022 - 3º Trimestre</v>
      </c>
      <c r="AF592" s="61">
        <f>CONTRATOS[[#This Row],[TÉRMINO]]-60</f>
        <v>44688</v>
      </c>
      <c r="AG592" s="116" t="str">
        <f>IF(Z592="","Sem informação", IF(Z592&lt;=AF592, "Dentro do prazo", "Fora do prazo"))</f>
        <v>Sem informação</v>
      </c>
      <c r="AH592" s="58" t="s">
        <v>1306</v>
      </c>
      <c r="AJ592" s="58" t="s">
        <v>1796</v>
      </c>
      <c r="AK592" s="58" t="s">
        <v>69</v>
      </c>
      <c r="AL592" s="58" t="s">
        <v>1813</v>
      </c>
      <c r="AM592" s="115" t="s">
        <v>69</v>
      </c>
      <c r="AN592" s="115" t="s">
        <v>568</v>
      </c>
      <c r="AO592" s="172" t="s">
        <v>3373</v>
      </c>
      <c r="AP592" s="143">
        <f ca="1">CONTRATOS[[#This Row],[TÉRMINO]]-TODAY()</f>
        <v>-1426</v>
      </c>
      <c r="AQ592" s="58" t="str">
        <f>IF(YEAR(CONTRATOS[[#This Row],[TÉRMINO]])=2024,INT((MONTH(CONTRATOS[[#This Row],[TÉRMINO]])+2)/3),"")</f>
        <v/>
      </c>
      <c r="AR592" s="58"/>
      <c r="AS592" s="58" t="str">
        <f ca="1">IF(TODAY()-AB592&gt;365,"Iniciar Processo de Reajuste","Aguardar anualidade")</f>
        <v>Iniciar Processo de Reajuste</v>
      </c>
      <c r="AT592" s="58" t="str">
        <f>_xlfn.CONCAT(TEXT(B592,"000"),"/",C592)</f>
        <v>012/2021</v>
      </c>
      <c r="AU592" s="58"/>
      <c r="AV592" s="58" t="str" cm="1">
        <f t="array" ref="AV592">IF(CONTRATOS[[#This Row],[NOME DO FISCAL ]]="Sem indicação",
   CONTRATOS[[#This Row],[NOME DO FISCAL ]],
   _xlfn.LET(
      _xlpm.s, " "&amp;TRIM(CONTRATOS[[#This Row],[NOME DO FISCAL ]]),
      _xlpm.n, LEN(_xlpm.s)-1,
      _xlpm.idx, _xlfn.SEQUENCE(1,_xlpm.n),
      _xlpm.letras, IF(MID(_xlpm.s,_xlpm.idx,1)=" ", MID(_xlpm.s,_xlpm.idx+1,1), ""),
      _xlfn.TEXTJOIN("",TRUE,_xlpm.letras)
   )
)</f>
        <v>SLAL</v>
      </c>
      <c r="AW592" s="57" t="str">
        <f>IF(CONTRATOS[[#This Row],[FISCAL DEMANDANTE]]="sem indicação",CONTRATOS[[#This Row],[FISCAL TECNICO]],CONTRATOS[[#This Row],[FISCAL DEMANDANTE]])</f>
        <v>Selma Lidia Azevedo Lobato</v>
      </c>
      <c r="AX592" s="540" t="str" cm="1">
        <f t="array" ref="AX59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92" s="58" t="str">
        <f>_xlfn.CONCAT(CONTRATOS[[#This Row],[ARP ou CONTRATO]],CONTRATOS[[#This Row],[N°ANO]])</f>
        <v>Contrato012/2021</v>
      </c>
      <c r="AZ592" s="293" t="str">
        <f>IF(ISNUMBER(FIND("8.666",AA592)),
"Nos termos da Portaria n° 3.615/2021-GP, a prorrogação de contratos administrativos deverá ser instaurada com antecedência mínima de 60 (sessenta) dias do término da vigência, mediante envio do respectivo expediente à SEADM, via SEI.",
IF(ISNUMBER(FIND("14.133",AA592)),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92" s="556"/>
    </row>
    <row r="593" spans="1:53" ht="60">
      <c r="A593" s="58" t="s">
        <v>2276</v>
      </c>
      <c r="B593" s="68" t="s">
        <v>1088</v>
      </c>
      <c r="C593" s="69" t="s">
        <v>2056</v>
      </c>
      <c r="D593" s="57" t="s">
        <v>3374</v>
      </c>
      <c r="E593" s="58" t="s">
        <v>3375</v>
      </c>
      <c r="F593" s="59" t="s">
        <v>3376</v>
      </c>
      <c r="G593" s="115" t="s">
        <v>57</v>
      </c>
      <c r="H593" s="60" t="s">
        <v>58</v>
      </c>
      <c r="I593" s="60" t="s">
        <v>3377</v>
      </c>
      <c r="J593" s="61">
        <v>43525</v>
      </c>
      <c r="K593" s="62" t="str">
        <f>TEXT(J593,"DD/MM/AA")</f>
        <v>01/03/19</v>
      </c>
      <c r="L593" s="61">
        <v>44621</v>
      </c>
      <c r="M593" s="63" t="str">
        <f>TEXT(L593,"DD/MM/AA")</f>
        <v>01/03/22</v>
      </c>
      <c r="N593" s="62">
        <f>_xlfn.DAYS(CONTRATOS[[#This Row],[TÉRMINO]],CONTRATOS[[#This Row],[INÍCIO]])</f>
        <v>1096</v>
      </c>
      <c r="O593" s="64" t="str">
        <f ca="1">IF(ISBLANK(CONTRATOS[[#This Row],[TÉRMINO]]),"-",IF(ISNUMBER(CONTRATOS[[#This Row],[TÉRMINO]]),IF(CONTRATOS[[#This Row],[TÉRMINO]]&lt;TODAY(),"EXPIRADO",CONTRATOS[[#This Row],[TÉRMINO]]-TODAY()),"INDETERMINADO"))</f>
        <v>EXPIRADO</v>
      </c>
      <c r="P593" s="64" t="str">
        <f ca="1">IF(O593="EXPIRADO","EXPIRADO",(IF(O593&lt;=30,"INFERIOR A 30 DIAS",(IF(O593&lt;=60,"INFERIOR A 60 DIAS",(IF(O593&lt;=90,"INFERIOR A 90 DIAS",(IF(O593&lt;=120,"INFERIOR A 120 DIAS",(IF(O593&lt;150,"INFERIOR A 150 DIAS",(IF(O593=150,"150 DIAS","SUPERIOR A 150 DIAS")))))))))))))</f>
        <v>EXPIRADO</v>
      </c>
      <c r="Q593" s="64" t="str">
        <f ca="1">IF(CONTRATOS[[#This Row],[TÉRMINO]]="","VIGENTE",IF(CONTRATOS[[#This Row],[TÉRMINO]]&gt;=TODAY(),"VIGENTE","EXPIRADO"))</f>
        <v>EXPIRADO</v>
      </c>
      <c r="R593" s="72">
        <v>11241.88</v>
      </c>
      <c r="S593" s="65" t="s">
        <v>60</v>
      </c>
      <c r="T593" s="66">
        <f>IF(LEFT(AY593,3)="ARP",
    0,
    IFERROR(VLOOKUP(AY593,'M.11 Contratos execução'!A:V,17,FALSE),0)
)</f>
        <v>0</v>
      </c>
      <c r="U593" s="58" t="s">
        <v>207</v>
      </c>
      <c r="V593" s="58" t="s">
        <v>3378</v>
      </c>
      <c r="W593" s="96" t="str" cm="1">
        <f t="array" ref="W59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93" s="96">
        <f>CONTRATOS[[#This Row],[VALOR GLOBAL INICIAL]]</f>
        <v>11241.88</v>
      </c>
      <c r="Y593" s="67" t="s">
        <v>3379</v>
      </c>
      <c r="Z593" s="158"/>
      <c r="AA593" s="58" t="s">
        <v>64</v>
      </c>
      <c r="AB593" s="58"/>
      <c r="AC593" s="58"/>
      <c r="AD593" s="58" t="str">
        <f>IF(CONTRATOS[[#This Row],[DIAS_CONTRATO]]&lt;=1800,"PRAZO LEGAL",IF(CONTRATOS[[#This Row],[DIAS_CONTRATO]]&lt;=2130,"EXCEPCIONAL","EMERGENCIAL"))</f>
        <v>PRAZO LEGAL</v>
      </c>
      <c r="AE593" s="58" t="str">
        <f>YEAR(L593) &amp; " - " &amp; IF(MONTH(L593)&lt;=3, "1º Trimestre", IF(MONTH(L593)&lt;=6, "2º Trimestre", IF(MONTH(L593)&lt;=9, "3º Trimestre", IF(MONTH(L593)&lt;=12, "4º Trimestre"))))</f>
        <v>2022 - 1º Trimestre</v>
      </c>
      <c r="AF593" s="61">
        <f>CONTRATOS[[#This Row],[TÉRMINO]]-60</f>
        <v>44561</v>
      </c>
      <c r="AG593" s="116" t="str">
        <f>IF(Z593="","Sem informação", IF(Z593&lt;=AF593, "Dentro do prazo", "Fora do prazo"))</f>
        <v>Sem informação</v>
      </c>
      <c r="AH593" s="58"/>
      <c r="AJ593" s="58" t="s">
        <v>69</v>
      </c>
      <c r="AK593" s="58" t="s">
        <v>69</v>
      </c>
      <c r="AL593" s="58" t="s">
        <v>69</v>
      </c>
      <c r="AM593" s="115" t="s">
        <v>69</v>
      </c>
      <c r="AN593" s="115" t="s">
        <v>69</v>
      </c>
      <c r="AO59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 ; ; ;coordenadoria.contratos@tjpa.jus.br</v>
      </c>
      <c r="AP593" s="143">
        <f ca="1">CONTRATOS[[#This Row],[TÉRMINO]]-TODAY()</f>
        <v>-1553</v>
      </c>
      <c r="AQ593" s="58" t="str">
        <f>IF(YEAR(CONTRATOS[[#This Row],[TÉRMINO]])=2024,INT((MONTH(CONTRATOS[[#This Row],[TÉRMINO]])+2)/3),"")</f>
        <v/>
      </c>
      <c r="AR593" s="58"/>
      <c r="AS593" s="58" t="str">
        <f ca="1">IF(TODAY()-AB593&gt;365,"Iniciar Processo de Reajuste","Aguardar anualidade")</f>
        <v>Iniciar Processo de Reajuste</v>
      </c>
      <c r="AT593" s="58" t="str">
        <f>_xlfn.CONCAT(TEXT(B593,"000"),"/",C593)</f>
        <v>012/2019</v>
      </c>
      <c r="AU593" s="58"/>
      <c r="AV593" s="58" t="str" cm="1">
        <f t="array" ref="AV593">IF(CONTRATOS[[#This Row],[NOME DO FISCAL ]]="Sem indicação",
   CONTRATOS[[#This Row],[NOME DO FISCAL ]],
   _xlfn.LET(
      _xlpm.s, " "&amp;TRIM(CONTRATOS[[#This Row],[NOME DO FISCAL ]]),
      _xlpm.n, LEN(_xlpm.s)-1,
      _xlpm.idx, _xlfn.SEQUENCE(1,_xlpm.n),
      _xlpm.letras, IF(MID(_xlpm.s,_xlpm.idx,1)=" ", MID(_xlpm.s,_xlpm.idx+1,1), ""),
      _xlfn.TEXTJOIN("",TRUE,_xlpm.letras)
   )
)</f>
        <v>Sem indicação</v>
      </c>
      <c r="AW593" s="57" t="str">
        <f>IF(CONTRATOS[[#This Row],[FISCAL DEMANDANTE]]="sem indicação",CONTRATOS[[#This Row],[FISCAL TECNICO]],CONTRATOS[[#This Row],[FISCAL DEMANDANTE]])</f>
        <v>Sem indicação</v>
      </c>
      <c r="AX593" s="540" t="str" cm="1">
        <f t="array" ref="AX59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93" s="58" t="str">
        <f>_xlfn.CONCAT(CONTRATOS[[#This Row],[ARP ou CONTRATO]],CONTRATOS[[#This Row],[N°ANO]])</f>
        <v>Contrato012/2019</v>
      </c>
      <c r="AZ593" s="293" t="str">
        <f>IF(ISNUMBER(FIND("8.666",AA593)),
"Nos termos da Portaria n° 3.615/2021-GP, a prorrogação de contratos administrativos deverá ser instaurada com antecedência mínima de 60 (sessenta) dias do término da vigência, mediante envio do respectivo expediente à SEADM, via SEI.",
IF(ISNUMBER(FIND("14.133",AA593)),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93" s="556"/>
    </row>
    <row r="594" spans="1:53" ht="142.5">
      <c r="A594" s="58" t="s">
        <v>2276</v>
      </c>
      <c r="B594" s="57" t="s">
        <v>1088</v>
      </c>
      <c r="C594" s="69">
        <v>2022</v>
      </c>
      <c r="D594" s="57" t="s">
        <v>788</v>
      </c>
      <c r="E594" s="58" t="s">
        <v>789</v>
      </c>
      <c r="F594" s="57" t="s">
        <v>3380</v>
      </c>
      <c r="G594" s="115" t="s">
        <v>57</v>
      </c>
      <c r="H594" s="60" t="s">
        <v>145</v>
      </c>
      <c r="I594" s="60" t="s">
        <v>1425</v>
      </c>
      <c r="J594" s="61">
        <v>44610</v>
      </c>
      <c r="K594" s="62" t="str">
        <f>TEXT(J594,"DD/MM/AA")</f>
        <v>18/02/22</v>
      </c>
      <c r="L594" s="61">
        <v>44975</v>
      </c>
      <c r="M594" s="63" t="str">
        <f>TEXT(L594,"DD/MM/AA")</f>
        <v>18/02/23</v>
      </c>
      <c r="N594" s="115">
        <f>_xlfn.DAYS(CONTRATOS[[#This Row],[TÉRMINO]],CONTRATOS[[#This Row],[INÍCIO]])</f>
        <v>365</v>
      </c>
      <c r="O594" s="64" t="str">
        <f ca="1">IF(ISBLANK(CONTRATOS[[#This Row],[TÉRMINO]]),"-",IF(ISNUMBER(CONTRATOS[[#This Row],[TÉRMINO]]),IF(CONTRATOS[[#This Row],[TÉRMINO]]&lt;TODAY(),"EXPIRADO",CONTRATOS[[#This Row],[TÉRMINO]]-TODAY()),"INDETERMINADO"))</f>
        <v>EXPIRADO</v>
      </c>
      <c r="P594" s="64" t="str">
        <f ca="1">IF(O594="EXPIRADO","EXPIRADO",(IF(O594&lt;=30,"INFERIOR A 30 DIAS",(IF(O594&lt;=60,"INFERIOR A 60 DIAS",(IF(O594&lt;=90,"INFERIOR A 90 DIAS",(IF(O594&lt;=120,"INFERIOR A 120 DIAS",(IF(O594&lt;150,"INFERIOR A 150 DIAS",(IF(O594=150,"150 DIAS","SUPERIOR A 150 DIAS")))))))))))))</f>
        <v>EXPIRADO</v>
      </c>
      <c r="Q594" s="64" t="str">
        <f ca="1">IF(CONTRATOS[[#This Row],[TÉRMINO]]="","VIGENTE",IF(CONTRATOS[[#This Row],[TÉRMINO]]&gt;=TODAY(),"VIGENTE","EXPIRADO"))</f>
        <v>EXPIRADO</v>
      </c>
      <c r="R594" s="72">
        <v>27615</v>
      </c>
      <c r="S594" s="65" t="s">
        <v>60</v>
      </c>
      <c r="T594" s="66">
        <f>IF(LEFT(AY594,3)="ARP",
    0,
    IFERROR(VLOOKUP(AY594,'M.11 Contratos execução'!A:V,17,FALSE),0)
)</f>
        <v>0</v>
      </c>
      <c r="U594" s="77" t="s">
        <v>78</v>
      </c>
      <c r="V594" s="58" t="s">
        <v>3381</v>
      </c>
      <c r="W594" s="96" t="str" cm="1">
        <f t="array" ref="W59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94" s="96">
        <f>CONTRATOS[[#This Row],[VALOR GLOBAL INICIAL]]</f>
        <v>27615</v>
      </c>
      <c r="Y594" s="67" t="s">
        <v>3382</v>
      </c>
      <c r="AA594" s="58" t="s">
        <v>64</v>
      </c>
      <c r="AB594" s="58"/>
      <c r="AC594" s="58"/>
      <c r="AD594" s="116" t="str">
        <f>IF(CONTRATOS[[#This Row],[DIAS_CONTRATO]]&lt;=1800,"PRAZO LEGAL",IF(CONTRATOS[[#This Row],[DIAS_CONTRATO]]&lt;=2130,"EXCEPCIONAL","EMERGENCIAL"))</f>
        <v>PRAZO LEGAL</v>
      </c>
      <c r="AE594" s="58" t="str">
        <f>YEAR(L594) &amp; " - " &amp; IF(MONTH(L594)&lt;=3, "1º Trimestre", IF(MONTH(L594)&lt;=6, "2º Trimestre", IF(MONTH(L594)&lt;=9, "3º Trimestre", IF(MONTH(L594)&lt;=12, "4º Trimestre"))))</f>
        <v>2023 - 1º Trimestre</v>
      </c>
      <c r="AF594" s="130">
        <f>CONTRATOS[[#This Row],[TÉRMINO]]-60</f>
        <v>44915</v>
      </c>
      <c r="AG594" s="116" t="str">
        <f>IF(Z594="","Sem informação", IF(Z594&lt;=AF594, "Dentro do prazo", "Fora do prazo"))</f>
        <v>Sem informação</v>
      </c>
      <c r="AH594" s="58" t="s">
        <v>1306</v>
      </c>
      <c r="AJ594" s="58" t="s">
        <v>302</v>
      </c>
      <c r="AK594" s="58" t="s">
        <v>302</v>
      </c>
      <c r="AL594" s="58" t="s">
        <v>1080</v>
      </c>
      <c r="AM594" s="115" t="s">
        <v>69</v>
      </c>
      <c r="AN594" s="115" t="s">
        <v>69</v>
      </c>
      <c r="AO594" s="172" t="s">
        <v>3383</v>
      </c>
      <c r="AP594" s="143">
        <f ca="1">CONTRATOS[[#This Row],[TÉRMINO]]-TODAY()</f>
        <v>-1199</v>
      </c>
      <c r="AQ594" s="58" t="str">
        <f>IF(YEAR(CONTRATOS[[#This Row],[TÉRMINO]])=2024,INT((MONTH(CONTRATOS[[#This Row],[TÉRMINO]])+2)/3),"")</f>
        <v/>
      </c>
      <c r="AR594" s="58"/>
      <c r="AS594" s="58" t="str">
        <f ca="1">IF(TODAY()-AB594&gt;365,"Iniciar Processo de Reajuste","Aguardar anualidade")</f>
        <v>Iniciar Processo de Reajuste</v>
      </c>
      <c r="AT594" s="58" t="str">
        <f>_xlfn.CONCAT(TEXT(B594,"000"),"/",C594)</f>
        <v>012/2022</v>
      </c>
      <c r="AU594" s="58"/>
      <c r="AV594" s="58" t="str" cm="1">
        <f t="array" ref="AV594">IF(CONTRATOS[[#This Row],[NOME DO FISCAL ]]="Sem indicação",
   CONTRATOS[[#This Row],[NOME DO FISCAL ]],
   _xlfn.LET(
      _xlpm.s, " "&amp;TRIM(CONTRATOS[[#This Row],[NOME DO FISCAL ]]),
      _xlpm.n, LEN(_xlpm.s)-1,
      _xlpm.idx, _xlfn.SEQUENCE(1,_xlpm.n),
      _xlpm.letras, IF(MID(_xlpm.s,_xlpm.idx,1)=" ", MID(_xlpm.s,_xlpm.idx+1,1), ""),
      _xlfn.TEXTJOIN("",TRUE,_xlpm.letras)
   )
)</f>
        <v>ECFR</v>
      </c>
      <c r="AW594" s="57" t="str">
        <f>IF(CONTRATOS[[#This Row],[FISCAL DEMANDANTE]]="sem indicação",CONTRATOS[[#This Row],[FISCAL TECNICO]],CONTRATOS[[#This Row],[FISCAL DEMANDANTE]])</f>
        <v>Elaine Cristina Fernandes Ribeiro</v>
      </c>
      <c r="AX594" s="540" t="str" cm="1">
        <f t="array" ref="AX59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94" s="58" t="str">
        <f>_xlfn.CONCAT(CONTRATOS[[#This Row],[ARP ou CONTRATO]],CONTRATOS[[#This Row],[N°ANO]])</f>
        <v>Contrato012/2022</v>
      </c>
      <c r="AZ594" s="293" t="str">
        <f>IF(ISNUMBER(FIND("8.666",AA594)),
"Nos termos da Portaria n° 3.615/2021-GP, a prorrogação de contratos administrativos deverá ser instaurada com antecedência mínima de 60 (sessenta) dias do término da vigência, mediante envio do respectivo expediente à SEADM, via SEI.",
IF(ISNUMBER(FIND("14.133",AA594)),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94" s="556"/>
    </row>
    <row r="595" spans="1:53" ht="63.75" customHeight="1">
      <c r="A595" s="58" t="s">
        <v>2276</v>
      </c>
      <c r="B595" s="68" t="s">
        <v>979</v>
      </c>
      <c r="C595" s="93">
        <v>2023</v>
      </c>
      <c r="D595" s="57" t="s">
        <v>3384</v>
      </c>
      <c r="E595" s="58" t="s">
        <v>3385</v>
      </c>
      <c r="F595" s="138" t="s">
        <v>3302</v>
      </c>
      <c r="G595" s="115" t="s">
        <v>1658</v>
      </c>
      <c r="H595" s="58" t="s">
        <v>132</v>
      </c>
      <c r="I595" s="60" t="s">
        <v>133</v>
      </c>
      <c r="J595" s="61">
        <v>44985</v>
      </c>
      <c r="K595" s="62" t="str">
        <f>TEXT(J595,"DD/MM/AA")</f>
        <v>28/02/23</v>
      </c>
      <c r="L595" s="61">
        <v>44985</v>
      </c>
      <c r="M595" s="63" t="str">
        <f>TEXT(L595,"DD/MM/AA")</f>
        <v>28/02/23</v>
      </c>
      <c r="N595" s="115">
        <f>_xlfn.DAYS(CONTRATOS[[#This Row],[TÉRMINO]],CONTRATOS[[#This Row],[INÍCIO]])</f>
        <v>0</v>
      </c>
      <c r="O595" s="64" t="str">
        <f ca="1">IF(ISBLANK(CONTRATOS[[#This Row],[TÉRMINO]]),"-",IF(ISNUMBER(CONTRATOS[[#This Row],[TÉRMINO]]),IF(CONTRATOS[[#This Row],[TÉRMINO]]&lt;TODAY(),"EXPIRADO",CONTRATOS[[#This Row],[TÉRMINO]]-TODAY()),"INDETERMINADO"))</f>
        <v>EXPIRADO</v>
      </c>
      <c r="P595" s="64" t="str">
        <f ca="1">IF(O595="EXPIRADO","EXPIRADO",(IF(O595&lt;=30,"INFERIOR A 30 DIAS",(IF(O595&lt;=60,"INFERIOR A 60 DIAS",(IF(O595&lt;=90,"INFERIOR A 90 DIAS",(IF(O595&lt;=120,"INFERIOR A 120 DIAS",(IF(O595&lt;150,"INFERIOR A 150 DIAS",(IF(O595=150,"150 DIAS","SUPERIOR A 150 DIAS")))))))))))))</f>
        <v>EXPIRADO</v>
      </c>
      <c r="Q595" s="64" t="str">
        <f ca="1">IF(CONTRATOS[[#This Row],[TÉRMINO]]="","VIGENTE",IF(CONTRATOS[[#This Row],[TÉRMINO]]&gt;=TODAY(),"VIGENTE","EXPIRADO"))</f>
        <v>EXPIRADO</v>
      </c>
      <c r="R595" s="293">
        <v>1228.76</v>
      </c>
      <c r="S595" s="65" t="s">
        <v>3303</v>
      </c>
      <c r="T595" s="66">
        <f>IF(LEFT(AY595,3)="ARP",
    0,
    IFERROR(VLOOKUP(AY595,'M.11 Contratos execução'!A:V,17,FALSE),0)
)</f>
        <v>0</v>
      </c>
      <c r="U595" s="58" t="s">
        <v>78</v>
      </c>
      <c r="V595" s="58" t="s">
        <v>3386</v>
      </c>
      <c r="W595" s="96" t="str" cm="1">
        <f t="array" ref="W59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95" s="96">
        <f>CONTRATOS[[#This Row],[VALOR GLOBAL INICIAL]]</f>
        <v>1228.76</v>
      </c>
      <c r="Y595" s="67" t="s">
        <v>3387</v>
      </c>
      <c r="AA595" s="58" t="s">
        <v>64</v>
      </c>
      <c r="AB595" s="58"/>
      <c r="AC595" s="58"/>
      <c r="AD595" s="116" t="str">
        <f>IF(CONTRATOS[[#This Row],[DIAS_CONTRATO]]&lt;=1800,"PRAZO LEGAL",IF(CONTRATOS[[#This Row],[DIAS_CONTRATO]]&lt;=2130,"EXCEPCIONAL","EMERGENCIAL"))</f>
        <v>PRAZO LEGAL</v>
      </c>
      <c r="AE595" s="58" t="str">
        <f>YEAR(L595) &amp; " - " &amp; IF(MONTH(L595)&lt;=3, "1º Trimestre", IF(MONTH(L595)&lt;=6, "2º Trimestre", IF(MONTH(L595)&lt;=9, "3º Trimestre", IF(MONTH(L595)&lt;=12, "4º Trimestre"))))</f>
        <v>2023 - 1º Trimestre</v>
      </c>
      <c r="AF595" s="130">
        <f>CONTRATOS[[#This Row],[TÉRMINO]]-60</f>
        <v>44925</v>
      </c>
      <c r="AG595" s="116" t="str">
        <f>IF(Z595="","Sem informação", IF(Z595&lt;=AF595, "Dentro do prazo", "Fora do prazo"))</f>
        <v>Sem informação</v>
      </c>
      <c r="AH595" s="58"/>
      <c r="AJ595" s="58" t="s">
        <v>138</v>
      </c>
      <c r="AK595" s="58" t="s">
        <v>138</v>
      </c>
      <c r="AL595" s="58" t="s">
        <v>69</v>
      </c>
      <c r="AM595" s="115" t="s">
        <v>69</v>
      </c>
      <c r="AN595" s="115" t="s">
        <v>69</v>
      </c>
      <c r="AO595" s="134" t="s">
        <v>2457</v>
      </c>
      <c r="AP595" s="143">
        <f ca="1">CONTRATOS[[#This Row],[TÉRMINO]]-TODAY()</f>
        <v>-1189</v>
      </c>
      <c r="AQ595" s="58" t="str">
        <f>IF(YEAR(CONTRATOS[[#This Row],[TÉRMINO]])=2024,INT((MONTH(CONTRATOS[[#This Row],[TÉRMINO]])+2)/3),"")</f>
        <v/>
      </c>
      <c r="AR595" s="58"/>
      <c r="AS595" s="58" t="str">
        <f ca="1">IF(TODAY()-AB595&gt;365,"Iniciar Processo de Reajuste","Aguardar anualidade")</f>
        <v>Iniciar Processo de Reajuste</v>
      </c>
      <c r="AT595" s="58" t="str">
        <f>_xlfn.CONCAT(TEXT(B595,"000"),"/",C595)</f>
        <v>013/2023</v>
      </c>
      <c r="AU595" s="58"/>
      <c r="AV595" s="58" t="str" cm="1">
        <f t="array" ref="AV595">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595" s="57" t="str">
        <f>IF(CONTRATOS[[#This Row],[FISCAL DEMANDANTE]]="sem indicação",CONTRATOS[[#This Row],[FISCAL TECNICO]],CONTRATOS[[#This Row],[FISCAL DEMANDANTE]])</f>
        <v>Jose Nasareno de Macedo Silva</v>
      </c>
      <c r="AX595" s="540" t="str" cm="1">
        <f t="array" ref="AX59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95" s="58" t="str">
        <f>_xlfn.CONCAT(CONTRATOS[[#This Row],[ARP ou CONTRATO]],CONTRATOS[[#This Row],[N°ANO]])</f>
        <v>Contrato013/2023</v>
      </c>
      <c r="AZ595" s="293" t="str">
        <f>IF(ISNUMBER(FIND("8.666",AA595)),
"Nos termos da Portaria n° 3.615/2021-GP, a prorrogação de contratos administrativos deverá ser instaurada com antecedência mínima de 60 (sessenta) dias do término da vigência, mediante envio do respectivo expediente à SEADM, via SEI.",
IF(ISNUMBER(FIND("14.133",AA595)),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95" s="556"/>
    </row>
    <row r="596" spans="1:53" ht="130.5">
      <c r="A596" s="58" t="s">
        <v>2276</v>
      </c>
      <c r="B596" s="97" t="s">
        <v>979</v>
      </c>
      <c r="C596" s="69">
        <v>2022</v>
      </c>
      <c r="D596" s="57" t="s">
        <v>1313</v>
      </c>
      <c r="E596" s="58" t="s">
        <v>1152</v>
      </c>
      <c r="F596" s="59" t="s">
        <v>3388</v>
      </c>
      <c r="G596" s="115" t="s">
        <v>57</v>
      </c>
      <c r="H596" s="60" t="s">
        <v>145</v>
      </c>
      <c r="I596" s="60" t="s">
        <v>952</v>
      </c>
      <c r="J596" s="61">
        <v>44627</v>
      </c>
      <c r="K596" s="62" t="str">
        <f>TEXT(J596,"DD/MM/AA")</f>
        <v>07/03/22</v>
      </c>
      <c r="L596" s="61">
        <v>44992</v>
      </c>
      <c r="M596" s="63" t="str">
        <f>TEXT(L596,"DD/MM/AA")</f>
        <v>07/03/23</v>
      </c>
      <c r="N596" s="115">
        <f>_xlfn.DAYS(CONTRATOS[[#This Row],[TÉRMINO]],CONTRATOS[[#This Row],[INÍCIO]])</f>
        <v>365</v>
      </c>
      <c r="O596" s="64" t="str">
        <f ca="1">IF(ISBLANK(CONTRATOS[[#This Row],[TÉRMINO]]),"-",IF(ISNUMBER(CONTRATOS[[#This Row],[TÉRMINO]]),IF(CONTRATOS[[#This Row],[TÉRMINO]]&lt;TODAY(),"EXPIRADO",CONTRATOS[[#This Row],[TÉRMINO]]-TODAY()),"INDETERMINADO"))</f>
        <v>EXPIRADO</v>
      </c>
      <c r="P596" s="64" t="str">
        <f ca="1">IF(O596="EXPIRADO","EXPIRADO",(IF(O596&lt;=30,"INFERIOR A 30 DIAS",(IF(O596&lt;=60,"INFERIOR A 60 DIAS",(IF(O596&lt;=90,"INFERIOR A 90 DIAS",(IF(O596&lt;=120,"INFERIOR A 120 DIAS",(IF(O596&lt;150,"INFERIOR A 150 DIAS",(IF(O596=150,"150 DIAS","SUPERIOR A 150 DIAS")))))))))))))</f>
        <v>EXPIRADO</v>
      </c>
      <c r="Q596" s="64" t="str">
        <f ca="1">IF(CONTRATOS[[#This Row],[TÉRMINO]]="","VIGENTE",IF(CONTRATOS[[#This Row],[TÉRMINO]]&gt;=TODAY(),"VIGENTE","EXPIRADO"))</f>
        <v>EXPIRADO</v>
      </c>
      <c r="R596" s="72">
        <v>83904.960000000006</v>
      </c>
      <c r="S596" s="65" t="s">
        <v>60</v>
      </c>
      <c r="T596" s="66">
        <f>IF(LEFT(AY596,3)="ARP",
    0,
    IFERROR(VLOOKUP(AY596,'M.11 Contratos execução'!A:V,17,FALSE),0)
)</f>
        <v>0</v>
      </c>
      <c r="U596" s="58" t="s">
        <v>78</v>
      </c>
      <c r="V596" s="58" t="s">
        <v>3389</v>
      </c>
      <c r="W596" s="96" t="str" cm="1">
        <f t="array" ref="W59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96" s="96">
        <f>CONTRATOS[[#This Row],[VALOR GLOBAL INICIAL]]</f>
        <v>83904.960000000006</v>
      </c>
      <c r="Y596" s="67" t="s">
        <v>3390</v>
      </c>
      <c r="AA596" s="58" t="s">
        <v>64</v>
      </c>
      <c r="AB596" s="58"/>
      <c r="AC596" s="58"/>
      <c r="AD596" s="116" t="str">
        <f>IF(CONTRATOS[[#This Row],[DIAS_CONTRATO]]&lt;=1800,"PRAZO LEGAL",IF(CONTRATOS[[#This Row],[DIAS_CONTRATO]]&lt;=2130,"EXCEPCIONAL","EMERGENCIAL"))</f>
        <v>PRAZO LEGAL</v>
      </c>
      <c r="AE596" s="58" t="str">
        <f>YEAR(L596) &amp; " - " &amp; IF(MONTH(L596)&lt;=3, "1º Trimestre", IF(MONTH(L596)&lt;=6, "2º Trimestre", IF(MONTH(L596)&lt;=9, "3º Trimestre", IF(MONTH(L596)&lt;=12, "4º Trimestre"))))</f>
        <v>2023 - 1º Trimestre</v>
      </c>
      <c r="AF596" s="130">
        <f>CONTRATOS[[#This Row],[TÉRMINO]]-60</f>
        <v>44932</v>
      </c>
      <c r="AG596" s="116" t="str">
        <f>IF(Z596="","Sem informação", IF(Z596&lt;=AF596, "Dentro do prazo", "Fora do prazo"))</f>
        <v>Sem informação</v>
      </c>
      <c r="AH596" s="58" t="s">
        <v>1306</v>
      </c>
      <c r="AJ596" s="58" t="s">
        <v>302</v>
      </c>
      <c r="AK596" s="58" t="s">
        <v>302</v>
      </c>
      <c r="AL596" s="58" t="s">
        <v>1080</v>
      </c>
      <c r="AM596" s="115" t="s">
        <v>69</v>
      </c>
      <c r="AN596" s="115" t="s">
        <v>69</v>
      </c>
      <c r="AO596" s="172" t="s">
        <v>3383</v>
      </c>
      <c r="AP596" s="143">
        <f ca="1">CONTRATOS[[#This Row],[TÉRMINO]]-TODAY()</f>
        <v>-1182</v>
      </c>
      <c r="AQ596" s="58" t="str">
        <f>IF(YEAR(CONTRATOS[[#This Row],[TÉRMINO]])=2024,INT((MONTH(CONTRATOS[[#This Row],[TÉRMINO]])+2)/3),"")</f>
        <v/>
      </c>
      <c r="AR596" s="58"/>
      <c r="AS596" s="58" t="str">
        <f ca="1">IF(TODAY()-AB596&gt;365,"Iniciar Processo de Reajuste","Aguardar anualidade")</f>
        <v>Iniciar Processo de Reajuste</v>
      </c>
      <c r="AT596" s="58" t="str">
        <f>_xlfn.CONCAT(TEXT(B596,"000"),"/",C596)</f>
        <v>013/2022</v>
      </c>
      <c r="AU596" s="58"/>
      <c r="AV596" s="58" t="str" cm="1">
        <f t="array" ref="AV596">IF(CONTRATOS[[#This Row],[NOME DO FISCAL ]]="Sem indicação",
   CONTRATOS[[#This Row],[NOME DO FISCAL ]],
   _xlfn.LET(
      _xlpm.s, " "&amp;TRIM(CONTRATOS[[#This Row],[NOME DO FISCAL ]]),
      _xlpm.n, LEN(_xlpm.s)-1,
      _xlpm.idx, _xlfn.SEQUENCE(1,_xlpm.n),
      _xlpm.letras, IF(MID(_xlpm.s,_xlpm.idx,1)=" ", MID(_xlpm.s,_xlpm.idx+1,1), ""),
      _xlfn.TEXTJOIN("",TRUE,_xlpm.letras)
   )
)</f>
        <v>ECFR</v>
      </c>
      <c r="AW596" s="57" t="str">
        <f>IF(CONTRATOS[[#This Row],[FISCAL DEMANDANTE]]="sem indicação",CONTRATOS[[#This Row],[FISCAL TECNICO]],CONTRATOS[[#This Row],[FISCAL DEMANDANTE]])</f>
        <v>Elaine Cristina Fernandes Ribeiro</v>
      </c>
      <c r="AX596" s="540" t="str" cm="1">
        <f t="array" ref="AX59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96" s="58" t="str">
        <f>_xlfn.CONCAT(CONTRATOS[[#This Row],[ARP ou CONTRATO]],CONTRATOS[[#This Row],[N°ANO]])</f>
        <v>Contrato013/2022</v>
      </c>
      <c r="AZ596" s="293" t="str">
        <f>IF(ISNUMBER(FIND("8.666",AA596)),
"Nos termos da Portaria n° 3.615/2021-GP, a prorrogação de contratos administrativos deverá ser instaurada com antecedência mínima de 60 (sessenta) dias do término da vigência, mediante envio do respectivo expediente à SEADM, via SEI.",
IF(ISNUMBER(FIND("14.133",AA596)),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96" s="556"/>
    </row>
    <row r="597" spans="1:53" ht="130.5">
      <c r="A597" s="58" t="s">
        <v>2276</v>
      </c>
      <c r="B597" s="68" t="s">
        <v>979</v>
      </c>
      <c r="C597" s="69" t="s">
        <v>1511</v>
      </c>
      <c r="D597" s="57" t="s">
        <v>3391</v>
      </c>
      <c r="E597" s="58" t="s">
        <v>3392</v>
      </c>
      <c r="F597" s="59" t="s">
        <v>3393</v>
      </c>
      <c r="G597" s="115" t="s">
        <v>160</v>
      </c>
      <c r="H597" s="60" t="s">
        <v>58</v>
      </c>
      <c r="I597" s="60" t="s">
        <v>3394</v>
      </c>
      <c r="J597" s="61">
        <v>42826</v>
      </c>
      <c r="K597" s="62" t="str">
        <f>TEXT(J597,"DD/MM/AA")</f>
        <v>01/04/17</v>
      </c>
      <c r="L597" s="61">
        <v>44834</v>
      </c>
      <c r="M597" s="63" t="str">
        <f>TEXT(L597,"DD/MM/AA")</f>
        <v>30/09/22</v>
      </c>
      <c r="N597" s="62">
        <f>_xlfn.DAYS(CONTRATOS[[#This Row],[TÉRMINO]],CONTRATOS[[#This Row],[INÍCIO]])</f>
        <v>2008</v>
      </c>
      <c r="O597" s="64" t="str">
        <f ca="1">IF(ISBLANK(CONTRATOS[[#This Row],[TÉRMINO]]),"-",IF(ISNUMBER(CONTRATOS[[#This Row],[TÉRMINO]]),IF(CONTRATOS[[#This Row],[TÉRMINO]]&lt;TODAY(),"EXPIRADO",CONTRATOS[[#This Row],[TÉRMINO]]-TODAY()),"INDETERMINADO"))</f>
        <v>EXPIRADO</v>
      </c>
      <c r="P597" s="64" t="str">
        <f ca="1">IF(O597="EXPIRADO","EXPIRADO",(IF(O597&lt;=30,"INFERIOR A 30 DIAS",(IF(O597&lt;=60,"INFERIOR A 60 DIAS",(IF(O597&lt;=90,"INFERIOR A 90 DIAS",(IF(O597&lt;=120,"INFERIOR A 120 DIAS",(IF(O597&lt;150,"INFERIOR A 150 DIAS",(IF(O597=150,"150 DIAS","SUPERIOR A 150 DIAS")))))))))))))</f>
        <v>EXPIRADO</v>
      </c>
      <c r="Q597" s="64" t="str">
        <f ca="1">IF(CONTRATOS[[#This Row],[TÉRMINO]]="","VIGENTE",IF(CONTRATOS[[#This Row],[TÉRMINO]]&gt;=TODAY(),"VIGENTE","EXPIRADO"))</f>
        <v>EXPIRADO</v>
      </c>
      <c r="R597" s="72">
        <v>9440717.6799999997</v>
      </c>
      <c r="S597" s="65" t="s">
        <v>60</v>
      </c>
      <c r="T597" s="66">
        <f>IF(LEFT(AY597,3)="ARP",
    0,
    IFERROR(VLOOKUP(AY597,'M.11 Contratos execução'!A:V,17,FALSE),0)
)</f>
        <v>0</v>
      </c>
      <c r="U597" s="58" t="s">
        <v>78</v>
      </c>
      <c r="V597" s="58" t="s">
        <v>3395</v>
      </c>
      <c r="W597" s="96" t="str" cm="1">
        <f t="array" ref="W59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97" s="96">
        <f>CONTRATOS[[#This Row],[VALOR GLOBAL INICIAL]]</f>
        <v>9440717.6799999997</v>
      </c>
      <c r="Y597" s="67" t="s">
        <v>3396</v>
      </c>
      <c r="Z597" s="158"/>
      <c r="AA597" s="58" t="s">
        <v>64</v>
      </c>
      <c r="AB597" s="58"/>
      <c r="AC597" s="58"/>
      <c r="AD597" s="58" t="str">
        <f>IF(CONTRATOS[[#This Row],[DIAS_CONTRATO]]&lt;=1800,"PRAZO LEGAL",IF(CONTRATOS[[#This Row],[DIAS_CONTRATO]]&lt;=2130,"EXCEPCIONAL","EMERGENCIAL"))</f>
        <v>EXCEPCIONAL</v>
      </c>
      <c r="AE597" s="58" t="str">
        <f>YEAR(L597) &amp; " - " &amp; IF(MONTH(L597)&lt;=3, "1º Trimestre", IF(MONTH(L597)&lt;=6, "2º Trimestre", IF(MONTH(L597)&lt;=9, "3º Trimestre", IF(MONTH(L597)&lt;=12, "4º Trimestre"))))</f>
        <v>2022 - 3º Trimestre</v>
      </c>
      <c r="AF597" s="61">
        <f>CONTRATOS[[#This Row],[TÉRMINO]]-60</f>
        <v>44774</v>
      </c>
      <c r="AG597" s="116" t="str">
        <f>IF(Z597="","Sem informação", IF(Z597&lt;=AF597, "Dentro do prazo", "Fora do prazo"))</f>
        <v>Sem informação</v>
      </c>
      <c r="AH597" s="58" t="s">
        <v>1306</v>
      </c>
      <c r="AJ597" s="58" t="s">
        <v>69</v>
      </c>
      <c r="AK597" s="58" t="s">
        <v>165</v>
      </c>
      <c r="AL597" s="58" t="s">
        <v>69</v>
      </c>
      <c r="AM597" s="58" t="s">
        <v>69</v>
      </c>
      <c r="AN597" s="58" t="s">
        <v>69</v>
      </c>
      <c r="AO597" s="145" t="s">
        <v>3397</v>
      </c>
      <c r="AP597" s="143">
        <f ca="1">CONTRATOS[[#This Row],[TÉRMINO]]-TODAY()</f>
        <v>-1340</v>
      </c>
      <c r="AQ597" s="58" t="str">
        <f>IF(YEAR(CONTRATOS[[#This Row],[TÉRMINO]])=2024,INT((MONTH(CONTRATOS[[#This Row],[TÉRMINO]])+2)/3),"")</f>
        <v/>
      </c>
      <c r="AR597" s="58"/>
      <c r="AS597" s="58" t="str">
        <f ca="1">IF(TODAY()-AB597&gt;365,"Iniciar Processo de Reajuste","Aguardar anualidade")</f>
        <v>Iniciar Processo de Reajuste</v>
      </c>
      <c r="AT597" s="58" t="str">
        <f>_xlfn.CONCAT(TEXT(B597,"000"),"/",C597)</f>
        <v>013/2017</v>
      </c>
      <c r="AU597" s="58"/>
      <c r="AV597" s="58" t="str" cm="1">
        <f t="array" ref="AV597">IF(CONTRATOS[[#This Row],[NOME DO FISCAL ]]="Sem indicação",
   CONTRATOS[[#This Row],[NOME DO FISCAL ]],
   _xlfn.LET(
      _xlpm.s, " "&amp;TRIM(CONTRATOS[[#This Row],[NOME DO FISCAL ]]),
      _xlpm.n, LEN(_xlpm.s)-1,
      _xlpm.idx, _xlfn.SEQUENCE(1,_xlpm.n),
      _xlpm.letras, IF(MID(_xlpm.s,_xlpm.idx,1)=" ", MID(_xlpm.s,_xlpm.idx+1,1), ""),
      _xlfn.TEXTJOIN("",TRUE,_xlpm.letras)
   )
)</f>
        <v>HMdR</v>
      </c>
      <c r="AW597" s="57" t="str">
        <f>IF(CONTRATOS[[#This Row],[FISCAL DEMANDANTE]]="sem indicação",CONTRATOS[[#This Row],[FISCAL TECNICO]],CONTRATOS[[#This Row],[FISCAL DEMANDANTE]])</f>
        <v>Helton Moura da Rocha</v>
      </c>
      <c r="AX597" s="540" t="str" cm="1">
        <f t="array" ref="AX59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97" s="58" t="str">
        <f>_xlfn.CONCAT(CONTRATOS[[#This Row],[ARP ou CONTRATO]],CONTRATOS[[#This Row],[N°ANO]])</f>
        <v>Contrato013/2017</v>
      </c>
      <c r="AZ597" s="293" t="str">
        <f>IF(ISNUMBER(FIND("8.666",AA597)),
"Nos termos da Portaria n° 3.615/2021-GP, a prorrogação de contratos administrativos deverá ser instaurada com antecedência mínima de 60 (sessenta) dias do término da vigência, mediante envio do respectivo expediente à SEADM, via SEI.",
IF(ISNUMBER(FIND("14.133",AA597)),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97" s="556"/>
    </row>
    <row r="598" spans="1:53" ht="72">
      <c r="A598" s="58" t="s">
        <v>2276</v>
      </c>
      <c r="B598" s="57" t="s">
        <v>1034</v>
      </c>
      <c r="C598" s="93">
        <v>2023</v>
      </c>
      <c r="D598" s="57" t="s">
        <v>3398</v>
      </c>
      <c r="E598" s="58" t="s">
        <v>3399</v>
      </c>
      <c r="F598" s="138" t="s">
        <v>3302</v>
      </c>
      <c r="G598" s="115" t="s">
        <v>1658</v>
      </c>
      <c r="H598" s="58" t="s">
        <v>132</v>
      </c>
      <c r="I598" s="60" t="s">
        <v>133</v>
      </c>
      <c r="J598" s="61">
        <v>45000</v>
      </c>
      <c r="K598" s="62" t="str">
        <f>TEXT(J598,"DD/MM/AA")</f>
        <v>15/03/23</v>
      </c>
      <c r="L598" s="61">
        <v>45000</v>
      </c>
      <c r="M598" s="63" t="str">
        <f>TEXT(L598,"DD/MM/AA")</f>
        <v>15/03/23</v>
      </c>
      <c r="N598" s="115">
        <f>_xlfn.DAYS(CONTRATOS[[#This Row],[TÉRMINO]],CONTRATOS[[#This Row],[INÍCIO]])</f>
        <v>0</v>
      </c>
      <c r="O598" s="64" t="str">
        <f ca="1">IF(ISBLANK(CONTRATOS[[#This Row],[TÉRMINO]]),"-",IF(ISNUMBER(CONTRATOS[[#This Row],[TÉRMINO]]),IF(CONTRATOS[[#This Row],[TÉRMINO]]&lt;TODAY(),"EXPIRADO",CONTRATOS[[#This Row],[TÉRMINO]]-TODAY()),"INDETERMINADO"))</f>
        <v>EXPIRADO</v>
      </c>
      <c r="P598" s="64" t="str">
        <f ca="1">IF(O598="EXPIRADO","EXPIRADO",(IF(O598&lt;=30,"INFERIOR A 30 DIAS",(IF(O598&lt;=60,"INFERIOR A 60 DIAS",(IF(O598&lt;=90,"INFERIOR A 90 DIAS",(IF(O598&lt;=120,"INFERIOR A 120 DIAS",(IF(O598&lt;150,"INFERIOR A 150 DIAS",(IF(O598=150,"150 DIAS","SUPERIOR A 150 DIAS")))))))))))))</f>
        <v>EXPIRADO</v>
      </c>
      <c r="Q598" s="64" t="str">
        <f ca="1">IF(CONTRATOS[[#This Row],[TÉRMINO]]="","VIGENTE",IF(CONTRATOS[[#This Row],[TÉRMINO]]&gt;=TODAY(),"VIGENTE","EXPIRADO"))</f>
        <v>EXPIRADO</v>
      </c>
      <c r="R598" s="293">
        <v>132452.37</v>
      </c>
      <c r="S598" s="65" t="s">
        <v>3303</v>
      </c>
      <c r="T598" s="66">
        <f>IF(LEFT(AY598,3)="ARP",
    0,
    IFERROR(VLOOKUP(AY598,'M.11 Contratos execução'!A:V,17,FALSE),0)
)</f>
        <v>0</v>
      </c>
      <c r="U598" s="58" t="s">
        <v>78</v>
      </c>
      <c r="V598" s="58" t="s">
        <v>3400</v>
      </c>
      <c r="W598" s="96" t="str" cm="1">
        <f t="array" ref="W59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98" s="96">
        <f>CONTRATOS[[#This Row],[VALOR GLOBAL INICIAL]]</f>
        <v>132452.37</v>
      </c>
      <c r="Y598" s="67"/>
      <c r="AA598" s="58" t="s">
        <v>64</v>
      </c>
      <c r="AB598" s="58"/>
      <c r="AC598" s="58"/>
      <c r="AD598" s="116" t="str">
        <f>IF(CONTRATOS[[#This Row],[DIAS_CONTRATO]]&lt;=1800,"PRAZO LEGAL",IF(CONTRATOS[[#This Row],[DIAS_CONTRATO]]&lt;=2130,"EXCEPCIONAL","EMERGENCIAL"))</f>
        <v>PRAZO LEGAL</v>
      </c>
      <c r="AE598" s="58" t="str">
        <f>YEAR(L598) &amp; " - " &amp; IF(MONTH(L598)&lt;=3, "1º Trimestre", IF(MONTH(L598)&lt;=6, "2º Trimestre", IF(MONTH(L598)&lt;=9, "3º Trimestre", IF(MONTH(L598)&lt;=12, "4º Trimestre"))))</f>
        <v>2023 - 1º Trimestre</v>
      </c>
      <c r="AF598" s="130">
        <f>CONTRATOS[[#This Row],[TÉRMINO]]-60</f>
        <v>44940</v>
      </c>
      <c r="AG598" s="116" t="str">
        <f>IF(Z598="","Sem informação", IF(Z598&lt;=AF598, "Dentro do prazo", "Fora do prazo"))</f>
        <v>Sem informação</v>
      </c>
      <c r="AH598" s="58"/>
      <c r="AJ598" s="58" t="s">
        <v>138</v>
      </c>
      <c r="AK598" s="58" t="s">
        <v>138</v>
      </c>
      <c r="AL598" s="58" t="s">
        <v>69</v>
      </c>
      <c r="AM598" s="115" t="s">
        <v>69</v>
      </c>
      <c r="AN598" s="115" t="s">
        <v>69</v>
      </c>
      <c r="AO598" s="134" t="s">
        <v>2457</v>
      </c>
      <c r="AP598" s="143">
        <f ca="1">CONTRATOS[[#This Row],[TÉRMINO]]-TODAY()</f>
        <v>-1174</v>
      </c>
      <c r="AQ598" s="58" t="str">
        <f>IF(YEAR(CONTRATOS[[#This Row],[TÉRMINO]])=2024,INT((MONTH(CONTRATOS[[#This Row],[TÉRMINO]])+2)/3),"")</f>
        <v/>
      </c>
      <c r="AR598" s="58"/>
      <c r="AS598" s="58" t="str">
        <f ca="1">IF(TODAY()-AB598&gt;365,"Iniciar Processo de Reajuste","Aguardar anualidade")</f>
        <v>Iniciar Processo de Reajuste</v>
      </c>
      <c r="AT598" s="58" t="str">
        <f>_xlfn.CONCAT(TEXT(B598,"000"),"/",C598)</f>
        <v>014/2023</v>
      </c>
      <c r="AU598" s="58"/>
      <c r="AV598" s="58" t="str" cm="1">
        <f t="array" ref="AV598">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598" s="57" t="str">
        <f>IF(CONTRATOS[[#This Row],[FISCAL DEMANDANTE]]="sem indicação",CONTRATOS[[#This Row],[FISCAL TECNICO]],CONTRATOS[[#This Row],[FISCAL DEMANDANTE]])</f>
        <v>Jose Nasareno de Macedo Silva</v>
      </c>
      <c r="AX598" s="540" t="str" cm="1">
        <f t="array" ref="AX59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98" s="58" t="str">
        <f>_xlfn.CONCAT(CONTRATOS[[#This Row],[ARP ou CONTRATO]],CONTRATOS[[#This Row],[N°ANO]])</f>
        <v>Contrato014/2023</v>
      </c>
      <c r="AZ598" s="293" t="str">
        <f>IF(ISNUMBER(FIND("8.666",AA598)),
"Nos termos da Portaria n° 3.615/2021-GP, a prorrogação de contratos administrativos deverá ser instaurada com antecedência mínima de 60 (sessenta) dias do término da vigência, mediante envio do respectivo expediente à SEADM, via SEI.",
IF(ISNUMBER(FIND("14.133",AA598)),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98" s="556"/>
    </row>
    <row r="599" spans="1:53" ht="130.5">
      <c r="A599" s="58" t="s">
        <v>2276</v>
      </c>
      <c r="B599" s="68" t="s">
        <v>1034</v>
      </c>
      <c r="C599" s="69" t="s">
        <v>1511</v>
      </c>
      <c r="D599" s="57" t="s">
        <v>2050</v>
      </c>
      <c r="E599" s="58" t="s">
        <v>3156</v>
      </c>
      <c r="F599" s="59" t="s">
        <v>3401</v>
      </c>
      <c r="G599" s="115" t="s">
        <v>160</v>
      </c>
      <c r="H599" s="58" t="s">
        <v>327</v>
      </c>
      <c r="I599" s="60" t="s">
        <v>3402</v>
      </c>
      <c r="J599" s="61">
        <v>42826</v>
      </c>
      <c r="K599" s="62" t="str">
        <f>TEXT(J599,"DD/MM/AA")</f>
        <v>01/04/17</v>
      </c>
      <c r="L599" s="61">
        <v>45017</v>
      </c>
      <c r="M599" s="63" t="str">
        <f>TEXT(L599,"DD/MM/AA")</f>
        <v>01/04/23</v>
      </c>
      <c r="N599" s="62">
        <f>_xlfn.DAYS(CONTRATOS[[#This Row],[TÉRMINO]],CONTRATOS[[#This Row],[INÍCIO]])</f>
        <v>2191</v>
      </c>
      <c r="O599" s="64" t="str">
        <f ca="1">IF(ISBLANK(CONTRATOS[[#This Row],[TÉRMINO]]),"-",IF(ISNUMBER(CONTRATOS[[#This Row],[TÉRMINO]]),IF(CONTRATOS[[#This Row],[TÉRMINO]]&lt;TODAY(),"EXPIRADO",CONTRATOS[[#This Row],[TÉRMINO]]-TODAY()),"INDETERMINADO"))</f>
        <v>EXPIRADO</v>
      </c>
      <c r="P599" s="64" t="str">
        <f ca="1">IF(O599="EXPIRADO","EXPIRADO",(IF(O599&lt;=30,"INFERIOR A 30 DIAS",(IF(O599&lt;=60,"INFERIOR A 60 DIAS",(IF(O599&lt;=90,"INFERIOR A 90 DIAS",(IF(O599&lt;=120,"INFERIOR A 120 DIAS",(IF(O599&lt;150,"INFERIOR A 150 DIAS",(IF(O599=150,"150 DIAS","SUPERIOR A 150 DIAS")))))))))))))</f>
        <v>EXPIRADO</v>
      </c>
      <c r="Q599" s="64" t="str">
        <f ca="1">IF(CONTRATOS[[#This Row],[TÉRMINO]]="","VIGENTE",IF(CONTRATOS[[#This Row],[TÉRMINO]]&gt;=TODAY(),"VIGENTE","EXPIRADO"))</f>
        <v>EXPIRADO</v>
      </c>
      <c r="R599" s="72">
        <v>1108126.08</v>
      </c>
      <c r="S599" s="65" t="s">
        <v>60</v>
      </c>
      <c r="T599" s="66">
        <f>IF(LEFT(AY599,3)="ARP",
    0,
    IFERROR(VLOOKUP(AY599,'M.11 Contratos execução'!A:V,17,FALSE),0)
)</f>
        <v>0</v>
      </c>
      <c r="U599" s="58" t="s">
        <v>61</v>
      </c>
      <c r="V599" s="58" t="s">
        <v>3403</v>
      </c>
      <c r="W599" s="96" t="str" cm="1">
        <f t="array" ref="W59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599" s="96">
        <f>CONTRATOS[[#This Row],[VALOR GLOBAL INICIAL]]</f>
        <v>1108126.08</v>
      </c>
      <c r="Y599" s="140" t="s">
        <v>3404</v>
      </c>
      <c r="Z599" s="158"/>
      <c r="AA599" s="58" t="s">
        <v>64</v>
      </c>
      <c r="AB599" s="58"/>
      <c r="AC599" s="58"/>
      <c r="AD599" s="58" t="str">
        <f>IF(CONTRATOS[[#This Row],[DIAS_CONTRATO]]&lt;=1800,"PRAZO LEGAL",IF(CONTRATOS[[#This Row],[DIAS_CONTRATO]]&lt;=2130,"EXCEPCIONAL","EMERGENCIAL"))</f>
        <v>EMERGENCIAL</v>
      </c>
      <c r="AE599" s="58" t="str">
        <f>YEAR(L599) &amp; " - " &amp; IF(MONTH(L599)&lt;=3, "1º Trimestre", IF(MONTH(L599)&lt;=6, "2º Trimestre", IF(MONTH(L599)&lt;=9, "3º Trimestre", IF(MONTH(L599)&lt;=12, "4º Trimestre"))))</f>
        <v>2023 - 2º Trimestre</v>
      </c>
      <c r="AF599" s="61">
        <f>CONTRATOS[[#This Row],[TÉRMINO]]-60</f>
        <v>44957</v>
      </c>
      <c r="AG599" s="116" t="str">
        <f>IF(Z599="","Sem informação", IF(Z599&lt;=AF599, "Dentro do prazo", "Fora do prazo"))</f>
        <v>Sem informação</v>
      </c>
      <c r="AH599" s="58" t="s">
        <v>1306</v>
      </c>
      <c r="AJ599" s="58" t="s">
        <v>69</v>
      </c>
      <c r="AK599" s="58" t="s">
        <v>2946</v>
      </c>
      <c r="AL599" s="58" t="s">
        <v>69</v>
      </c>
      <c r="AM599" s="58" t="s">
        <v>69</v>
      </c>
      <c r="AN599" s="58" t="s">
        <v>69</v>
      </c>
      <c r="AO599" s="145" t="s">
        <v>3405</v>
      </c>
      <c r="AP599" s="143">
        <f ca="1">CONTRATOS[[#This Row],[TÉRMINO]]-TODAY()</f>
        <v>-1157</v>
      </c>
      <c r="AQ599" s="58" t="str">
        <f>IF(YEAR(CONTRATOS[[#This Row],[TÉRMINO]])=2024,INT((MONTH(CONTRATOS[[#This Row],[TÉRMINO]])+2)/3),"")</f>
        <v/>
      </c>
      <c r="AR599" s="58"/>
      <c r="AS599" s="58" t="str">
        <f ca="1">IF(TODAY()-AB599&gt;365,"Iniciar Processo de Reajuste","Aguardar anualidade")</f>
        <v>Iniciar Processo de Reajuste</v>
      </c>
      <c r="AT599" s="58" t="str">
        <f>_xlfn.CONCAT(TEXT(B599,"000"),"/",C599)</f>
        <v>014/2017</v>
      </c>
      <c r="AU599" s="58"/>
      <c r="AV599" s="58" t="str" cm="1">
        <f t="array" ref="AV599">IF(CONTRATOS[[#This Row],[NOME DO FISCAL ]]="Sem indicação",
   CONTRATOS[[#This Row],[NOME DO FISCAL ]],
   _xlfn.LET(
      _xlpm.s, " "&amp;TRIM(CONTRATOS[[#This Row],[NOME DO FISCAL ]]),
      _xlpm.n, LEN(_xlpm.s)-1,
      _xlpm.idx, _xlfn.SEQUENCE(1,_xlpm.n),
      _xlpm.letras, IF(MID(_xlpm.s,_xlpm.idx,1)=" ", MID(_xlpm.s,_xlpm.idx+1,1), ""),
      _xlfn.TEXTJOIN("",TRUE,_xlpm.letras)
   )
)</f>
        <v>AASdS</v>
      </c>
      <c r="AW599" s="57" t="str">
        <f>IF(CONTRATOS[[#This Row],[FISCAL DEMANDANTE]]="sem indicação",CONTRATOS[[#This Row],[FISCAL TECNICO]],CONTRATOS[[#This Row],[FISCAL DEMANDANTE]])</f>
        <v>Armando Augusto Sá da Silva</v>
      </c>
      <c r="AX599" s="540" t="str" cm="1">
        <f t="array" ref="AX59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599" s="58" t="str">
        <f>_xlfn.CONCAT(CONTRATOS[[#This Row],[ARP ou CONTRATO]],CONTRATOS[[#This Row],[N°ANO]])</f>
        <v>Contrato014/2017</v>
      </c>
      <c r="AZ599" s="293" t="str">
        <f>IF(ISNUMBER(FIND("8.666",AA599)),
"Nos termos da Portaria n° 3.615/2021-GP, a prorrogação de contratos administrativos deverá ser instaurada com antecedência mínima de 60 (sessenta) dias do término da vigência, mediante envio do respectivo expediente à SEADM, via SEI.",
IF(ISNUMBER(FIND("14.133",AA599)),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599" s="556"/>
    </row>
    <row r="600" spans="1:53" ht="60">
      <c r="A600" s="58" t="s">
        <v>2276</v>
      </c>
      <c r="B600" s="57" t="s">
        <v>273</v>
      </c>
      <c r="C600" s="93">
        <v>2023</v>
      </c>
      <c r="D600" s="57" t="s">
        <v>3406</v>
      </c>
      <c r="E600" s="58" t="s">
        <v>3407</v>
      </c>
      <c r="F600" s="138" t="s">
        <v>3302</v>
      </c>
      <c r="G600" s="115" t="s">
        <v>1658</v>
      </c>
      <c r="H600" s="58" t="s">
        <v>132</v>
      </c>
      <c r="I600" s="60" t="s">
        <v>133</v>
      </c>
      <c r="J600" s="61">
        <v>44995</v>
      </c>
      <c r="K600" s="62" t="str">
        <f>TEXT(J600,"DD/MM/AA")</f>
        <v>10/03/23</v>
      </c>
      <c r="L600" s="61">
        <v>44995</v>
      </c>
      <c r="M600" s="63" t="str">
        <f>TEXT(L600,"DD/MM/AA")</f>
        <v>10/03/23</v>
      </c>
      <c r="N600" s="115">
        <f>_xlfn.DAYS(CONTRATOS[[#This Row],[TÉRMINO]],CONTRATOS[[#This Row],[INÍCIO]])</f>
        <v>0</v>
      </c>
      <c r="O600" s="64" t="str">
        <f ca="1">IF(ISBLANK(CONTRATOS[[#This Row],[TÉRMINO]]),"-",IF(ISNUMBER(CONTRATOS[[#This Row],[TÉRMINO]]),IF(CONTRATOS[[#This Row],[TÉRMINO]]&lt;TODAY(),"EXPIRADO",CONTRATOS[[#This Row],[TÉRMINO]]-TODAY()),"INDETERMINADO"))</f>
        <v>EXPIRADO</v>
      </c>
      <c r="P600" s="64" t="str">
        <f ca="1">IF(O600="EXPIRADO","EXPIRADO",(IF(O600&lt;=30,"INFERIOR A 30 DIAS",(IF(O600&lt;=60,"INFERIOR A 60 DIAS",(IF(O600&lt;=90,"INFERIOR A 90 DIAS",(IF(O600&lt;=120,"INFERIOR A 120 DIAS",(IF(O600&lt;150,"INFERIOR A 150 DIAS",(IF(O600=150,"150 DIAS","SUPERIOR A 150 DIAS")))))))))))))</f>
        <v>EXPIRADO</v>
      </c>
      <c r="Q600" s="64" t="str">
        <f ca="1">IF(CONTRATOS[[#This Row],[TÉRMINO]]="","VIGENTE",IF(CONTRATOS[[#This Row],[TÉRMINO]]&gt;=TODAY(),"VIGENTE","EXPIRADO"))</f>
        <v>EXPIRADO</v>
      </c>
      <c r="R600" s="293">
        <v>49917.7</v>
      </c>
      <c r="S600" s="65" t="s">
        <v>3303</v>
      </c>
      <c r="T600" s="66">
        <f>IF(LEFT(AY600,3)="ARP",
    0,
    IFERROR(VLOOKUP(AY600,'M.11 Contratos execução'!A:V,17,FALSE),0)
)</f>
        <v>0</v>
      </c>
      <c r="U600" s="58" t="s">
        <v>78</v>
      </c>
      <c r="V600" s="58" t="s">
        <v>3408</v>
      </c>
      <c r="W600" s="96" t="str" cm="1">
        <f t="array" ref="W60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00" s="96">
        <f>CONTRATOS[[#This Row],[VALOR GLOBAL INICIAL]]</f>
        <v>49917.7</v>
      </c>
      <c r="Y600" s="67"/>
      <c r="AA600" s="58" t="s">
        <v>64</v>
      </c>
      <c r="AB600" s="58"/>
      <c r="AC600" s="58"/>
      <c r="AD600" s="116" t="str">
        <f>IF(CONTRATOS[[#This Row],[DIAS_CONTRATO]]&lt;=1800,"PRAZO LEGAL",IF(CONTRATOS[[#This Row],[DIAS_CONTRATO]]&lt;=2130,"EXCEPCIONAL","EMERGENCIAL"))</f>
        <v>PRAZO LEGAL</v>
      </c>
      <c r="AE600" s="58" t="str">
        <f>YEAR(L600) &amp; " - " &amp; IF(MONTH(L600)&lt;=3, "1º Trimestre", IF(MONTH(L600)&lt;=6, "2º Trimestre", IF(MONTH(L600)&lt;=9, "3º Trimestre", IF(MONTH(L600)&lt;=12, "4º Trimestre"))))</f>
        <v>2023 - 1º Trimestre</v>
      </c>
      <c r="AF600" s="130">
        <f>CONTRATOS[[#This Row],[TÉRMINO]]-60</f>
        <v>44935</v>
      </c>
      <c r="AG600" s="116" t="str">
        <f>IF(Z600="","Sem informação", IF(Z600&lt;=AF600, "Dentro do prazo", "Fora do prazo"))</f>
        <v>Sem informação</v>
      </c>
      <c r="AH600" s="58"/>
      <c r="AJ600" s="58" t="s">
        <v>138</v>
      </c>
      <c r="AK600" s="58" t="s">
        <v>138</v>
      </c>
      <c r="AL600" s="58" t="s">
        <v>69</v>
      </c>
      <c r="AM600" s="115" t="s">
        <v>69</v>
      </c>
      <c r="AN600" s="115" t="s">
        <v>69</v>
      </c>
      <c r="AO600" s="134" t="s">
        <v>2457</v>
      </c>
      <c r="AP600" s="143">
        <f ca="1">CONTRATOS[[#This Row],[TÉRMINO]]-TODAY()</f>
        <v>-1179</v>
      </c>
      <c r="AQ600" s="58" t="str">
        <f>IF(YEAR(CONTRATOS[[#This Row],[TÉRMINO]])=2024,INT((MONTH(CONTRATOS[[#This Row],[TÉRMINO]])+2)/3),"")</f>
        <v/>
      </c>
      <c r="AR600" s="58"/>
      <c r="AS600" s="58" t="str">
        <f ca="1">IF(TODAY()-AB600&gt;365,"Iniciar Processo de Reajuste","Aguardar anualidade")</f>
        <v>Iniciar Processo de Reajuste</v>
      </c>
      <c r="AT600" s="58" t="str">
        <f>_xlfn.CONCAT(TEXT(B600,"000"),"/",C600)</f>
        <v>015/2023</v>
      </c>
      <c r="AU600" s="58"/>
      <c r="AV600" s="58" t="str" cm="1">
        <f t="array" ref="AV600">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00" s="57" t="str">
        <f>IF(CONTRATOS[[#This Row],[FISCAL DEMANDANTE]]="sem indicação",CONTRATOS[[#This Row],[FISCAL TECNICO]],CONTRATOS[[#This Row],[FISCAL DEMANDANTE]])</f>
        <v>Jose Nasareno de Macedo Silva</v>
      </c>
      <c r="AX600" s="540" t="str" cm="1">
        <f t="array" ref="AX60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00" s="58" t="str">
        <f>_xlfn.CONCAT(CONTRATOS[[#This Row],[ARP ou CONTRATO]],CONTRATOS[[#This Row],[N°ANO]])</f>
        <v>Contrato015/2023</v>
      </c>
      <c r="AZ600" s="293" t="str">
        <f>IF(ISNUMBER(FIND("8.666",AA600)),
"Nos termos da Portaria n° 3.615/2021-GP, a prorrogação de contratos administrativos deverá ser instaurada com antecedência mínima de 60 (sessenta) dias do término da vigência, mediante envio do respectivo expediente à SEADM, via SEI.",
IF(ISNUMBER(FIND("14.133",AA600)),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00" s="556"/>
    </row>
    <row r="601" spans="1:53" ht="60">
      <c r="A601" s="58" t="s">
        <v>2276</v>
      </c>
      <c r="B601" s="57" t="s">
        <v>273</v>
      </c>
      <c r="C601" s="69">
        <v>2022</v>
      </c>
      <c r="D601" s="57" t="s">
        <v>3409</v>
      </c>
      <c r="E601" s="58" t="s">
        <v>3410</v>
      </c>
      <c r="F601" s="59" t="s">
        <v>3307</v>
      </c>
      <c r="G601" s="115" t="s">
        <v>1658</v>
      </c>
      <c r="H601" s="58" t="s">
        <v>132</v>
      </c>
      <c r="I601" s="60" t="s">
        <v>133</v>
      </c>
      <c r="J601" s="61">
        <v>44623</v>
      </c>
      <c r="K601" s="62" t="str">
        <f>TEXT(J601,"DD/MM/AA")</f>
        <v>03/03/22</v>
      </c>
      <c r="L601" s="61">
        <v>44623</v>
      </c>
      <c r="M601" s="63" t="str">
        <f>TEXT(L601,"DD/MM/AA")</f>
        <v>03/03/22</v>
      </c>
      <c r="N601" s="115">
        <f>_xlfn.DAYS(CONTRATOS[[#This Row],[TÉRMINO]],CONTRATOS[[#This Row],[INÍCIO]])</f>
        <v>0</v>
      </c>
      <c r="O601" s="64" t="str">
        <f ca="1">IF(ISBLANK(CONTRATOS[[#This Row],[TÉRMINO]]),"-",IF(ISNUMBER(CONTRATOS[[#This Row],[TÉRMINO]]),IF(CONTRATOS[[#This Row],[TÉRMINO]]&lt;TODAY(),"EXPIRADO",CONTRATOS[[#This Row],[TÉRMINO]]-TODAY()),"INDETERMINADO"))</f>
        <v>EXPIRADO</v>
      </c>
      <c r="P601" s="64" t="str">
        <f ca="1">IF(O601="EXPIRADO","EXPIRADO",(IF(O601&lt;=30,"INFERIOR A 30 DIAS",(IF(O601&lt;=60,"INFERIOR A 60 DIAS",(IF(O601&lt;=90,"INFERIOR A 90 DIAS",(IF(O601&lt;=120,"INFERIOR A 120 DIAS",(IF(O601&lt;150,"INFERIOR A 150 DIAS",(IF(O601=150,"150 DIAS","SUPERIOR A 150 DIAS")))))))))))))</f>
        <v>EXPIRADO</v>
      </c>
      <c r="Q601" s="64" t="str">
        <f ca="1">IF(CONTRATOS[[#This Row],[TÉRMINO]]="","VIGENTE",IF(CONTRATOS[[#This Row],[TÉRMINO]]&gt;=TODAY(),"VIGENTE","EXPIRADO"))</f>
        <v>EXPIRADO</v>
      </c>
      <c r="R601" s="293">
        <v>3087.33</v>
      </c>
      <c r="S601" s="65" t="s">
        <v>3303</v>
      </c>
      <c r="T601" s="66">
        <f>IF(LEFT(AY601,3)="ARP",
    0,
    IFERROR(VLOOKUP(AY601,'M.11 Contratos execução'!A:V,17,FALSE),0)
)</f>
        <v>0</v>
      </c>
      <c r="U601" s="58" t="s">
        <v>78</v>
      </c>
      <c r="V601" s="60" t="s">
        <v>3411</v>
      </c>
      <c r="W601" s="96" t="str" cm="1">
        <f t="array" ref="W60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01" s="96">
        <f>CONTRATOS[[#This Row],[VALOR GLOBAL INICIAL]]</f>
        <v>3087.33</v>
      </c>
      <c r="Y601" s="67"/>
      <c r="AA601" s="58" t="s">
        <v>64</v>
      </c>
      <c r="AB601" s="58"/>
      <c r="AC601" s="58"/>
      <c r="AD601" s="116" t="str">
        <f>IF(CONTRATOS[[#This Row],[DIAS_CONTRATO]]&lt;=1800,"PRAZO LEGAL",IF(CONTRATOS[[#This Row],[DIAS_CONTRATO]]&lt;=2130,"EXCEPCIONAL","EMERGENCIAL"))</f>
        <v>PRAZO LEGAL</v>
      </c>
      <c r="AE601" s="58" t="str">
        <f>YEAR(L601) &amp; " - " &amp; IF(MONTH(L601)&lt;=3, "1º Trimestre", IF(MONTH(L601)&lt;=6, "2º Trimestre", IF(MONTH(L601)&lt;=9, "3º Trimestre", IF(MONTH(L601)&lt;=12, "4º Trimestre"))))</f>
        <v>2022 - 1º Trimestre</v>
      </c>
      <c r="AF601" s="130">
        <f>CONTRATOS[[#This Row],[TÉRMINO]]-60</f>
        <v>44563</v>
      </c>
      <c r="AG601" s="116" t="str">
        <f>IF(Z601="","Sem informação", IF(Z601&lt;=AF601, "Dentro do prazo", "Fora do prazo"))</f>
        <v>Sem informação</v>
      </c>
      <c r="AH601" s="58"/>
      <c r="AJ601" s="58" t="s">
        <v>138</v>
      </c>
      <c r="AK601" s="58" t="s">
        <v>138</v>
      </c>
      <c r="AL601" s="58" t="s">
        <v>69</v>
      </c>
      <c r="AM601" s="115" t="s">
        <v>69</v>
      </c>
      <c r="AN601" s="115" t="s">
        <v>69</v>
      </c>
      <c r="AO601" s="134" t="s">
        <v>2457</v>
      </c>
      <c r="AP601" s="143">
        <f ca="1">CONTRATOS[[#This Row],[TÉRMINO]]-TODAY()</f>
        <v>-1551</v>
      </c>
      <c r="AQ601" s="58" t="str">
        <f>IF(YEAR(CONTRATOS[[#This Row],[TÉRMINO]])=2024,INT((MONTH(CONTRATOS[[#This Row],[TÉRMINO]])+2)/3),"")</f>
        <v/>
      </c>
      <c r="AR601" s="58"/>
      <c r="AS601" s="58" t="str">
        <f ca="1">IF(TODAY()-AB601&gt;365,"Iniciar Processo de Reajuste","Aguardar anualidade")</f>
        <v>Iniciar Processo de Reajuste</v>
      </c>
      <c r="AT601" s="58" t="str">
        <f>_xlfn.CONCAT(TEXT(B601,"000"),"/",C601)</f>
        <v>015/2022</v>
      </c>
      <c r="AU601" s="58"/>
      <c r="AV601" s="58" t="str" cm="1">
        <f t="array" ref="AV601">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01" s="57" t="str">
        <f>IF(CONTRATOS[[#This Row],[FISCAL DEMANDANTE]]="sem indicação",CONTRATOS[[#This Row],[FISCAL TECNICO]],CONTRATOS[[#This Row],[FISCAL DEMANDANTE]])</f>
        <v>Jose Nasareno de Macedo Silva</v>
      </c>
      <c r="AX601" s="540" t="str" cm="1">
        <f t="array" ref="AX60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01" s="58" t="str">
        <f>_xlfn.CONCAT(CONTRATOS[[#This Row],[ARP ou CONTRATO]],CONTRATOS[[#This Row],[N°ANO]])</f>
        <v>Contrato015/2022</v>
      </c>
      <c r="AZ601" s="293" t="str">
        <f>IF(ISNUMBER(FIND("8.666",AA601)),
"Nos termos da Portaria n° 3.615/2021-GP, a prorrogação de contratos administrativos deverá ser instaurada com antecedência mínima de 60 (sessenta) dias do término da vigência, mediante envio do respectivo expediente à SEADM, via SEI.",
IF(ISNUMBER(FIND("14.133",AA601)),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01" s="556"/>
    </row>
    <row r="602" spans="1:53" ht="60">
      <c r="A602" s="58" t="s">
        <v>2276</v>
      </c>
      <c r="B602" s="57" t="s">
        <v>625</v>
      </c>
      <c r="C602" s="93">
        <v>2023</v>
      </c>
      <c r="D602" s="57" t="s">
        <v>3412</v>
      </c>
      <c r="E602" s="58" t="s">
        <v>3413</v>
      </c>
      <c r="F602" s="138" t="s">
        <v>3302</v>
      </c>
      <c r="G602" s="115" t="s">
        <v>1658</v>
      </c>
      <c r="H602" s="58" t="s">
        <v>132</v>
      </c>
      <c r="I602" s="60" t="s">
        <v>133</v>
      </c>
      <c r="J602" s="61">
        <v>44995</v>
      </c>
      <c r="K602" s="62" t="str">
        <f>TEXT(J602,"DD/MM/AA")</f>
        <v>10/03/23</v>
      </c>
      <c r="L602" s="61">
        <v>44995</v>
      </c>
      <c r="M602" s="63" t="str">
        <f>TEXT(L602,"DD/MM/AA")</f>
        <v>10/03/23</v>
      </c>
      <c r="N602" s="115">
        <f>_xlfn.DAYS(CONTRATOS[[#This Row],[TÉRMINO]],CONTRATOS[[#This Row],[INÍCIO]])</f>
        <v>0</v>
      </c>
      <c r="O602" s="64" t="str">
        <f ca="1">IF(ISBLANK(CONTRATOS[[#This Row],[TÉRMINO]]),"-",IF(ISNUMBER(CONTRATOS[[#This Row],[TÉRMINO]]),IF(CONTRATOS[[#This Row],[TÉRMINO]]&lt;TODAY(),"EXPIRADO",CONTRATOS[[#This Row],[TÉRMINO]]-TODAY()),"INDETERMINADO"))</f>
        <v>EXPIRADO</v>
      </c>
      <c r="P602" s="64" t="str">
        <f ca="1">IF(O602="EXPIRADO","EXPIRADO",(IF(O602&lt;=30,"INFERIOR A 30 DIAS",(IF(O602&lt;=60,"INFERIOR A 60 DIAS",(IF(O602&lt;=90,"INFERIOR A 90 DIAS",(IF(O602&lt;=120,"INFERIOR A 120 DIAS",(IF(O602&lt;150,"INFERIOR A 150 DIAS",(IF(O602=150,"150 DIAS","SUPERIOR A 150 DIAS")))))))))))))</f>
        <v>EXPIRADO</v>
      </c>
      <c r="Q602" s="64" t="str">
        <f ca="1">IF(CONTRATOS[[#This Row],[TÉRMINO]]="","VIGENTE",IF(CONTRATOS[[#This Row],[TÉRMINO]]&gt;=TODAY(),"VIGENTE","EXPIRADO"))</f>
        <v>EXPIRADO</v>
      </c>
      <c r="R602" s="293">
        <v>699.48</v>
      </c>
      <c r="S602" s="65" t="s">
        <v>3303</v>
      </c>
      <c r="T602" s="66">
        <f>IF(LEFT(AY602,3)="ARP",
    0,
    IFERROR(VLOOKUP(AY602,'M.11 Contratos execução'!A:V,17,FALSE),0)
)</f>
        <v>0</v>
      </c>
      <c r="U602" s="58" t="s">
        <v>78</v>
      </c>
      <c r="V602" s="58" t="s">
        <v>3414</v>
      </c>
      <c r="W602" s="96" t="str" cm="1">
        <f t="array" ref="W60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02" s="96">
        <f>CONTRATOS[[#This Row],[VALOR GLOBAL INICIAL]]</f>
        <v>699.48</v>
      </c>
      <c r="Y602" s="67" t="s">
        <v>3415</v>
      </c>
      <c r="AA602" s="58" t="s">
        <v>64</v>
      </c>
      <c r="AB602" s="58"/>
      <c r="AC602" s="58"/>
      <c r="AD602" s="116" t="str">
        <f>IF(CONTRATOS[[#This Row],[DIAS_CONTRATO]]&lt;=1800,"PRAZO LEGAL",IF(CONTRATOS[[#This Row],[DIAS_CONTRATO]]&lt;=2130,"EXCEPCIONAL","EMERGENCIAL"))</f>
        <v>PRAZO LEGAL</v>
      </c>
      <c r="AE602" s="58" t="str">
        <f>YEAR(L602) &amp; " - " &amp; IF(MONTH(L602)&lt;=3, "1º Trimestre", IF(MONTH(L602)&lt;=6, "2º Trimestre", IF(MONTH(L602)&lt;=9, "3º Trimestre", IF(MONTH(L602)&lt;=12, "4º Trimestre"))))</f>
        <v>2023 - 1º Trimestre</v>
      </c>
      <c r="AF602" s="130">
        <f>CONTRATOS[[#This Row],[TÉRMINO]]-60</f>
        <v>44935</v>
      </c>
      <c r="AG602" s="116" t="str">
        <f>IF(Z602="","Sem informação", IF(Z602&lt;=AF602, "Dentro do prazo", "Fora do prazo"))</f>
        <v>Sem informação</v>
      </c>
      <c r="AH602" s="58"/>
      <c r="AJ602" s="58" t="s">
        <v>138</v>
      </c>
      <c r="AK602" s="58" t="s">
        <v>138</v>
      </c>
      <c r="AL602" s="58" t="s">
        <v>69</v>
      </c>
      <c r="AM602" s="115" t="s">
        <v>69</v>
      </c>
      <c r="AN602" s="115" t="s">
        <v>69</v>
      </c>
      <c r="AO602" s="134" t="s">
        <v>2457</v>
      </c>
      <c r="AP602" s="143">
        <f ca="1">CONTRATOS[[#This Row],[TÉRMINO]]-TODAY()</f>
        <v>-1179</v>
      </c>
      <c r="AQ602" s="58" t="str">
        <f>IF(YEAR(CONTRATOS[[#This Row],[TÉRMINO]])=2024,INT((MONTH(CONTRATOS[[#This Row],[TÉRMINO]])+2)/3),"")</f>
        <v/>
      </c>
      <c r="AR602" s="58"/>
      <c r="AS602" s="58" t="str">
        <f ca="1">IF(TODAY()-AB602&gt;365,"Iniciar Processo de Reajuste","Aguardar anualidade")</f>
        <v>Iniciar Processo de Reajuste</v>
      </c>
      <c r="AT602" s="58" t="str">
        <f>_xlfn.CONCAT(TEXT(B602,"000"),"/",C602)</f>
        <v>016/2023</v>
      </c>
      <c r="AU602" s="58"/>
      <c r="AV602" s="58" t="str" cm="1">
        <f t="array" ref="AV602">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02" s="57" t="str">
        <f>IF(CONTRATOS[[#This Row],[FISCAL DEMANDANTE]]="sem indicação",CONTRATOS[[#This Row],[FISCAL TECNICO]],CONTRATOS[[#This Row],[FISCAL DEMANDANTE]])</f>
        <v>Jose Nasareno de Macedo Silva</v>
      </c>
      <c r="AX602" s="540" t="str" cm="1">
        <f t="array" ref="AX60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02" s="58" t="str">
        <f>_xlfn.CONCAT(CONTRATOS[[#This Row],[ARP ou CONTRATO]],CONTRATOS[[#This Row],[N°ANO]])</f>
        <v>Contrato016/2023</v>
      </c>
      <c r="AZ602" s="293" t="str">
        <f>IF(ISNUMBER(FIND("8.666",AA602)),
"Nos termos da Portaria n° 3.615/2021-GP, a prorrogação de contratos administrativos deverá ser instaurada com antecedência mínima de 60 (sessenta) dias do término da vigência, mediante envio do respectivo expediente à SEADM, via SEI.",
IF(ISNUMBER(FIND("14.133",AA602)),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02" s="556"/>
    </row>
    <row r="603" spans="1:53" ht="72">
      <c r="A603" s="58" t="s">
        <v>2276</v>
      </c>
      <c r="B603" s="68" t="s">
        <v>625</v>
      </c>
      <c r="C603" s="69">
        <v>2021</v>
      </c>
      <c r="D603" s="116" t="s">
        <v>3416</v>
      </c>
      <c r="E603" s="58" t="s">
        <v>3417</v>
      </c>
      <c r="F603" s="59" t="s">
        <v>3418</v>
      </c>
      <c r="G603" s="115" t="s">
        <v>160</v>
      </c>
      <c r="H603" s="58" t="s">
        <v>327</v>
      </c>
      <c r="I603" s="60" t="s">
        <v>3419</v>
      </c>
      <c r="J603" s="61">
        <v>44315</v>
      </c>
      <c r="K603" s="62" t="str">
        <f>TEXT(J603,"DD/MM/AA")</f>
        <v>29/04/21</v>
      </c>
      <c r="L603" s="61">
        <v>45045</v>
      </c>
      <c r="M603" s="63" t="str">
        <f>TEXT(L603,"DD/MM/AA")</f>
        <v>29/04/23</v>
      </c>
      <c r="N603" s="62">
        <f>_xlfn.DAYS(CONTRATOS[[#This Row],[TÉRMINO]],CONTRATOS[[#This Row],[INÍCIO]])</f>
        <v>730</v>
      </c>
      <c r="O603" s="64" t="str">
        <f ca="1">IF(ISBLANK(CONTRATOS[[#This Row],[TÉRMINO]]),"-",IF(ISNUMBER(CONTRATOS[[#This Row],[TÉRMINO]]),IF(CONTRATOS[[#This Row],[TÉRMINO]]&lt;TODAY(),"EXPIRADO",CONTRATOS[[#This Row],[TÉRMINO]]-TODAY()),"INDETERMINADO"))</f>
        <v>EXPIRADO</v>
      </c>
      <c r="P603" s="64" t="str">
        <f ca="1">IF(O603="EXPIRADO","EXPIRADO",(IF(O603&lt;=30,"INFERIOR A 30 DIAS",(IF(O603&lt;=60,"INFERIOR A 60 DIAS",(IF(O603&lt;=90,"INFERIOR A 90 DIAS",(IF(O603&lt;=120,"INFERIOR A 120 DIAS",(IF(O603&lt;150,"INFERIOR A 150 DIAS",(IF(O603=150,"150 DIAS","SUPERIOR A 150 DIAS")))))))))))))</f>
        <v>EXPIRADO</v>
      </c>
      <c r="Q603" s="64" t="str">
        <f ca="1">IF(CONTRATOS[[#This Row],[TÉRMINO]]="","VIGENTE",IF(CONTRATOS[[#This Row],[TÉRMINO]]&gt;=TODAY(),"VIGENTE","EXPIRADO"))</f>
        <v>EXPIRADO</v>
      </c>
      <c r="R603" s="72">
        <v>47397.84</v>
      </c>
      <c r="S603" s="65" t="s">
        <v>60</v>
      </c>
      <c r="T603" s="66">
        <f>IF(LEFT(AY603,3)="ARP",
    0,
    IFERROR(VLOOKUP(AY603,'M.11 Contratos execução'!A:V,17,FALSE),0)
)</f>
        <v>0</v>
      </c>
      <c r="U603" s="58" t="s">
        <v>78</v>
      </c>
      <c r="V603" s="58" t="s">
        <v>3420</v>
      </c>
      <c r="W603" s="96" t="str" cm="1">
        <f t="array" ref="W60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03" s="96">
        <f>CONTRATOS[[#This Row],[VALOR GLOBAL INICIAL]]</f>
        <v>47397.84</v>
      </c>
      <c r="Y603" s="67" t="s">
        <v>3421</v>
      </c>
      <c r="Z603" s="158"/>
      <c r="AA603" s="58" t="s">
        <v>64</v>
      </c>
      <c r="AB603" s="58"/>
      <c r="AC603" s="58"/>
      <c r="AD603" s="58" t="str">
        <f>IF(CONTRATOS[[#This Row],[DIAS_CONTRATO]]&lt;=1800,"PRAZO LEGAL",IF(CONTRATOS[[#This Row],[DIAS_CONTRATO]]&lt;=2130,"EXCEPCIONAL","EMERGENCIAL"))</f>
        <v>PRAZO LEGAL</v>
      </c>
      <c r="AE603" s="58" t="str">
        <f>YEAR(L603) &amp; " - " &amp; IF(MONTH(L603)&lt;=3, "1º Trimestre", IF(MONTH(L603)&lt;=6, "2º Trimestre", IF(MONTH(L603)&lt;=9, "3º Trimestre", IF(MONTH(L603)&lt;=12, "4º Trimestre"))))</f>
        <v>2023 - 2º Trimestre</v>
      </c>
      <c r="AF603" s="61">
        <f>CONTRATOS[[#This Row],[TÉRMINO]]-60</f>
        <v>44985</v>
      </c>
      <c r="AG603" s="116" t="str">
        <f>IF(Z603="","Sem informação", IF(Z603&lt;=AF603, "Dentro do prazo", "Fora do prazo"))</f>
        <v>Sem informação</v>
      </c>
      <c r="AH603" s="58" t="s">
        <v>1306</v>
      </c>
      <c r="AJ603" s="58" t="s">
        <v>86</v>
      </c>
      <c r="AK603" s="58" t="s">
        <v>1283</v>
      </c>
      <c r="AL603" s="58" t="s">
        <v>1283</v>
      </c>
      <c r="AM603" s="115" t="s">
        <v>69</v>
      </c>
      <c r="AN603" s="115" t="s">
        <v>69</v>
      </c>
      <c r="AO603" s="172" t="s">
        <v>3422</v>
      </c>
      <c r="AP603" s="143">
        <f ca="1">CONTRATOS[[#This Row],[TÉRMINO]]-TODAY()</f>
        <v>-1129</v>
      </c>
      <c r="AQ603" s="58" t="str">
        <f>IF(YEAR(CONTRATOS[[#This Row],[TÉRMINO]])=2024,INT((MONTH(CONTRATOS[[#This Row],[TÉRMINO]])+2)/3),"")</f>
        <v/>
      </c>
      <c r="AR603" s="58"/>
      <c r="AS603" s="58" t="str">
        <f ca="1">IF(TODAY()-AB603&gt;365,"Iniciar Processo de Reajuste","Aguardar anualidade")</f>
        <v>Iniciar Processo de Reajuste</v>
      </c>
      <c r="AT603" s="58" t="str">
        <f>_xlfn.CONCAT(TEXT(B603,"000"),"/",C603)</f>
        <v>016/2021</v>
      </c>
      <c r="AU603" s="58"/>
      <c r="AV603" s="58" t="str" cm="1">
        <f t="array" ref="AV603">IF(CONTRATOS[[#This Row],[NOME DO FISCAL ]]="Sem indicação",
   CONTRATOS[[#This Row],[NOME DO FISCAL ]],
   _xlfn.LET(
      _xlpm.s, " "&amp;TRIM(CONTRATOS[[#This Row],[NOME DO FISCAL ]]),
      _xlpm.n, LEN(_xlpm.s)-1,
      _xlpm.idx, _xlfn.SEQUENCE(1,_xlpm.n),
      _xlpm.letras, IF(MID(_xlpm.s,_xlpm.idx,1)=" ", MID(_xlpm.s,_xlpm.idx+1,1), ""),
      _xlfn.TEXTJOIN("",TRUE,_xlpm.letras)
   )
)</f>
        <v>BFdS</v>
      </c>
      <c r="AW603" s="57" t="str">
        <f>IF(CONTRATOS[[#This Row],[FISCAL DEMANDANTE]]="sem indicação",CONTRATOS[[#This Row],[FISCAL TECNICO]],CONTRATOS[[#This Row],[FISCAL DEMANDANTE]])</f>
        <v>Brunna Ferreira da Silva</v>
      </c>
      <c r="AX603" s="540" t="str" cm="1">
        <f t="array" ref="AX60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03" s="58" t="str">
        <f>_xlfn.CONCAT(CONTRATOS[[#This Row],[ARP ou CONTRATO]],CONTRATOS[[#This Row],[N°ANO]])</f>
        <v>Contrato016/2021</v>
      </c>
      <c r="AZ603" s="293" t="str">
        <f>IF(ISNUMBER(FIND("8.666",AA603)),
"Nos termos da Portaria n° 3.615/2021-GP, a prorrogação de contratos administrativos deverá ser instaurada com antecedência mínima de 60 (sessenta) dias do término da vigência, mediante envio do respectivo expediente à SEADM, via SEI.",
IF(ISNUMBER(FIND("14.133",AA603)),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03" s="556"/>
    </row>
    <row r="604" spans="1:53" ht="60">
      <c r="A604" s="58" t="s">
        <v>2276</v>
      </c>
      <c r="B604" s="57" t="s">
        <v>625</v>
      </c>
      <c r="C604" s="69">
        <v>2022</v>
      </c>
      <c r="D604" s="57" t="s">
        <v>3423</v>
      </c>
      <c r="E604" s="58" t="s">
        <v>3424</v>
      </c>
      <c r="F604" s="59" t="s">
        <v>3425</v>
      </c>
      <c r="G604" s="115" t="s">
        <v>144</v>
      </c>
      <c r="H604" s="60" t="s">
        <v>58</v>
      </c>
      <c r="I604" s="60" t="s">
        <v>3426</v>
      </c>
      <c r="J604" s="59" t="s">
        <v>3427</v>
      </c>
      <c r="K604" s="62" t="str">
        <f>TEXT(J604,"DD/MM/AA")</f>
        <v>04/03/22</v>
      </c>
      <c r="L604" s="61">
        <v>44989</v>
      </c>
      <c r="M604" s="63" t="str">
        <f>TEXT(L604,"DD/MM/AA")</f>
        <v>04/03/23</v>
      </c>
      <c r="N604" s="115">
        <f>_xlfn.DAYS(CONTRATOS[[#This Row],[TÉRMINO]],CONTRATOS[[#This Row],[INÍCIO]])</f>
        <v>365</v>
      </c>
      <c r="O604" s="64" t="str">
        <f ca="1">IF(ISBLANK(CONTRATOS[[#This Row],[TÉRMINO]]),"-",IF(ISNUMBER(CONTRATOS[[#This Row],[TÉRMINO]]),IF(CONTRATOS[[#This Row],[TÉRMINO]]&lt;TODAY(),"EXPIRADO",CONTRATOS[[#This Row],[TÉRMINO]]-TODAY()),"INDETERMINADO"))</f>
        <v>EXPIRADO</v>
      </c>
      <c r="P604" s="64" t="str">
        <f ca="1">IF(O604="EXPIRADO","EXPIRADO",(IF(O604&lt;=30,"INFERIOR A 30 DIAS",(IF(O604&lt;=60,"INFERIOR A 60 DIAS",(IF(O604&lt;=90,"INFERIOR A 90 DIAS",(IF(O604&lt;=120,"INFERIOR A 120 DIAS",(IF(O604&lt;150,"INFERIOR A 150 DIAS",(IF(O604=150,"150 DIAS","SUPERIOR A 150 DIAS")))))))))))))</f>
        <v>EXPIRADO</v>
      </c>
      <c r="Q604" s="64" t="str">
        <f ca="1">IF(CONTRATOS[[#This Row],[TÉRMINO]]="","VIGENTE",IF(CONTRATOS[[#This Row],[TÉRMINO]]&gt;=TODAY(),"VIGENTE","EXPIRADO"))</f>
        <v>EXPIRADO</v>
      </c>
      <c r="R604" s="293">
        <v>78000</v>
      </c>
      <c r="S604" s="65" t="s">
        <v>60</v>
      </c>
      <c r="T604" s="66">
        <f>IF(LEFT(AY604,3)="ARP",
    0,
    IFERROR(VLOOKUP(AY604,'M.11 Contratos execução'!A:V,17,FALSE),0)
)</f>
        <v>0</v>
      </c>
      <c r="U604" s="58" t="s">
        <v>98</v>
      </c>
      <c r="V604" s="58" t="s">
        <v>3428</v>
      </c>
      <c r="W604" s="96" t="str" cm="1">
        <f t="array" ref="W60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04" s="96">
        <f>CONTRATOS[[#This Row],[VALOR GLOBAL INICIAL]]</f>
        <v>78000</v>
      </c>
      <c r="Y604" s="67" t="s">
        <v>3429</v>
      </c>
      <c r="AA604" s="58" t="s">
        <v>64</v>
      </c>
      <c r="AB604" s="58"/>
      <c r="AC604" s="58"/>
      <c r="AD604" s="116" t="str">
        <f>IF(CONTRATOS[[#This Row],[DIAS_CONTRATO]]&lt;=1800,"PRAZO LEGAL",IF(CONTRATOS[[#This Row],[DIAS_CONTRATO]]&lt;=2130,"EXCEPCIONAL","EMERGENCIAL"))</f>
        <v>PRAZO LEGAL</v>
      </c>
      <c r="AE604" s="58" t="str">
        <f>YEAR(L604) &amp; " - " &amp; IF(MONTH(L604)&lt;=3, "1º Trimestre", IF(MONTH(L604)&lt;=6, "2º Trimestre", IF(MONTH(L604)&lt;=9, "3º Trimestre", IF(MONTH(L604)&lt;=12, "4º Trimestre"))))</f>
        <v>2023 - 1º Trimestre</v>
      </c>
      <c r="AF604" s="130">
        <f>CONTRATOS[[#This Row],[TÉRMINO]]-60</f>
        <v>44929</v>
      </c>
      <c r="AG604" s="116" t="str">
        <f>IF(Z604="","Sem informação", IF(Z604&lt;=AF604, "Dentro do prazo", "Fora do prazo"))</f>
        <v>Sem informação</v>
      </c>
      <c r="AH604" s="58" t="s">
        <v>1306</v>
      </c>
      <c r="AJ604" s="58" t="s">
        <v>722</v>
      </c>
      <c r="AK604" s="58" t="s">
        <v>3430</v>
      </c>
      <c r="AL604" s="58" t="s">
        <v>87</v>
      </c>
      <c r="AM604" s="115" t="s">
        <v>69</v>
      </c>
      <c r="AN604" s="115" t="s">
        <v>69</v>
      </c>
      <c r="AO604" s="172" t="s">
        <v>3431</v>
      </c>
      <c r="AP604" s="143">
        <f ca="1">CONTRATOS[[#This Row],[TÉRMINO]]-TODAY()</f>
        <v>-1185</v>
      </c>
      <c r="AQ604" s="58" t="str">
        <f>IF(YEAR(CONTRATOS[[#This Row],[TÉRMINO]])=2024,INT((MONTH(CONTRATOS[[#This Row],[TÉRMINO]])+2)/3),"")</f>
        <v/>
      </c>
      <c r="AR604" s="58"/>
      <c r="AS604" s="58" t="str">
        <f ca="1">IF(TODAY()-AB604&gt;365,"Iniciar Processo de Reajuste","Aguardar anualidade")</f>
        <v>Iniciar Processo de Reajuste</v>
      </c>
      <c r="AT604" s="58" t="str">
        <f>_xlfn.CONCAT(TEXT(B604,"000"),"/",C604)</f>
        <v>016/2022</v>
      </c>
      <c r="AU604" s="58"/>
      <c r="AV604" s="58" t="str" cm="1">
        <f t="array" ref="AV604">IF(CONTRATOS[[#This Row],[NOME DO FISCAL ]]="Sem indicação",
   CONTRATOS[[#This Row],[NOME DO FISCAL ]],
   _xlfn.LET(
      _xlpm.s, " "&amp;TRIM(CONTRATOS[[#This Row],[NOME DO FISCAL ]]),
      _xlpm.n, LEN(_xlpm.s)-1,
      _xlpm.idx, _xlfn.SEQUENCE(1,_xlpm.n),
      _xlpm.letras, IF(MID(_xlpm.s,_xlpm.idx,1)=" ", MID(_xlpm.s,_xlpm.idx+1,1), ""),
      _xlfn.TEXTJOIN("",TRUE,_xlpm.letras)
   )
)</f>
        <v>FMF</v>
      </c>
      <c r="AW604" s="57" t="str">
        <f>IF(CONTRATOS[[#This Row],[FISCAL DEMANDANTE]]="sem indicação",CONTRATOS[[#This Row],[FISCAL TECNICO]],CONTRATOS[[#This Row],[FISCAL DEMANDANTE]])</f>
        <v>Felipe Moraes Freitas</v>
      </c>
      <c r="AX604" s="540" t="str" cm="1">
        <f t="array" ref="AX60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04" s="58" t="str">
        <f>_xlfn.CONCAT(CONTRATOS[[#This Row],[ARP ou CONTRATO]],CONTRATOS[[#This Row],[N°ANO]])</f>
        <v>Contrato016/2022</v>
      </c>
      <c r="AZ604" s="293" t="str">
        <f>IF(ISNUMBER(FIND("8.666",AA604)),
"Nos termos da Portaria n° 3.615/2021-GP, a prorrogação de contratos administrativos deverá ser instaurada com antecedência mínima de 60 (sessenta) dias do término da vigência, mediante envio do respectivo expediente à SEADM, via SEI.",
IF(ISNUMBER(FIND("14.133",AA604)),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04" s="556"/>
    </row>
    <row r="605" spans="1:53" ht="72">
      <c r="A605" s="58" t="s">
        <v>71</v>
      </c>
      <c r="B605" s="266" t="s">
        <v>2127</v>
      </c>
      <c r="C605" s="267">
        <v>2022</v>
      </c>
      <c r="D605" s="216" t="s">
        <v>3432</v>
      </c>
      <c r="E605" s="215" t="s">
        <v>3433</v>
      </c>
      <c r="F605" s="217" t="s">
        <v>3434</v>
      </c>
      <c r="G605" s="219" t="s">
        <v>144</v>
      </c>
      <c r="H605" s="60" t="s">
        <v>58</v>
      </c>
      <c r="I605" s="215" t="s">
        <v>3435</v>
      </c>
      <c r="J605" s="218">
        <v>44830</v>
      </c>
      <c r="K605" s="219" t="str">
        <f>TEXT(J605,"DD/MM/AA")</f>
        <v>26/09/22</v>
      </c>
      <c r="L605" s="218">
        <v>45195</v>
      </c>
      <c r="M605" s="220" t="str">
        <f>TEXT(L605,"DD/MM/AA")</f>
        <v>26/09/23</v>
      </c>
      <c r="N605" s="219">
        <f>_xlfn.DAYS(CONTRATOS[[#This Row],[TÉRMINO]],CONTRATOS[[#This Row],[INÍCIO]])</f>
        <v>365</v>
      </c>
      <c r="O605" s="221" t="str">
        <f ca="1">IF(ISBLANK(CONTRATOS[[#This Row],[TÉRMINO]]),"-",IF(ISNUMBER(CONTRATOS[[#This Row],[TÉRMINO]]),IF(CONTRATOS[[#This Row],[TÉRMINO]]&lt;TODAY(),"EXPIRADO",CONTRATOS[[#This Row],[TÉRMINO]]-TODAY()),"INDETERMINADO"))</f>
        <v>EXPIRADO</v>
      </c>
      <c r="P605" s="221" t="str">
        <f ca="1">IF(O605="EXPIRADO","EXPIRADO",(IF(O605&lt;=30,"INFERIOR A 30 DIAS",(IF(O605&lt;=60,"INFERIOR A 60 DIAS",(IF(O605&lt;=90,"INFERIOR A 90 DIAS",(IF(O605&lt;=120,"INFERIOR A 120 DIAS",(IF(O605&lt;150,"INFERIOR A 150 DIAS",(IF(O605=150,"150 DIAS","SUPERIOR A 150 DIAS")))))))))))))</f>
        <v>EXPIRADO</v>
      </c>
      <c r="Q605" s="221" t="str">
        <f ca="1">IF(CONTRATOS[[#This Row],[TÉRMINO]]="","VIGENTE",IF(CONTRATOS[[#This Row],[TÉRMINO]]&gt;=TODAY(),"VIGENTE","EXPIRADO"))</f>
        <v>EXPIRADO</v>
      </c>
      <c r="R605" s="309">
        <v>338408.8</v>
      </c>
      <c r="S605" s="268" t="s">
        <v>60</v>
      </c>
      <c r="T605" s="66">
        <f>IF(LEFT(AY605,3)="ARP",
    0,
    IFERROR(VLOOKUP(AY605,'M.11 Contratos execução'!A:V,17,FALSE),0)
)</f>
        <v>0</v>
      </c>
      <c r="U605" s="58" t="s">
        <v>98</v>
      </c>
      <c r="V605" s="215" t="s">
        <v>3436</v>
      </c>
      <c r="W605" s="96" t="str" cm="1">
        <f t="array" ref="W60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ARP não encontrada</v>
      </c>
      <c r="X605" s="96">
        <f>CONTRATOS[[#This Row],[VALOR GLOBAL INICIAL]]</f>
        <v>338408.8</v>
      </c>
      <c r="Y605" s="223" t="s">
        <v>3437</v>
      </c>
      <c r="Z605" s="224"/>
      <c r="AA605" s="58" t="s">
        <v>64</v>
      </c>
      <c r="AB605" s="215"/>
      <c r="AC605" s="215"/>
      <c r="AD605" s="215" t="str">
        <f>IF(CONTRATOS[[#This Row],[DIAS_CONTRATO]]&lt;=1800,"PRAZO LEGAL",IF(CONTRATOS[[#This Row],[DIAS_CONTRATO]]&lt;=2130,"EXCEPCIONAL","EMERGENCIAL"))</f>
        <v>PRAZO LEGAL</v>
      </c>
      <c r="AE605" s="215" t="str">
        <f>YEAR(L605) &amp; " - " &amp; IF(MONTH(L605)&lt;=3, "1º Trimestre", IF(MONTH(L605)&lt;=6, "2º Trimestre", IF(MONTH(L605)&lt;=9, "3º Trimestre", IF(MONTH(L605)&lt;=12, "4º Trimestre"))))</f>
        <v>2023 - 3º Trimestre</v>
      </c>
      <c r="AF605" s="218">
        <f>CONTRATOS[[#This Row],[TÉRMINO]]-60</f>
        <v>45135</v>
      </c>
      <c r="AG605" s="116" t="str">
        <f>IF(Z605="","Sem informação", IF(Z605&lt;=AF605, "Dentro do prazo", "Fora do prazo"))</f>
        <v>Sem informação</v>
      </c>
      <c r="AH605" s="215" t="s">
        <v>1306</v>
      </c>
      <c r="AI605" s="215"/>
      <c r="AJ605" s="215" t="s">
        <v>3430</v>
      </c>
      <c r="AK605" s="215" t="s">
        <v>3430</v>
      </c>
      <c r="AL605" s="215" t="s">
        <v>87</v>
      </c>
      <c r="AM605" s="219" t="s">
        <v>69</v>
      </c>
      <c r="AN605" s="219" t="s">
        <v>69</v>
      </c>
      <c r="AO605" s="269" t="s">
        <v>3438</v>
      </c>
      <c r="AP605" s="227">
        <f ca="1">CONTRATOS[[#This Row],[TÉRMINO]]-TODAY()</f>
        <v>-979</v>
      </c>
      <c r="AQ605" s="215" t="str">
        <f>IF(YEAR(CONTRATOS[[#This Row],[TÉRMINO]])=2024,INT((MONTH(CONTRATOS[[#This Row],[TÉRMINO]])+2)/3),"")</f>
        <v/>
      </c>
      <c r="AR605" s="215"/>
      <c r="AS605" s="58" t="str">
        <f ca="1">IF(TODAY()-AB605&gt;365,"Iniciar Processo de Reajuste","Aguardar anualidade")</f>
        <v>Iniciar Processo de Reajuste</v>
      </c>
      <c r="AT605" s="58" t="str">
        <f>_xlfn.CONCAT(TEXT(B605,"000"),"/",C605)</f>
        <v>076/2022</v>
      </c>
      <c r="AU605" s="58"/>
      <c r="AV605" s="58" t="str" cm="1">
        <f t="array" ref="AV605">IF(CONTRATOS[[#This Row],[NOME DO FISCAL ]]="Sem indicação",
   CONTRATOS[[#This Row],[NOME DO FISCAL ]],
   _xlfn.LET(
      _xlpm.s, " "&amp;TRIM(CONTRATOS[[#This Row],[NOME DO FISCAL ]]),
      _xlpm.n, LEN(_xlpm.s)-1,
      _xlpm.idx, _xlfn.SEQUENCE(1,_xlpm.n),
      _xlpm.letras, IF(MID(_xlpm.s,_xlpm.idx,1)=" ", MID(_xlpm.s,_xlpm.idx+1,1), ""),
      _xlfn.TEXTJOIN("",TRUE,_xlpm.letras)
   )
)</f>
        <v>FMF</v>
      </c>
      <c r="AW605" s="57" t="str">
        <f>IF(CONTRATOS[[#This Row],[FISCAL DEMANDANTE]]="sem indicação",CONTRATOS[[#This Row],[FISCAL TECNICO]],CONTRATOS[[#This Row],[FISCAL DEMANDANTE]])</f>
        <v>Felipe Moraes Freitas</v>
      </c>
      <c r="AX605" s="540" t="str" cm="1">
        <f t="array" ref="AX60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ARP não encontrada</v>
      </c>
      <c r="AY605" s="58" t="str">
        <f>_xlfn.CONCAT(CONTRATOS[[#This Row],[ARP ou CONTRATO]],CONTRATOS[[#This Row],[N°ANO]])</f>
        <v>ARP076/2022</v>
      </c>
      <c r="AZ605" s="293" t="str">
        <f>IF(ISNUMBER(FIND("8.666",AA605)),
"Nos termos da Portaria n° 3.615/2021-GP, a prorrogação de contratos administrativos deverá ser instaurada com antecedência mínima de 60 (sessenta) dias do término da vigência, mediante envio do respectivo expediente à SEADM, via SEI.",
IF(ISNUMBER(FIND("14.133",AA605)),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05" s="556"/>
    </row>
    <row r="606" spans="1:53" ht="60">
      <c r="A606" s="58" t="s">
        <v>2276</v>
      </c>
      <c r="B606" s="57" t="s">
        <v>53</v>
      </c>
      <c r="C606" s="93">
        <v>2023</v>
      </c>
      <c r="D606" s="57" t="s">
        <v>3439</v>
      </c>
      <c r="E606" s="58" t="s">
        <v>3440</v>
      </c>
      <c r="F606" s="59" t="s">
        <v>3302</v>
      </c>
      <c r="G606" s="115" t="s">
        <v>1658</v>
      </c>
      <c r="H606" s="58" t="s">
        <v>132</v>
      </c>
      <c r="I606" s="60" t="s">
        <v>133</v>
      </c>
      <c r="J606" s="61">
        <v>44998</v>
      </c>
      <c r="K606" s="62" t="str">
        <f>TEXT(J606,"DD/MM/AA")</f>
        <v>13/03/23</v>
      </c>
      <c r="L606" s="61">
        <v>44998</v>
      </c>
      <c r="M606" s="63" t="str">
        <f>TEXT(L606,"DD/MM/AA")</f>
        <v>13/03/23</v>
      </c>
      <c r="N606" s="115">
        <f>_xlfn.DAYS(CONTRATOS[[#This Row],[TÉRMINO]],CONTRATOS[[#This Row],[INÍCIO]])</f>
        <v>0</v>
      </c>
      <c r="O606" s="64" t="str">
        <f ca="1">IF(ISBLANK(CONTRATOS[[#This Row],[TÉRMINO]]),"-",IF(ISNUMBER(CONTRATOS[[#This Row],[TÉRMINO]]),IF(CONTRATOS[[#This Row],[TÉRMINO]]&lt;TODAY(),"EXPIRADO",CONTRATOS[[#This Row],[TÉRMINO]]-TODAY()),"INDETERMINADO"))</f>
        <v>EXPIRADO</v>
      </c>
      <c r="P606" s="64" t="str">
        <f ca="1">IF(O606="EXPIRADO","EXPIRADO",(IF(O606&lt;=30,"INFERIOR A 30 DIAS",(IF(O606&lt;=60,"INFERIOR A 60 DIAS",(IF(O606&lt;=90,"INFERIOR A 90 DIAS",(IF(O606&lt;=120,"INFERIOR A 120 DIAS",(IF(O606&lt;150,"INFERIOR A 150 DIAS",(IF(O606=150,"150 DIAS","SUPERIOR A 150 DIAS")))))))))))))</f>
        <v>EXPIRADO</v>
      </c>
      <c r="Q606" s="64" t="str">
        <f ca="1">IF(CONTRATOS[[#This Row],[TÉRMINO]]="","VIGENTE",IF(CONTRATOS[[#This Row],[TÉRMINO]]&gt;=TODAY(),"VIGENTE","EXPIRADO"))</f>
        <v>EXPIRADO</v>
      </c>
      <c r="R606" s="293">
        <v>2158.69</v>
      </c>
      <c r="S606" s="65" t="s">
        <v>3303</v>
      </c>
      <c r="T606" s="66">
        <f>IF(LEFT(AY606,3)="ARP",
    0,
    IFERROR(VLOOKUP(AY606,'M.11 Contratos execução'!A:V,17,FALSE),0)
)</f>
        <v>0</v>
      </c>
      <c r="U606" s="58" t="s">
        <v>78</v>
      </c>
      <c r="V606" s="58" t="s">
        <v>3441</v>
      </c>
      <c r="W606" s="96" t="str" cm="1">
        <f t="array" ref="W60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06" s="96">
        <f>CONTRATOS[[#This Row],[VALOR GLOBAL INICIAL]]</f>
        <v>2158.69</v>
      </c>
      <c r="Y606" s="67"/>
      <c r="AA606" s="58" t="s">
        <v>64</v>
      </c>
      <c r="AB606" s="58"/>
      <c r="AC606" s="58"/>
      <c r="AD606" s="116" t="str">
        <f>IF(CONTRATOS[[#This Row],[DIAS_CONTRATO]]&lt;=1800,"PRAZO LEGAL",IF(CONTRATOS[[#This Row],[DIAS_CONTRATO]]&lt;=2130,"EXCEPCIONAL","EMERGENCIAL"))</f>
        <v>PRAZO LEGAL</v>
      </c>
      <c r="AE606" s="58" t="str">
        <f>YEAR(L606) &amp; " - " &amp; IF(MONTH(L606)&lt;=3, "1º Trimestre", IF(MONTH(L606)&lt;=6, "2º Trimestre", IF(MONTH(L606)&lt;=9, "3º Trimestre", IF(MONTH(L606)&lt;=12, "4º Trimestre"))))</f>
        <v>2023 - 1º Trimestre</v>
      </c>
      <c r="AF606" s="130">
        <f>CONTRATOS[[#This Row],[TÉRMINO]]-60</f>
        <v>44938</v>
      </c>
      <c r="AG606" s="116" t="str">
        <f>IF(Z606="","Sem informação", IF(Z606&lt;=AF606, "Dentro do prazo", "Fora do prazo"))</f>
        <v>Sem informação</v>
      </c>
      <c r="AH606" s="58"/>
      <c r="AJ606" s="58" t="s">
        <v>138</v>
      </c>
      <c r="AK606" s="58" t="s">
        <v>138</v>
      </c>
      <c r="AL606" s="58" t="s">
        <v>69</v>
      </c>
      <c r="AM606" s="115" t="s">
        <v>69</v>
      </c>
      <c r="AN606" s="115" t="s">
        <v>69</v>
      </c>
      <c r="AO606" s="134" t="s">
        <v>2457</v>
      </c>
      <c r="AP606" s="143">
        <f ca="1">CONTRATOS[[#This Row],[TÉRMINO]]-TODAY()</f>
        <v>-1176</v>
      </c>
      <c r="AQ606" s="58" t="str">
        <f>IF(YEAR(CONTRATOS[[#This Row],[TÉRMINO]])=2024,INT((MONTH(CONTRATOS[[#This Row],[TÉRMINO]])+2)/3),"")</f>
        <v/>
      </c>
      <c r="AR606" s="58"/>
      <c r="AS606" s="58" t="str">
        <f ca="1">IF(TODAY()-AB606&gt;365,"Iniciar Processo de Reajuste","Aguardar anualidade")</f>
        <v>Iniciar Processo de Reajuste</v>
      </c>
      <c r="AT606" s="58" t="str">
        <f>_xlfn.CONCAT(TEXT(B606,"000"),"/",C606)</f>
        <v>018/2023</v>
      </c>
      <c r="AU606" s="58"/>
      <c r="AV606" s="58" t="str" cm="1">
        <f t="array" ref="AV606">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06" s="57" t="str">
        <f>IF(CONTRATOS[[#This Row],[FISCAL DEMANDANTE]]="sem indicação",CONTRATOS[[#This Row],[FISCAL TECNICO]],CONTRATOS[[#This Row],[FISCAL DEMANDANTE]])</f>
        <v>Jose Nasareno de Macedo Silva</v>
      </c>
      <c r="AX606" s="540" t="str" cm="1">
        <f t="array" ref="AX60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06" s="58" t="str">
        <f>_xlfn.CONCAT(CONTRATOS[[#This Row],[ARP ou CONTRATO]],CONTRATOS[[#This Row],[N°ANO]])</f>
        <v>Contrato018/2023</v>
      </c>
      <c r="AZ606" s="293" t="str">
        <f>IF(ISNUMBER(FIND("8.666",AA606)),
"Nos termos da Portaria n° 3.615/2021-GP, a prorrogação de contratos administrativos deverá ser instaurada com antecedência mínima de 60 (sessenta) dias do término da vigência, mediante envio do respectivo expediente à SEADM, via SEI.",
IF(ISNUMBER(FIND("14.133",AA606)),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06" s="556"/>
    </row>
    <row r="607" spans="1:53" ht="63.75" customHeight="1">
      <c r="A607" s="58" t="s">
        <v>2276</v>
      </c>
      <c r="B607" s="57" t="s">
        <v>1519</v>
      </c>
      <c r="C607" s="93">
        <v>2023</v>
      </c>
      <c r="D607" s="57" t="s">
        <v>3312</v>
      </c>
      <c r="E607" s="58" t="s">
        <v>3313</v>
      </c>
      <c r="F607" s="59" t="s">
        <v>3302</v>
      </c>
      <c r="G607" s="115" t="s">
        <v>1658</v>
      </c>
      <c r="H607" s="58" t="s">
        <v>132</v>
      </c>
      <c r="I607" s="60" t="s">
        <v>133</v>
      </c>
      <c r="J607" s="61">
        <v>45005</v>
      </c>
      <c r="K607" s="62" t="str">
        <f>TEXT(J607,"DD/MM/AA")</f>
        <v>20/03/23</v>
      </c>
      <c r="L607" s="61">
        <v>45005</v>
      </c>
      <c r="M607" s="63" t="str">
        <f>TEXT(L607,"DD/MM/AA")</f>
        <v>20/03/23</v>
      </c>
      <c r="N607" s="115">
        <f>_xlfn.DAYS(CONTRATOS[[#This Row],[TÉRMINO]],CONTRATOS[[#This Row],[INÍCIO]])</f>
        <v>0</v>
      </c>
      <c r="O607" s="64" t="str">
        <f ca="1">IF(ISBLANK(CONTRATOS[[#This Row],[TÉRMINO]]),"-",IF(ISNUMBER(CONTRATOS[[#This Row],[TÉRMINO]]),IF(CONTRATOS[[#This Row],[TÉRMINO]]&lt;TODAY(),"EXPIRADO",CONTRATOS[[#This Row],[TÉRMINO]]-TODAY()),"INDETERMINADO"))</f>
        <v>EXPIRADO</v>
      </c>
      <c r="P607" s="64" t="str">
        <f ca="1">IF(O607="EXPIRADO","EXPIRADO",(IF(O607&lt;=30,"INFERIOR A 30 DIAS",(IF(O607&lt;=60,"INFERIOR A 60 DIAS",(IF(O607&lt;=90,"INFERIOR A 90 DIAS",(IF(O607&lt;=120,"INFERIOR A 120 DIAS",(IF(O607&lt;150,"INFERIOR A 150 DIAS",(IF(O607=150,"150 DIAS","SUPERIOR A 150 DIAS")))))))))))))</f>
        <v>EXPIRADO</v>
      </c>
      <c r="Q607" s="64" t="str">
        <f ca="1">IF(CONTRATOS[[#This Row],[TÉRMINO]]="","VIGENTE",IF(CONTRATOS[[#This Row],[TÉRMINO]]&gt;=TODAY(),"VIGENTE","EXPIRADO"))</f>
        <v>EXPIRADO</v>
      </c>
      <c r="R607" s="293">
        <v>4791.37</v>
      </c>
      <c r="S607" s="65" t="s">
        <v>3303</v>
      </c>
      <c r="T607" s="66">
        <f>IF(LEFT(AY607,3)="ARP",
    0,
    IFERROR(VLOOKUP(AY607,'M.11 Contratos execução'!A:V,17,FALSE),0)
)</f>
        <v>0</v>
      </c>
      <c r="U607" s="58" t="s">
        <v>78</v>
      </c>
      <c r="V607" s="58" t="s">
        <v>3442</v>
      </c>
      <c r="W607" s="96" t="str" cm="1">
        <f t="array" ref="W60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07" s="96">
        <f>CONTRATOS[[#This Row],[VALOR GLOBAL INICIAL]]</f>
        <v>4791.37</v>
      </c>
      <c r="Y607" s="67"/>
      <c r="AA607" s="58" t="s">
        <v>64</v>
      </c>
      <c r="AB607" s="58"/>
      <c r="AC607" s="58"/>
      <c r="AD607" s="116" t="str">
        <f>IF(CONTRATOS[[#This Row],[DIAS_CONTRATO]]&lt;=1800,"PRAZO LEGAL",IF(CONTRATOS[[#This Row],[DIAS_CONTRATO]]&lt;=2130,"EXCEPCIONAL","EMERGENCIAL"))</f>
        <v>PRAZO LEGAL</v>
      </c>
      <c r="AE607" s="58" t="str">
        <f>YEAR(L607) &amp; " - " &amp; IF(MONTH(L607)&lt;=3, "1º Trimestre", IF(MONTH(L607)&lt;=6, "2º Trimestre", IF(MONTH(L607)&lt;=9, "3º Trimestre", IF(MONTH(L607)&lt;=12, "4º Trimestre"))))</f>
        <v>2023 - 1º Trimestre</v>
      </c>
      <c r="AF607" s="130">
        <f>CONTRATOS[[#This Row],[TÉRMINO]]-60</f>
        <v>44945</v>
      </c>
      <c r="AG607" s="116" t="str">
        <f>IF(Z607="","Sem informação", IF(Z607&lt;=AF607, "Dentro do prazo", "Fora do prazo"))</f>
        <v>Sem informação</v>
      </c>
      <c r="AH607" s="58"/>
      <c r="AJ607" s="58" t="s">
        <v>138</v>
      </c>
      <c r="AK607" s="58" t="s">
        <v>138</v>
      </c>
      <c r="AL607" s="58" t="s">
        <v>69</v>
      </c>
      <c r="AM607" s="115" t="s">
        <v>69</v>
      </c>
      <c r="AN607" s="115" t="s">
        <v>69</v>
      </c>
      <c r="AO607" s="134" t="s">
        <v>2457</v>
      </c>
      <c r="AP607" s="143">
        <f ca="1">CONTRATOS[[#This Row],[TÉRMINO]]-TODAY()</f>
        <v>-1169</v>
      </c>
      <c r="AQ607" s="58" t="str">
        <f>IF(YEAR(CONTRATOS[[#This Row],[TÉRMINO]])=2024,INT((MONTH(CONTRATOS[[#This Row],[TÉRMINO]])+2)/3),"")</f>
        <v/>
      </c>
      <c r="AR607" s="58"/>
      <c r="AS607" s="58" t="str">
        <f ca="1">IF(TODAY()-AB607&gt;365,"Iniciar Processo de Reajuste","Aguardar anualidade")</f>
        <v>Iniciar Processo de Reajuste</v>
      </c>
      <c r="AT607" s="58" t="str">
        <f>_xlfn.CONCAT(TEXT(B607,"000"),"/",C607)</f>
        <v>019/2023</v>
      </c>
      <c r="AU607" s="58"/>
      <c r="AV607" s="58" t="str" cm="1">
        <f t="array" ref="AV607">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07" s="57" t="str">
        <f>IF(CONTRATOS[[#This Row],[FISCAL DEMANDANTE]]="sem indicação",CONTRATOS[[#This Row],[FISCAL TECNICO]],CONTRATOS[[#This Row],[FISCAL DEMANDANTE]])</f>
        <v>Jose Nasareno de Macedo Silva</v>
      </c>
      <c r="AX607" s="540" t="str" cm="1">
        <f t="array" ref="AX60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07" s="58" t="str">
        <f>_xlfn.CONCAT(CONTRATOS[[#This Row],[ARP ou CONTRATO]],CONTRATOS[[#This Row],[N°ANO]])</f>
        <v>Contrato019/2023</v>
      </c>
      <c r="AZ607" s="293" t="str">
        <f>IF(ISNUMBER(FIND("8.666",AA607)),
"Nos termos da Portaria n° 3.615/2021-GP, a prorrogação de contratos administrativos deverá ser instaurada com antecedência mínima de 60 (sessenta) dias do término da vigência, mediante envio do respectivo expediente à SEADM, via SEI.",
IF(ISNUMBER(FIND("14.133",AA607)),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07" s="556"/>
    </row>
    <row r="608" spans="1:53" s="240" customFormat="1" ht="202.5">
      <c r="A608" s="58" t="s">
        <v>2276</v>
      </c>
      <c r="B608" s="57" t="s">
        <v>1519</v>
      </c>
      <c r="C608" s="69">
        <v>2022</v>
      </c>
      <c r="D608" s="57" t="s">
        <v>3443</v>
      </c>
      <c r="E608" s="58" t="s">
        <v>668</v>
      </c>
      <c r="F608" s="57" t="s">
        <v>3444</v>
      </c>
      <c r="G608" s="115" t="s">
        <v>57</v>
      </c>
      <c r="H608" s="58" t="s">
        <v>132</v>
      </c>
      <c r="I608" s="60" t="s">
        <v>133</v>
      </c>
      <c r="J608" s="57" t="s">
        <v>3445</v>
      </c>
      <c r="K608" s="141">
        <v>45001</v>
      </c>
      <c r="L608" s="61">
        <v>45001</v>
      </c>
      <c r="M608" s="63" t="str">
        <f>TEXT(L608,"DD/MM/AA")</f>
        <v>16/03/23</v>
      </c>
      <c r="N608" s="115">
        <f>_xlfn.DAYS(CONTRATOS[[#This Row],[TÉRMINO]],CONTRATOS[[#This Row],[INÍCIO]])</f>
        <v>365</v>
      </c>
      <c r="O608" s="64" t="str">
        <f ca="1">IF(ISBLANK(CONTRATOS[[#This Row],[TÉRMINO]]),"-",IF(ISNUMBER(CONTRATOS[[#This Row],[TÉRMINO]]),IF(CONTRATOS[[#This Row],[TÉRMINO]]&lt;TODAY(),"EXPIRADO",CONTRATOS[[#This Row],[TÉRMINO]]-TODAY()),"INDETERMINADO"))</f>
        <v>EXPIRADO</v>
      </c>
      <c r="P608" s="64" t="str">
        <f ca="1">IF(O608="EXPIRADO","EXPIRADO",(IF(O608&lt;=30,"INFERIOR A 30 DIAS",(IF(O608&lt;=60,"INFERIOR A 60 DIAS",(IF(O608&lt;=90,"INFERIOR A 90 DIAS",(IF(O608&lt;=120,"INFERIOR A 120 DIAS",(IF(O608&lt;150,"INFERIOR A 150 DIAS",(IF(O608=150,"150 DIAS","SUPERIOR A 150 DIAS")))))))))))))</f>
        <v>EXPIRADO</v>
      </c>
      <c r="Q608" s="64" t="str">
        <f ca="1">IF(CONTRATOS[[#This Row],[TÉRMINO]]="","VIGENTE",IF(CONTRATOS[[#This Row],[TÉRMINO]]&gt;=TODAY(),"VIGENTE","EXPIRADO"))</f>
        <v>EXPIRADO</v>
      </c>
      <c r="R608" s="293">
        <v>9414</v>
      </c>
      <c r="S608" s="65" t="s">
        <v>60</v>
      </c>
      <c r="T608" s="66">
        <f>IF(LEFT(AY608,3)="ARP",
    0,
    IFERROR(VLOOKUP(AY608,'M.11 Contratos execução'!A:V,17,FALSE),0)
)</f>
        <v>0</v>
      </c>
      <c r="U608" s="58" t="s">
        <v>207</v>
      </c>
      <c r="V608" s="58" t="s">
        <v>3446</v>
      </c>
      <c r="W608" s="96" t="str" cm="1">
        <f t="array" ref="W60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08" s="96">
        <f>CONTRATOS[[#This Row],[VALOR GLOBAL INICIAL]]</f>
        <v>9414</v>
      </c>
      <c r="Y608" s="67" t="s">
        <v>3447</v>
      </c>
      <c r="Z608" s="157"/>
      <c r="AA608" s="58" t="s">
        <v>64</v>
      </c>
      <c r="AB608" s="58"/>
      <c r="AC608" s="58"/>
      <c r="AD608" s="116" t="str">
        <f>IF(CONTRATOS[[#This Row],[DIAS_CONTRATO]]&lt;=1800,"PRAZO LEGAL",IF(CONTRATOS[[#This Row],[DIAS_CONTRATO]]&lt;=2130,"EXCEPCIONAL","EMERGENCIAL"))</f>
        <v>PRAZO LEGAL</v>
      </c>
      <c r="AE608" s="58" t="str">
        <f>YEAR(L608) &amp; " - " &amp; IF(MONTH(L608)&lt;=3, "1º Trimestre", IF(MONTH(L608)&lt;=6, "2º Trimestre", IF(MONTH(L608)&lt;=9, "3º Trimestre", IF(MONTH(L608)&lt;=12, "4º Trimestre"))))</f>
        <v>2023 - 1º Trimestre</v>
      </c>
      <c r="AF608" s="130">
        <f>CONTRATOS[[#This Row],[TÉRMINO]]-60</f>
        <v>44941</v>
      </c>
      <c r="AG608" s="116" t="str">
        <f>IF(Z608="","Sem informação", IF(Z608&lt;=AF608, "Dentro do prazo", "Fora do prazo"))</f>
        <v>Sem informação</v>
      </c>
      <c r="AH608" s="58"/>
      <c r="AI608" s="74"/>
      <c r="AJ608" s="58" t="s">
        <v>224</v>
      </c>
      <c r="AK608" s="58" t="s">
        <v>853</v>
      </c>
      <c r="AL608" s="58" t="s">
        <v>69</v>
      </c>
      <c r="AM608" s="115" t="s">
        <v>69</v>
      </c>
      <c r="AN608" s="115" t="s">
        <v>69</v>
      </c>
      <c r="AO608" s="172" t="s">
        <v>3448</v>
      </c>
      <c r="AP608" s="143">
        <f ca="1">CONTRATOS[[#This Row],[TÉRMINO]]-TODAY()</f>
        <v>-1173</v>
      </c>
      <c r="AQ608" s="58" t="str">
        <f>IF(YEAR(CONTRATOS[[#This Row],[TÉRMINO]])=2024,INT((MONTH(CONTRATOS[[#This Row],[TÉRMINO]])+2)/3),"")</f>
        <v/>
      </c>
      <c r="AR608" s="58"/>
      <c r="AS608" s="58" t="str">
        <f ca="1">IF(TODAY()-AB608&gt;365,"Iniciar Processo de Reajuste","Aguardar anualidade")</f>
        <v>Iniciar Processo de Reajuste</v>
      </c>
      <c r="AT608" s="58" t="str">
        <f>_xlfn.CONCAT(TEXT(B608,"000"),"/",C608)</f>
        <v>019/2022</v>
      </c>
      <c r="AU608" s="58"/>
      <c r="AV608" s="58" t="str" cm="1">
        <f t="array" ref="AV608">IF(CONTRATOS[[#This Row],[NOME DO FISCAL ]]="Sem indicação",
   CONTRATOS[[#This Row],[NOME DO FISCAL ]],
   _xlfn.LET(
      _xlpm.s, " "&amp;TRIM(CONTRATOS[[#This Row],[NOME DO FISCAL ]]),
      _xlpm.n, LEN(_xlpm.s)-1,
      _xlpm.idx, _xlfn.SEQUENCE(1,_xlpm.n),
      _xlpm.letras, IF(MID(_xlpm.s,_xlpm.idx,1)=" ", MID(_xlpm.s,_xlpm.idx+1,1), ""),
      _xlfn.TEXTJOIN("",TRUE,_xlpm.letras)
   )
)</f>
        <v>MCdA</v>
      </c>
      <c r="AW608" s="57" t="str">
        <f>IF(CONTRATOS[[#This Row],[FISCAL DEMANDANTE]]="sem indicação",CONTRATOS[[#This Row],[FISCAL TECNICO]],CONTRATOS[[#This Row],[FISCAL DEMANDANTE]])</f>
        <v>Meirivaldo Caldas de Almeida</v>
      </c>
      <c r="AX608" s="540" t="str" cm="1">
        <f t="array" ref="AX60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08" s="58" t="str">
        <f>_xlfn.CONCAT(CONTRATOS[[#This Row],[ARP ou CONTRATO]],CONTRATOS[[#This Row],[N°ANO]])</f>
        <v>Contrato019/2022</v>
      </c>
      <c r="AZ608" s="293" t="str">
        <f>IF(ISNUMBER(FIND("8.666",AA608)),
"Nos termos da Portaria n° 3.615/2021-GP, a prorrogação de contratos administrativos deverá ser instaurada com antecedência mínima de 60 (sessenta) dias do término da vigência, mediante envio do respectivo expediente à SEADM, via SEI.",
IF(ISNUMBER(FIND("14.133",AA608)),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08" s="556"/>
    </row>
    <row r="609" spans="1:53" s="240" customFormat="1" ht="60">
      <c r="A609" s="58" t="s">
        <v>2276</v>
      </c>
      <c r="B609" s="68" t="s">
        <v>1519</v>
      </c>
      <c r="C609" s="69">
        <v>2020</v>
      </c>
      <c r="D609" s="57" t="s">
        <v>3449</v>
      </c>
      <c r="E609" s="58" t="s">
        <v>3450</v>
      </c>
      <c r="F609" s="59" t="s">
        <v>3451</v>
      </c>
      <c r="G609" s="115" t="s">
        <v>57</v>
      </c>
      <c r="H609" s="58" t="s">
        <v>327</v>
      </c>
      <c r="I609" s="60" t="s">
        <v>3452</v>
      </c>
      <c r="J609" s="61">
        <v>44048</v>
      </c>
      <c r="K609" s="62" t="str">
        <f>TEXT(J609,"DD/MM/AA")</f>
        <v>05/08/20</v>
      </c>
      <c r="L609" s="61">
        <v>44778</v>
      </c>
      <c r="M609" s="63" t="str">
        <f>TEXT(L609,"DD/MM/AA")</f>
        <v>05/08/22</v>
      </c>
      <c r="N609" s="62">
        <f>_xlfn.DAYS(CONTRATOS[[#This Row],[TÉRMINO]],CONTRATOS[[#This Row],[INÍCIO]])</f>
        <v>730</v>
      </c>
      <c r="O609" s="64" t="str">
        <f ca="1">IF(ISBLANK(CONTRATOS[[#This Row],[TÉRMINO]]),"-",IF(ISNUMBER(CONTRATOS[[#This Row],[TÉRMINO]]),IF(CONTRATOS[[#This Row],[TÉRMINO]]&lt;TODAY(),"EXPIRADO",CONTRATOS[[#This Row],[TÉRMINO]]-TODAY()),"INDETERMINADO"))</f>
        <v>EXPIRADO</v>
      </c>
      <c r="P609" s="64" t="str">
        <f ca="1">IF(O609="EXPIRADO","EXPIRADO",(IF(O609&lt;=30,"INFERIOR A 30 DIAS",(IF(O609&lt;=60,"INFERIOR A 60 DIAS",(IF(O609&lt;=90,"INFERIOR A 90 DIAS",(IF(O609&lt;=120,"INFERIOR A 120 DIAS",(IF(O609&lt;150,"INFERIOR A 150 DIAS",(IF(O609=150,"150 DIAS","SUPERIOR A 150 DIAS")))))))))))))</f>
        <v>EXPIRADO</v>
      </c>
      <c r="Q609" s="64" t="str">
        <f ca="1">IF(CONTRATOS[[#This Row],[TÉRMINO]]="","VIGENTE",IF(CONTRATOS[[#This Row],[TÉRMINO]]&gt;=TODAY(),"VIGENTE","EXPIRADO"))</f>
        <v>EXPIRADO</v>
      </c>
      <c r="R609" s="72">
        <v>1029000</v>
      </c>
      <c r="S609" s="65" t="s">
        <v>60</v>
      </c>
      <c r="T609" s="66">
        <f>IF(LEFT(AY609,3)="ARP",
    0,
    IFERROR(VLOOKUP(AY609,'M.11 Contratos execução'!A:V,17,FALSE),0)
)</f>
        <v>0</v>
      </c>
      <c r="U609" s="58" t="s">
        <v>441</v>
      </c>
      <c r="V609" s="58" t="s">
        <v>3453</v>
      </c>
      <c r="W609" s="96" t="str" cm="1">
        <f t="array" ref="W60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09" s="96">
        <f>CONTRATOS[[#This Row],[VALOR GLOBAL INICIAL]]</f>
        <v>1029000</v>
      </c>
      <c r="Y609" s="67" t="s">
        <v>3454</v>
      </c>
      <c r="Z609" s="158"/>
      <c r="AA609" s="58" t="s">
        <v>64</v>
      </c>
      <c r="AB609" s="58"/>
      <c r="AC609" s="58"/>
      <c r="AD609" s="58" t="str">
        <f>IF(CONTRATOS[[#This Row],[DIAS_CONTRATO]]&lt;=1800,"PRAZO LEGAL",IF(CONTRATOS[[#This Row],[DIAS_CONTRATO]]&lt;=2130,"EXCEPCIONAL","EMERGENCIAL"))</f>
        <v>PRAZO LEGAL</v>
      </c>
      <c r="AE609" s="58" t="str">
        <f>YEAR(L609) &amp; " - " &amp; IF(MONTH(L609)&lt;=3, "1º Trimestre", IF(MONTH(L609)&lt;=6, "2º Trimestre", IF(MONTH(L609)&lt;=9, "3º Trimestre", IF(MONTH(L609)&lt;=12, "4º Trimestre"))))</f>
        <v>2022 - 3º Trimestre</v>
      </c>
      <c r="AF609" s="61">
        <f>CONTRATOS[[#This Row],[TÉRMINO]]-60</f>
        <v>44718</v>
      </c>
      <c r="AG609" s="116" t="str">
        <f>IF(Z609="","Sem informação", IF(Z609&lt;=AF609, "Dentro do prazo", "Fora do prazo"))</f>
        <v>Sem informação</v>
      </c>
      <c r="AH609" s="58" t="s">
        <v>1306</v>
      </c>
      <c r="AI609" s="74"/>
      <c r="AJ609" s="58" t="s">
        <v>1447</v>
      </c>
      <c r="AK609" s="58" t="s">
        <v>363</v>
      </c>
      <c r="AL609" s="58" t="s">
        <v>363</v>
      </c>
      <c r="AM609" s="58" t="s">
        <v>69</v>
      </c>
      <c r="AN609" s="58" t="s">
        <v>69</v>
      </c>
      <c r="AO609" s="172" t="s">
        <v>3455</v>
      </c>
      <c r="AP609" s="143">
        <f ca="1">CONTRATOS[[#This Row],[TÉRMINO]]-TODAY()</f>
        <v>-1396</v>
      </c>
      <c r="AQ609" s="58" t="str">
        <f>IF(YEAR(CONTRATOS[[#This Row],[TÉRMINO]])=2024,INT((MONTH(CONTRATOS[[#This Row],[TÉRMINO]])+2)/3),"")</f>
        <v/>
      </c>
      <c r="AR609" s="58"/>
      <c r="AS609" s="58" t="str">
        <f ca="1">IF(TODAY()-AB609&gt;365,"Iniciar Processo de Reajuste","Aguardar anualidade")</f>
        <v>Iniciar Processo de Reajuste</v>
      </c>
      <c r="AT609" s="58" t="str">
        <f>_xlfn.CONCAT(TEXT(B609,"000"),"/",C609)</f>
        <v>019/2020</v>
      </c>
      <c r="AU609" s="58"/>
      <c r="AV609" s="58" t="str" cm="1">
        <f t="array" ref="AV609">IF(CONTRATOS[[#This Row],[NOME DO FISCAL ]]="Sem indicação",
   CONTRATOS[[#This Row],[NOME DO FISCAL ]],
   _xlfn.LET(
      _xlpm.s, " "&amp;TRIM(CONTRATOS[[#This Row],[NOME DO FISCAL ]]),
      _xlpm.n, LEN(_xlpm.s)-1,
      _xlpm.idx, _xlfn.SEQUENCE(1,_xlpm.n),
      _xlpm.letras, IF(MID(_xlpm.s,_xlpm.idx,1)=" ", MID(_xlpm.s,_xlpm.idx+1,1), ""),
      _xlfn.TEXTJOIN("",TRUE,_xlpm.letras)
   )
)</f>
        <v>ACBP</v>
      </c>
      <c r="AW609" s="57" t="str">
        <f>IF(CONTRATOS[[#This Row],[FISCAL DEMANDANTE]]="sem indicação",CONTRATOS[[#This Row],[FISCAL TECNICO]],CONTRATOS[[#This Row],[FISCAL DEMANDANTE]])</f>
        <v>Anderson Clay Batista Pereira</v>
      </c>
      <c r="AX609" s="540" t="str" cm="1">
        <f t="array" ref="AX60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09" s="58" t="str">
        <f>_xlfn.CONCAT(CONTRATOS[[#This Row],[ARP ou CONTRATO]],CONTRATOS[[#This Row],[N°ANO]])</f>
        <v>Contrato019/2020</v>
      </c>
      <c r="AZ609" s="293" t="str">
        <f>IF(ISNUMBER(FIND("8.666",AA609)),
"Nos termos da Portaria n° 3.615/2021-GP, a prorrogação de contratos administrativos deverá ser instaurada com antecedência mínima de 60 (sessenta) dias do término da vigência, mediante envio do respectivo expediente à SEADM, via SEI.",
IF(ISNUMBER(FIND("14.133",AA609)),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09" s="556"/>
    </row>
    <row r="610" spans="1:53" s="240" customFormat="1" ht="60">
      <c r="A610" s="58" t="s">
        <v>2276</v>
      </c>
      <c r="B610" s="57" t="s">
        <v>338</v>
      </c>
      <c r="C610" s="69">
        <v>2022</v>
      </c>
      <c r="D610" s="57" t="s">
        <v>3456</v>
      </c>
      <c r="E610" s="58" t="s">
        <v>1656</v>
      </c>
      <c r="F610" s="59" t="s">
        <v>3307</v>
      </c>
      <c r="G610" s="115" t="s">
        <v>1658</v>
      </c>
      <c r="H610" s="58" t="s">
        <v>132</v>
      </c>
      <c r="I610" s="60" t="s">
        <v>133</v>
      </c>
      <c r="J610" s="61">
        <v>44670</v>
      </c>
      <c r="K610" s="62" t="str">
        <f>TEXT(J610,"DD/MM/AA")</f>
        <v>19/04/22</v>
      </c>
      <c r="L610" s="61">
        <v>44670</v>
      </c>
      <c r="M610" s="63" t="str">
        <f>TEXT(L610,"DD/MM/AA")</f>
        <v>19/04/22</v>
      </c>
      <c r="N610" s="115">
        <f>_xlfn.DAYS(CONTRATOS[[#This Row],[TÉRMINO]],CONTRATOS[[#This Row],[INÍCIO]])</f>
        <v>0</v>
      </c>
      <c r="O610" s="64" t="str">
        <f ca="1">IF(ISBLANK(CONTRATOS[[#This Row],[TÉRMINO]]),"-",IF(ISNUMBER(CONTRATOS[[#This Row],[TÉRMINO]]),IF(CONTRATOS[[#This Row],[TÉRMINO]]&lt;TODAY(),"EXPIRADO",CONTRATOS[[#This Row],[TÉRMINO]]-TODAY()),"INDETERMINADO"))</f>
        <v>EXPIRADO</v>
      </c>
      <c r="P610" s="64" t="str">
        <f ca="1">IF(O610="EXPIRADO","EXPIRADO",(IF(O610&lt;=30,"INFERIOR A 30 DIAS",(IF(O610&lt;=60,"INFERIOR A 60 DIAS",(IF(O610&lt;=90,"INFERIOR A 90 DIAS",(IF(O610&lt;=120,"INFERIOR A 120 DIAS",(IF(O610&lt;150,"INFERIOR A 150 DIAS",(IF(O610=150,"150 DIAS","SUPERIOR A 150 DIAS")))))))))))))</f>
        <v>EXPIRADO</v>
      </c>
      <c r="Q610" s="64" t="str">
        <f ca="1">IF(CONTRATOS[[#This Row],[TÉRMINO]]="","VIGENTE",IF(CONTRATOS[[#This Row],[TÉRMINO]]&gt;=TODAY(),"VIGENTE","EXPIRADO"))</f>
        <v>EXPIRADO</v>
      </c>
      <c r="R610" s="293">
        <v>3355.99</v>
      </c>
      <c r="S610" s="65" t="s">
        <v>3303</v>
      </c>
      <c r="T610" s="66">
        <f>IF(LEFT(AY610,3)="ARP",
    0,
    IFERROR(VLOOKUP(AY610,'M.11 Contratos execução'!A:V,17,FALSE),0)
)</f>
        <v>0</v>
      </c>
      <c r="U610" s="58" t="s">
        <v>78</v>
      </c>
      <c r="V610" s="58" t="s">
        <v>3457</v>
      </c>
      <c r="W610" s="96" t="str" cm="1">
        <f t="array" ref="W61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10" s="96">
        <f>CONTRATOS[[#This Row],[VALOR GLOBAL INICIAL]]</f>
        <v>3355.99</v>
      </c>
      <c r="Y610" s="67"/>
      <c r="Z610" s="157"/>
      <c r="AA610" s="58" t="s">
        <v>64</v>
      </c>
      <c r="AB610" s="58"/>
      <c r="AC610" s="58"/>
      <c r="AD610" s="116" t="str">
        <f>IF(CONTRATOS[[#This Row],[DIAS_CONTRATO]]&lt;=1800,"PRAZO LEGAL",IF(CONTRATOS[[#This Row],[DIAS_CONTRATO]]&lt;=2130,"EXCEPCIONAL","EMERGENCIAL"))</f>
        <v>PRAZO LEGAL</v>
      </c>
      <c r="AE610" s="58" t="str">
        <f>YEAR(L610) &amp; " - " &amp; IF(MONTH(L610)&lt;=3, "1º Trimestre", IF(MONTH(L610)&lt;=6, "2º Trimestre", IF(MONTH(L610)&lt;=9, "3º Trimestre", IF(MONTH(L610)&lt;=12, "4º Trimestre"))))</f>
        <v>2022 - 2º Trimestre</v>
      </c>
      <c r="AF610" s="130">
        <f>CONTRATOS[[#This Row],[TÉRMINO]]-60</f>
        <v>44610</v>
      </c>
      <c r="AG610" s="116" t="str">
        <f>IF(Z610="","Sem informação", IF(Z610&lt;=AF610, "Dentro do prazo", "Fora do prazo"))</f>
        <v>Sem informação</v>
      </c>
      <c r="AH610" s="58"/>
      <c r="AI610" s="74"/>
      <c r="AJ610" s="58" t="s">
        <v>138</v>
      </c>
      <c r="AK610" s="58" t="s">
        <v>138</v>
      </c>
      <c r="AL610" s="58" t="s">
        <v>69</v>
      </c>
      <c r="AM610" s="115" t="s">
        <v>69</v>
      </c>
      <c r="AN610" s="58" t="s">
        <v>69</v>
      </c>
      <c r="AO610" s="172" t="s">
        <v>2457</v>
      </c>
      <c r="AP610" s="143">
        <f ca="1">CONTRATOS[[#This Row],[TÉRMINO]]-TODAY()</f>
        <v>-1504</v>
      </c>
      <c r="AQ610" s="58" t="str">
        <f>IF(YEAR(CONTRATOS[[#This Row],[TÉRMINO]])=2024,INT((MONTH(CONTRATOS[[#This Row],[TÉRMINO]])+2)/3),"")</f>
        <v/>
      </c>
      <c r="AR610" s="58"/>
      <c r="AS610" s="58" t="str">
        <f ca="1">IF(TODAY()-AB610&gt;365,"Iniciar Processo de Reajuste","Aguardar anualidade")</f>
        <v>Iniciar Processo de Reajuste</v>
      </c>
      <c r="AT610" s="58" t="str">
        <f>_xlfn.CONCAT(TEXT(B610,"000"),"/",C610)</f>
        <v>021/2022</v>
      </c>
      <c r="AU610" s="58"/>
      <c r="AV610" s="58" t="str" cm="1">
        <f t="array" ref="AV610">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10" s="57" t="str">
        <f>IF(CONTRATOS[[#This Row],[FISCAL DEMANDANTE]]="sem indicação",CONTRATOS[[#This Row],[FISCAL TECNICO]],CONTRATOS[[#This Row],[FISCAL DEMANDANTE]])</f>
        <v>Jose Nasareno de Macedo Silva</v>
      </c>
      <c r="AX610" s="540" t="str" cm="1">
        <f t="array" ref="AX61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10" s="58" t="str">
        <f>_xlfn.CONCAT(CONTRATOS[[#This Row],[ARP ou CONTRATO]],CONTRATOS[[#This Row],[N°ANO]])</f>
        <v>Contrato021/2022</v>
      </c>
      <c r="AZ610" s="293" t="str">
        <f>IF(ISNUMBER(FIND("8.666",AA610)),
"Nos termos da Portaria n° 3.615/2021-GP, a prorrogação de contratos administrativos deverá ser instaurada com antecedência mínima de 60 (sessenta) dias do término da vigência, mediante envio do respectivo expediente à SEADM, via SEI.",
IF(ISNUMBER(FIND("14.133",AA610)),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10" s="556"/>
    </row>
    <row r="611" spans="1:53" s="240" customFormat="1" ht="60">
      <c r="A611" s="58" t="s">
        <v>2276</v>
      </c>
      <c r="B611" s="68" t="s">
        <v>338</v>
      </c>
      <c r="C611" s="69">
        <v>2020</v>
      </c>
      <c r="D611" s="57" t="s">
        <v>3458</v>
      </c>
      <c r="E611" s="58" t="s">
        <v>3459</v>
      </c>
      <c r="F611" s="59" t="s">
        <v>3460</v>
      </c>
      <c r="G611" s="115" t="s">
        <v>160</v>
      </c>
      <c r="H611" s="58" t="s">
        <v>327</v>
      </c>
      <c r="I611" s="60" t="s">
        <v>3461</v>
      </c>
      <c r="J611" s="61">
        <v>44098</v>
      </c>
      <c r="K611" s="62" t="str">
        <f>TEXT(J611,"DD/MM/AA")</f>
        <v>24/09/20</v>
      </c>
      <c r="L611" s="61">
        <v>44774</v>
      </c>
      <c r="M611" s="63" t="str">
        <f>TEXT(L611,"DD/MM/AA")</f>
        <v>01/08/22</v>
      </c>
      <c r="N611" s="62">
        <f>_xlfn.DAYS(CONTRATOS[[#This Row],[TÉRMINO]],CONTRATOS[[#This Row],[INÍCIO]])</f>
        <v>676</v>
      </c>
      <c r="O611" s="64" t="str">
        <f ca="1">IF(ISBLANK(CONTRATOS[[#This Row],[TÉRMINO]]),"-",IF(ISNUMBER(CONTRATOS[[#This Row],[TÉRMINO]]),IF(CONTRATOS[[#This Row],[TÉRMINO]]&lt;TODAY(),"EXPIRADO",CONTRATOS[[#This Row],[TÉRMINO]]-TODAY()),"INDETERMINADO"))</f>
        <v>EXPIRADO</v>
      </c>
      <c r="P611" s="64" t="str">
        <f ca="1">IF(O611="EXPIRADO","EXPIRADO",(IF(O611&lt;=30,"INFERIOR A 30 DIAS",(IF(O611&lt;=60,"INFERIOR A 60 DIAS",(IF(O611&lt;=90,"INFERIOR A 90 DIAS",(IF(O611&lt;=120,"INFERIOR A 120 DIAS",(IF(O611&lt;150,"INFERIOR A 150 DIAS",(IF(O611=150,"150 DIAS","SUPERIOR A 150 DIAS")))))))))))))</f>
        <v>EXPIRADO</v>
      </c>
      <c r="Q611" s="64" t="str">
        <f ca="1">IF(CONTRATOS[[#This Row],[TÉRMINO]]="","VIGENTE",IF(CONTRATOS[[#This Row],[TÉRMINO]]&gt;=TODAY(),"VIGENTE","EXPIRADO"))</f>
        <v>EXPIRADO</v>
      </c>
      <c r="R611" s="72">
        <v>1733713.32</v>
      </c>
      <c r="S611" s="65" t="s">
        <v>60</v>
      </c>
      <c r="T611" s="66">
        <f>IF(LEFT(AY611,3)="ARP",
    0,
    IFERROR(VLOOKUP(AY611,'M.11 Contratos execução'!A:V,17,FALSE),0)
)</f>
        <v>0</v>
      </c>
      <c r="U611" s="58" t="s">
        <v>243</v>
      </c>
      <c r="V611" s="58" t="s">
        <v>3462</v>
      </c>
      <c r="W611" s="96" t="str" cm="1">
        <f t="array" ref="W61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11" s="96">
        <f>CONTRATOS[[#This Row],[VALOR GLOBAL INICIAL]]</f>
        <v>1733713.32</v>
      </c>
      <c r="Y611" s="67" t="s">
        <v>3463</v>
      </c>
      <c r="Z611" s="158"/>
      <c r="AA611" s="58" t="s">
        <v>64</v>
      </c>
      <c r="AB611" s="58"/>
      <c r="AC611" s="58"/>
      <c r="AD611" s="58" t="str">
        <f>IF(CONTRATOS[[#This Row],[DIAS_CONTRATO]]&lt;=1800,"PRAZO LEGAL",IF(CONTRATOS[[#This Row],[DIAS_CONTRATO]]&lt;=2130,"EXCEPCIONAL","EMERGENCIAL"))</f>
        <v>PRAZO LEGAL</v>
      </c>
      <c r="AE611" s="58" t="str">
        <f>YEAR(L611) &amp; " - " &amp; IF(MONTH(L611)&lt;=3, "1º Trimestre", IF(MONTH(L611)&lt;=6, "2º Trimestre", IF(MONTH(L611)&lt;=9, "3º Trimestre", IF(MONTH(L611)&lt;=12, "4º Trimestre"))))</f>
        <v>2022 - 3º Trimestre</v>
      </c>
      <c r="AF611" s="61">
        <f>CONTRATOS[[#This Row],[TÉRMINO]]-60</f>
        <v>44714</v>
      </c>
      <c r="AG611" s="116" t="str">
        <f>IF(Z611="","Sem informação", IF(Z611&lt;=AF611, "Dentro do prazo", "Fora do prazo"))</f>
        <v>Sem informação</v>
      </c>
      <c r="AH611" s="58" t="s">
        <v>1306</v>
      </c>
      <c r="AI611" s="74"/>
      <c r="AJ611" s="58" t="s">
        <v>164</v>
      </c>
      <c r="AK611" s="58" t="s">
        <v>84</v>
      </c>
      <c r="AL611" s="58" t="s">
        <v>248</v>
      </c>
      <c r="AM611" s="58" t="s">
        <v>69</v>
      </c>
      <c r="AN611" s="58" t="s">
        <v>69</v>
      </c>
      <c r="AO611" s="172" t="s">
        <v>3464</v>
      </c>
      <c r="AP611" s="143">
        <f ca="1">CONTRATOS[[#This Row],[TÉRMINO]]-TODAY()</f>
        <v>-1400</v>
      </c>
      <c r="AQ611" s="58" t="str">
        <f>IF(YEAR(CONTRATOS[[#This Row],[TÉRMINO]])=2024,INT((MONTH(CONTRATOS[[#This Row],[TÉRMINO]])+2)/3),"")</f>
        <v/>
      </c>
      <c r="AR611" s="58"/>
      <c r="AS611" s="58" t="str">
        <f ca="1">IF(TODAY()-AB611&gt;365,"Iniciar Processo de Reajuste","Aguardar anualidade")</f>
        <v>Iniciar Processo de Reajuste</v>
      </c>
      <c r="AT611" s="58" t="str">
        <f>_xlfn.CONCAT(TEXT(B611,"000"),"/",C611)</f>
        <v>021/2020</v>
      </c>
      <c r="AU611" s="58"/>
      <c r="AV611" s="58" t="str" cm="1">
        <f t="array" ref="AV611">IF(CONTRATOS[[#This Row],[NOME DO FISCAL ]]="Sem indicação",
   CONTRATOS[[#This Row],[NOME DO FISCAL ]],
   _xlfn.LET(
      _xlpm.s, " "&amp;TRIM(CONTRATOS[[#This Row],[NOME DO FISCAL ]]),
      _xlpm.n, LEN(_xlpm.s)-1,
      _xlpm.idx, _xlfn.SEQUENCE(1,_xlpm.n),
      _xlpm.letras, IF(MID(_xlpm.s,_xlpm.idx,1)=" ", MID(_xlpm.s,_xlpm.idx+1,1), ""),
      _xlfn.TEXTJOIN("",TRUE,_xlpm.letras)
   )
)</f>
        <v>JVFA</v>
      </c>
      <c r="AW611" s="57" t="str">
        <f>IF(CONTRATOS[[#This Row],[FISCAL DEMANDANTE]]="sem indicação",CONTRATOS[[#This Row],[FISCAL TECNICO]],CONTRATOS[[#This Row],[FISCAL DEMANDANTE]])</f>
        <v>Joao Victor Ferreira Almeida</v>
      </c>
      <c r="AX611" s="540" t="str" cm="1">
        <f t="array" ref="AX61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11" s="58" t="str">
        <f>_xlfn.CONCAT(CONTRATOS[[#This Row],[ARP ou CONTRATO]],CONTRATOS[[#This Row],[N°ANO]])</f>
        <v>Contrato021/2020</v>
      </c>
      <c r="AZ611" s="293" t="str">
        <f>IF(ISNUMBER(FIND("8.666",AA611)),
"Nos termos da Portaria n° 3.615/2021-GP, a prorrogação de contratos administrativos deverá ser instaurada com antecedência mínima de 60 (sessenta) dias do término da vigência, mediante envio do respectivo expediente à SEADM, via SEI.",
IF(ISNUMBER(FIND("14.133",AA611)),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11" s="556"/>
    </row>
    <row r="612" spans="1:53" s="240" customFormat="1" ht="60">
      <c r="A612" s="58" t="s">
        <v>2276</v>
      </c>
      <c r="B612" s="57" t="s">
        <v>338</v>
      </c>
      <c r="C612" s="93">
        <v>2023</v>
      </c>
      <c r="D612" s="57" t="s">
        <v>3465</v>
      </c>
      <c r="E612" s="58" t="s">
        <v>3466</v>
      </c>
      <c r="F612" s="59" t="s">
        <v>3302</v>
      </c>
      <c r="G612" s="115" t="s">
        <v>1658</v>
      </c>
      <c r="H612" s="58" t="s">
        <v>132</v>
      </c>
      <c r="I612" s="60" t="s">
        <v>133</v>
      </c>
      <c r="J612" s="61">
        <v>45006</v>
      </c>
      <c r="K612" s="62" t="str">
        <f>TEXT(J612,"DD/MM/AA")</f>
        <v>21/03/23</v>
      </c>
      <c r="L612" s="61">
        <v>45006</v>
      </c>
      <c r="M612" s="63" t="str">
        <f>TEXT(L612,"DD/MM/AA")</f>
        <v>21/03/23</v>
      </c>
      <c r="N612" s="115">
        <f>_xlfn.DAYS(CONTRATOS[[#This Row],[TÉRMINO]],CONTRATOS[[#This Row],[INÍCIO]])</f>
        <v>0</v>
      </c>
      <c r="O612" s="64" t="str">
        <f ca="1">IF(ISBLANK(CONTRATOS[[#This Row],[TÉRMINO]]),"-",IF(ISNUMBER(CONTRATOS[[#This Row],[TÉRMINO]]),IF(CONTRATOS[[#This Row],[TÉRMINO]]&lt;TODAY(),"EXPIRADO",CONTRATOS[[#This Row],[TÉRMINO]]-TODAY()),"INDETERMINADO"))</f>
        <v>EXPIRADO</v>
      </c>
      <c r="P612" s="64" t="str">
        <f ca="1">IF(O612="EXPIRADO","EXPIRADO",(IF(O612&lt;=30,"INFERIOR A 30 DIAS",(IF(O612&lt;=60,"INFERIOR A 60 DIAS",(IF(O612&lt;=90,"INFERIOR A 90 DIAS",(IF(O612&lt;=120,"INFERIOR A 120 DIAS",(IF(O612&lt;150,"INFERIOR A 150 DIAS",(IF(O612=150,"150 DIAS","SUPERIOR A 150 DIAS")))))))))))))</f>
        <v>EXPIRADO</v>
      </c>
      <c r="Q612" s="64" t="str">
        <f ca="1">IF(CONTRATOS[[#This Row],[TÉRMINO]]="","VIGENTE",IF(CONTRATOS[[#This Row],[TÉRMINO]]&gt;=TODAY(),"VIGENTE","EXPIRADO"))</f>
        <v>EXPIRADO</v>
      </c>
      <c r="R612" s="293">
        <v>1725.77</v>
      </c>
      <c r="S612" s="65" t="s">
        <v>3303</v>
      </c>
      <c r="T612" s="66">
        <f>IF(LEFT(AY612,3)="ARP",
    0,
    IFERROR(VLOOKUP(AY612,'M.11 Contratos execução'!A:V,17,FALSE),0)
)</f>
        <v>0</v>
      </c>
      <c r="U612" s="58" t="s">
        <v>78</v>
      </c>
      <c r="V612" s="58" t="s">
        <v>3467</v>
      </c>
      <c r="W612" s="96" t="str" cm="1">
        <f t="array" ref="W61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12" s="96">
        <f>CONTRATOS[[#This Row],[VALOR GLOBAL INICIAL]]</f>
        <v>1725.77</v>
      </c>
      <c r="Y612" s="67"/>
      <c r="Z612" s="157"/>
      <c r="AA612" s="58" t="s">
        <v>64</v>
      </c>
      <c r="AB612" s="58"/>
      <c r="AC612" s="58"/>
      <c r="AD612" s="116" t="str">
        <f>IF(CONTRATOS[[#This Row],[DIAS_CONTRATO]]&lt;=1800,"PRAZO LEGAL",IF(CONTRATOS[[#This Row],[DIAS_CONTRATO]]&lt;=2130,"EXCEPCIONAL","EMERGENCIAL"))</f>
        <v>PRAZO LEGAL</v>
      </c>
      <c r="AE612" s="58" t="str">
        <f>YEAR(L612) &amp; " - " &amp; IF(MONTH(L612)&lt;=3, "1º Trimestre", IF(MONTH(L612)&lt;=6, "2º Trimestre", IF(MONTH(L612)&lt;=9, "3º Trimestre", IF(MONTH(L612)&lt;=12, "4º Trimestre"))))</f>
        <v>2023 - 1º Trimestre</v>
      </c>
      <c r="AF612" s="130">
        <f>CONTRATOS[[#This Row],[TÉRMINO]]-60</f>
        <v>44946</v>
      </c>
      <c r="AG612" s="116" t="str">
        <f>IF(Z612="","Sem informação", IF(Z612&lt;=AF612, "Dentro do prazo", "Fora do prazo"))</f>
        <v>Sem informação</v>
      </c>
      <c r="AH612" s="58"/>
      <c r="AI612" s="74"/>
      <c r="AJ612" s="58" t="s">
        <v>138</v>
      </c>
      <c r="AK612" s="58" t="s">
        <v>138</v>
      </c>
      <c r="AL612" s="58" t="s">
        <v>69</v>
      </c>
      <c r="AM612" s="115" t="s">
        <v>69</v>
      </c>
      <c r="AN612" s="115" t="s">
        <v>69</v>
      </c>
      <c r="AO612" s="134" t="s">
        <v>2457</v>
      </c>
      <c r="AP612" s="143">
        <f ca="1">CONTRATOS[[#This Row],[TÉRMINO]]-TODAY()</f>
        <v>-1168</v>
      </c>
      <c r="AQ612" s="58" t="str">
        <f>IF(YEAR(CONTRATOS[[#This Row],[TÉRMINO]])=2024,INT((MONTH(CONTRATOS[[#This Row],[TÉRMINO]])+2)/3),"")</f>
        <v/>
      </c>
      <c r="AR612" s="58"/>
      <c r="AS612" s="58" t="str">
        <f ca="1">IF(TODAY()-AB612&gt;365,"Iniciar Processo de Reajuste","Aguardar anualidade")</f>
        <v>Iniciar Processo de Reajuste</v>
      </c>
      <c r="AT612" s="58" t="str">
        <f>_xlfn.CONCAT(TEXT(B612,"000"),"/",C612)</f>
        <v>021/2023</v>
      </c>
      <c r="AU612" s="58"/>
      <c r="AV612" s="58" t="str" cm="1">
        <f t="array" ref="AV612">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12" s="57" t="str">
        <f>IF(CONTRATOS[[#This Row],[FISCAL DEMANDANTE]]="sem indicação",CONTRATOS[[#This Row],[FISCAL TECNICO]],CONTRATOS[[#This Row],[FISCAL DEMANDANTE]])</f>
        <v>Jose Nasareno de Macedo Silva</v>
      </c>
      <c r="AX612" s="540" t="str" cm="1">
        <f t="array" ref="AX61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12" s="58" t="str">
        <f>_xlfn.CONCAT(CONTRATOS[[#This Row],[ARP ou CONTRATO]],CONTRATOS[[#This Row],[N°ANO]])</f>
        <v>Contrato021/2023</v>
      </c>
      <c r="AZ612" s="293" t="str">
        <f>IF(ISNUMBER(FIND("8.666",AA612)),
"Nos termos da Portaria n° 3.615/2021-GP, a prorrogação de contratos administrativos deverá ser instaurada com antecedência mínima de 60 (sessenta) dias do término da vigência, mediante envio do respectivo expediente à SEADM, via SEI.",
IF(ISNUMBER(FIND("14.133",AA612)),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12" s="556"/>
    </row>
    <row r="613" spans="1:53" s="240" customFormat="1" ht="60">
      <c r="A613" s="58" t="s">
        <v>2276</v>
      </c>
      <c r="B613" s="57" t="s">
        <v>689</v>
      </c>
      <c r="C613" s="69">
        <v>2022</v>
      </c>
      <c r="D613" s="57" t="s">
        <v>3468</v>
      </c>
      <c r="E613" s="58" t="s">
        <v>3469</v>
      </c>
      <c r="F613" s="59" t="s">
        <v>3307</v>
      </c>
      <c r="G613" s="115" t="s">
        <v>1658</v>
      </c>
      <c r="H613" s="58" t="s">
        <v>132</v>
      </c>
      <c r="I613" s="60" t="s">
        <v>133</v>
      </c>
      <c r="J613" s="61">
        <v>44670</v>
      </c>
      <c r="K613" s="62" t="str">
        <f>TEXT(J613,"DD/MM/AA")</f>
        <v>19/04/22</v>
      </c>
      <c r="L613" s="61">
        <v>44670</v>
      </c>
      <c r="M613" s="63" t="str">
        <f>TEXT(L613,"DD/MM/AA")</f>
        <v>19/04/22</v>
      </c>
      <c r="N613" s="115">
        <f>_xlfn.DAYS(CONTRATOS[[#This Row],[TÉRMINO]],CONTRATOS[[#This Row],[INÍCIO]])</f>
        <v>0</v>
      </c>
      <c r="O613" s="64" t="str">
        <f ca="1">IF(ISBLANK(CONTRATOS[[#This Row],[TÉRMINO]]),"-",IF(ISNUMBER(CONTRATOS[[#This Row],[TÉRMINO]]),IF(CONTRATOS[[#This Row],[TÉRMINO]]&lt;TODAY(),"EXPIRADO",CONTRATOS[[#This Row],[TÉRMINO]]-TODAY()),"INDETERMINADO"))</f>
        <v>EXPIRADO</v>
      </c>
      <c r="P613" s="64" t="str">
        <f ca="1">IF(O613="EXPIRADO","EXPIRADO",(IF(O613&lt;=30,"INFERIOR A 30 DIAS",(IF(O613&lt;=60,"INFERIOR A 60 DIAS",(IF(O613&lt;=90,"INFERIOR A 90 DIAS",(IF(O613&lt;=120,"INFERIOR A 120 DIAS",(IF(O613&lt;150,"INFERIOR A 150 DIAS",(IF(O613=150,"150 DIAS","SUPERIOR A 150 DIAS")))))))))))))</f>
        <v>EXPIRADO</v>
      </c>
      <c r="Q613" s="64" t="str">
        <f ca="1">IF(CONTRATOS[[#This Row],[TÉRMINO]]="","VIGENTE",IF(CONTRATOS[[#This Row],[TÉRMINO]]&gt;=TODAY(),"VIGENTE","EXPIRADO"))</f>
        <v>EXPIRADO</v>
      </c>
      <c r="R613" s="293">
        <v>2189.91</v>
      </c>
      <c r="S613" s="65" t="s">
        <v>3303</v>
      </c>
      <c r="T613" s="66">
        <f>IF(LEFT(AY613,3)="ARP",
    0,
    IFERROR(VLOOKUP(AY613,'M.11 Contratos execução'!A:V,17,FALSE),0)
)</f>
        <v>0</v>
      </c>
      <c r="U613" s="58" t="s">
        <v>78</v>
      </c>
      <c r="V613" s="58" t="s">
        <v>3470</v>
      </c>
      <c r="W613" s="96" t="str" cm="1">
        <f t="array" ref="W61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13" s="96">
        <f>CONTRATOS[[#This Row],[VALOR GLOBAL INICIAL]]</f>
        <v>2189.91</v>
      </c>
      <c r="Y613" s="67"/>
      <c r="Z613" s="157"/>
      <c r="AA613" s="58" t="s">
        <v>64</v>
      </c>
      <c r="AB613" s="58"/>
      <c r="AC613" s="58"/>
      <c r="AD613" s="116" t="str">
        <f>IF(CONTRATOS[[#This Row],[DIAS_CONTRATO]]&lt;=1800,"PRAZO LEGAL",IF(CONTRATOS[[#This Row],[DIAS_CONTRATO]]&lt;=2130,"EXCEPCIONAL","EMERGENCIAL"))</f>
        <v>PRAZO LEGAL</v>
      </c>
      <c r="AE613" s="58" t="str">
        <f>YEAR(L613) &amp; " - " &amp; IF(MONTH(L613)&lt;=3, "1º Trimestre", IF(MONTH(L613)&lt;=6, "2º Trimestre", IF(MONTH(L613)&lt;=9, "3º Trimestre", IF(MONTH(L613)&lt;=12, "4º Trimestre"))))</f>
        <v>2022 - 2º Trimestre</v>
      </c>
      <c r="AF613" s="130">
        <f>CONTRATOS[[#This Row],[TÉRMINO]]-60</f>
        <v>44610</v>
      </c>
      <c r="AG613" s="116" t="str">
        <f>IF(Z613="","Sem informação", IF(Z613&lt;=AF613, "Dentro do prazo", "Fora do prazo"))</f>
        <v>Sem informação</v>
      </c>
      <c r="AH613" s="58"/>
      <c r="AI613" s="74"/>
      <c r="AJ613" s="58" t="s">
        <v>138</v>
      </c>
      <c r="AK613" s="58" t="s">
        <v>138</v>
      </c>
      <c r="AL613" s="58" t="s">
        <v>69</v>
      </c>
      <c r="AM613" s="115" t="s">
        <v>69</v>
      </c>
      <c r="AN613" s="115" t="s">
        <v>69</v>
      </c>
      <c r="AO613" s="134" t="s">
        <v>2457</v>
      </c>
      <c r="AP613" s="143">
        <f ca="1">CONTRATOS[[#This Row],[TÉRMINO]]-TODAY()</f>
        <v>-1504</v>
      </c>
      <c r="AQ613" s="58" t="str">
        <f>IF(YEAR(CONTRATOS[[#This Row],[TÉRMINO]])=2024,INT((MONTH(CONTRATOS[[#This Row],[TÉRMINO]])+2)/3),"")</f>
        <v/>
      </c>
      <c r="AR613" s="58"/>
      <c r="AS613" s="58" t="str">
        <f ca="1">IF(TODAY()-AB613&gt;365,"Iniciar Processo de Reajuste","Aguardar anualidade")</f>
        <v>Iniciar Processo de Reajuste</v>
      </c>
      <c r="AT613" s="58" t="str">
        <f>_xlfn.CONCAT(TEXT(B613,"000"),"/",C613)</f>
        <v>022/2022</v>
      </c>
      <c r="AU613" s="58"/>
      <c r="AV613" s="58" t="str" cm="1">
        <f t="array" ref="AV613">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13" s="57" t="str">
        <f>IF(CONTRATOS[[#This Row],[FISCAL DEMANDANTE]]="sem indicação",CONTRATOS[[#This Row],[FISCAL TECNICO]],CONTRATOS[[#This Row],[FISCAL DEMANDANTE]])</f>
        <v>Jose Nasareno de Macedo Silva</v>
      </c>
      <c r="AX613" s="540" t="str" cm="1">
        <f t="array" ref="AX61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13" s="58" t="str">
        <f>_xlfn.CONCAT(CONTRATOS[[#This Row],[ARP ou CONTRATO]],CONTRATOS[[#This Row],[N°ANO]])</f>
        <v>Contrato022/2022</v>
      </c>
      <c r="AZ613" s="293" t="str">
        <f>IF(ISNUMBER(FIND("8.666",AA613)),
"Nos termos da Portaria n° 3.615/2021-GP, a prorrogação de contratos administrativos deverá ser instaurada com antecedência mínima de 60 (sessenta) dias do término da vigência, mediante envio do respectivo expediente à SEADM, via SEI.",
IF(ISNUMBER(FIND("14.133",AA613)),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13" s="556"/>
    </row>
    <row r="614" spans="1:53" s="240" customFormat="1" ht="133.15" customHeight="1">
      <c r="A614" s="58" t="s">
        <v>2276</v>
      </c>
      <c r="B614" s="57" t="s">
        <v>1011</v>
      </c>
      <c r="C614" s="69">
        <v>2022</v>
      </c>
      <c r="D614" s="57" t="s">
        <v>3471</v>
      </c>
      <c r="E614" s="58" t="s">
        <v>180</v>
      </c>
      <c r="F614" s="59" t="s">
        <v>3472</v>
      </c>
      <c r="G614" s="115" t="s">
        <v>277</v>
      </c>
      <c r="H614" s="58" t="s">
        <v>1792</v>
      </c>
      <c r="I614" s="60" t="s">
        <v>3104</v>
      </c>
      <c r="J614" s="61">
        <v>44680</v>
      </c>
      <c r="K614" s="62" t="str">
        <f>TEXT(J614,"DD/MM/AA")</f>
        <v>29/04/22</v>
      </c>
      <c r="L614" s="61">
        <v>45045</v>
      </c>
      <c r="M614" s="63" t="str">
        <f>TEXT(L614,"DD/MM/AA")</f>
        <v>29/04/23</v>
      </c>
      <c r="N614" s="115">
        <f>_xlfn.DAYS(CONTRATOS[[#This Row],[TÉRMINO]],CONTRATOS[[#This Row],[INÍCIO]])</f>
        <v>365</v>
      </c>
      <c r="O614" s="64" t="str">
        <f ca="1">IF(ISBLANK(CONTRATOS[[#This Row],[TÉRMINO]]),"-",IF(ISNUMBER(CONTRATOS[[#This Row],[TÉRMINO]]),IF(CONTRATOS[[#This Row],[TÉRMINO]]&lt;TODAY(),"EXPIRADO",CONTRATOS[[#This Row],[TÉRMINO]]-TODAY()),"INDETERMINADO"))</f>
        <v>EXPIRADO</v>
      </c>
      <c r="P614" s="64" t="str">
        <f ca="1">IF(O614="EXPIRADO","EXPIRADO",(IF(O614&lt;=30,"INFERIOR A 30 DIAS",(IF(O614&lt;=60,"INFERIOR A 60 DIAS",(IF(O614&lt;=90,"INFERIOR A 90 DIAS",(IF(O614&lt;=120,"INFERIOR A 120 DIAS",(IF(O614&lt;150,"INFERIOR A 150 DIAS",(IF(O614=150,"150 DIAS","SUPERIOR A 150 DIAS")))))))))))))</f>
        <v>EXPIRADO</v>
      </c>
      <c r="Q614" s="64" t="str">
        <f ca="1">IF(CONTRATOS[[#This Row],[TÉRMINO]]="","VIGENTE",IF(CONTRATOS[[#This Row],[TÉRMINO]]&gt;=TODAY(),"VIGENTE","EXPIRADO"))</f>
        <v>EXPIRADO</v>
      </c>
      <c r="R614" s="72">
        <v>1953325</v>
      </c>
      <c r="S614" s="65" t="s">
        <v>60</v>
      </c>
      <c r="T614" s="66">
        <f>IF(LEFT(AY614,3)="ARP",
    0,
    IFERROR(VLOOKUP(AY614,'M.11 Contratos execução'!A:V,17,FALSE),0)
)</f>
        <v>0</v>
      </c>
      <c r="U614" s="58" t="s">
        <v>61</v>
      </c>
      <c r="V614" s="58" t="s">
        <v>3473</v>
      </c>
      <c r="W614" s="96" t="str" cm="1">
        <f t="array" ref="W61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14" s="96">
        <f>CONTRATOS[[#This Row],[VALOR GLOBAL INICIAL]]</f>
        <v>1953325</v>
      </c>
      <c r="Y614" s="67" t="s">
        <v>3474</v>
      </c>
      <c r="Z614" s="157"/>
      <c r="AA614" s="58" t="s">
        <v>64</v>
      </c>
      <c r="AB614" s="58"/>
      <c r="AC614" s="58"/>
      <c r="AD614" s="116" t="str">
        <f>IF(CONTRATOS[[#This Row],[DIAS_CONTRATO]]&lt;=1800,"PRAZO LEGAL",IF(CONTRATOS[[#This Row],[DIAS_CONTRATO]]&lt;=2130,"EXCEPCIONAL","EMERGENCIAL"))</f>
        <v>PRAZO LEGAL</v>
      </c>
      <c r="AE614" s="58" t="str">
        <f>YEAR(L614) &amp; " - " &amp; IF(MONTH(L614)&lt;=3, "1º Trimestre", IF(MONTH(L614)&lt;=6, "2º Trimestre", IF(MONTH(L614)&lt;=9, "3º Trimestre", IF(MONTH(L614)&lt;=12, "4º Trimestre"))))</f>
        <v>2023 - 2º Trimestre</v>
      </c>
      <c r="AF614" s="130">
        <f>CONTRATOS[[#This Row],[TÉRMINO]]-60</f>
        <v>44985</v>
      </c>
      <c r="AG614" s="116" t="str">
        <f>IF(Z614="","Sem informação", IF(Z614&lt;=AF614, "Dentro do prazo", "Fora do prazo"))</f>
        <v>Sem informação</v>
      </c>
      <c r="AH614" s="58" t="s">
        <v>1306</v>
      </c>
      <c r="AI614" s="74"/>
      <c r="AJ614" s="58" t="s">
        <v>1796</v>
      </c>
      <c r="AK614" s="58" t="s">
        <v>1796</v>
      </c>
      <c r="AL614" s="58" t="s">
        <v>569</v>
      </c>
      <c r="AM614" s="115" t="s">
        <v>69</v>
      </c>
      <c r="AN614" s="115" t="s">
        <v>69</v>
      </c>
      <c r="AO614" s="172" t="s">
        <v>3229</v>
      </c>
      <c r="AP614" s="143">
        <f ca="1">CONTRATOS[[#This Row],[TÉRMINO]]-TODAY()</f>
        <v>-1129</v>
      </c>
      <c r="AQ614" s="58" t="str">
        <f>IF(YEAR(CONTRATOS[[#This Row],[TÉRMINO]])=2024,INT((MONTH(CONTRATOS[[#This Row],[TÉRMINO]])+2)/3),"")</f>
        <v/>
      </c>
      <c r="AR614" s="58"/>
      <c r="AS614" s="58" t="str">
        <f ca="1">IF(TODAY()-AB614&gt;365,"Iniciar Processo de Reajuste","Aguardar anualidade")</f>
        <v>Iniciar Processo de Reajuste</v>
      </c>
      <c r="AT614" s="58" t="str">
        <f>_xlfn.CONCAT(TEXT(B614,"000"),"/",C614)</f>
        <v>023/2022</v>
      </c>
      <c r="AU614" s="58"/>
      <c r="AV614" s="58" t="str" cm="1">
        <f t="array" ref="AV614">IF(CONTRATOS[[#This Row],[NOME DO FISCAL ]]="Sem indicação",
   CONTRATOS[[#This Row],[NOME DO FISCAL ]],
   _xlfn.LET(
      _xlpm.s, " "&amp;TRIM(CONTRATOS[[#This Row],[NOME DO FISCAL ]]),
      _xlpm.n, LEN(_xlpm.s)-1,
      _xlpm.idx, _xlfn.SEQUENCE(1,_xlpm.n),
      _xlpm.letras, IF(MID(_xlpm.s,_xlpm.idx,1)=" ", MID(_xlpm.s,_xlpm.idx+1,1), ""),
      _xlfn.TEXTJOIN("",TRUE,_xlpm.letras)
   )
)</f>
        <v>JLSdA</v>
      </c>
      <c r="AW614" s="57" t="str">
        <f>IF(CONTRATOS[[#This Row],[FISCAL DEMANDANTE]]="sem indicação",CONTRATOS[[#This Row],[FISCAL TECNICO]],CONTRATOS[[#This Row],[FISCAL DEMANDANTE]])</f>
        <v>Jose Luis Sarmento de Araujo</v>
      </c>
      <c r="AX614" s="540" t="str" cm="1">
        <f t="array" ref="AX61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14" s="58" t="str">
        <f>_xlfn.CONCAT(CONTRATOS[[#This Row],[ARP ou CONTRATO]],CONTRATOS[[#This Row],[N°ANO]])</f>
        <v>Contrato023/2022</v>
      </c>
      <c r="AZ614" s="293" t="str">
        <f>IF(ISNUMBER(FIND("8.666",AA614)),
"Nos termos da Portaria n° 3.615/2021-GP, a prorrogação de contratos administrativos deverá ser instaurada com antecedência mínima de 60 (sessenta) dias do término da vigência, mediante envio do respectivo expediente à SEADM, via SEI.",
IF(ISNUMBER(FIND("14.133",AA614)),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14" s="556"/>
    </row>
    <row r="615" spans="1:53" ht="60">
      <c r="A615" s="58" t="s">
        <v>2276</v>
      </c>
      <c r="B615" s="57" t="s">
        <v>1011</v>
      </c>
      <c r="C615" s="93">
        <v>2023</v>
      </c>
      <c r="D615" s="57" t="s">
        <v>3475</v>
      </c>
      <c r="E615" s="58" t="s">
        <v>3476</v>
      </c>
      <c r="F615" s="59" t="s">
        <v>3302</v>
      </c>
      <c r="G615" s="115" t="s">
        <v>1658</v>
      </c>
      <c r="H615" s="58" t="s">
        <v>132</v>
      </c>
      <c r="I615" s="60" t="s">
        <v>133</v>
      </c>
      <c r="J615" s="61">
        <v>45007</v>
      </c>
      <c r="K615" s="62" t="str">
        <f>TEXT(J615,"DD/MM/AA")</f>
        <v>22/03/23</v>
      </c>
      <c r="L615" s="61">
        <v>45007</v>
      </c>
      <c r="M615" s="63" t="str">
        <f>TEXT(L615,"DD/MM/AA")</f>
        <v>22/03/23</v>
      </c>
      <c r="N615" s="115">
        <f>_xlfn.DAYS(CONTRATOS[[#This Row],[TÉRMINO]],CONTRATOS[[#This Row],[INÍCIO]])</f>
        <v>0</v>
      </c>
      <c r="O615" s="64" t="str">
        <f ca="1">IF(ISBLANK(CONTRATOS[[#This Row],[TÉRMINO]]),"-",IF(ISNUMBER(CONTRATOS[[#This Row],[TÉRMINO]]),IF(CONTRATOS[[#This Row],[TÉRMINO]]&lt;TODAY(),"EXPIRADO",CONTRATOS[[#This Row],[TÉRMINO]]-TODAY()),"INDETERMINADO"))</f>
        <v>EXPIRADO</v>
      </c>
      <c r="P615" s="64" t="str">
        <f ca="1">IF(O615="EXPIRADO","EXPIRADO",(IF(O615&lt;=30,"INFERIOR A 30 DIAS",(IF(O615&lt;=60,"INFERIOR A 60 DIAS",(IF(O615&lt;=90,"INFERIOR A 90 DIAS",(IF(O615&lt;=120,"INFERIOR A 120 DIAS",(IF(O615&lt;150,"INFERIOR A 150 DIAS",(IF(O615=150,"150 DIAS","SUPERIOR A 150 DIAS")))))))))))))</f>
        <v>EXPIRADO</v>
      </c>
      <c r="Q615" s="64" t="str">
        <f ca="1">IF(CONTRATOS[[#This Row],[TÉRMINO]]="","VIGENTE",IF(CONTRATOS[[#This Row],[TÉRMINO]]&gt;=TODAY(),"VIGENTE","EXPIRADO"))</f>
        <v>EXPIRADO</v>
      </c>
      <c r="R615" s="293">
        <v>87349.77</v>
      </c>
      <c r="S615" s="65" t="s">
        <v>3303</v>
      </c>
      <c r="T615" s="66">
        <f>IF(LEFT(AY615,3)="ARP",
    0,
    IFERROR(VLOOKUP(AY615,'M.11 Contratos execução'!A:V,17,FALSE),0)
)</f>
        <v>0</v>
      </c>
      <c r="U615" s="58" t="s">
        <v>78</v>
      </c>
      <c r="V615" s="58" t="s">
        <v>3477</v>
      </c>
      <c r="W615" s="96" t="str" cm="1">
        <f t="array" ref="W61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15" s="96">
        <f>CONTRATOS[[#This Row],[VALOR GLOBAL INICIAL]]</f>
        <v>87349.77</v>
      </c>
      <c r="Y615" s="67"/>
      <c r="AA615" s="58" t="s">
        <v>64</v>
      </c>
      <c r="AB615" s="58"/>
      <c r="AC615" s="58"/>
      <c r="AD615" s="116" t="str">
        <f>IF(CONTRATOS[[#This Row],[DIAS_CONTRATO]]&lt;=1800,"PRAZO LEGAL",IF(CONTRATOS[[#This Row],[DIAS_CONTRATO]]&lt;=2130,"EXCEPCIONAL","EMERGENCIAL"))</f>
        <v>PRAZO LEGAL</v>
      </c>
      <c r="AE615" s="58" t="str">
        <f>YEAR(L615) &amp; " - " &amp; IF(MONTH(L615)&lt;=3, "1º Trimestre", IF(MONTH(L615)&lt;=6, "2º Trimestre", IF(MONTH(L615)&lt;=9, "3º Trimestre", IF(MONTH(L615)&lt;=12, "4º Trimestre"))))</f>
        <v>2023 - 1º Trimestre</v>
      </c>
      <c r="AF615" s="130">
        <f>CONTRATOS[[#This Row],[TÉRMINO]]-60</f>
        <v>44947</v>
      </c>
      <c r="AG615" s="116" t="str">
        <f>IF(Z615="","Sem informação", IF(Z615&lt;=AF615, "Dentro do prazo", "Fora do prazo"))</f>
        <v>Sem informação</v>
      </c>
      <c r="AH615" s="58"/>
      <c r="AJ615" s="58" t="s">
        <v>138</v>
      </c>
      <c r="AK615" s="58" t="s">
        <v>138</v>
      </c>
      <c r="AL615" s="58" t="s">
        <v>69</v>
      </c>
      <c r="AM615" s="115" t="s">
        <v>69</v>
      </c>
      <c r="AN615" s="115" t="s">
        <v>69</v>
      </c>
      <c r="AO615" s="134" t="s">
        <v>2457</v>
      </c>
      <c r="AP615" s="143">
        <f ca="1">CONTRATOS[[#This Row],[TÉRMINO]]-TODAY()</f>
        <v>-1167</v>
      </c>
      <c r="AQ615" s="58" t="str">
        <f>IF(YEAR(CONTRATOS[[#This Row],[TÉRMINO]])=2024,INT((MONTH(CONTRATOS[[#This Row],[TÉRMINO]])+2)/3),"")</f>
        <v/>
      </c>
      <c r="AR615" s="58"/>
      <c r="AS615" s="58" t="str">
        <f ca="1">IF(TODAY()-AB615&gt;365,"Iniciar Processo de Reajuste","Aguardar anualidade")</f>
        <v>Iniciar Processo de Reajuste</v>
      </c>
      <c r="AT615" s="58" t="str">
        <f>_xlfn.CONCAT(TEXT(B615,"000"),"/",C615)</f>
        <v>023/2023</v>
      </c>
      <c r="AU615" s="58"/>
      <c r="AV615" s="58" t="str" cm="1">
        <f t="array" ref="AV615">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15" s="57" t="str">
        <f>IF(CONTRATOS[[#This Row],[FISCAL DEMANDANTE]]="sem indicação",CONTRATOS[[#This Row],[FISCAL TECNICO]],CONTRATOS[[#This Row],[FISCAL DEMANDANTE]])</f>
        <v>Jose Nasareno de Macedo Silva</v>
      </c>
      <c r="AX615" s="540" t="str" cm="1">
        <f t="array" ref="AX61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15" s="58" t="str">
        <f>_xlfn.CONCAT(CONTRATOS[[#This Row],[ARP ou CONTRATO]],CONTRATOS[[#This Row],[N°ANO]])</f>
        <v>Contrato023/2023</v>
      </c>
      <c r="AZ615" s="293" t="str">
        <f>IF(ISNUMBER(FIND("8.666",AA615)),
"Nos termos da Portaria n° 3.615/2021-GP, a prorrogação de contratos administrativos deverá ser instaurada com antecedência mínima de 60 (sessenta) dias do término da vigência, mediante envio do respectivo expediente à SEADM, via SEI.",
IF(ISNUMBER(FIND("14.133",AA615)),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15" s="556"/>
    </row>
    <row r="616" spans="1:53" ht="60">
      <c r="A616" s="58" t="s">
        <v>2276</v>
      </c>
      <c r="B616" s="57" t="s">
        <v>1157</v>
      </c>
      <c r="C616" s="93">
        <v>2023</v>
      </c>
      <c r="D616" s="57" t="s">
        <v>3478</v>
      </c>
      <c r="E616" s="58" t="s">
        <v>3310</v>
      </c>
      <c r="F616" s="59" t="s">
        <v>3302</v>
      </c>
      <c r="G616" s="115" t="s">
        <v>1658</v>
      </c>
      <c r="H616" s="58" t="s">
        <v>132</v>
      </c>
      <c r="I616" s="60" t="s">
        <v>133</v>
      </c>
      <c r="J616" s="61">
        <v>45020</v>
      </c>
      <c r="K616" s="62" t="str">
        <f>TEXT(J616,"DD/MM/AA")</f>
        <v>04/04/23</v>
      </c>
      <c r="L616" s="61">
        <v>45020</v>
      </c>
      <c r="M616" s="63" t="str">
        <f>TEXT(L616,"DD/MM/AA")</f>
        <v>04/04/23</v>
      </c>
      <c r="N616" s="115">
        <f>_xlfn.DAYS(CONTRATOS[[#This Row],[TÉRMINO]],CONTRATOS[[#This Row],[INÍCIO]])</f>
        <v>0</v>
      </c>
      <c r="O616" s="64" t="str">
        <f ca="1">IF(ISBLANK(CONTRATOS[[#This Row],[TÉRMINO]]),"-",IF(ISNUMBER(CONTRATOS[[#This Row],[TÉRMINO]]),IF(CONTRATOS[[#This Row],[TÉRMINO]]&lt;TODAY(),"EXPIRADO",CONTRATOS[[#This Row],[TÉRMINO]]-TODAY()),"INDETERMINADO"))</f>
        <v>EXPIRADO</v>
      </c>
      <c r="P616" s="64" t="str">
        <f ca="1">IF(O616="EXPIRADO","EXPIRADO",(IF(O616&lt;=30,"INFERIOR A 30 DIAS",(IF(O616&lt;=60,"INFERIOR A 60 DIAS",(IF(O616&lt;=90,"INFERIOR A 90 DIAS",(IF(O616&lt;=120,"INFERIOR A 120 DIAS",(IF(O616&lt;150,"INFERIOR A 150 DIAS",(IF(O616=150,"150 DIAS","SUPERIOR A 150 DIAS")))))))))))))</f>
        <v>EXPIRADO</v>
      </c>
      <c r="Q616" s="64" t="str">
        <f ca="1">IF(CONTRATOS[[#This Row],[TÉRMINO]]="","VIGENTE",IF(CONTRATOS[[#This Row],[TÉRMINO]]&gt;=TODAY(),"VIGENTE","EXPIRADO"))</f>
        <v>EXPIRADO</v>
      </c>
      <c r="R616" s="293">
        <v>3022.78</v>
      </c>
      <c r="S616" s="65" t="s">
        <v>3303</v>
      </c>
      <c r="T616" s="66">
        <f>IF(LEFT(AY616,3)="ARP",
    0,
    IFERROR(VLOOKUP(AY616,'M.11 Contratos execução'!A:V,17,FALSE),0)
)</f>
        <v>0</v>
      </c>
      <c r="U616" s="58" t="s">
        <v>78</v>
      </c>
      <c r="V616" s="58" t="s">
        <v>3479</v>
      </c>
      <c r="W616" s="96" t="str" cm="1">
        <f t="array" ref="W61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16" s="96">
        <f>CONTRATOS[[#This Row],[VALOR GLOBAL INICIAL]]</f>
        <v>3022.78</v>
      </c>
      <c r="Y616" s="67"/>
      <c r="AA616" s="58" t="s">
        <v>64</v>
      </c>
      <c r="AB616" s="58"/>
      <c r="AC616" s="58"/>
      <c r="AD616" s="116" t="str">
        <f>IF(CONTRATOS[[#This Row],[DIAS_CONTRATO]]&lt;=1800,"PRAZO LEGAL",IF(CONTRATOS[[#This Row],[DIAS_CONTRATO]]&lt;=2130,"EXCEPCIONAL","EMERGENCIAL"))</f>
        <v>PRAZO LEGAL</v>
      </c>
      <c r="AE616" s="58" t="str">
        <f>YEAR(L616) &amp; " - " &amp; IF(MONTH(L616)&lt;=3, "1º Trimestre", IF(MONTH(L616)&lt;=6, "2º Trimestre", IF(MONTH(L616)&lt;=9, "3º Trimestre", IF(MONTH(L616)&lt;=12, "4º Trimestre"))))</f>
        <v>2023 - 2º Trimestre</v>
      </c>
      <c r="AF616" s="130">
        <f>CONTRATOS[[#This Row],[TÉRMINO]]-60</f>
        <v>44960</v>
      </c>
      <c r="AG616" s="116" t="str">
        <f>IF(Z616="","Sem informação", IF(Z616&lt;=AF616, "Dentro do prazo", "Fora do prazo"))</f>
        <v>Sem informação</v>
      </c>
      <c r="AH616" s="58"/>
      <c r="AJ616" s="58" t="s">
        <v>138</v>
      </c>
      <c r="AK616" s="58" t="s">
        <v>138</v>
      </c>
      <c r="AL616" s="58" t="s">
        <v>69</v>
      </c>
      <c r="AM616" s="115" t="s">
        <v>69</v>
      </c>
      <c r="AN616" s="115" t="s">
        <v>69</v>
      </c>
      <c r="AO616" s="134" t="s">
        <v>2457</v>
      </c>
      <c r="AP616" s="143">
        <f ca="1">CONTRATOS[[#This Row],[TÉRMINO]]-TODAY()</f>
        <v>-1154</v>
      </c>
      <c r="AQ616" s="58" t="str">
        <f>IF(YEAR(CONTRATOS[[#This Row],[TÉRMINO]])=2024,INT((MONTH(CONTRATOS[[#This Row],[TÉRMINO]])+2)/3),"")</f>
        <v/>
      </c>
      <c r="AR616" s="58"/>
      <c r="AS616" s="58" t="str">
        <f ca="1">IF(TODAY()-AB616&gt;365,"Iniciar Processo de Reajuste","Aguardar anualidade")</f>
        <v>Iniciar Processo de Reajuste</v>
      </c>
      <c r="AT616" s="58" t="str">
        <f>_xlfn.CONCAT(TEXT(B616,"000"),"/",C616)</f>
        <v>024/2023</v>
      </c>
      <c r="AU616" s="58"/>
      <c r="AV616" s="58" t="str" cm="1">
        <f t="array" ref="AV616">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16" s="57" t="str">
        <f>IF(CONTRATOS[[#This Row],[FISCAL DEMANDANTE]]="sem indicação",CONTRATOS[[#This Row],[FISCAL TECNICO]],CONTRATOS[[#This Row],[FISCAL DEMANDANTE]])</f>
        <v>Jose Nasareno de Macedo Silva</v>
      </c>
      <c r="AX616" s="540" t="str" cm="1">
        <f t="array" ref="AX61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16" s="58" t="str">
        <f>_xlfn.CONCAT(CONTRATOS[[#This Row],[ARP ou CONTRATO]],CONTRATOS[[#This Row],[N°ANO]])</f>
        <v>Contrato024/2023</v>
      </c>
      <c r="AZ616" s="293" t="str">
        <f>IF(ISNUMBER(FIND("8.666",AA616)),
"Nos termos da Portaria n° 3.615/2021-GP, a prorrogação de contratos administrativos deverá ser instaurada com antecedência mínima de 60 (sessenta) dias do término da vigência, mediante envio do respectivo expediente à SEADM, via SEI.",
IF(ISNUMBER(FIND("14.133",AA616)),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16" s="556"/>
    </row>
    <row r="617" spans="1:53" s="240" customFormat="1" ht="130.15" customHeight="1">
      <c r="A617" s="58" t="s">
        <v>2276</v>
      </c>
      <c r="B617" s="68" t="s">
        <v>1006</v>
      </c>
      <c r="C617" s="69">
        <v>2021</v>
      </c>
      <c r="D617" s="57" t="s">
        <v>3480</v>
      </c>
      <c r="E617" s="58" t="s">
        <v>3481</v>
      </c>
      <c r="F617" s="59" t="s">
        <v>3482</v>
      </c>
      <c r="G617" s="115" t="s">
        <v>57</v>
      </c>
      <c r="H617" s="58" t="s">
        <v>327</v>
      </c>
      <c r="I617" s="60" t="s">
        <v>3483</v>
      </c>
      <c r="J617" s="61">
        <v>44391</v>
      </c>
      <c r="K617" s="62" t="str">
        <f>TEXT(J617,"DD/MM/AA")</f>
        <v>14/07/21</v>
      </c>
      <c r="L617" s="61">
        <v>44454</v>
      </c>
      <c r="M617" s="63" t="str">
        <f>TEXT(L617,"DD/MM/AA")</f>
        <v>15/09/21</v>
      </c>
      <c r="N617" s="62">
        <f>_xlfn.DAYS(CONTRATOS[[#This Row],[TÉRMINO]],CONTRATOS[[#This Row],[INÍCIO]])</f>
        <v>63</v>
      </c>
      <c r="O617" s="64" t="str">
        <f ca="1">IF(ISBLANK(CONTRATOS[[#This Row],[TÉRMINO]]),"-",IF(ISNUMBER(CONTRATOS[[#This Row],[TÉRMINO]]),IF(CONTRATOS[[#This Row],[TÉRMINO]]&lt;TODAY(),"EXPIRADO",CONTRATOS[[#This Row],[TÉRMINO]]-TODAY()),"INDETERMINADO"))</f>
        <v>EXPIRADO</v>
      </c>
      <c r="P617" s="64" t="str">
        <f ca="1">IF(O617="EXPIRADO","EXPIRADO",(IF(O617&lt;=30,"INFERIOR A 30 DIAS",(IF(O617&lt;=60,"INFERIOR A 60 DIAS",(IF(O617&lt;=90,"INFERIOR A 90 DIAS",(IF(O617&lt;=120,"INFERIOR A 120 DIAS",(IF(O617&lt;150,"INFERIOR A 150 DIAS",(IF(O617=150,"150 DIAS","SUPERIOR A 150 DIAS")))))))))))))</f>
        <v>EXPIRADO</v>
      </c>
      <c r="Q617" s="64" t="str">
        <f ca="1">IF(CONTRATOS[[#This Row],[TÉRMINO]]="","VIGENTE",IF(CONTRATOS[[#This Row],[TÉRMINO]]&gt;=TODAY(),"VIGENTE","EXPIRADO"))</f>
        <v>EXPIRADO</v>
      </c>
      <c r="R617" s="72">
        <v>47499.96</v>
      </c>
      <c r="S617" s="65" t="s">
        <v>60</v>
      </c>
      <c r="T617" s="66">
        <f>IF(LEFT(AY617,3)="ARP",
    0,
    IFERROR(VLOOKUP(AY617,'M.11 Contratos execução'!A:V,17,FALSE),0)
)</f>
        <v>0</v>
      </c>
      <c r="U617" s="58" t="s">
        <v>61</v>
      </c>
      <c r="V617" s="58" t="s">
        <v>3484</v>
      </c>
      <c r="W617" s="96" t="str" cm="1">
        <f t="array" ref="W61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17" s="96">
        <f>CONTRATOS[[#This Row],[VALOR GLOBAL INICIAL]]</f>
        <v>47499.96</v>
      </c>
      <c r="Y617" s="67" t="s">
        <v>3485</v>
      </c>
      <c r="Z617" s="158"/>
      <c r="AA617" s="58" t="s">
        <v>64</v>
      </c>
      <c r="AB617" s="58"/>
      <c r="AC617" s="58"/>
      <c r="AD617" s="58" t="str">
        <f>IF(CONTRATOS[[#This Row],[DIAS_CONTRATO]]&lt;=1800,"PRAZO LEGAL",IF(CONTRATOS[[#This Row],[DIAS_CONTRATO]]&lt;=2130,"EXCEPCIONAL","EMERGENCIAL"))</f>
        <v>PRAZO LEGAL</v>
      </c>
      <c r="AE617" s="58" t="str">
        <f>YEAR(L617) &amp; " - " &amp; IF(MONTH(L617)&lt;=3, "1º Trimestre", IF(MONTH(L617)&lt;=6, "2º Trimestre", IF(MONTH(L617)&lt;=9, "3º Trimestre", IF(MONTH(L617)&lt;=12, "4º Trimestre"))))</f>
        <v>2021 - 3º Trimestre</v>
      </c>
      <c r="AF617" s="61">
        <f>CONTRATOS[[#This Row],[TÉRMINO]]-60</f>
        <v>44394</v>
      </c>
      <c r="AG617" s="116" t="str">
        <f>IF(Z617="","Sem informação", IF(Z617&lt;=AF617, "Dentro do prazo", "Fora do prazo"))</f>
        <v>Sem informação</v>
      </c>
      <c r="AH617" s="58" t="s">
        <v>1306</v>
      </c>
      <c r="AI617" s="74"/>
      <c r="AJ617" s="58" t="s">
        <v>1299</v>
      </c>
      <c r="AK617" s="58" t="s">
        <v>191</v>
      </c>
      <c r="AL617" s="58" t="s">
        <v>424</v>
      </c>
      <c r="AM617" s="115" t="s">
        <v>69</v>
      </c>
      <c r="AN617" s="115" t="s">
        <v>69</v>
      </c>
      <c r="AO617" s="172" t="s">
        <v>3486</v>
      </c>
      <c r="AP617" s="143">
        <f ca="1">CONTRATOS[[#This Row],[TÉRMINO]]-TODAY()</f>
        <v>-1720</v>
      </c>
      <c r="AQ617" s="58" t="str">
        <f>IF(YEAR(CONTRATOS[[#This Row],[TÉRMINO]])=2024,INT((MONTH(CONTRATOS[[#This Row],[TÉRMINO]])+2)/3),"")</f>
        <v/>
      </c>
      <c r="AR617" s="58"/>
      <c r="AS617" s="58" t="str">
        <f ca="1">IF(TODAY()-AB617&gt;365,"Iniciar Processo de Reajuste","Aguardar anualidade")</f>
        <v>Iniciar Processo de Reajuste</v>
      </c>
      <c r="AT617" s="58" t="str">
        <f>_xlfn.CONCAT(TEXT(B617,"000"),"/",C617)</f>
        <v>025/2021</v>
      </c>
      <c r="AU617" s="58"/>
      <c r="AV617" s="58" t="str" cm="1">
        <f t="array" ref="AV617">IF(CONTRATOS[[#This Row],[NOME DO FISCAL ]]="Sem indicação",
   CONTRATOS[[#This Row],[NOME DO FISCAL ]],
   _xlfn.LET(
      _xlpm.s, " "&amp;TRIM(CONTRATOS[[#This Row],[NOME DO FISCAL ]]),
      _xlpm.n, LEN(_xlpm.s)-1,
      _xlpm.idx, _xlfn.SEQUENCE(1,_xlpm.n),
      _xlpm.letras, IF(MID(_xlpm.s,_xlpm.idx,1)=" ", MID(_xlpm.s,_xlpm.idx+1,1), ""),
      _xlfn.TEXTJOIN("",TRUE,_xlpm.letras)
   )
)</f>
        <v>SNB</v>
      </c>
      <c r="AW617" s="57" t="str">
        <f>IF(CONTRATOS[[#This Row],[FISCAL DEMANDANTE]]="sem indicação",CONTRATOS[[#This Row],[FISCAL TECNICO]],CONTRATOS[[#This Row],[FISCAL DEMANDANTE]])</f>
        <v>Samantha Nahon Bittencourt</v>
      </c>
      <c r="AX617" s="540" t="str" cm="1">
        <f t="array" ref="AX61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17" s="58" t="str">
        <f>_xlfn.CONCAT(CONTRATOS[[#This Row],[ARP ou CONTRATO]],CONTRATOS[[#This Row],[N°ANO]])</f>
        <v>Contrato025/2021</v>
      </c>
      <c r="AZ617" s="293" t="str">
        <f>IF(ISNUMBER(FIND("8.666",AA617)),
"Nos termos da Portaria n° 3.615/2021-GP, a prorrogação de contratos administrativos deverá ser instaurada com antecedência mínima de 60 (sessenta) dias do término da vigência, mediante envio do respectivo expediente à SEADM, via SEI.",
IF(ISNUMBER(FIND("14.133",AA617)),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17" s="556"/>
    </row>
    <row r="618" spans="1:53" s="240" customFormat="1" ht="60">
      <c r="A618" s="58" t="s">
        <v>2276</v>
      </c>
      <c r="B618" s="57" t="s">
        <v>1006</v>
      </c>
      <c r="C618" s="69">
        <v>2022</v>
      </c>
      <c r="D618" s="57" t="s">
        <v>3487</v>
      </c>
      <c r="E618" s="58" t="s">
        <v>3488</v>
      </c>
      <c r="F618" s="59" t="s">
        <v>3307</v>
      </c>
      <c r="G618" s="115" t="s">
        <v>1658</v>
      </c>
      <c r="H618" s="58" t="s">
        <v>132</v>
      </c>
      <c r="I618" s="60" t="s">
        <v>133</v>
      </c>
      <c r="J618" s="61">
        <v>44683</v>
      </c>
      <c r="K618" s="62" t="str">
        <f>TEXT(J618,"DD/MM/AA")</f>
        <v>02/05/22</v>
      </c>
      <c r="L618" s="61">
        <v>44683</v>
      </c>
      <c r="M618" s="63" t="str">
        <f>TEXT(L618,"DD/MM/AA")</f>
        <v>02/05/22</v>
      </c>
      <c r="N618" s="115">
        <f>_xlfn.DAYS(CONTRATOS[[#This Row],[TÉRMINO]],CONTRATOS[[#This Row],[INÍCIO]])</f>
        <v>0</v>
      </c>
      <c r="O618" s="64" t="str">
        <f ca="1">IF(ISBLANK(CONTRATOS[[#This Row],[TÉRMINO]]),"-",IF(ISNUMBER(CONTRATOS[[#This Row],[TÉRMINO]]),IF(CONTRATOS[[#This Row],[TÉRMINO]]&lt;TODAY(),"EXPIRADO",CONTRATOS[[#This Row],[TÉRMINO]]-TODAY()),"INDETERMINADO"))</f>
        <v>EXPIRADO</v>
      </c>
      <c r="P618" s="64" t="str">
        <f ca="1">IF(O618="EXPIRADO","EXPIRADO",(IF(O618&lt;=30,"INFERIOR A 30 DIAS",(IF(O618&lt;=60,"INFERIOR A 60 DIAS",(IF(O618&lt;=90,"INFERIOR A 90 DIAS",(IF(O618&lt;=120,"INFERIOR A 120 DIAS",(IF(O618&lt;150,"INFERIOR A 150 DIAS",(IF(O618=150,"150 DIAS","SUPERIOR A 150 DIAS")))))))))))))</f>
        <v>EXPIRADO</v>
      </c>
      <c r="Q618" s="64" t="str">
        <f ca="1">IF(CONTRATOS[[#This Row],[TÉRMINO]]="","VIGENTE",IF(CONTRATOS[[#This Row],[TÉRMINO]]&gt;=TODAY(),"VIGENTE","EXPIRADO"))</f>
        <v>EXPIRADO</v>
      </c>
      <c r="R618" s="293">
        <v>121111.94</v>
      </c>
      <c r="S618" s="65" t="s">
        <v>3303</v>
      </c>
      <c r="T618" s="66">
        <f>IF(LEFT(AY618,3)="ARP",
    0,
    IFERROR(VLOOKUP(AY618,'M.11 Contratos execução'!A:V,17,FALSE),0)
)</f>
        <v>0</v>
      </c>
      <c r="U618" s="58" t="s">
        <v>78</v>
      </c>
      <c r="V618" s="58" t="s">
        <v>3489</v>
      </c>
      <c r="W618" s="96" t="str" cm="1">
        <f t="array" ref="W61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18" s="96">
        <f>CONTRATOS[[#This Row],[VALOR GLOBAL INICIAL]]</f>
        <v>121111.94</v>
      </c>
      <c r="Y618" s="67"/>
      <c r="Z618" s="157"/>
      <c r="AA618" s="58" t="s">
        <v>64</v>
      </c>
      <c r="AB618" s="58"/>
      <c r="AC618" s="58"/>
      <c r="AD618" s="116" t="str">
        <f>IF(CONTRATOS[[#This Row],[DIAS_CONTRATO]]&lt;=1800,"PRAZO LEGAL",IF(CONTRATOS[[#This Row],[DIAS_CONTRATO]]&lt;=2130,"EXCEPCIONAL","EMERGENCIAL"))</f>
        <v>PRAZO LEGAL</v>
      </c>
      <c r="AE618" s="58" t="str">
        <f>YEAR(L618) &amp; " - " &amp; IF(MONTH(L618)&lt;=3, "1º Trimestre", IF(MONTH(L618)&lt;=6, "2º Trimestre", IF(MONTH(L618)&lt;=9, "3º Trimestre", IF(MONTH(L618)&lt;=12, "4º Trimestre"))))</f>
        <v>2022 - 2º Trimestre</v>
      </c>
      <c r="AF618" s="130">
        <f>CONTRATOS[[#This Row],[TÉRMINO]]-60</f>
        <v>44623</v>
      </c>
      <c r="AG618" s="116" t="str">
        <f>IF(Z618="","Sem informação", IF(Z618&lt;=AF618, "Dentro do prazo", "Fora do prazo"))</f>
        <v>Sem informação</v>
      </c>
      <c r="AH618" s="58"/>
      <c r="AI618" s="74"/>
      <c r="AJ618" s="58" t="s">
        <v>138</v>
      </c>
      <c r="AK618" s="58" t="s">
        <v>138</v>
      </c>
      <c r="AL618" s="58" t="s">
        <v>69</v>
      </c>
      <c r="AM618" s="115" t="s">
        <v>69</v>
      </c>
      <c r="AN618" s="58" t="s">
        <v>69</v>
      </c>
      <c r="AO618" s="172" t="s">
        <v>2457</v>
      </c>
      <c r="AP618" s="143">
        <f ca="1">CONTRATOS[[#This Row],[TÉRMINO]]-TODAY()</f>
        <v>-1491</v>
      </c>
      <c r="AQ618" s="58" t="str">
        <f>IF(YEAR(CONTRATOS[[#This Row],[TÉRMINO]])=2024,INT((MONTH(CONTRATOS[[#This Row],[TÉRMINO]])+2)/3),"")</f>
        <v/>
      </c>
      <c r="AR618" s="58"/>
      <c r="AS618" s="58" t="str">
        <f ca="1">IF(TODAY()-AB618&gt;365,"Iniciar Processo de Reajuste","Aguardar anualidade")</f>
        <v>Iniciar Processo de Reajuste</v>
      </c>
      <c r="AT618" s="58" t="str">
        <f>_xlfn.CONCAT(TEXT(B618,"000"),"/",C618)</f>
        <v>025/2022</v>
      </c>
      <c r="AU618" s="58"/>
      <c r="AV618" s="58" t="str" cm="1">
        <f t="array" ref="AV618">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18" s="57" t="str">
        <f>IF(CONTRATOS[[#This Row],[FISCAL DEMANDANTE]]="sem indicação",CONTRATOS[[#This Row],[FISCAL TECNICO]],CONTRATOS[[#This Row],[FISCAL DEMANDANTE]])</f>
        <v>Jose Nasareno de Macedo Silva</v>
      </c>
      <c r="AX618" s="540" t="str" cm="1">
        <f t="array" ref="AX61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18" s="58" t="str">
        <f>_xlfn.CONCAT(CONTRATOS[[#This Row],[ARP ou CONTRATO]],CONTRATOS[[#This Row],[N°ANO]])</f>
        <v>Contrato025/2022</v>
      </c>
      <c r="AZ618" s="293" t="str">
        <f>IF(ISNUMBER(FIND("8.666",AA618)),
"Nos termos da Portaria n° 3.615/2021-GP, a prorrogação de contratos administrativos deverá ser instaurada com antecedência mínima de 60 (sessenta) dias do término da vigência, mediante envio do respectivo expediente à SEADM, via SEI.",
IF(ISNUMBER(FIND("14.133",AA618)),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18" s="556"/>
    </row>
    <row r="619" spans="1:53" s="240" customFormat="1" ht="142.5">
      <c r="A619" s="58" t="s">
        <v>2276</v>
      </c>
      <c r="B619" s="68" t="s">
        <v>1006</v>
      </c>
      <c r="C619" s="69" t="s">
        <v>1797</v>
      </c>
      <c r="D619" s="57" t="s">
        <v>1914</v>
      </c>
      <c r="E619" s="58" t="s">
        <v>1915</v>
      </c>
      <c r="F619" s="59" t="s">
        <v>3490</v>
      </c>
      <c r="G619" s="115" t="s">
        <v>57</v>
      </c>
      <c r="H619" s="60" t="s">
        <v>58</v>
      </c>
      <c r="I619" s="60" t="s">
        <v>3491</v>
      </c>
      <c r="J619" s="61">
        <v>42492</v>
      </c>
      <c r="K619" s="62" t="str">
        <f>TEXT(J619,"DD/MM/AA")</f>
        <v>02/05/16</v>
      </c>
      <c r="L619" s="61">
        <v>44683</v>
      </c>
      <c r="M619" s="63" t="str">
        <f>TEXT(L619,"DD/MM/AA")</f>
        <v>02/05/22</v>
      </c>
      <c r="N619" s="62">
        <f>_xlfn.DAYS(CONTRATOS[[#This Row],[TÉRMINO]],CONTRATOS[[#This Row],[INÍCIO]])</f>
        <v>2191</v>
      </c>
      <c r="O619" s="64" t="str">
        <f ca="1">IF(ISBLANK(CONTRATOS[[#This Row],[TÉRMINO]]),"-",IF(ISNUMBER(CONTRATOS[[#This Row],[TÉRMINO]]),IF(CONTRATOS[[#This Row],[TÉRMINO]]&lt;TODAY(),"EXPIRADO",CONTRATOS[[#This Row],[TÉRMINO]]-TODAY()),"INDETERMINADO"))</f>
        <v>EXPIRADO</v>
      </c>
      <c r="P619" s="64" t="str">
        <f ca="1">IF(O619="EXPIRADO","EXPIRADO",(IF(O619&lt;=30,"INFERIOR A 30 DIAS",(IF(O619&lt;=60,"INFERIOR A 60 DIAS",(IF(O619&lt;=90,"INFERIOR A 90 DIAS",(IF(O619&lt;=120,"INFERIOR A 120 DIAS",(IF(O619&lt;150,"INFERIOR A 150 DIAS",(IF(O619=150,"150 DIAS","SUPERIOR A 150 DIAS")))))))))))))</f>
        <v>EXPIRADO</v>
      </c>
      <c r="Q619" s="64" t="str">
        <f ca="1">IF(CONTRATOS[[#This Row],[TÉRMINO]]="","VIGENTE",IF(CONTRATOS[[#This Row],[TÉRMINO]]&gt;=TODAY(),"VIGENTE","EXPIRADO"))</f>
        <v>EXPIRADO</v>
      </c>
      <c r="R619" s="72">
        <v>194280</v>
      </c>
      <c r="S619" s="65" t="s">
        <v>60</v>
      </c>
      <c r="T619" s="66">
        <f>IF(LEFT(AY619,3)="ARP",
    0,
    IFERROR(VLOOKUP(AY619,'M.11 Contratos execução'!A:V,17,FALSE),0)
)</f>
        <v>0</v>
      </c>
      <c r="U619" s="58" t="s">
        <v>61</v>
      </c>
      <c r="V619" s="58" t="s">
        <v>3492</v>
      </c>
      <c r="W619" s="96" t="str" cm="1">
        <f t="array" ref="W61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19" s="96">
        <f>CONTRATOS[[#This Row],[VALOR GLOBAL INICIAL]]</f>
        <v>194280</v>
      </c>
      <c r="Y619" s="67" t="s">
        <v>3493</v>
      </c>
      <c r="Z619" s="158"/>
      <c r="AA619" s="58" t="s">
        <v>64</v>
      </c>
      <c r="AB619" s="58"/>
      <c r="AC619" s="58"/>
      <c r="AD619" s="58" t="str">
        <f>IF(CONTRATOS[[#This Row],[DIAS_CONTRATO]]&lt;=1800,"PRAZO LEGAL",IF(CONTRATOS[[#This Row],[DIAS_CONTRATO]]&lt;=2130,"EXCEPCIONAL","EMERGENCIAL"))</f>
        <v>EMERGENCIAL</v>
      </c>
      <c r="AE619" s="58" t="str">
        <f>YEAR(L619) &amp; " - " &amp; IF(MONTH(L619)&lt;=3, "1º Trimestre", IF(MONTH(L619)&lt;=6, "2º Trimestre", IF(MONTH(L619)&lt;=9, "3º Trimestre", IF(MONTH(L619)&lt;=12, "4º Trimestre"))))</f>
        <v>2022 - 2º Trimestre</v>
      </c>
      <c r="AF619" s="61">
        <f>CONTRATOS[[#This Row],[TÉRMINO]]-60</f>
        <v>44623</v>
      </c>
      <c r="AG619" s="116" t="str">
        <f>IF(Z619="","Sem informação", IF(Z619&lt;=AF619, "Dentro do prazo", "Fora do prazo"))</f>
        <v>Sem informação</v>
      </c>
      <c r="AH619" s="58" t="s">
        <v>1306</v>
      </c>
      <c r="AI619" s="74"/>
      <c r="AJ619" s="58" t="s">
        <v>69</v>
      </c>
      <c r="AK619" s="58" t="s">
        <v>68</v>
      </c>
      <c r="AL619" s="58" t="s">
        <v>69</v>
      </c>
      <c r="AM619" s="58" t="s">
        <v>69</v>
      </c>
      <c r="AN619" s="58" t="s">
        <v>69</v>
      </c>
      <c r="AO619" s="145" t="s">
        <v>3494</v>
      </c>
      <c r="AP619" s="143">
        <f ca="1">CONTRATOS[[#This Row],[TÉRMINO]]-TODAY()</f>
        <v>-1491</v>
      </c>
      <c r="AQ619" s="58" t="str">
        <f>IF(YEAR(CONTRATOS[[#This Row],[TÉRMINO]])=2024,INT((MONTH(CONTRATOS[[#This Row],[TÉRMINO]])+2)/3),"")</f>
        <v/>
      </c>
      <c r="AR619" s="58"/>
      <c r="AS619" s="58" t="str">
        <f ca="1">IF(TODAY()-AB619&gt;365,"Iniciar Processo de Reajuste","Aguardar anualidade")</f>
        <v>Iniciar Processo de Reajuste</v>
      </c>
      <c r="AT619" s="58" t="str">
        <f>_xlfn.CONCAT(TEXT(B619,"000"),"/",C619)</f>
        <v>025/2016</v>
      </c>
      <c r="AU619" s="58"/>
      <c r="AV619" s="58" t="str" cm="1">
        <f t="array" ref="AV619">IF(CONTRATOS[[#This Row],[NOME DO FISCAL ]]="Sem indicação",
   CONTRATOS[[#This Row],[NOME DO FISCAL ]],
   _xlfn.LET(
      _xlpm.s, " "&amp;TRIM(CONTRATOS[[#This Row],[NOME DO FISCAL ]]),
      _xlpm.n, LEN(_xlpm.s)-1,
      _xlpm.idx, _xlfn.SEQUENCE(1,_xlpm.n),
      _xlpm.letras, IF(MID(_xlpm.s,_xlpm.idx,1)=" ", MID(_xlpm.s,_xlpm.idx+1,1), ""),
      _xlfn.TEXTJOIN("",TRUE,_xlpm.letras)
   )
)</f>
        <v>EGF</v>
      </c>
      <c r="AW619" s="57" t="str">
        <f>IF(CONTRATOS[[#This Row],[FISCAL DEMANDANTE]]="sem indicação",CONTRATOS[[#This Row],[FISCAL TECNICO]],CONTRATOS[[#This Row],[FISCAL DEMANDANTE]])</f>
        <v>Edson Goncalves Ferreira</v>
      </c>
      <c r="AX619" s="540" t="str" cm="1">
        <f t="array" ref="AX61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19" s="58" t="str">
        <f>_xlfn.CONCAT(CONTRATOS[[#This Row],[ARP ou CONTRATO]],CONTRATOS[[#This Row],[N°ANO]])</f>
        <v>Contrato025/2016</v>
      </c>
      <c r="AZ619" s="293" t="str">
        <f>IF(ISNUMBER(FIND("8.666",AA619)),
"Nos termos da Portaria n° 3.615/2021-GP, a prorrogação de contratos administrativos deverá ser instaurada com antecedência mínima de 60 (sessenta) dias do término da vigência, mediante envio do respectivo expediente à SEADM, via SEI.",
IF(ISNUMBER(FIND("14.133",AA619)),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19" s="556"/>
    </row>
    <row r="620" spans="1:53" s="240" customFormat="1" ht="84">
      <c r="A620" s="58" t="s">
        <v>2276</v>
      </c>
      <c r="B620" s="68" t="s">
        <v>680</v>
      </c>
      <c r="C620" s="69">
        <v>2020</v>
      </c>
      <c r="D620" s="98" t="s">
        <v>3495</v>
      </c>
      <c r="E620" s="58" t="s">
        <v>950</v>
      </c>
      <c r="F620" s="57" t="s">
        <v>3496</v>
      </c>
      <c r="G620" s="115" t="s">
        <v>110</v>
      </c>
      <c r="H620" s="58" t="s">
        <v>327</v>
      </c>
      <c r="I620" s="60" t="s">
        <v>3497</v>
      </c>
      <c r="J620" s="61">
        <v>44015</v>
      </c>
      <c r="K620" s="62" t="str">
        <f>TEXT(J620,"DD/MM/AA")</f>
        <v>03/07/20</v>
      </c>
      <c r="L620" s="61">
        <v>44623</v>
      </c>
      <c r="M620" s="63" t="str">
        <f>TEXT(L620,"DD/MM/AA")</f>
        <v>03/03/22</v>
      </c>
      <c r="N620" s="62">
        <f>_xlfn.DAYS(CONTRATOS[[#This Row],[TÉRMINO]],CONTRATOS[[#This Row],[INÍCIO]])</f>
        <v>608</v>
      </c>
      <c r="O620" s="64" t="str">
        <f ca="1">IF(ISBLANK(CONTRATOS[[#This Row],[TÉRMINO]]),"-",IF(ISNUMBER(CONTRATOS[[#This Row],[TÉRMINO]]),IF(CONTRATOS[[#This Row],[TÉRMINO]]&lt;TODAY(),"EXPIRADO",CONTRATOS[[#This Row],[TÉRMINO]]-TODAY()),"INDETERMINADO"))</f>
        <v>EXPIRADO</v>
      </c>
      <c r="P620" s="64" t="str">
        <f ca="1">IF(O620="EXPIRADO","EXPIRADO",(IF(O620&lt;=30,"INFERIOR A 30 DIAS",(IF(O620&lt;=60,"INFERIOR A 60 DIAS",(IF(O620&lt;=90,"INFERIOR A 90 DIAS",(IF(O620&lt;=120,"INFERIOR A 120 DIAS",(IF(O620&lt;150,"INFERIOR A 150 DIAS",(IF(O620=150,"150 DIAS","SUPERIOR A 150 DIAS")))))))))))))</f>
        <v>EXPIRADO</v>
      </c>
      <c r="Q620" s="64" t="str">
        <f ca="1">IF(CONTRATOS[[#This Row],[TÉRMINO]]="","VIGENTE",IF(CONTRATOS[[#This Row],[TÉRMINO]]&gt;=TODAY(),"VIGENTE","EXPIRADO"))</f>
        <v>EXPIRADO</v>
      </c>
      <c r="R620" s="72">
        <v>202100</v>
      </c>
      <c r="S620" s="65" t="s">
        <v>60</v>
      </c>
      <c r="T620" s="66">
        <f>IF(LEFT(AY620,3)="ARP",
    0,
    IFERROR(VLOOKUP(AY620,'M.11 Contratos execução'!A:V,17,FALSE),0)
)</f>
        <v>0</v>
      </c>
      <c r="U620" s="58" t="s">
        <v>61</v>
      </c>
      <c r="V620" s="58" t="s">
        <v>3498</v>
      </c>
      <c r="W620" s="96" t="str" cm="1">
        <f t="array" ref="W62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20" s="96">
        <f>CONTRATOS[[#This Row],[VALOR GLOBAL INICIAL]]</f>
        <v>202100</v>
      </c>
      <c r="Y620" s="67" t="s">
        <v>3499</v>
      </c>
      <c r="Z620" s="158"/>
      <c r="AA620" s="58" t="s">
        <v>64</v>
      </c>
      <c r="AB620" s="58"/>
      <c r="AC620" s="58"/>
      <c r="AD620" s="58" t="str">
        <f>IF(CONTRATOS[[#This Row],[DIAS_CONTRATO]]&lt;=1800,"PRAZO LEGAL",IF(CONTRATOS[[#This Row],[DIAS_CONTRATO]]&lt;=2130,"EXCEPCIONAL","EMERGENCIAL"))</f>
        <v>PRAZO LEGAL</v>
      </c>
      <c r="AE620" s="58" t="str">
        <f>YEAR(L620) &amp; " - " &amp; IF(MONTH(L620)&lt;=3, "1º Trimestre", IF(MONTH(L620)&lt;=6, "2º Trimestre", IF(MONTH(L620)&lt;=9, "3º Trimestre", IF(MONTH(L620)&lt;=12, "4º Trimestre"))))</f>
        <v>2022 - 1º Trimestre</v>
      </c>
      <c r="AF620" s="61">
        <f>CONTRATOS[[#This Row],[TÉRMINO]]-60</f>
        <v>44563</v>
      </c>
      <c r="AG620" s="116" t="str">
        <f>IF(Z620="","Sem informação", IF(Z620&lt;=AF620, "Dentro do prazo", "Fora do prazo"))</f>
        <v>Sem informação</v>
      </c>
      <c r="AH620" s="58" t="s">
        <v>1306</v>
      </c>
      <c r="AI620" s="74"/>
      <c r="AJ620" s="58" t="s">
        <v>1299</v>
      </c>
      <c r="AK620" s="58" t="s">
        <v>69</v>
      </c>
      <c r="AL620" s="58" t="s">
        <v>68</v>
      </c>
      <c r="AM620" s="58" t="s">
        <v>69</v>
      </c>
      <c r="AN620" s="58" t="s">
        <v>69</v>
      </c>
      <c r="AO620" s="172" t="s">
        <v>3500</v>
      </c>
      <c r="AP620" s="143">
        <f ca="1">CONTRATOS[[#This Row],[TÉRMINO]]-TODAY()</f>
        <v>-1551</v>
      </c>
      <c r="AQ620" s="58" t="str">
        <f>IF(YEAR(CONTRATOS[[#This Row],[TÉRMINO]])=2024,INT((MONTH(CONTRATOS[[#This Row],[TÉRMINO]])+2)/3),"")</f>
        <v/>
      </c>
      <c r="AR620" s="58"/>
      <c r="AS620" s="58" t="str">
        <f ca="1">IF(TODAY()-AB620&gt;365,"Iniciar Processo de Reajuste","Aguardar anualidade")</f>
        <v>Iniciar Processo de Reajuste</v>
      </c>
      <c r="AT620" s="58" t="str">
        <f>_xlfn.CONCAT(TEXT(B620,"000"),"/",C620)</f>
        <v>017/2020</v>
      </c>
      <c r="AU620" s="58"/>
      <c r="AV620" s="58" t="str" cm="1">
        <f t="array" ref="AV620">IF(CONTRATOS[[#This Row],[NOME DO FISCAL ]]="Sem indicação",
   CONTRATOS[[#This Row],[NOME DO FISCAL ]],
   _xlfn.LET(
      _xlpm.s, " "&amp;TRIM(CONTRATOS[[#This Row],[NOME DO FISCAL ]]),
      _xlpm.n, LEN(_xlpm.s)-1,
      _xlpm.idx, _xlfn.SEQUENCE(1,_xlpm.n),
      _xlpm.letras, IF(MID(_xlpm.s,_xlpm.idx,1)=" ", MID(_xlpm.s,_xlpm.idx+1,1), ""),
      _xlfn.TEXTJOIN("",TRUE,_xlpm.letras)
   )
)</f>
        <v>EGF</v>
      </c>
      <c r="AW620" s="57" t="str">
        <f>IF(CONTRATOS[[#This Row],[FISCAL DEMANDANTE]]="sem indicação",CONTRATOS[[#This Row],[FISCAL TECNICO]],CONTRATOS[[#This Row],[FISCAL DEMANDANTE]])</f>
        <v>Edson Goncalves Ferreira</v>
      </c>
      <c r="AX620" s="540" t="str" cm="1">
        <f t="array" ref="AX62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20" s="58" t="str">
        <f>_xlfn.CONCAT(CONTRATOS[[#This Row],[ARP ou CONTRATO]],CONTRATOS[[#This Row],[N°ANO]])</f>
        <v>Contrato017/2020</v>
      </c>
      <c r="AZ620" s="293" t="str">
        <f>IF(ISNUMBER(FIND("8.666",AA620)),
"Nos termos da Portaria n° 3.615/2021-GP, a prorrogação de contratos administrativos deverá ser instaurada com antecedência mínima de 60 (sessenta) dias do término da vigência, mediante envio do respectivo expediente à SEADM, via SEI.",
IF(ISNUMBER(FIND("14.133",AA620)),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20" s="556"/>
    </row>
    <row r="621" spans="1:53" s="240" customFormat="1" ht="60">
      <c r="A621" s="58" t="s">
        <v>2276</v>
      </c>
      <c r="B621" s="57" t="s">
        <v>972</v>
      </c>
      <c r="C621" s="93">
        <v>2023</v>
      </c>
      <c r="D621" s="57" t="s">
        <v>3501</v>
      </c>
      <c r="E621" s="58" t="s">
        <v>3502</v>
      </c>
      <c r="F621" s="59" t="s">
        <v>3332</v>
      </c>
      <c r="G621" s="115" t="s">
        <v>1658</v>
      </c>
      <c r="H621" s="58" t="s">
        <v>132</v>
      </c>
      <c r="I621" s="60" t="s">
        <v>133</v>
      </c>
      <c r="J621" s="61">
        <v>45015</v>
      </c>
      <c r="K621" s="62" t="str">
        <f>TEXT(J621,"DD/MM/AA")</f>
        <v>30/03/23</v>
      </c>
      <c r="L621" s="61">
        <v>45015</v>
      </c>
      <c r="M621" s="63" t="str">
        <f>TEXT(L621,"DD/MM/AA")</f>
        <v>30/03/23</v>
      </c>
      <c r="N621" s="115">
        <f>_xlfn.DAYS(CONTRATOS[[#This Row],[TÉRMINO]],CONTRATOS[[#This Row],[INÍCIO]])</f>
        <v>0</v>
      </c>
      <c r="O621" s="64" t="str">
        <f ca="1">IF(ISBLANK(CONTRATOS[[#This Row],[TÉRMINO]]),"-",IF(ISNUMBER(CONTRATOS[[#This Row],[TÉRMINO]]),IF(CONTRATOS[[#This Row],[TÉRMINO]]&lt;TODAY(),"EXPIRADO",CONTRATOS[[#This Row],[TÉRMINO]]-TODAY()),"INDETERMINADO"))</f>
        <v>EXPIRADO</v>
      </c>
      <c r="P621" s="64" t="str">
        <f ca="1">IF(O621="EXPIRADO","EXPIRADO",(IF(O621&lt;=30,"INFERIOR A 30 DIAS",(IF(O621&lt;=60,"INFERIOR A 60 DIAS",(IF(O621&lt;=90,"INFERIOR A 90 DIAS",(IF(O621&lt;=120,"INFERIOR A 120 DIAS",(IF(O621&lt;150,"INFERIOR A 150 DIAS",(IF(O621=150,"150 DIAS","SUPERIOR A 150 DIAS")))))))))))))</f>
        <v>EXPIRADO</v>
      </c>
      <c r="Q621" s="64" t="str">
        <f ca="1">IF(CONTRATOS[[#This Row],[TÉRMINO]]="","VIGENTE",IF(CONTRATOS[[#This Row],[TÉRMINO]]&gt;=TODAY(),"VIGENTE","EXPIRADO"))</f>
        <v>EXPIRADO</v>
      </c>
      <c r="R621" s="293">
        <v>41767.82</v>
      </c>
      <c r="S621" s="65" t="s">
        <v>3303</v>
      </c>
      <c r="T621" s="66">
        <f>IF(LEFT(AY621,3)="ARP",
    0,
    IFERROR(VLOOKUP(AY621,'M.11 Contratos execução'!A:V,17,FALSE),0)
)</f>
        <v>0</v>
      </c>
      <c r="U621" s="58" t="s">
        <v>78</v>
      </c>
      <c r="V621" s="58" t="s">
        <v>3503</v>
      </c>
      <c r="W621" s="96" t="str" cm="1">
        <f t="array" ref="W62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21" s="96">
        <f>CONTRATOS[[#This Row],[VALOR GLOBAL INICIAL]]</f>
        <v>41767.82</v>
      </c>
      <c r="Y621" s="67"/>
      <c r="Z621" s="157"/>
      <c r="AA621" s="58" t="s">
        <v>64</v>
      </c>
      <c r="AB621" s="58"/>
      <c r="AC621" s="58"/>
      <c r="AD621" s="116" t="str">
        <f>IF(CONTRATOS[[#This Row],[DIAS_CONTRATO]]&lt;=1800,"PRAZO LEGAL",IF(CONTRATOS[[#This Row],[DIAS_CONTRATO]]&lt;=2130,"EXCEPCIONAL","EMERGENCIAL"))</f>
        <v>PRAZO LEGAL</v>
      </c>
      <c r="AE621" s="58" t="str">
        <f>YEAR(L621) &amp; " - " &amp; IF(MONTH(L621)&lt;=3, "1º Trimestre", IF(MONTH(L621)&lt;=6, "2º Trimestre", IF(MONTH(L621)&lt;=9, "3º Trimestre", IF(MONTH(L621)&lt;=12, "4º Trimestre"))))</f>
        <v>2023 - 1º Trimestre</v>
      </c>
      <c r="AF621" s="130">
        <f>CONTRATOS[[#This Row],[TÉRMINO]]-60</f>
        <v>44955</v>
      </c>
      <c r="AG621" s="116" t="str">
        <f>IF(Z621="","Sem informação", IF(Z621&lt;=AF621, "Dentro do prazo", "Fora do prazo"))</f>
        <v>Sem informação</v>
      </c>
      <c r="AH621" s="58"/>
      <c r="AI621" s="74"/>
      <c r="AJ621" s="58" t="s">
        <v>138</v>
      </c>
      <c r="AK621" s="58" t="s">
        <v>69</v>
      </c>
      <c r="AL621" s="58" t="s">
        <v>138</v>
      </c>
      <c r="AM621" s="115" t="s">
        <v>69</v>
      </c>
      <c r="AN621" s="115" t="s">
        <v>69</v>
      </c>
      <c r="AO621" s="134" t="s">
        <v>2457</v>
      </c>
      <c r="AP621" s="143">
        <f ca="1">CONTRATOS[[#This Row],[TÉRMINO]]-TODAY()</f>
        <v>-1159</v>
      </c>
      <c r="AQ621" s="58" t="str">
        <f>IF(YEAR(CONTRATOS[[#This Row],[TÉRMINO]])=2024,INT((MONTH(CONTRATOS[[#This Row],[TÉRMINO]])+2)/3),"")</f>
        <v/>
      </c>
      <c r="AR621" s="58"/>
      <c r="AS621" s="58" t="str">
        <f ca="1">IF(TODAY()-AB621&gt;365,"Iniciar Processo de Reajuste","Aguardar anualidade")</f>
        <v>Iniciar Processo de Reajuste</v>
      </c>
      <c r="AT621" s="58" t="str">
        <f>_xlfn.CONCAT(TEXT(B621,"000"),"/",C621)</f>
        <v>028/2023</v>
      </c>
      <c r="AU621" s="58"/>
      <c r="AV621" s="58" t="str" cm="1">
        <f t="array" ref="AV621">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21" s="57" t="str">
        <f>IF(CONTRATOS[[#This Row],[FISCAL DEMANDANTE]]="sem indicação",CONTRATOS[[#This Row],[FISCAL TECNICO]],CONTRATOS[[#This Row],[FISCAL DEMANDANTE]])</f>
        <v>Jose Nasareno de Macedo Silva</v>
      </c>
      <c r="AX621" s="540" t="str" cm="1">
        <f t="array" ref="AX62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21" s="58" t="str">
        <f>_xlfn.CONCAT(CONTRATOS[[#This Row],[ARP ou CONTRATO]],CONTRATOS[[#This Row],[N°ANO]])</f>
        <v>Contrato028/2023</v>
      </c>
      <c r="AZ621" s="293" t="str">
        <f>IF(ISNUMBER(FIND("8.666",AA621)),
"Nos termos da Portaria n° 3.615/2021-GP, a prorrogação de contratos administrativos deverá ser instaurada com antecedência mínima de 60 (sessenta) dias do término da vigência, mediante envio do respectivo expediente à SEADM, via SEI.",
IF(ISNUMBER(FIND("14.133",AA621)),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21" s="556"/>
    </row>
    <row r="622" spans="1:53" s="240" customFormat="1" ht="154.5">
      <c r="A622" s="58" t="s">
        <v>2276</v>
      </c>
      <c r="B622" s="68" t="s">
        <v>1181</v>
      </c>
      <c r="C622" s="69" t="s">
        <v>2348</v>
      </c>
      <c r="D622" s="57" t="s">
        <v>3504</v>
      </c>
      <c r="E622" s="58" t="s">
        <v>3505</v>
      </c>
      <c r="F622" s="59" t="s">
        <v>3506</v>
      </c>
      <c r="G622" s="115" t="s">
        <v>57</v>
      </c>
      <c r="H622" s="60" t="s">
        <v>58</v>
      </c>
      <c r="I622" s="60" t="s">
        <v>3507</v>
      </c>
      <c r="J622" s="61">
        <v>43217</v>
      </c>
      <c r="K622" s="62" t="str">
        <f>TEXT(J622,"DD/MM/AA")</f>
        <v>27/04/18</v>
      </c>
      <c r="L622" s="61">
        <v>45043</v>
      </c>
      <c r="M622" s="63" t="str">
        <f>TEXT(L622,"DD/MM/AA")</f>
        <v>27/04/23</v>
      </c>
      <c r="N622" s="62">
        <f>_xlfn.DAYS(CONTRATOS[[#This Row],[TÉRMINO]],CONTRATOS[[#This Row],[INÍCIO]])</f>
        <v>1826</v>
      </c>
      <c r="O622" s="64" t="str">
        <f ca="1">IF(ISBLANK(CONTRATOS[[#This Row],[TÉRMINO]]),"-",IF(ISNUMBER(CONTRATOS[[#This Row],[TÉRMINO]]),IF(CONTRATOS[[#This Row],[TÉRMINO]]&lt;TODAY(),"EXPIRADO",CONTRATOS[[#This Row],[TÉRMINO]]-TODAY()),"INDETERMINADO"))</f>
        <v>EXPIRADO</v>
      </c>
      <c r="P622" s="64" t="str">
        <f ca="1">IF(O622="EXPIRADO","EXPIRADO",(IF(O622&lt;=30,"INFERIOR A 30 DIAS",(IF(O622&lt;=60,"INFERIOR A 60 DIAS",(IF(O622&lt;=90,"INFERIOR A 90 DIAS",(IF(O622&lt;=120,"INFERIOR A 120 DIAS",(IF(O622&lt;150,"INFERIOR A 150 DIAS",(IF(O622=150,"150 DIAS","SUPERIOR A 150 DIAS")))))))))))))</f>
        <v>EXPIRADO</v>
      </c>
      <c r="Q622" s="64" t="str">
        <f ca="1">IF(CONTRATOS[[#This Row],[TÉRMINO]]="","VIGENTE",IF(CONTRATOS[[#This Row],[TÉRMINO]]&gt;=TODAY(),"VIGENTE","EXPIRADO"))</f>
        <v>EXPIRADO</v>
      </c>
      <c r="R622" s="72">
        <f>35390+12552.85</f>
        <v>47942.85</v>
      </c>
      <c r="S622" s="65" t="s">
        <v>60</v>
      </c>
      <c r="T622" s="66">
        <f>IF(LEFT(AY622,3)="ARP",
    0,
    IFERROR(VLOOKUP(AY622,'M.11 Contratos execução'!A:V,17,FALSE),0)
)</f>
        <v>0</v>
      </c>
      <c r="U622" s="58" t="s">
        <v>207</v>
      </c>
      <c r="V622" s="58" t="s">
        <v>3508</v>
      </c>
      <c r="W622" s="96" t="str" cm="1">
        <f t="array" ref="W62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22" s="96">
        <f>CONTRATOS[[#This Row],[VALOR GLOBAL INICIAL]]</f>
        <v>47942.85</v>
      </c>
      <c r="Y622" s="67" t="s">
        <v>3509</v>
      </c>
      <c r="Z622" s="158"/>
      <c r="AA622" s="58" t="s">
        <v>64</v>
      </c>
      <c r="AB622" s="58"/>
      <c r="AC622" s="58"/>
      <c r="AD622" s="58" t="str">
        <f>IF(CONTRATOS[[#This Row],[DIAS_CONTRATO]]&lt;=1800,"PRAZO LEGAL",IF(CONTRATOS[[#This Row],[DIAS_CONTRATO]]&lt;=2130,"EXCEPCIONAL","EMERGENCIAL"))</f>
        <v>EXCEPCIONAL</v>
      </c>
      <c r="AE622" s="58" t="str">
        <f>YEAR(L622) &amp; " - " &amp; IF(MONTH(L622)&lt;=3, "1º Trimestre", IF(MONTH(L622)&lt;=6, "2º Trimestre", IF(MONTH(L622)&lt;=9, "3º Trimestre", IF(MONTH(L622)&lt;=12, "4º Trimestre"))))</f>
        <v>2023 - 2º Trimestre</v>
      </c>
      <c r="AF622" s="61">
        <f>CONTRATOS[[#This Row],[TÉRMINO]]-60</f>
        <v>44983</v>
      </c>
      <c r="AG622" s="116" t="str">
        <f>IF(Z622="","Sem informação", IF(Z622&lt;=AF622, "Dentro do prazo", "Fora do prazo"))</f>
        <v>Sem informação</v>
      </c>
      <c r="AH622" s="58" t="s">
        <v>1306</v>
      </c>
      <c r="AI622" s="74"/>
      <c r="AJ622" s="58" t="s">
        <v>69</v>
      </c>
      <c r="AK622" s="58" t="s">
        <v>226</v>
      </c>
      <c r="AL622" s="58" t="s">
        <v>69</v>
      </c>
      <c r="AM622" s="115" t="s">
        <v>69</v>
      </c>
      <c r="AN622" s="115" t="s">
        <v>69</v>
      </c>
      <c r="AO622" s="145" t="s">
        <v>3510</v>
      </c>
      <c r="AP622" s="143">
        <f ca="1">CONTRATOS[[#This Row],[TÉRMINO]]-TODAY()</f>
        <v>-1131</v>
      </c>
      <c r="AQ622" s="58" t="str">
        <f>IF(YEAR(CONTRATOS[[#This Row],[TÉRMINO]])=2024,INT((MONTH(CONTRATOS[[#This Row],[TÉRMINO]])+2)/3),"")</f>
        <v/>
      </c>
      <c r="AR622" s="58"/>
      <c r="AS622" s="58" t="str">
        <f ca="1">IF(TODAY()-AB622&gt;365,"Iniciar Processo de Reajuste","Aguardar anualidade")</f>
        <v>Iniciar Processo de Reajuste</v>
      </c>
      <c r="AT622" s="58" t="str">
        <f>_xlfn.CONCAT(TEXT(B622,"000"),"/",C622)</f>
        <v>029/2018</v>
      </c>
      <c r="AU622" s="58"/>
      <c r="AV622" s="58" t="str" cm="1">
        <f t="array" ref="AV622">IF(CONTRATOS[[#This Row],[NOME DO FISCAL ]]="Sem indicação",
   CONTRATOS[[#This Row],[NOME DO FISCAL ]],
   _xlfn.LET(
      _xlpm.s, " "&amp;TRIM(CONTRATOS[[#This Row],[NOME DO FISCAL ]]),
      _xlpm.n, LEN(_xlpm.s)-1,
      _xlpm.idx, _xlfn.SEQUENCE(1,_xlpm.n),
      _xlpm.letras, IF(MID(_xlpm.s,_xlpm.idx,1)=" ", MID(_xlpm.s,_xlpm.idx+1,1), ""),
      _xlfn.TEXTJOIN("",TRUE,_xlpm.letras)
   )
)</f>
        <v>KdMGP</v>
      </c>
      <c r="AW622" s="57" t="str">
        <f>IF(CONTRATOS[[#This Row],[FISCAL DEMANDANTE]]="sem indicação",CONTRATOS[[#This Row],[FISCAL TECNICO]],CONTRATOS[[#This Row],[FISCAL DEMANDANTE]])</f>
        <v>Kamilla de Mendonça Gondim Prince</v>
      </c>
      <c r="AX622" s="540" t="str" cm="1">
        <f t="array" ref="AX62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22" s="58" t="str">
        <f>_xlfn.CONCAT(CONTRATOS[[#This Row],[ARP ou CONTRATO]],CONTRATOS[[#This Row],[N°ANO]])</f>
        <v>Contrato029/2018</v>
      </c>
      <c r="AZ622" s="293" t="str">
        <f>IF(ISNUMBER(FIND("8.666",AA622)),
"Nos termos da Portaria n° 3.615/2021-GP, a prorrogação de contratos administrativos deverá ser instaurada com antecedência mínima de 60 (sessenta) dias do término da vigência, mediante envio do respectivo expediente à SEADM, via SEI.",
IF(ISNUMBER(FIND("14.133",AA622)),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22" s="556"/>
    </row>
    <row r="623" spans="1:53" ht="60">
      <c r="A623" s="58" t="s">
        <v>2276</v>
      </c>
      <c r="B623" s="68" t="s">
        <v>1181</v>
      </c>
      <c r="C623" s="69">
        <v>2021</v>
      </c>
      <c r="D623" s="57" t="s">
        <v>2189</v>
      </c>
      <c r="E623" s="58" t="s">
        <v>2190</v>
      </c>
      <c r="F623" s="59" t="s">
        <v>3511</v>
      </c>
      <c r="G623" s="115" t="s">
        <v>76</v>
      </c>
      <c r="H623" s="60" t="s">
        <v>145</v>
      </c>
      <c r="I623" s="60" t="s">
        <v>474</v>
      </c>
      <c r="J623" s="61">
        <v>44397</v>
      </c>
      <c r="K623" s="62" t="str">
        <f>TEXT(J623,"DD/MM/AA")</f>
        <v>20/07/21</v>
      </c>
      <c r="L623" s="61">
        <v>44762</v>
      </c>
      <c r="M623" s="63" t="str">
        <f>TEXT(L623,"DD/MM/AA")</f>
        <v>20/07/22</v>
      </c>
      <c r="N623" s="62">
        <f>_xlfn.DAYS(CONTRATOS[[#This Row],[TÉRMINO]],CONTRATOS[[#This Row],[INÍCIO]])</f>
        <v>365</v>
      </c>
      <c r="O623" s="64" t="str">
        <f ca="1">IF(ISBLANK(CONTRATOS[[#This Row],[TÉRMINO]]),"-",IF(ISNUMBER(CONTRATOS[[#This Row],[TÉRMINO]]),IF(CONTRATOS[[#This Row],[TÉRMINO]]&lt;TODAY(),"EXPIRADO",CONTRATOS[[#This Row],[TÉRMINO]]-TODAY()),"INDETERMINADO"))</f>
        <v>EXPIRADO</v>
      </c>
      <c r="P623" s="64" t="str">
        <f ca="1">IF(O623="EXPIRADO","EXPIRADO",(IF(O623&lt;=30,"INFERIOR A 30 DIAS",(IF(O623&lt;=60,"INFERIOR A 60 DIAS",(IF(O623&lt;=90,"INFERIOR A 90 DIAS",(IF(O623&lt;=120,"INFERIOR A 120 DIAS",(IF(O623&lt;150,"INFERIOR A 150 DIAS",(IF(O623=150,"150 DIAS","SUPERIOR A 150 DIAS")))))))))))))</f>
        <v>EXPIRADO</v>
      </c>
      <c r="Q623" s="64" t="str">
        <f ca="1">IF(CONTRATOS[[#This Row],[TÉRMINO]]="","VIGENTE",IF(CONTRATOS[[#This Row],[TÉRMINO]]&gt;=TODAY(),"VIGENTE","EXPIRADO"))</f>
        <v>EXPIRADO</v>
      </c>
      <c r="R623" s="72">
        <v>65661.960000000006</v>
      </c>
      <c r="S623" s="65" t="s">
        <v>60</v>
      </c>
      <c r="T623" s="66">
        <f>IF(LEFT(AY623,3)="ARP",
    0,
    IFERROR(VLOOKUP(AY623,'M.11 Contratos execução'!A:V,17,FALSE),0)
)</f>
        <v>0</v>
      </c>
      <c r="U623" s="58" t="s">
        <v>243</v>
      </c>
      <c r="V623" s="58" t="s">
        <v>3512</v>
      </c>
      <c r="W623" s="96" t="str" cm="1">
        <f t="array" ref="W62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23" s="96">
        <f>CONTRATOS[[#This Row],[VALOR GLOBAL INICIAL]]</f>
        <v>65661.960000000006</v>
      </c>
      <c r="Y623" s="67" t="s">
        <v>3513</v>
      </c>
      <c r="Z623" s="158"/>
      <c r="AA623" s="58" t="s">
        <v>64</v>
      </c>
      <c r="AB623" s="58"/>
      <c r="AC623" s="58"/>
      <c r="AD623" s="58" t="str">
        <f>IF(CONTRATOS[[#This Row],[DIAS_CONTRATO]]&lt;=1800,"PRAZO LEGAL",IF(CONTRATOS[[#This Row],[DIAS_CONTRATO]]&lt;=2130,"EXCEPCIONAL","EMERGENCIAL"))</f>
        <v>PRAZO LEGAL</v>
      </c>
      <c r="AE623" s="58" t="str">
        <f>YEAR(L623) &amp; " - " &amp; IF(MONTH(L623)&lt;=3, "1º Trimestre", IF(MONTH(L623)&lt;=6, "2º Trimestre", IF(MONTH(L623)&lt;=9, "3º Trimestre", IF(MONTH(L623)&lt;=12, "4º Trimestre"))))</f>
        <v>2022 - 3º Trimestre</v>
      </c>
      <c r="AF623" s="61">
        <f>CONTRATOS[[#This Row],[TÉRMINO]]-60</f>
        <v>44702</v>
      </c>
      <c r="AG623" s="116" t="str">
        <f>IF(Z623="","Sem informação", IF(Z623&lt;=AF623, "Dentro do prazo", "Fora do prazo"))</f>
        <v>Sem informação</v>
      </c>
      <c r="AH623" s="58" t="s">
        <v>1306</v>
      </c>
      <c r="AJ623" s="58" t="s">
        <v>248</v>
      </c>
      <c r="AK623" s="58" t="s">
        <v>246</v>
      </c>
      <c r="AL623" s="58" t="s">
        <v>987</v>
      </c>
      <c r="AM623" s="115" t="s">
        <v>69</v>
      </c>
      <c r="AN623" s="115" t="s">
        <v>69</v>
      </c>
      <c r="AO623" s="172" t="s">
        <v>3514</v>
      </c>
      <c r="AP623" s="143">
        <f ca="1">CONTRATOS[[#This Row],[TÉRMINO]]-TODAY()</f>
        <v>-1412</v>
      </c>
      <c r="AQ623" s="58" t="str">
        <f>IF(YEAR(CONTRATOS[[#This Row],[TÉRMINO]])=2024,INT((MONTH(CONTRATOS[[#This Row],[TÉRMINO]])+2)/3),"")</f>
        <v/>
      </c>
      <c r="AR623" s="58"/>
      <c r="AS623" s="58" t="str">
        <f ca="1">IF(TODAY()-AB623&gt;365,"Iniciar Processo de Reajuste","Aguardar anualidade")</f>
        <v>Iniciar Processo de Reajuste</v>
      </c>
      <c r="AT623" s="58" t="str">
        <f>_xlfn.CONCAT(TEXT(B623,"000"),"/",C623)</f>
        <v>029/2021</v>
      </c>
      <c r="AU623" s="58"/>
      <c r="AV623" s="58" t="str" cm="1">
        <f t="array" ref="AV623">IF(CONTRATOS[[#This Row],[NOME DO FISCAL ]]="Sem indicação",
   CONTRATOS[[#This Row],[NOME DO FISCAL ]],
   _xlfn.LET(
      _xlpm.s, " "&amp;TRIM(CONTRATOS[[#This Row],[NOME DO FISCAL ]]),
      _xlpm.n, LEN(_xlpm.s)-1,
      _xlpm.idx, _xlfn.SEQUENCE(1,_xlpm.n),
      _xlpm.letras, IF(MID(_xlpm.s,_xlpm.idx,1)=" ", MID(_xlpm.s,_xlpm.idx+1,1), ""),
      _xlfn.TEXTJOIN("",TRUE,_xlpm.letras)
   )
)</f>
        <v>WRSdS</v>
      </c>
      <c r="AW623" s="57" t="str">
        <f>IF(CONTRATOS[[#This Row],[FISCAL DEMANDANTE]]="sem indicação",CONTRATOS[[#This Row],[FISCAL TECNICO]],CONTRATOS[[#This Row],[FISCAL DEMANDANTE]])</f>
        <v>Willian Rogerio Souza da Silva</v>
      </c>
      <c r="AX623" s="540" t="str" cm="1">
        <f t="array" ref="AX62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23" s="58" t="str">
        <f>_xlfn.CONCAT(CONTRATOS[[#This Row],[ARP ou CONTRATO]],CONTRATOS[[#This Row],[N°ANO]])</f>
        <v>Contrato029/2021</v>
      </c>
      <c r="AZ623" s="293" t="str">
        <f>IF(ISNUMBER(FIND("8.666",AA623)),
"Nos termos da Portaria n° 3.615/2021-GP, a prorrogação de contratos administrativos deverá ser instaurada com antecedência mínima de 60 (sessenta) dias do término da vigência, mediante envio do respectivo expediente à SEADM, via SEI.",
IF(ISNUMBER(FIND("14.133",AA623)),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23" s="556"/>
    </row>
    <row r="624" spans="1:53" ht="60">
      <c r="A624" s="58" t="s">
        <v>2276</v>
      </c>
      <c r="B624" s="57" t="s">
        <v>312</v>
      </c>
      <c r="C624" s="69">
        <v>2022</v>
      </c>
      <c r="D624" s="57" t="s">
        <v>3515</v>
      </c>
      <c r="E624" s="58" t="s">
        <v>3516</v>
      </c>
      <c r="F624" s="59" t="s">
        <v>3517</v>
      </c>
      <c r="G624" s="115" t="s">
        <v>57</v>
      </c>
      <c r="H624" s="60" t="s">
        <v>145</v>
      </c>
      <c r="I624" s="60" t="s">
        <v>1777</v>
      </c>
      <c r="J624" s="61">
        <v>44698</v>
      </c>
      <c r="K624" s="62" t="str">
        <f>TEXT(J624,"DD/MM/AA")</f>
        <v>17/05/22</v>
      </c>
      <c r="L624" s="61">
        <v>45063</v>
      </c>
      <c r="M624" s="63" t="str">
        <f>TEXT(L624,"DD/MM/AA")</f>
        <v>17/05/23</v>
      </c>
      <c r="N624" s="115">
        <f>_xlfn.DAYS(CONTRATOS[[#This Row],[TÉRMINO]],CONTRATOS[[#This Row],[INÍCIO]])</f>
        <v>365</v>
      </c>
      <c r="O624" s="64" t="str">
        <f ca="1">IF(ISBLANK(CONTRATOS[[#This Row],[TÉRMINO]]),"-",IF(ISNUMBER(CONTRATOS[[#This Row],[TÉRMINO]]),IF(CONTRATOS[[#This Row],[TÉRMINO]]&lt;TODAY(),"EXPIRADO",CONTRATOS[[#This Row],[TÉRMINO]]-TODAY()),"INDETERMINADO"))</f>
        <v>EXPIRADO</v>
      </c>
      <c r="P624" s="64" t="str">
        <f ca="1">IF(O624="EXPIRADO","EXPIRADO",(IF(O624&lt;=30,"INFERIOR A 30 DIAS",(IF(O624&lt;=60,"INFERIOR A 60 DIAS",(IF(O624&lt;=90,"INFERIOR A 90 DIAS",(IF(O624&lt;=120,"INFERIOR A 120 DIAS",(IF(O624&lt;150,"INFERIOR A 150 DIAS",(IF(O624=150,"150 DIAS","SUPERIOR A 150 DIAS")))))))))))))</f>
        <v>EXPIRADO</v>
      </c>
      <c r="Q624" s="64" t="str">
        <f ca="1">IF(CONTRATOS[[#This Row],[TÉRMINO]]="","VIGENTE",IF(CONTRATOS[[#This Row],[TÉRMINO]]&gt;=TODAY(),"VIGENTE","EXPIRADO"))</f>
        <v>EXPIRADO</v>
      </c>
      <c r="R624" s="72">
        <v>8040</v>
      </c>
      <c r="S624" s="65" t="s">
        <v>60</v>
      </c>
      <c r="T624" s="66">
        <f>IF(LEFT(AY624,3)="ARP",
    0,
    IFERROR(VLOOKUP(AY624,'M.11 Contratos execução'!A:V,17,FALSE),0)
)</f>
        <v>0</v>
      </c>
      <c r="U624" s="58" t="s">
        <v>78</v>
      </c>
      <c r="V624" s="58" t="s">
        <v>3518</v>
      </c>
      <c r="W624" s="96" t="str" cm="1">
        <f t="array" ref="W62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24" s="96">
        <f>CONTRATOS[[#This Row],[VALOR GLOBAL INICIAL]]</f>
        <v>8040</v>
      </c>
      <c r="Y624" s="67" t="s">
        <v>3519</v>
      </c>
      <c r="AA624" s="58" t="s">
        <v>64</v>
      </c>
      <c r="AB624" s="58"/>
      <c r="AC624" s="58"/>
      <c r="AD624" s="116" t="str">
        <f>IF(CONTRATOS[[#This Row],[DIAS_CONTRATO]]&lt;=1800,"PRAZO LEGAL",IF(CONTRATOS[[#This Row],[DIAS_CONTRATO]]&lt;=2130,"EXCEPCIONAL","EMERGENCIAL"))</f>
        <v>PRAZO LEGAL</v>
      </c>
      <c r="AE624" s="58" t="str">
        <f>YEAR(L624) &amp; " - " &amp; IF(MONTH(L624)&lt;=3, "1º Trimestre", IF(MONTH(L624)&lt;=6, "2º Trimestre", IF(MONTH(L624)&lt;=9, "3º Trimestre", IF(MONTH(L624)&lt;=12, "4º Trimestre"))))</f>
        <v>2023 - 2º Trimestre</v>
      </c>
      <c r="AF624" s="130">
        <f>CONTRATOS[[#This Row],[TÉRMINO]]-60</f>
        <v>45003</v>
      </c>
      <c r="AG624" s="116" t="str">
        <f>IF(Z624="","Sem informação", IF(Z624&lt;=AF624, "Dentro do prazo", "Fora do prazo"))</f>
        <v>Sem informação</v>
      </c>
      <c r="AH624" s="58" t="s">
        <v>1306</v>
      </c>
      <c r="AJ624" s="58" t="s">
        <v>302</v>
      </c>
      <c r="AK624" s="58" t="s">
        <v>302</v>
      </c>
      <c r="AL624" s="58" t="s">
        <v>303</v>
      </c>
      <c r="AM624" s="115" t="s">
        <v>69</v>
      </c>
      <c r="AN624" s="115" t="s">
        <v>69</v>
      </c>
      <c r="AO624" s="172" t="s">
        <v>3520</v>
      </c>
      <c r="AP624" s="143">
        <f ca="1">CONTRATOS[[#This Row],[TÉRMINO]]-TODAY()</f>
        <v>-1111</v>
      </c>
      <c r="AQ624" s="58" t="str">
        <f>IF(YEAR(CONTRATOS[[#This Row],[TÉRMINO]])=2024,INT((MONTH(CONTRATOS[[#This Row],[TÉRMINO]])+2)/3),"")</f>
        <v/>
      </c>
      <c r="AR624" s="58"/>
      <c r="AS624" s="58" t="str">
        <f ca="1">IF(TODAY()-AB624&gt;365,"Iniciar Processo de Reajuste","Aguardar anualidade")</f>
        <v>Iniciar Processo de Reajuste</v>
      </c>
      <c r="AT624" s="58" t="str">
        <f>_xlfn.CONCAT(TEXT(B624,"000"),"/",C624)</f>
        <v>031/2022</v>
      </c>
      <c r="AU624" s="58"/>
      <c r="AV624" s="58" t="str" cm="1">
        <f t="array" ref="AV624">IF(CONTRATOS[[#This Row],[NOME DO FISCAL ]]="Sem indicação",
   CONTRATOS[[#This Row],[NOME DO FISCAL ]],
   _xlfn.LET(
      _xlpm.s, " "&amp;TRIM(CONTRATOS[[#This Row],[NOME DO FISCAL ]]),
      _xlpm.n, LEN(_xlpm.s)-1,
      _xlpm.idx, _xlfn.SEQUENCE(1,_xlpm.n),
      _xlpm.letras, IF(MID(_xlpm.s,_xlpm.idx,1)=" ", MID(_xlpm.s,_xlpm.idx+1,1), ""),
      _xlfn.TEXTJOIN("",TRUE,_xlpm.letras)
   )
)</f>
        <v>ECFR</v>
      </c>
      <c r="AW624" s="57" t="str">
        <f>IF(CONTRATOS[[#This Row],[FISCAL DEMANDANTE]]="sem indicação",CONTRATOS[[#This Row],[FISCAL TECNICO]],CONTRATOS[[#This Row],[FISCAL DEMANDANTE]])</f>
        <v>Elaine Cristina Fernandes Ribeiro</v>
      </c>
      <c r="AX624" s="540" t="str" cm="1">
        <f t="array" ref="AX62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24" s="58" t="str">
        <f>_xlfn.CONCAT(CONTRATOS[[#This Row],[ARP ou CONTRATO]],CONTRATOS[[#This Row],[N°ANO]])</f>
        <v>Contrato031/2022</v>
      </c>
      <c r="AZ624" s="293" t="str">
        <f>IF(ISNUMBER(FIND("8.666",AA624)),
"Nos termos da Portaria n° 3.615/2021-GP, a prorrogação de contratos administrativos deverá ser instaurada com antecedência mínima de 60 (sessenta) dias do término da vigência, mediante envio do respectivo expediente à SEADM, via SEI.",
IF(ISNUMBER(FIND("14.133",AA624)),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24" s="556"/>
    </row>
    <row r="625" spans="1:53" ht="60">
      <c r="A625" s="58" t="s">
        <v>2276</v>
      </c>
      <c r="B625" s="68" t="s">
        <v>323</v>
      </c>
      <c r="C625" s="69" t="s">
        <v>1511</v>
      </c>
      <c r="D625" s="57" t="s">
        <v>3521</v>
      </c>
      <c r="E625" s="58" t="s">
        <v>3522</v>
      </c>
      <c r="F625" s="59" t="s">
        <v>3523</v>
      </c>
      <c r="G625" s="115" t="s">
        <v>412</v>
      </c>
      <c r="H625" s="60" t="s">
        <v>58</v>
      </c>
      <c r="I625" s="60" t="s">
        <v>3524</v>
      </c>
      <c r="J625" s="61">
        <v>42909</v>
      </c>
      <c r="K625" s="62" t="str">
        <f>TEXT(J625,"DD/MM/AA")</f>
        <v>23/06/17</v>
      </c>
      <c r="L625" s="61">
        <v>44735</v>
      </c>
      <c r="M625" s="63" t="str">
        <f>TEXT(L625,"DD/MM/AA")</f>
        <v>23/06/22</v>
      </c>
      <c r="N625" s="62">
        <f>_xlfn.DAYS(CONTRATOS[[#This Row],[TÉRMINO]],CONTRATOS[[#This Row],[INÍCIO]])</f>
        <v>1826</v>
      </c>
      <c r="O625" s="64" t="str">
        <f ca="1">IF(ISBLANK(CONTRATOS[[#This Row],[TÉRMINO]]),"-",IF(ISNUMBER(CONTRATOS[[#This Row],[TÉRMINO]]),IF(CONTRATOS[[#This Row],[TÉRMINO]]&lt;TODAY(),"EXPIRADO",CONTRATOS[[#This Row],[TÉRMINO]]-TODAY()),"INDETERMINADO"))</f>
        <v>EXPIRADO</v>
      </c>
      <c r="P625" s="64" t="str">
        <f ca="1">IF(O625="EXPIRADO","EXPIRADO",(IF(O625&lt;=30,"INFERIOR A 30 DIAS",(IF(O625&lt;=60,"INFERIOR A 60 DIAS",(IF(O625&lt;=90,"INFERIOR A 90 DIAS",(IF(O625&lt;=120,"INFERIOR A 120 DIAS",(IF(O625&lt;150,"INFERIOR A 150 DIAS",(IF(O625=150,"150 DIAS","SUPERIOR A 150 DIAS")))))))))))))</f>
        <v>EXPIRADO</v>
      </c>
      <c r="Q625" s="64" t="str">
        <f ca="1">IF(CONTRATOS[[#This Row],[TÉRMINO]]="","VIGENTE",IF(CONTRATOS[[#This Row],[TÉRMINO]]&gt;=TODAY(),"VIGENTE","EXPIRADO"))</f>
        <v>EXPIRADO</v>
      </c>
      <c r="R625" s="72">
        <v>226000</v>
      </c>
      <c r="S625" s="65" t="s">
        <v>60</v>
      </c>
      <c r="T625" s="66">
        <f>IF(LEFT(AY625,3)="ARP",
    0,
    IFERROR(VLOOKUP(AY625,'M.11 Contratos execução'!A:V,17,FALSE),0)
)</f>
        <v>0</v>
      </c>
      <c r="U625" s="58" t="s">
        <v>61</v>
      </c>
      <c r="V625" s="58" t="s">
        <v>3525</v>
      </c>
      <c r="W625" s="96" t="str" cm="1">
        <f t="array" ref="W62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25" s="96">
        <f>CONTRATOS[[#This Row],[VALOR GLOBAL INICIAL]]</f>
        <v>226000</v>
      </c>
      <c r="Y625" s="67" t="s">
        <v>3526</v>
      </c>
      <c r="Z625" s="158"/>
      <c r="AA625" s="58" t="s">
        <v>64</v>
      </c>
      <c r="AB625" s="58"/>
      <c r="AC625" s="58"/>
      <c r="AD625" s="58" t="str">
        <f>IF(CONTRATOS[[#This Row],[DIAS_CONTRATO]]&lt;=1800,"PRAZO LEGAL",IF(CONTRATOS[[#This Row],[DIAS_CONTRATO]]&lt;=2130,"EXCEPCIONAL","EMERGENCIAL"))</f>
        <v>EXCEPCIONAL</v>
      </c>
      <c r="AE625" s="58" t="str">
        <f>YEAR(L625) &amp; " - " &amp; IF(MONTH(L625)&lt;=3, "1º Trimestre", IF(MONTH(L625)&lt;=6, "2º Trimestre", IF(MONTH(L625)&lt;=9, "3º Trimestre", IF(MONTH(L625)&lt;=12, "4º Trimestre"))))</f>
        <v>2022 - 2º Trimestre</v>
      </c>
      <c r="AF625" s="61">
        <f>CONTRATOS[[#This Row],[TÉRMINO]]-60</f>
        <v>44675</v>
      </c>
      <c r="AG625" s="116" t="str">
        <f>IF(Z625="","Sem informação", IF(Z625&lt;=AF625, "Dentro do prazo", "Fora do prazo"))</f>
        <v>Sem informação</v>
      </c>
      <c r="AH625" s="58" t="s">
        <v>1306</v>
      </c>
      <c r="AJ625" s="58" t="s">
        <v>69</v>
      </c>
      <c r="AK625" s="58" t="s">
        <v>69</v>
      </c>
      <c r="AL625" s="58" t="s">
        <v>69</v>
      </c>
      <c r="AM625" s="58" t="s">
        <v>69</v>
      </c>
      <c r="AN625" s="58" t="s">
        <v>69</v>
      </c>
      <c r="AO62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 ; ; ;coordenadoria.contratos@tjpa.jus.br</v>
      </c>
      <c r="AP625" s="143">
        <f ca="1">CONTRATOS[[#This Row],[TÉRMINO]]-TODAY()</f>
        <v>-1439</v>
      </c>
      <c r="AQ625" s="58" t="str">
        <f>IF(YEAR(CONTRATOS[[#This Row],[TÉRMINO]])=2024,INT((MONTH(CONTRATOS[[#This Row],[TÉRMINO]])+2)/3),"")</f>
        <v/>
      </c>
      <c r="AR625" s="58"/>
      <c r="AS625" s="58" t="str">
        <f ca="1">IF(TODAY()-AB625&gt;365,"Iniciar Processo de Reajuste","Aguardar anualidade")</f>
        <v>Iniciar Processo de Reajuste</v>
      </c>
      <c r="AT625" s="58" t="str">
        <f>_xlfn.CONCAT(TEXT(B625,"000"),"/",C625)</f>
        <v>033/2017</v>
      </c>
      <c r="AU625" s="58"/>
      <c r="AV625" s="58" t="str" cm="1">
        <f t="array" ref="AV625">IF(CONTRATOS[[#This Row],[NOME DO FISCAL ]]="Sem indicação",
   CONTRATOS[[#This Row],[NOME DO FISCAL ]],
   _xlfn.LET(
      _xlpm.s, " "&amp;TRIM(CONTRATOS[[#This Row],[NOME DO FISCAL ]]),
      _xlpm.n, LEN(_xlpm.s)-1,
      _xlpm.idx, _xlfn.SEQUENCE(1,_xlpm.n),
      _xlpm.letras, IF(MID(_xlpm.s,_xlpm.idx,1)=" ", MID(_xlpm.s,_xlpm.idx+1,1), ""),
      _xlfn.TEXTJOIN("",TRUE,_xlpm.letras)
   )
)</f>
        <v>Sem indicação</v>
      </c>
      <c r="AW625" s="57" t="str">
        <f>IF(CONTRATOS[[#This Row],[FISCAL DEMANDANTE]]="sem indicação",CONTRATOS[[#This Row],[FISCAL TECNICO]],CONTRATOS[[#This Row],[FISCAL DEMANDANTE]])</f>
        <v>Sem indicação</v>
      </c>
      <c r="AX625" s="540" t="str" cm="1">
        <f t="array" ref="AX62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25" s="58" t="str">
        <f>_xlfn.CONCAT(CONTRATOS[[#This Row],[ARP ou CONTRATO]],CONTRATOS[[#This Row],[N°ANO]])</f>
        <v>Contrato033/2017</v>
      </c>
      <c r="AZ625" s="293" t="str">
        <f>IF(ISNUMBER(FIND("8.666",AA625)),
"Nos termos da Portaria n° 3.615/2021-GP, a prorrogação de contratos administrativos deverá ser instaurada com antecedência mínima de 60 (sessenta) dias do término da vigência, mediante envio do respectivo expediente à SEADM, via SEI.",
IF(ISNUMBER(FIND("14.133",AA625)),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25" s="556"/>
    </row>
    <row r="626" spans="1:53" ht="166.5">
      <c r="A626" s="58" t="s">
        <v>2276</v>
      </c>
      <c r="B626" s="68" t="s">
        <v>263</v>
      </c>
      <c r="C626" s="69" t="s">
        <v>1797</v>
      </c>
      <c r="D626" s="57" t="s">
        <v>3527</v>
      </c>
      <c r="E626" s="58" t="s">
        <v>1101</v>
      </c>
      <c r="F626" s="59" t="s">
        <v>3528</v>
      </c>
      <c r="G626" s="115" t="s">
        <v>57</v>
      </c>
      <c r="H626" s="60" t="s">
        <v>58</v>
      </c>
      <c r="I626" s="60" t="s">
        <v>3529</v>
      </c>
      <c r="J626" s="61">
        <v>42535</v>
      </c>
      <c r="K626" s="62" t="str">
        <f>TEXT(J626,"DD/MM/AA")</f>
        <v>14/06/16</v>
      </c>
      <c r="L626" s="61">
        <v>44727</v>
      </c>
      <c r="M626" s="63" t="str">
        <f>TEXT(L626,"DD/MM/AA")</f>
        <v>15/06/22</v>
      </c>
      <c r="N626" s="62">
        <f>_xlfn.DAYS(CONTRATOS[[#This Row],[TÉRMINO]],CONTRATOS[[#This Row],[INÍCIO]])</f>
        <v>2192</v>
      </c>
      <c r="O626" s="64" t="str">
        <f ca="1">IF(ISBLANK(CONTRATOS[[#This Row],[TÉRMINO]]),"-",IF(ISNUMBER(CONTRATOS[[#This Row],[TÉRMINO]]),IF(CONTRATOS[[#This Row],[TÉRMINO]]&lt;TODAY(),"EXPIRADO",CONTRATOS[[#This Row],[TÉRMINO]]-TODAY()),"INDETERMINADO"))</f>
        <v>EXPIRADO</v>
      </c>
      <c r="P626" s="64" t="str">
        <f ca="1">IF(O626="EXPIRADO","EXPIRADO",(IF(O626&lt;=30,"INFERIOR A 30 DIAS",(IF(O626&lt;=60,"INFERIOR A 60 DIAS",(IF(O626&lt;=90,"INFERIOR A 90 DIAS",(IF(O626&lt;=120,"INFERIOR A 120 DIAS",(IF(O626&lt;150,"INFERIOR A 150 DIAS",(IF(O626=150,"150 DIAS","SUPERIOR A 150 DIAS")))))))))))))</f>
        <v>EXPIRADO</v>
      </c>
      <c r="Q626" s="64" t="str">
        <f ca="1">IF(CONTRATOS[[#This Row],[TÉRMINO]]="","VIGENTE",IF(CONTRATOS[[#This Row],[TÉRMINO]]&gt;=TODAY(),"VIGENTE","EXPIRADO"))</f>
        <v>EXPIRADO</v>
      </c>
      <c r="R626" s="72">
        <v>260000</v>
      </c>
      <c r="S626" s="65" t="s">
        <v>60</v>
      </c>
      <c r="T626" s="66">
        <f>IF(LEFT(AY626,3)="ARP",
    0,
    IFERROR(VLOOKUP(AY626,'M.11 Contratos execução'!A:V,17,FALSE),0)
)</f>
        <v>0</v>
      </c>
      <c r="U626" s="58" t="s">
        <v>232</v>
      </c>
      <c r="V626" s="58" t="s">
        <v>3530</v>
      </c>
      <c r="W626" s="96" t="str" cm="1">
        <f t="array" ref="W62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26" s="96">
        <f>CONTRATOS[[#This Row],[VALOR GLOBAL INICIAL]]</f>
        <v>260000</v>
      </c>
      <c r="Y626" s="67" t="s">
        <v>3531</v>
      </c>
      <c r="Z626" s="158"/>
      <c r="AA626" s="58" t="s">
        <v>64</v>
      </c>
      <c r="AB626" s="58"/>
      <c r="AC626" s="58"/>
      <c r="AD626" s="58" t="str">
        <f>IF(CONTRATOS[[#This Row],[DIAS_CONTRATO]]&lt;=1800,"PRAZO LEGAL",IF(CONTRATOS[[#This Row],[DIAS_CONTRATO]]&lt;=2130,"EXCEPCIONAL","EMERGENCIAL"))</f>
        <v>EMERGENCIAL</v>
      </c>
      <c r="AE626" s="58" t="str">
        <f>YEAR(L626) &amp; " - " &amp; IF(MONTH(L626)&lt;=3, "1º Trimestre", IF(MONTH(L626)&lt;=6, "2º Trimestre", IF(MONTH(L626)&lt;=9, "3º Trimestre", IF(MONTH(L626)&lt;=12, "4º Trimestre"))))</f>
        <v>2022 - 2º Trimestre</v>
      </c>
      <c r="AF626" s="61">
        <f>CONTRATOS[[#This Row],[TÉRMINO]]-60</f>
        <v>44667</v>
      </c>
      <c r="AG626" s="116" t="str">
        <f>IF(Z626="","Sem informação", IF(Z626&lt;=AF626, "Dentro do prazo", "Fora do prazo"))</f>
        <v>Sem informação</v>
      </c>
      <c r="AH626" s="58" t="s">
        <v>1306</v>
      </c>
      <c r="AJ626" s="58" t="s">
        <v>69</v>
      </c>
      <c r="AK626" s="58" t="s">
        <v>724</v>
      </c>
      <c r="AL626" s="58" t="s">
        <v>69</v>
      </c>
      <c r="AM626" s="58" t="s">
        <v>69</v>
      </c>
      <c r="AN626" s="58" t="s">
        <v>69</v>
      </c>
      <c r="AO626" s="145" t="s">
        <v>3532</v>
      </c>
      <c r="AP626" s="143">
        <f ca="1">CONTRATOS[[#This Row],[TÉRMINO]]-TODAY()</f>
        <v>-1447</v>
      </c>
      <c r="AQ626" s="58" t="str">
        <f>IF(YEAR(CONTRATOS[[#This Row],[TÉRMINO]])=2024,INT((MONTH(CONTRATOS[[#This Row],[TÉRMINO]])+2)/3),"")</f>
        <v/>
      </c>
      <c r="AR626" s="58"/>
      <c r="AS626" s="58" t="str">
        <f ca="1">IF(TODAY()-AB626&gt;365,"Iniciar Processo de Reajuste","Aguardar anualidade")</f>
        <v>Iniciar Processo de Reajuste</v>
      </c>
      <c r="AT626" s="58" t="str">
        <f>_xlfn.CONCAT(TEXT(B626,"000"),"/",C626)</f>
        <v>034/2016</v>
      </c>
      <c r="AU626" s="58"/>
      <c r="AV626" s="58" t="str" cm="1">
        <f t="array" ref="AV626">IF(CONTRATOS[[#This Row],[NOME DO FISCAL ]]="Sem indicação",
   CONTRATOS[[#This Row],[NOME DO FISCAL ]],
   _xlfn.LET(
      _xlpm.s, " "&amp;TRIM(CONTRATOS[[#This Row],[NOME DO FISCAL ]]),
      _xlpm.n, LEN(_xlpm.s)-1,
      _xlpm.idx, _xlfn.SEQUENCE(1,_xlpm.n),
      _xlpm.letras, IF(MID(_xlpm.s,_xlpm.idx,1)=" ", MID(_xlpm.s,_xlpm.idx+1,1), ""),
      _xlfn.TEXTJOIN("",TRUE,_xlpm.letras)
   )
)</f>
        <v>JMdSS</v>
      </c>
      <c r="AW626" s="57" t="str">
        <f>IF(CONTRATOS[[#This Row],[FISCAL DEMANDANTE]]="sem indicação",CONTRATOS[[#This Row],[FISCAL TECNICO]],CONTRATOS[[#This Row],[FISCAL DEMANDANTE]])</f>
        <v>Joao Marcelo de Sousa Siqueira</v>
      </c>
      <c r="AX626" s="540" t="str" cm="1">
        <f t="array" ref="AX62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26" s="58" t="str">
        <f>_xlfn.CONCAT(CONTRATOS[[#This Row],[ARP ou CONTRATO]],CONTRATOS[[#This Row],[N°ANO]])</f>
        <v>Contrato034/2016</v>
      </c>
      <c r="AZ626" s="293" t="str">
        <f>IF(ISNUMBER(FIND("8.666",AA626)),
"Nos termos da Portaria n° 3.615/2021-GP, a prorrogação de contratos administrativos deverá ser instaurada com antecedência mínima de 60 (sessenta) dias do término da vigência, mediante envio do respectivo expediente à SEADM, via SEI.",
IF(ISNUMBER(FIND("14.133",AA626)),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26" s="556"/>
    </row>
    <row r="627" spans="1:53" ht="101.25" customHeight="1">
      <c r="A627" s="58" t="s">
        <v>2276</v>
      </c>
      <c r="B627" s="68" t="s">
        <v>263</v>
      </c>
      <c r="C627" s="69">
        <v>2020</v>
      </c>
      <c r="D627" s="57" t="s">
        <v>3458</v>
      </c>
      <c r="E627" s="58" t="s">
        <v>3459</v>
      </c>
      <c r="F627" s="59" t="s">
        <v>3460</v>
      </c>
      <c r="G627" s="115" t="s">
        <v>160</v>
      </c>
      <c r="H627" s="58" t="s">
        <v>327</v>
      </c>
      <c r="I627" s="60" t="s">
        <v>3461</v>
      </c>
      <c r="J627" s="61">
        <v>44136</v>
      </c>
      <c r="K627" s="62" t="str">
        <f>TEXT(J627,"DD/MM/AA")</f>
        <v>01/11/20</v>
      </c>
      <c r="L627" s="61">
        <v>44774</v>
      </c>
      <c r="M627" s="63" t="str">
        <f>TEXT(L627,"DD/MM/AA")</f>
        <v>01/08/22</v>
      </c>
      <c r="N627" s="62">
        <f>_xlfn.DAYS(CONTRATOS[[#This Row],[TÉRMINO]],CONTRATOS[[#This Row],[INÍCIO]])</f>
        <v>638</v>
      </c>
      <c r="O627" s="64" t="str">
        <f ca="1">IF(ISBLANK(CONTRATOS[[#This Row],[TÉRMINO]]),"-",IF(ISNUMBER(CONTRATOS[[#This Row],[TÉRMINO]]),IF(CONTRATOS[[#This Row],[TÉRMINO]]&lt;TODAY(),"EXPIRADO",CONTRATOS[[#This Row],[TÉRMINO]]-TODAY()),"INDETERMINADO"))</f>
        <v>EXPIRADO</v>
      </c>
      <c r="P627" s="64" t="str">
        <f ca="1">IF(O627="EXPIRADO","EXPIRADO",(IF(O627&lt;=30,"INFERIOR A 30 DIAS",(IF(O627&lt;=60,"INFERIOR A 60 DIAS",(IF(O627&lt;=90,"INFERIOR A 90 DIAS",(IF(O627&lt;=120,"INFERIOR A 120 DIAS",(IF(O627&lt;150,"INFERIOR A 150 DIAS",(IF(O627=150,"150 DIAS","SUPERIOR A 150 DIAS")))))))))))))</f>
        <v>EXPIRADO</v>
      </c>
      <c r="Q627" s="64" t="str">
        <f ca="1">IF(CONTRATOS[[#This Row],[TÉRMINO]]="","VIGENTE",IF(CONTRATOS[[#This Row],[TÉRMINO]]&gt;=TODAY(),"VIGENTE","EXPIRADO"))</f>
        <v>EXPIRADO</v>
      </c>
      <c r="R627" s="72">
        <v>1033578</v>
      </c>
      <c r="S627" s="65" t="s">
        <v>60</v>
      </c>
      <c r="T627" s="66">
        <f>IF(LEFT(AY627,3)="ARP",
    0,
    IFERROR(VLOOKUP(AY627,'M.11 Contratos execução'!A:V,17,FALSE),0)
)</f>
        <v>0</v>
      </c>
      <c r="U627" s="58" t="s">
        <v>243</v>
      </c>
      <c r="V627" s="58" t="s">
        <v>3533</v>
      </c>
      <c r="W627" s="96" t="str" cm="1">
        <f t="array" ref="W62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27" s="96">
        <f>CONTRATOS[[#This Row],[VALOR GLOBAL INICIAL]]</f>
        <v>1033578</v>
      </c>
      <c r="Y627" s="67" t="s">
        <v>3534</v>
      </c>
      <c r="Z627" s="158"/>
      <c r="AA627" s="58" t="s">
        <v>64</v>
      </c>
      <c r="AB627" s="58"/>
      <c r="AC627" s="58"/>
      <c r="AD627" s="58" t="str">
        <f>IF(CONTRATOS[[#This Row],[DIAS_CONTRATO]]&lt;=1800,"PRAZO LEGAL",IF(CONTRATOS[[#This Row],[DIAS_CONTRATO]]&lt;=2130,"EXCEPCIONAL","EMERGENCIAL"))</f>
        <v>PRAZO LEGAL</v>
      </c>
      <c r="AE627" s="58" t="str">
        <f>YEAR(L627) &amp; " - " &amp; IF(MONTH(L627)&lt;=3, "1º Trimestre", IF(MONTH(L627)&lt;=6, "2º Trimestre", IF(MONTH(L627)&lt;=9, "3º Trimestre", IF(MONTH(L627)&lt;=12, "4º Trimestre"))))</f>
        <v>2022 - 3º Trimestre</v>
      </c>
      <c r="AF627" s="61">
        <f>CONTRATOS[[#This Row],[TÉRMINO]]-60</f>
        <v>44714</v>
      </c>
      <c r="AG627" s="116" t="str">
        <f>IF(Z627="","Sem informação", IF(Z627&lt;=AF627, "Dentro do prazo", "Fora do prazo"))</f>
        <v>Sem informação</v>
      </c>
      <c r="AH627" s="58" t="s">
        <v>1306</v>
      </c>
      <c r="AJ627" s="58" t="s">
        <v>164</v>
      </c>
      <c r="AK627" s="58" t="s">
        <v>84</v>
      </c>
      <c r="AL627" s="58" t="s">
        <v>248</v>
      </c>
      <c r="AM627" s="58" t="s">
        <v>69</v>
      </c>
      <c r="AN627" s="58" t="s">
        <v>69</v>
      </c>
      <c r="AO627" s="172" t="s">
        <v>3464</v>
      </c>
      <c r="AP627" s="143">
        <f ca="1">CONTRATOS[[#This Row],[TÉRMINO]]-TODAY()</f>
        <v>-1400</v>
      </c>
      <c r="AQ627" s="58" t="str">
        <f>IF(YEAR(CONTRATOS[[#This Row],[TÉRMINO]])=2024,INT((MONTH(CONTRATOS[[#This Row],[TÉRMINO]])+2)/3),"")</f>
        <v/>
      </c>
      <c r="AR627" s="58"/>
      <c r="AS627" s="58" t="str">
        <f ca="1">IF(TODAY()-AB627&gt;365,"Iniciar Processo de Reajuste","Aguardar anualidade")</f>
        <v>Iniciar Processo de Reajuste</v>
      </c>
      <c r="AT627" s="58" t="str">
        <f>_xlfn.CONCAT(TEXT(B627,"000"),"/",C627)</f>
        <v>034/2020</v>
      </c>
      <c r="AU627" s="58"/>
      <c r="AV627" s="58" t="str" cm="1">
        <f t="array" ref="AV627">IF(CONTRATOS[[#This Row],[NOME DO FISCAL ]]="Sem indicação",
   CONTRATOS[[#This Row],[NOME DO FISCAL ]],
   _xlfn.LET(
      _xlpm.s, " "&amp;TRIM(CONTRATOS[[#This Row],[NOME DO FISCAL ]]),
      _xlpm.n, LEN(_xlpm.s)-1,
      _xlpm.idx, _xlfn.SEQUENCE(1,_xlpm.n),
      _xlpm.letras, IF(MID(_xlpm.s,_xlpm.idx,1)=" ", MID(_xlpm.s,_xlpm.idx+1,1), ""),
      _xlfn.TEXTJOIN("",TRUE,_xlpm.letras)
   )
)</f>
        <v>JVFA</v>
      </c>
      <c r="AW627" s="57" t="str">
        <f>IF(CONTRATOS[[#This Row],[FISCAL DEMANDANTE]]="sem indicação",CONTRATOS[[#This Row],[FISCAL TECNICO]],CONTRATOS[[#This Row],[FISCAL DEMANDANTE]])</f>
        <v>Joao Victor Ferreira Almeida</v>
      </c>
      <c r="AX627" s="540" t="str" cm="1">
        <f t="array" ref="AX62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27" s="58" t="str">
        <f>_xlfn.CONCAT(CONTRATOS[[#This Row],[ARP ou CONTRATO]],CONTRATOS[[#This Row],[N°ANO]])</f>
        <v>Contrato034/2020</v>
      </c>
      <c r="AZ627" s="293" t="str">
        <f>IF(ISNUMBER(FIND("8.666",AA627)),
"Nos termos da Portaria n° 3.615/2021-GP, a prorrogação de contratos administrativos deverá ser instaurada com antecedência mínima de 60 (sessenta) dias do término da vigência, mediante envio do respectivo expediente à SEADM, via SEI.",
IF(ISNUMBER(FIND("14.133",AA627)),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27" s="556"/>
    </row>
    <row r="628" spans="1:53" ht="84">
      <c r="A628" s="58" t="s">
        <v>2276</v>
      </c>
      <c r="B628" s="68" t="s">
        <v>416</v>
      </c>
      <c r="C628" s="69">
        <v>2020</v>
      </c>
      <c r="D628" s="98" t="s">
        <v>3535</v>
      </c>
      <c r="E628" s="58" t="s">
        <v>3536</v>
      </c>
      <c r="F628" s="59" t="s">
        <v>3537</v>
      </c>
      <c r="G628" s="115" t="s">
        <v>57</v>
      </c>
      <c r="H628" s="60" t="s">
        <v>145</v>
      </c>
      <c r="I628" s="60" t="s">
        <v>3037</v>
      </c>
      <c r="J628" s="61">
        <v>44125</v>
      </c>
      <c r="K628" s="62" t="str">
        <f>TEXT(J628,"DD/MM/AA")</f>
        <v>21/10/20</v>
      </c>
      <c r="L628" s="61">
        <v>44855</v>
      </c>
      <c r="M628" s="63" t="str">
        <f>TEXT(L628,"DD/MM/AA")</f>
        <v>21/10/22</v>
      </c>
      <c r="N628" s="62">
        <f>_xlfn.DAYS(CONTRATOS[[#This Row],[TÉRMINO]],CONTRATOS[[#This Row],[INÍCIO]])</f>
        <v>730</v>
      </c>
      <c r="O628" s="64" t="str">
        <f ca="1">IF(ISBLANK(CONTRATOS[[#This Row],[TÉRMINO]]),"-",IF(ISNUMBER(CONTRATOS[[#This Row],[TÉRMINO]]),IF(CONTRATOS[[#This Row],[TÉRMINO]]&lt;TODAY(),"EXPIRADO",CONTRATOS[[#This Row],[TÉRMINO]]-TODAY()),"INDETERMINADO"))</f>
        <v>EXPIRADO</v>
      </c>
      <c r="P628" s="64" t="str">
        <f ca="1">IF(O628="EXPIRADO","EXPIRADO",(IF(O628&lt;=30,"INFERIOR A 30 DIAS",(IF(O628&lt;=60,"INFERIOR A 60 DIAS",(IF(O628&lt;=90,"INFERIOR A 90 DIAS",(IF(O628&lt;=120,"INFERIOR A 120 DIAS",(IF(O628&lt;150,"INFERIOR A 150 DIAS",(IF(O628=150,"150 DIAS","SUPERIOR A 150 DIAS")))))))))))))</f>
        <v>EXPIRADO</v>
      </c>
      <c r="Q628" s="64" t="str">
        <f ca="1">IF(CONTRATOS[[#This Row],[TÉRMINO]]="","VIGENTE",IF(CONTRATOS[[#This Row],[TÉRMINO]]&gt;=TODAY(),"VIGENTE","EXPIRADO"))</f>
        <v>EXPIRADO</v>
      </c>
      <c r="R628" s="72">
        <v>10484.4</v>
      </c>
      <c r="S628" s="65" t="s">
        <v>60</v>
      </c>
      <c r="T628" s="66">
        <f>IF(LEFT(AY628,3)="ARP",
    0,
    IFERROR(VLOOKUP(AY628,'M.11 Contratos execução'!A:V,17,FALSE),0)
)</f>
        <v>0</v>
      </c>
      <c r="U628" s="58" t="s">
        <v>207</v>
      </c>
      <c r="V628" s="58" t="s">
        <v>3538</v>
      </c>
      <c r="W628" s="96" t="str" cm="1">
        <f t="array" ref="W62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28" s="96">
        <f>CONTRATOS[[#This Row],[VALOR GLOBAL INICIAL]]</f>
        <v>10484.4</v>
      </c>
      <c r="Y628" s="67" t="s">
        <v>3539</v>
      </c>
      <c r="Z628" s="158"/>
      <c r="AA628" s="58" t="s">
        <v>64</v>
      </c>
      <c r="AB628" s="58"/>
      <c r="AC628" s="58"/>
      <c r="AD628" s="58" t="str">
        <f>IF(CONTRATOS[[#This Row],[DIAS_CONTRATO]]&lt;=1800,"PRAZO LEGAL",IF(CONTRATOS[[#This Row],[DIAS_CONTRATO]]&lt;=2130,"EXCEPCIONAL","EMERGENCIAL"))</f>
        <v>PRAZO LEGAL</v>
      </c>
      <c r="AE628" s="58" t="str">
        <f>YEAR(L628) &amp; " - " &amp; IF(MONTH(L628)&lt;=3, "1º Trimestre", IF(MONTH(L628)&lt;=6, "2º Trimestre", IF(MONTH(L628)&lt;=9, "3º Trimestre", IF(MONTH(L628)&lt;=12, "4º Trimestre"))))</f>
        <v>2022 - 4º Trimestre</v>
      </c>
      <c r="AF628" s="61">
        <f>CONTRATOS[[#This Row],[TÉRMINO]]-60</f>
        <v>44795</v>
      </c>
      <c r="AG628" s="116" t="str">
        <f>IF(Z628="","Sem informação", IF(Z628&lt;=AF628, "Dentro do prazo", "Fora do prazo"))</f>
        <v>Sem informação</v>
      </c>
      <c r="AH628" s="58" t="s">
        <v>1306</v>
      </c>
      <c r="AJ628" s="58" t="s">
        <v>223</v>
      </c>
      <c r="AK628" s="58" t="s">
        <v>69</v>
      </c>
      <c r="AL628" s="58" t="s">
        <v>226</v>
      </c>
      <c r="AM628" s="115" t="s">
        <v>69</v>
      </c>
      <c r="AN628" s="115" t="s">
        <v>69</v>
      </c>
      <c r="AO628" s="172" t="s">
        <v>3540</v>
      </c>
      <c r="AP628" s="143">
        <f ca="1">CONTRATOS[[#This Row],[TÉRMINO]]-TODAY()</f>
        <v>-1319</v>
      </c>
      <c r="AQ628" s="58" t="str">
        <f>IF(YEAR(CONTRATOS[[#This Row],[TÉRMINO]])=2024,INT((MONTH(CONTRATOS[[#This Row],[TÉRMINO]])+2)/3),"")</f>
        <v/>
      </c>
      <c r="AR628" s="58"/>
      <c r="AS628" s="58" t="str">
        <f ca="1">IF(TODAY()-AB628&gt;365,"Iniciar Processo de Reajuste","Aguardar anualidade")</f>
        <v>Iniciar Processo de Reajuste</v>
      </c>
      <c r="AT628" s="58" t="str">
        <f>_xlfn.CONCAT(TEXT(B628,"000"),"/",C628)</f>
        <v>035/2020</v>
      </c>
      <c r="AU628" s="58"/>
      <c r="AV628" s="58" t="str" cm="1">
        <f t="array" ref="AV628">IF(CONTRATOS[[#This Row],[NOME DO FISCAL ]]="Sem indicação",
   CONTRATOS[[#This Row],[NOME DO FISCAL ]],
   _xlfn.LET(
      _xlpm.s, " "&amp;TRIM(CONTRATOS[[#This Row],[NOME DO FISCAL ]]),
      _xlpm.n, LEN(_xlpm.s)-1,
      _xlpm.idx, _xlfn.SEQUENCE(1,_xlpm.n),
      _xlpm.letras, IF(MID(_xlpm.s,_xlpm.idx,1)=" ", MID(_xlpm.s,_xlpm.idx+1,1), ""),
      _xlfn.TEXTJOIN("",TRUE,_xlpm.letras)
   )
)</f>
        <v>KdMGP</v>
      </c>
      <c r="AW628" s="57" t="str">
        <f>IF(CONTRATOS[[#This Row],[FISCAL DEMANDANTE]]="sem indicação",CONTRATOS[[#This Row],[FISCAL TECNICO]],CONTRATOS[[#This Row],[FISCAL DEMANDANTE]])</f>
        <v>Kamilla de Mendonça Gondim Prince</v>
      </c>
      <c r="AX628" s="540" t="str" cm="1">
        <f t="array" ref="AX62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28" s="58" t="str">
        <f>_xlfn.CONCAT(CONTRATOS[[#This Row],[ARP ou CONTRATO]],CONTRATOS[[#This Row],[N°ANO]])</f>
        <v>Contrato035/2020</v>
      </c>
      <c r="AZ628" s="293" t="str">
        <f>IF(ISNUMBER(FIND("8.666",AA628)),
"Nos termos da Portaria n° 3.615/2021-GP, a prorrogação de contratos administrativos deverá ser instaurada com antecedência mínima de 60 (sessenta) dias do término da vigência, mediante envio do respectivo expediente à SEADM, via SEI.",
IF(ISNUMBER(FIND("14.133",AA628)),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28" s="556"/>
    </row>
    <row r="629" spans="1:53" ht="60">
      <c r="A629" s="58" t="s">
        <v>2276</v>
      </c>
      <c r="B629" s="57" t="s">
        <v>517</v>
      </c>
      <c r="C629" s="69">
        <v>2022</v>
      </c>
      <c r="D629" s="57" t="s">
        <v>3541</v>
      </c>
      <c r="E629" s="58" t="s">
        <v>3031</v>
      </c>
      <c r="F629" s="59" t="s">
        <v>3542</v>
      </c>
      <c r="G629" s="115" t="s">
        <v>277</v>
      </c>
      <c r="H629" s="58" t="s">
        <v>3543</v>
      </c>
      <c r="I629" s="60" t="s">
        <v>1303</v>
      </c>
      <c r="J629" s="61">
        <v>44697</v>
      </c>
      <c r="K629" s="62" t="str">
        <f>TEXT(J629,"DD/MM/AA")</f>
        <v>16/05/22</v>
      </c>
      <c r="L629" s="61">
        <v>45062</v>
      </c>
      <c r="M629" s="63" t="str">
        <f>TEXT(L629,"DD/MM/AA")</f>
        <v>16/05/23</v>
      </c>
      <c r="N629" s="115">
        <f>_xlfn.DAYS(CONTRATOS[[#This Row],[TÉRMINO]],CONTRATOS[[#This Row],[INÍCIO]])</f>
        <v>365</v>
      </c>
      <c r="O629" s="64" t="str">
        <f ca="1">IF(ISBLANK(CONTRATOS[[#This Row],[TÉRMINO]]),"-",IF(ISNUMBER(CONTRATOS[[#This Row],[TÉRMINO]]),IF(CONTRATOS[[#This Row],[TÉRMINO]]&lt;TODAY(),"EXPIRADO",CONTRATOS[[#This Row],[TÉRMINO]]-TODAY()),"INDETERMINADO"))</f>
        <v>EXPIRADO</v>
      </c>
      <c r="P629" s="64" t="str">
        <f ca="1">IF(O629="EXPIRADO","EXPIRADO",(IF(O629&lt;=30,"INFERIOR A 30 DIAS",(IF(O629&lt;=60,"INFERIOR A 60 DIAS",(IF(O629&lt;=90,"INFERIOR A 90 DIAS",(IF(O629&lt;=120,"INFERIOR A 120 DIAS",(IF(O629&lt;150,"INFERIOR A 150 DIAS",(IF(O629=150,"150 DIAS","SUPERIOR A 150 DIAS")))))))))))))</f>
        <v>EXPIRADO</v>
      </c>
      <c r="Q629" s="64" t="str">
        <f ca="1">IF(CONTRATOS[[#This Row],[TÉRMINO]]="","VIGENTE",IF(CONTRATOS[[#This Row],[TÉRMINO]]&gt;=TODAY(),"VIGENTE","EXPIRADO"))</f>
        <v>EXPIRADO</v>
      </c>
      <c r="R629" s="72">
        <v>173901.76</v>
      </c>
      <c r="S629" s="65" t="s">
        <v>60</v>
      </c>
      <c r="T629" s="66">
        <f>IF(LEFT(AY629,3)="ARP",
    0,
    IFERROR(VLOOKUP(AY629,'M.11 Contratos execução'!A:V,17,FALSE),0)
)</f>
        <v>0</v>
      </c>
      <c r="U629" s="58" t="s">
        <v>61</v>
      </c>
      <c r="V629" s="58" t="s">
        <v>3544</v>
      </c>
      <c r="W629" s="96" t="str" cm="1">
        <f t="array" ref="W62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29" s="96">
        <f>CONTRATOS[[#This Row],[VALOR GLOBAL INICIAL]]</f>
        <v>173901.76</v>
      </c>
      <c r="Y629" s="67" t="s">
        <v>3545</v>
      </c>
      <c r="AA629" s="58" t="s">
        <v>64</v>
      </c>
      <c r="AB629" s="58"/>
      <c r="AC629" s="58"/>
      <c r="AD629" s="116" t="str">
        <f>IF(CONTRATOS[[#This Row],[DIAS_CONTRATO]]&lt;=1800,"PRAZO LEGAL",IF(CONTRATOS[[#This Row],[DIAS_CONTRATO]]&lt;=2130,"EXCEPCIONAL","EMERGENCIAL"))</f>
        <v>PRAZO LEGAL</v>
      </c>
      <c r="AE629" s="58" t="str">
        <f>YEAR(L629) &amp; " - " &amp; IF(MONTH(L629)&lt;=3, "1º Trimestre", IF(MONTH(L629)&lt;=6, "2º Trimestre", IF(MONTH(L629)&lt;=9, "3º Trimestre", IF(MONTH(L629)&lt;=12, "4º Trimestre"))))</f>
        <v>2023 - 2º Trimestre</v>
      </c>
      <c r="AF629" s="130">
        <f>CONTRATOS[[#This Row],[TÉRMINO]]-60</f>
        <v>45002</v>
      </c>
      <c r="AG629" s="116" t="str">
        <f>IF(Z629="","Sem informação", IF(Z629&lt;=AF629, "Dentro do prazo", "Fora do prazo"))</f>
        <v>Sem informação</v>
      </c>
      <c r="AH629" s="58" t="s">
        <v>1306</v>
      </c>
      <c r="AJ629" s="58" t="s">
        <v>1796</v>
      </c>
      <c r="AK629" s="58" t="s">
        <v>568</v>
      </c>
      <c r="AL629" s="58" t="s">
        <v>569</v>
      </c>
      <c r="AM629" s="115" t="s">
        <v>69</v>
      </c>
      <c r="AN629" s="115" t="s">
        <v>69</v>
      </c>
      <c r="AO629" s="172" t="s">
        <v>3329</v>
      </c>
      <c r="AP629" s="143">
        <f ca="1">CONTRATOS[[#This Row],[TÉRMINO]]-TODAY()</f>
        <v>-1112</v>
      </c>
      <c r="AQ629" s="58" t="str">
        <f>IF(YEAR(CONTRATOS[[#This Row],[TÉRMINO]])=2024,INT((MONTH(CONTRATOS[[#This Row],[TÉRMINO]])+2)/3),"")</f>
        <v/>
      </c>
      <c r="AR629" s="58"/>
      <c r="AS629" s="58" t="str">
        <f ca="1">IF(TODAY()-AB629&gt;365,"Iniciar Processo de Reajuste","Aguardar anualidade")</f>
        <v>Iniciar Processo de Reajuste</v>
      </c>
      <c r="AT629" s="58" t="str">
        <f>_xlfn.CONCAT(TEXT(B629,"000"),"/",C629)</f>
        <v>037/2022</v>
      </c>
      <c r="AU629" s="58"/>
      <c r="AV629" s="58" t="str" cm="1">
        <f t="array" ref="AV629">IF(CONTRATOS[[#This Row],[NOME DO FISCAL ]]="Sem indicação",
   CONTRATOS[[#This Row],[NOME DO FISCAL ]],
   _xlfn.LET(
      _xlpm.s, " "&amp;TRIM(CONTRATOS[[#This Row],[NOME DO FISCAL ]]),
      _xlpm.n, LEN(_xlpm.s)-1,
      _xlpm.idx, _xlfn.SEQUENCE(1,_xlpm.n),
      _xlpm.letras, IF(MID(_xlpm.s,_xlpm.idx,1)=" ", MID(_xlpm.s,_xlpm.idx+1,1), ""),
      _xlfn.TEXTJOIN("",TRUE,_xlpm.letras)
   )
)</f>
        <v>MPCF</v>
      </c>
      <c r="AW629" s="57" t="str">
        <f>IF(CONTRATOS[[#This Row],[FISCAL DEMANDANTE]]="sem indicação",CONTRATOS[[#This Row],[FISCAL TECNICO]],CONTRATOS[[#This Row],[FISCAL DEMANDANTE]])</f>
        <v>Marcelo Passos Calandrini Fernandes</v>
      </c>
      <c r="AX629" s="540" t="str" cm="1">
        <f t="array" ref="AX62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29" s="58" t="str">
        <f>_xlfn.CONCAT(CONTRATOS[[#This Row],[ARP ou CONTRATO]],CONTRATOS[[#This Row],[N°ANO]])</f>
        <v>Contrato037/2022</v>
      </c>
      <c r="AZ629" s="293" t="str">
        <f>IF(ISNUMBER(FIND("8.666",AA629)),
"Nos termos da Portaria n° 3.615/2021-GP, a prorrogação de contratos administrativos deverá ser instaurada com antecedência mínima de 60 (sessenta) dias do término da vigência, mediante envio do respectivo expediente à SEADM, via SEI.",
IF(ISNUMBER(FIND("14.133",AA629)),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29" s="556"/>
    </row>
    <row r="630" spans="1:53" ht="60">
      <c r="A630" s="58" t="s">
        <v>2276</v>
      </c>
      <c r="B630" s="68" t="s">
        <v>517</v>
      </c>
      <c r="C630" s="69">
        <v>2021</v>
      </c>
      <c r="D630" s="57" t="s">
        <v>3546</v>
      </c>
      <c r="E630" s="58" t="s">
        <v>3547</v>
      </c>
      <c r="F630" s="59" t="s">
        <v>3548</v>
      </c>
      <c r="G630" s="115" t="s">
        <v>57</v>
      </c>
      <c r="H630" s="58" t="s">
        <v>132</v>
      </c>
      <c r="I630" s="60" t="s">
        <v>333</v>
      </c>
      <c r="J630" s="61">
        <v>44412</v>
      </c>
      <c r="K630" s="62" t="str">
        <f>TEXT(J630,"DD/MM/AA")</f>
        <v>04/08/21</v>
      </c>
      <c r="L630" s="61">
        <v>44596</v>
      </c>
      <c r="M630" s="63" t="str">
        <f>TEXT(L630,"DD/MM/AA")</f>
        <v>04/02/22</v>
      </c>
      <c r="N630" s="62">
        <f>_xlfn.DAYS(CONTRATOS[[#This Row],[TÉRMINO]],CONTRATOS[[#This Row],[INÍCIO]])</f>
        <v>184</v>
      </c>
      <c r="O630" s="64" t="str">
        <f ca="1">IF(ISBLANK(CONTRATOS[[#This Row],[TÉRMINO]]),"-",IF(ISNUMBER(CONTRATOS[[#This Row],[TÉRMINO]]),IF(CONTRATOS[[#This Row],[TÉRMINO]]&lt;TODAY(),"EXPIRADO",CONTRATOS[[#This Row],[TÉRMINO]]-TODAY()),"INDETERMINADO"))</f>
        <v>EXPIRADO</v>
      </c>
      <c r="P630" s="64" t="str">
        <f ca="1">IF(O630="EXPIRADO","EXPIRADO",(IF(O630&lt;=30,"INFERIOR A 30 DIAS",(IF(O630&lt;=60,"INFERIOR A 60 DIAS",(IF(O630&lt;=90,"INFERIOR A 90 DIAS",(IF(O630&lt;=120,"INFERIOR A 120 DIAS",(IF(O630&lt;150,"INFERIOR A 150 DIAS",(IF(O630=150,"150 DIAS","SUPERIOR A 150 DIAS")))))))))))))</f>
        <v>EXPIRADO</v>
      </c>
      <c r="Q630" s="64" t="str">
        <f ca="1">IF(CONTRATOS[[#This Row],[TÉRMINO]]="","VIGENTE",IF(CONTRATOS[[#This Row],[TÉRMINO]]&gt;=TODAY(),"VIGENTE","EXPIRADO"))</f>
        <v>EXPIRADO</v>
      </c>
      <c r="R630" s="293">
        <v>137700</v>
      </c>
      <c r="S630" s="65" t="s">
        <v>60</v>
      </c>
      <c r="T630" s="66">
        <f>IF(LEFT(AY630,3)="ARP",
    0,
    IFERROR(VLOOKUP(AY630,'M.11 Contratos execução'!A:V,17,FALSE),0)
)</f>
        <v>0</v>
      </c>
      <c r="U630" s="58" t="s">
        <v>207</v>
      </c>
      <c r="V630" s="58" t="s">
        <v>3549</v>
      </c>
      <c r="W630" s="96" t="str" cm="1">
        <f t="array" ref="W63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30" s="96">
        <f>CONTRATOS[[#This Row],[VALOR GLOBAL INICIAL]]</f>
        <v>137700</v>
      </c>
      <c r="Y630" s="67" t="s">
        <v>3550</v>
      </c>
      <c r="Z630" s="158"/>
      <c r="AA630" s="58" t="s">
        <v>64</v>
      </c>
      <c r="AB630" s="58"/>
      <c r="AC630" s="58"/>
      <c r="AD630" s="58" t="str">
        <f>IF(CONTRATOS[[#This Row],[DIAS_CONTRATO]]&lt;=1800,"PRAZO LEGAL",IF(CONTRATOS[[#This Row],[DIAS_CONTRATO]]&lt;=2130,"EXCEPCIONAL","EMERGENCIAL"))</f>
        <v>PRAZO LEGAL</v>
      </c>
      <c r="AE630" s="58" t="str">
        <f>YEAR(L630) &amp; " - " &amp; IF(MONTH(L630)&lt;=3, "1º Trimestre", IF(MONTH(L630)&lt;=6, "2º Trimestre", IF(MONTH(L630)&lt;=9, "3º Trimestre", IF(MONTH(L630)&lt;=12, "4º Trimestre"))))</f>
        <v>2022 - 1º Trimestre</v>
      </c>
      <c r="AF630" s="61">
        <f>CONTRATOS[[#This Row],[TÉRMINO]]-60</f>
        <v>44536</v>
      </c>
      <c r="AG630" s="116" t="str">
        <f>IF(Z630="","Sem informação", IF(Z630&lt;=AF630, "Dentro do prazo", "Fora do prazo"))</f>
        <v>Sem informação</v>
      </c>
      <c r="AH630" s="58" t="s">
        <v>1306</v>
      </c>
      <c r="AJ630" s="58" t="s">
        <v>2553</v>
      </c>
      <c r="AK630" s="58" t="s">
        <v>103</v>
      </c>
      <c r="AL630" s="58" t="s">
        <v>337</v>
      </c>
      <c r="AM630" s="115" t="s">
        <v>69</v>
      </c>
      <c r="AN630" s="115" t="s">
        <v>69</v>
      </c>
      <c r="AO630" s="172" t="s">
        <v>3551</v>
      </c>
      <c r="AP630" s="143">
        <f ca="1">CONTRATOS[[#This Row],[TÉRMINO]]-TODAY()</f>
        <v>-1578</v>
      </c>
      <c r="AQ630" s="58" t="str">
        <f>IF(YEAR(CONTRATOS[[#This Row],[TÉRMINO]])=2024,INT((MONTH(CONTRATOS[[#This Row],[TÉRMINO]])+2)/3),"")</f>
        <v/>
      </c>
      <c r="AR630" s="58"/>
      <c r="AS630" s="58" t="str">
        <f ca="1">IF(TODAY()-AB630&gt;365,"Iniciar Processo de Reajuste","Aguardar anualidade")</f>
        <v>Iniciar Processo de Reajuste</v>
      </c>
      <c r="AT630" s="58" t="str">
        <f>_xlfn.CONCAT(TEXT(B630,"000"),"/",C630)</f>
        <v>037/2021</v>
      </c>
      <c r="AU630" s="58"/>
      <c r="AV630" s="58" t="str" cm="1">
        <f t="array" ref="AV630">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630" s="57" t="str">
        <f>IF(CONTRATOS[[#This Row],[FISCAL DEMANDANTE]]="sem indicação",CONTRATOS[[#This Row],[FISCAL TECNICO]],CONTRATOS[[#This Row],[FISCAL DEMANDANTE]])</f>
        <v>Arilson Galdino da Silva</v>
      </c>
      <c r="AX630" s="540" t="str" cm="1">
        <f t="array" ref="AX63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30" s="58" t="str">
        <f>_xlfn.CONCAT(CONTRATOS[[#This Row],[ARP ou CONTRATO]],CONTRATOS[[#This Row],[N°ANO]])</f>
        <v>Contrato037/2021</v>
      </c>
      <c r="AZ630" s="293" t="str">
        <f>IF(ISNUMBER(FIND("8.666",AA630)),
"Nos termos da Portaria n° 3.615/2021-GP, a prorrogação de contratos administrativos deverá ser instaurada com antecedência mínima de 60 (sessenta) dias do término da vigência, mediante envio do respectivo expediente à SEADM, via SEI.",
IF(ISNUMBER(FIND("14.133",AA630)),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30" s="556"/>
    </row>
    <row r="631" spans="1:53" ht="60">
      <c r="A631" s="58" t="s">
        <v>2276</v>
      </c>
      <c r="B631" s="68" t="s">
        <v>1016</v>
      </c>
      <c r="C631" s="69">
        <v>2021</v>
      </c>
      <c r="D631" s="57" t="s">
        <v>3458</v>
      </c>
      <c r="E631" s="58" t="s">
        <v>3459</v>
      </c>
      <c r="F631" s="59" t="s">
        <v>3552</v>
      </c>
      <c r="G631" s="115" t="s">
        <v>160</v>
      </c>
      <c r="H631" s="60" t="s">
        <v>58</v>
      </c>
      <c r="I631" s="60" t="s">
        <v>897</v>
      </c>
      <c r="J631" s="61">
        <v>44391</v>
      </c>
      <c r="K631" s="62" t="str">
        <f>TEXT(J631,"DD/MM/AA")</f>
        <v>14/07/21</v>
      </c>
      <c r="L631" s="61">
        <v>44756</v>
      </c>
      <c r="M631" s="63" t="str">
        <f>TEXT(L631,"DD/MM/AA")</f>
        <v>14/07/22</v>
      </c>
      <c r="N631" s="62">
        <f>_xlfn.DAYS(CONTRATOS[[#This Row],[TÉRMINO]],CONTRATOS[[#This Row],[INÍCIO]])</f>
        <v>365</v>
      </c>
      <c r="O631" s="64" t="str">
        <f ca="1">IF(ISBLANK(CONTRATOS[[#This Row],[TÉRMINO]]),"-",IF(ISNUMBER(CONTRATOS[[#This Row],[TÉRMINO]]),IF(CONTRATOS[[#This Row],[TÉRMINO]]&lt;TODAY(),"EXPIRADO",CONTRATOS[[#This Row],[TÉRMINO]]-TODAY()),"INDETERMINADO"))</f>
        <v>EXPIRADO</v>
      </c>
      <c r="P631" s="64" t="str">
        <f ca="1">IF(O631="EXPIRADO","EXPIRADO",(IF(O631&lt;=30,"INFERIOR A 30 DIAS",(IF(O631&lt;=60,"INFERIOR A 60 DIAS",(IF(O631&lt;=90,"INFERIOR A 90 DIAS",(IF(O631&lt;=120,"INFERIOR A 120 DIAS",(IF(O631&lt;150,"INFERIOR A 150 DIAS",(IF(O631=150,"150 DIAS","SUPERIOR A 150 DIAS")))))))))))))</f>
        <v>EXPIRADO</v>
      </c>
      <c r="Q631" s="64" t="str">
        <f ca="1">IF(CONTRATOS[[#This Row],[TÉRMINO]]="","VIGENTE",IF(CONTRATOS[[#This Row],[TÉRMINO]]&gt;=TODAY(),"VIGENTE","EXPIRADO"))</f>
        <v>EXPIRADO</v>
      </c>
      <c r="R631" s="72">
        <v>176191.92</v>
      </c>
      <c r="S631" s="65" t="s">
        <v>60</v>
      </c>
      <c r="T631" s="66">
        <f>IF(LEFT(AY631,3)="ARP",
    0,
    IFERROR(VLOOKUP(AY631,'M.11 Contratos execução'!A:V,17,FALSE),0)
)</f>
        <v>0</v>
      </c>
      <c r="U631" s="58" t="s">
        <v>243</v>
      </c>
      <c r="V631" s="58" t="s">
        <v>3553</v>
      </c>
      <c r="W631" s="96" t="str" cm="1">
        <f t="array" ref="W63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31" s="96">
        <f>CONTRATOS[[#This Row],[VALOR GLOBAL INICIAL]]</f>
        <v>176191.92</v>
      </c>
      <c r="Y631" s="67" t="s">
        <v>3554</v>
      </c>
      <c r="Z631" s="158"/>
      <c r="AA631" s="58" t="s">
        <v>64</v>
      </c>
      <c r="AB631" s="58"/>
      <c r="AC631" s="58"/>
      <c r="AD631" s="58" t="str">
        <f>IF(CONTRATOS[[#This Row],[DIAS_CONTRATO]]&lt;=1800,"PRAZO LEGAL",IF(CONTRATOS[[#This Row],[DIAS_CONTRATO]]&lt;=2130,"EXCEPCIONAL","EMERGENCIAL"))</f>
        <v>PRAZO LEGAL</v>
      </c>
      <c r="AE631" s="58" t="str">
        <f>YEAR(L631) &amp; " - " &amp; IF(MONTH(L631)&lt;=3, "1º Trimestre", IF(MONTH(L631)&lt;=6, "2º Trimestre", IF(MONTH(L631)&lt;=9, "3º Trimestre", IF(MONTH(L631)&lt;=12, "4º Trimestre"))))</f>
        <v>2022 - 3º Trimestre</v>
      </c>
      <c r="AF631" s="61">
        <f>CONTRATOS[[#This Row],[TÉRMINO]]-60</f>
        <v>44696</v>
      </c>
      <c r="AG631" s="116" t="str">
        <f>IF(Z631="","Sem informação", IF(Z631&lt;=AF631, "Dentro do prazo", "Fora do prazo"))</f>
        <v>Sem informação</v>
      </c>
      <c r="AH631" s="58" t="s">
        <v>1306</v>
      </c>
      <c r="AJ631" s="58" t="s">
        <v>164</v>
      </c>
      <c r="AK631" s="58" t="s">
        <v>84</v>
      </c>
      <c r="AL631" s="58" t="s">
        <v>248</v>
      </c>
      <c r="AM631" s="115" t="s">
        <v>69</v>
      </c>
      <c r="AN631" s="115" t="s">
        <v>69</v>
      </c>
      <c r="AO631" s="172" t="s">
        <v>3555</v>
      </c>
      <c r="AP631" s="143">
        <f ca="1">CONTRATOS[[#This Row],[TÉRMINO]]-TODAY()</f>
        <v>-1418</v>
      </c>
      <c r="AQ631" s="58" t="str">
        <f>IF(YEAR(CONTRATOS[[#This Row],[TÉRMINO]])=2024,INT((MONTH(CONTRATOS[[#This Row],[TÉRMINO]])+2)/3),"")</f>
        <v/>
      </c>
      <c r="AR631" s="58"/>
      <c r="AS631" s="58" t="str">
        <f ca="1">IF(TODAY()-AB631&gt;365,"Iniciar Processo de Reajuste","Aguardar anualidade")</f>
        <v>Iniciar Processo de Reajuste</v>
      </c>
      <c r="AT631" s="58" t="str">
        <f>_xlfn.CONCAT(TEXT(B631,"000"),"/",C631)</f>
        <v>027/2021</v>
      </c>
      <c r="AU631" s="58"/>
      <c r="AV631" s="58" t="str" cm="1">
        <f t="array" ref="AV631">IF(CONTRATOS[[#This Row],[NOME DO FISCAL ]]="Sem indicação",
   CONTRATOS[[#This Row],[NOME DO FISCAL ]],
   _xlfn.LET(
      _xlpm.s, " "&amp;TRIM(CONTRATOS[[#This Row],[NOME DO FISCAL ]]),
      _xlpm.n, LEN(_xlpm.s)-1,
      _xlpm.idx, _xlfn.SEQUENCE(1,_xlpm.n),
      _xlpm.letras, IF(MID(_xlpm.s,_xlpm.idx,1)=" ", MID(_xlpm.s,_xlpm.idx+1,1), ""),
      _xlfn.TEXTJOIN("",TRUE,_xlpm.letras)
   )
)</f>
        <v>JVFA</v>
      </c>
      <c r="AW631" s="57" t="str">
        <f>IF(CONTRATOS[[#This Row],[FISCAL DEMANDANTE]]="sem indicação",CONTRATOS[[#This Row],[FISCAL TECNICO]],CONTRATOS[[#This Row],[FISCAL DEMANDANTE]])</f>
        <v>Joao Victor Ferreira Almeida</v>
      </c>
      <c r="AX631" s="540" t="str" cm="1">
        <f t="array" ref="AX63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31" s="58" t="str">
        <f>_xlfn.CONCAT(CONTRATOS[[#This Row],[ARP ou CONTRATO]],CONTRATOS[[#This Row],[N°ANO]])</f>
        <v>Contrato027/2021</v>
      </c>
      <c r="AZ631" s="293" t="str">
        <f>IF(ISNUMBER(FIND("8.666",AA631)),
"Nos termos da Portaria n° 3.615/2021-GP, a prorrogação de contratos administrativos deverá ser instaurada com antecedência mínima de 60 (sessenta) dias do término da vigência, mediante envio do respectivo expediente à SEADM, via SEI.",
IF(ISNUMBER(FIND("14.133",AA631)),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31" s="556"/>
    </row>
    <row r="632" spans="1:53" ht="60">
      <c r="A632" s="58" t="s">
        <v>2276</v>
      </c>
      <c r="B632" s="57" t="s">
        <v>304</v>
      </c>
      <c r="C632" s="114">
        <v>2023</v>
      </c>
      <c r="D632" s="57" t="s">
        <v>3556</v>
      </c>
      <c r="E632" s="58" t="s">
        <v>3557</v>
      </c>
      <c r="F632" s="59" t="s">
        <v>3558</v>
      </c>
      <c r="G632" s="115" t="s">
        <v>1658</v>
      </c>
      <c r="H632" s="58" t="s">
        <v>132</v>
      </c>
      <c r="I632" s="60" t="s">
        <v>133</v>
      </c>
      <c r="J632" s="61">
        <v>45054</v>
      </c>
      <c r="K632" s="62" t="str">
        <f>TEXT(J632,"DD/MM/AA")</f>
        <v>08/05/23</v>
      </c>
      <c r="L632" s="61">
        <v>45054</v>
      </c>
      <c r="M632" s="63" t="str">
        <f>TEXT(L632,"DD/MM/AA")</f>
        <v>08/05/23</v>
      </c>
      <c r="N632" s="115">
        <f>_xlfn.DAYS(CONTRATOS[[#This Row],[TÉRMINO]],CONTRATOS[[#This Row],[INÍCIO]])</f>
        <v>0</v>
      </c>
      <c r="O632" s="64" t="str">
        <f ca="1">IF(ISBLANK(CONTRATOS[[#This Row],[TÉRMINO]]),"-",IF(ISNUMBER(CONTRATOS[[#This Row],[TÉRMINO]]),IF(CONTRATOS[[#This Row],[TÉRMINO]]&lt;TODAY(),"EXPIRADO",CONTRATOS[[#This Row],[TÉRMINO]]-TODAY()),"INDETERMINADO"))</f>
        <v>EXPIRADO</v>
      </c>
      <c r="P632" s="64" t="str">
        <f ca="1">IF(O632="EXPIRADO","EXPIRADO",(IF(O632&lt;=30,"INFERIOR A 30 DIAS",(IF(O632&lt;=60,"INFERIOR A 60 DIAS",(IF(O632&lt;=90,"INFERIOR A 90 DIAS",(IF(O632&lt;=120,"INFERIOR A 120 DIAS",(IF(O632&lt;150,"INFERIOR A 150 DIAS",(IF(O632=150,"150 DIAS","SUPERIOR A 150 DIAS")))))))))))))</f>
        <v>EXPIRADO</v>
      </c>
      <c r="Q632" s="64" t="str">
        <f ca="1">IF(CONTRATOS[[#This Row],[TÉRMINO]]="","VIGENTE",IF(CONTRATOS[[#This Row],[TÉRMINO]]&gt;=TODAY(),"VIGENTE","EXPIRADO"))</f>
        <v>EXPIRADO</v>
      </c>
      <c r="R632" s="293">
        <v>1041.4000000000001</v>
      </c>
      <c r="S632" s="65" t="s">
        <v>3303</v>
      </c>
      <c r="T632" s="66">
        <f>IF(LEFT(AY632,3)="ARP",
    0,
    IFERROR(VLOOKUP(AY632,'M.11 Contratos execução'!A:V,17,FALSE),0)
)</f>
        <v>0</v>
      </c>
      <c r="U632" s="58" t="s">
        <v>78</v>
      </c>
      <c r="V632" s="58" t="s">
        <v>3559</v>
      </c>
      <c r="W632" s="96" t="str" cm="1">
        <f t="array" ref="W63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32" s="96">
        <f>CONTRATOS[[#This Row],[VALOR GLOBAL INICIAL]]</f>
        <v>1041.4000000000001</v>
      </c>
      <c r="Y632" s="67"/>
      <c r="AA632" s="58" t="s">
        <v>64</v>
      </c>
      <c r="AB632" s="58"/>
      <c r="AC632" s="58"/>
      <c r="AD632" s="116" t="str">
        <f>IF(CONTRATOS[[#This Row],[DIAS_CONTRATO]]&lt;=1800,"PRAZO LEGAL",IF(CONTRATOS[[#This Row],[DIAS_CONTRATO]]&lt;=2130,"EXCEPCIONAL","EMERGENCIAL"))</f>
        <v>PRAZO LEGAL</v>
      </c>
      <c r="AE632" s="58" t="str">
        <f>YEAR(L632) &amp; " - " &amp; IF(MONTH(L632)&lt;=3, "1º Trimestre", IF(MONTH(L632)&lt;=6, "2º Trimestre", IF(MONTH(L632)&lt;=9, "3º Trimestre", IF(MONTH(L632)&lt;=12, "4º Trimestre"))))</f>
        <v>2023 - 2º Trimestre</v>
      </c>
      <c r="AF632" s="130">
        <f>CONTRATOS[[#This Row],[TÉRMINO]]-60</f>
        <v>44994</v>
      </c>
      <c r="AG632" s="116" t="str">
        <f>IF(Z632="","Sem informação", IF(Z632&lt;=AF632, "Dentro do prazo", "Fora do prazo"))</f>
        <v>Sem informação</v>
      </c>
      <c r="AH632" s="58"/>
      <c r="AJ632" s="58" t="s">
        <v>138</v>
      </c>
      <c r="AK632" s="58" t="s">
        <v>138</v>
      </c>
      <c r="AL632" s="58" t="s">
        <v>69</v>
      </c>
      <c r="AM632" s="115" t="s">
        <v>69</v>
      </c>
      <c r="AN632" s="115" t="s">
        <v>69</v>
      </c>
      <c r="AO632" s="134" t="s">
        <v>2457</v>
      </c>
      <c r="AP632" s="143">
        <f ca="1">CONTRATOS[[#This Row],[TÉRMINO]]-TODAY()</f>
        <v>-1120</v>
      </c>
      <c r="AQ632" s="58" t="str">
        <f>IF(YEAR(CONTRATOS[[#This Row],[TÉRMINO]])=2024,INT((MONTH(CONTRATOS[[#This Row],[TÉRMINO]])+2)/3),"")</f>
        <v/>
      </c>
      <c r="AR632" s="58"/>
      <c r="AS632" s="58" t="str">
        <f ca="1">IF(TODAY()-AB632&gt;365,"Iniciar Processo de Reajuste","Aguardar anualidade")</f>
        <v>Iniciar Processo de Reajuste</v>
      </c>
      <c r="AT632" s="58" t="str">
        <f>_xlfn.CONCAT(TEXT(B632,"000"),"/",C632)</f>
        <v>030/2023</v>
      </c>
      <c r="AU632" s="58"/>
      <c r="AV632" s="58" t="str" cm="1">
        <f t="array" ref="AV632">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32" s="57" t="str">
        <f>IF(CONTRATOS[[#This Row],[FISCAL DEMANDANTE]]="sem indicação",CONTRATOS[[#This Row],[FISCAL TECNICO]],CONTRATOS[[#This Row],[FISCAL DEMANDANTE]])</f>
        <v>Jose Nasareno de Macedo Silva</v>
      </c>
      <c r="AX632" s="540" t="str" cm="1">
        <f t="array" ref="AX63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32" s="58" t="str">
        <f>_xlfn.CONCAT(CONTRATOS[[#This Row],[ARP ou CONTRATO]],CONTRATOS[[#This Row],[N°ANO]])</f>
        <v>Contrato030/2023</v>
      </c>
      <c r="AZ632" s="293" t="str">
        <f>IF(ISNUMBER(FIND("8.666",AA632)),
"Nos termos da Portaria n° 3.615/2021-GP, a prorrogação de contratos administrativos deverá ser instaurada com antecedência mínima de 60 (sessenta) dias do término da vigência, mediante envio do respectivo expediente à SEADM, via SEI.",
IF(ISNUMBER(FIND("14.133",AA632)),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32" s="556"/>
    </row>
    <row r="633" spans="1:53" ht="60">
      <c r="A633" s="58" t="s">
        <v>2276</v>
      </c>
      <c r="B633" s="57" t="s">
        <v>312</v>
      </c>
      <c r="C633" s="114">
        <v>2023</v>
      </c>
      <c r="D633" s="57" t="s">
        <v>3560</v>
      </c>
      <c r="E633" s="58" t="s">
        <v>3561</v>
      </c>
      <c r="F633" s="59" t="s">
        <v>3558</v>
      </c>
      <c r="G633" s="115" t="s">
        <v>1658</v>
      </c>
      <c r="H633" s="58" t="s">
        <v>132</v>
      </c>
      <c r="I633" s="60" t="s">
        <v>133</v>
      </c>
      <c r="J633" s="61">
        <v>45063</v>
      </c>
      <c r="K633" s="62" t="str">
        <f>TEXT(J633,"DD/MM/AA")</f>
        <v>17/05/23</v>
      </c>
      <c r="L633" s="61">
        <v>45063</v>
      </c>
      <c r="M633" s="63" t="str">
        <f>TEXT(L633,"DD/MM/AA")</f>
        <v>17/05/23</v>
      </c>
      <c r="N633" s="115">
        <f>_xlfn.DAYS(CONTRATOS[[#This Row],[TÉRMINO]],CONTRATOS[[#This Row],[INÍCIO]])</f>
        <v>0</v>
      </c>
      <c r="O633" s="64" t="str">
        <f ca="1">IF(ISBLANK(CONTRATOS[[#This Row],[TÉRMINO]]),"-",IF(ISNUMBER(CONTRATOS[[#This Row],[TÉRMINO]]),IF(CONTRATOS[[#This Row],[TÉRMINO]]&lt;TODAY(),"EXPIRADO",CONTRATOS[[#This Row],[TÉRMINO]]-TODAY()),"INDETERMINADO"))</f>
        <v>EXPIRADO</v>
      </c>
      <c r="P633" s="64" t="str">
        <f ca="1">IF(O633="EXPIRADO","EXPIRADO",(IF(O633&lt;=30,"INFERIOR A 30 DIAS",(IF(O633&lt;=60,"INFERIOR A 60 DIAS",(IF(O633&lt;=90,"INFERIOR A 90 DIAS",(IF(O633&lt;=120,"INFERIOR A 120 DIAS",(IF(O633&lt;150,"INFERIOR A 150 DIAS",(IF(O633=150,"150 DIAS","SUPERIOR A 150 DIAS")))))))))))))</f>
        <v>EXPIRADO</v>
      </c>
      <c r="Q633" s="64" t="str">
        <f ca="1">IF(CONTRATOS[[#This Row],[TÉRMINO]]="","VIGENTE",IF(CONTRATOS[[#This Row],[TÉRMINO]]&gt;=TODAY(),"VIGENTE","EXPIRADO"))</f>
        <v>EXPIRADO</v>
      </c>
      <c r="R633" s="293">
        <v>1098.3699999999999</v>
      </c>
      <c r="S633" s="65" t="s">
        <v>3303</v>
      </c>
      <c r="T633" s="66">
        <f>IF(LEFT(AY633,3)="ARP",
    0,
    IFERROR(VLOOKUP(AY633,'M.11 Contratos execução'!A:V,17,FALSE),0)
)</f>
        <v>0</v>
      </c>
      <c r="U633" s="58" t="s">
        <v>78</v>
      </c>
      <c r="V633" s="58" t="s">
        <v>3562</v>
      </c>
      <c r="W633" s="96" t="str" cm="1">
        <f t="array" ref="W63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33" s="96">
        <f>CONTRATOS[[#This Row],[VALOR GLOBAL INICIAL]]</f>
        <v>1098.3699999999999</v>
      </c>
      <c r="Y633" s="67"/>
      <c r="AA633" s="58" t="s">
        <v>64</v>
      </c>
      <c r="AB633" s="58"/>
      <c r="AC633" s="58"/>
      <c r="AD633" s="116" t="str">
        <f>IF(CONTRATOS[[#This Row],[DIAS_CONTRATO]]&lt;=1800,"PRAZO LEGAL",IF(CONTRATOS[[#This Row],[DIAS_CONTRATO]]&lt;=2130,"EXCEPCIONAL","EMERGENCIAL"))</f>
        <v>PRAZO LEGAL</v>
      </c>
      <c r="AE633" s="58" t="str">
        <f>YEAR(L633) &amp; " - " &amp; IF(MONTH(L633)&lt;=3, "1º Trimestre", IF(MONTH(L633)&lt;=6, "2º Trimestre", IF(MONTH(L633)&lt;=9, "3º Trimestre", IF(MONTH(L633)&lt;=12, "4º Trimestre"))))</f>
        <v>2023 - 2º Trimestre</v>
      </c>
      <c r="AF633" s="130">
        <f>CONTRATOS[[#This Row],[TÉRMINO]]-60</f>
        <v>45003</v>
      </c>
      <c r="AG633" s="116" t="str">
        <f>IF(Z633="","Sem informação", IF(Z633&lt;=AF633, "Dentro do prazo", "Fora do prazo"))</f>
        <v>Sem informação</v>
      </c>
      <c r="AH633" s="58"/>
      <c r="AJ633" s="58" t="s">
        <v>138</v>
      </c>
      <c r="AK633" s="58" t="s">
        <v>138</v>
      </c>
      <c r="AL633" s="58" t="s">
        <v>69</v>
      </c>
      <c r="AM633" s="115" t="s">
        <v>69</v>
      </c>
      <c r="AN633" s="115" t="s">
        <v>69</v>
      </c>
      <c r="AO633" s="134" t="s">
        <v>2457</v>
      </c>
      <c r="AP633" s="143">
        <f ca="1">CONTRATOS[[#This Row],[TÉRMINO]]-TODAY()</f>
        <v>-1111</v>
      </c>
      <c r="AQ633" s="58" t="str">
        <f>IF(YEAR(CONTRATOS[[#This Row],[TÉRMINO]])=2024,INT((MONTH(CONTRATOS[[#This Row],[TÉRMINO]])+2)/3),"")</f>
        <v/>
      </c>
      <c r="AR633" s="58"/>
      <c r="AS633" s="58" t="str">
        <f ca="1">IF(TODAY()-AB633&gt;365,"Iniciar Processo de Reajuste","Aguardar anualidade")</f>
        <v>Iniciar Processo de Reajuste</v>
      </c>
      <c r="AT633" s="58" t="str">
        <f>_xlfn.CONCAT(TEXT(B633,"000"),"/",C633)</f>
        <v>031/2023</v>
      </c>
      <c r="AU633" s="58"/>
      <c r="AV633" s="58" t="str" cm="1">
        <f t="array" ref="AV633">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33" s="57" t="str">
        <f>IF(CONTRATOS[[#This Row],[FISCAL DEMANDANTE]]="sem indicação",CONTRATOS[[#This Row],[FISCAL TECNICO]],CONTRATOS[[#This Row],[FISCAL DEMANDANTE]])</f>
        <v>Jose Nasareno de Macedo Silva</v>
      </c>
      <c r="AX633" s="540" t="str" cm="1">
        <f t="array" ref="AX63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33" s="58" t="str">
        <f>_xlfn.CONCAT(CONTRATOS[[#This Row],[ARP ou CONTRATO]],CONTRATOS[[#This Row],[N°ANO]])</f>
        <v>Contrato031/2023</v>
      </c>
      <c r="AZ633" s="293" t="str">
        <f>IF(ISNUMBER(FIND("8.666",AA633)),
"Nos termos da Portaria n° 3.615/2021-GP, a prorrogação de contratos administrativos deverá ser instaurada com antecedência mínima de 60 (sessenta) dias do término da vigência, mediante envio do respectivo expediente à SEADM, via SEI.",
IF(ISNUMBER(FIND("14.133",AA633)),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33" s="556"/>
    </row>
    <row r="634" spans="1:53" ht="60">
      <c r="A634" s="58" t="s">
        <v>2276</v>
      </c>
      <c r="B634" s="57" t="s">
        <v>317</v>
      </c>
      <c r="C634" s="114">
        <v>2023</v>
      </c>
      <c r="D634" s="57" t="s">
        <v>3563</v>
      </c>
      <c r="E634" s="58" t="s">
        <v>3564</v>
      </c>
      <c r="F634" s="59" t="s">
        <v>3558</v>
      </c>
      <c r="G634" s="115" t="s">
        <v>1658</v>
      </c>
      <c r="H634" s="58" t="s">
        <v>132</v>
      </c>
      <c r="I634" s="60" t="s">
        <v>133</v>
      </c>
      <c r="J634" s="61">
        <v>45055</v>
      </c>
      <c r="K634" s="62" t="str">
        <f>TEXT(J634,"DD/MM/AA")</f>
        <v>09/05/23</v>
      </c>
      <c r="L634" s="61">
        <v>45055</v>
      </c>
      <c r="M634" s="63" t="str">
        <f>TEXT(L634,"DD/MM/AA")</f>
        <v>09/05/23</v>
      </c>
      <c r="N634" s="115">
        <f>_xlfn.DAYS(CONTRATOS[[#This Row],[TÉRMINO]],CONTRATOS[[#This Row],[INÍCIO]])</f>
        <v>0</v>
      </c>
      <c r="O634" s="64" t="str">
        <f ca="1">IF(ISBLANK(CONTRATOS[[#This Row],[TÉRMINO]]),"-",IF(ISNUMBER(CONTRATOS[[#This Row],[TÉRMINO]]),IF(CONTRATOS[[#This Row],[TÉRMINO]]&lt;TODAY(),"EXPIRADO",CONTRATOS[[#This Row],[TÉRMINO]]-TODAY()),"INDETERMINADO"))</f>
        <v>EXPIRADO</v>
      </c>
      <c r="P634" s="64" t="str">
        <f ca="1">IF(O634="EXPIRADO","EXPIRADO",(IF(O634&lt;=30,"INFERIOR A 30 DIAS",(IF(O634&lt;=60,"INFERIOR A 60 DIAS",(IF(O634&lt;=90,"INFERIOR A 90 DIAS",(IF(O634&lt;=120,"INFERIOR A 120 DIAS",(IF(O634&lt;150,"INFERIOR A 150 DIAS",(IF(O634=150,"150 DIAS","SUPERIOR A 150 DIAS")))))))))))))</f>
        <v>EXPIRADO</v>
      </c>
      <c r="Q634" s="64" t="str">
        <f ca="1">IF(CONTRATOS[[#This Row],[TÉRMINO]]="","VIGENTE",IF(CONTRATOS[[#This Row],[TÉRMINO]]&gt;=TODAY(),"VIGENTE","EXPIRADO"))</f>
        <v>EXPIRADO</v>
      </c>
      <c r="R634" s="293">
        <v>1744.72</v>
      </c>
      <c r="S634" s="65" t="s">
        <v>3303</v>
      </c>
      <c r="T634" s="66">
        <f>IF(LEFT(AY634,3)="ARP",
    0,
    IFERROR(VLOOKUP(AY634,'M.11 Contratos execução'!A:V,17,FALSE),0)
)</f>
        <v>0</v>
      </c>
      <c r="U634" s="58" t="s">
        <v>78</v>
      </c>
      <c r="V634" s="58" t="s">
        <v>3565</v>
      </c>
      <c r="W634" s="96" t="str" cm="1">
        <f t="array" ref="W63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34" s="96">
        <f>CONTRATOS[[#This Row],[VALOR GLOBAL INICIAL]]</f>
        <v>1744.72</v>
      </c>
      <c r="Y634" s="67"/>
      <c r="AA634" s="58" t="s">
        <v>64</v>
      </c>
      <c r="AB634" s="58"/>
      <c r="AC634" s="58"/>
      <c r="AD634" s="116" t="str">
        <f>IF(CONTRATOS[[#This Row],[DIAS_CONTRATO]]&lt;=1800,"PRAZO LEGAL",IF(CONTRATOS[[#This Row],[DIAS_CONTRATO]]&lt;=2130,"EXCEPCIONAL","EMERGENCIAL"))</f>
        <v>PRAZO LEGAL</v>
      </c>
      <c r="AE634" s="58" t="str">
        <f>YEAR(L634) &amp; " - " &amp; IF(MONTH(L634)&lt;=3, "1º Trimestre", IF(MONTH(L634)&lt;=6, "2º Trimestre", IF(MONTH(L634)&lt;=9, "3º Trimestre", IF(MONTH(L634)&lt;=12, "4º Trimestre"))))</f>
        <v>2023 - 2º Trimestre</v>
      </c>
      <c r="AF634" s="130">
        <f>CONTRATOS[[#This Row],[TÉRMINO]]-60</f>
        <v>44995</v>
      </c>
      <c r="AG634" s="116" t="str">
        <f>IF(Z634="","Sem informação", IF(Z634&lt;=AF634, "Dentro do prazo", "Fora do prazo"))</f>
        <v>Sem informação</v>
      </c>
      <c r="AH634" s="58"/>
      <c r="AJ634" s="58" t="s">
        <v>138</v>
      </c>
      <c r="AK634" s="58" t="s">
        <v>138</v>
      </c>
      <c r="AL634" s="58" t="s">
        <v>69</v>
      </c>
      <c r="AM634" s="115" t="s">
        <v>69</v>
      </c>
      <c r="AN634" s="115" t="s">
        <v>69</v>
      </c>
      <c r="AO634" s="134" t="s">
        <v>2457</v>
      </c>
      <c r="AP634" s="143">
        <f ca="1">CONTRATOS[[#This Row],[TÉRMINO]]-TODAY()</f>
        <v>-1119</v>
      </c>
      <c r="AQ634" s="58" t="str">
        <f>IF(YEAR(CONTRATOS[[#This Row],[TÉRMINO]])=2024,INT((MONTH(CONTRATOS[[#This Row],[TÉRMINO]])+2)/3),"")</f>
        <v/>
      </c>
      <c r="AR634" s="58"/>
      <c r="AS634" s="58" t="str">
        <f ca="1">IF(TODAY()-AB634&gt;365,"Iniciar Processo de Reajuste","Aguardar anualidade")</f>
        <v>Iniciar Processo de Reajuste</v>
      </c>
      <c r="AT634" s="58" t="str">
        <f>_xlfn.CONCAT(TEXT(B634,"000"),"/",C634)</f>
        <v>032/2023</v>
      </c>
      <c r="AU634" s="58"/>
      <c r="AV634" s="58" t="str" cm="1">
        <f t="array" ref="AV634">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34" s="57" t="str">
        <f>IF(CONTRATOS[[#This Row],[FISCAL DEMANDANTE]]="sem indicação",CONTRATOS[[#This Row],[FISCAL TECNICO]],CONTRATOS[[#This Row],[FISCAL DEMANDANTE]])</f>
        <v>Jose Nasareno de Macedo Silva</v>
      </c>
      <c r="AX634" s="540" t="str" cm="1">
        <f t="array" ref="AX63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34" s="58" t="str">
        <f>_xlfn.CONCAT(CONTRATOS[[#This Row],[ARP ou CONTRATO]],CONTRATOS[[#This Row],[N°ANO]])</f>
        <v>Contrato032/2023</v>
      </c>
      <c r="AZ634" s="293" t="str">
        <f>IF(ISNUMBER(FIND("8.666",AA634)),
"Nos termos da Portaria n° 3.615/2021-GP, a prorrogação de contratos administrativos deverá ser instaurada com antecedência mínima de 60 (sessenta) dias do término da vigência, mediante envio do respectivo expediente à SEADM, via SEI.",
IF(ISNUMBER(FIND("14.133",AA634)),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34" s="556"/>
    </row>
    <row r="635" spans="1:53" ht="60">
      <c r="A635" s="58" t="s">
        <v>2276</v>
      </c>
      <c r="B635" s="57" t="s">
        <v>263</v>
      </c>
      <c r="C635" s="114">
        <v>2023</v>
      </c>
      <c r="D635" s="57" t="s">
        <v>3566</v>
      </c>
      <c r="E635" s="58" t="s">
        <v>3567</v>
      </c>
      <c r="F635" s="59" t="s">
        <v>3307</v>
      </c>
      <c r="G635" s="115" t="s">
        <v>1658</v>
      </c>
      <c r="H635" s="58" t="s">
        <v>132</v>
      </c>
      <c r="I635" s="60" t="s">
        <v>133</v>
      </c>
      <c r="J635" s="61">
        <v>45069</v>
      </c>
      <c r="K635" s="62" t="str">
        <f>TEXT(J635,"DD/MM/AA")</f>
        <v>23/05/23</v>
      </c>
      <c r="L635" s="61">
        <v>45069</v>
      </c>
      <c r="M635" s="63" t="str">
        <f>TEXT(L635,"DD/MM/AA")</f>
        <v>23/05/23</v>
      </c>
      <c r="N635" s="115">
        <f>_xlfn.DAYS(CONTRATOS[[#This Row],[TÉRMINO]],CONTRATOS[[#This Row],[INÍCIO]])</f>
        <v>0</v>
      </c>
      <c r="O635" s="64" t="str">
        <f ca="1">IF(ISBLANK(CONTRATOS[[#This Row],[TÉRMINO]]),"-",IF(ISNUMBER(CONTRATOS[[#This Row],[TÉRMINO]]),IF(CONTRATOS[[#This Row],[TÉRMINO]]&lt;TODAY(),"EXPIRADO",CONTRATOS[[#This Row],[TÉRMINO]]-TODAY()),"INDETERMINADO"))</f>
        <v>EXPIRADO</v>
      </c>
      <c r="P635" s="64" t="str">
        <f ca="1">IF(O635="EXPIRADO","EXPIRADO",(IF(O635&lt;=30,"INFERIOR A 30 DIAS",(IF(O635&lt;=60,"INFERIOR A 60 DIAS",(IF(O635&lt;=90,"INFERIOR A 90 DIAS",(IF(O635&lt;=120,"INFERIOR A 120 DIAS",(IF(O635&lt;150,"INFERIOR A 150 DIAS",(IF(O635=150,"150 DIAS","SUPERIOR A 150 DIAS")))))))))))))</f>
        <v>EXPIRADO</v>
      </c>
      <c r="Q635" s="64" t="str">
        <f ca="1">IF(CONTRATOS[[#This Row],[TÉRMINO]]="","VIGENTE",IF(CONTRATOS[[#This Row],[TÉRMINO]]&gt;=TODAY(),"VIGENTE","EXPIRADO"))</f>
        <v>EXPIRADO</v>
      </c>
      <c r="R635" s="293">
        <v>1456.95</v>
      </c>
      <c r="S635" s="65" t="s">
        <v>3303</v>
      </c>
      <c r="T635" s="66">
        <f>IF(LEFT(AY635,3)="ARP",
    0,
    IFERROR(VLOOKUP(AY635,'M.11 Contratos execução'!A:V,17,FALSE),0)
)</f>
        <v>0</v>
      </c>
      <c r="U635" s="58" t="s">
        <v>78</v>
      </c>
      <c r="V635" s="58" t="s">
        <v>3568</v>
      </c>
      <c r="W635" s="96" t="str" cm="1">
        <f t="array" ref="W63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35" s="96">
        <f>CONTRATOS[[#This Row],[VALOR GLOBAL INICIAL]]</f>
        <v>1456.95</v>
      </c>
      <c r="Y635" s="67"/>
      <c r="AA635" s="58" t="s">
        <v>64</v>
      </c>
      <c r="AB635" s="58"/>
      <c r="AC635" s="58"/>
      <c r="AD635" s="116" t="str">
        <f>IF(CONTRATOS[[#This Row],[DIAS_CONTRATO]]&lt;=1800,"PRAZO LEGAL",IF(CONTRATOS[[#This Row],[DIAS_CONTRATO]]&lt;=2130,"EXCEPCIONAL","EMERGENCIAL"))</f>
        <v>PRAZO LEGAL</v>
      </c>
      <c r="AE635" s="58" t="str">
        <f>YEAR(L635) &amp; " - " &amp; IF(MONTH(L635)&lt;=3, "1º Trimestre", IF(MONTH(L635)&lt;=6, "2º Trimestre", IF(MONTH(L635)&lt;=9, "3º Trimestre", IF(MONTH(L635)&lt;=12, "4º Trimestre"))))</f>
        <v>2023 - 2º Trimestre</v>
      </c>
      <c r="AF635" s="130">
        <f>CONTRATOS[[#This Row],[TÉRMINO]]-60</f>
        <v>45009</v>
      </c>
      <c r="AG635" s="116" t="str">
        <f>IF(Z635="","Sem informação", IF(Z635&lt;=AF635, "Dentro do prazo", "Fora do prazo"))</f>
        <v>Sem informação</v>
      </c>
      <c r="AH635" s="58"/>
      <c r="AJ635" s="58" t="s">
        <v>138</v>
      </c>
      <c r="AK635" s="58" t="s">
        <v>138</v>
      </c>
      <c r="AL635" s="58" t="s">
        <v>69</v>
      </c>
      <c r="AM635" s="115" t="s">
        <v>69</v>
      </c>
      <c r="AN635" s="115" t="s">
        <v>69</v>
      </c>
      <c r="AO635" s="134" t="s">
        <v>2457</v>
      </c>
      <c r="AP635" s="143">
        <f ca="1">CONTRATOS[[#This Row],[TÉRMINO]]-TODAY()</f>
        <v>-1105</v>
      </c>
      <c r="AQ635" s="58" t="str">
        <f>IF(YEAR(CONTRATOS[[#This Row],[TÉRMINO]])=2024,INT((MONTH(CONTRATOS[[#This Row],[TÉRMINO]])+2)/3),"")</f>
        <v/>
      </c>
      <c r="AR635" s="58"/>
      <c r="AS635" s="58" t="str">
        <f ca="1">IF(TODAY()-AB635&gt;365,"Iniciar Processo de Reajuste","Aguardar anualidade")</f>
        <v>Iniciar Processo de Reajuste</v>
      </c>
      <c r="AT635" s="58" t="str">
        <f>_xlfn.CONCAT(TEXT(B635,"000"),"/",C635)</f>
        <v>034/2023</v>
      </c>
      <c r="AU635" s="58"/>
      <c r="AV635" s="58" t="str" cm="1">
        <f t="array" ref="AV635">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35" s="57" t="str">
        <f>IF(CONTRATOS[[#This Row],[FISCAL DEMANDANTE]]="sem indicação",CONTRATOS[[#This Row],[FISCAL TECNICO]],CONTRATOS[[#This Row],[FISCAL DEMANDANTE]])</f>
        <v>Jose Nasareno de Macedo Silva</v>
      </c>
      <c r="AX635" s="540" t="str" cm="1">
        <f t="array" ref="AX63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35" s="58" t="str">
        <f>_xlfn.CONCAT(CONTRATOS[[#This Row],[ARP ou CONTRATO]],CONTRATOS[[#This Row],[N°ANO]])</f>
        <v>Contrato034/2023</v>
      </c>
      <c r="AZ635" s="293" t="str">
        <f>IF(ISNUMBER(FIND("8.666",AA635)),
"Nos termos da Portaria n° 3.615/2021-GP, a prorrogação de contratos administrativos deverá ser instaurada com antecedência mínima de 60 (sessenta) dias do término da vigência, mediante envio do respectivo expediente à SEADM, via SEI.",
IF(ISNUMBER(FIND("14.133",AA635)),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35" s="556"/>
    </row>
    <row r="636" spans="1:53" ht="60">
      <c r="A636" s="58" t="s">
        <v>2276</v>
      </c>
      <c r="B636" s="57" t="s">
        <v>416</v>
      </c>
      <c r="C636" s="114">
        <v>2023</v>
      </c>
      <c r="D636" s="57" t="s">
        <v>3569</v>
      </c>
      <c r="E636" s="58" t="s">
        <v>3570</v>
      </c>
      <c r="F636" s="59" t="s">
        <v>3307</v>
      </c>
      <c r="G636" s="115" t="s">
        <v>1658</v>
      </c>
      <c r="H636" s="58" t="s">
        <v>132</v>
      </c>
      <c r="I636" s="60" t="s">
        <v>133</v>
      </c>
      <c r="J636" s="61">
        <v>45070</v>
      </c>
      <c r="K636" s="62" t="str">
        <f>TEXT(J636,"DD/MM/AA")</f>
        <v>24/05/23</v>
      </c>
      <c r="L636" s="61">
        <v>45070</v>
      </c>
      <c r="M636" s="63" t="str">
        <f>TEXT(L636,"DD/MM/AA")</f>
        <v>24/05/23</v>
      </c>
      <c r="N636" s="115">
        <f>_xlfn.DAYS(CONTRATOS[[#This Row],[TÉRMINO]],CONTRATOS[[#This Row],[INÍCIO]])</f>
        <v>0</v>
      </c>
      <c r="O636" s="64" t="str">
        <f ca="1">IF(ISBLANK(CONTRATOS[[#This Row],[TÉRMINO]]),"-",IF(ISNUMBER(CONTRATOS[[#This Row],[TÉRMINO]]),IF(CONTRATOS[[#This Row],[TÉRMINO]]&lt;TODAY(),"EXPIRADO",CONTRATOS[[#This Row],[TÉRMINO]]-TODAY()),"INDETERMINADO"))</f>
        <v>EXPIRADO</v>
      </c>
      <c r="P636" s="64" t="str">
        <f ca="1">IF(O636="EXPIRADO","EXPIRADO",(IF(O636&lt;=30,"INFERIOR A 30 DIAS",(IF(O636&lt;=60,"INFERIOR A 60 DIAS",(IF(O636&lt;=90,"INFERIOR A 90 DIAS",(IF(O636&lt;=120,"INFERIOR A 120 DIAS",(IF(O636&lt;150,"INFERIOR A 150 DIAS",(IF(O636=150,"150 DIAS","SUPERIOR A 150 DIAS")))))))))))))</f>
        <v>EXPIRADO</v>
      </c>
      <c r="Q636" s="64" t="str">
        <f ca="1">IF(CONTRATOS[[#This Row],[TÉRMINO]]="","VIGENTE",IF(CONTRATOS[[#This Row],[TÉRMINO]]&gt;=TODAY(),"VIGENTE","EXPIRADO"))</f>
        <v>EXPIRADO</v>
      </c>
      <c r="R636" s="293">
        <v>1981.28</v>
      </c>
      <c r="S636" s="65" t="s">
        <v>3303</v>
      </c>
      <c r="T636" s="66">
        <f>IF(LEFT(AY636,3)="ARP",
    0,
    IFERROR(VLOOKUP(AY636,'M.11 Contratos execução'!A:V,17,FALSE),0)
)</f>
        <v>0</v>
      </c>
      <c r="U636" s="58" t="s">
        <v>78</v>
      </c>
      <c r="V636" s="58" t="s">
        <v>3571</v>
      </c>
      <c r="W636" s="96" t="str" cm="1">
        <f t="array" ref="W63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36" s="96">
        <f>CONTRATOS[[#This Row],[VALOR GLOBAL INICIAL]]</f>
        <v>1981.28</v>
      </c>
      <c r="Y636" s="67"/>
      <c r="AA636" s="58" t="s">
        <v>64</v>
      </c>
      <c r="AB636" s="58"/>
      <c r="AC636" s="58"/>
      <c r="AD636" s="116" t="str">
        <f>IF(CONTRATOS[[#This Row],[DIAS_CONTRATO]]&lt;=1800,"PRAZO LEGAL",IF(CONTRATOS[[#This Row],[DIAS_CONTRATO]]&lt;=2130,"EXCEPCIONAL","EMERGENCIAL"))</f>
        <v>PRAZO LEGAL</v>
      </c>
      <c r="AE636" s="58" t="str">
        <f>YEAR(L636) &amp; " - " &amp; IF(MONTH(L636)&lt;=3, "1º Trimestre", IF(MONTH(L636)&lt;=6, "2º Trimestre", IF(MONTH(L636)&lt;=9, "3º Trimestre", IF(MONTH(L636)&lt;=12, "4º Trimestre"))))</f>
        <v>2023 - 2º Trimestre</v>
      </c>
      <c r="AF636" s="130">
        <f>CONTRATOS[[#This Row],[TÉRMINO]]-60</f>
        <v>45010</v>
      </c>
      <c r="AG636" s="116" t="str">
        <f>IF(Z636="","Sem informação", IF(Z636&lt;=AF636, "Dentro do prazo", "Fora do prazo"))</f>
        <v>Sem informação</v>
      </c>
      <c r="AH636" s="58"/>
      <c r="AJ636" s="58" t="s">
        <v>138</v>
      </c>
      <c r="AK636" s="58" t="s">
        <v>138</v>
      </c>
      <c r="AL636" s="58" t="s">
        <v>69</v>
      </c>
      <c r="AM636" s="115" t="s">
        <v>69</v>
      </c>
      <c r="AN636" s="115" t="s">
        <v>69</v>
      </c>
      <c r="AO636" s="134" t="s">
        <v>2457</v>
      </c>
      <c r="AP636" s="143">
        <f ca="1">CONTRATOS[[#This Row],[TÉRMINO]]-TODAY()</f>
        <v>-1104</v>
      </c>
      <c r="AQ636" s="58" t="str">
        <f>IF(YEAR(CONTRATOS[[#This Row],[TÉRMINO]])=2024,INT((MONTH(CONTRATOS[[#This Row],[TÉRMINO]])+2)/3),"")</f>
        <v/>
      </c>
      <c r="AR636" s="58"/>
      <c r="AS636" s="58" t="str">
        <f ca="1">IF(TODAY()-AB636&gt;365,"Iniciar Processo de Reajuste","Aguardar anualidade")</f>
        <v>Iniciar Processo de Reajuste</v>
      </c>
      <c r="AT636" s="58" t="str">
        <f>_xlfn.CONCAT(TEXT(B636,"000"),"/",C636)</f>
        <v>035/2023</v>
      </c>
      <c r="AU636" s="58"/>
      <c r="AV636" s="58" t="str" cm="1">
        <f t="array" ref="AV636">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36" s="57" t="str">
        <f>IF(CONTRATOS[[#This Row],[FISCAL DEMANDANTE]]="sem indicação",CONTRATOS[[#This Row],[FISCAL TECNICO]],CONTRATOS[[#This Row],[FISCAL DEMANDANTE]])</f>
        <v>Jose Nasareno de Macedo Silva</v>
      </c>
      <c r="AX636" s="540" t="str" cm="1">
        <f t="array" ref="AX63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36" s="58" t="str">
        <f>_xlfn.CONCAT(CONTRATOS[[#This Row],[ARP ou CONTRATO]],CONTRATOS[[#This Row],[N°ANO]])</f>
        <v>Contrato035/2023</v>
      </c>
      <c r="AZ636" s="293" t="str">
        <f>IF(ISNUMBER(FIND("8.666",AA636)),
"Nos termos da Portaria n° 3.615/2021-GP, a prorrogação de contratos administrativos deverá ser instaurada com antecedência mínima de 60 (sessenta) dias do término da vigência, mediante envio do respectivo expediente à SEADM, via SEI.",
IF(ISNUMBER(FIND("14.133",AA636)),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36" s="556"/>
    </row>
    <row r="637" spans="1:53" ht="60">
      <c r="A637" s="58" t="s">
        <v>2276</v>
      </c>
      <c r="B637" s="57" t="s">
        <v>517</v>
      </c>
      <c r="C637" s="114">
        <v>2023</v>
      </c>
      <c r="D637" s="57" t="s">
        <v>3572</v>
      </c>
      <c r="E637" s="58" t="s">
        <v>3310</v>
      </c>
      <c r="F637" s="59" t="s">
        <v>3307</v>
      </c>
      <c r="G637" s="115" t="s">
        <v>1658</v>
      </c>
      <c r="H637" s="58" t="s">
        <v>132</v>
      </c>
      <c r="I637" s="60" t="s">
        <v>133</v>
      </c>
      <c r="J637" s="61">
        <v>45083</v>
      </c>
      <c r="K637" s="62" t="str">
        <f>TEXT(J637,"DD/MM/AA")</f>
        <v>06/06/23</v>
      </c>
      <c r="L637" s="61">
        <v>45083</v>
      </c>
      <c r="M637" s="63" t="str">
        <f>TEXT(L637,"DD/MM/AA")</f>
        <v>06/06/23</v>
      </c>
      <c r="N637" s="115">
        <f>_xlfn.DAYS(CONTRATOS[[#This Row],[TÉRMINO]],CONTRATOS[[#This Row],[INÍCIO]])</f>
        <v>0</v>
      </c>
      <c r="O637" s="64" t="str">
        <f ca="1">IF(ISBLANK(CONTRATOS[[#This Row],[TÉRMINO]]),"-",IF(ISNUMBER(CONTRATOS[[#This Row],[TÉRMINO]]),IF(CONTRATOS[[#This Row],[TÉRMINO]]&lt;TODAY(),"EXPIRADO",CONTRATOS[[#This Row],[TÉRMINO]]-TODAY()),"INDETERMINADO"))</f>
        <v>EXPIRADO</v>
      </c>
      <c r="P637" s="64" t="str">
        <f ca="1">IF(O637="EXPIRADO","EXPIRADO",(IF(O637&lt;=30,"INFERIOR A 30 DIAS",(IF(O637&lt;=60,"INFERIOR A 60 DIAS",(IF(O637&lt;=90,"INFERIOR A 90 DIAS",(IF(O637&lt;=120,"INFERIOR A 120 DIAS",(IF(O637&lt;150,"INFERIOR A 150 DIAS",(IF(O637=150,"150 DIAS","SUPERIOR A 150 DIAS")))))))))))))</f>
        <v>EXPIRADO</v>
      </c>
      <c r="Q637" s="64" t="str">
        <f ca="1">IF(CONTRATOS[[#This Row],[TÉRMINO]]="","VIGENTE",IF(CONTRATOS[[#This Row],[TÉRMINO]]&gt;=TODAY(),"VIGENTE","EXPIRADO"))</f>
        <v>EXPIRADO</v>
      </c>
      <c r="R637" s="293">
        <v>6606.35</v>
      </c>
      <c r="S637" s="65" t="s">
        <v>3303</v>
      </c>
      <c r="T637" s="66">
        <f>IF(LEFT(AY637,3)="ARP",
    0,
    IFERROR(VLOOKUP(AY637,'M.11 Contratos execução'!A:V,17,FALSE),0)
)</f>
        <v>0</v>
      </c>
      <c r="U637" s="58" t="s">
        <v>78</v>
      </c>
      <c r="V637" s="58" t="s">
        <v>3573</v>
      </c>
      <c r="W637" s="96" t="str" cm="1">
        <f t="array" ref="W63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37" s="96">
        <f>CONTRATOS[[#This Row],[VALOR GLOBAL INICIAL]]</f>
        <v>6606.35</v>
      </c>
      <c r="Y637" s="67"/>
      <c r="AA637" s="58" t="s">
        <v>64</v>
      </c>
      <c r="AB637" s="58"/>
      <c r="AC637" s="58"/>
      <c r="AD637" s="116" t="str">
        <f>IF(CONTRATOS[[#This Row],[DIAS_CONTRATO]]&lt;=1800,"PRAZO LEGAL",IF(CONTRATOS[[#This Row],[DIAS_CONTRATO]]&lt;=2130,"EXCEPCIONAL","EMERGENCIAL"))</f>
        <v>PRAZO LEGAL</v>
      </c>
      <c r="AE637" s="58" t="str">
        <f>YEAR(L637) &amp; " - " &amp; IF(MONTH(L637)&lt;=3, "1º Trimestre", IF(MONTH(L637)&lt;=6, "2º Trimestre", IF(MONTH(L637)&lt;=9, "3º Trimestre", IF(MONTH(L637)&lt;=12, "4º Trimestre"))))</f>
        <v>2023 - 2º Trimestre</v>
      </c>
      <c r="AF637" s="130">
        <f>CONTRATOS[[#This Row],[TÉRMINO]]-60</f>
        <v>45023</v>
      </c>
      <c r="AG637" s="116" t="str">
        <f>IF(Z637="","Sem informação", IF(Z637&lt;=AF637, "Dentro do prazo", "Fora do prazo"))</f>
        <v>Sem informação</v>
      </c>
      <c r="AH637" s="58"/>
      <c r="AJ637" s="58" t="s">
        <v>138</v>
      </c>
      <c r="AK637" s="58" t="s">
        <v>138</v>
      </c>
      <c r="AL637" s="58" t="s">
        <v>69</v>
      </c>
      <c r="AM637" s="115" t="s">
        <v>69</v>
      </c>
      <c r="AN637" s="115" t="s">
        <v>69</v>
      </c>
      <c r="AO637" s="134" t="s">
        <v>2457</v>
      </c>
      <c r="AP637" s="143">
        <f ca="1">CONTRATOS[[#This Row],[TÉRMINO]]-TODAY()</f>
        <v>-1091</v>
      </c>
      <c r="AQ637" s="58" t="str">
        <f>IF(YEAR(CONTRATOS[[#This Row],[TÉRMINO]])=2024,INT((MONTH(CONTRATOS[[#This Row],[TÉRMINO]])+2)/3),"")</f>
        <v/>
      </c>
      <c r="AR637" s="58"/>
      <c r="AS637" s="58" t="str">
        <f ca="1">IF(TODAY()-AB637&gt;365,"Iniciar Processo de Reajuste","Aguardar anualidade")</f>
        <v>Iniciar Processo de Reajuste</v>
      </c>
      <c r="AT637" s="58" t="str">
        <f>_xlfn.CONCAT(TEXT(B637,"000"),"/",C637)</f>
        <v>037/2023</v>
      </c>
      <c r="AU637" s="58"/>
      <c r="AV637" s="58" t="str" cm="1">
        <f t="array" ref="AV637">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37" s="57" t="str">
        <f>IF(CONTRATOS[[#This Row],[FISCAL DEMANDANTE]]="sem indicação",CONTRATOS[[#This Row],[FISCAL TECNICO]],CONTRATOS[[#This Row],[FISCAL DEMANDANTE]])</f>
        <v>Jose Nasareno de Macedo Silva</v>
      </c>
      <c r="AX637" s="540" t="str" cm="1">
        <f t="array" ref="AX63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37" s="58" t="str">
        <f>_xlfn.CONCAT(CONTRATOS[[#This Row],[ARP ou CONTRATO]],CONTRATOS[[#This Row],[N°ANO]])</f>
        <v>Contrato037/2023</v>
      </c>
      <c r="AZ637" s="293" t="str">
        <f>IF(ISNUMBER(FIND("8.666",AA637)),
"Nos termos da Portaria n° 3.615/2021-GP, a prorrogação de contratos administrativos deverá ser instaurada com antecedência mínima de 60 (sessenta) dias do término da vigência, mediante envio do respectivo expediente à SEADM, via SEI.",
IF(ISNUMBER(FIND("14.133",AA637)),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37" s="556"/>
    </row>
    <row r="638" spans="1:53" ht="60">
      <c r="A638" s="58" t="s">
        <v>2276</v>
      </c>
      <c r="B638" s="68" t="s">
        <v>591</v>
      </c>
      <c r="C638" s="69">
        <v>2021</v>
      </c>
      <c r="D638" s="57" t="s">
        <v>3574</v>
      </c>
      <c r="E638" s="58" t="s">
        <v>3575</v>
      </c>
      <c r="F638" s="59" t="s">
        <v>3576</v>
      </c>
      <c r="G638" s="115" t="s">
        <v>277</v>
      </c>
      <c r="H638" s="58" t="s">
        <v>3543</v>
      </c>
      <c r="I638" s="60" t="s">
        <v>377</v>
      </c>
      <c r="J638" s="61">
        <v>44459</v>
      </c>
      <c r="K638" s="62" t="str">
        <f>TEXT(J638,"DD/MM/AA")</f>
        <v>20/09/21</v>
      </c>
      <c r="L638" s="61">
        <v>45004</v>
      </c>
      <c r="M638" s="63" t="str">
        <f>TEXT(L638,"DD/MM/AA")</f>
        <v>19/03/23</v>
      </c>
      <c r="N638" s="62">
        <f>_xlfn.DAYS(CONTRATOS[[#This Row],[TÉRMINO]],CONTRATOS[[#This Row],[INÍCIO]])</f>
        <v>545</v>
      </c>
      <c r="O638" s="64" t="str">
        <f ca="1">IF(ISBLANK(CONTRATOS[[#This Row],[TÉRMINO]]),"-",IF(ISNUMBER(CONTRATOS[[#This Row],[TÉRMINO]]),IF(CONTRATOS[[#This Row],[TÉRMINO]]&lt;TODAY(),"EXPIRADO",CONTRATOS[[#This Row],[TÉRMINO]]-TODAY()),"INDETERMINADO"))</f>
        <v>EXPIRADO</v>
      </c>
      <c r="P638" s="64" t="str">
        <f ca="1">IF(O638="EXPIRADO","EXPIRADO",(IF(O638&lt;=30,"INFERIOR A 30 DIAS",(IF(O638&lt;=60,"INFERIOR A 60 DIAS",(IF(O638&lt;=90,"INFERIOR A 90 DIAS",(IF(O638&lt;=120,"INFERIOR A 120 DIAS",(IF(O638&lt;150,"INFERIOR A 150 DIAS",(IF(O638=150,"150 DIAS","SUPERIOR A 150 DIAS")))))))))))))</f>
        <v>EXPIRADO</v>
      </c>
      <c r="Q638" s="64" t="str">
        <f ca="1">IF(CONTRATOS[[#This Row],[TÉRMINO]]="","VIGENTE",IF(CONTRATOS[[#This Row],[TÉRMINO]]&gt;=TODAY(),"VIGENTE","EXPIRADO"))</f>
        <v>EXPIRADO</v>
      </c>
      <c r="R638" s="72">
        <v>251338.99</v>
      </c>
      <c r="S638" s="65" t="s">
        <v>60</v>
      </c>
      <c r="T638" s="66">
        <f>IF(LEFT(AY638,3)="ARP",
    0,
    IFERROR(VLOOKUP(AY638,'M.11 Contratos execução'!A:V,17,FALSE),0)
)</f>
        <v>0</v>
      </c>
      <c r="U638" s="58" t="s">
        <v>61</v>
      </c>
      <c r="V638" s="58" t="s">
        <v>3577</v>
      </c>
      <c r="W638" s="96" t="str" cm="1">
        <f t="array" ref="W63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38" s="96">
        <f>CONTRATOS[[#This Row],[VALOR GLOBAL INICIAL]]</f>
        <v>251338.99</v>
      </c>
      <c r="Y638" s="67" t="s">
        <v>3578</v>
      </c>
      <c r="Z638" s="158"/>
      <c r="AA638" s="58" t="s">
        <v>64</v>
      </c>
      <c r="AB638" s="58"/>
      <c r="AC638" s="58"/>
      <c r="AD638" s="58" t="str">
        <f>IF(CONTRATOS[[#This Row],[DIAS_CONTRATO]]&lt;=1800,"PRAZO LEGAL",IF(CONTRATOS[[#This Row],[DIAS_CONTRATO]]&lt;=2130,"EXCEPCIONAL","EMERGENCIAL"))</f>
        <v>PRAZO LEGAL</v>
      </c>
      <c r="AE638" s="58" t="str">
        <f>YEAR(L638) &amp; " - " &amp; IF(MONTH(L638)&lt;=3, "1º Trimestre", IF(MONTH(L638)&lt;=6, "2º Trimestre", IF(MONTH(L638)&lt;=9, "3º Trimestre", IF(MONTH(L638)&lt;=12, "4º Trimestre"))))</f>
        <v>2023 - 1º Trimestre</v>
      </c>
      <c r="AF638" s="61">
        <f>CONTRATOS[[#This Row],[TÉRMINO]]-60</f>
        <v>44944</v>
      </c>
      <c r="AG638" s="116" t="str">
        <f>IF(Z638="","Sem informação", IF(Z638&lt;=AF638, "Dentro do prazo", "Fora do prazo"))</f>
        <v>Sem informação</v>
      </c>
      <c r="AH638" s="58" t="s">
        <v>1306</v>
      </c>
      <c r="AJ638" s="58" t="s">
        <v>1796</v>
      </c>
      <c r="AK638" s="58" t="s">
        <v>69</v>
      </c>
      <c r="AL638" s="58" t="s">
        <v>569</v>
      </c>
      <c r="AM638" s="115" t="s">
        <v>69</v>
      </c>
      <c r="AN638" s="115" t="s">
        <v>568</v>
      </c>
      <c r="AO638" s="172" t="s">
        <v>3329</v>
      </c>
      <c r="AP638" s="143">
        <f ca="1">CONTRATOS[[#This Row],[TÉRMINO]]-TODAY()</f>
        <v>-1170</v>
      </c>
      <c r="AQ638" s="58" t="str">
        <f>IF(YEAR(CONTRATOS[[#This Row],[TÉRMINO]])=2024,INT((MONTH(CONTRATOS[[#This Row],[TÉRMINO]])+2)/3),"")</f>
        <v/>
      </c>
      <c r="AR638" s="58"/>
      <c r="AS638" s="58" t="str">
        <f ca="1">IF(TODAY()-AB638&gt;365,"Iniciar Processo de Reajuste","Aguardar anualidade")</f>
        <v>Iniciar Processo de Reajuste</v>
      </c>
      <c r="AT638" s="58" t="str">
        <f>_xlfn.CONCAT(TEXT(B638,"000"),"/",C638)</f>
        <v>042/2021</v>
      </c>
      <c r="AU638" s="58"/>
      <c r="AV638" s="58" t="str" cm="1">
        <f t="array" ref="AV638">IF(CONTRATOS[[#This Row],[NOME DO FISCAL ]]="Sem indicação",
   CONTRATOS[[#This Row],[NOME DO FISCAL ]],
   _xlfn.LET(
      _xlpm.s, " "&amp;TRIM(CONTRATOS[[#This Row],[NOME DO FISCAL ]]),
      _xlpm.n, LEN(_xlpm.s)-1,
      _xlpm.idx, _xlfn.SEQUENCE(1,_xlpm.n),
      _xlpm.letras, IF(MID(_xlpm.s,_xlpm.idx,1)=" ", MID(_xlpm.s,_xlpm.idx+1,1), ""),
      _xlfn.TEXTJOIN("",TRUE,_xlpm.letras)
   )
)</f>
        <v>GHdSV</v>
      </c>
      <c r="AW638" s="57" t="str">
        <f>IF(CONTRATOS[[#This Row],[FISCAL DEMANDANTE]]="sem indicação",CONTRATOS[[#This Row],[FISCAL TECNICO]],CONTRATOS[[#This Row],[FISCAL DEMANDANTE]])</f>
        <v>Gabriel Henrique da Silva Ventura</v>
      </c>
      <c r="AX638" s="540" t="str" cm="1">
        <f t="array" ref="AX63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38" s="58" t="str">
        <f>_xlfn.CONCAT(CONTRATOS[[#This Row],[ARP ou CONTRATO]],CONTRATOS[[#This Row],[N°ANO]])</f>
        <v>Contrato042/2021</v>
      </c>
      <c r="AZ638" s="293" t="str">
        <f>IF(ISNUMBER(FIND("8.666",AA638)),
"Nos termos da Portaria n° 3.615/2021-GP, a prorrogação de contratos administrativos deverá ser instaurada com antecedência mínima de 60 (sessenta) dias do término da vigência, mediante envio do respectivo expediente à SEADM, via SEI.",
IF(ISNUMBER(FIND("14.133",AA638)),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38" s="556"/>
    </row>
    <row r="639" spans="1:53" ht="154.5">
      <c r="A639" s="58" t="s">
        <v>2276</v>
      </c>
      <c r="B639" s="68" t="s">
        <v>591</v>
      </c>
      <c r="C639" s="69" t="s">
        <v>2348</v>
      </c>
      <c r="D639" s="57" t="s">
        <v>437</v>
      </c>
      <c r="E639" s="58" t="s">
        <v>438</v>
      </c>
      <c r="F639" s="59" t="s">
        <v>3579</v>
      </c>
      <c r="G639" s="115" t="s">
        <v>57</v>
      </c>
      <c r="H639" s="60" t="s">
        <v>145</v>
      </c>
      <c r="I639" s="60" t="s">
        <v>2937</v>
      </c>
      <c r="J639" s="61">
        <v>43240</v>
      </c>
      <c r="K639" s="62" t="str">
        <f>TEXT(J639,"DD/MM/AA")</f>
        <v>20/05/18</v>
      </c>
      <c r="L639" s="61">
        <v>45066</v>
      </c>
      <c r="M639" s="63" t="str">
        <f>TEXT(L639,"DD/MM/AA")</f>
        <v>20/05/23</v>
      </c>
      <c r="N639" s="62">
        <f>_xlfn.DAYS(CONTRATOS[[#This Row],[TÉRMINO]],CONTRATOS[[#This Row],[INÍCIO]])</f>
        <v>1826</v>
      </c>
      <c r="O639" s="64" t="str">
        <f ca="1">IF(ISBLANK(CONTRATOS[[#This Row],[TÉRMINO]]),"-",IF(ISNUMBER(CONTRATOS[[#This Row],[TÉRMINO]]),IF(CONTRATOS[[#This Row],[TÉRMINO]]&lt;TODAY(),"EXPIRADO",CONTRATOS[[#This Row],[TÉRMINO]]-TODAY()),"INDETERMINADO"))</f>
        <v>EXPIRADO</v>
      </c>
      <c r="P639" s="64" t="str">
        <f ca="1">IF(O639="EXPIRADO","EXPIRADO",(IF(O639&lt;=30,"INFERIOR A 30 DIAS",(IF(O639&lt;=60,"INFERIOR A 60 DIAS",(IF(O639&lt;=90,"INFERIOR A 90 DIAS",(IF(O639&lt;=120,"INFERIOR A 120 DIAS",(IF(O639&lt;150,"INFERIOR A 150 DIAS",(IF(O639=150,"150 DIAS","SUPERIOR A 150 DIAS")))))))))))))</f>
        <v>EXPIRADO</v>
      </c>
      <c r="Q639" s="64" t="str">
        <f ca="1">IF(CONTRATOS[[#This Row],[TÉRMINO]]="","VIGENTE",IF(CONTRATOS[[#This Row],[TÉRMINO]]&gt;=TODAY(),"VIGENTE","EXPIRADO"))</f>
        <v>EXPIRADO</v>
      </c>
      <c r="R639" s="72">
        <v>108000</v>
      </c>
      <c r="S639" s="65" t="s">
        <v>60</v>
      </c>
      <c r="T639" s="66">
        <f>IF(LEFT(AY639,3)="ARP",
    0,
    IFERROR(VLOOKUP(AY639,'M.11 Contratos execução'!A:V,17,FALSE),0)
)</f>
        <v>0</v>
      </c>
      <c r="U639" s="58" t="s">
        <v>441</v>
      </c>
      <c r="V639" s="58" t="s">
        <v>3580</v>
      </c>
      <c r="W639" s="96" t="str" cm="1">
        <f t="array" ref="W63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39" s="96">
        <f>CONTRATOS[[#This Row],[VALOR GLOBAL INICIAL]]</f>
        <v>108000</v>
      </c>
      <c r="Y639" s="67" t="s">
        <v>3581</v>
      </c>
      <c r="Z639" s="158"/>
      <c r="AA639" s="58" t="s">
        <v>64</v>
      </c>
      <c r="AB639" s="58"/>
      <c r="AC639" s="58"/>
      <c r="AD639" s="58" t="str">
        <f>IF(CONTRATOS[[#This Row],[DIAS_CONTRATO]]&lt;=1800,"PRAZO LEGAL",IF(CONTRATOS[[#This Row],[DIAS_CONTRATO]]&lt;=2130,"EXCEPCIONAL","EMERGENCIAL"))</f>
        <v>EXCEPCIONAL</v>
      </c>
      <c r="AE639" s="58" t="str">
        <f>YEAR(L639) &amp; " - " &amp; IF(MONTH(L639)&lt;=3, "1º Trimestre", IF(MONTH(L639)&lt;=6, "2º Trimestre", IF(MONTH(L639)&lt;=9, "3º Trimestre", IF(MONTH(L639)&lt;=12, "4º Trimestre"))))</f>
        <v>2023 - 2º Trimestre</v>
      </c>
      <c r="AF639" s="61">
        <f>CONTRATOS[[#This Row],[TÉRMINO]]-60</f>
        <v>45006</v>
      </c>
      <c r="AG639" s="116" t="str">
        <f>IF(Z639="","Sem informação", IF(Z639&lt;=AF639, "Dentro do prazo", "Fora do prazo"))</f>
        <v>Sem informação</v>
      </c>
      <c r="AH639" s="58" t="s">
        <v>1306</v>
      </c>
      <c r="AJ639" s="58" t="s">
        <v>69</v>
      </c>
      <c r="AK639" s="58" t="s">
        <v>69</v>
      </c>
      <c r="AL639" s="58" t="s">
        <v>69</v>
      </c>
      <c r="AM639" s="58" t="s">
        <v>69</v>
      </c>
      <c r="AN639" s="58" t="s">
        <v>69</v>
      </c>
      <c r="AO63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 ; ; ;coordenadoria.contratos@tjpa.jus.br</v>
      </c>
      <c r="AP639" s="143">
        <f ca="1">CONTRATOS[[#This Row],[TÉRMINO]]-TODAY()</f>
        <v>-1108</v>
      </c>
      <c r="AQ639" s="58" t="str">
        <f>IF(YEAR(CONTRATOS[[#This Row],[TÉRMINO]])=2024,INT((MONTH(CONTRATOS[[#This Row],[TÉRMINO]])+2)/3),"")</f>
        <v/>
      </c>
      <c r="AR639" s="58"/>
      <c r="AS639" s="58" t="str">
        <f ca="1">IF(TODAY()-AB639&gt;365,"Iniciar Processo de Reajuste","Aguardar anualidade")</f>
        <v>Iniciar Processo de Reajuste</v>
      </c>
      <c r="AT639" s="58" t="str">
        <f>_xlfn.CONCAT(TEXT(B639,"000"),"/",C639)</f>
        <v>042/2018</v>
      </c>
      <c r="AU639" s="58"/>
      <c r="AV639" s="58" t="str" cm="1">
        <f t="array" ref="AV639">IF(CONTRATOS[[#This Row],[NOME DO FISCAL ]]="Sem indicação",
   CONTRATOS[[#This Row],[NOME DO FISCAL ]],
   _xlfn.LET(
      _xlpm.s, " "&amp;TRIM(CONTRATOS[[#This Row],[NOME DO FISCAL ]]),
      _xlpm.n, LEN(_xlpm.s)-1,
      _xlpm.idx, _xlfn.SEQUENCE(1,_xlpm.n),
      _xlpm.letras, IF(MID(_xlpm.s,_xlpm.idx,1)=" ", MID(_xlpm.s,_xlpm.idx+1,1), ""),
      _xlfn.TEXTJOIN("",TRUE,_xlpm.letras)
   )
)</f>
        <v>Sem indicação</v>
      </c>
      <c r="AW639" s="57" t="str">
        <f>IF(CONTRATOS[[#This Row],[FISCAL DEMANDANTE]]="sem indicação",CONTRATOS[[#This Row],[FISCAL TECNICO]],CONTRATOS[[#This Row],[FISCAL DEMANDANTE]])</f>
        <v>Sem indicação</v>
      </c>
      <c r="AX639" s="540" t="str" cm="1">
        <f t="array" ref="AX63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39" s="58" t="str">
        <f>_xlfn.CONCAT(CONTRATOS[[#This Row],[ARP ou CONTRATO]],CONTRATOS[[#This Row],[N°ANO]])</f>
        <v>Contrato042/2018</v>
      </c>
      <c r="AZ639" s="293" t="str">
        <f>IF(ISNUMBER(FIND("8.666",AA639)),
"Nos termos da Portaria n° 3.615/2021-GP, a prorrogação de contratos administrativos deverá ser instaurada com antecedência mínima de 60 (sessenta) dias do término da vigência, mediante envio do respectivo expediente à SEADM, via SEI.",
IF(ISNUMBER(FIND("14.133",AA639)),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39" s="556"/>
    </row>
    <row r="640" spans="1:53" ht="60">
      <c r="A640" s="58" t="s">
        <v>2276</v>
      </c>
      <c r="B640" s="68" t="s">
        <v>591</v>
      </c>
      <c r="C640" s="69" t="s">
        <v>2056</v>
      </c>
      <c r="D640" s="57" t="s">
        <v>3582</v>
      </c>
      <c r="E640" s="58" t="s">
        <v>3583</v>
      </c>
      <c r="F640" s="99" t="s">
        <v>3584</v>
      </c>
      <c r="G640" s="115" t="s">
        <v>277</v>
      </c>
      <c r="H640" s="58" t="s">
        <v>1415</v>
      </c>
      <c r="I640" s="60" t="s">
        <v>2373</v>
      </c>
      <c r="J640" s="61">
        <v>43748</v>
      </c>
      <c r="K640" s="62" t="str">
        <f>TEXT(J640,"DD/MM/AA")</f>
        <v>10/10/19</v>
      </c>
      <c r="L640" s="61">
        <v>44967</v>
      </c>
      <c r="M640" s="63" t="str">
        <f>TEXT(L640,"DD/MM/AA")</f>
        <v>10/02/23</v>
      </c>
      <c r="N640" s="62">
        <f>_xlfn.DAYS(CONTRATOS[[#This Row],[TÉRMINO]],CONTRATOS[[#This Row],[INÍCIO]])</f>
        <v>1219</v>
      </c>
      <c r="O640" s="64" t="str">
        <f ca="1">IF(ISBLANK(CONTRATOS[[#This Row],[TÉRMINO]]),"-",IF(ISNUMBER(CONTRATOS[[#This Row],[TÉRMINO]]),IF(CONTRATOS[[#This Row],[TÉRMINO]]&lt;TODAY(),"EXPIRADO",CONTRATOS[[#This Row],[TÉRMINO]]-TODAY()),"INDETERMINADO"))</f>
        <v>EXPIRADO</v>
      </c>
      <c r="P640" s="64" t="str">
        <f ca="1">IF(O640="EXPIRADO","EXPIRADO",(IF(O640&lt;=30,"INFERIOR A 30 DIAS",(IF(O640&lt;=60,"INFERIOR A 60 DIAS",(IF(O640&lt;=90,"INFERIOR A 90 DIAS",(IF(O640&lt;=120,"INFERIOR A 120 DIAS",(IF(O640&lt;150,"INFERIOR A 150 DIAS",(IF(O640=150,"150 DIAS","SUPERIOR A 150 DIAS")))))))))))))</f>
        <v>EXPIRADO</v>
      </c>
      <c r="Q640" s="64" t="str">
        <f ca="1">IF(CONTRATOS[[#This Row],[TÉRMINO]]="","VIGENTE",IF(CONTRATOS[[#This Row],[TÉRMINO]]&gt;=TODAY(),"VIGENTE","EXPIRADO"))</f>
        <v>EXPIRADO</v>
      </c>
      <c r="R640" s="300">
        <v>8121966.29</v>
      </c>
      <c r="S640" s="65" t="s">
        <v>60</v>
      </c>
      <c r="T640" s="66">
        <f>IF(LEFT(AY640,3)="ARP",
    0,
    IFERROR(VLOOKUP(AY640,'M.11 Contratos execução'!A:V,17,FALSE),0)
)</f>
        <v>0</v>
      </c>
      <c r="U640" s="58" t="s">
        <v>61</v>
      </c>
      <c r="V640" s="142" t="s">
        <v>3585</v>
      </c>
      <c r="W640" s="96" t="str" cm="1">
        <f t="array" ref="W64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40" s="96">
        <f>CONTRATOS[[#This Row],[VALOR GLOBAL INICIAL]]</f>
        <v>8121966.29</v>
      </c>
      <c r="Y640" s="67" t="s">
        <v>3586</v>
      </c>
      <c r="Z640" s="158"/>
      <c r="AA640" s="58" t="s">
        <v>64</v>
      </c>
      <c r="AB640" s="58"/>
      <c r="AC640" s="58"/>
      <c r="AD640" s="58" t="str">
        <f>IF(CONTRATOS[[#This Row],[DIAS_CONTRATO]]&lt;=1800,"PRAZO LEGAL",IF(CONTRATOS[[#This Row],[DIAS_CONTRATO]]&lt;=2130,"EXCEPCIONAL","EMERGENCIAL"))</f>
        <v>PRAZO LEGAL</v>
      </c>
      <c r="AE640" s="58" t="str">
        <f>YEAR(L640) &amp; " - " &amp; IF(MONTH(L640)&lt;=3, "1º Trimestre", IF(MONTH(L640)&lt;=6, "2º Trimestre", IF(MONTH(L640)&lt;=9, "3º Trimestre", IF(MONTH(L640)&lt;=12, "4º Trimestre"))))</f>
        <v>2023 - 1º Trimestre</v>
      </c>
      <c r="AF640" s="61">
        <f>CONTRATOS[[#This Row],[TÉRMINO]]-60</f>
        <v>44907</v>
      </c>
      <c r="AG640" s="116" t="str">
        <f>IF(Z640="","Sem informação", IF(Z640&lt;=AF640, "Dentro do prazo", "Fora do prazo"))</f>
        <v>Sem informação</v>
      </c>
      <c r="AH640" s="58"/>
      <c r="AJ640" s="58" t="s">
        <v>569</v>
      </c>
      <c r="AK640" s="58" t="s">
        <v>569</v>
      </c>
      <c r="AL640" s="58" t="s">
        <v>614</v>
      </c>
      <c r="AM640" s="115" t="s">
        <v>69</v>
      </c>
      <c r="AN640" s="115" t="s">
        <v>1813</v>
      </c>
      <c r="AO640" s="134" t="s">
        <v>3587</v>
      </c>
      <c r="AP640" s="143">
        <f ca="1">CONTRATOS[[#This Row],[TÉRMINO]]-TODAY()</f>
        <v>-1207</v>
      </c>
      <c r="AQ640" s="58" t="str">
        <f>IF(YEAR(CONTRATOS[[#This Row],[TÉRMINO]])=2024,INT((MONTH(CONTRATOS[[#This Row],[TÉRMINO]])+2)/3),"")</f>
        <v/>
      </c>
      <c r="AR640" s="58"/>
      <c r="AS640" s="58" t="str">
        <f ca="1">IF(TODAY()-AB640&gt;365,"Iniciar Processo de Reajuste","Aguardar anualidade")</f>
        <v>Iniciar Processo de Reajuste</v>
      </c>
      <c r="AT640" s="58" t="str">
        <f>_xlfn.CONCAT(TEXT(B640,"000"),"/",C640)</f>
        <v>042/2019</v>
      </c>
      <c r="AU640" s="58"/>
      <c r="AV640" s="58" t="str" cm="1">
        <f t="array" ref="AV640">IF(CONTRATOS[[#This Row],[NOME DO FISCAL ]]="Sem indicação",
   CONTRATOS[[#This Row],[NOME DO FISCAL ]],
   _xlfn.LET(
      _xlpm.s, " "&amp;TRIM(CONTRATOS[[#This Row],[NOME DO FISCAL ]]),
      _xlpm.n, LEN(_xlpm.s)-1,
      _xlpm.idx, _xlfn.SEQUENCE(1,_xlpm.n),
      _xlpm.letras, IF(MID(_xlpm.s,_xlpm.idx,1)=" ", MID(_xlpm.s,_xlpm.idx+1,1), ""),
      _xlfn.TEXTJOIN("",TRUE,_xlpm.letras)
   )
)</f>
        <v>GHdSV</v>
      </c>
      <c r="AW640" s="57" t="str">
        <f>IF(CONTRATOS[[#This Row],[FISCAL DEMANDANTE]]="sem indicação",CONTRATOS[[#This Row],[FISCAL TECNICO]],CONTRATOS[[#This Row],[FISCAL DEMANDANTE]])</f>
        <v>Gabriel Henrique da Silva Ventura</v>
      </c>
      <c r="AX640" s="540" t="str" cm="1">
        <f t="array" ref="AX64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40" s="58" t="str">
        <f>_xlfn.CONCAT(CONTRATOS[[#This Row],[ARP ou CONTRATO]],CONTRATOS[[#This Row],[N°ANO]])</f>
        <v>Contrato042/2019</v>
      </c>
      <c r="AZ640" s="293" t="str">
        <f>IF(ISNUMBER(FIND("8.666",AA640)),
"Nos termos da Portaria n° 3.615/2021-GP, a prorrogação de contratos administrativos deverá ser instaurada com antecedência mínima de 60 (sessenta) dias do término da vigência, mediante envio do respectivo expediente à SEADM, via SEI.",
IF(ISNUMBER(FIND("14.133",AA640)),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40" s="556"/>
    </row>
    <row r="641" spans="1:53" ht="84">
      <c r="A641" s="58" t="s">
        <v>2276</v>
      </c>
      <c r="B641" s="68" t="s">
        <v>591</v>
      </c>
      <c r="C641" s="69" t="s">
        <v>1797</v>
      </c>
      <c r="D641" s="57" t="s">
        <v>437</v>
      </c>
      <c r="E641" s="58" t="s">
        <v>438</v>
      </c>
      <c r="F641" s="59" t="s">
        <v>3588</v>
      </c>
      <c r="G641" s="115" t="s">
        <v>131</v>
      </c>
      <c r="H641" s="58" t="s">
        <v>543</v>
      </c>
      <c r="I641" s="60" t="s">
        <v>3589</v>
      </c>
      <c r="J641" s="61">
        <v>42571</v>
      </c>
      <c r="K641" s="62" t="str">
        <f>TEXT(J641,"DD/MM/AA")</f>
        <v>20/07/16</v>
      </c>
      <c r="L641" s="61">
        <v>44762</v>
      </c>
      <c r="M641" s="63" t="str">
        <f>TEXT(L641,"DD/MM/AA")</f>
        <v>20/07/22</v>
      </c>
      <c r="N641" s="62">
        <f>_xlfn.DAYS(CONTRATOS[[#This Row],[TÉRMINO]],CONTRATOS[[#This Row],[INÍCIO]])</f>
        <v>2191</v>
      </c>
      <c r="O641" s="64" t="str">
        <f ca="1">IF(ISBLANK(CONTRATOS[[#This Row],[TÉRMINO]]),"-",IF(ISNUMBER(CONTRATOS[[#This Row],[TÉRMINO]]),IF(CONTRATOS[[#This Row],[TÉRMINO]]&lt;TODAY(),"EXPIRADO",CONTRATOS[[#This Row],[TÉRMINO]]-TODAY()),"INDETERMINADO"))</f>
        <v>EXPIRADO</v>
      </c>
      <c r="P641" s="64" t="str">
        <f ca="1">IF(O641="EXPIRADO","EXPIRADO",(IF(O641&lt;=30,"INFERIOR A 30 DIAS",(IF(O641&lt;=60,"INFERIOR A 60 DIAS",(IF(O641&lt;=90,"INFERIOR A 90 DIAS",(IF(O641&lt;=120,"INFERIOR A 120 DIAS",(IF(O641&lt;150,"INFERIOR A 150 DIAS",(IF(O641=150,"150 DIAS","SUPERIOR A 150 DIAS")))))))))))))</f>
        <v>EXPIRADO</v>
      </c>
      <c r="Q641" s="64" t="str">
        <f ca="1">IF(CONTRATOS[[#This Row],[TÉRMINO]]="","VIGENTE",IF(CONTRATOS[[#This Row],[TÉRMINO]]&gt;=TODAY(),"VIGENTE","EXPIRADO"))</f>
        <v>EXPIRADO</v>
      </c>
      <c r="R641" s="72">
        <v>2400000</v>
      </c>
      <c r="S641" s="65" t="s">
        <v>134</v>
      </c>
      <c r="T641" s="66">
        <f>IF(LEFT(AY641,3)="ARP",
    0,
    IFERROR(VLOOKUP(AY641,'M.11 Contratos execução'!A:V,17,FALSE),0)
)</f>
        <v>0</v>
      </c>
      <c r="U641" s="58" t="s">
        <v>78</v>
      </c>
      <c r="V641" s="58" t="s">
        <v>3590</v>
      </c>
      <c r="W641" s="96" t="str" cm="1">
        <f t="array" ref="W64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41" s="96">
        <f>CONTRATOS[[#This Row],[VALOR GLOBAL INICIAL]]</f>
        <v>2400000</v>
      </c>
      <c r="Y641" s="67" t="s">
        <v>3591</v>
      </c>
      <c r="Z641" s="158"/>
      <c r="AA641" s="58" t="s">
        <v>64</v>
      </c>
      <c r="AB641" s="58"/>
      <c r="AC641" s="58"/>
      <c r="AD641" s="58" t="str">
        <f>IF(CONTRATOS[[#This Row],[DIAS_CONTRATO]]&lt;=1800,"PRAZO LEGAL",IF(CONTRATOS[[#This Row],[DIAS_CONTRATO]]&lt;=2130,"EXCEPCIONAL","EMERGENCIAL"))</f>
        <v>EMERGENCIAL</v>
      </c>
      <c r="AE641" s="58" t="str">
        <f>YEAR(L641) &amp; " - " &amp; IF(MONTH(L641)&lt;=3, "1º Trimestre", IF(MONTH(L641)&lt;=6, "2º Trimestre", IF(MONTH(L641)&lt;=9, "3º Trimestre", IF(MONTH(L641)&lt;=12, "4º Trimestre"))))</f>
        <v>2022 - 3º Trimestre</v>
      </c>
      <c r="AF641" s="61">
        <f>CONTRATOS[[#This Row],[TÉRMINO]]-60</f>
        <v>44702</v>
      </c>
      <c r="AG641" s="116" t="str">
        <f>IF(Z641="","Sem informação", IF(Z641&lt;=AF641, "Dentro do prazo", "Fora do prazo"))</f>
        <v>Sem informação</v>
      </c>
      <c r="AH641" s="58" t="s">
        <v>1306</v>
      </c>
      <c r="AJ641" s="58" t="s">
        <v>69</v>
      </c>
      <c r="AK641" s="58" t="s">
        <v>69</v>
      </c>
      <c r="AL641" s="58" t="s">
        <v>69</v>
      </c>
      <c r="AM641" s="58" t="s">
        <v>69</v>
      </c>
      <c r="AN641" s="58" t="s">
        <v>69</v>
      </c>
      <c r="AO64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 ; ; ;coordenadoria.contratos@tjpa.jus.br</v>
      </c>
      <c r="AP641" s="143">
        <f ca="1">CONTRATOS[[#This Row],[TÉRMINO]]-TODAY()</f>
        <v>-1412</v>
      </c>
      <c r="AQ641" s="58" t="str">
        <f>IF(YEAR(CONTRATOS[[#This Row],[TÉRMINO]])=2024,INT((MONTH(CONTRATOS[[#This Row],[TÉRMINO]])+2)/3),"")</f>
        <v/>
      </c>
      <c r="AR641" s="58"/>
      <c r="AS641" s="58" t="str">
        <f ca="1">IF(TODAY()-AB641&gt;365,"Iniciar Processo de Reajuste","Aguardar anualidade")</f>
        <v>Iniciar Processo de Reajuste</v>
      </c>
      <c r="AT641" s="58" t="str">
        <f>_xlfn.CONCAT(TEXT(B641,"000"),"/",C641)</f>
        <v>042/2016</v>
      </c>
      <c r="AU641" s="58"/>
      <c r="AV641" s="58" t="str" cm="1">
        <f t="array" ref="AV641">IF(CONTRATOS[[#This Row],[NOME DO FISCAL ]]="Sem indicação",
   CONTRATOS[[#This Row],[NOME DO FISCAL ]],
   _xlfn.LET(
      _xlpm.s, " "&amp;TRIM(CONTRATOS[[#This Row],[NOME DO FISCAL ]]),
      _xlpm.n, LEN(_xlpm.s)-1,
      _xlpm.idx, _xlfn.SEQUENCE(1,_xlpm.n),
      _xlpm.letras, IF(MID(_xlpm.s,_xlpm.idx,1)=" ", MID(_xlpm.s,_xlpm.idx+1,1), ""),
      _xlfn.TEXTJOIN("",TRUE,_xlpm.letras)
   )
)</f>
        <v>Sem indicação</v>
      </c>
      <c r="AW641" s="57" t="str">
        <f>IF(CONTRATOS[[#This Row],[FISCAL DEMANDANTE]]="sem indicação",CONTRATOS[[#This Row],[FISCAL TECNICO]],CONTRATOS[[#This Row],[FISCAL DEMANDANTE]])</f>
        <v>Sem indicação</v>
      </c>
      <c r="AX641" s="540" t="str" cm="1">
        <f t="array" ref="AX64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41" s="58" t="str">
        <f>_xlfn.CONCAT(CONTRATOS[[#This Row],[ARP ou CONTRATO]],CONTRATOS[[#This Row],[N°ANO]])</f>
        <v>Contrato042/2016</v>
      </c>
      <c r="AZ641" s="293" t="str">
        <f>IF(ISNUMBER(FIND("8.666",AA641)),
"Nos termos da Portaria n° 3.615/2021-GP, a prorrogação de contratos administrativos deverá ser instaurada com antecedência mínima de 60 (sessenta) dias do término da vigência, mediante envio do respectivo expediente à SEADM, via SEI.",
IF(ISNUMBER(FIND("14.133",AA641)),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41" s="556"/>
    </row>
    <row r="642" spans="1:53" ht="178.5">
      <c r="A642" s="58" t="s">
        <v>2276</v>
      </c>
      <c r="B642" s="68" t="s">
        <v>683</v>
      </c>
      <c r="C642" s="69" t="s">
        <v>1511</v>
      </c>
      <c r="D642" s="57" t="s">
        <v>3592</v>
      </c>
      <c r="E642" s="58" t="s">
        <v>2313</v>
      </c>
      <c r="F642" s="138" t="s">
        <v>3593</v>
      </c>
      <c r="G642" s="115" t="s">
        <v>57</v>
      </c>
      <c r="H642" s="58" t="s">
        <v>327</v>
      </c>
      <c r="I642" s="60" t="s">
        <v>3594</v>
      </c>
      <c r="J642" s="61">
        <v>42970</v>
      </c>
      <c r="K642" s="62" t="str">
        <f>TEXT(J642,"DD/MM/AA")</f>
        <v>23/08/17</v>
      </c>
      <c r="L642" s="61">
        <v>44980</v>
      </c>
      <c r="M642" s="63" t="str">
        <f>TEXT(L642,"DD/MM/AA")</f>
        <v>23/02/23</v>
      </c>
      <c r="N642" s="62">
        <f>_xlfn.DAYS(CONTRATOS[[#This Row],[TÉRMINO]],CONTRATOS[[#This Row],[INÍCIO]])</f>
        <v>2010</v>
      </c>
      <c r="O642" s="64" t="str">
        <f ca="1">IF(ISBLANK(CONTRATOS[[#This Row],[TÉRMINO]]),"-",IF(ISNUMBER(CONTRATOS[[#This Row],[TÉRMINO]]),IF(CONTRATOS[[#This Row],[TÉRMINO]]&lt;TODAY(),"EXPIRADO",CONTRATOS[[#This Row],[TÉRMINO]]-TODAY()),"INDETERMINADO"))</f>
        <v>EXPIRADO</v>
      </c>
      <c r="P642" s="64" t="str">
        <f ca="1">IF(O642="EXPIRADO","EXPIRADO",(IF(O642&lt;=30,"INFERIOR A 30 DIAS",(IF(O642&lt;=60,"INFERIOR A 60 DIAS",(IF(O642&lt;=90,"INFERIOR A 90 DIAS",(IF(O642&lt;=120,"INFERIOR A 120 DIAS",(IF(O642&lt;150,"INFERIOR A 150 DIAS",(IF(O642=150,"150 DIAS","SUPERIOR A 150 DIAS")))))))))))))</f>
        <v>EXPIRADO</v>
      </c>
      <c r="Q642" s="64" t="str">
        <f ca="1">IF(CONTRATOS[[#This Row],[TÉRMINO]]="","VIGENTE",IF(CONTRATOS[[#This Row],[TÉRMINO]]&gt;=TODAY(),"VIGENTE","EXPIRADO"))</f>
        <v>EXPIRADO</v>
      </c>
      <c r="R642" s="72">
        <v>176985</v>
      </c>
      <c r="S642" s="65" t="s">
        <v>60</v>
      </c>
      <c r="T642" s="66">
        <f>IF(LEFT(AY642,3)="ARP",
    0,
    IFERROR(VLOOKUP(AY642,'M.11 Contratos execução'!A:V,17,FALSE),0)
)</f>
        <v>0</v>
      </c>
      <c r="U642" s="58" t="s">
        <v>61</v>
      </c>
      <c r="V642" s="58" t="s">
        <v>3595</v>
      </c>
      <c r="W642" s="96" t="str" cm="1">
        <f t="array" ref="W64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42" s="96">
        <f>CONTRATOS[[#This Row],[VALOR GLOBAL INICIAL]]</f>
        <v>176985</v>
      </c>
      <c r="Y642" s="67" t="s">
        <v>3596</v>
      </c>
      <c r="Z642" s="158"/>
      <c r="AA642" s="58" t="s">
        <v>64</v>
      </c>
      <c r="AB642" s="58"/>
      <c r="AC642" s="58"/>
      <c r="AD642" s="58" t="str">
        <f>IF(CONTRATOS[[#This Row],[DIAS_CONTRATO]]&lt;=1800,"PRAZO LEGAL",IF(CONTRATOS[[#This Row],[DIAS_CONTRATO]]&lt;=2130,"EXCEPCIONAL","EMERGENCIAL"))</f>
        <v>EXCEPCIONAL</v>
      </c>
      <c r="AE642" s="58" t="str">
        <f>YEAR(L642) &amp; " - " &amp; IF(MONTH(L642)&lt;=3, "1º Trimestre", IF(MONTH(L642)&lt;=6, "2º Trimestre", IF(MONTH(L642)&lt;=9, "3º Trimestre", IF(MONTH(L642)&lt;=12, "4º Trimestre"))))</f>
        <v>2023 - 1º Trimestre</v>
      </c>
      <c r="AF642" s="61">
        <f>CONTRATOS[[#This Row],[TÉRMINO]]-60</f>
        <v>44920</v>
      </c>
      <c r="AG642" s="116" t="str">
        <f>IF(Z642="","Sem informação", IF(Z642&lt;=AF642, "Dentro do prazo", "Fora do prazo"))</f>
        <v>Sem informação</v>
      </c>
      <c r="AH642" s="58" t="s">
        <v>1306</v>
      </c>
      <c r="AJ642" s="58" t="s">
        <v>69</v>
      </c>
      <c r="AK642" s="58" t="s">
        <v>70</v>
      </c>
      <c r="AL642" s="58" t="s">
        <v>69</v>
      </c>
      <c r="AM642" s="58" t="s">
        <v>69</v>
      </c>
      <c r="AN642" s="58" t="s">
        <v>69</v>
      </c>
      <c r="AO642" s="145" t="s">
        <v>3366</v>
      </c>
      <c r="AP642" s="143">
        <f ca="1">CONTRATOS[[#This Row],[TÉRMINO]]-TODAY()</f>
        <v>-1194</v>
      </c>
      <c r="AQ642" s="58" t="str">
        <f>IF(YEAR(CONTRATOS[[#This Row],[TÉRMINO]])=2024,INT((MONTH(CONTRATOS[[#This Row],[TÉRMINO]])+2)/3),"")</f>
        <v/>
      </c>
      <c r="AR642" s="58"/>
      <c r="AS642" s="58" t="str">
        <f ca="1">IF(TODAY()-AB642&gt;365,"Iniciar Processo de Reajuste","Aguardar anualidade")</f>
        <v>Iniciar Processo de Reajuste</v>
      </c>
      <c r="AT642" s="58" t="str">
        <f>_xlfn.CONCAT(TEXT(B642,"000"),"/",C642)</f>
        <v>044/2017</v>
      </c>
      <c r="AU642" s="58"/>
      <c r="AV642" s="58" t="str" cm="1">
        <f t="array" ref="AV642">IF(CONTRATOS[[#This Row],[NOME DO FISCAL ]]="Sem indicação",
   CONTRATOS[[#This Row],[NOME DO FISCAL ]],
   _xlfn.LET(
      _xlpm.s, " "&amp;TRIM(CONTRATOS[[#This Row],[NOME DO FISCAL ]]),
      _xlpm.n, LEN(_xlpm.s)-1,
      _xlpm.idx, _xlfn.SEQUENCE(1,_xlpm.n),
      _xlpm.letras, IF(MID(_xlpm.s,_xlpm.idx,1)=" ", MID(_xlpm.s,_xlpm.idx+1,1), ""),
      _xlfn.TEXTJOIN("",TRUE,_xlpm.letras)
   )
)</f>
        <v>DMS</v>
      </c>
      <c r="AW642" s="57" t="str">
        <f>IF(CONTRATOS[[#This Row],[FISCAL DEMANDANTE]]="sem indicação",CONTRATOS[[#This Row],[FISCAL TECNICO]],CONTRATOS[[#This Row],[FISCAL DEMANDANTE]])</f>
        <v>Daniel Menezes Simas</v>
      </c>
      <c r="AX642" s="540" t="str" cm="1">
        <f t="array" ref="AX64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42" s="58" t="str">
        <f>_xlfn.CONCAT(CONTRATOS[[#This Row],[ARP ou CONTRATO]],CONTRATOS[[#This Row],[N°ANO]])</f>
        <v>Contrato044/2017</v>
      </c>
      <c r="AZ642" s="293" t="str">
        <f>IF(ISNUMBER(FIND("8.666",AA642)),
"Nos termos da Portaria n° 3.615/2021-GP, a prorrogação de contratos administrativos deverá ser instaurada com antecedência mínima de 60 (sessenta) dias do término da vigência, mediante envio do respectivo expediente à SEADM, via SEI.",
IF(ISNUMBER(FIND("14.133",AA642)),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42" s="556"/>
    </row>
    <row r="643" spans="1:53" ht="60">
      <c r="A643" s="58" t="s">
        <v>71</v>
      </c>
      <c r="B643" s="266" t="s">
        <v>683</v>
      </c>
      <c r="C643" s="267">
        <v>2021</v>
      </c>
      <c r="D643" s="216" t="s">
        <v>3597</v>
      </c>
      <c r="E643" s="215" t="s">
        <v>3598</v>
      </c>
      <c r="F643" s="217" t="s">
        <v>3599</v>
      </c>
      <c r="G643" s="219" t="s">
        <v>144</v>
      </c>
      <c r="H643" s="215" t="s">
        <v>111</v>
      </c>
      <c r="I643" s="215" t="s">
        <v>976</v>
      </c>
      <c r="J643" s="218">
        <v>44463</v>
      </c>
      <c r="K643" s="219" t="str">
        <f>TEXT(J643,"DD/MM/AA")</f>
        <v>24/09/21</v>
      </c>
      <c r="L643" s="218">
        <v>44828</v>
      </c>
      <c r="M643" s="220" t="str">
        <f>TEXT(L643,"DD/MM/AA")</f>
        <v>24/09/22</v>
      </c>
      <c r="N643" s="219">
        <f>_xlfn.DAYS(CONTRATOS[[#This Row],[TÉRMINO]],CONTRATOS[[#This Row],[INÍCIO]])</f>
        <v>365</v>
      </c>
      <c r="O643" s="221" t="str">
        <f ca="1">IF(ISBLANK(CONTRATOS[[#This Row],[TÉRMINO]]),"-",IF(ISNUMBER(CONTRATOS[[#This Row],[TÉRMINO]]),IF(CONTRATOS[[#This Row],[TÉRMINO]]&lt;TODAY(),"EXPIRADO",CONTRATOS[[#This Row],[TÉRMINO]]-TODAY()),"INDETERMINADO"))</f>
        <v>EXPIRADO</v>
      </c>
      <c r="P643" s="221" t="str">
        <f ca="1">IF(O643="EXPIRADO","EXPIRADO",(IF(O643&lt;=30,"INFERIOR A 30 DIAS",(IF(O643&lt;=60,"INFERIOR A 60 DIAS",(IF(O643&lt;=90,"INFERIOR A 90 DIAS",(IF(O643&lt;=120,"INFERIOR A 120 DIAS",(IF(O643&lt;150,"INFERIOR A 150 DIAS",(IF(O643=150,"150 DIAS","SUPERIOR A 150 DIAS")))))))))))))</f>
        <v>EXPIRADO</v>
      </c>
      <c r="Q643" s="221" t="str">
        <f ca="1">IF(CONTRATOS[[#This Row],[TÉRMINO]]="","VIGENTE",IF(CONTRATOS[[#This Row],[TÉRMINO]]&gt;=TODAY(),"VIGENTE","EXPIRADO"))</f>
        <v>EXPIRADO</v>
      </c>
      <c r="R643" s="309">
        <v>1596000</v>
      </c>
      <c r="S643" s="268" t="s">
        <v>60</v>
      </c>
      <c r="T643" s="66">
        <f>IF(LEFT(AY643,3)="ARP",
    0,
    IFERROR(VLOOKUP(AY643,'M.11 Contratos execução'!A:V,17,FALSE),0)
)</f>
        <v>0</v>
      </c>
      <c r="U643" s="58" t="s">
        <v>98</v>
      </c>
      <c r="V643" s="215" t="s">
        <v>3600</v>
      </c>
      <c r="W643" s="96" t="str" cm="1">
        <f t="array" ref="W64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ARP não encontrada</v>
      </c>
      <c r="X643" s="96">
        <f>CONTRATOS[[#This Row],[VALOR GLOBAL INICIAL]]</f>
        <v>1596000</v>
      </c>
      <c r="Y643" s="223" t="s">
        <v>3601</v>
      </c>
      <c r="Z643" s="224"/>
      <c r="AA643" s="58" t="s">
        <v>64</v>
      </c>
      <c r="AB643" s="215"/>
      <c r="AC643" s="215"/>
      <c r="AD643" s="215" t="str">
        <f>IF(CONTRATOS[[#This Row],[DIAS_CONTRATO]]&lt;=1800,"PRAZO LEGAL",IF(CONTRATOS[[#This Row],[DIAS_CONTRATO]]&lt;=2130,"EXCEPCIONAL","EMERGENCIAL"))</f>
        <v>PRAZO LEGAL</v>
      </c>
      <c r="AE643" s="215" t="str">
        <f>YEAR(L643) &amp; " - " &amp; IF(MONTH(L643)&lt;=3, "1º Trimestre", IF(MONTH(L643)&lt;=6, "2º Trimestre", IF(MONTH(L643)&lt;=9, "3º Trimestre", IF(MONTH(L643)&lt;=12, "4º Trimestre"))))</f>
        <v>2022 - 3º Trimestre</v>
      </c>
      <c r="AF643" s="218">
        <f>CONTRATOS[[#This Row],[TÉRMINO]]-60</f>
        <v>44768</v>
      </c>
      <c r="AG643" s="116" t="str">
        <f>IF(Z643="","Sem informação", IF(Z643&lt;=AF643, "Dentro do prazo", "Fora do prazo"))</f>
        <v>Sem informação</v>
      </c>
      <c r="AH643" s="58"/>
      <c r="AI643" s="215"/>
      <c r="AJ643" s="215" t="s">
        <v>2553</v>
      </c>
      <c r="AK643" s="215" t="s">
        <v>103</v>
      </c>
      <c r="AL643" s="215" t="s">
        <v>337</v>
      </c>
      <c r="AM643" s="219" t="s">
        <v>69</v>
      </c>
      <c r="AN643" s="219" t="s">
        <v>69</v>
      </c>
      <c r="AO643" s="269" t="s">
        <v>3551</v>
      </c>
      <c r="AP643" s="227">
        <f ca="1">CONTRATOS[[#This Row],[TÉRMINO]]-TODAY()</f>
        <v>-1346</v>
      </c>
      <c r="AQ643" s="215" t="str">
        <f>IF(YEAR(CONTRATOS[[#This Row],[TÉRMINO]])=2024,INT((MONTH(CONTRATOS[[#This Row],[TÉRMINO]])+2)/3),"")</f>
        <v/>
      </c>
      <c r="AR643" s="215"/>
      <c r="AS643" s="58" t="str">
        <f ca="1">IF(TODAY()-AB643&gt;365,"Iniciar Processo de Reajuste","Aguardar anualidade")</f>
        <v>Iniciar Processo de Reajuste</v>
      </c>
      <c r="AT643" s="58" t="str">
        <f>_xlfn.CONCAT(TEXT(B643,"000"),"/",C643)</f>
        <v>044/2021</v>
      </c>
      <c r="AU643" s="58"/>
      <c r="AV643" s="58" t="str" cm="1">
        <f t="array" ref="AV643">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643" s="57" t="str">
        <f>IF(CONTRATOS[[#This Row],[FISCAL DEMANDANTE]]="sem indicação",CONTRATOS[[#This Row],[FISCAL TECNICO]],CONTRATOS[[#This Row],[FISCAL DEMANDANTE]])</f>
        <v>Arilson Galdino da Silva</v>
      </c>
      <c r="AX643" s="540" t="str" cm="1">
        <f t="array" ref="AX64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ARP não encontrada</v>
      </c>
      <c r="AY643" s="58" t="str">
        <f>_xlfn.CONCAT(CONTRATOS[[#This Row],[ARP ou CONTRATO]],CONTRATOS[[#This Row],[N°ANO]])</f>
        <v>ARP044/2021</v>
      </c>
      <c r="AZ643" s="293" t="str">
        <f>IF(ISNUMBER(FIND("8.666",AA643)),
"Nos termos da Portaria n° 3.615/2021-GP, a prorrogação de contratos administrativos deverá ser instaurada com antecedência mínima de 60 (sessenta) dias do término da vigência, mediante envio do respectivo expediente à SEADM, via SEI.",
IF(ISNUMBER(FIND("14.133",AA643)),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43" s="556"/>
    </row>
    <row r="644" spans="1:53" ht="60">
      <c r="A644" s="58" t="s">
        <v>2276</v>
      </c>
      <c r="B644" s="57" t="s">
        <v>637</v>
      </c>
      <c r="C644" s="58">
        <v>2022</v>
      </c>
      <c r="D644" s="57" t="s">
        <v>3602</v>
      </c>
      <c r="E644" s="58" t="s">
        <v>3433</v>
      </c>
      <c r="F644" s="59" t="s">
        <v>3603</v>
      </c>
      <c r="G644" s="115" t="s">
        <v>144</v>
      </c>
      <c r="H644" s="58" t="s">
        <v>58</v>
      </c>
      <c r="I644" s="60" t="s">
        <v>3426</v>
      </c>
      <c r="J644" s="61">
        <v>44749</v>
      </c>
      <c r="K644" s="62" t="str">
        <f>TEXT(J644,"DD/MM/AA")</f>
        <v>07/07/22</v>
      </c>
      <c r="L644" s="61">
        <v>45114</v>
      </c>
      <c r="M644" s="63" t="str">
        <f>TEXT(L644,"DD/MM/AA")</f>
        <v>07/07/23</v>
      </c>
      <c r="N644" s="115">
        <f>_xlfn.DAYS(CONTRATOS[[#This Row],[TÉRMINO]],CONTRATOS[[#This Row],[INÍCIO]])</f>
        <v>365</v>
      </c>
      <c r="O644" s="64" t="str">
        <f ca="1">IF(ISBLANK(CONTRATOS[[#This Row],[TÉRMINO]]),"-",IF(ISNUMBER(CONTRATOS[[#This Row],[TÉRMINO]]),IF(CONTRATOS[[#This Row],[TÉRMINO]]&lt;TODAY(),"EXPIRADO",CONTRATOS[[#This Row],[TÉRMINO]]-TODAY()),"INDETERMINADO"))</f>
        <v>EXPIRADO</v>
      </c>
      <c r="P644" s="64" t="str">
        <f ca="1">IF(O644="EXPIRADO","EXPIRADO",(IF(O644&lt;=30,"INFERIOR A 30 DIAS",(IF(O644&lt;=60,"INFERIOR A 60 DIAS",(IF(O644&lt;=90,"INFERIOR A 90 DIAS",(IF(O644&lt;=120,"INFERIOR A 120 DIAS",(IF(O644&lt;150,"INFERIOR A 150 DIAS",(IF(O644=150,"150 DIAS","SUPERIOR A 150 DIAS")))))))))))))</f>
        <v>EXPIRADO</v>
      </c>
      <c r="Q644" s="64" t="str">
        <f ca="1">IF(CONTRATOS[[#This Row],[TÉRMINO]]="","VIGENTE",IF(CONTRATOS[[#This Row],[TÉRMINO]]&gt;=TODAY(),"VIGENTE","EXPIRADO"))</f>
        <v>EXPIRADO</v>
      </c>
      <c r="R644" s="72">
        <v>84602.2</v>
      </c>
      <c r="S644" s="65" t="s">
        <v>60</v>
      </c>
      <c r="T644" s="66">
        <f>IF(LEFT(AY644,3)="ARP",
    0,
    IFERROR(VLOOKUP(AY644,'M.11 Contratos execução'!A:V,17,FALSE),0)
)</f>
        <v>0</v>
      </c>
      <c r="U644" s="58" t="s">
        <v>98</v>
      </c>
      <c r="V644" s="58" t="s">
        <v>3604</v>
      </c>
      <c r="W644" s="96" t="str" cm="1">
        <f t="array" ref="W64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44" s="96">
        <f>CONTRATOS[[#This Row],[VALOR GLOBAL INICIAL]]</f>
        <v>84602.2</v>
      </c>
      <c r="Y644" s="67" t="s">
        <v>3605</v>
      </c>
      <c r="AA644" s="58" t="s">
        <v>64</v>
      </c>
      <c r="AB644" s="58"/>
      <c r="AC644" s="58"/>
      <c r="AD644" s="116" t="str">
        <f>IF(CONTRATOS[[#This Row],[DIAS_CONTRATO]]&lt;=1800,"PRAZO LEGAL",IF(CONTRATOS[[#This Row],[DIAS_CONTRATO]]&lt;=2130,"EXCEPCIONAL","EMERGENCIAL"))</f>
        <v>PRAZO LEGAL</v>
      </c>
      <c r="AE644" s="58" t="str">
        <f>YEAR(L644) &amp; " - " &amp; IF(MONTH(L644)&lt;=3, "1º Trimestre", IF(MONTH(L644)&lt;=6, "2º Trimestre", IF(MONTH(L644)&lt;=9, "3º Trimestre", IF(MONTH(L644)&lt;=12, "4º Trimestre"))))</f>
        <v>2023 - 3º Trimestre</v>
      </c>
      <c r="AF644" s="130">
        <f>CONTRATOS[[#This Row],[TÉRMINO]]-60</f>
        <v>45054</v>
      </c>
      <c r="AG644" s="116" t="str">
        <f>IF(Z644="","Sem informação", IF(Z644&lt;=AF644, "Dentro do prazo", "Fora do prazo"))</f>
        <v>Sem informação</v>
      </c>
      <c r="AH644" s="58" t="s">
        <v>1306</v>
      </c>
      <c r="AJ644" s="58" t="s">
        <v>3430</v>
      </c>
      <c r="AK644" s="58" t="s">
        <v>3430</v>
      </c>
      <c r="AL644" s="58" t="s">
        <v>87</v>
      </c>
      <c r="AM644" s="115" t="s">
        <v>69</v>
      </c>
      <c r="AN644" s="115" t="s">
        <v>69</v>
      </c>
      <c r="AO644" s="172" t="s">
        <v>3438</v>
      </c>
      <c r="AP644" s="143">
        <f ca="1">CONTRATOS[[#This Row],[TÉRMINO]]-TODAY()</f>
        <v>-1060</v>
      </c>
      <c r="AQ644" s="58" t="str">
        <f>IF(YEAR(CONTRATOS[[#This Row],[TÉRMINO]])=2024,INT((MONTH(CONTRATOS[[#This Row],[TÉRMINO]])+2)/3),"")</f>
        <v/>
      </c>
      <c r="AR644" s="58"/>
      <c r="AS644" s="58" t="str">
        <f ca="1">IF(TODAY()-AB644&gt;365,"Iniciar Processo de Reajuste","Aguardar anualidade")</f>
        <v>Iniciar Processo de Reajuste</v>
      </c>
      <c r="AT644" s="58" t="str">
        <f>_xlfn.CONCAT(TEXT(B644,"000"),"/",C644)</f>
        <v>045/2022</v>
      </c>
      <c r="AU644" s="58"/>
      <c r="AV644" s="58" t="str" cm="1">
        <f t="array" ref="AV644">IF(CONTRATOS[[#This Row],[NOME DO FISCAL ]]="Sem indicação",
   CONTRATOS[[#This Row],[NOME DO FISCAL ]],
   _xlfn.LET(
      _xlpm.s, " "&amp;TRIM(CONTRATOS[[#This Row],[NOME DO FISCAL ]]),
      _xlpm.n, LEN(_xlpm.s)-1,
      _xlpm.idx, _xlfn.SEQUENCE(1,_xlpm.n),
      _xlpm.letras, IF(MID(_xlpm.s,_xlpm.idx,1)=" ", MID(_xlpm.s,_xlpm.idx+1,1), ""),
      _xlfn.TEXTJOIN("",TRUE,_xlpm.letras)
   )
)</f>
        <v>FMF</v>
      </c>
      <c r="AW644" s="57" t="str">
        <f>IF(CONTRATOS[[#This Row],[FISCAL DEMANDANTE]]="sem indicação",CONTRATOS[[#This Row],[FISCAL TECNICO]],CONTRATOS[[#This Row],[FISCAL DEMANDANTE]])</f>
        <v>Felipe Moraes Freitas</v>
      </c>
      <c r="AX644" s="540" t="str" cm="1">
        <f t="array" ref="AX64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44" s="58" t="str">
        <f>_xlfn.CONCAT(CONTRATOS[[#This Row],[ARP ou CONTRATO]],CONTRATOS[[#This Row],[N°ANO]])</f>
        <v>Contrato045/2022</v>
      </c>
      <c r="AZ644" s="293" t="str">
        <f>IF(ISNUMBER(FIND("8.666",AA644)),
"Nos termos da Portaria n° 3.615/2021-GP, a prorrogação de contratos administrativos deverá ser instaurada com antecedência mínima de 60 (sessenta) dias do término da vigência, mediante envio do respectivo expediente à SEADM, via SEI.",
IF(ISNUMBER(FIND("14.133",AA644)),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44" s="556"/>
    </row>
    <row r="645" spans="1:53" ht="130.5">
      <c r="A645" s="58" t="s">
        <v>2276</v>
      </c>
      <c r="B645" s="68" t="s">
        <v>637</v>
      </c>
      <c r="C645" s="69" t="s">
        <v>1797</v>
      </c>
      <c r="D645" s="57" t="s">
        <v>3527</v>
      </c>
      <c r="E645" s="58" t="s">
        <v>1101</v>
      </c>
      <c r="F645" s="59" t="s">
        <v>3606</v>
      </c>
      <c r="G645" s="115" t="s">
        <v>57</v>
      </c>
      <c r="H645" s="58" t="s">
        <v>327</v>
      </c>
      <c r="I645" s="60" t="s">
        <v>3607</v>
      </c>
      <c r="J645" s="61">
        <v>42613</v>
      </c>
      <c r="K645" s="62" t="str">
        <f>TEXT(J645,"DD/MM/AA")</f>
        <v>31/08/16</v>
      </c>
      <c r="L645" s="61">
        <v>44620</v>
      </c>
      <c r="M645" s="63" t="str">
        <f>TEXT(L645,"DD/MM/AA")</f>
        <v>28/02/22</v>
      </c>
      <c r="N645" s="62">
        <f>_xlfn.DAYS(CONTRATOS[[#This Row],[TÉRMINO]],CONTRATOS[[#This Row],[INÍCIO]])</f>
        <v>2007</v>
      </c>
      <c r="O645" s="64" t="str">
        <f ca="1">IF(ISBLANK(CONTRATOS[[#This Row],[TÉRMINO]]),"-",IF(ISNUMBER(CONTRATOS[[#This Row],[TÉRMINO]]),IF(CONTRATOS[[#This Row],[TÉRMINO]]&lt;TODAY(),"EXPIRADO",CONTRATOS[[#This Row],[TÉRMINO]]-TODAY()),"INDETERMINADO"))</f>
        <v>EXPIRADO</v>
      </c>
      <c r="P645" s="64" t="str">
        <f ca="1">IF(O645="EXPIRADO","EXPIRADO",(IF(O645&lt;=30,"INFERIOR A 30 DIAS",(IF(O645&lt;=60,"INFERIOR A 60 DIAS",(IF(O645&lt;=90,"INFERIOR A 90 DIAS",(IF(O645&lt;=120,"INFERIOR A 120 DIAS",(IF(O645&lt;150,"INFERIOR A 150 DIAS",(IF(O645=150,"150 DIAS","SUPERIOR A 150 DIAS")))))))))))))</f>
        <v>EXPIRADO</v>
      </c>
      <c r="Q645" s="64" t="str">
        <f ca="1">IF(CONTRATOS[[#This Row],[TÉRMINO]]="","VIGENTE",IF(CONTRATOS[[#This Row],[TÉRMINO]]&gt;=TODAY(),"VIGENTE","EXPIRADO"))</f>
        <v>EXPIRADO</v>
      </c>
      <c r="R645" s="72">
        <v>1554997</v>
      </c>
      <c r="S645" s="65" t="s">
        <v>60</v>
      </c>
      <c r="T645" s="66">
        <f>IF(LEFT(AY645,3)="ARP",
    0,
    IFERROR(VLOOKUP(AY645,'M.11 Contratos execução'!A:V,17,FALSE),0)
)</f>
        <v>0</v>
      </c>
      <c r="U645" s="58" t="s">
        <v>98</v>
      </c>
      <c r="V645" s="58" t="s">
        <v>3608</v>
      </c>
      <c r="W645" s="96" t="str" cm="1">
        <f t="array" ref="W64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45" s="96">
        <f>CONTRATOS[[#This Row],[VALOR GLOBAL INICIAL]]</f>
        <v>1554997</v>
      </c>
      <c r="Y645" s="67" t="s">
        <v>3609</v>
      </c>
      <c r="Z645" s="158"/>
      <c r="AA645" s="58" t="s">
        <v>64</v>
      </c>
      <c r="AB645" s="58"/>
      <c r="AC645" s="58"/>
      <c r="AD645" s="58" t="str">
        <f>IF(CONTRATOS[[#This Row],[DIAS_CONTRATO]]&lt;=1800,"PRAZO LEGAL",IF(CONTRATOS[[#This Row],[DIAS_CONTRATO]]&lt;=2130,"EXCEPCIONAL","EMERGENCIAL"))</f>
        <v>EXCEPCIONAL</v>
      </c>
      <c r="AE645" s="58" t="str">
        <f>YEAR(L645) &amp; " - " &amp; IF(MONTH(L645)&lt;=3, "1º Trimestre", IF(MONTH(L645)&lt;=6, "2º Trimestre", IF(MONTH(L645)&lt;=9, "3º Trimestre", IF(MONTH(L645)&lt;=12, "4º Trimestre"))))</f>
        <v>2022 - 1º Trimestre</v>
      </c>
      <c r="AF645" s="61">
        <f>CONTRATOS[[#This Row],[TÉRMINO]]-60</f>
        <v>44560</v>
      </c>
      <c r="AG645" s="116" t="str">
        <f>IF(Z645="","Sem informação", IF(Z645&lt;=AF645, "Dentro do prazo", "Fora do prazo"))</f>
        <v>Sem informação</v>
      </c>
      <c r="AH645" s="58" t="s">
        <v>1306</v>
      </c>
      <c r="AJ645" s="58" t="s">
        <v>69</v>
      </c>
      <c r="AK645" s="58" t="s">
        <v>69</v>
      </c>
      <c r="AL645" s="58" t="s">
        <v>69</v>
      </c>
      <c r="AM645" s="115" t="s">
        <v>69</v>
      </c>
      <c r="AN645" s="115" t="s">
        <v>69</v>
      </c>
      <c r="AO64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 ; ; ;coordenadoria.contratos@tjpa.jus.br</v>
      </c>
      <c r="AP645" s="143">
        <f ca="1">CONTRATOS[[#This Row],[TÉRMINO]]-TODAY()</f>
        <v>-1554</v>
      </c>
      <c r="AQ645" s="58" t="str">
        <f>IF(YEAR(CONTRATOS[[#This Row],[TÉRMINO]])=2024,INT((MONTH(CONTRATOS[[#This Row],[TÉRMINO]])+2)/3),"")</f>
        <v/>
      </c>
      <c r="AR645" s="58"/>
      <c r="AS645" s="58" t="str">
        <f ca="1">IF(TODAY()-AB645&gt;365,"Iniciar Processo de Reajuste","Aguardar anualidade")</f>
        <v>Iniciar Processo de Reajuste</v>
      </c>
      <c r="AT645" s="58" t="str">
        <f>_xlfn.CONCAT(TEXT(B645,"000"),"/",C645)</f>
        <v>045/2016</v>
      </c>
      <c r="AU645" s="58"/>
      <c r="AV645" s="58" t="str" cm="1">
        <f t="array" ref="AV645">IF(CONTRATOS[[#This Row],[NOME DO FISCAL ]]="Sem indicação",
   CONTRATOS[[#This Row],[NOME DO FISCAL ]],
   _xlfn.LET(
      _xlpm.s, " "&amp;TRIM(CONTRATOS[[#This Row],[NOME DO FISCAL ]]),
      _xlpm.n, LEN(_xlpm.s)-1,
      _xlpm.idx, _xlfn.SEQUENCE(1,_xlpm.n),
      _xlpm.letras, IF(MID(_xlpm.s,_xlpm.idx,1)=" ", MID(_xlpm.s,_xlpm.idx+1,1), ""),
      _xlfn.TEXTJOIN("",TRUE,_xlpm.letras)
   )
)</f>
        <v>Sem indicação</v>
      </c>
      <c r="AW645" s="57" t="str">
        <f>IF(CONTRATOS[[#This Row],[FISCAL DEMANDANTE]]="sem indicação",CONTRATOS[[#This Row],[FISCAL TECNICO]],CONTRATOS[[#This Row],[FISCAL DEMANDANTE]])</f>
        <v>Sem indicação</v>
      </c>
      <c r="AX645" s="540" t="str" cm="1">
        <f t="array" ref="AX64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45" s="58" t="str">
        <f>_xlfn.CONCAT(CONTRATOS[[#This Row],[ARP ou CONTRATO]],CONTRATOS[[#This Row],[N°ANO]])</f>
        <v>Contrato045/2016</v>
      </c>
      <c r="AZ645" s="293" t="str">
        <f>IF(ISNUMBER(FIND("8.666",AA645)),
"Nos termos da Portaria n° 3.615/2021-GP, a prorrogação de contratos administrativos deverá ser instaurada com antecedência mínima de 60 (sessenta) dias do término da vigência, mediante envio do respectivo expediente à SEADM, via SEI.",
IF(ISNUMBER(FIND("14.133",AA645)),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45" s="556"/>
    </row>
    <row r="646" spans="1:53" ht="190.5">
      <c r="A646" s="58" t="s">
        <v>2276</v>
      </c>
      <c r="B646" s="68" t="s">
        <v>517</v>
      </c>
      <c r="C646" s="69" t="s">
        <v>2056</v>
      </c>
      <c r="D646" s="57" t="s">
        <v>3610</v>
      </c>
      <c r="E646" s="58" t="s">
        <v>3611</v>
      </c>
      <c r="F646" s="59" t="s">
        <v>3612</v>
      </c>
      <c r="G646" s="115" t="s">
        <v>57</v>
      </c>
      <c r="H646" s="58" t="s">
        <v>327</v>
      </c>
      <c r="I646" s="60" t="s">
        <v>3613</v>
      </c>
      <c r="J646" s="61">
        <v>43739</v>
      </c>
      <c r="K646" s="62" t="str">
        <f>TEXT(J646,"DD/MM/AA")</f>
        <v>01/10/19</v>
      </c>
      <c r="L646" s="61">
        <v>44652</v>
      </c>
      <c r="M646" s="63" t="str">
        <f>TEXT(L646,"DD/MM/AA")</f>
        <v>01/04/22</v>
      </c>
      <c r="N646" s="62">
        <f>_xlfn.DAYS(CONTRATOS[[#This Row],[TÉRMINO]],CONTRATOS[[#This Row],[INÍCIO]])</f>
        <v>913</v>
      </c>
      <c r="O646" s="64" t="str">
        <f ca="1">IF(ISBLANK(CONTRATOS[[#This Row],[TÉRMINO]]),"-",IF(ISNUMBER(CONTRATOS[[#This Row],[TÉRMINO]]),IF(CONTRATOS[[#This Row],[TÉRMINO]]&lt;TODAY(),"EXPIRADO",CONTRATOS[[#This Row],[TÉRMINO]]-TODAY()),"INDETERMINADO"))</f>
        <v>EXPIRADO</v>
      </c>
      <c r="P646" s="64" t="str">
        <f ca="1">IF(O646="EXPIRADO","EXPIRADO",(IF(O646&lt;=30,"INFERIOR A 30 DIAS",(IF(O646&lt;=60,"INFERIOR A 60 DIAS",(IF(O646&lt;=90,"INFERIOR A 90 DIAS",(IF(O646&lt;=120,"INFERIOR A 120 DIAS",(IF(O646&lt;150,"INFERIOR A 150 DIAS",(IF(O646=150,"150 DIAS","SUPERIOR A 150 DIAS")))))))))))))</f>
        <v>EXPIRADO</v>
      </c>
      <c r="Q646" s="64" t="str">
        <f ca="1">IF(CONTRATOS[[#This Row],[TÉRMINO]]="","VIGENTE",IF(CONTRATOS[[#This Row],[TÉRMINO]]&gt;=TODAY(),"VIGENTE","EXPIRADO"))</f>
        <v>EXPIRADO</v>
      </c>
      <c r="R646" s="72">
        <v>242461</v>
      </c>
      <c r="S646" s="65" t="s">
        <v>60</v>
      </c>
      <c r="T646" s="66">
        <f>IF(LEFT(AY646,3)="ARP",
    0,
    IFERROR(VLOOKUP(AY646,'M.11 Contratos execução'!A:V,17,FALSE),0)
)</f>
        <v>0</v>
      </c>
      <c r="U646" s="58" t="s">
        <v>78</v>
      </c>
      <c r="V646" s="58" t="s">
        <v>3614</v>
      </c>
      <c r="W646" s="96" t="str" cm="1">
        <f t="array" ref="W64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46" s="96">
        <f>CONTRATOS[[#This Row],[VALOR GLOBAL INICIAL]]</f>
        <v>242461</v>
      </c>
      <c r="Y646" s="67" t="s">
        <v>3615</v>
      </c>
      <c r="Z646" s="158"/>
      <c r="AA646" s="58" t="s">
        <v>64</v>
      </c>
      <c r="AB646" s="58"/>
      <c r="AC646" s="58"/>
      <c r="AD646" s="58" t="str">
        <f>IF(CONTRATOS[[#This Row],[DIAS_CONTRATO]]&lt;=1800,"PRAZO LEGAL",IF(CONTRATOS[[#This Row],[DIAS_CONTRATO]]&lt;=2130,"EXCEPCIONAL","EMERGENCIAL"))</f>
        <v>PRAZO LEGAL</v>
      </c>
      <c r="AE646" s="58" t="str">
        <f>YEAR(L646) &amp; " - " &amp; IF(MONTH(L646)&lt;=3, "1º Trimestre", IF(MONTH(L646)&lt;=6, "2º Trimestre", IF(MONTH(L646)&lt;=9, "3º Trimestre", IF(MONTH(L646)&lt;=12, "4º Trimestre"))))</f>
        <v>2022 - 2º Trimestre</v>
      </c>
      <c r="AF646" s="61">
        <f>CONTRATOS[[#This Row],[TÉRMINO]]-60</f>
        <v>44592</v>
      </c>
      <c r="AG646" s="116" t="str">
        <f>IF(Z646="","Sem informação", IF(Z646&lt;=AF646, "Dentro do prazo", "Fora do prazo"))</f>
        <v>Sem informação</v>
      </c>
      <c r="AH646" s="58" t="s">
        <v>1306</v>
      </c>
      <c r="AJ646" s="58" t="s">
        <v>69</v>
      </c>
      <c r="AK646" s="58" t="s">
        <v>69</v>
      </c>
      <c r="AL646" s="58" t="s">
        <v>69</v>
      </c>
      <c r="AM646" s="115" t="s">
        <v>69</v>
      </c>
      <c r="AN646" s="115" t="s">
        <v>69</v>
      </c>
      <c r="AO64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 ; ; ;coordenadoria.contratos@tjpa.jus.br</v>
      </c>
      <c r="AP646" s="143">
        <f ca="1">CONTRATOS[[#This Row],[TÉRMINO]]-TODAY()</f>
        <v>-1522</v>
      </c>
      <c r="AQ646" s="58" t="str">
        <f>IF(YEAR(CONTRATOS[[#This Row],[TÉRMINO]])=2024,INT((MONTH(CONTRATOS[[#This Row],[TÉRMINO]])+2)/3),"")</f>
        <v/>
      </c>
      <c r="AR646" s="58"/>
      <c r="AS646" s="58" t="str">
        <f ca="1">IF(TODAY()-AB646&gt;365,"Iniciar Processo de Reajuste","Aguardar anualidade")</f>
        <v>Iniciar Processo de Reajuste</v>
      </c>
      <c r="AT646" s="58" t="str">
        <f>_xlfn.CONCAT(TEXT(B646,"000"),"/",C646)</f>
        <v>037/2019</v>
      </c>
      <c r="AU646" s="58"/>
      <c r="AV646" s="58" t="str" cm="1">
        <f t="array" ref="AV646">IF(CONTRATOS[[#This Row],[NOME DO FISCAL ]]="Sem indicação",
   CONTRATOS[[#This Row],[NOME DO FISCAL ]],
   _xlfn.LET(
      _xlpm.s, " "&amp;TRIM(CONTRATOS[[#This Row],[NOME DO FISCAL ]]),
      _xlpm.n, LEN(_xlpm.s)-1,
      _xlpm.idx, _xlfn.SEQUENCE(1,_xlpm.n),
      _xlpm.letras, IF(MID(_xlpm.s,_xlpm.idx,1)=" ", MID(_xlpm.s,_xlpm.idx+1,1), ""),
      _xlfn.TEXTJOIN("",TRUE,_xlpm.letras)
   )
)</f>
        <v>Sem indicação</v>
      </c>
      <c r="AW646" s="57" t="str">
        <f>IF(CONTRATOS[[#This Row],[FISCAL DEMANDANTE]]="sem indicação",CONTRATOS[[#This Row],[FISCAL TECNICO]],CONTRATOS[[#This Row],[FISCAL DEMANDANTE]])</f>
        <v>Sem indicação</v>
      </c>
      <c r="AX646" s="540" t="str" cm="1">
        <f t="array" ref="AX64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46" s="58" t="str">
        <f>_xlfn.CONCAT(CONTRATOS[[#This Row],[ARP ou CONTRATO]],CONTRATOS[[#This Row],[N°ANO]])</f>
        <v>Contrato037/2019</v>
      </c>
      <c r="AZ646" s="293" t="str">
        <f>IF(ISNUMBER(FIND("8.666",AA646)),
"Nos termos da Portaria n° 3.615/2021-GP, a prorrogação de contratos administrativos deverá ser instaurada com antecedência mínima de 60 (sessenta) dias do término da vigência, mediante envio do respectivo expediente à SEADM, via SEI.",
IF(ISNUMBER(FIND("14.133",AA646)),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46" s="556"/>
    </row>
    <row r="647" spans="1:53" ht="60">
      <c r="A647" s="58" t="s">
        <v>2276</v>
      </c>
      <c r="B647" s="57" t="s">
        <v>630</v>
      </c>
      <c r="C647" s="58">
        <v>2022</v>
      </c>
      <c r="D647" s="57" t="s">
        <v>3616</v>
      </c>
      <c r="E647" s="58" t="s">
        <v>3617</v>
      </c>
      <c r="F647" s="292" t="s">
        <v>3307</v>
      </c>
      <c r="G647" s="115" t="s">
        <v>1658</v>
      </c>
      <c r="H647" s="58" t="s">
        <v>132</v>
      </c>
      <c r="I647" s="60" t="s">
        <v>133</v>
      </c>
      <c r="J647" s="61">
        <v>44734</v>
      </c>
      <c r="K647" s="62" t="str">
        <f>TEXT(J647,"DD/MM/AA")</f>
        <v>22/06/22</v>
      </c>
      <c r="L647" s="61">
        <v>44734</v>
      </c>
      <c r="M647" s="63" t="str">
        <f>TEXT(L647,"DD/MM/AA")</f>
        <v>22/06/22</v>
      </c>
      <c r="N647" s="115">
        <f>_xlfn.DAYS(CONTRATOS[[#This Row],[TÉRMINO]],CONTRATOS[[#This Row],[INÍCIO]])</f>
        <v>0</v>
      </c>
      <c r="O647" s="64" t="str">
        <f ca="1">IF(ISBLANK(CONTRATOS[[#This Row],[TÉRMINO]]),"-",IF(ISNUMBER(CONTRATOS[[#This Row],[TÉRMINO]]),IF(CONTRATOS[[#This Row],[TÉRMINO]]&lt;TODAY(),"EXPIRADO",CONTRATOS[[#This Row],[TÉRMINO]]-TODAY()),"INDETERMINADO"))</f>
        <v>EXPIRADO</v>
      </c>
      <c r="P647" s="64" t="str">
        <f ca="1">IF(O647="EXPIRADO","EXPIRADO",(IF(O647&lt;=30,"INFERIOR A 30 DIAS",(IF(O647&lt;=60,"INFERIOR A 60 DIAS",(IF(O647&lt;=90,"INFERIOR A 90 DIAS",(IF(O647&lt;=120,"INFERIOR A 120 DIAS",(IF(O647&lt;150,"INFERIOR A 150 DIAS",(IF(O647=150,"150 DIAS","SUPERIOR A 150 DIAS")))))))))))))</f>
        <v>EXPIRADO</v>
      </c>
      <c r="Q647" s="64" t="str">
        <f ca="1">IF(CONTRATOS[[#This Row],[TÉRMINO]]="","VIGENTE",IF(CONTRATOS[[#This Row],[TÉRMINO]]&gt;=TODAY(),"VIGENTE","EXPIRADO"))</f>
        <v>EXPIRADO</v>
      </c>
      <c r="R647" s="293">
        <v>1840</v>
      </c>
      <c r="S647" s="65" t="s">
        <v>3303</v>
      </c>
      <c r="T647" s="66">
        <f>IF(LEFT(AY647,3)="ARP",
    0,
    IFERROR(VLOOKUP(AY647,'M.11 Contratos execução'!A:V,17,FALSE),0)
)</f>
        <v>0</v>
      </c>
      <c r="U647" s="58" t="s">
        <v>78</v>
      </c>
      <c r="V647" s="58" t="s">
        <v>3618</v>
      </c>
      <c r="W647" s="96" t="str" cm="1">
        <f t="array" ref="W64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47" s="96">
        <f>CONTRATOS[[#This Row],[VALOR GLOBAL INICIAL]]</f>
        <v>1840</v>
      </c>
      <c r="Y647" s="67"/>
      <c r="AA647" s="58" t="s">
        <v>64</v>
      </c>
      <c r="AB647" s="58"/>
      <c r="AC647" s="58"/>
      <c r="AD647" s="116" t="str">
        <f>IF(CONTRATOS[[#This Row],[DIAS_CONTRATO]]&lt;=1800,"PRAZO LEGAL",IF(CONTRATOS[[#This Row],[DIAS_CONTRATO]]&lt;=2130,"EXCEPCIONAL","EMERGENCIAL"))</f>
        <v>PRAZO LEGAL</v>
      </c>
      <c r="AE647" s="58" t="str">
        <f>YEAR(L647) &amp; " - " &amp; IF(MONTH(L647)&lt;=3, "1º Trimestre", IF(MONTH(L647)&lt;=6, "2º Trimestre", IF(MONTH(L647)&lt;=9, "3º Trimestre", IF(MONTH(L647)&lt;=12, "4º Trimestre"))))</f>
        <v>2022 - 2º Trimestre</v>
      </c>
      <c r="AF647" s="130">
        <f>CONTRATOS[[#This Row],[TÉRMINO]]-60</f>
        <v>44674</v>
      </c>
      <c r="AG647" s="116" t="str">
        <f>IF(Z647="","Sem informação", IF(Z647&lt;=AF647, "Dentro do prazo", "Fora do prazo"))</f>
        <v>Sem informação</v>
      </c>
      <c r="AH647" s="58"/>
      <c r="AJ647" s="58" t="s">
        <v>138</v>
      </c>
      <c r="AK647" s="58" t="s">
        <v>138</v>
      </c>
      <c r="AL647" s="58" t="s">
        <v>69</v>
      </c>
      <c r="AM647" s="115" t="s">
        <v>69</v>
      </c>
      <c r="AN647" s="58" t="s">
        <v>69</v>
      </c>
      <c r="AO647" s="172" t="s">
        <v>2457</v>
      </c>
      <c r="AP647" s="143">
        <f ca="1">CONTRATOS[[#This Row],[TÉRMINO]]-TODAY()</f>
        <v>-1440</v>
      </c>
      <c r="AQ647" s="58" t="str">
        <f>IF(YEAR(CONTRATOS[[#This Row],[TÉRMINO]])=2024,INT((MONTH(CONTRATOS[[#This Row],[TÉRMINO]])+2)/3),"")</f>
        <v/>
      </c>
      <c r="AR647" s="58"/>
      <c r="AS647" s="58" t="str">
        <f ca="1">IF(TODAY()-AB647&gt;365,"Iniciar Processo de Reajuste","Aguardar anualidade")</f>
        <v>Iniciar Processo de Reajuste</v>
      </c>
      <c r="AT647" s="58" t="str">
        <f>_xlfn.CONCAT(TEXT(B647,"000"),"/",C647)</f>
        <v>047/2022</v>
      </c>
      <c r="AU647" s="58"/>
      <c r="AV647" s="58" t="str" cm="1">
        <f t="array" ref="AV647">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47" s="57" t="str">
        <f>IF(CONTRATOS[[#This Row],[FISCAL DEMANDANTE]]="sem indicação",CONTRATOS[[#This Row],[FISCAL TECNICO]],CONTRATOS[[#This Row],[FISCAL DEMANDANTE]])</f>
        <v>Jose Nasareno de Macedo Silva</v>
      </c>
      <c r="AX647" s="540" t="str" cm="1">
        <f t="array" ref="AX64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47" s="58" t="str">
        <f>_xlfn.CONCAT(CONTRATOS[[#This Row],[ARP ou CONTRATO]],CONTRATOS[[#This Row],[N°ANO]])</f>
        <v>Contrato047/2022</v>
      </c>
      <c r="AZ647" s="293" t="str">
        <f>IF(ISNUMBER(FIND("8.666",AA647)),
"Nos termos da Portaria n° 3.615/2021-GP, a prorrogação de contratos administrativos deverá ser instaurada com antecedência mínima de 60 (sessenta) dias do término da vigência, mediante envio do respectivo expediente à SEADM, via SEI.",
IF(ISNUMBER(FIND("14.133",AA647)),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47" s="556"/>
    </row>
    <row r="648" spans="1:53" ht="84">
      <c r="A648" s="58" t="s">
        <v>2276</v>
      </c>
      <c r="B648" s="68" t="s">
        <v>630</v>
      </c>
      <c r="C648" s="69" t="s">
        <v>1511</v>
      </c>
      <c r="D648" s="57" t="s">
        <v>3619</v>
      </c>
      <c r="E648" s="58" t="s">
        <v>3620</v>
      </c>
      <c r="F648" s="59" t="s">
        <v>3621</v>
      </c>
      <c r="G648" s="115" t="s">
        <v>277</v>
      </c>
      <c r="H648" s="58" t="s">
        <v>1415</v>
      </c>
      <c r="I648" s="60" t="s">
        <v>3622</v>
      </c>
      <c r="J648" s="61">
        <v>42978</v>
      </c>
      <c r="K648" s="62" t="str">
        <f>TEXT(J648,"DD/MM/AA")</f>
        <v>31/08/17</v>
      </c>
      <c r="L648" s="61">
        <v>44716</v>
      </c>
      <c r="M648" s="63" t="str">
        <f>TEXT(L648,"DD/MM/AA")</f>
        <v>04/06/22</v>
      </c>
      <c r="N648" s="62">
        <f>_xlfn.DAYS(CONTRATOS[[#This Row],[TÉRMINO]],CONTRATOS[[#This Row],[INÍCIO]])</f>
        <v>1738</v>
      </c>
      <c r="O648" s="64" t="str">
        <f ca="1">IF(ISBLANK(CONTRATOS[[#This Row],[TÉRMINO]]),"-",IF(ISNUMBER(CONTRATOS[[#This Row],[TÉRMINO]]),IF(CONTRATOS[[#This Row],[TÉRMINO]]&lt;TODAY(),"EXPIRADO",CONTRATOS[[#This Row],[TÉRMINO]]-TODAY()),"INDETERMINADO"))</f>
        <v>EXPIRADO</v>
      </c>
      <c r="P648" s="64" t="str">
        <f ca="1">IF(O648="EXPIRADO","EXPIRADO",(IF(O648&lt;=30,"INFERIOR A 30 DIAS",(IF(O648&lt;=60,"INFERIOR A 60 DIAS",(IF(O648&lt;=90,"INFERIOR A 90 DIAS",(IF(O648&lt;=120,"INFERIOR A 120 DIAS",(IF(O648&lt;150,"INFERIOR A 150 DIAS",(IF(O648=150,"150 DIAS","SUPERIOR A 150 DIAS")))))))))))))</f>
        <v>EXPIRADO</v>
      </c>
      <c r="Q648" s="64" t="str">
        <f ca="1">IF(CONTRATOS[[#This Row],[TÉRMINO]]="","VIGENTE",IF(CONTRATOS[[#This Row],[TÉRMINO]]&gt;=TODAY(),"VIGENTE","EXPIRADO"))</f>
        <v>EXPIRADO</v>
      </c>
      <c r="R648" s="72">
        <v>9989984.5099999998</v>
      </c>
      <c r="S648" s="65" t="s">
        <v>60</v>
      </c>
      <c r="T648" s="66">
        <f>IF(LEFT(AY648,3)="ARP",
    0,
    IFERROR(VLOOKUP(AY648,'M.11 Contratos execução'!A:V,17,FALSE),0)
)</f>
        <v>0</v>
      </c>
      <c r="U648" s="58" t="s">
        <v>98</v>
      </c>
      <c r="V648" s="58" t="s">
        <v>3623</v>
      </c>
      <c r="W648" s="96" t="str" cm="1">
        <f t="array" ref="W64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48" s="96">
        <f>CONTRATOS[[#This Row],[VALOR GLOBAL INICIAL]]</f>
        <v>9989984.5099999998</v>
      </c>
      <c r="Y648" s="67" t="s">
        <v>3624</v>
      </c>
      <c r="Z648" s="158"/>
      <c r="AA648" s="58" t="s">
        <v>64</v>
      </c>
      <c r="AB648" s="58"/>
      <c r="AC648" s="58"/>
      <c r="AD648" s="58" t="str">
        <f>IF(CONTRATOS[[#This Row],[DIAS_CONTRATO]]&lt;=1800,"PRAZO LEGAL",IF(CONTRATOS[[#This Row],[DIAS_CONTRATO]]&lt;=2130,"EXCEPCIONAL","EMERGENCIAL"))</f>
        <v>PRAZO LEGAL</v>
      </c>
      <c r="AE648" s="58" t="str">
        <f>YEAR(L648) &amp; " - " &amp; IF(MONTH(L648)&lt;=3, "1º Trimestre", IF(MONTH(L648)&lt;=6, "2º Trimestre", IF(MONTH(L648)&lt;=9, "3º Trimestre", IF(MONTH(L648)&lt;=12, "4º Trimestre"))))</f>
        <v>2022 - 2º Trimestre</v>
      </c>
      <c r="AF648" s="61">
        <f>CONTRATOS[[#This Row],[TÉRMINO]]-60</f>
        <v>44656</v>
      </c>
      <c r="AG648" s="116" t="str">
        <f>IF(Z648="","Sem informação", IF(Z648&lt;=AF648, "Dentro do prazo", "Fora do prazo"))</f>
        <v>Sem informação</v>
      </c>
      <c r="AH648" s="58" t="s">
        <v>1306</v>
      </c>
      <c r="AJ648" s="58" t="s">
        <v>69</v>
      </c>
      <c r="AK648" s="58" t="s">
        <v>2781</v>
      </c>
      <c r="AL648" s="58" t="s">
        <v>70</v>
      </c>
      <c r="AM648" s="115" t="s">
        <v>69</v>
      </c>
      <c r="AN648" s="115" t="s">
        <v>69</v>
      </c>
      <c r="AO648" s="134" t="s">
        <v>3625</v>
      </c>
      <c r="AP648" s="143">
        <f ca="1">CONTRATOS[[#This Row],[TÉRMINO]]-TODAY()</f>
        <v>-1458</v>
      </c>
      <c r="AQ648" s="58" t="str">
        <f>IF(YEAR(CONTRATOS[[#This Row],[TÉRMINO]])=2024,INT((MONTH(CONTRATOS[[#This Row],[TÉRMINO]])+2)/3),"")</f>
        <v/>
      </c>
      <c r="AR648" s="58"/>
      <c r="AS648" s="58" t="str">
        <f ca="1">IF(TODAY()-AB648&gt;365,"Iniciar Processo de Reajuste","Aguardar anualidade")</f>
        <v>Iniciar Processo de Reajuste</v>
      </c>
      <c r="AT648" s="58" t="str">
        <f>_xlfn.CONCAT(TEXT(B648,"000"),"/",C648)</f>
        <v>047/2017</v>
      </c>
      <c r="AU648" s="58"/>
      <c r="AV648" s="58" t="str" cm="1">
        <f t="array" ref="AV648">IF(CONTRATOS[[#This Row],[NOME DO FISCAL ]]="Sem indicação",
   CONTRATOS[[#This Row],[NOME DO FISCAL ]],
   _xlfn.LET(
      _xlpm.s, " "&amp;TRIM(CONTRATOS[[#This Row],[NOME DO FISCAL ]]),
      _xlpm.n, LEN(_xlpm.s)-1,
      _xlpm.idx, _xlfn.SEQUENCE(1,_xlpm.n),
      _xlpm.letras, IF(MID(_xlpm.s,_xlpm.idx,1)=" ", MID(_xlpm.s,_xlpm.idx+1,1), ""),
      _xlfn.TEXTJOIN("",TRUE,_xlpm.letras)
   )
)</f>
        <v>JLBS</v>
      </c>
      <c r="AW648" s="57" t="str">
        <f>IF(CONTRATOS[[#This Row],[FISCAL DEMANDANTE]]="sem indicação",CONTRATOS[[#This Row],[FISCAL TECNICO]],CONTRATOS[[#This Row],[FISCAL DEMANDANTE]])</f>
        <v>Joao Luiz Barbosa Silva</v>
      </c>
      <c r="AX648" s="540" t="str" cm="1">
        <f t="array" ref="AX64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48" s="58" t="str">
        <f>_xlfn.CONCAT(CONTRATOS[[#This Row],[ARP ou CONTRATO]],CONTRATOS[[#This Row],[N°ANO]])</f>
        <v>Contrato047/2017</v>
      </c>
      <c r="AZ648" s="293" t="str">
        <f>IF(ISNUMBER(FIND("8.666",AA648)),
"Nos termos da Portaria n° 3.615/2021-GP, a prorrogação de contratos administrativos deverá ser instaurada com antecedência mínima de 60 (sessenta) dias do término da vigência, mediante envio do respectivo expediente à SEADM, via SEI.",
IF(ISNUMBER(FIND("14.133",AA648)),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48" s="556"/>
    </row>
    <row r="649" spans="1:53" s="215" customFormat="1" ht="60">
      <c r="A649" s="58" t="s">
        <v>2276</v>
      </c>
      <c r="B649" s="57" t="s">
        <v>646</v>
      </c>
      <c r="C649" s="58">
        <v>2022</v>
      </c>
      <c r="D649" s="57" t="s">
        <v>3626</v>
      </c>
      <c r="E649" s="58" t="s">
        <v>3627</v>
      </c>
      <c r="F649" s="59" t="s">
        <v>3307</v>
      </c>
      <c r="G649" s="115" t="s">
        <v>1658</v>
      </c>
      <c r="H649" s="58" t="s">
        <v>132</v>
      </c>
      <c r="I649" s="60" t="s">
        <v>133</v>
      </c>
      <c r="J649" s="61">
        <v>44734</v>
      </c>
      <c r="K649" s="62" t="str">
        <f>TEXT(J649,"DD/MM/AA")</f>
        <v>22/06/22</v>
      </c>
      <c r="L649" s="61">
        <v>44734</v>
      </c>
      <c r="M649" s="63" t="str">
        <f>TEXT(L649,"DD/MM/AA")</f>
        <v>22/06/22</v>
      </c>
      <c r="N649" s="115">
        <f>_xlfn.DAYS(CONTRATOS[[#This Row],[TÉRMINO]],CONTRATOS[[#This Row],[INÍCIO]])</f>
        <v>0</v>
      </c>
      <c r="O649" s="64" t="str">
        <f ca="1">IF(ISBLANK(CONTRATOS[[#This Row],[TÉRMINO]]),"-",IF(ISNUMBER(CONTRATOS[[#This Row],[TÉRMINO]]),IF(CONTRATOS[[#This Row],[TÉRMINO]]&lt;TODAY(),"EXPIRADO",CONTRATOS[[#This Row],[TÉRMINO]]-TODAY()),"INDETERMINADO"))</f>
        <v>EXPIRADO</v>
      </c>
      <c r="P649" s="64" t="str">
        <f ca="1">IF(O649="EXPIRADO","EXPIRADO",(IF(O649&lt;=30,"INFERIOR A 30 DIAS",(IF(O649&lt;=60,"INFERIOR A 60 DIAS",(IF(O649&lt;=90,"INFERIOR A 90 DIAS",(IF(O649&lt;=120,"INFERIOR A 120 DIAS",(IF(O649&lt;150,"INFERIOR A 150 DIAS",(IF(O649=150,"150 DIAS","SUPERIOR A 150 DIAS")))))))))))))</f>
        <v>EXPIRADO</v>
      </c>
      <c r="Q649" s="64" t="str">
        <f ca="1">IF(CONTRATOS[[#This Row],[TÉRMINO]]="","VIGENTE",IF(CONTRATOS[[#This Row],[TÉRMINO]]&gt;=TODAY(),"VIGENTE","EXPIRADO"))</f>
        <v>EXPIRADO</v>
      </c>
      <c r="R649" s="293">
        <v>310.22000000000003</v>
      </c>
      <c r="S649" s="65" t="s">
        <v>3303</v>
      </c>
      <c r="T649" s="66">
        <f>IF(LEFT(AY649,3)="ARP",
    0,
    IFERROR(VLOOKUP(AY649,'M.11 Contratos execução'!A:V,17,FALSE),0)
)</f>
        <v>0</v>
      </c>
      <c r="U649" s="58" t="s">
        <v>78</v>
      </c>
      <c r="V649" s="58" t="s">
        <v>3628</v>
      </c>
      <c r="W649" s="96" t="str" cm="1">
        <f t="array" ref="W64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49" s="96">
        <f>CONTRATOS[[#This Row],[VALOR GLOBAL INICIAL]]</f>
        <v>310.22000000000003</v>
      </c>
      <c r="Y649" s="67"/>
      <c r="Z649" s="157"/>
      <c r="AA649" s="58" t="s">
        <v>64</v>
      </c>
      <c r="AB649" s="58"/>
      <c r="AC649" s="58"/>
      <c r="AD649" s="116" t="str">
        <f>IF(CONTRATOS[[#This Row],[DIAS_CONTRATO]]&lt;=1800,"PRAZO LEGAL",IF(CONTRATOS[[#This Row],[DIAS_CONTRATO]]&lt;=2130,"EXCEPCIONAL","EMERGENCIAL"))</f>
        <v>PRAZO LEGAL</v>
      </c>
      <c r="AE649" s="58" t="str">
        <f>YEAR(L649) &amp; " - " &amp; IF(MONTH(L649)&lt;=3, "1º Trimestre", IF(MONTH(L649)&lt;=6, "2º Trimestre", IF(MONTH(L649)&lt;=9, "3º Trimestre", IF(MONTH(L649)&lt;=12, "4º Trimestre"))))</f>
        <v>2022 - 2º Trimestre</v>
      </c>
      <c r="AF649" s="130">
        <f>CONTRATOS[[#This Row],[TÉRMINO]]-60</f>
        <v>44674</v>
      </c>
      <c r="AG649" s="116" t="str">
        <f>IF(Z649="","Sem informação", IF(Z649&lt;=AF649, "Dentro do prazo", "Fora do prazo"))</f>
        <v>Sem informação</v>
      </c>
      <c r="AH649" s="58"/>
      <c r="AI649" s="74"/>
      <c r="AJ649" s="58" t="s">
        <v>138</v>
      </c>
      <c r="AK649" s="58" t="s">
        <v>138</v>
      </c>
      <c r="AL649" s="58" t="s">
        <v>69</v>
      </c>
      <c r="AM649" s="115" t="s">
        <v>69</v>
      </c>
      <c r="AN649" s="58" t="s">
        <v>69</v>
      </c>
      <c r="AO649" s="172" t="s">
        <v>2457</v>
      </c>
      <c r="AP649" s="143">
        <f ca="1">CONTRATOS[[#This Row],[TÉRMINO]]-TODAY()</f>
        <v>-1440</v>
      </c>
      <c r="AQ649" s="58" t="str">
        <f>IF(YEAR(CONTRATOS[[#This Row],[TÉRMINO]])=2024,INT((MONTH(CONTRATOS[[#This Row],[TÉRMINO]])+2)/3),"")</f>
        <v/>
      </c>
      <c r="AR649" s="58"/>
      <c r="AS649" s="58" t="str">
        <f ca="1">IF(TODAY()-AB649&gt;365,"Iniciar Processo de Reajuste","Aguardar anualidade")</f>
        <v>Iniciar Processo de Reajuste</v>
      </c>
      <c r="AT649" s="58" t="str">
        <f>_xlfn.CONCAT(TEXT(B649,"000"),"/",C649)</f>
        <v>048/2022</v>
      </c>
      <c r="AU649" s="58"/>
      <c r="AV649" s="58" t="str" cm="1">
        <f t="array" ref="AV649">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49" s="57" t="str">
        <f>IF(CONTRATOS[[#This Row],[FISCAL DEMANDANTE]]="sem indicação",CONTRATOS[[#This Row],[FISCAL TECNICO]],CONTRATOS[[#This Row],[FISCAL DEMANDANTE]])</f>
        <v>Jose Nasareno de Macedo Silva</v>
      </c>
      <c r="AX649" s="540" t="str" cm="1">
        <f t="array" ref="AX64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49" s="58" t="str">
        <f>_xlfn.CONCAT(CONTRATOS[[#This Row],[ARP ou CONTRATO]],CONTRATOS[[#This Row],[N°ANO]])</f>
        <v>Contrato048/2022</v>
      </c>
      <c r="AZ649" s="293" t="str">
        <f>IF(ISNUMBER(FIND("8.666",AA649)),
"Nos termos da Portaria n° 3.615/2021-GP, a prorrogação de contratos administrativos deverá ser instaurada com antecedência mínima de 60 (sessenta) dias do término da vigência, mediante envio do respectivo expediente à SEADM, via SEI.",
IF(ISNUMBER(FIND("14.133",AA649)),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49" s="556"/>
    </row>
    <row r="650" spans="1:53" s="215" customFormat="1" ht="60">
      <c r="A650" s="58" t="s">
        <v>2276</v>
      </c>
      <c r="B650" s="57" t="s">
        <v>655</v>
      </c>
      <c r="C650" s="58">
        <v>2022</v>
      </c>
      <c r="D650" s="57" t="s">
        <v>3629</v>
      </c>
      <c r="E650" s="58" t="s">
        <v>3630</v>
      </c>
      <c r="F650" s="59" t="s">
        <v>3307</v>
      </c>
      <c r="G650" s="115" t="s">
        <v>1658</v>
      </c>
      <c r="H650" s="58" t="s">
        <v>132</v>
      </c>
      <c r="I650" s="60" t="s">
        <v>133</v>
      </c>
      <c r="J650" s="61">
        <v>44735</v>
      </c>
      <c r="K650" s="62" t="str">
        <f>TEXT(J650,"DD/MM/AA")</f>
        <v>23/06/22</v>
      </c>
      <c r="L650" s="61">
        <v>44735</v>
      </c>
      <c r="M650" s="63" t="str">
        <f>TEXT(L650,"DD/MM/AA")</f>
        <v>23/06/22</v>
      </c>
      <c r="N650" s="115">
        <f>_xlfn.DAYS(CONTRATOS[[#This Row],[TÉRMINO]],CONTRATOS[[#This Row],[INÍCIO]])</f>
        <v>0</v>
      </c>
      <c r="O650" s="64" t="str">
        <f ca="1">IF(ISBLANK(CONTRATOS[[#This Row],[TÉRMINO]]),"-",IF(ISNUMBER(CONTRATOS[[#This Row],[TÉRMINO]]),IF(CONTRATOS[[#This Row],[TÉRMINO]]&lt;TODAY(),"EXPIRADO",CONTRATOS[[#This Row],[TÉRMINO]]-TODAY()),"INDETERMINADO"))</f>
        <v>EXPIRADO</v>
      </c>
      <c r="P650" s="64" t="str">
        <f ca="1">IF(O650="EXPIRADO","EXPIRADO",(IF(O650&lt;=30,"INFERIOR A 30 DIAS",(IF(O650&lt;=60,"INFERIOR A 60 DIAS",(IF(O650&lt;=90,"INFERIOR A 90 DIAS",(IF(O650&lt;=120,"INFERIOR A 120 DIAS",(IF(O650&lt;150,"INFERIOR A 150 DIAS",(IF(O650=150,"150 DIAS","SUPERIOR A 150 DIAS")))))))))))))</f>
        <v>EXPIRADO</v>
      </c>
      <c r="Q650" s="64" t="str">
        <f ca="1">IF(CONTRATOS[[#This Row],[TÉRMINO]]="","VIGENTE",IF(CONTRATOS[[#This Row],[TÉRMINO]]&gt;=TODAY(),"VIGENTE","EXPIRADO"))</f>
        <v>EXPIRADO</v>
      </c>
      <c r="R650" s="72">
        <v>1516.75</v>
      </c>
      <c r="S650" s="65" t="s">
        <v>3303</v>
      </c>
      <c r="T650" s="66">
        <f>IF(LEFT(AY650,3)="ARP",
    0,
    IFERROR(VLOOKUP(AY650,'M.11 Contratos execução'!A:V,17,FALSE),0)
)</f>
        <v>0</v>
      </c>
      <c r="U650" s="58" t="s">
        <v>78</v>
      </c>
      <c r="V650" s="58" t="s">
        <v>3631</v>
      </c>
      <c r="W650" s="96" t="str" cm="1">
        <f t="array" ref="W65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50" s="96">
        <f>CONTRATOS[[#This Row],[VALOR GLOBAL INICIAL]]</f>
        <v>1516.75</v>
      </c>
      <c r="Y650" s="67"/>
      <c r="Z650" s="157"/>
      <c r="AA650" s="58" t="s">
        <v>64</v>
      </c>
      <c r="AB650" s="58"/>
      <c r="AC650" s="58"/>
      <c r="AD650" s="116" t="str">
        <f>IF(CONTRATOS[[#This Row],[DIAS_CONTRATO]]&lt;=1800,"PRAZO LEGAL",IF(CONTRATOS[[#This Row],[DIAS_CONTRATO]]&lt;=2130,"EXCEPCIONAL","EMERGENCIAL"))</f>
        <v>PRAZO LEGAL</v>
      </c>
      <c r="AE650" s="58" t="str">
        <f>YEAR(L650) &amp; " - " &amp; IF(MONTH(L650)&lt;=3, "1º Trimestre", IF(MONTH(L650)&lt;=6, "2º Trimestre", IF(MONTH(L650)&lt;=9, "3º Trimestre", IF(MONTH(L650)&lt;=12, "4º Trimestre"))))</f>
        <v>2022 - 2º Trimestre</v>
      </c>
      <c r="AF650" s="130">
        <f>CONTRATOS[[#This Row],[TÉRMINO]]-60</f>
        <v>44675</v>
      </c>
      <c r="AG650" s="116" t="str">
        <f>IF(Z650="","Sem informação", IF(Z650&lt;=AF650, "Dentro do prazo", "Fora do prazo"))</f>
        <v>Sem informação</v>
      </c>
      <c r="AH650" s="58"/>
      <c r="AI650" s="74"/>
      <c r="AJ650" s="58" t="s">
        <v>138</v>
      </c>
      <c r="AK650" s="58" t="s">
        <v>138</v>
      </c>
      <c r="AL650" s="58" t="s">
        <v>69</v>
      </c>
      <c r="AM650" s="115" t="s">
        <v>69</v>
      </c>
      <c r="AN650" s="115" t="s">
        <v>69</v>
      </c>
      <c r="AO650" s="134" t="s">
        <v>2457</v>
      </c>
      <c r="AP650" s="143">
        <f ca="1">CONTRATOS[[#This Row],[TÉRMINO]]-TODAY()</f>
        <v>-1439</v>
      </c>
      <c r="AQ650" s="58" t="str">
        <f>IF(YEAR(CONTRATOS[[#This Row],[TÉRMINO]])=2024,INT((MONTH(CONTRATOS[[#This Row],[TÉRMINO]])+2)/3),"")</f>
        <v/>
      </c>
      <c r="AR650" s="58"/>
      <c r="AS650" s="58" t="str">
        <f ca="1">IF(TODAY()-AB650&gt;365,"Iniciar Processo de Reajuste","Aguardar anualidade")</f>
        <v>Iniciar Processo de Reajuste</v>
      </c>
      <c r="AT650" s="58" t="str">
        <f>_xlfn.CONCAT(TEXT(B650,"000"),"/",C650)</f>
        <v>049/2022</v>
      </c>
      <c r="AU650" s="58"/>
      <c r="AV650" s="58" t="str" cm="1">
        <f t="array" ref="AV650">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50" s="57" t="str">
        <f>IF(CONTRATOS[[#This Row],[FISCAL DEMANDANTE]]="sem indicação",CONTRATOS[[#This Row],[FISCAL TECNICO]],CONTRATOS[[#This Row],[FISCAL DEMANDANTE]])</f>
        <v>Jose Nasareno de Macedo Silva</v>
      </c>
      <c r="AX650" s="540" t="str" cm="1">
        <f t="array" ref="AX65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50" s="58" t="str">
        <f>_xlfn.CONCAT(CONTRATOS[[#This Row],[ARP ou CONTRATO]],CONTRATOS[[#This Row],[N°ANO]])</f>
        <v>Contrato049/2022</v>
      </c>
      <c r="AZ650" s="293" t="str">
        <f>IF(ISNUMBER(FIND("8.666",AA650)),
"Nos termos da Portaria n° 3.615/2021-GP, a prorrogação de contratos administrativos deverá ser instaurada com antecedência mínima de 60 (sessenta) dias do término da vigência, mediante envio do respectivo expediente à SEADM, via SEI.",
IF(ISNUMBER(FIND("14.133",AA650)),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50" s="556"/>
    </row>
    <row r="651" spans="1:53" s="215" customFormat="1" ht="60">
      <c r="A651" s="58" t="s">
        <v>2276</v>
      </c>
      <c r="B651" s="68" t="s">
        <v>156</v>
      </c>
      <c r="C651" s="69" t="s">
        <v>2217</v>
      </c>
      <c r="D651" s="57" t="s">
        <v>3632</v>
      </c>
      <c r="E651" s="58" t="s">
        <v>3633</v>
      </c>
      <c r="F651" s="59" t="s">
        <v>3634</v>
      </c>
      <c r="G651" s="115" t="s">
        <v>387</v>
      </c>
      <c r="H651" s="58" t="s">
        <v>132</v>
      </c>
      <c r="I651" s="60" t="s">
        <v>3635</v>
      </c>
      <c r="J651" s="61">
        <v>41813</v>
      </c>
      <c r="K651" s="62" t="str">
        <f>TEXT(J651,"DD/MM/AA")</f>
        <v>23/06/14</v>
      </c>
      <c r="L651" s="61">
        <v>44735</v>
      </c>
      <c r="M651" s="63" t="str">
        <f>TEXT(L651,"DD/MM/AA")</f>
        <v>23/06/22</v>
      </c>
      <c r="N651" s="62">
        <f>_xlfn.DAYS(CONTRATOS[[#This Row],[TÉRMINO]],CONTRATOS[[#This Row],[INÍCIO]])</f>
        <v>2922</v>
      </c>
      <c r="O651" s="64" t="str">
        <f ca="1">IF(ISBLANK(CONTRATOS[[#This Row],[TÉRMINO]]),"-",IF(ISNUMBER(CONTRATOS[[#This Row],[TÉRMINO]]),IF(CONTRATOS[[#This Row],[TÉRMINO]]&lt;TODAY(),"EXPIRADO",CONTRATOS[[#This Row],[TÉRMINO]]-TODAY()),"INDETERMINADO"))</f>
        <v>EXPIRADO</v>
      </c>
      <c r="P651" s="64" t="str">
        <f ca="1">IF(O651="EXPIRADO","EXPIRADO",(IF(O651&lt;=30,"INFERIOR A 30 DIAS",(IF(O651&lt;=60,"INFERIOR A 60 DIAS",(IF(O651&lt;=90,"INFERIOR A 90 DIAS",(IF(O651&lt;=120,"INFERIOR A 120 DIAS",(IF(O651&lt;150,"INFERIOR A 150 DIAS",(IF(O651=150,"150 DIAS","SUPERIOR A 150 DIAS")))))))))))))</f>
        <v>EXPIRADO</v>
      </c>
      <c r="Q651" s="64" t="str">
        <f ca="1">IF(CONTRATOS[[#This Row],[TÉRMINO]]="","VIGENTE",IF(CONTRATOS[[#This Row],[TÉRMINO]]&gt;=TODAY(),"VIGENTE","EXPIRADO"))</f>
        <v>EXPIRADO</v>
      </c>
      <c r="R651" s="72">
        <v>78000</v>
      </c>
      <c r="S651" s="65" t="s">
        <v>60</v>
      </c>
      <c r="T651" s="66">
        <f>IF(LEFT(AY651,3)="ARP",
    0,
    IFERROR(VLOOKUP(AY651,'M.11 Contratos execução'!A:V,17,FALSE),0)
)</f>
        <v>0</v>
      </c>
      <c r="U651" s="58" t="s">
        <v>78</v>
      </c>
      <c r="V651" s="58" t="s">
        <v>3636</v>
      </c>
      <c r="W651" s="96" t="str" cm="1">
        <f t="array" ref="W65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51" s="96">
        <f>CONTRATOS[[#This Row],[VALOR GLOBAL INICIAL]]</f>
        <v>78000</v>
      </c>
      <c r="Y651" s="67" t="s">
        <v>3637</v>
      </c>
      <c r="Z651" s="158"/>
      <c r="AA651" s="58" t="s">
        <v>64</v>
      </c>
      <c r="AB651" s="58"/>
      <c r="AC651" s="58"/>
      <c r="AD651" s="58" t="str">
        <f>IF(CONTRATOS[[#This Row],[DIAS_CONTRATO]]&lt;=1800,"PRAZO LEGAL",IF(CONTRATOS[[#This Row],[DIAS_CONTRATO]]&lt;=2130,"EXCEPCIONAL","EMERGENCIAL"))</f>
        <v>EMERGENCIAL</v>
      </c>
      <c r="AE651" s="58" t="str">
        <f>YEAR(L651) &amp; " - " &amp; IF(MONTH(L651)&lt;=3, "1º Trimestre", IF(MONTH(L651)&lt;=6, "2º Trimestre", IF(MONTH(L651)&lt;=9, "3º Trimestre", IF(MONTH(L651)&lt;=12, "4º Trimestre"))))</f>
        <v>2022 - 2º Trimestre</v>
      </c>
      <c r="AF651" s="61">
        <f>CONTRATOS[[#This Row],[TÉRMINO]]-60</f>
        <v>44675</v>
      </c>
      <c r="AG651" s="116" t="str">
        <f>IF(Z651="","Sem informação", IF(Z651&lt;=AF651, "Dentro do prazo", "Fora do prazo"))</f>
        <v>Sem informação</v>
      </c>
      <c r="AH651" s="58" t="s">
        <v>1306</v>
      </c>
      <c r="AI651" s="74"/>
      <c r="AJ651" s="58" t="s">
        <v>138</v>
      </c>
      <c r="AK651" s="58" t="s">
        <v>69</v>
      </c>
      <c r="AL651" s="58" t="s">
        <v>69</v>
      </c>
      <c r="AM651" s="115" t="s">
        <v>69</v>
      </c>
      <c r="AN651" s="115" t="s">
        <v>69</v>
      </c>
      <c r="AO651" s="134" t="s">
        <v>2457</v>
      </c>
      <c r="AP651" s="143">
        <f ca="1">CONTRATOS[[#This Row],[TÉRMINO]]-TODAY()</f>
        <v>-1439</v>
      </c>
      <c r="AQ651" s="58" t="str">
        <f>IF(YEAR(CONTRATOS[[#This Row],[TÉRMINO]])=2024,INT((MONTH(CONTRATOS[[#This Row],[TÉRMINO]])+2)/3),"")</f>
        <v/>
      </c>
      <c r="AR651" s="58"/>
      <c r="AS651" s="58" t="str">
        <f ca="1">IF(TODAY()-AB651&gt;365,"Iniciar Processo de Reajuste","Aguardar anualidade")</f>
        <v>Iniciar Processo de Reajuste</v>
      </c>
      <c r="AT651" s="58" t="str">
        <f>_xlfn.CONCAT(TEXT(B651,"000"),"/",C651)</f>
        <v>050/2014</v>
      </c>
      <c r="AU651" s="58"/>
      <c r="AV651" s="58" t="str" cm="1">
        <f t="array" ref="AV651">IF(CONTRATOS[[#This Row],[NOME DO FISCAL ]]="Sem indicação",
   CONTRATOS[[#This Row],[NOME DO FISCAL ]],
   _xlfn.LET(
      _xlpm.s, " "&amp;TRIM(CONTRATOS[[#This Row],[NOME DO FISCAL ]]),
      _xlpm.n, LEN(_xlpm.s)-1,
      _xlpm.idx, _xlfn.SEQUENCE(1,_xlpm.n),
      _xlpm.letras, IF(MID(_xlpm.s,_xlpm.idx,1)=" ", MID(_xlpm.s,_xlpm.idx+1,1), ""),
      _xlfn.TEXTJOIN("",TRUE,_xlpm.letras)
   )
)</f>
        <v>Sem indicação</v>
      </c>
      <c r="AW651" s="57" t="str">
        <f>IF(CONTRATOS[[#This Row],[FISCAL DEMANDANTE]]="sem indicação",CONTRATOS[[#This Row],[FISCAL TECNICO]],CONTRATOS[[#This Row],[FISCAL DEMANDANTE]])</f>
        <v>Sem indicação</v>
      </c>
      <c r="AX651" s="540" t="str" cm="1">
        <f t="array" ref="AX65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51" s="58" t="str">
        <f>_xlfn.CONCAT(CONTRATOS[[#This Row],[ARP ou CONTRATO]],CONTRATOS[[#This Row],[N°ANO]])</f>
        <v>Contrato050/2014</v>
      </c>
      <c r="AZ651" s="293" t="str">
        <f>IF(ISNUMBER(FIND("8.666",AA651)),
"Nos termos da Portaria n° 3.615/2021-GP, a prorrogação de contratos administrativos deverá ser instaurada com antecedência mínima de 60 (sessenta) dias do término da vigência, mediante envio do respectivo expediente à SEADM, via SEI.",
IF(ISNUMBER(FIND("14.133",AA651)),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51" s="556"/>
    </row>
    <row r="652" spans="1:53" s="215" customFormat="1" ht="60">
      <c r="A652" s="58" t="s">
        <v>2276</v>
      </c>
      <c r="B652" s="57" t="s">
        <v>663</v>
      </c>
      <c r="C652" s="58">
        <v>2022</v>
      </c>
      <c r="D652" s="57" t="s">
        <v>3638</v>
      </c>
      <c r="E652" s="58" t="s">
        <v>3570</v>
      </c>
      <c r="F652" s="59" t="s">
        <v>3307</v>
      </c>
      <c r="G652" s="115" t="s">
        <v>1658</v>
      </c>
      <c r="H652" s="58" t="s">
        <v>132</v>
      </c>
      <c r="I652" s="60" t="s">
        <v>133</v>
      </c>
      <c r="J652" s="61">
        <v>44741</v>
      </c>
      <c r="K652" s="62" t="str">
        <f>TEXT(J652,"DD/MM/AA")</f>
        <v>29/06/22</v>
      </c>
      <c r="L652" s="61">
        <v>44741</v>
      </c>
      <c r="M652" s="63" t="str">
        <f>TEXT(L652,"DD/MM/AA")</f>
        <v>29/06/22</v>
      </c>
      <c r="N652" s="115">
        <f>_xlfn.DAYS(CONTRATOS[[#This Row],[TÉRMINO]],CONTRATOS[[#This Row],[INÍCIO]])</f>
        <v>0</v>
      </c>
      <c r="O652" s="64" t="str">
        <f ca="1">IF(ISBLANK(CONTRATOS[[#This Row],[TÉRMINO]]),"-",IF(ISNUMBER(CONTRATOS[[#This Row],[TÉRMINO]]),IF(CONTRATOS[[#This Row],[TÉRMINO]]&lt;TODAY(),"EXPIRADO",CONTRATOS[[#This Row],[TÉRMINO]]-TODAY()),"INDETERMINADO"))</f>
        <v>EXPIRADO</v>
      </c>
      <c r="P652" s="64" t="str">
        <f ca="1">IF(O652="EXPIRADO","EXPIRADO",(IF(O652&lt;=30,"INFERIOR A 30 DIAS",(IF(O652&lt;=60,"INFERIOR A 60 DIAS",(IF(O652&lt;=90,"INFERIOR A 90 DIAS",(IF(O652&lt;=120,"INFERIOR A 120 DIAS",(IF(O652&lt;150,"INFERIOR A 150 DIAS",(IF(O652=150,"150 DIAS","SUPERIOR A 150 DIAS")))))))))))))</f>
        <v>EXPIRADO</v>
      </c>
      <c r="Q652" s="64" t="str">
        <f ca="1">IF(CONTRATOS[[#This Row],[TÉRMINO]]="","VIGENTE",IF(CONTRATOS[[#This Row],[TÉRMINO]]&gt;=TODAY(),"VIGENTE","EXPIRADO"))</f>
        <v>EXPIRADO</v>
      </c>
      <c r="R652" s="72">
        <v>1370.62</v>
      </c>
      <c r="S652" s="65" t="s">
        <v>3303</v>
      </c>
      <c r="T652" s="66">
        <f>IF(LEFT(AY652,3)="ARP",
    0,
    IFERROR(VLOOKUP(AY652,'M.11 Contratos execução'!A:V,17,FALSE),0)
)</f>
        <v>0</v>
      </c>
      <c r="U652" s="58" t="s">
        <v>78</v>
      </c>
      <c r="V652" s="58" t="s">
        <v>3639</v>
      </c>
      <c r="W652" s="96" t="str" cm="1">
        <f t="array" ref="W65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52" s="96">
        <f>CONTRATOS[[#This Row],[VALOR GLOBAL INICIAL]]</f>
        <v>1370.62</v>
      </c>
      <c r="Y652" s="67"/>
      <c r="Z652" s="157"/>
      <c r="AA652" s="58" t="s">
        <v>64</v>
      </c>
      <c r="AB652" s="58"/>
      <c r="AC652" s="58"/>
      <c r="AD652" s="116" t="str">
        <f>IF(CONTRATOS[[#This Row],[DIAS_CONTRATO]]&lt;=1800,"PRAZO LEGAL",IF(CONTRATOS[[#This Row],[DIAS_CONTRATO]]&lt;=2130,"EXCEPCIONAL","EMERGENCIAL"))</f>
        <v>PRAZO LEGAL</v>
      </c>
      <c r="AE652" s="58" t="str">
        <f>YEAR(L652) &amp; " - " &amp; IF(MONTH(L652)&lt;=3, "1º Trimestre", IF(MONTH(L652)&lt;=6, "2º Trimestre", IF(MONTH(L652)&lt;=9, "3º Trimestre", IF(MONTH(L652)&lt;=12, "4º Trimestre"))))</f>
        <v>2022 - 2º Trimestre</v>
      </c>
      <c r="AF652" s="130">
        <f>CONTRATOS[[#This Row],[TÉRMINO]]-60</f>
        <v>44681</v>
      </c>
      <c r="AG652" s="116" t="str">
        <f>IF(Z652="","Sem informação", IF(Z652&lt;=AF652, "Dentro do prazo", "Fora do prazo"))</f>
        <v>Sem informação</v>
      </c>
      <c r="AH652" s="58"/>
      <c r="AI652" s="74"/>
      <c r="AJ652" s="58" t="s">
        <v>138</v>
      </c>
      <c r="AK652" s="58" t="s">
        <v>138</v>
      </c>
      <c r="AL652" s="58" t="s">
        <v>69</v>
      </c>
      <c r="AM652" s="115" t="s">
        <v>69</v>
      </c>
      <c r="AN652" s="115" t="s">
        <v>69</v>
      </c>
      <c r="AO652" s="134" t="s">
        <v>2457</v>
      </c>
      <c r="AP652" s="143">
        <f ca="1">CONTRATOS[[#This Row],[TÉRMINO]]-TODAY()</f>
        <v>-1433</v>
      </c>
      <c r="AQ652" s="58" t="str">
        <f>IF(YEAR(CONTRATOS[[#This Row],[TÉRMINO]])=2024,INT((MONTH(CONTRATOS[[#This Row],[TÉRMINO]])+2)/3),"")</f>
        <v/>
      </c>
      <c r="AR652" s="58"/>
      <c r="AS652" s="58" t="str">
        <f ca="1">IF(TODAY()-AB652&gt;365,"Iniciar Processo de Reajuste","Aguardar anualidade")</f>
        <v>Iniciar Processo de Reajuste</v>
      </c>
      <c r="AT652" s="58" t="str">
        <f>_xlfn.CONCAT(TEXT(B652,"000"),"/",C652)</f>
        <v>051/2022</v>
      </c>
      <c r="AU652" s="58"/>
      <c r="AV652" s="58" t="str" cm="1">
        <f t="array" ref="AV652">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52" s="57" t="str">
        <f>IF(CONTRATOS[[#This Row],[FISCAL DEMANDANTE]]="sem indicação",CONTRATOS[[#This Row],[FISCAL TECNICO]],CONTRATOS[[#This Row],[FISCAL DEMANDANTE]])</f>
        <v>Jose Nasareno de Macedo Silva</v>
      </c>
      <c r="AX652" s="540" t="str" cm="1">
        <f t="array" ref="AX65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52" s="58" t="str">
        <f>_xlfn.CONCAT(CONTRATOS[[#This Row],[ARP ou CONTRATO]],CONTRATOS[[#This Row],[N°ANO]])</f>
        <v>Contrato051/2022</v>
      </c>
      <c r="AZ652" s="293" t="str">
        <f>IF(ISNUMBER(FIND("8.666",AA652)),
"Nos termos da Portaria n° 3.615/2021-GP, a prorrogação de contratos administrativos deverá ser instaurada com antecedência mínima de 60 (sessenta) dias do término da vigência, mediante envio do respectivo expediente à SEADM, via SEI.",
IF(ISNUMBER(FIND("14.133",AA652)),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52" s="556"/>
    </row>
    <row r="653" spans="1:53" s="215" customFormat="1" ht="60">
      <c r="A653" s="58" t="s">
        <v>2276</v>
      </c>
      <c r="B653" s="57" t="s">
        <v>706</v>
      </c>
      <c r="C653" s="58">
        <v>2022</v>
      </c>
      <c r="D653" s="57" t="s">
        <v>3640</v>
      </c>
      <c r="E653" s="58" t="s">
        <v>3641</v>
      </c>
      <c r="F653" s="59" t="s">
        <v>3642</v>
      </c>
      <c r="G653" s="115" t="s">
        <v>57</v>
      </c>
      <c r="H653" s="60" t="s">
        <v>145</v>
      </c>
      <c r="I653" s="60" t="s">
        <v>1219</v>
      </c>
      <c r="J653" s="61">
        <v>44739</v>
      </c>
      <c r="K653" s="62" t="str">
        <f>TEXT(J653,"DD/MM/AA")</f>
        <v>27/06/22</v>
      </c>
      <c r="L653" s="61">
        <v>45012</v>
      </c>
      <c r="M653" s="63" t="str">
        <f>TEXT(L653,"DD/MM/AA")</f>
        <v>27/03/23</v>
      </c>
      <c r="N653" s="115">
        <f>_xlfn.DAYS(CONTRATOS[[#This Row],[TÉRMINO]],CONTRATOS[[#This Row],[INÍCIO]])</f>
        <v>273</v>
      </c>
      <c r="O653" s="64" t="str">
        <f ca="1">IF(ISBLANK(CONTRATOS[[#This Row],[TÉRMINO]]),"-",IF(ISNUMBER(CONTRATOS[[#This Row],[TÉRMINO]]),IF(CONTRATOS[[#This Row],[TÉRMINO]]&lt;TODAY(),"EXPIRADO",CONTRATOS[[#This Row],[TÉRMINO]]-TODAY()),"INDETERMINADO"))</f>
        <v>EXPIRADO</v>
      </c>
      <c r="P653" s="64" t="str">
        <f ca="1">IF(O653="EXPIRADO","EXPIRADO",(IF(O653&lt;=30,"INFERIOR A 30 DIAS",(IF(O653&lt;=60,"INFERIOR A 60 DIAS",(IF(O653&lt;=90,"INFERIOR A 90 DIAS",(IF(O653&lt;=120,"INFERIOR A 120 DIAS",(IF(O653&lt;150,"INFERIOR A 150 DIAS",(IF(O653=150,"150 DIAS","SUPERIOR A 150 DIAS")))))))))))))</f>
        <v>EXPIRADO</v>
      </c>
      <c r="Q653" s="64" t="str">
        <f ca="1">IF(CONTRATOS[[#This Row],[TÉRMINO]]="","VIGENTE",IF(CONTRATOS[[#This Row],[TÉRMINO]]&gt;=TODAY(),"VIGENTE","EXPIRADO"))</f>
        <v>EXPIRADO</v>
      </c>
      <c r="R653" s="72">
        <v>10800</v>
      </c>
      <c r="S653" s="65" t="s">
        <v>60</v>
      </c>
      <c r="T653" s="66">
        <f>IF(LEFT(AY653,3)="ARP",
    0,
    IFERROR(VLOOKUP(AY653,'M.11 Contratos execução'!A:V,17,FALSE),0)
)</f>
        <v>0</v>
      </c>
      <c r="U653" s="58" t="s">
        <v>78</v>
      </c>
      <c r="V653" s="58" t="s">
        <v>3643</v>
      </c>
      <c r="W653" s="96" t="str" cm="1">
        <f t="array" ref="W65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53" s="96">
        <f>CONTRATOS[[#This Row],[VALOR GLOBAL INICIAL]]</f>
        <v>10800</v>
      </c>
      <c r="Y653" s="67"/>
      <c r="Z653" s="157"/>
      <c r="AA653" s="58" t="s">
        <v>64</v>
      </c>
      <c r="AB653" s="58"/>
      <c r="AC653" s="58"/>
      <c r="AD653" s="116" t="str">
        <f>IF(CONTRATOS[[#This Row],[DIAS_CONTRATO]]&lt;=1800,"PRAZO LEGAL",IF(CONTRATOS[[#This Row],[DIAS_CONTRATO]]&lt;=2130,"EXCEPCIONAL","EMERGENCIAL"))</f>
        <v>PRAZO LEGAL</v>
      </c>
      <c r="AE653" s="58" t="str">
        <f>YEAR(L653) &amp; " - " &amp; IF(MONTH(L653)&lt;=3, "1º Trimestre", IF(MONTH(L653)&lt;=6, "2º Trimestre", IF(MONTH(L653)&lt;=9, "3º Trimestre", IF(MONTH(L653)&lt;=12, "4º Trimestre"))))</f>
        <v>2023 - 1º Trimestre</v>
      </c>
      <c r="AF653" s="130">
        <f>CONTRATOS[[#This Row],[TÉRMINO]]-60</f>
        <v>44952</v>
      </c>
      <c r="AG653" s="116" t="str">
        <f>IF(Z653="","Sem informação", IF(Z653&lt;=AF653, "Dentro do prazo", "Fora do prazo"))</f>
        <v>Sem informação</v>
      </c>
      <c r="AH653" s="58" t="s">
        <v>1306</v>
      </c>
      <c r="AI653" s="74"/>
      <c r="AJ653" s="58" t="s">
        <v>138</v>
      </c>
      <c r="AK653" s="58" t="s">
        <v>69</v>
      </c>
      <c r="AL653" s="58" t="s">
        <v>138</v>
      </c>
      <c r="AM653" s="115" t="s">
        <v>69</v>
      </c>
      <c r="AN653" s="115" t="s">
        <v>69</v>
      </c>
      <c r="AO653" s="134" t="s">
        <v>2457</v>
      </c>
      <c r="AP653" s="143">
        <f ca="1">CONTRATOS[[#This Row],[TÉRMINO]]-TODAY()</f>
        <v>-1162</v>
      </c>
      <c r="AQ653" s="58" t="str">
        <f>IF(YEAR(CONTRATOS[[#This Row],[TÉRMINO]])=2024,INT((MONTH(CONTRATOS[[#This Row],[TÉRMINO]])+2)/3),"")</f>
        <v/>
      </c>
      <c r="AR653" s="58"/>
      <c r="AS653" s="58" t="str">
        <f ca="1">IF(TODAY()-AB653&gt;365,"Iniciar Processo de Reajuste","Aguardar anualidade")</f>
        <v>Iniciar Processo de Reajuste</v>
      </c>
      <c r="AT653" s="58" t="str">
        <f>_xlfn.CONCAT(TEXT(B653,"000"),"/",C653)</f>
        <v>052/2022</v>
      </c>
      <c r="AU653" s="58"/>
      <c r="AV653" s="58" t="str" cm="1">
        <f t="array" ref="AV653">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53" s="57" t="str">
        <f>IF(CONTRATOS[[#This Row],[FISCAL DEMANDANTE]]="sem indicação",CONTRATOS[[#This Row],[FISCAL TECNICO]],CONTRATOS[[#This Row],[FISCAL DEMANDANTE]])</f>
        <v>Jose Nasareno de Macedo Silva</v>
      </c>
      <c r="AX653" s="540" t="str" cm="1">
        <f t="array" ref="AX65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53" s="58" t="str">
        <f>_xlfn.CONCAT(CONTRATOS[[#This Row],[ARP ou CONTRATO]],CONTRATOS[[#This Row],[N°ANO]])</f>
        <v>Contrato052/2022</v>
      </c>
      <c r="AZ653" s="293" t="str">
        <f>IF(ISNUMBER(FIND("8.666",AA653)),
"Nos termos da Portaria n° 3.615/2021-GP, a prorrogação de contratos administrativos deverá ser instaurada com antecedência mínima de 60 (sessenta) dias do término da vigência, mediante envio do respectivo expediente à SEADM, via SEI.",
IF(ISNUMBER(FIND("14.133",AA653)),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53" s="556"/>
    </row>
    <row r="654" spans="1:53" s="215" customFormat="1" ht="60">
      <c r="A654" s="58" t="s">
        <v>2276</v>
      </c>
      <c r="B654" s="68" t="s">
        <v>673</v>
      </c>
      <c r="C654" s="69">
        <v>2021</v>
      </c>
      <c r="D654" s="57" t="s">
        <v>3644</v>
      </c>
      <c r="E654" s="58" t="s">
        <v>1790</v>
      </c>
      <c r="F654" s="59" t="s">
        <v>3645</v>
      </c>
      <c r="G654" s="115" t="s">
        <v>277</v>
      </c>
      <c r="H654" s="58" t="s">
        <v>1792</v>
      </c>
      <c r="I654" s="60" t="s">
        <v>3326</v>
      </c>
      <c r="J654" s="61">
        <v>44510</v>
      </c>
      <c r="K654" s="62" t="str">
        <f>TEXT(J654,"DD/MM/AA")</f>
        <v>10/11/21</v>
      </c>
      <c r="L654" s="61">
        <v>45004</v>
      </c>
      <c r="M654" s="63" t="str">
        <f>TEXT(L654,"DD/MM/AA")</f>
        <v>19/03/23</v>
      </c>
      <c r="N654" s="62">
        <f>_xlfn.DAYS(CONTRATOS[[#This Row],[TÉRMINO]],CONTRATOS[[#This Row],[INÍCIO]])</f>
        <v>494</v>
      </c>
      <c r="O654" s="64" t="str">
        <f ca="1">IF(ISBLANK(CONTRATOS[[#This Row],[TÉRMINO]]),"-",IF(ISNUMBER(CONTRATOS[[#This Row],[TÉRMINO]]),IF(CONTRATOS[[#This Row],[TÉRMINO]]&lt;TODAY(),"EXPIRADO",CONTRATOS[[#This Row],[TÉRMINO]]-TODAY()),"INDETERMINADO"))</f>
        <v>EXPIRADO</v>
      </c>
      <c r="P654" s="64" t="str">
        <f ca="1">IF(O654="EXPIRADO","EXPIRADO",(IF(O654&lt;=30,"INFERIOR A 30 DIAS",(IF(O654&lt;=60,"INFERIOR A 60 DIAS",(IF(O654&lt;=90,"INFERIOR A 90 DIAS",(IF(O654&lt;=120,"INFERIOR A 120 DIAS",(IF(O654&lt;150,"INFERIOR A 150 DIAS",(IF(O654=150,"150 DIAS","SUPERIOR A 150 DIAS")))))))))))))</f>
        <v>EXPIRADO</v>
      </c>
      <c r="Q654" s="64" t="str">
        <f ca="1">IF(CONTRATOS[[#This Row],[TÉRMINO]]="","VIGENTE",IF(CONTRATOS[[#This Row],[TÉRMINO]]&gt;=TODAY(),"VIGENTE","EXPIRADO"))</f>
        <v>EXPIRADO</v>
      </c>
      <c r="R654" s="293">
        <v>390992</v>
      </c>
      <c r="S654" s="65" t="s">
        <v>60</v>
      </c>
      <c r="T654" s="66">
        <f>IF(LEFT(AY654,3)="ARP",
    0,
    IFERROR(VLOOKUP(AY654,'M.11 Contratos execução'!A:V,17,FALSE),0)
)</f>
        <v>0</v>
      </c>
      <c r="U654" s="58" t="s">
        <v>61</v>
      </c>
      <c r="V654" s="58" t="s">
        <v>3646</v>
      </c>
      <c r="W654" s="96" t="str" cm="1">
        <f t="array" ref="W65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54" s="96">
        <f>CONTRATOS[[#This Row],[VALOR GLOBAL INICIAL]]</f>
        <v>390992</v>
      </c>
      <c r="Y654" s="67" t="s">
        <v>3647</v>
      </c>
      <c r="Z654" s="158"/>
      <c r="AA654" s="58" t="s">
        <v>64</v>
      </c>
      <c r="AB654" s="58"/>
      <c r="AC654" s="58"/>
      <c r="AD654" s="58" t="str">
        <f>IF(CONTRATOS[[#This Row],[DIAS_CONTRATO]]&lt;=1800,"PRAZO LEGAL",IF(CONTRATOS[[#This Row],[DIAS_CONTRATO]]&lt;=2130,"EXCEPCIONAL","EMERGENCIAL"))</f>
        <v>PRAZO LEGAL</v>
      </c>
      <c r="AE654" s="58" t="str">
        <f>YEAR(L654) &amp; " - " &amp; IF(MONTH(L654)&lt;=3, "1º Trimestre", IF(MONTH(L654)&lt;=6, "2º Trimestre", IF(MONTH(L654)&lt;=9, "3º Trimestre", IF(MONTH(L654)&lt;=12, "4º Trimestre"))))</f>
        <v>2023 - 1º Trimestre</v>
      </c>
      <c r="AF654" s="61">
        <f>CONTRATOS[[#This Row],[TÉRMINO]]-60</f>
        <v>44944</v>
      </c>
      <c r="AG654" s="116" t="str">
        <f>IF(Z654="","Sem informação", IF(Z654&lt;=AF654, "Dentro do prazo", "Fora do prazo"))</f>
        <v>Sem informação</v>
      </c>
      <c r="AH654" s="58" t="s">
        <v>1306</v>
      </c>
      <c r="AI654" s="74"/>
      <c r="AJ654" s="58" t="s">
        <v>1796</v>
      </c>
      <c r="AK654" s="58" t="s">
        <v>69</v>
      </c>
      <c r="AL654" s="58" t="s">
        <v>569</v>
      </c>
      <c r="AM654" s="115" t="s">
        <v>69</v>
      </c>
      <c r="AN654" s="115" t="s">
        <v>568</v>
      </c>
      <c r="AO654" s="172" t="s">
        <v>3329</v>
      </c>
      <c r="AP654" s="143">
        <f ca="1">CONTRATOS[[#This Row],[TÉRMINO]]-TODAY()</f>
        <v>-1170</v>
      </c>
      <c r="AQ654" s="58" t="str">
        <f>IF(YEAR(CONTRATOS[[#This Row],[TÉRMINO]])=2024,INT((MONTH(CONTRATOS[[#This Row],[TÉRMINO]])+2)/3),"")</f>
        <v/>
      </c>
      <c r="AR654" s="58"/>
      <c r="AS654" s="58" t="str">
        <f ca="1">IF(TODAY()-AB654&gt;365,"Iniciar Processo de Reajuste","Aguardar anualidade")</f>
        <v>Iniciar Processo de Reajuste</v>
      </c>
      <c r="AT654" s="58" t="str">
        <f>_xlfn.CONCAT(TEXT(B654,"000"),"/",C654)</f>
        <v>053/2021</v>
      </c>
      <c r="AU654" s="58"/>
      <c r="AV654" s="58" t="str" cm="1">
        <f t="array" ref="AV654">IF(CONTRATOS[[#This Row],[NOME DO FISCAL ]]="Sem indicação",
   CONTRATOS[[#This Row],[NOME DO FISCAL ]],
   _xlfn.LET(
      _xlpm.s, " "&amp;TRIM(CONTRATOS[[#This Row],[NOME DO FISCAL ]]),
      _xlpm.n, LEN(_xlpm.s)-1,
      _xlpm.idx, _xlfn.SEQUENCE(1,_xlpm.n),
      _xlpm.letras, IF(MID(_xlpm.s,_xlpm.idx,1)=" ", MID(_xlpm.s,_xlpm.idx+1,1), ""),
      _xlfn.TEXTJOIN("",TRUE,_xlpm.letras)
   )
)</f>
        <v>GHdSV</v>
      </c>
      <c r="AW654" s="57" t="str">
        <f>IF(CONTRATOS[[#This Row],[FISCAL DEMANDANTE]]="sem indicação",CONTRATOS[[#This Row],[FISCAL TECNICO]],CONTRATOS[[#This Row],[FISCAL DEMANDANTE]])</f>
        <v>Gabriel Henrique da Silva Ventura</v>
      </c>
      <c r="AX654" s="540" t="str" cm="1">
        <f t="array" ref="AX65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54" s="58" t="str">
        <f>_xlfn.CONCAT(CONTRATOS[[#This Row],[ARP ou CONTRATO]],CONTRATOS[[#This Row],[N°ANO]])</f>
        <v>Contrato053/2021</v>
      </c>
      <c r="AZ654" s="293" t="str">
        <f>IF(ISNUMBER(FIND("8.666",AA654)),
"Nos termos da Portaria n° 3.615/2021-GP, a prorrogação de contratos administrativos deverá ser instaurada com antecedência mínima de 60 (sessenta) dias do término da vigência, mediante envio do respectivo expediente à SEADM, via SEI.",
IF(ISNUMBER(FIND("14.133",AA654)),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54" s="556"/>
    </row>
    <row r="655" spans="1:53" s="215" customFormat="1" ht="60">
      <c r="A655" s="58" t="s">
        <v>2276</v>
      </c>
      <c r="B655" s="57" t="s">
        <v>673</v>
      </c>
      <c r="C655" s="58">
        <v>2022</v>
      </c>
      <c r="D655" s="57" t="s">
        <v>3648</v>
      </c>
      <c r="E655" s="58" t="s">
        <v>3649</v>
      </c>
      <c r="F655" s="59" t="s">
        <v>3307</v>
      </c>
      <c r="G655" s="115" t="s">
        <v>1658</v>
      </c>
      <c r="H655" s="58" t="s">
        <v>132</v>
      </c>
      <c r="I655" s="60" t="s">
        <v>133</v>
      </c>
      <c r="J655" s="61">
        <v>44750</v>
      </c>
      <c r="K655" s="62" t="str">
        <f>TEXT(J655,"DD/MM/AA")</f>
        <v>08/07/22</v>
      </c>
      <c r="L655" s="61">
        <v>44750</v>
      </c>
      <c r="M655" s="63" t="str">
        <f>TEXT(L655,"DD/MM/AA")</f>
        <v>08/07/22</v>
      </c>
      <c r="N655" s="115">
        <f>_xlfn.DAYS(CONTRATOS[[#This Row],[TÉRMINO]],CONTRATOS[[#This Row],[INÍCIO]])</f>
        <v>0</v>
      </c>
      <c r="O655" s="64" t="str">
        <f ca="1">IF(ISBLANK(CONTRATOS[[#This Row],[TÉRMINO]]),"-",IF(ISNUMBER(CONTRATOS[[#This Row],[TÉRMINO]]),IF(CONTRATOS[[#This Row],[TÉRMINO]]&lt;TODAY(),"EXPIRADO",CONTRATOS[[#This Row],[TÉRMINO]]-TODAY()),"INDETERMINADO"))</f>
        <v>EXPIRADO</v>
      </c>
      <c r="P655" s="64" t="str">
        <f ca="1">IF(O655="EXPIRADO","EXPIRADO",(IF(O655&lt;=30,"INFERIOR A 30 DIAS",(IF(O655&lt;=60,"INFERIOR A 60 DIAS",(IF(O655&lt;=90,"INFERIOR A 90 DIAS",(IF(O655&lt;=120,"INFERIOR A 120 DIAS",(IF(O655&lt;150,"INFERIOR A 150 DIAS",(IF(O655=150,"150 DIAS","SUPERIOR A 150 DIAS")))))))))))))</f>
        <v>EXPIRADO</v>
      </c>
      <c r="Q655" s="64" t="str">
        <f ca="1">IF(CONTRATOS[[#This Row],[TÉRMINO]]="","VIGENTE",IF(CONTRATOS[[#This Row],[TÉRMINO]]&gt;=TODAY(),"VIGENTE","EXPIRADO"))</f>
        <v>EXPIRADO</v>
      </c>
      <c r="R655" s="293">
        <v>694.07</v>
      </c>
      <c r="S655" s="65" t="s">
        <v>3303</v>
      </c>
      <c r="T655" s="66">
        <f>IF(LEFT(AY655,3)="ARP",
    0,
    IFERROR(VLOOKUP(AY655,'M.11 Contratos execução'!A:V,17,FALSE),0)
)</f>
        <v>0</v>
      </c>
      <c r="U655" s="58" t="s">
        <v>78</v>
      </c>
      <c r="V655" s="58" t="s">
        <v>3650</v>
      </c>
      <c r="W655" s="96" t="str" cm="1">
        <f t="array" ref="W65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55" s="96">
        <f>CONTRATOS[[#This Row],[VALOR GLOBAL INICIAL]]</f>
        <v>694.07</v>
      </c>
      <c r="Y655" s="67"/>
      <c r="Z655" s="157"/>
      <c r="AA655" s="58" t="s">
        <v>64</v>
      </c>
      <c r="AB655" s="58"/>
      <c r="AC655" s="58"/>
      <c r="AD655" s="116" t="str">
        <f>IF(CONTRATOS[[#This Row],[DIAS_CONTRATO]]&lt;=1800,"PRAZO LEGAL",IF(CONTRATOS[[#This Row],[DIAS_CONTRATO]]&lt;=2130,"EXCEPCIONAL","EMERGENCIAL"))</f>
        <v>PRAZO LEGAL</v>
      </c>
      <c r="AE655" s="58" t="str">
        <f>YEAR(L655) &amp; " - " &amp; IF(MONTH(L655)&lt;=3, "1º Trimestre", IF(MONTH(L655)&lt;=6, "2º Trimestre", IF(MONTH(L655)&lt;=9, "3º Trimestre", IF(MONTH(L655)&lt;=12, "4º Trimestre"))))</f>
        <v>2022 - 3º Trimestre</v>
      </c>
      <c r="AF655" s="130">
        <f>CONTRATOS[[#This Row],[TÉRMINO]]-60</f>
        <v>44690</v>
      </c>
      <c r="AG655" s="116" t="str">
        <f>IF(Z655="","Sem informação", IF(Z655&lt;=AF655, "Dentro do prazo", "Fora do prazo"))</f>
        <v>Sem informação</v>
      </c>
      <c r="AH655" s="58"/>
      <c r="AI655" s="74"/>
      <c r="AJ655" s="58" t="s">
        <v>138</v>
      </c>
      <c r="AK655" s="58" t="s">
        <v>138</v>
      </c>
      <c r="AL655" s="58" t="s">
        <v>69</v>
      </c>
      <c r="AM655" s="115" t="s">
        <v>69</v>
      </c>
      <c r="AN655" s="58" t="s">
        <v>69</v>
      </c>
      <c r="AO655" s="172" t="s">
        <v>2457</v>
      </c>
      <c r="AP655" s="143">
        <f ca="1">CONTRATOS[[#This Row],[TÉRMINO]]-TODAY()</f>
        <v>-1424</v>
      </c>
      <c r="AQ655" s="58" t="str">
        <f>IF(YEAR(CONTRATOS[[#This Row],[TÉRMINO]])=2024,INT((MONTH(CONTRATOS[[#This Row],[TÉRMINO]])+2)/3),"")</f>
        <v/>
      </c>
      <c r="AR655" s="58"/>
      <c r="AS655" s="58" t="str">
        <f ca="1">IF(TODAY()-AB655&gt;365,"Iniciar Processo de Reajuste","Aguardar anualidade")</f>
        <v>Iniciar Processo de Reajuste</v>
      </c>
      <c r="AT655" s="58" t="str">
        <f>_xlfn.CONCAT(TEXT(B655,"000"),"/",C655)</f>
        <v>053/2022</v>
      </c>
      <c r="AU655" s="58"/>
      <c r="AV655" s="58" t="str" cm="1">
        <f t="array" ref="AV655">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55" s="57" t="str">
        <f>IF(CONTRATOS[[#This Row],[FISCAL DEMANDANTE]]="sem indicação",CONTRATOS[[#This Row],[FISCAL TECNICO]],CONTRATOS[[#This Row],[FISCAL DEMANDANTE]])</f>
        <v>Jose Nasareno de Macedo Silva</v>
      </c>
      <c r="AX655" s="540" t="str" cm="1">
        <f t="array" ref="AX65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55" s="58" t="str">
        <f>_xlfn.CONCAT(CONTRATOS[[#This Row],[ARP ou CONTRATO]],CONTRATOS[[#This Row],[N°ANO]])</f>
        <v>Contrato053/2022</v>
      </c>
      <c r="AZ655" s="293" t="str">
        <f>IF(ISNUMBER(FIND("8.666",AA655)),
"Nos termos da Portaria n° 3.615/2021-GP, a prorrogação de contratos administrativos deverá ser instaurada com antecedência mínima de 60 (sessenta) dias do término da vigência, mediante envio do respectivo expediente à SEADM, via SEI.",
IF(ISNUMBER(FIND("14.133",AA655)),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55" s="556"/>
    </row>
    <row r="656" spans="1:53" s="215" customFormat="1" ht="60">
      <c r="A656" s="58" t="s">
        <v>2276</v>
      </c>
      <c r="B656" s="68" t="s">
        <v>673</v>
      </c>
      <c r="C656" s="69">
        <v>2020</v>
      </c>
      <c r="D656" s="57" t="s">
        <v>2277</v>
      </c>
      <c r="E656" s="58" t="s">
        <v>1694</v>
      </c>
      <c r="F656" s="59" t="s">
        <v>3651</v>
      </c>
      <c r="G656" s="115" t="s">
        <v>57</v>
      </c>
      <c r="H656" s="58" t="s">
        <v>132</v>
      </c>
      <c r="I656" s="60" t="s">
        <v>3652</v>
      </c>
      <c r="J656" s="61">
        <v>44188</v>
      </c>
      <c r="K656" s="62" t="str">
        <f>TEXT(J656,"DD/MM/AA")</f>
        <v>23/12/20</v>
      </c>
      <c r="L656" s="61">
        <v>44700</v>
      </c>
      <c r="M656" s="63" t="str">
        <f>TEXT(L656,"DD/MM/AA")</f>
        <v>19/05/22</v>
      </c>
      <c r="N656" s="62">
        <f>_xlfn.DAYS(CONTRATOS[[#This Row],[TÉRMINO]],CONTRATOS[[#This Row],[INÍCIO]])</f>
        <v>512</v>
      </c>
      <c r="O656" s="64" t="str">
        <f ca="1">IF(ISBLANK(CONTRATOS[[#This Row],[TÉRMINO]]),"-",IF(ISNUMBER(CONTRATOS[[#This Row],[TÉRMINO]]),IF(CONTRATOS[[#This Row],[TÉRMINO]]&lt;TODAY(),"EXPIRADO",CONTRATOS[[#This Row],[TÉRMINO]]-TODAY()),"INDETERMINADO"))</f>
        <v>EXPIRADO</v>
      </c>
      <c r="P656" s="64" t="str">
        <f ca="1">IF(O656="EXPIRADO","EXPIRADO",(IF(O656&lt;=30,"INFERIOR A 30 DIAS",(IF(O656&lt;=60,"INFERIOR A 60 DIAS",(IF(O656&lt;=90,"INFERIOR A 90 DIAS",(IF(O656&lt;=120,"INFERIOR A 120 DIAS",(IF(O656&lt;150,"INFERIOR A 150 DIAS",(IF(O656=150,"150 DIAS","SUPERIOR A 150 DIAS")))))))))))))</f>
        <v>EXPIRADO</v>
      </c>
      <c r="Q656" s="64" t="str">
        <f ca="1">IF(CONTRATOS[[#This Row],[TÉRMINO]]="","VIGENTE",IF(CONTRATOS[[#This Row],[TÉRMINO]]&gt;=TODAY(),"VIGENTE","EXPIRADO"))</f>
        <v>EXPIRADO</v>
      </c>
      <c r="R656" s="293">
        <v>62076.79</v>
      </c>
      <c r="S656" s="65" t="s">
        <v>60</v>
      </c>
      <c r="T656" s="66">
        <f>IF(LEFT(AY656,3)="ARP",
    0,
    IFERROR(VLOOKUP(AY656,'M.11 Contratos execução'!A:V,17,FALSE),0)
)</f>
        <v>0</v>
      </c>
      <c r="U656" s="58" t="s">
        <v>78</v>
      </c>
      <c r="V656" s="58" t="s">
        <v>3653</v>
      </c>
      <c r="W656" s="96" t="str" cm="1">
        <f t="array" ref="W65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56" s="96">
        <f>CONTRATOS[[#This Row],[VALOR GLOBAL INICIAL]]</f>
        <v>62076.79</v>
      </c>
      <c r="Y656" s="67" t="s">
        <v>3654</v>
      </c>
      <c r="Z656" s="158"/>
      <c r="AA656" s="58" t="s">
        <v>64</v>
      </c>
      <c r="AB656" s="58"/>
      <c r="AC656" s="58"/>
      <c r="AD656" s="58" t="str">
        <f>IF(CONTRATOS[[#This Row],[DIAS_CONTRATO]]&lt;=1800,"PRAZO LEGAL",IF(CONTRATOS[[#This Row],[DIAS_CONTRATO]]&lt;=2130,"EXCEPCIONAL","EMERGENCIAL"))</f>
        <v>PRAZO LEGAL</v>
      </c>
      <c r="AE656" s="58" t="str">
        <f>YEAR(L656) &amp; " - " &amp; IF(MONTH(L656)&lt;=3, "1º Trimestre", IF(MONTH(L656)&lt;=6, "2º Trimestre", IF(MONTH(L656)&lt;=9, "3º Trimestre", IF(MONTH(L656)&lt;=12, "4º Trimestre"))))</f>
        <v>2022 - 2º Trimestre</v>
      </c>
      <c r="AF656" s="61">
        <f>CONTRATOS[[#This Row],[TÉRMINO]]-60</f>
        <v>44640</v>
      </c>
      <c r="AG656" s="116" t="str">
        <f>IF(Z656="","Sem informação", IF(Z656&lt;=AF656, "Dentro do prazo", "Fora do prazo"))</f>
        <v>Sem informação</v>
      </c>
      <c r="AH656" s="58" t="s">
        <v>1306</v>
      </c>
      <c r="AI656" s="74"/>
      <c r="AJ656" s="58" t="s">
        <v>138</v>
      </c>
      <c r="AK656" s="58" t="s">
        <v>69</v>
      </c>
      <c r="AL656" s="58" t="s">
        <v>69</v>
      </c>
      <c r="AM656" s="115" t="s">
        <v>69</v>
      </c>
      <c r="AN656" s="115" t="s">
        <v>69</v>
      </c>
      <c r="AO656" s="134" t="s">
        <v>2457</v>
      </c>
      <c r="AP656" s="143">
        <f ca="1">CONTRATOS[[#This Row],[TÉRMINO]]-TODAY()</f>
        <v>-1474</v>
      </c>
      <c r="AQ656" s="58" t="str">
        <f>IF(YEAR(CONTRATOS[[#This Row],[TÉRMINO]])=2024,INT((MONTH(CONTRATOS[[#This Row],[TÉRMINO]])+2)/3),"")</f>
        <v/>
      </c>
      <c r="AR656" s="58"/>
      <c r="AS656" s="58" t="str">
        <f ca="1">IF(TODAY()-AB656&gt;365,"Iniciar Processo de Reajuste","Aguardar anualidade")</f>
        <v>Iniciar Processo de Reajuste</v>
      </c>
      <c r="AT656" s="58" t="str">
        <f>_xlfn.CONCAT(TEXT(B656,"000"),"/",C656)</f>
        <v>053/2020</v>
      </c>
      <c r="AU656" s="58"/>
      <c r="AV656" s="58" t="str" cm="1">
        <f t="array" ref="AV656">IF(CONTRATOS[[#This Row],[NOME DO FISCAL ]]="Sem indicação",
   CONTRATOS[[#This Row],[NOME DO FISCAL ]],
   _xlfn.LET(
      _xlpm.s, " "&amp;TRIM(CONTRATOS[[#This Row],[NOME DO FISCAL ]]),
      _xlpm.n, LEN(_xlpm.s)-1,
      _xlpm.idx, _xlfn.SEQUENCE(1,_xlpm.n),
      _xlpm.letras, IF(MID(_xlpm.s,_xlpm.idx,1)=" ", MID(_xlpm.s,_xlpm.idx+1,1), ""),
      _xlfn.TEXTJOIN("",TRUE,_xlpm.letras)
   )
)</f>
        <v>Sem indicação</v>
      </c>
      <c r="AW656" s="57" t="str">
        <f>IF(CONTRATOS[[#This Row],[FISCAL DEMANDANTE]]="sem indicação",CONTRATOS[[#This Row],[FISCAL TECNICO]],CONTRATOS[[#This Row],[FISCAL DEMANDANTE]])</f>
        <v>Sem indicação</v>
      </c>
      <c r="AX656" s="540" t="str" cm="1">
        <f t="array" ref="AX65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56" s="58" t="str">
        <f>_xlfn.CONCAT(CONTRATOS[[#This Row],[ARP ou CONTRATO]],CONTRATOS[[#This Row],[N°ANO]])</f>
        <v>Contrato053/2020</v>
      </c>
      <c r="AZ656" s="293" t="str">
        <f>IF(ISNUMBER(FIND("8.666",AA656)),
"Nos termos da Portaria n° 3.615/2021-GP, a prorrogação de contratos administrativos deverá ser instaurada com antecedência mínima de 60 (sessenta) dias do término da vigência, mediante envio do respectivo expediente à SEADM, via SEI.",
IF(ISNUMBER(FIND("14.133",AA656)),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56" s="556"/>
    </row>
    <row r="657" spans="1:53" s="215" customFormat="1" ht="60">
      <c r="A657" s="58" t="s">
        <v>2276</v>
      </c>
      <c r="B657" s="57" t="s">
        <v>202</v>
      </c>
      <c r="C657" s="58">
        <v>2022</v>
      </c>
      <c r="D657" s="57" t="s">
        <v>3655</v>
      </c>
      <c r="E657" s="58" t="s">
        <v>3656</v>
      </c>
      <c r="F657" s="59" t="s">
        <v>3307</v>
      </c>
      <c r="G657" s="115" t="s">
        <v>1658</v>
      </c>
      <c r="H657" s="58" t="s">
        <v>132</v>
      </c>
      <c r="I657" s="60" t="s">
        <v>133</v>
      </c>
      <c r="J657" s="61">
        <v>44748</v>
      </c>
      <c r="K657" s="62" t="str">
        <f>TEXT(J657,"DD/MM/AA")</f>
        <v>06/07/22</v>
      </c>
      <c r="L657" s="61">
        <v>44748</v>
      </c>
      <c r="M657" s="63" t="str">
        <f>TEXT(L657,"DD/MM/AA")</f>
        <v>06/07/22</v>
      </c>
      <c r="N657" s="115">
        <f>_xlfn.DAYS(CONTRATOS[[#This Row],[TÉRMINO]],CONTRATOS[[#This Row],[INÍCIO]])</f>
        <v>0</v>
      </c>
      <c r="O657" s="64" t="str">
        <f ca="1">IF(ISBLANK(CONTRATOS[[#This Row],[TÉRMINO]]),"-",IF(ISNUMBER(CONTRATOS[[#This Row],[TÉRMINO]]),IF(CONTRATOS[[#This Row],[TÉRMINO]]&lt;TODAY(),"EXPIRADO",CONTRATOS[[#This Row],[TÉRMINO]]-TODAY()),"INDETERMINADO"))</f>
        <v>EXPIRADO</v>
      </c>
      <c r="P657" s="64" t="str">
        <f ca="1">IF(O657="EXPIRADO","EXPIRADO",(IF(O657&lt;=30,"INFERIOR A 30 DIAS",(IF(O657&lt;=60,"INFERIOR A 60 DIAS",(IF(O657&lt;=90,"INFERIOR A 90 DIAS",(IF(O657&lt;=120,"INFERIOR A 120 DIAS",(IF(O657&lt;150,"INFERIOR A 150 DIAS",(IF(O657=150,"150 DIAS","SUPERIOR A 150 DIAS")))))))))))))</f>
        <v>EXPIRADO</v>
      </c>
      <c r="Q657" s="64" t="str">
        <f ca="1">IF(CONTRATOS[[#This Row],[TÉRMINO]]="","VIGENTE",IF(CONTRATOS[[#This Row],[TÉRMINO]]&gt;=TODAY(),"VIGENTE","EXPIRADO"))</f>
        <v>EXPIRADO</v>
      </c>
      <c r="R657" s="293">
        <v>1923.24</v>
      </c>
      <c r="S657" s="65" t="s">
        <v>3303</v>
      </c>
      <c r="T657" s="66">
        <f>IF(LEFT(AY657,3)="ARP",
    0,
    IFERROR(VLOOKUP(AY657,'M.11 Contratos execução'!A:V,17,FALSE),0)
)</f>
        <v>0</v>
      </c>
      <c r="U657" s="58" t="s">
        <v>78</v>
      </c>
      <c r="V657" s="58" t="s">
        <v>3657</v>
      </c>
      <c r="W657" s="96" t="str" cm="1">
        <f t="array" ref="W65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57" s="96">
        <f>CONTRATOS[[#This Row],[VALOR GLOBAL INICIAL]]</f>
        <v>1923.24</v>
      </c>
      <c r="Y657" s="67"/>
      <c r="Z657" s="157"/>
      <c r="AA657" s="58" t="s">
        <v>64</v>
      </c>
      <c r="AB657" s="58"/>
      <c r="AC657" s="58"/>
      <c r="AD657" s="116" t="str">
        <f>IF(CONTRATOS[[#This Row],[DIAS_CONTRATO]]&lt;=1800,"PRAZO LEGAL",IF(CONTRATOS[[#This Row],[DIAS_CONTRATO]]&lt;=2130,"EXCEPCIONAL","EMERGENCIAL"))</f>
        <v>PRAZO LEGAL</v>
      </c>
      <c r="AE657" s="58" t="str">
        <f>YEAR(L657) &amp; " - " &amp; IF(MONTH(L657)&lt;=3, "1º Trimestre", IF(MONTH(L657)&lt;=6, "2º Trimestre", IF(MONTH(L657)&lt;=9, "3º Trimestre", IF(MONTH(L657)&lt;=12, "4º Trimestre"))))</f>
        <v>2022 - 3º Trimestre</v>
      </c>
      <c r="AF657" s="130">
        <f>CONTRATOS[[#This Row],[TÉRMINO]]-60</f>
        <v>44688</v>
      </c>
      <c r="AG657" s="116" t="str">
        <f>IF(Z657="","Sem informação", IF(Z657&lt;=AF657, "Dentro do prazo", "Fora do prazo"))</f>
        <v>Sem informação</v>
      </c>
      <c r="AH657" s="58"/>
      <c r="AI657" s="74"/>
      <c r="AJ657" s="58" t="s">
        <v>138</v>
      </c>
      <c r="AK657" s="58" t="s">
        <v>138</v>
      </c>
      <c r="AL657" s="58" t="s">
        <v>69</v>
      </c>
      <c r="AM657" s="115" t="s">
        <v>69</v>
      </c>
      <c r="AN657" s="115" t="s">
        <v>69</v>
      </c>
      <c r="AO657" s="134" t="s">
        <v>2457</v>
      </c>
      <c r="AP657" s="143">
        <f ca="1">CONTRATOS[[#This Row],[TÉRMINO]]-TODAY()</f>
        <v>-1426</v>
      </c>
      <c r="AQ657" s="58" t="str">
        <f>IF(YEAR(CONTRATOS[[#This Row],[TÉRMINO]])=2024,INT((MONTH(CONTRATOS[[#This Row],[TÉRMINO]])+2)/3),"")</f>
        <v/>
      </c>
      <c r="AR657" s="58"/>
      <c r="AS657" s="58" t="str">
        <f ca="1">IF(TODAY()-AB657&gt;365,"Iniciar Processo de Reajuste","Aguardar anualidade")</f>
        <v>Iniciar Processo de Reajuste</v>
      </c>
      <c r="AT657" s="58" t="str">
        <f>_xlfn.CONCAT(TEXT(B657,"000"),"/",C657)</f>
        <v>054/2022</v>
      </c>
      <c r="AU657" s="58"/>
      <c r="AV657" s="58" t="str" cm="1">
        <f t="array" ref="AV657">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57" s="57" t="str">
        <f>IF(CONTRATOS[[#This Row],[FISCAL DEMANDANTE]]="sem indicação",CONTRATOS[[#This Row],[FISCAL TECNICO]],CONTRATOS[[#This Row],[FISCAL DEMANDANTE]])</f>
        <v>Jose Nasareno de Macedo Silva</v>
      </c>
      <c r="AX657" s="540" t="str" cm="1">
        <f t="array" ref="AX65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57" s="58" t="str">
        <f>_xlfn.CONCAT(CONTRATOS[[#This Row],[ARP ou CONTRATO]],CONTRATOS[[#This Row],[N°ANO]])</f>
        <v>Contrato054/2022</v>
      </c>
      <c r="AZ657" s="293" t="str">
        <f>IF(ISNUMBER(FIND("8.666",AA657)),
"Nos termos da Portaria n° 3.615/2021-GP, a prorrogação de contratos administrativos deverá ser instaurada com antecedência mínima de 60 (sessenta) dias do término da vigência, mediante envio do respectivo expediente à SEADM, via SEI.",
IF(ISNUMBER(FIND("14.133",AA657)),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57" s="556"/>
    </row>
    <row r="658" spans="1:53" s="215" customFormat="1" ht="60">
      <c r="A658" s="58" t="s">
        <v>2276</v>
      </c>
      <c r="B658" s="68" t="s">
        <v>216</v>
      </c>
      <c r="C658" s="69">
        <v>2021</v>
      </c>
      <c r="D658" s="57" t="s">
        <v>3658</v>
      </c>
      <c r="E658" s="58" t="s">
        <v>3659</v>
      </c>
      <c r="F658" s="59" t="s">
        <v>2638</v>
      </c>
      <c r="G658" s="115" t="s">
        <v>144</v>
      </c>
      <c r="H658" s="58" t="s">
        <v>327</v>
      </c>
      <c r="I658" s="60" t="s">
        <v>3426</v>
      </c>
      <c r="J658" s="61">
        <v>44518</v>
      </c>
      <c r="K658" s="62" t="str">
        <f>TEXT(J658,"DD/MM/AA")</f>
        <v>18/11/21</v>
      </c>
      <c r="L658" s="61">
        <v>44518</v>
      </c>
      <c r="M658" s="63" t="str">
        <f>TEXT(L658,"DD/MM/AA")</f>
        <v>18/11/21</v>
      </c>
      <c r="N658" s="62">
        <f>_xlfn.DAYS(CONTRATOS[[#This Row],[TÉRMINO]],CONTRATOS[[#This Row],[INÍCIO]])</f>
        <v>0</v>
      </c>
      <c r="O658" s="64" t="str">
        <f ca="1">IF(ISBLANK(CONTRATOS[[#This Row],[TÉRMINO]]),"-",IF(ISNUMBER(CONTRATOS[[#This Row],[TÉRMINO]]),IF(CONTRATOS[[#This Row],[TÉRMINO]]&lt;TODAY(),"EXPIRADO",CONTRATOS[[#This Row],[TÉRMINO]]-TODAY()),"INDETERMINADO"))</f>
        <v>EXPIRADO</v>
      </c>
      <c r="P658" s="64" t="str">
        <f ca="1">IF(O658="EXPIRADO","EXPIRADO",(IF(O658&lt;=30,"INFERIOR A 30 DIAS",(IF(O658&lt;=60,"INFERIOR A 60 DIAS",(IF(O658&lt;=90,"INFERIOR A 90 DIAS",(IF(O658&lt;=120,"INFERIOR A 120 DIAS",(IF(O658&lt;150,"INFERIOR A 150 DIAS",(IF(O658=150,"150 DIAS","SUPERIOR A 150 DIAS")))))))))))))</f>
        <v>EXPIRADO</v>
      </c>
      <c r="Q658" s="64" t="str">
        <f ca="1">IF(CONTRATOS[[#This Row],[TÉRMINO]]="","VIGENTE",IF(CONTRATOS[[#This Row],[TÉRMINO]]&gt;=TODAY(),"VIGENTE","EXPIRADO"))</f>
        <v>EXPIRADO</v>
      </c>
      <c r="R658" s="293">
        <v>17032</v>
      </c>
      <c r="S658" s="65" t="s">
        <v>60</v>
      </c>
      <c r="T658" s="66">
        <f>IF(LEFT(AY658,3)="ARP",
    0,
    IFERROR(VLOOKUP(AY658,'M.11 Contratos execução'!A:V,17,FALSE),0)
)</f>
        <v>0</v>
      </c>
      <c r="U658" s="58" t="s">
        <v>98</v>
      </c>
      <c r="V658" s="58" t="s">
        <v>3660</v>
      </c>
      <c r="W658" s="96" t="str" cm="1">
        <f t="array" ref="W65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58" s="96">
        <f>CONTRATOS[[#This Row],[VALOR GLOBAL INICIAL]]</f>
        <v>17032</v>
      </c>
      <c r="Y658" s="67" t="s">
        <v>3661</v>
      </c>
      <c r="Z658" s="158"/>
      <c r="AA658" s="58" t="s">
        <v>64</v>
      </c>
      <c r="AB658" s="58"/>
      <c r="AC658" s="58"/>
      <c r="AD658" s="58" t="str">
        <f>IF(CONTRATOS[[#This Row],[DIAS_CONTRATO]]&lt;=1800,"PRAZO LEGAL",IF(CONTRATOS[[#This Row],[DIAS_CONTRATO]]&lt;=2130,"EXCEPCIONAL","EMERGENCIAL"))</f>
        <v>PRAZO LEGAL</v>
      </c>
      <c r="AE658" s="58" t="str">
        <f>YEAR(L658) &amp; " - " &amp; IF(MONTH(L658)&lt;=3, "1º Trimestre", IF(MONTH(L658)&lt;=6, "2º Trimestre", IF(MONTH(L658)&lt;=9, "3º Trimestre", IF(MONTH(L658)&lt;=12, "4º Trimestre"))))</f>
        <v>2021 - 4º Trimestre</v>
      </c>
      <c r="AF658" s="61">
        <f>CONTRATOS[[#This Row],[TÉRMINO]]-60</f>
        <v>44458</v>
      </c>
      <c r="AG658" s="116" t="str">
        <f>IF(Z658="","Sem informação", IF(Z658&lt;=AF658, "Dentro do prazo", "Fora do prazo"))</f>
        <v>Sem informação</v>
      </c>
      <c r="AH658" s="58" t="s">
        <v>1306</v>
      </c>
      <c r="AI658" s="74"/>
      <c r="AJ658" s="58" t="s">
        <v>69</v>
      </c>
      <c r="AK658" s="58" t="s">
        <v>69</v>
      </c>
      <c r="AL658" s="58" t="s">
        <v>69</v>
      </c>
      <c r="AM658" s="58" t="s">
        <v>69</v>
      </c>
      <c r="AN658" s="58" t="s">
        <v>69</v>
      </c>
      <c r="AO65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 ; ; ;coordenadoria.contratos@tjpa.jus.br</v>
      </c>
      <c r="AP658" s="143">
        <f ca="1">CONTRATOS[[#This Row],[TÉRMINO]]-TODAY()</f>
        <v>-1656</v>
      </c>
      <c r="AQ658" s="58" t="str">
        <f>IF(YEAR(CONTRATOS[[#This Row],[TÉRMINO]])=2024,INT((MONTH(CONTRATOS[[#This Row],[TÉRMINO]])+2)/3),"")</f>
        <v/>
      </c>
      <c r="AR658" s="58"/>
      <c r="AS658" s="58" t="str">
        <f ca="1">IF(TODAY()-AB658&gt;365,"Iniciar Processo de Reajuste","Aguardar anualidade")</f>
        <v>Iniciar Processo de Reajuste</v>
      </c>
      <c r="AT658" s="58" t="str">
        <f>_xlfn.CONCAT(TEXT(B658,"000"),"/",C658)</f>
        <v>055/2021</v>
      </c>
      <c r="AU658" s="58"/>
      <c r="AV658" s="58" t="str" cm="1">
        <f t="array" ref="AV658">IF(CONTRATOS[[#This Row],[NOME DO FISCAL ]]="Sem indicação",
   CONTRATOS[[#This Row],[NOME DO FISCAL ]],
   _xlfn.LET(
      _xlpm.s, " "&amp;TRIM(CONTRATOS[[#This Row],[NOME DO FISCAL ]]),
      _xlpm.n, LEN(_xlpm.s)-1,
      _xlpm.idx, _xlfn.SEQUENCE(1,_xlpm.n),
      _xlpm.letras, IF(MID(_xlpm.s,_xlpm.idx,1)=" ", MID(_xlpm.s,_xlpm.idx+1,1), ""),
      _xlfn.TEXTJOIN("",TRUE,_xlpm.letras)
   )
)</f>
        <v>Sem indicação</v>
      </c>
      <c r="AW658" s="57" t="str">
        <f>IF(CONTRATOS[[#This Row],[FISCAL DEMANDANTE]]="sem indicação",CONTRATOS[[#This Row],[FISCAL TECNICO]],CONTRATOS[[#This Row],[FISCAL DEMANDANTE]])</f>
        <v>Sem indicação</v>
      </c>
      <c r="AX658" s="540" t="str" cm="1">
        <f t="array" ref="AX65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58" s="58" t="str">
        <f>_xlfn.CONCAT(CONTRATOS[[#This Row],[ARP ou CONTRATO]],CONTRATOS[[#This Row],[N°ANO]])</f>
        <v>Contrato055/2021</v>
      </c>
      <c r="AZ658" s="293" t="str">
        <f>IF(ISNUMBER(FIND("8.666",AA658)),
"Nos termos da Portaria n° 3.615/2021-GP, a prorrogação de contratos administrativos deverá ser instaurada com antecedência mínima de 60 (sessenta) dias do término da vigência, mediante envio do respectivo expediente à SEADM, via SEI.",
IF(ISNUMBER(FIND("14.133",AA658)),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58" s="556"/>
    </row>
    <row r="659" spans="1:53" s="215" customFormat="1" ht="72">
      <c r="A659" s="58" t="s">
        <v>2276</v>
      </c>
      <c r="B659" s="68" t="s">
        <v>783</v>
      </c>
      <c r="C659" s="69">
        <v>2021</v>
      </c>
      <c r="D659" s="57" t="s">
        <v>1435</v>
      </c>
      <c r="E659" s="58" t="s">
        <v>1436</v>
      </c>
      <c r="F659" s="59" t="s">
        <v>3662</v>
      </c>
      <c r="G659" s="115" t="s">
        <v>144</v>
      </c>
      <c r="H659" s="58" t="s">
        <v>327</v>
      </c>
      <c r="I659" s="60" t="s">
        <v>3426</v>
      </c>
      <c r="J659" s="61">
        <v>44517</v>
      </c>
      <c r="K659" s="62" t="str">
        <f>TEXT(J659,"DD/MM/AA")</f>
        <v>17/11/21</v>
      </c>
      <c r="L659" s="61">
        <v>44882</v>
      </c>
      <c r="M659" s="63" t="str">
        <f>TEXT(L659,"DD/MM/AA")</f>
        <v>17/11/22</v>
      </c>
      <c r="N659" s="62">
        <f>_xlfn.DAYS(CONTRATOS[[#This Row],[TÉRMINO]],CONTRATOS[[#This Row],[INÍCIO]])</f>
        <v>365</v>
      </c>
      <c r="O659" s="64" t="str">
        <f ca="1">IF(ISBLANK(CONTRATOS[[#This Row],[TÉRMINO]]),"-",IF(ISNUMBER(CONTRATOS[[#This Row],[TÉRMINO]]),IF(CONTRATOS[[#This Row],[TÉRMINO]]&lt;TODAY(),"EXPIRADO",CONTRATOS[[#This Row],[TÉRMINO]]-TODAY()),"INDETERMINADO"))</f>
        <v>EXPIRADO</v>
      </c>
      <c r="P659" s="64" t="str">
        <f ca="1">IF(O659="EXPIRADO","EXPIRADO",(IF(O659&lt;=30,"INFERIOR A 30 DIAS",(IF(O659&lt;=60,"INFERIOR A 60 DIAS",(IF(O659&lt;=90,"INFERIOR A 90 DIAS",(IF(O659&lt;=120,"INFERIOR A 120 DIAS",(IF(O659&lt;150,"INFERIOR A 150 DIAS",(IF(O659=150,"150 DIAS","SUPERIOR A 150 DIAS")))))))))))))</f>
        <v>EXPIRADO</v>
      </c>
      <c r="Q659" s="64" t="str">
        <f ca="1">IF(CONTRATOS[[#This Row],[TÉRMINO]]="","VIGENTE",IF(CONTRATOS[[#This Row],[TÉRMINO]]&gt;=TODAY(),"VIGENTE","EXPIRADO"))</f>
        <v>EXPIRADO</v>
      </c>
      <c r="R659" s="72">
        <v>17676000</v>
      </c>
      <c r="S659" s="65" t="s">
        <v>60</v>
      </c>
      <c r="T659" s="66">
        <f>IF(LEFT(AY659,3)="ARP",
    0,
    IFERROR(VLOOKUP(AY659,'M.11 Contratos execução'!A:V,17,FALSE),0)
)</f>
        <v>0</v>
      </c>
      <c r="U659" s="58" t="s">
        <v>98</v>
      </c>
      <c r="V659" s="58" t="s">
        <v>3663</v>
      </c>
      <c r="W659" s="96" t="str" cm="1">
        <f t="array" ref="W65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59" s="96">
        <f>CONTRATOS[[#This Row],[VALOR GLOBAL INICIAL]]</f>
        <v>17676000</v>
      </c>
      <c r="Y659" s="67" t="s">
        <v>3664</v>
      </c>
      <c r="Z659" s="158"/>
      <c r="AA659" s="58" t="s">
        <v>64</v>
      </c>
      <c r="AB659" s="58"/>
      <c r="AC659" s="58"/>
      <c r="AD659" s="58" t="str">
        <f>IF(CONTRATOS[[#This Row],[DIAS_CONTRATO]]&lt;=1800,"PRAZO LEGAL",IF(CONTRATOS[[#This Row],[DIAS_CONTRATO]]&lt;=2130,"EXCEPCIONAL","EMERGENCIAL"))</f>
        <v>PRAZO LEGAL</v>
      </c>
      <c r="AE659" s="58" t="str">
        <f>YEAR(L659) &amp; " - " &amp; IF(MONTH(L659)&lt;=3, "1º Trimestre", IF(MONTH(L659)&lt;=6, "2º Trimestre", IF(MONTH(L659)&lt;=9, "3º Trimestre", IF(MONTH(L659)&lt;=12, "4º Trimestre"))))</f>
        <v>2022 - 4º Trimestre</v>
      </c>
      <c r="AF659" s="61">
        <f>CONTRATOS[[#This Row],[TÉRMINO]]-60</f>
        <v>44822</v>
      </c>
      <c r="AG659" s="116" t="str">
        <f>IF(Z659="","Sem informação", IF(Z659&lt;=AF659, "Dentro do prazo", "Fora do prazo"))</f>
        <v>Sem informação</v>
      </c>
      <c r="AH659" s="58" t="s">
        <v>1306</v>
      </c>
      <c r="AI659" s="74"/>
      <c r="AJ659" s="58" t="s">
        <v>3430</v>
      </c>
      <c r="AK659" s="58" t="s">
        <v>3430</v>
      </c>
      <c r="AL659" s="58" t="s">
        <v>87</v>
      </c>
      <c r="AM659" s="115" t="s">
        <v>69</v>
      </c>
      <c r="AN659" s="115" t="s">
        <v>69</v>
      </c>
      <c r="AO659" s="172" t="s">
        <v>3438</v>
      </c>
      <c r="AP659" s="143">
        <f ca="1">CONTRATOS[[#This Row],[TÉRMINO]]-TODAY()</f>
        <v>-1292</v>
      </c>
      <c r="AQ659" s="58" t="str">
        <f>IF(YEAR(CONTRATOS[[#This Row],[TÉRMINO]])=2024,INT((MONTH(CONTRATOS[[#This Row],[TÉRMINO]])+2)/3),"")</f>
        <v/>
      </c>
      <c r="AR659" s="58"/>
      <c r="AS659" s="58" t="str">
        <f ca="1">IF(TODAY()-AB659&gt;365,"Iniciar Processo de Reajuste","Aguardar anualidade")</f>
        <v>Iniciar Processo de Reajuste</v>
      </c>
      <c r="AT659" s="58" t="str">
        <f>_xlfn.CONCAT(TEXT(B659,"000"),"/",C659)</f>
        <v>056/2021</v>
      </c>
      <c r="AU659" s="58"/>
      <c r="AV659" s="58" t="str" cm="1">
        <f t="array" ref="AV659">IF(CONTRATOS[[#This Row],[NOME DO FISCAL ]]="Sem indicação",
   CONTRATOS[[#This Row],[NOME DO FISCAL ]],
   _xlfn.LET(
      _xlpm.s, " "&amp;TRIM(CONTRATOS[[#This Row],[NOME DO FISCAL ]]),
      _xlpm.n, LEN(_xlpm.s)-1,
      _xlpm.idx, _xlfn.SEQUENCE(1,_xlpm.n),
      _xlpm.letras, IF(MID(_xlpm.s,_xlpm.idx,1)=" ", MID(_xlpm.s,_xlpm.idx+1,1), ""),
      _xlfn.TEXTJOIN("",TRUE,_xlpm.letras)
   )
)</f>
        <v>FMF</v>
      </c>
      <c r="AW659" s="57" t="str">
        <f>IF(CONTRATOS[[#This Row],[FISCAL DEMANDANTE]]="sem indicação",CONTRATOS[[#This Row],[FISCAL TECNICO]],CONTRATOS[[#This Row],[FISCAL DEMANDANTE]])</f>
        <v>Felipe Moraes Freitas</v>
      </c>
      <c r="AX659" s="540" t="str" cm="1">
        <f t="array" ref="AX65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59" s="58" t="str">
        <f>_xlfn.CONCAT(CONTRATOS[[#This Row],[ARP ou CONTRATO]],CONTRATOS[[#This Row],[N°ANO]])</f>
        <v>Contrato056/2021</v>
      </c>
      <c r="AZ659" s="293" t="str">
        <f>IF(ISNUMBER(FIND("8.666",AA659)),
"Nos termos da Portaria n° 3.615/2021-GP, a prorrogação de contratos administrativos deverá ser instaurada com antecedência mínima de 60 (sessenta) dias do término da vigência, mediante envio do respectivo expediente à SEADM, via SEI.",
IF(ISNUMBER(FIND("14.133",AA659)),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59" s="556"/>
    </row>
    <row r="660" spans="1:53" ht="118.5">
      <c r="A660" s="58" t="s">
        <v>2276</v>
      </c>
      <c r="B660" s="68" t="s">
        <v>630</v>
      </c>
      <c r="C660" s="69">
        <v>2021</v>
      </c>
      <c r="D660" s="57" t="s">
        <v>3665</v>
      </c>
      <c r="E660" s="58" t="s">
        <v>3666</v>
      </c>
      <c r="F660" s="59" t="s">
        <v>3667</v>
      </c>
      <c r="G660" s="115" t="s">
        <v>57</v>
      </c>
      <c r="H660" s="58" t="s">
        <v>327</v>
      </c>
      <c r="I660" s="60" t="s">
        <v>3668</v>
      </c>
      <c r="J660" s="61">
        <v>44474</v>
      </c>
      <c r="K660" s="62" t="str">
        <f>TEXT(J660,"DD/MM/AA")</f>
        <v>05/10/21</v>
      </c>
      <c r="L660" s="61">
        <v>44929</v>
      </c>
      <c r="M660" s="63" t="str">
        <f>TEXT(L660,"DD/MM/AA")</f>
        <v>03/01/23</v>
      </c>
      <c r="N660" s="62">
        <f>_xlfn.DAYS(CONTRATOS[[#This Row],[TÉRMINO]],CONTRATOS[[#This Row],[INÍCIO]])</f>
        <v>455</v>
      </c>
      <c r="O660" s="64" t="str">
        <f ca="1">IF(ISBLANK(CONTRATOS[[#This Row],[TÉRMINO]]),"-",IF(ISNUMBER(CONTRATOS[[#This Row],[TÉRMINO]]),IF(CONTRATOS[[#This Row],[TÉRMINO]]&lt;TODAY(),"EXPIRADO",CONTRATOS[[#This Row],[TÉRMINO]]-TODAY()),"INDETERMINADO"))</f>
        <v>EXPIRADO</v>
      </c>
      <c r="P660" s="64" t="str">
        <f ca="1">IF(O660="EXPIRADO","EXPIRADO",(IF(O660&lt;=30,"INFERIOR A 30 DIAS",(IF(O660&lt;=60,"INFERIOR A 60 DIAS",(IF(O660&lt;=90,"INFERIOR A 90 DIAS",(IF(O660&lt;=120,"INFERIOR A 120 DIAS",(IF(O660&lt;150,"INFERIOR A 150 DIAS",(IF(O660=150,"150 DIAS","SUPERIOR A 150 DIAS")))))))))))))</f>
        <v>EXPIRADO</v>
      </c>
      <c r="Q660" s="64" t="str">
        <f ca="1">IF(CONTRATOS[[#This Row],[TÉRMINO]]="","VIGENTE",IF(CONTRATOS[[#This Row],[TÉRMINO]]&gt;=TODAY(),"VIGENTE","EXPIRADO"))</f>
        <v>EXPIRADO</v>
      </c>
      <c r="R660" s="293">
        <v>312392.84999999998</v>
      </c>
      <c r="S660" s="65" t="s">
        <v>60</v>
      </c>
      <c r="T660" s="66">
        <f>IF(LEFT(AY660,3)="ARP",
    0,
    IFERROR(VLOOKUP(AY660,'M.11 Contratos execução'!A:V,17,FALSE),0)
)</f>
        <v>0</v>
      </c>
      <c r="U660" s="58" t="s">
        <v>243</v>
      </c>
      <c r="V660" s="58" t="s">
        <v>3669</v>
      </c>
      <c r="W660" s="96" t="str" cm="1">
        <f t="array" ref="W66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60" s="96">
        <f>CONTRATOS[[#This Row],[VALOR GLOBAL INICIAL]]</f>
        <v>312392.84999999998</v>
      </c>
      <c r="Y660" s="67" t="s">
        <v>3670</v>
      </c>
      <c r="Z660" s="158"/>
      <c r="AA660" s="58" t="s">
        <v>64</v>
      </c>
      <c r="AB660" s="58"/>
      <c r="AC660" s="58"/>
      <c r="AD660" s="58" t="str">
        <f>IF(CONTRATOS[[#This Row],[DIAS_CONTRATO]]&lt;=1800,"PRAZO LEGAL",IF(CONTRATOS[[#This Row],[DIAS_CONTRATO]]&lt;=2130,"EXCEPCIONAL","EMERGENCIAL"))</f>
        <v>PRAZO LEGAL</v>
      </c>
      <c r="AE660" s="58" t="str">
        <f>YEAR(L660) &amp; " - " &amp; IF(MONTH(L660)&lt;=3, "1º Trimestre", IF(MONTH(L660)&lt;=6, "2º Trimestre", IF(MONTH(L660)&lt;=9, "3º Trimestre", IF(MONTH(L660)&lt;=12, "4º Trimestre"))))</f>
        <v>2023 - 1º Trimestre</v>
      </c>
      <c r="AF660" s="61">
        <f>CONTRATOS[[#This Row],[TÉRMINO]]-60</f>
        <v>44869</v>
      </c>
      <c r="AG660" s="116" t="str">
        <f>IF(Z660="","Sem informação", IF(Z660&lt;=AF660, "Dentro do prazo", "Fora do prazo"))</f>
        <v>Sem informação</v>
      </c>
      <c r="AH660" s="58" t="s">
        <v>1306</v>
      </c>
      <c r="AJ660" s="58" t="s">
        <v>246</v>
      </c>
      <c r="AK660" s="58" t="s">
        <v>987</v>
      </c>
      <c r="AL660" s="58" t="s">
        <v>613</v>
      </c>
      <c r="AM660" s="115" t="s">
        <v>69</v>
      </c>
      <c r="AN660" s="115" t="s">
        <v>69</v>
      </c>
      <c r="AO660" s="172" t="s">
        <v>3671</v>
      </c>
      <c r="AP660" s="143">
        <f ca="1">CONTRATOS[[#This Row],[TÉRMINO]]-TODAY()</f>
        <v>-1245</v>
      </c>
      <c r="AQ660" s="58" t="str">
        <f>IF(YEAR(CONTRATOS[[#This Row],[TÉRMINO]])=2024,INT((MONTH(CONTRATOS[[#This Row],[TÉRMINO]])+2)/3),"")</f>
        <v/>
      </c>
      <c r="AR660" s="58"/>
      <c r="AS660" s="58" t="str">
        <f ca="1">IF(TODAY()-AB660&gt;365,"Iniciar Processo de Reajuste","Aguardar anualidade")</f>
        <v>Iniciar Processo de Reajuste</v>
      </c>
      <c r="AT660" s="58" t="str">
        <f>_xlfn.CONCAT(TEXT(B660,"000"),"/",C660)</f>
        <v>047/2021</v>
      </c>
      <c r="AU660" s="58"/>
      <c r="AV660" s="58" t="str" cm="1">
        <f t="array" ref="AV660">IF(CONTRATOS[[#This Row],[NOME DO FISCAL ]]="Sem indicação",
   CONTRATOS[[#This Row],[NOME DO FISCAL ]],
   _xlfn.LET(
      _xlpm.s, " "&amp;TRIM(CONTRATOS[[#This Row],[NOME DO FISCAL ]]),
      _xlpm.n, LEN(_xlpm.s)-1,
      _xlpm.idx, _xlfn.SEQUENCE(1,_xlpm.n),
      _xlpm.letras, IF(MID(_xlpm.s,_xlpm.idx,1)=" ", MID(_xlpm.s,_xlpm.idx+1,1), ""),
      _xlfn.TEXTJOIN("",TRUE,_xlpm.letras)
   )
)</f>
        <v>ESdS</v>
      </c>
      <c r="AW660" s="57" t="str">
        <f>IF(CONTRATOS[[#This Row],[FISCAL DEMANDANTE]]="sem indicação",CONTRATOS[[#This Row],[FISCAL TECNICO]],CONTRATOS[[#This Row],[FISCAL DEMANDANTE]])</f>
        <v>Edson Santos de Souza</v>
      </c>
      <c r="AX660" s="540" t="str" cm="1">
        <f t="array" ref="AX66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60" s="58" t="str">
        <f>_xlfn.CONCAT(CONTRATOS[[#This Row],[ARP ou CONTRATO]],CONTRATOS[[#This Row],[N°ANO]])</f>
        <v>Contrato047/2021</v>
      </c>
      <c r="AZ660" s="293" t="str">
        <f>IF(ISNUMBER(FIND("8.666",AA660)),
"Nos termos da Portaria n° 3.615/2021-GP, a prorrogação de contratos administrativos deverá ser instaurada com antecedência mínima de 60 (sessenta) dias do término da vigência, mediante envio do respectivo expediente à SEADM, via SEI.",
IF(ISNUMBER(FIND("14.133",AA660)),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60" s="556"/>
    </row>
    <row r="661" spans="1:53" ht="60">
      <c r="A661" s="58" t="s">
        <v>2276</v>
      </c>
      <c r="B661" s="68" t="s">
        <v>750</v>
      </c>
      <c r="C661" s="69">
        <v>2021</v>
      </c>
      <c r="D661" s="57" t="s">
        <v>3672</v>
      </c>
      <c r="E661" s="58" t="s">
        <v>3673</v>
      </c>
      <c r="F661" s="59" t="s">
        <v>3674</v>
      </c>
      <c r="G661" s="115" t="s">
        <v>144</v>
      </c>
      <c r="H661" s="58" t="s">
        <v>58</v>
      </c>
      <c r="I661" s="60" t="s">
        <v>3426</v>
      </c>
      <c r="J661" s="61">
        <v>44517</v>
      </c>
      <c r="K661" s="62" t="str">
        <f>TEXT(J661,"DD/MM/AA")</f>
        <v>17/11/21</v>
      </c>
      <c r="L661" s="61">
        <v>44882</v>
      </c>
      <c r="M661" s="63" t="str">
        <f>TEXT(L661,"DD/MM/AA")</f>
        <v>17/11/22</v>
      </c>
      <c r="N661" s="62">
        <f>_xlfn.DAYS(CONTRATOS[[#This Row],[TÉRMINO]],CONTRATOS[[#This Row],[INÍCIO]])</f>
        <v>365</v>
      </c>
      <c r="O661" s="64" t="str">
        <f ca="1">IF(ISBLANK(CONTRATOS[[#This Row],[TÉRMINO]]),"-",IF(ISNUMBER(CONTRATOS[[#This Row],[TÉRMINO]]),IF(CONTRATOS[[#This Row],[TÉRMINO]]&lt;TODAY(),"EXPIRADO",CONTRATOS[[#This Row],[TÉRMINO]]-TODAY()),"INDETERMINADO"))</f>
        <v>EXPIRADO</v>
      </c>
      <c r="P661" s="64" t="str">
        <f ca="1">IF(O661="EXPIRADO","EXPIRADO",(IF(O661&lt;=30,"INFERIOR A 30 DIAS",(IF(O661&lt;=60,"INFERIOR A 60 DIAS",(IF(O661&lt;=90,"INFERIOR A 90 DIAS",(IF(O661&lt;=120,"INFERIOR A 120 DIAS",(IF(O661&lt;150,"INFERIOR A 150 DIAS",(IF(O661=150,"150 DIAS","SUPERIOR A 150 DIAS")))))))))))))</f>
        <v>EXPIRADO</v>
      </c>
      <c r="Q661" s="64" t="str">
        <f ca="1">IF(CONTRATOS[[#This Row],[TÉRMINO]]="","VIGENTE",IF(CONTRATOS[[#This Row],[TÉRMINO]]&gt;=TODAY(),"VIGENTE","EXPIRADO"))</f>
        <v>EXPIRADO</v>
      </c>
      <c r="R661" s="293">
        <v>18800</v>
      </c>
      <c r="S661" s="65" t="s">
        <v>60</v>
      </c>
      <c r="T661" s="66">
        <f>IF(LEFT(AY661,3)="ARP",
    0,
    IFERROR(VLOOKUP(AY661,'M.11 Contratos execução'!A:V,17,FALSE),0)
)</f>
        <v>0</v>
      </c>
      <c r="U661" s="58" t="s">
        <v>98</v>
      </c>
      <c r="V661" s="58" t="s">
        <v>3675</v>
      </c>
      <c r="W661" s="96" t="str" cm="1">
        <f t="array" ref="W66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61" s="96">
        <f>CONTRATOS[[#This Row],[VALOR GLOBAL INICIAL]]</f>
        <v>18800</v>
      </c>
      <c r="Y661" s="67" t="s">
        <v>3676</v>
      </c>
      <c r="Z661" s="158"/>
      <c r="AA661" s="58" t="s">
        <v>64</v>
      </c>
      <c r="AB661" s="58"/>
      <c r="AC661" s="58"/>
      <c r="AD661" s="58" t="str">
        <f>IF(CONTRATOS[[#This Row],[DIAS_CONTRATO]]&lt;=1800,"PRAZO LEGAL",IF(CONTRATOS[[#This Row],[DIAS_CONTRATO]]&lt;=2130,"EXCEPCIONAL","EMERGENCIAL"))</f>
        <v>PRAZO LEGAL</v>
      </c>
      <c r="AE661" s="58" t="str">
        <f>YEAR(L661) &amp; " - " &amp; IF(MONTH(L661)&lt;=3, "1º Trimestre", IF(MONTH(L661)&lt;=6, "2º Trimestre", IF(MONTH(L661)&lt;=9, "3º Trimestre", IF(MONTH(L661)&lt;=12, "4º Trimestre"))))</f>
        <v>2022 - 4º Trimestre</v>
      </c>
      <c r="AF661" s="61">
        <f>CONTRATOS[[#This Row],[TÉRMINO]]-60</f>
        <v>44822</v>
      </c>
      <c r="AG661" s="116" t="str">
        <f>IF(Z661="","Sem informação", IF(Z661&lt;=AF661, "Dentro do prazo", "Fora do prazo"))</f>
        <v>Sem informação</v>
      </c>
      <c r="AH661" s="58" t="s">
        <v>1306</v>
      </c>
      <c r="AJ661" s="58" t="s">
        <v>3430</v>
      </c>
      <c r="AK661" s="58" t="s">
        <v>3430</v>
      </c>
      <c r="AL661" s="58" t="s">
        <v>87</v>
      </c>
      <c r="AM661" s="115" t="s">
        <v>69</v>
      </c>
      <c r="AN661" s="115" t="s">
        <v>69</v>
      </c>
      <c r="AO661" s="172" t="s">
        <v>3438</v>
      </c>
      <c r="AP661" s="143">
        <f ca="1">CONTRATOS[[#This Row],[TÉRMINO]]-TODAY()</f>
        <v>-1292</v>
      </c>
      <c r="AQ661" s="58" t="str">
        <f>IF(YEAR(CONTRATOS[[#This Row],[TÉRMINO]])=2024,INT((MONTH(CONTRATOS[[#This Row],[TÉRMINO]])+2)/3),"")</f>
        <v/>
      </c>
      <c r="AR661" s="58"/>
      <c r="AS661" s="58" t="str">
        <f ca="1">IF(TODAY()-AB661&gt;365,"Iniciar Processo de Reajuste","Aguardar anualidade")</f>
        <v>Iniciar Processo de Reajuste</v>
      </c>
      <c r="AT661" s="58" t="str">
        <f>_xlfn.CONCAT(TEXT(B661,"000"),"/",C661)</f>
        <v>058/2021</v>
      </c>
      <c r="AU661" s="58"/>
      <c r="AV661" s="58" t="str" cm="1">
        <f t="array" ref="AV661">IF(CONTRATOS[[#This Row],[NOME DO FISCAL ]]="Sem indicação",
   CONTRATOS[[#This Row],[NOME DO FISCAL ]],
   _xlfn.LET(
      _xlpm.s, " "&amp;TRIM(CONTRATOS[[#This Row],[NOME DO FISCAL ]]),
      _xlpm.n, LEN(_xlpm.s)-1,
      _xlpm.idx, _xlfn.SEQUENCE(1,_xlpm.n),
      _xlpm.letras, IF(MID(_xlpm.s,_xlpm.idx,1)=" ", MID(_xlpm.s,_xlpm.idx+1,1), ""),
      _xlfn.TEXTJOIN("",TRUE,_xlpm.letras)
   )
)</f>
        <v>FMF</v>
      </c>
      <c r="AW661" s="57" t="str">
        <f>IF(CONTRATOS[[#This Row],[FISCAL DEMANDANTE]]="sem indicação",CONTRATOS[[#This Row],[FISCAL TECNICO]],CONTRATOS[[#This Row],[FISCAL DEMANDANTE]])</f>
        <v>Felipe Moraes Freitas</v>
      </c>
      <c r="AX661" s="540" t="str" cm="1">
        <f t="array" ref="AX66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61" s="58" t="str">
        <f>_xlfn.CONCAT(CONTRATOS[[#This Row],[ARP ou CONTRATO]],CONTRATOS[[#This Row],[N°ANO]])</f>
        <v>Contrato058/2021</v>
      </c>
      <c r="AZ661" s="293" t="str">
        <f>IF(ISNUMBER(FIND("8.666",AA661)),
"Nos termos da Portaria n° 3.615/2021-GP, a prorrogação de contratos administrativos deverá ser instaurada com antecedência mínima de 60 (sessenta) dias do término da vigência, mediante envio do respectivo expediente à SEADM, via SEI.",
IF(ISNUMBER(FIND("14.133",AA661)),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61" s="556"/>
    </row>
    <row r="662" spans="1:53" ht="60">
      <c r="A662" s="58" t="s">
        <v>2276</v>
      </c>
      <c r="B662" s="68" t="s">
        <v>771</v>
      </c>
      <c r="C662" s="69">
        <v>2021</v>
      </c>
      <c r="D662" s="57" t="s">
        <v>3677</v>
      </c>
      <c r="E662" s="58" t="s">
        <v>3678</v>
      </c>
      <c r="F662" s="59" t="s">
        <v>3679</v>
      </c>
      <c r="G662" s="115" t="s">
        <v>144</v>
      </c>
      <c r="H662" s="58" t="s">
        <v>58</v>
      </c>
      <c r="I662" s="60" t="s">
        <v>3426</v>
      </c>
      <c r="J662" s="61">
        <v>44519</v>
      </c>
      <c r="K662" s="62" t="str">
        <f>TEXT(J662,"DD/MM/AA")</f>
        <v>19/11/21</v>
      </c>
      <c r="L662" s="61">
        <v>44725</v>
      </c>
      <c r="M662" s="63" t="str">
        <f>TEXT(L662,"DD/MM/AA")</f>
        <v>13/06/22</v>
      </c>
      <c r="N662" s="62">
        <f>_xlfn.DAYS(CONTRATOS[[#This Row],[TÉRMINO]],CONTRATOS[[#This Row],[INÍCIO]])</f>
        <v>206</v>
      </c>
      <c r="O662" s="64" t="str">
        <f ca="1">IF(ISBLANK(CONTRATOS[[#This Row],[TÉRMINO]]),"-",IF(ISNUMBER(CONTRATOS[[#This Row],[TÉRMINO]]),IF(CONTRATOS[[#This Row],[TÉRMINO]]&lt;TODAY(),"EXPIRADO",CONTRATOS[[#This Row],[TÉRMINO]]-TODAY()),"INDETERMINADO"))</f>
        <v>EXPIRADO</v>
      </c>
      <c r="P662" s="64" t="str">
        <f ca="1">IF(O662="EXPIRADO","EXPIRADO",(IF(O662&lt;=30,"INFERIOR A 30 DIAS",(IF(O662&lt;=60,"INFERIOR A 60 DIAS",(IF(O662&lt;=90,"INFERIOR A 90 DIAS",(IF(O662&lt;=120,"INFERIOR A 120 DIAS",(IF(O662&lt;150,"INFERIOR A 150 DIAS",(IF(O662=150,"150 DIAS","SUPERIOR A 150 DIAS")))))))))))))</f>
        <v>EXPIRADO</v>
      </c>
      <c r="Q662" s="64" t="str">
        <f ca="1">IF(CONTRATOS[[#This Row],[TÉRMINO]]="","VIGENTE",IF(CONTRATOS[[#This Row],[TÉRMINO]]&gt;=TODAY(),"VIGENTE","EXPIRADO"))</f>
        <v>EXPIRADO</v>
      </c>
      <c r="R662" s="293">
        <v>518000</v>
      </c>
      <c r="S662" s="65" t="s">
        <v>60</v>
      </c>
      <c r="T662" s="66">
        <f>IF(LEFT(AY662,3)="ARP",
    0,
    IFERROR(VLOOKUP(AY662,'M.11 Contratos execução'!A:V,17,FALSE),0)
)</f>
        <v>0</v>
      </c>
      <c r="U662" s="58" t="s">
        <v>98</v>
      </c>
      <c r="V662" s="58" t="s">
        <v>3680</v>
      </c>
      <c r="W662" s="96" t="str" cm="1">
        <f t="array" ref="W66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62" s="96">
        <f>CONTRATOS[[#This Row],[VALOR GLOBAL INICIAL]]</f>
        <v>518000</v>
      </c>
      <c r="Y662" s="67" t="s">
        <v>3681</v>
      </c>
      <c r="Z662" s="158"/>
      <c r="AA662" s="58" t="s">
        <v>64</v>
      </c>
      <c r="AB662" s="58"/>
      <c r="AC662" s="58"/>
      <c r="AD662" s="58" t="str">
        <f>IF(CONTRATOS[[#This Row],[DIAS_CONTRATO]]&lt;=1800,"PRAZO LEGAL",IF(CONTRATOS[[#This Row],[DIAS_CONTRATO]]&lt;=2130,"EXCEPCIONAL","EMERGENCIAL"))</f>
        <v>PRAZO LEGAL</v>
      </c>
      <c r="AE662" s="58" t="str">
        <f>YEAR(L662) &amp; " - " &amp; IF(MONTH(L662)&lt;=3, "1º Trimestre", IF(MONTH(L662)&lt;=6, "2º Trimestre", IF(MONTH(L662)&lt;=9, "3º Trimestre", IF(MONTH(L662)&lt;=12, "4º Trimestre"))))</f>
        <v>2022 - 2º Trimestre</v>
      </c>
      <c r="AF662" s="61">
        <f>CONTRATOS[[#This Row],[TÉRMINO]]-60</f>
        <v>44665</v>
      </c>
      <c r="AG662" s="116" t="str">
        <f>IF(Z662="","Sem informação", IF(Z662&lt;=AF662, "Dentro do prazo", "Fora do prazo"))</f>
        <v>Sem informação</v>
      </c>
      <c r="AH662" s="58" t="s">
        <v>1306</v>
      </c>
      <c r="AJ662" s="58" t="s">
        <v>3430</v>
      </c>
      <c r="AK662" s="58" t="s">
        <v>3430</v>
      </c>
      <c r="AL662" s="58" t="s">
        <v>87</v>
      </c>
      <c r="AM662" s="115" t="s">
        <v>69</v>
      </c>
      <c r="AN662" s="115" t="s">
        <v>69</v>
      </c>
      <c r="AO662" s="287" t="s">
        <v>3438</v>
      </c>
      <c r="AP662" s="143">
        <f ca="1">CONTRATOS[[#This Row],[TÉRMINO]]-TODAY()</f>
        <v>-1449</v>
      </c>
      <c r="AQ662" s="58" t="str">
        <f>IF(YEAR(CONTRATOS[[#This Row],[TÉRMINO]])=2024,INT((MONTH(CONTRATOS[[#This Row],[TÉRMINO]])+2)/3),"")</f>
        <v/>
      </c>
      <c r="AR662" s="58"/>
      <c r="AS662" s="58" t="str">
        <f ca="1">IF(TODAY()-AB662&gt;365,"Iniciar Processo de Reajuste","Aguardar anualidade")</f>
        <v>Iniciar Processo de Reajuste</v>
      </c>
      <c r="AT662" s="58" t="str">
        <f>_xlfn.CONCAT(TEXT(B662,"000"),"/",C662)</f>
        <v>059/2021</v>
      </c>
      <c r="AU662" s="58"/>
      <c r="AV662" s="58" t="str" cm="1">
        <f t="array" ref="AV662">IF(CONTRATOS[[#This Row],[NOME DO FISCAL ]]="Sem indicação",
   CONTRATOS[[#This Row],[NOME DO FISCAL ]],
   _xlfn.LET(
      _xlpm.s, " "&amp;TRIM(CONTRATOS[[#This Row],[NOME DO FISCAL ]]),
      _xlpm.n, LEN(_xlpm.s)-1,
      _xlpm.idx, _xlfn.SEQUENCE(1,_xlpm.n),
      _xlpm.letras, IF(MID(_xlpm.s,_xlpm.idx,1)=" ", MID(_xlpm.s,_xlpm.idx+1,1), ""),
      _xlfn.TEXTJOIN("",TRUE,_xlpm.letras)
   )
)</f>
        <v>FMF</v>
      </c>
      <c r="AW662" s="57" t="str">
        <f>IF(CONTRATOS[[#This Row],[FISCAL DEMANDANTE]]="sem indicação",CONTRATOS[[#This Row],[FISCAL TECNICO]],CONTRATOS[[#This Row],[FISCAL DEMANDANTE]])</f>
        <v>Felipe Moraes Freitas</v>
      </c>
      <c r="AX662" s="540" t="str" cm="1">
        <f t="array" ref="AX66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62" s="58" t="str">
        <f>_xlfn.CONCAT(CONTRATOS[[#This Row],[ARP ou CONTRATO]],CONTRATOS[[#This Row],[N°ANO]])</f>
        <v>Contrato059/2021</v>
      </c>
      <c r="AZ662" s="293" t="str">
        <f>IF(ISNUMBER(FIND("8.666",AA662)),
"Nos termos da Portaria n° 3.615/2021-GP, a prorrogação de contratos administrativos deverá ser instaurada com antecedência mínima de 60 (sessenta) dias do término da vigência, mediante envio do respectivo expediente à SEADM, via SEI.",
IF(ISNUMBER(FIND("14.133",AA662)),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62" s="556"/>
    </row>
    <row r="663" spans="1:53" ht="60">
      <c r="A663" s="58" t="s">
        <v>2276</v>
      </c>
      <c r="B663" s="57" t="s">
        <v>771</v>
      </c>
      <c r="C663" s="58">
        <v>2022</v>
      </c>
      <c r="D663" s="57" t="s">
        <v>3682</v>
      </c>
      <c r="E663" s="58" t="s">
        <v>3683</v>
      </c>
      <c r="F663" s="59" t="s">
        <v>3307</v>
      </c>
      <c r="G663" s="115" t="s">
        <v>1658</v>
      </c>
      <c r="H663" s="58" t="s">
        <v>132</v>
      </c>
      <c r="I663" s="60" t="s">
        <v>133</v>
      </c>
      <c r="J663" s="61">
        <v>44760</v>
      </c>
      <c r="K663" s="62" t="str">
        <f>TEXT(J663,"DD/MM/AA")</f>
        <v>18/07/22</v>
      </c>
      <c r="L663" s="61">
        <v>44760</v>
      </c>
      <c r="M663" s="63" t="str">
        <f>TEXT(L663,"DD/MM/AA")</f>
        <v>18/07/22</v>
      </c>
      <c r="N663" s="115">
        <f>_xlfn.DAYS(CONTRATOS[[#This Row],[TÉRMINO]],CONTRATOS[[#This Row],[INÍCIO]])</f>
        <v>0</v>
      </c>
      <c r="O663" s="64" t="str">
        <f ca="1">IF(ISBLANK(CONTRATOS[[#This Row],[TÉRMINO]]),"-",IF(ISNUMBER(CONTRATOS[[#This Row],[TÉRMINO]]),IF(CONTRATOS[[#This Row],[TÉRMINO]]&lt;TODAY(),"EXPIRADO",CONTRATOS[[#This Row],[TÉRMINO]]-TODAY()),"INDETERMINADO"))</f>
        <v>EXPIRADO</v>
      </c>
      <c r="P663" s="64" t="str">
        <f ca="1">IF(O663="EXPIRADO","EXPIRADO",(IF(O663&lt;=30,"INFERIOR A 30 DIAS",(IF(O663&lt;=60,"INFERIOR A 60 DIAS",(IF(O663&lt;=90,"INFERIOR A 90 DIAS",(IF(O663&lt;=120,"INFERIOR A 120 DIAS",(IF(O663&lt;150,"INFERIOR A 150 DIAS",(IF(O663=150,"150 DIAS","SUPERIOR A 150 DIAS")))))))))))))</f>
        <v>EXPIRADO</v>
      </c>
      <c r="Q663" s="64" t="str">
        <f ca="1">IF(CONTRATOS[[#This Row],[TÉRMINO]]="","VIGENTE",IF(CONTRATOS[[#This Row],[TÉRMINO]]&gt;=TODAY(),"VIGENTE","EXPIRADO"))</f>
        <v>EXPIRADO</v>
      </c>
      <c r="R663" s="293">
        <v>17541.53</v>
      </c>
      <c r="S663" s="65" t="s">
        <v>3303</v>
      </c>
      <c r="T663" s="66">
        <f>IF(LEFT(AY663,3)="ARP",
    0,
    IFERROR(VLOOKUP(AY663,'M.11 Contratos execução'!A:V,17,FALSE),0)
)</f>
        <v>0</v>
      </c>
      <c r="U663" s="58" t="s">
        <v>78</v>
      </c>
      <c r="V663" s="58" t="s">
        <v>3684</v>
      </c>
      <c r="W663" s="96" t="str" cm="1">
        <f t="array" ref="W66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63" s="96">
        <f>CONTRATOS[[#This Row],[VALOR GLOBAL INICIAL]]</f>
        <v>17541.53</v>
      </c>
      <c r="Y663" s="67"/>
      <c r="AA663" s="58" t="s">
        <v>64</v>
      </c>
      <c r="AB663" s="58"/>
      <c r="AC663" s="58"/>
      <c r="AD663" s="116" t="str">
        <f>IF(CONTRATOS[[#This Row],[DIAS_CONTRATO]]&lt;=1800,"PRAZO LEGAL",IF(CONTRATOS[[#This Row],[DIAS_CONTRATO]]&lt;=2130,"EXCEPCIONAL","EMERGENCIAL"))</f>
        <v>PRAZO LEGAL</v>
      </c>
      <c r="AE663" s="58" t="str">
        <f>YEAR(L663) &amp; " - " &amp; IF(MONTH(L663)&lt;=3, "1º Trimestre", IF(MONTH(L663)&lt;=6, "2º Trimestre", IF(MONTH(L663)&lt;=9, "3º Trimestre", IF(MONTH(L663)&lt;=12, "4º Trimestre"))))</f>
        <v>2022 - 3º Trimestre</v>
      </c>
      <c r="AF663" s="130">
        <f>CONTRATOS[[#This Row],[TÉRMINO]]-60</f>
        <v>44700</v>
      </c>
      <c r="AG663" s="116" t="str">
        <f>IF(Z663="","Sem informação", IF(Z663&lt;=AF663, "Dentro do prazo", "Fora do prazo"))</f>
        <v>Sem informação</v>
      </c>
      <c r="AH663" s="58"/>
      <c r="AJ663" s="58" t="s">
        <v>138</v>
      </c>
      <c r="AK663" s="58" t="s">
        <v>138</v>
      </c>
      <c r="AL663" s="58" t="s">
        <v>69</v>
      </c>
      <c r="AM663" s="115" t="s">
        <v>69</v>
      </c>
      <c r="AN663" s="115" t="s">
        <v>69</v>
      </c>
      <c r="AO663" s="134" t="s">
        <v>2457</v>
      </c>
      <c r="AP663" s="143">
        <f ca="1">CONTRATOS[[#This Row],[TÉRMINO]]-TODAY()</f>
        <v>-1414</v>
      </c>
      <c r="AQ663" s="58" t="str">
        <f>IF(YEAR(CONTRATOS[[#This Row],[TÉRMINO]])=2024,INT((MONTH(CONTRATOS[[#This Row],[TÉRMINO]])+2)/3),"")</f>
        <v/>
      </c>
      <c r="AR663" s="58"/>
      <c r="AS663" s="58" t="str">
        <f ca="1">IF(TODAY()-AB663&gt;365,"Iniciar Processo de Reajuste","Aguardar anualidade")</f>
        <v>Iniciar Processo de Reajuste</v>
      </c>
      <c r="AT663" s="58" t="str">
        <f>_xlfn.CONCAT(TEXT(B663,"000"),"/",C663)</f>
        <v>059/2022</v>
      </c>
      <c r="AU663" s="58"/>
      <c r="AV663" s="58" t="str" cm="1">
        <f t="array" ref="AV663">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63" s="57" t="str">
        <f>IF(CONTRATOS[[#This Row],[FISCAL DEMANDANTE]]="sem indicação",CONTRATOS[[#This Row],[FISCAL TECNICO]],CONTRATOS[[#This Row],[FISCAL DEMANDANTE]])</f>
        <v>Jose Nasareno de Macedo Silva</v>
      </c>
      <c r="AX663" s="540" t="str" cm="1">
        <f t="array" ref="AX66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63" s="58" t="str">
        <f>_xlfn.CONCAT(CONTRATOS[[#This Row],[ARP ou CONTRATO]],CONTRATOS[[#This Row],[N°ANO]])</f>
        <v>Contrato059/2022</v>
      </c>
      <c r="AZ663" s="293" t="str">
        <f>IF(ISNUMBER(FIND("8.666",AA663)),
"Nos termos da Portaria n° 3.615/2021-GP, a prorrogação de contratos administrativos deverá ser instaurada com antecedência mínima de 60 (sessenta) dias do término da vigência, mediante envio do respectivo expediente à SEADM, via SEI.",
IF(ISNUMBER(FIND("14.133",AA663)),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63" s="556"/>
    </row>
    <row r="664" spans="1:53" ht="75" customHeight="1">
      <c r="A664" s="58" t="s">
        <v>2276</v>
      </c>
      <c r="B664" s="68" t="s">
        <v>72</v>
      </c>
      <c r="C664" s="69">
        <v>2021</v>
      </c>
      <c r="D664" s="57" t="s">
        <v>3685</v>
      </c>
      <c r="E664" s="58" t="s">
        <v>3686</v>
      </c>
      <c r="F664" s="59" t="s">
        <v>3687</v>
      </c>
      <c r="G664" s="115" t="s">
        <v>277</v>
      </c>
      <c r="H664" s="58" t="s">
        <v>132</v>
      </c>
      <c r="I664" s="60" t="s">
        <v>474</v>
      </c>
      <c r="J664" s="61">
        <v>44530</v>
      </c>
      <c r="K664" s="62" t="str">
        <f>TEXT(J664,"DD/MM/AA")</f>
        <v>30/11/21</v>
      </c>
      <c r="L664" s="61">
        <v>44711</v>
      </c>
      <c r="M664" s="63" t="str">
        <f>TEXT(L664,"DD/MM/AA")</f>
        <v>30/05/22</v>
      </c>
      <c r="N664" s="62">
        <f>_xlfn.DAYS(CONTRATOS[[#This Row],[TÉRMINO]],CONTRATOS[[#This Row],[INÍCIO]])</f>
        <v>181</v>
      </c>
      <c r="O664" s="64" t="str">
        <f ca="1">IF(ISBLANK(CONTRATOS[[#This Row],[TÉRMINO]]),"-",IF(ISNUMBER(CONTRATOS[[#This Row],[TÉRMINO]]),IF(CONTRATOS[[#This Row],[TÉRMINO]]&lt;TODAY(),"EXPIRADO",CONTRATOS[[#This Row],[TÉRMINO]]-TODAY()),"INDETERMINADO"))</f>
        <v>EXPIRADO</v>
      </c>
      <c r="P664" s="64" t="str">
        <f ca="1">IF(O664="EXPIRADO","EXPIRADO",(IF(O664&lt;=30,"INFERIOR A 30 DIAS",(IF(O664&lt;=60,"INFERIOR A 60 DIAS",(IF(O664&lt;=90,"INFERIOR A 90 DIAS",(IF(O664&lt;=120,"INFERIOR A 120 DIAS",(IF(O664&lt;150,"INFERIOR A 150 DIAS",(IF(O664=150,"150 DIAS","SUPERIOR A 150 DIAS")))))))))))))</f>
        <v>EXPIRADO</v>
      </c>
      <c r="Q664" s="64" t="str">
        <f ca="1">IF(CONTRATOS[[#This Row],[TÉRMINO]]="","VIGENTE",IF(CONTRATOS[[#This Row],[TÉRMINO]]&gt;=TODAY(),"VIGENTE","EXPIRADO"))</f>
        <v>EXPIRADO</v>
      </c>
      <c r="R664" s="293">
        <v>54634.09</v>
      </c>
      <c r="S664" s="65" t="s">
        <v>60</v>
      </c>
      <c r="T664" s="66">
        <f>IF(LEFT(AY664,3)="ARP",
    0,
    IFERROR(VLOOKUP(AY664,'M.11 Contratos execução'!A:V,17,FALSE),0)
)</f>
        <v>0</v>
      </c>
      <c r="U664" s="58" t="s">
        <v>61</v>
      </c>
      <c r="V664" s="58" t="s">
        <v>3688</v>
      </c>
      <c r="W664" s="96" t="str" cm="1">
        <f t="array" ref="W66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64" s="96">
        <f>CONTRATOS[[#This Row],[VALOR GLOBAL INICIAL]]</f>
        <v>54634.09</v>
      </c>
      <c r="Y664" s="67" t="s">
        <v>3689</v>
      </c>
      <c r="Z664" s="158"/>
      <c r="AA664" s="58" t="s">
        <v>64</v>
      </c>
      <c r="AB664" s="58"/>
      <c r="AC664" s="58"/>
      <c r="AD664" s="58" t="str">
        <f>IF(CONTRATOS[[#This Row],[DIAS_CONTRATO]]&lt;=1800,"PRAZO LEGAL",IF(CONTRATOS[[#This Row],[DIAS_CONTRATO]]&lt;=2130,"EXCEPCIONAL","EMERGENCIAL"))</f>
        <v>PRAZO LEGAL</v>
      </c>
      <c r="AE664" s="58" t="str">
        <f>YEAR(L664) &amp; " - " &amp; IF(MONTH(L664)&lt;=3, "1º Trimestre", IF(MONTH(L664)&lt;=6, "2º Trimestre", IF(MONTH(L664)&lt;=9, "3º Trimestre", IF(MONTH(L664)&lt;=12, "4º Trimestre"))))</f>
        <v>2022 - 2º Trimestre</v>
      </c>
      <c r="AF664" s="61">
        <f>CONTRATOS[[#This Row],[TÉRMINO]]-60</f>
        <v>44651</v>
      </c>
      <c r="AG664" s="116" t="str">
        <f>IF(Z664="","Sem informação", IF(Z664&lt;=AF664, "Dentro do prazo", "Fora do prazo"))</f>
        <v>Sem informação</v>
      </c>
      <c r="AH664" s="58"/>
      <c r="AJ664" s="58" t="s">
        <v>1796</v>
      </c>
      <c r="AK664" s="58" t="s">
        <v>69</v>
      </c>
      <c r="AL664" s="58" t="s">
        <v>569</v>
      </c>
      <c r="AM664" s="115" t="s">
        <v>69</v>
      </c>
      <c r="AN664" s="115" t="s">
        <v>568</v>
      </c>
      <c r="AO664" s="172" t="s">
        <v>3329</v>
      </c>
      <c r="AP664" s="143">
        <f ca="1">CONTRATOS[[#This Row],[TÉRMINO]]-TODAY()</f>
        <v>-1463</v>
      </c>
      <c r="AQ664" s="58" t="str">
        <f>IF(YEAR(CONTRATOS[[#This Row],[TÉRMINO]])=2024,INT((MONTH(CONTRATOS[[#This Row],[TÉRMINO]])+2)/3),"")</f>
        <v/>
      </c>
      <c r="AR664" s="58"/>
      <c r="AS664" s="58" t="str">
        <f ca="1">IF(TODAY()-AB664&gt;365,"Iniciar Processo de Reajuste","Aguardar anualidade")</f>
        <v>Iniciar Processo de Reajuste</v>
      </c>
      <c r="AT664" s="58" t="str">
        <f>_xlfn.CONCAT(TEXT(B664,"000"),"/",C664)</f>
        <v>060/2021</v>
      </c>
      <c r="AU664" s="58"/>
      <c r="AV664" s="58" t="str" cm="1">
        <f t="array" ref="AV664">IF(CONTRATOS[[#This Row],[NOME DO FISCAL ]]="Sem indicação",
   CONTRATOS[[#This Row],[NOME DO FISCAL ]],
   _xlfn.LET(
      _xlpm.s, " "&amp;TRIM(CONTRATOS[[#This Row],[NOME DO FISCAL ]]),
      _xlpm.n, LEN(_xlpm.s)-1,
      _xlpm.idx, _xlfn.SEQUENCE(1,_xlpm.n),
      _xlpm.letras, IF(MID(_xlpm.s,_xlpm.idx,1)=" ", MID(_xlpm.s,_xlpm.idx+1,1), ""),
      _xlfn.TEXTJOIN("",TRUE,_xlpm.letras)
   )
)</f>
        <v>GHdSV</v>
      </c>
      <c r="AW664" s="57" t="str">
        <f>IF(CONTRATOS[[#This Row],[FISCAL DEMANDANTE]]="sem indicação",CONTRATOS[[#This Row],[FISCAL TECNICO]],CONTRATOS[[#This Row],[FISCAL DEMANDANTE]])</f>
        <v>Gabriel Henrique da Silva Ventura</v>
      </c>
      <c r="AX664" s="540" t="str" cm="1">
        <f t="array" ref="AX66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64" s="58" t="str">
        <f>_xlfn.CONCAT(CONTRATOS[[#This Row],[ARP ou CONTRATO]],CONTRATOS[[#This Row],[N°ANO]])</f>
        <v>Contrato060/2021</v>
      </c>
      <c r="AZ664" s="293" t="str">
        <f>IF(ISNUMBER(FIND("8.666",AA664)),
"Nos termos da Portaria n° 3.615/2021-GP, a prorrogação de contratos administrativos deverá ser instaurada com antecedência mínima de 60 (sessenta) dias do término da vigência, mediante envio do respectivo expediente à SEADM, via SEI.",
IF(ISNUMBER(FIND("14.133",AA664)),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64" s="556"/>
    </row>
    <row r="665" spans="1:53" ht="60">
      <c r="A665" s="58" t="s">
        <v>2276</v>
      </c>
      <c r="B665" s="57" t="s">
        <v>72</v>
      </c>
      <c r="C665" s="58">
        <v>2022</v>
      </c>
      <c r="D665" s="57" t="s">
        <v>3475</v>
      </c>
      <c r="E665" s="58" t="s">
        <v>3476</v>
      </c>
      <c r="F665" s="59" t="s">
        <v>3307</v>
      </c>
      <c r="G665" s="115" t="s">
        <v>1658</v>
      </c>
      <c r="H665" s="58" t="s">
        <v>132</v>
      </c>
      <c r="I665" s="60" t="s">
        <v>133</v>
      </c>
      <c r="J665" s="61">
        <v>44761</v>
      </c>
      <c r="K665" s="62" t="str">
        <f>TEXT(J665,"DD/MM/AA")</f>
        <v>19/07/22</v>
      </c>
      <c r="L665" s="61">
        <v>44761</v>
      </c>
      <c r="M665" s="63" t="str">
        <f>TEXT(L665,"DD/MM/AA")</f>
        <v>19/07/22</v>
      </c>
      <c r="N665" s="115">
        <f>_xlfn.DAYS(CONTRATOS[[#This Row],[TÉRMINO]],CONTRATOS[[#This Row],[INÍCIO]])</f>
        <v>0</v>
      </c>
      <c r="O665" s="64" t="str">
        <f ca="1">IF(ISBLANK(CONTRATOS[[#This Row],[TÉRMINO]]),"-",IF(ISNUMBER(CONTRATOS[[#This Row],[TÉRMINO]]),IF(CONTRATOS[[#This Row],[TÉRMINO]]&lt;TODAY(),"EXPIRADO",CONTRATOS[[#This Row],[TÉRMINO]]-TODAY()),"INDETERMINADO"))</f>
        <v>EXPIRADO</v>
      </c>
      <c r="P665" s="64" t="str">
        <f ca="1">IF(O665="EXPIRADO","EXPIRADO",(IF(O665&lt;=30,"INFERIOR A 30 DIAS",(IF(O665&lt;=60,"INFERIOR A 60 DIAS",(IF(O665&lt;=90,"INFERIOR A 90 DIAS",(IF(O665&lt;=120,"INFERIOR A 120 DIAS",(IF(O665&lt;150,"INFERIOR A 150 DIAS",(IF(O665=150,"150 DIAS","SUPERIOR A 150 DIAS")))))))))))))</f>
        <v>EXPIRADO</v>
      </c>
      <c r="Q665" s="64" t="str">
        <f ca="1">IF(CONTRATOS[[#This Row],[TÉRMINO]]="","VIGENTE",IF(CONTRATOS[[#This Row],[TÉRMINO]]&gt;=TODAY(),"VIGENTE","EXPIRADO"))</f>
        <v>EXPIRADO</v>
      </c>
      <c r="R665" s="293">
        <v>23288.43</v>
      </c>
      <c r="S665" s="65" t="s">
        <v>3303</v>
      </c>
      <c r="T665" s="66">
        <f>IF(LEFT(AY665,3)="ARP",
    0,
    IFERROR(VLOOKUP(AY665,'M.11 Contratos execução'!A:V,17,FALSE),0)
)</f>
        <v>0</v>
      </c>
      <c r="U665" s="58" t="s">
        <v>78</v>
      </c>
      <c r="V665" s="58" t="s">
        <v>3690</v>
      </c>
      <c r="W665" s="96" t="str" cm="1">
        <f t="array" ref="W66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65" s="96">
        <f>CONTRATOS[[#This Row],[VALOR GLOBAL INICIAL]]</f>
        <v>23288.43</v>
      </c>
      <c r="Y665" s="67"/>
      <c r="AA665" s="58" t="s">
        <v>64</v>
      </c>
      <c r="AB665" s="58"/>
      <c r="AC665" s="58"/>
      <c r="AD665" s="116" t="str">
        <f>IF(CONTRATOS[[#This Row],[DIAS_CONTRATO]]&lt;=1800,"PRAZO LEGAL",IF(CONTRATOS[[#This Row],[DIAS_CONTRATO]]&lt;=2130,"EXCEPCIONAL","EMERGENCIAL"))</f>
        <v>PRAZO LEGAL</v>
      </c>
      <c r="AE665" s="58" t="str">
        <f>YEAR(L665) &amp; " - " &amp; IF(MONTH(L665)&lt;=3, "1º Trimestre", IF(MONTH(L665)&lt;=6, "2º Trimestre", IF(MONTH(L665)&lt;=9, "3º Trimestre", IF(MONTH(L665)&lt;=12, "4º Trimestre"))))</f>
        <v>2022 - 3º Trimestre</v>
      </c>
      <c r="AF665" s="130">
        <f>CONTRATOS[[#This Row],[TÉRMINO]]-60</f>
        <v>44701</v>
      </c>
      <c r="AG665" s="116" t="str">
        <f>IF(Z665="","Sem informação", IF(Z665&lt;=AF665, "Dentro do prazo", "Fora do prazo"))</f>
        <v>Sem informação</v>
      </c>
      <c r="AH665" s="58"/>
      <c r="AJ665" s="58" t="s">
        <v>138</v>
      </c>
      <c r="AK665" s="58" t="s">
        <v>138</v>
      </c>
      <c r="AL665" s="58" t="s">
        <v>69</v>
      </c>
      <c r="AM665" s="115" t="s">
        <v>69</v>
      </c>
      <c r="AN665" s="115" t="s">
        <v>69</v>
      </c>
      <c r="AO665" s="134" t="s">
        <v>2457</v>
      </c>
      <c r="AP665" s="143">
        <f ca="1">CONTRATOS[[#This Row],[TÉRMINO]]-TODAY()</f>
        <v>-1413</v>
      </c>
      <c r="AQ665" s="58" t="str">
        <f>IF(YEAR(CONTRATOS[[#This Row],[TÉRMINO]])=2024,INT((MONTH(CONTRATOS[[#This Row],[TÉRMINO]])+2)/3),"")</f>
        <v/>
      </c>
      <c r="AR665" s="58"/>
      <c r="AS665" s="58" t="str">
        <f ca="1">IF(TODAY()-AB665&gt;365,"Iniciar Processo de Reajuste","Aguardar anualidade")</f>
        <v>Iniciar Processo de Reajuste</v>
      </c>
      <c r="AT665" s="58" t="str">
        <f>_xlfn.CONCAT(TEXT(B665,"000"),"/",C665)</f>
        <v>060/2022</v>
      </c>
      <c r="AU665" s="58"/>
      <c r="AV665" s="58" t="str" cm="1">
        <f t="array" ref="AV665">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65" s="57" t="str">
        <f>IF(CONTRATOS[[#This Row],[FISCAL DEMANDANTE]]="sem indicação",CONTRATOS[[#This Row],[FISCAL TECNICO]],CONTRATOS[[#This Row],[FISCAL DEMANDANTE]])</f>
        <v>Jose Nasareno de Macedo Silva</v>
      </c>
      <c r="AX665" s="540" t="str" cm="1">
        <f t="array" ref="AX66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65" s="58" t="str">
        <f>_xlfn.CONCAT(CONTRATOS[[#This Row],[ARP ou CONTRATO]],CONTRATOS[[#This Row],[N°ANO]])</f>
        <v>Contrato060/2022</v>
      </c>
      <c r="AZ665" s="293" t="str">
        <f>IF(ISNUMBER(FIND("8.666",AA665)),
"Nos termos da Portaria n° 3.615/2021-GP, a prorrogação de contratos administrativos deverá ser instaurada com antecedência mínima de 60 (sessenta) dias do término da vigência, mediante envio do respectivo expediente à SEADM, via SEI.",
IF(ISNUMBER(FIND("14.133",AA665)),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65" s="556"/>
    </row>
    <row r="666" spans="1:53" ht="60">
      <c r="A666" s="58" t="s">
        <v>71</v>
      </c>
      <c r="B666" s="266" t="s">
        <v>88</v>
      </c>
      <c r="C666" s="267">
        <v>2021</v>
      </c>
      <c r="D666" s="216" t="s">
        <v>3691</v>
      </c>
      <c r="E666" s="215" t="s">
        <v>3659</v>
      </c>
      <c r="F666" s="217" t="s">
        <v>3692</v>
      </c>
      <c r="G666" s="219" t="s">
        <v>144</v>
      </c>
      <c r="H666" s="58" t="s">
        <v>58</v>
      </c>
      <c r="I666" s="215" t="s">
        <v>3426</v>
      </c>
      <c r="J666" s="218">
        <v>44522</v>
      </c>
      <c r="K666" s="219" t="str">
        <f>TEXT(J666,"DD/MM/AA")</f>
        <v>22/11/21</v>
      </c>
      <c r="L666" s="218">
        <v>44522</v>
      </c>
      <c r="M666" s="220" t="str">
        <f>TEXT(L666,"DD/MM/AA")</f>
        <v>22/11/21</v>
      </c>
      <c r="N666" s="219">
        <f>_xlfn.DAYS(CONTRATOS[[#This Row],[TÉRMINO]],CONTRATOS[[#This Row],[INÍCIO]])</f>
        <v>0</v>
      </c>
      <c r="O666" s="221" t="str">
        <f ca="1">IF(ISBLANK(CONTRATOS[[#This Row],[TÉRMINO]]),"-",IF(ISNUMBER(CONTRATOS[[#This Row],[TÉRMINO]]),IF(CONTRATOS[[#This Row],[TÉRMINO]]&lt;TODAY(),"EXPIRADO",CONTRATOS[[#This Row],[TÉRMINO]]-TODAY()),"INDETERMINADO"))</f>
        <v>EXPIRADO</v>
      </c>
      <c r="P666" s="221" t="str">
        <f ca="1">IF(O666="EXPIRADO","EXPIRADO",(IF(O666&lt;=30,"INFERIOR A 30 DIAS",(IF(O666&lt;=60,"INFERIOR A 60 DIAS",(IF(O666&lt;=90,"INFERIOR A 90 DIAS",(IF(O666&lt;=120,"INFERIOR A 120 DIAS",(IF(O666&lt;150,"INFERIOR A 150 DIAS",(IF(O666=150,"150 DIAS","SUPERIOR A 150 DIAS")))))))))))))</f>
        <v>EXPIRADO</v>
      </c>
      <c r="Q666" s="221" t="str">
        <f ca="1">IF(CONTRATOS[[#This Row],[TÉRMINO]]="","VIGENTE",IF(CONTRATOS[[#This Row],[TÉRMINO]]&gt;=TODAY(),"VIGENTE","EXPIRADO"))</f>
        <v>EXPIRADO</v>
      </c>
      <c r="R666" s="305">
        <v>85525.5</v>
      </c>
      <c r="S666" s="268" t="s">
        <v>60</v>
      </c>
      <c r="T666" s="66">
        <f>IF(LEFT(AY666,3)="ARP",
    0,
    IFERROR(VLOOKUP(AY666,'M.11 Contratos execução'!A:V,17,FALSE),0)
)</f>
        <v>0</v>
      </c>
      <c r="U666" s="58" t="s">
        <v>98</v>
      </c>
      <c r="V666" s="215" t="s">
        <v>3693</v>
      </c>
      <c r="W666" s="96" t="str" cm="1">
        <f t="array" ref="W66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ARP não encontrada</v>
      </c>
      <c r="X666" s="96">
        <f>CONTRATOS[[#This Row],[VALOR GLOBAL INICIAL]]</f>
        <v>85525.5</v>
      </c>
      <c r="Y666" s="223" t="s">
        <v>3661</v>
      </c>
      <c r="Z666" s="224"/>
      <c r="AA666" s="58" t="s">
        <v>64</v>
      </c>
      <c r="AB666" s="215"/>
      <c r="AC666" s="215"/>
      <c r="AD666" s="215" t="str">
        <f>IF(CONTRATOS[[#This Row],[DIAS_CONTRATO]]&lt;=1800,"PRAZO LEGAL",IF(CONTRATOS[[#This Row],[DIAS_CONTRATO]]&lt;=2130,"EXCEPCIONAL","EMERGENCIAL"))</f>
        <v>PRAZO LEGAL</v>
      </c>
      <c r="AE666" s="215" t="str">
        <f>YEAR(L666) &amp; " - " &amp; IF(MONTH(L666)&lt;=3, "1º Trimestre", IF(MONTH(L666)&lt;=6, "2º Trimestre", IF(MONTH(L666)&lt;=9, "3º Trimestre", IF(MONTH(L666)&lt;=12, "4º Trimestre"))))</f>
        <v>2021 - 4º Trimestre</v>
      </c>
      <c r="AF666" s="218">
        <f>CONTRATOS[[#This Row],[TÉRMINO]]-60</f>
        <v>44462</v>
      </c>
      <c r="AG666" s="116" t="str">
        <f>IF(Z666="","Sem informação", IF(Z666&lt;=AF666, "Dentro do prazo", "Fora do prazo"))</f>
        <v>Sem informação</v>
      </c>
      <c r="AH666" s="215" t="s">
        <v>1306</v>
      </c>
      <c r="AI666" s="215"/>
      <c r="AJ666" s="215" t="s">
        <v>3430</v>
      </c>
      <c r="AK666" s="215" t="s">
        <v>3430</v>
      </c>
      <c r="AL666" s="215" t="s">
        <v>87</v>
      </c>
      <c r="AM666" s="219" t="s">
        <v>69</v>
      </c>
      <c r="AN666" s="219" t="s">
        <v>69</v>
      </c>
      <c r="AO666" s="269" t="s">
        <v>3438</v>
      </c>
      <c r="AP666" s="227">
        <f ca="1">CONTRATOS[[#This Row],[TÉRMINO]]-TODAY()</f>
        <v>-1652</v>
      </c>
      <c r="AQ666" s="215" t="str">
        <f>IF(YEAR(CONTRATOS[[#This Row],[TÉRMINO]])=2024,INT((MONTH(CONTRATOS[[#This Row],[TÉRMINO]])+2)/3),"")</f>
        <v/>
      </c>
      <c r="AR666" s="215"/>
      <c r="AS666" s="58" t="str">
        <f ca="1">IF(TODAY()-AB666&gt;365,"Iniciar Processo de Reajuste","Aguardar anualidade")</f>
        <v>Iniciar Processo de Reajuste</v>
      </c>
      <c r="AT666" s="58" t="str">
        <f>_xlfn.CONCAT(TEXT(B666,"000"),"/",C666)</f>
        <v>061/2021</v>
      </c>
      <c r="AU666" s="58"/>
      <c r="AV666" s="58" t="str" cm="1">
        <f t="array" ref="AV666">IF(CONTRATOS[[#This Row],[NOME DO FISCAL ]]="Sem indicação",
   CONTRATOS[[#This Row],[NOME DO FISCAL ]],
   _xlfn.LET(
      _xlpm.s, " "&amp;TRIM(CONTRATOS[[#This Row],[NOME DO FISCAL ]]),
      _xlpm.n, LEN(_xlpm.s)-1,
      _xlpm.idx, _xlfn.SEQUENCE(1,_xlpm.n),
      _xlpm.letras, IF(MID(_xlpm.s,_xlpm.idx,1)=" ", MID(_xlpm.s,_xlpm.idx+1,1), ""),
      _xlfn.TEXTJOIN("",TRUE,_xlpm.letras)
   )
)</f>
        <v>FMF</v>
      </c>
      <c r="AW666" s="57" t="str">
        <f>IF(CONTRATOS[[#This Row],[FISCAL DEMANDANTE]]="sem indicação",CONTRATOS[[#This Row],[FISCAL TECNICO]],CONTRATOS[[#This Row],[FISCAL DEMANDANTE]])</f>
        <v>Felipe Moraes Freitas</v>
      </c>
      <c r="AX666" s="540" t="str" cm="1">
        <f t="array" ref="AX66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ARP não encontrada</v>
      </c>
      <c r="AY666" s="58" t="str">
        <f>_xlfn.CONCAT(CONTRATOS[[#This Row],[ARP ou CONTRATO]],CONTRATOS[[#This Row],[N°ANO]])</f>
        <v>ARP061/2021</v>
      </c>
      <c r="AZ666" s="293" t="str">
        <f>IF(ISNUMBER(FIND("8.666",AA666)),
"Nos termos da Portaria n° 3.615/2021-GP, a prorrogação de contratos administrativos deverá ser instaurada com antecedência mínima de 60 (sessenta) dias do término da vigência, mediante envio do respectivo expediente à SEADM, via SEI.",
IF(ISNUMBER(FIND("14.133",AA666)),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66" s="556"/>
    </row>
    <row r="667" spans="1:53" ht="60">
      <c r="A667" s="58" t="s">
        <v>71</v>
      </c>
      <c r="B667" s="266" t="s">
        <v>227</v>
      </c>
      <c r="C667" s="267">
        <v>2021</v>
      </c>
      <c r="D667" s="216" t="s">
        <v>3694</v>
      </c>
      <c r="E667" s="215" t="s">
        <v>3695</v>
      </c>
      <c r="F667" s="217" t="s">
        <v>3696</v>
      </c>
      <c r="G667" s="219" t="s">
        <v>144</v>
      </c>
      <c r="H667" s="58" t="s">
        <v>58</v>
      </c>
      <c r="I667" s="215" t="s">
        <v>3697</v>
      </c>
      <c r="J667" s="218">
        <v>44522</v>
      </c>
      <c r="K667" s="219" t="str">
        <f>TEXT(J667,"DD/MM/AA")</f>
        <v>22/11/21</v>
      </c>
      <c r="L667" s="218">
        <v>44887</v>
      </c>
      <c r="M667" s="220" t="str">
        <f>TEXT(L667,"DD/MM/AA")</f>
        <v>22/11/22</v>
      </c>
      <c r="N667" s="219">
        <f>_xlfn.DAYS(CONTRATOS[[#This Row],[TÉRMINO]],CONTRATOS[[#This Row],[INÍCIO]])</f>
        <v>365</v>
      </c>
      <c r="O667" s="221" t="str">
        <f ca="1">IF(ISBLANK(CONTRATOS[[#This Row],[TÉRMINO]]),"-",IF(ISNUMBER(CONTRATOS[[#This Row],[TÉRMINO]]),IF(CONTRATOS[[#This Row],[TÉRMINO]]&lt;TODAY(),"EXPIRADO",CONTRATOS[[#This Row],[TÉRMINO]]-TODAY()),"INDETERMINADO"))</f>
        <v>EXPIRADO</v>
      </c>
      <c r="P667" s="221" t="str">
        <f ca="1">IF(O667="EXPIRADO","EXPIRADO",(IF(O667&lt;=30,"INFERIOR A 30 DIAS",(IF(O667&lt;=60,"INFERIOR A 60 DIAS",(IF(O667&lt;=90,"INFERIOR A 90 DIAS",(IF(O667&lt;=120,"INFERIOR A 120 DIAS",(IF(O667&lt;150,"INFERIOR A 150 DIAS",(IF(O667=150,"150 DIAS","SUPERIOR A 150 DIAS")))))))))))))</f>
        <v>EXPIRADO</v>
      </c>
      <c r="Q667" s="221" t="str">
        <f ca="1">IF(CONTRATOS[[#This Row],[TÉRMINO]]="","VIGENTE",IF(CONTRATOS[[#This Row],[TÉRMINO]]&gt;=TODAY(),"VIGENTE","EXPIRADO"))</f>
        <v>EXPIRADO</v>
      </c>
      <c r="R667" s="309">
        <v>598000</v>
      </c>
      <c r="S667" s="268" t="s">
        <v>60</v>
      </c>
      <c r="T667" s="66">
        <f>IF(LEFT(AY667,3)="ARP",
    0,
    IFERROR(VLOOKUP(AY667,'M.11 Contratos execução'!A:V,17,FALSE),0)
)</f>
        <v>0</v>
      </c>
      <c r="U667" s="58" t="s">
        <v>98</v>
      </c>
      <c r="V667" s="215" t="s">
        <v>3698</v>
      </c>
      <c r="W667" s="96" t="str" cm="1">
        <f t="array" ref="W66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ARP não encontrada</v>
      </c>
      <c r="X667" s="96">
        <f>CONTRATOS[[#This Row],[VALOR GLOBAL INICIAL]]</f>
        <v>598000</v>
      </c>
      <c r="Y667" s="223" t="s">
        <v>3699</v>
      </c>
      <c r="Z667" s="224"/>
      <c r="AA667" s="58" t="s">
        <v>64</v>
      </c>
      <c r="AB667" s="215"/>
      <c r="AC667" s="215"/>
      <c r="AD667" s="215" t="str">
        <f>IF(CONTRATOS[[#This Row],[DIAS_CONTRATO]]&lt;=1800,"PRAZO LEGAL",IF(CONTRATOS[[#This Row],[DIAS_CONTRATO]]&lt;=2130,"EXCEPCIONAL","EMERGENCIAL"))</f>
        <v>PRAZO LEGAL</v>
      </c>
      <c r="AE667" s="215" t="str">
        <f>YEAR(L667) &amp; " - " &amp; IF(MONTH(L667)&lt;=3, "1º Trimestre", IF(MONTH(L667)&lt;=6, "2º Trimestre", IF(MONTH(L667)&lt;=9, "3º Trimestre", IF(MONTH(L667)&lt;=12, "4º Trimestre"))))</f>
        <v>2022 - 4º Trimestre</v>
      </c>
      <c r="AF667" s="218">
        <f>CONTRATOS[[#This Row],[TÉRMINO]]-60</f>
        <v>44827</v>
      </c>
      <c r="AG667" s="116" t="str">
        <f>IF(Z667="","Sem informação", IF(Z667&lt;=AF667, "Dentro do prazo", "Fora do prazo"))</f>
        <v>Sem informação</v>
      </c>
      <c r="AH667" s="215" t="s">
        <v>1306</v>
      </c>
      <c r="AI667" s="215"/>
      <c r="AJ667" s="215" t="s">
        <v>3430</v>
      </c>
      <c r="AK667" s="215" t="s">
        <v>85</v>
      </c>
      <c r="AL667" s="215" t="s">
        <v>69</v>
      </c>
      <c r="AM667" s="215" t="s">
        <v>69</v>
      </c>
      <c r="AN667" s="215" t="s">
        <v>69</v>
      </c>
      <c r="AO667" s="269" t="s">
        <v>3700</v>
      </c>
      <c r="AP667" s="227">
        <f ca="1">CONTRATOS[[#This Row],[TÉRMINO]]-TODAY()</f>
        <v>-1287</v>
      </c>
      <c r="AQ667" s="215" t="str">
        <f>IF(YEAR(CONTRATOS[[#This Row],[TÉRMINO]])=2024,INT((MONTH(CONTRATOS[[#This Row],[TÉRMINO]])+2)/3),"")</f>
        <v/>
      </c>
      <c r="AR667" s="215"/>
      <c r="AS667" s="58" t="str">
        <f ca="1">IF(TODAY()-AB667&gt;365,"Iniciar Processo de Reajuste","Aguardar anualidade")</f>
        <v>Iniciar Processo de Reajuste</v>
      </c>
      <c r="AT667" s="58" t="str">
        <f>_xlfn.CONCAT(TEXT(B667,"000"),"/",C667)</f>
        <v>062/2021</v>
      </c>
      <c r="AU667" s="58"/>
      <c r="AV667" s="58" t="str" cm="1">
        <f t="array" ref="AV667">IF(CONTRATOS[[#This Row],[NOME DO FISCAL ]]="Sem indicação",
   CONTRATOS[[#This Row],[NOME DO FISCAL ]],
   _xlfn.LET(
      _xlpm.s, " "&amp;TRIM(CONTRATOS[[#This Row],[NOME DO FISCAL ]]),
      _xlpm.n, LEN(_xlpm.s)-1,
      _xlpm.idx, _xlfn.SEQUENCE(1,_xlpm.n),
      _xlpm.letras, IF(MID(_xlpm.s,_xlpm.idx,1)=" ", MID(_xlpm.s,_xlpm.idx+1,1), ""),
      _xlfn.TEXTJOIN("",TRUE,_xlpm.letras)
   )
)</f>
        <v>BVdS</v>
      </c>
      <c r="AW667" s="57" t="str">
        <f>IF(CONTRATOS[[#This Row],[FISCAL DEMANDANTE]]="sem indicação",CONTRATOS[[#This Row],[FISCAL TECNICO]],CONTRATOS[[#This Row],[FISCAL DEMANDANTE]])</f>
        <v>Bruno Vieira dos Santos</v>
      </c>
      <c r="AX667" s="540" t="str" cm="1">
        <f t="array" ref="AX66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ARP não encontrada</v>
      </c>
      <c r="AY667" s="58" t="str">
        <f>_xlfn.CONCAT(CONTRATOS[[#This Row],[ARP ou CONTRATO]],CONTRATOS[[#This Row],[N°ANO]])</f>
        <v>ARP062/2021</v>
      </c>
      <c r="AZ667" s="293" t="str">
        <f>IF(ISNUMBER(FIND("8.666",AA667)),
"Nos termos da Portaria n° 3.615/2021-GP, a prorrogação de contratos administrativos deverá ser instaurada com antecedência mínima de 60 (sessenta) dias do término da vigência, mediante envio do respectivo expediente à SEADM, via SEI.",
IF(ISNUMBER(FIND("14.133",AA667)),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67" s="556"/>
    </row>
    <row r="668" spans="1:53" ht="60">
      <c r="A668" s="58" t="s">
        <v>71</v>
      </c>
      <c r="B668" s="266" t="s">
        <v>1338</v>
      </c>
      <c r="C668" s="267">
        <v>2021</v>
      </c>
      <c r="D668" s="216" t="s">
        <v>3691</v>
      </c>
      <c r="E668" s="215" t="s">
        <v>3659</v>
      </c>
      <c r="F668" s="217" t="s">
        <v>3701</v>
      </c>
      <c r="G668" s="219" t="s">
        <v>144</v>
      </c>
      <c r="H668" s="58" t="s">
        <v>58</v>
      </c>
      <c r="I668" s="215" t="s">
        <v>3697</v>
      </c>
      <c r="J668" s="218">
        <v>44523</v>
      </c>
      <c r="K668" s="219" t="str">
        <f>TEXT(J668,"DD/MM/AA")</f>
        <v>23/11/21</v>
      </c>
      <c r="L668" s="218">
        <v>44523</v>
      </c>
      <c r="M668" s="220" t="str">
        <f>TEXT(L668,"DD/MM/AA")</f>
        <v>23/11/21</v>
      </c>
      <c r="N668" s="219">
        <f>_xlfn.DAYS(CONTRATOS[[#This Row],[TÉRMINO]],CONTRATOS[[#This Row],[INÍCIO]])</f>
        <v>0</v>
      </c>
      <c r="O668" s="221" t="str">
        <f ca="1">IF(ISBLANK(CONTRATOS[[#This Row],[TÉRMINO]]),"-",IF(ISNUMBER(CONTRATOS[[#This Row],[TÉRMINO]]),IF(CONTRATOS[[#This Row],[TÉRMINO]]&lt;TODAY(),"EXPIRADO",CONTRATOS[[#This Row],[TÉRMINO]]-TODAY()),"INDETERMINADO"))</f>
        <v>EXPIRADO</v>
      </c>
      <c r="P668" s="221" t="str">
        <f ca="1">IF(O668="EXPIRADO","EXPIRADO",(IF(O668&lt;=30,"INFERIOR A 30 DIAS",(IF(O668&lt;=60,"INFERIOR A 60 DIAS",(IF(O668&lt;=90,"INFERIOR A 90 DIAS",(IF(O668&lt;=120,"INFERIOR A 120 DIAS",(IF(O668&lt;150,"INFERIOR A 150 DIAS",(IF(O668=150,"150 DIAS","SUPERIOR A 150 DIAS")))))))))))))</f>
        <v>EXPIRADO</v>
      </c>
      <c r="Q668" s="221" t="str">
        <f ca="1">IF(CONTRATOS[[#This Row],[TÉRMINO]]="","VIGENTE",IF(CONTRATOS[[#This Row],[TÉRMINO]]&gt;=TODAY(),"VIGENTE","EXPIRADO"))</f>
        <v>EXPIRADO</v>
      </c>
      <c r="R668" s="309">
        <v>44000</v>
      </c>
      <c r="S668" s="268" t="s">
        <v>60</v>
      </c>
      <c r="T668" s="66">
        <f>IF(LEFT(AY668,3)="ARP",
    0,
    IFERROR(VLOOKUP(AY668,'M.11 Contratos execução'!A:V,17,FALSE),0)
)</f>
        <v>0</v>
      </c>
      <c r="U668" s="58" t="s">
        <v>98</v>
      </c>
      <c r="V668" s="215" t="s">
        <v>3693</v>
      </c>
      <c r="W668" s="96" t="str" cm="1">
        <f t="array" ref="W66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ARP não encontrada</v>
      </c>
      <c r="X668" s="96">
        <f>CONTRATOS[[#This Row],[VALOR GLOBAL INICIAL]]</f>
        <v>44000</v>
      </c>
      <c r="Y668" s="223" t="s">
        <v>3661</v>
      </c>
      <c r="Z668" s="224"/>
      <c r="AA668" s="58" t="s">
        <v>64</v>
      </c>
      <c r="AB668" s="215"/>
      <c r="AC668" s="215"/>
      <c r="AD668" s="215" t="str">
        <f>IF(CONTRATOS[[#This Row],[DIAS_CONTRATO]]&lt;=1800,"PRAZO LEGAL",IF(CONTRATOS[[#This Row],[DIAS_CONTRATO]]&lt;=2130,"EXCEPCIONAL","EMERGENCIAL"))</f>
        <v>PRAZO LEGAL</v>
      </c>
      <c r="AE668" s="215" t="str">
        <f>YEAR(L668) &amp; " - " &amp; IF(MONTH(L668)&lt;=3, "1º Trimestre", IF(MONTH(L668)&lt;=6, "2º Trimestre", IF(MONTH(L668)&lt;=9, "3º Trimestre", IF(MONTH(L668)&lt;=12, "4º Trimestre"))))</f>
        <v>2021 - 4º Trimestre</v>
      </c>
      <c r="AF668" s="218">
        <f>CONTRATOS[[#This Row],[TÉRMINO]]-60</f>
        <v>44463</v>
      </c>
      <c r="AG668" s="116" t="str">
        <f>IF(Z668="","Sem informação", IF(Z668&lt;=AF668, "Dentro do prazo", "Fora do prazo"))</f>
        <v>Sem informação</v>
      </c>
      <c r="AH668" s="215" t="s">
        <v>1306</v>
      </c>
      <c r="AI668" s="215"/>
      <c r="AJ668" s="215" t="s">
        <v>3430</v>
      </c>
      <c r="AK668" s="215" t="s">
        <v>85</v>
      </c>
      <c r="AL668" s="215" t="s">
        <v>69</v>
      </c>
      <c r="AM668" s="215" t="s">
        <v>69</v>
      </c>
      <c r="AN668" s="215" t="s">
        <v>69</v>
      </c>
      <c r="AO668" s="269" t="s">
        <v>3700</v>
      </c>
      <c r="AP668" s="227">
        <f ca="1">CONTRATOS[[#This Row],[TÉRMINO]]-TODAY()</f>
        <v>-1651</v>
      </c>
      <c r="AQ668" s="215" t="str">
        <f>IF(YEAR(CONTRATOS[[#This Row],[TÉRMINO]])=2024,INT((MONTH(CONTRATOS[[#This Row],[TÉRMINO]])+2)/3),"")</f>
        <v/>
      </c>
      <c r="AR668" s="215"/>
      <c r="AS668" s="58" t="str">
        <f ca="1">IF(TODAY()-AB668&gt;365,"Iniciar Processo de Reajuste","Aguardar anualidade")</f>
        <v>Iniciar Processo de Reajuste</v>
      </c>
      <c r="AT668" s="58" t="str">
        <f>_xlfn.CONCAT(TEXT(B668,"000"),"/",C668)</f>
        <v>063/2021</v>
      </c>
      <c r="AU668" s="58"/>
      <c r="AV668" s="58" t="str" cm="1">
        <f t="array" ref="AV668">IF(CONTRATOS[[#This Row],[NOME DO FISCAL ]]="Sem indicação",
   CONTRATOS[[#This Row],[NOME DO FISCAL ]],
   _xlfn.LET(
      _xlpm.s, " "&amp;TRIM(CONTRATOS[[#This Row],[NOME DO FISCAL ]]),
      _xlpm.n, LEN(_xlpm.s)-1,
      _xlpm.idx, _xlfn.SEQUENCE(1,_xlpm.n),
      _xlpm.letras, IF(MID(_xlpm.s,_xlpm.idx,1)=" ", MID(_xlpm.s,_xlpm.idx+1,1), ""),
      _xlfn.TEXTJOIN("",TRUE,_xlpm.letras)
   )
)</f>
        <v>BVdS</v>
      </c>
      <c r="AW668" s="57" t="str">
        <f>IF(CONTRATOS[[#This Row],[FISCAL DEMANDANTE]]="sem indicação",CONTRATOS[[#This Row],[FISCAL TECNICO]],CONTRATOS[[#This Row],[FISCAL DEMANDANTE]])</f>
        <v>Bruno Vieira dos Santos</v>
      </c>
      <c r="AX668" s="540" t="str" cm="1">
        <f t="array" ref="AX66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ARP não encontrada</v>
      </c>
      <c r="AY668" s="58" t="str">
        <f>_xlfn.CONCAT(CONTRATOS[[#This Row],[ARP ou CONTRATO]],CONTRATOS[[#This Row],[N°ANO]])</f>
        <v>ARP063/2021</v>
      </c>
      <c r="AZ668" s="293" t="str">
        <f>IF(ISNUMBER(FIND("8.666",AA668)),
"Nos termos da Portaria n° 3.615/2021-GP, a prorrogação de contratos administrativos deverá ser instaurada com antecedência mínima de 60 (sessenta) dias do término da vigência, mediante envio do respectivo expediente à SEADM, via SEI.",
IF(ISNUMBER(FIND("14.133",AA668)),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68" s="556"/>
    </row>
    <row r="669" spans="1:53" ht="72">
      <c r="A669" s="58" t="s">
        <v>2276</v>
      </c>
      <c r="B669" s="68" t="s">
        <v>408</v>
      </c>
      <c r="C669" s="69">
        <v>2021</v>
      </c>
      <c r="D669" s="57" t="s">
        <v>3702</v>
      </c>
      <c r="E669" s="58" t="s">
        <v>3703</v>
      </c>
      <c r="F669" s="59" t="s">
        <v>3704</v>
      </c>
      <c r="G669" s="115" t="s">
        <v>144</v>
      </c>
      <c r="H669" s="58" t="s">
        <v>58</v>
      </c>
      <c r="I669" s="60" t="s">
        <v>3705</v>
      </c>
      <c r="J669" s="61">
        <v>44523</v>
      </c>
      <c r="K669" s="62" t="str">
        <f>TEXT(J669,"DD/MM/AA")</f>
        <v>23/11/21</v>
      </c>
      <c r="L669" s="61">
        <v>44888</v>
      </c>
      <c r="M669" s="63" t="str">
        <f>TEXT(L669,"DD/MM/AA")</f>
        <v>23/11/22</v>
      </c>
      <c r="N669" s="62">
        <f>_xlfn.DAYS(CONTRATOS[[#This Row],[TÉRMINO]],CONTRATOS[[#This Row],[INÍCIO]])</f>
        <v>365</v>
      </c>
      <c r="O669" s="64" t="str">
        <f ca="1">IF(ISBLANK(CONTRATOS[[#This Row],[TÉRMINO]]),"-",IF(ISNUMBER(CONTRATOS[[#This Row],[TÉRMINO]]),IF(CONTRATOS[[#This Row],[TÉRMINO]]&lt;TODAY(),"EXPIRADO",CONTRATOS[[#This Row],[TÉRMINO]]-TODAY()),"INDETERMINADO"))</f>
        <v>EXPIRADO</v>
      </c>
      <c r="P669" s="64" t="str">
        <f ca="1">IF(O669="EXPIRADO","EXPIRADO",(IF(O669&lt;=30,"INFERIOR A 30 DIAS",(IF(O669&lt;=60,"INFERIOR A 60 DIAS",(IF(O669&lt;=90,"INFERIOR A 90 DIAS",(IF(O669&lt;=120,"INFERIOR A 120 DIAS",(IF(O669&lt;150,"INFERIOR A 150 DIAS",(IF(O669=150,"150 DIAS","SUPERIOR A 150 DIAS")))))))))))))</f>
        <v>EXPIRADO</v>
      </c>
      <c r="Q669" s="64" t="str">
        <f ca="1">IF(CONTRATOS[[#This Row],[TÉRMINO]]="","VIGENTE",IF(CONTRATOS[[#This Row],[TÉRMINO]]&gt;=TODAY(),"VIGENTE","EXPIRADO"))</f>
        <v>EXPIRADO</v>
      </c>
      <c r="R669" s="72">
        <v>37463</v>
      </c>
      <c r="S669" s="65" t="s">
        <v>60</v>
      </c>
      <c r="T669" s="66">
        <f>IF(LEFT(AY669,3)="ARP",
    0,
    IFERROR(VLOOKUP(AY669,'M.11 Contratos execução'!A:V,17,FALSE),0)
)</f>
        <v>0</v>
      </c>
      <c r="U669" s="58" t="s">
        <v>98</v>
      </c>
      <c r="V669" s="58" t="s">
        <v>3706</v>
      </c>
      <c r="W669" s="96" t="str" cm="1">
        <f t="array" ref="W66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69" s="96">
        <f>CONTRATOS[[#This Row],[VALOR GLOBAL INICIAL]]</f>
        <v>37463</v>
      </c>
      <c r="Y669" s="67" t="s">
        <v>3707</v>
      </c>
      <c r="Z669" s="158"/>
      <c r="AA669" s="58" t="s">
        <v>64</v>
      </c>
      <c r="AB669" s="58"/>
      <c r="AC669" s="58"/>
      <c r="AD669" s="58" t="str">
        <f>IF(CONTRATOS[[#This Row],[DIAS_CONTRATO]]&lt;=1800,"PRAZO LEGAL",IF(CONTRATOS[[#This Row],[DIAS_CONTRATO]]&lt;=2130,"EXCEPCIONAL","EMERGENCIAL"))</f>
        <v>PRAZO LEGAL</v>
      </c>
      <c r="AE669" s="58" t="str">
        <f>YEAR(L669) &amp; " - " &amp; IF(MONTH(L669)&lt;=3, "1º Trimestre", IF(MONTH(L669)&lt;=6, "2º Trimestre", IF(MONTH(L669)&lt;=9, "3º Trimestre", IF(MONTH(L669)&lt;=12, "4º Trimestre"))))</f>
        <v>2022 - 4º Trimestre</v>
      </c>
      <c r="AF669" s="61">
        <f>CONTRATOS[[#This Row],[TÉRMINO]]-60</f>
        <v>44828</v>
      </c>
      <c r="AG669" s="116" t="str">
        <f>IF(Z669="","Sem informação", IF(Z669&lt;=AF669, "Dentro do prazo", "Fora do prazo"))</f>
        <v>Sem informação</v>
      </c>
      <c r="AH669" s="58" t="s">
        <v>1306</v>
      </c>
      <c r="AJ669" s="58" t="s">
        <v>337</v>
      </c>
      <c r="AK669" s="58" t="s">
        <v>103</v>
      </c>
      <c r="AL669" s="58" t="s">
        <v>69</v>
      </c>
      <c r="AM669" s="58" t="s">
        <v>69</v>
      </c>
      <c r="AN669" s="58" t="s">
        <v>69</v>
      </c>
      <c r="AO669" s="172" t="s">
        <v>3708</v>
      </c>
      <c r="AP669" s="143">
        <f ca="1">CONTRATOS[[#This Row],[TÉRMINO]]-TODAY()</f>
        <v>-1286</v>
      </c>
      <c r="AQ669" s="58" t="str">
        <f>IF(YEAR(CONTRATOS[[#This Row],[TÉRMINO]])=2024,INT((MONTH(CONTRATOS[[#This Row],[TÉRMINO]])+2)/3),"")</f>
        <v/>
      </c>
      <c r="AR669" s="58"/>
      <c r="AS669" s="58" t="str">
        <f ca="1">IF(TODAY()-AB669&gt;365,"Iniciar Processo de Reajuste","Aguardar anualidade")</f>
        <v>Iniciar Processo de Reajuste</v>
      </c>
      <c r="AT669" s="58" t="str">
        <f>_xlfn.CONCAT(TEXT(B669,"000"),"/",C669)</f>
        <v>065/2021</v>
      </c>
      <c r="AU669" s="58"/>
      <c r="AV669" s="58" t="str" cm="1">
        <f t="array" ref="AV669">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669" s="57" t="str">
        <f>IF(CONTRATOS[[#This Row],[FISCAL DEMANDANTE]]="sem indicação",CONTRATOS[[#This Row],[FISCAL TECNICO]],CONTRATOS[[#This Row],[FISCAL DEMANDANTE]])</f>
        <v>Arilson Galdino da Silva</v>
      </c>
      <c r="AX669" s="540" t="str" cm="1">
        <f t="array" ref="AX66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69" s="58" t="str">
        <f>_xlfn.CONCAT(CONTRATOS[[#This Row],[ARP ou CONTRATO]],CONTRATOS[[#This Row],[N°ANO]])</f>
        <v>Contrato065/2021</v>
      </c>
      <c r="AZ669" s="293" t="str">
        <f>IF(ISNUMBER(FIND("8.666",AA669)),
"Nos termos da Portaria n° 3.615/2021-GP, a prorrogação de contratos administrativos deverá ser instaurada com antecedência mínima de 60 (sessenta) dias do término da vigência, mediante envio do respectivo expediente à SEADM, via SEI.",
IF(ISNUMBER(FIND("14.133",AA669)),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69" s="556"/>
    </row>
    <row r="670" spans="1:53" ht="72">
      <c r="A670" s="58" t="s">
        <v>2276</v>
      </c>
      <c r="B670" s="68" t="s">
        <v>352</v>
      </c>
      <c r="C670" s="69">
        <v>2021</v>
      </c>
      <c r="D670" s="57" t="s">
        <v>3709</v>
      </c>
      <c r="E670" s="58" t="s">
        <v>3710</v>
      </c>
      <c r="F670" s="59" t="s">
        <v>3711</v>
      </c>
      <c r="G670" s="115" t="s">
        <v>144</v>
      </c>
      <c r="H670" s="58" t="s">
        <v>58</v>
      </c>
      <c r="I670" s="60" t="s">
        <v>3705</v>
      </c>
      <c r="J670" s="61">
        <v>44523</v>
      </c>
      <c r="K670" s="62" t="str">
        <f>TEXT(J670,"DD/MM/AA")</f>
        <v>23/11/21</v>
      </c>
      <c r="L670" s="61">
        <v>44888</v>
      </c>
      <c r="M670" s="63" t="str">
        <f>TEXT(L670,"DD/MM/AA")</f>
        <v>23/11/22</v>
      </c>
      <c r="N670" s="62">
        <f>_xlfn.DAYS(CONTRATOS[[#This Row],[TÉRMINO]],CONTRATOS[[#This Row],[INÍCIO]])</f>
        <v>365</v>
      </c>
      <c r="O670" s="64" t="str">
        <f ca="1">IF(ISBLANK(CONTRATOS[[#This Row],[TÉRMINO]]),"-",IF(ISNUMBER(CONTRATOS[[#This Row],[TÉRMINO]]),IF(CONTRATOS[[#This Row],[TÉRMINO]]&lt;TODAY(),"EXPIRADO",CONTRATOS[[#This Row],[TÉRMINO]]-TODAY()),"INDETERMINADO"))</f>
        <v>EXPIRADO</v>
      </c>
      <c r="P670" s="64" t="str">
        <f ca="1">IF(O670="EXPIRADO","EXPIRADO",(IF(O670&lt;=30,"INFERIOR A 30 DIAS",(IF(O670&lt;=60,"INFERIOR A 60 DIAS",(IF(O670&lt;=90,"INFERIOR A 90 DIAS",(IF(O670&lt;=120,"INFERIOR A 120 DIAS",(IF(O670&lt;150,"INFERIOR A 150 DIAS",(IF(O670=150,"150 DIAS","SUPERIOR A 150 DIAS")))))))))))))</f>
        <v>EXPIRADO</v>
      </c>
      <c r="Q670" s="64" t="str">
        <f ca="1">IF(CONTRATOS[[#This Row],[TÉRMINO]]="","VIGENTE",IF(CONTRATOS[[#This Row],[TÉRMINO]]&gt;=TODAY(),"VIGENTE","EXPIRADO"))</f>
        <v>EXPIRADO</v>
      </c>
      <c r="R670" s="72">
        <v>2586.6799999999998</v>
      </c>
      <c r="S670" s="65" t="s">
        <v>60</v>
      </c>
      <c r="T670" s="66">
        <f>IF(LEFT(AY670,3)="ARP",
    0,
    IFERROR(VLOOKUP(AY670,'M.11 Contratos execução'!A:V,17,FALSE),0)
)</f>
        <v>0</v>
      </c>
      <c r="U670" s="58" t="s">
        <v>98</v>
      </c>
      <c r="V670" s="58" t="s">
        <v>3712</v>
      </c>
      <c r="W670" s="96" t="str" cm="1">
        <f t="array" ref="W67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70" s="96">
        <f>CONTRATOS[[#This Row],[VALOR GLOBAL INICIAL]]</f>
        <v>2586.6799999999998</v>
      </c>
      <c r="Y670" s="67" t="s">
        <v>3713</v>
      </c>
      <c r="Z670" s="158"/>
      <c r="AA670" s="58" t="s">
        <v>64</v>
      </c>
      <c r="AB670" s="58"/>
      <c r="AC670" s="58"/>
      <c r="AD670" s="58" t="str">
        <f>IF(CONTRATOS[[#This Row],[DIAS_CONTRATO]]&lt;=1800,"PRAZO LEGAL",IF(CONTRATOS[[#This Row],[DIAS_CONTRATO]]&lt;=2130,"EXCEPCIONAL","EMERGENCIAL"))</f>
        <v>PRAZO LEGAL</v>
      </c>
      <c r="AE670" s="58" t="str">
        <f>YEAR(L670) &amp; " - " &amp; IF(MONTH(L670)&lt;=3, "1º Trimestre", IF(MONTH(L670)&lt;=6, "2º Trimestre", IF(MONTH(L670)&lt;=9, "3º Trimestre", IF(MONTH(L670)&lt;=12, "4º Trimestre"))))</f>
        <v>2022 - 4º Trimestre</v>
      </c>
      <c r="AF670" s="61">
        <f>CONTRATOS[[#This Row],[TÉRMINO]]-60</f>
        <v>44828</v>
      </c>
      <c r="AG670" s="116" t="str">
        <f>IF(Z670="","Sem informação", IF(Z670&lt;=AF670, "Dentro do prazo", "Fora do prazo"))</f>
        <v>Sem informação</v>
      </c>
      <c r="AH670" s="58" t="s">
        <v>1306</v>
      </c>
      <c r="AJ670" s="58" t="s">
        <v>337</v>
      </c>
      <c r="AK670" s="58" t="s">
        <v>103</v>
      </c>
      <c r="AL670" s="58" t="s">
        <v>69</v>
      </c>
      <c r="AM670" s="58" t="s">
        <v>69</v>
      </c>
      <c r="AN670" s="58" t="s">
        <v>69</v>
      </c>
      <c r="AO670" s="172" t="s">
        <v>3708</v>
      </c>
      <c r="AP670" s="143">
        <f ca="1">CONTRATOS[[#This Row],[TÉRMINO]]-TODAY()</f>
        <v>-1286</v>
      </c>
      <c r="AQ670" s="58" t="str">
        <f>IF(YEAR(CONTRATOS[[#This Row],[TÉRMINO]])=2024,INT((MONTH(CONTRATOS[[#This Row],[TÉRMINO]])+2)/3),"")</f>
        <v/>
      </c>
      <c r="AR670" s="58"/>
      <c r="AS670" s="58" t="str">
        <f ca="1">IF(TODAY()-AB670&gt;365,"Iniciar Processo de Reajuste","Aguardar anualidade")</f>
        <v>Iniciar Processo de Reajuste</v>
      </c>
      <c r="AT670" s="58" t="str">
        <f>_xlfn.CONCAT(TEXT(B670,"000"),"/",C670)</f>
        <v>066/2021</v>
      </c>
      <c r="AU670" s="58"/>
      <c r="AV670" s="58" t="str" cm="1">
        <f t="array" ref="AV670">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670" s="57" t="str">
        <f>IF(CONTRATOS[[#This Row],[FISCAL DEMANDANTE]]="sem indicação",CONTRATOS[[#This Row],[FISCAL TECNICO]],CONTRATOS[[#This Row],[FISCAL DEMANDANTE]])</f>
        <v>Arilson Galdino da Silva</v>
      </c>
      <c r="AX670" s="540" t="str" cm="1">
        <f t="array" ref="AX67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70" s="58" t="str">
        <f>_xlfn.CONCAT(CONTRATOS[[#This Row],[ARP ou CONTRATO]],CONTRATOS[[#This Row],[N°ANO]])</f>
        <v>Contrato066/2021</v>
      </c>
      <c r="AZ670" s="293" t="str">
        <f>IF(ISNUMBER(FIND("8.666",AA670)),
"Nos termos da Portaria n° 3.615/2021-GP, a prorrogação de contratos administrativos deverá ser instaurada com antecedência mínima de 60 (sessenta) dias do término da vigência, mediante envio do respectivo expediente à SEADM, via SEI.",
IF(ISNUMBER(FIND("14.133",AA670)),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70" s="556"/>
    </row>
    <row r="671" spans="1:53" ht="60">
      <c r="A671" s="58" t="s">
        <v>2276</v>
      </c>
      <c r="B671" s="68" t="s">
        <v>1361</v>
      </c>
      <c r="C671" s="69">
        <v>2021</v>
      </c>
      <c r="D671" s="57" t="s">
        <v>3714</v>
      </c>
      <c r="E671" s="58" t="s">
        <v>3715</v>
      </c>
      <c r="F671" s="59" t="s">
        <v>3716</v>
      </c>
      <c r="G671" s="115" t="s">
        <v>277</v>
      </c>
      <c r="H671" s="58" t="s">
        <v>1792</v>
      </c>
      <c r="I671" s="60" t="s">
        <v>897</v>
      </c>
      <c r="J671" s="61">
        <v>44526</v>
      </c>
      <c r="K671" s="62" t="str">
        <f>TEXT(J671,"DD/MM/AA")</f>
        <v>26/11/21</v>
      </c>
      <c r="L671" s="61">
        <v>44830</v>
      </c>
      <c r="M671" s="63" t="str">
        <f>TEXT(L671,"DD/MM/AA")</f>
        <v>26/09/22</v>
      </c>
      <c r="N671" s="62">
        <f>_xlfn.DAYS(CONTRATOS[[#This Row],[TÉRMINO]],CONTRATOS[[#This Row],[INÍCIO]])</f>
        <v>304</v>
      </c>
      <c r="O671" s="64" t="str">
        <f ca="1">IF(ISBLANK(CONTRATOS[[#This Row],[TÉRMINO]]),"-",IF(ISNUMBER(CONTRATOS[[#This Row],[TÉRMINO]]),IF(CONTRATOS[[#This Row],[TÉRMINO]]&lt;TODAY(),"EXPIRADO",CONTRATOS[[#This Row],[TÉRMINO]]-TODAY()),"INDETERMINADO"))</f>
        <v>EXPIRADO</v>
      </c>
      <c r="P671" s="64" t="str">
        <f ca="1">IF(O671="EXPIRADO","EXPIRADO",(IF(O671&lt;=30,"INFERIOR A 30 DIAS",(IF(O671&lt;=60,"INFERIOR A 60 DIAS",(IF(O671&lt;=90,"INFERIOR A 90 DIAS",(IF(O671&lt;=120,"INFERIOR A 120 DIAS",(IF(O671&lt;150,"INFERIOR A 150 DIAS",(IF(O671=150,"150 DIAS","SUPERIOR A 150 DIAS")))))))))))))</f>
        <v>EXPIRADO</v>
      </c>
      <c r="Q671" s="64" t="str">
        <f ca="1">IF(CONTRATOS[[#This Row],[TÉRMINO]]="","VIGENTE",IF(CONTRATOS[[#This Row],[TÉRMINO]]&gt;=TODAY(),"VIGENTE","EXPIRADO"))</f>
        <v>EXPIRADO</v>
      </c>
      <c r="R671" s="72">
        <v>114000.08</v>
      </c>
      <c r="S671" s="65" t="s">
        <v>60</v>
      </c>
      <c r="T671" s="66">
        <f>IF(LEFT(AY671,3)="ARP",
    0,
    IFERROR(VLOOKUP(AY671,'M.11 Contratos execução'!A:V,17,FALSE),0)
)</f>
        <v>0</v>
      </c>
      <c r="U671" s="58" t="s">
        <v>61</v>
      </c>
      <c r="V671" s="58" t="s">
        <v>3717</v>
      </c>
      <c r="W671" s="96" t="str" cm="1">
        <f t="array" ref="W67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71" s="96">
        <f>CONTRATOS[[#This Row],[VALOR GLOBAL INICIAL]]</f>
        <v>114000.08</v>
      </c>
      <c r="Y671" s="67" t="s">
        <v>3718</v>
      </c>
      <c r="Z671" s="158"/>
      <c r="AA671" s="58" t="s">
        <v>64</v>
      </c>
      <c r="AB671" s="58"/>
      <c r="AC671" s="58"/>
      <c r="AD671" s="58" t="str">
        <f>IF(CONTRATOS[[#This Row],[DIAS_CONTRATO]]&lt;=1800,"PRAZO LEGAL",IF(CONTRATOS[[#This Row],[DIAS_CONTRATO]]&lt;=2130,"EXCEPCIONAL","EMERGENCIAL"))</f>
        <v>PRAZO LEGAL</v>
      </c>
      <c r="AE671" s="58" t="str">
        <f>YEAR(L671) &amp; " - " &amp; IF(MONTH(L671)&lt;=3, "1º Trimestre", IF(MONTH(L671)&lt;=6, "2º Trimestre", IF(MONTH(L671)&lt;=9, "3º Trimestre", IF(MONTH(L671)&lt;=12, "4º Trimestre"))))</f>
        <v>2022 - 3º Trimestre</v>
      </c>
      <c r="AF671" s="61">
        <f>CONTRATOS[[#This Row],[TÉRMINO]]-60</f>
        <v>44770</v>
      </c>
      <c r="AG671" s="116" t="str">
        <f>IF(Z671="","Sem informação", IF(Z671&lt;=AF671, "Dentro do prazo", "Fora do prazo"))</f>
        <v>Sem informação</v>
      </c>
      <c r="AH671" s="58" t="s">
        <v>1306</v>
      </c>
      <c r="AJ671" s="58" t="s">
        <v>1796</v>
      </c>
      <c r="AK671" s="58" t="s">
        <v>69</v>
      </c>
      <c r="AL671" s="58" t="s">
        <v>1796</v>
      </c>
      <c r="AM671" s="115" t="s">
        <v>69</v>
      </c>
      <c r="AN671" s="115" t="s">
        <v>569</v>
      </c>
      <c r="AO671" s="172" t="s">
        <v>3179</v>
      </c>
      <c r="AP671" s="143">
        <f ca="1">CONTRATOS[[#This Row],[TÉRMINO]]-TODAY()</f>
        <v>-1344</v>
      </c>
      <c r="AQ671" s="58" t="str">
        <f>IF(YEAR(CONTRATOS[[#This Row],[TÉRMINO]])=2024,INT((MONTH(CONTRATOS[[#This Row],[TÉRMINO]])+2)/3),"")</f>
        <v/>
      </c>
      <c r="AR671" s="58"/>
      <c r="AS671" s="58" t="str">
        <f ca="1">IF(TODAY()-AB671&gt;365,"Iniciar Processo de Reajuste","Aguardar anualidade")</f>
        <v>Iniciar Processo de Reajuste</v>
      </c>
      <c r="AT671" s="58" t="str">
        <f>_xlfn.CONCAT(TEXT(B671,"000"),"/",C671)</f>
        <v>068/2021</v>
      </c>
      <c r="AU671" s="58"/>
      <c r="AV671" s="58" t="str" cm="1">
        <f t="array" ref="AV671">IF(CONTRATOS[[#This Row],[NOME DO FISCAL ]]="Sem indicação",
   CONTRATOS[[#This Row],[NOME DO FISCAL ]],
   _xlfn.LET(
      _xlpm.s, " "&amp;TRIM(CONTRATOS[[#This Row],[NOME DO FISCAL ]]),
      _xlpm.n, LEN(_xlpm.s)-1,
      _xlpm.idx, _xlfn.SEQUENCE(1,_xlpm.n),
      _xlpm.letras, IF(MID(_xlpm.s,_xlpm.idx,1)=" ", MID(_xlpm.s,_xlpm.idx+1,1), ""),
      _xlfn.TEXTJOIN("",TRUE,_xlpm.letras)
   )
)</f>
        <v>JLSdA</v>
      </c>
      <c r="AW671" s="57" t="str">
        <f>IF(CONTRATOS[[#This Row],[FISCAL DEMANDANTE]]="sem indicação",CONTRATOS[[#This Row],[FISCAL TECNICO]],CONTRATOS[[#This Row],[FISCAL DEMANDANTE]])</f>
        <v>Jose Luis Sarmento de Araujo</v>
      </c>
      <c r="AX671" s="540" t="str" cm="1">
        <f t="array" ref="AX67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71" s="58" t="str">
        <f>_xlfn.CONCAT(CONTRATOS[[#This Row],[ARP ou CONTRATO]],CONTRATOS[[#This Row],[N°ANO]])</f>
        <v>Contrato068/2021</v>
      </c>
      <c r="AZ671" s="293" t="str">
        <f>IF(ISNUMBER(FIND("8.666",AA671)),
"Nos termos da Portaria n° 3.615/2021-GP, a prorrogação de contratos administrativos deverá ser instaurada com antecedência mínima de 60 (sessenta) dias do término da vigência, mediante envio do respectivo expediente à SEADM, via SEI.",
IF(ISNUMBER(FIND("14.133",AA671)),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71" s="556"/>
    </row>
    <row r="672" spans="1:53" ht="72">
      <c r="A672" s="58" t="s">
        <v>2276</v>
      </c>
      <c r="B672" s="68" t="s">
        <v>436</v>
      </c>
      <c r="C672" s="69" t="s">
        <v>1797</v>
      </c>
      <c r="D672" s="57" t="s">
        <v>3719</v>
      </c>
      <c r="E672" s="58" t="s">
        <v>3720</v>
      </c>
      <c r="F672" s="59" t="s">
        <v>3721</v>
      </c>
      <c r="G672" s="115" t="s">
        <v>131</v>
      </c>
      <c r="H672" s="58" t="s">
        <v>132</v>
      </c>
      <c r="I672" s="60" t="s">
        <v>3722</v>
      </c>
      <c r="J672" s="61">
        <v>42718</v>
      </c>
      <c r="K672" s="62" t="str">
        <f>TEXT(J672,"DD/MM/AA")</f>
        <v>14/12/16</v>
      </c>
      <c r="L672" s="61">
        <v>42718</v>
      </c>
      <c r="M672" s="63" t="str">
        <f>TEXT(L672,"DD/MM/AA")</f>
        <v>14/12/16</v>
      </c>
      <c r="N672" s="62">
        <f>_xlfn.DAYS(CONTRATOS[[#This Row],[TÉRMINO]],CONTRATOS[[#This Row],[INÍCIO]])</f>
        <v>0</v>
      </c>
      <c r="O672" s="64" t="str">
        <f ca="1">IF(ISBLANK(CONTRATOS[[#This Row],[TÉRMINO]]),"-",IF(ISNUMBER(CONTRATOS[[#This Row],[TÉRMINO]]),IF(CONTRATOS[[#This Row],[TÉRMINO]]&lt;TODAY(),"EXPIRADO",CONTRATOS[[#This Row],[TÉRMINO]]-TODAY()),"INDETERMINADO"))</f>
        <v>EXPIRADO</v>
      </c>
      <c r="P672" s="64" t="str">
        <f ca="1">IF(O672="EXPIRADO","EXPIRADO",(IF(O672&lt;=30,"INFERIOR A 30 DIAS",(IF(O672&lt;=60,"INFERIOR A 60 DIAS",(IF(O672&lt;=90,"INFERIOR A 90 DIAS",(IF(O672&lt;=120,"INFERIOR A 120 DIAS",(IF(O672&lt;150,"INFERIOR A 150 DIAS",(IF(O672=150,"150 DIAS","SUPERIOR A 150 DIAS")))))))))))))</f>
        <v>EXPIRADO</v>
      </c>
      <c r="Q672" s="64" t="str">
        <f ca="1">IF(CONTRATOS[[#This Row],[TÉRMINO]]="","VIGENTE",IF(CONTRATOS[[#This Row],[TÉRMINO]]&gt;=TODAY(),"VIGENTE","EXPIRADO"))</f>
        <v>EXPIRADO</v>
      </c>
      <c r="R672" s="72">
        <v>5500000</v>
      </c>
      <c r="S672" s="65" t="s">
        <v>60</v>
      </c>
      <c r="T672" s="66">
        <f>IF(LEFT(AY672,3)="ARP",
    0,
    IFERROR(VLOOKUP(AY672,'M.11 Contratos execução'!A:V,17,FALSE),0)
)</f>
        <v>0</v>
      </c>
      <c r="U672" s="58" t="s">
        <v>78</v>
      </c>
      <c r="V672" s="58" t="s">
        <v>3723</v>
      </c>
      <c r="W672" s="96" t="str" cm="1">
        <f t="array" ref="W67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72" s="96">
        <f>CONTRATOS[[#This Row],[VALOR GLOBAL INICIAL]]</f>
        <v>5500000</v>
      </c>
      <c r="Y672" s="67"/>
      <c r="Z672" s="158"/>
      <c r="AA672" s="58" t="s">
        <v>64</v>
      </c>
      <c r="AB672" s="58"/>
      <c r="AC672" s="58"/>
      <c r="AD672" s="58" t="str">
        <f>IF(CONTRATOS[[#This Row],[DIAS_CONTRATO]]&lt;=1800,"PRAZO LEGAL",IF(CONTRATOS[[#This Row],[DIAS_CONTRATO]]&lt;=2130,"EXCEPCIONAL","EMERGENCIAL"))</f>
        <v>PRAZO LEGAL</v>
      </c>
      <c r="AE672" s="58" t="str">
        <f>YEAR(L672) &amp; " - " &amp; IF(MONTH(L672)&lt;=3, "1º Trimestre", IF(MONTH(L672)&lt;=6, "2º Trimestre", IF(MONTH(L672)&lt;=9, "3º Trimestre", IF(MONTH(L672)&lt;=12, "4º Trimestre"))))</f>
        <v>2016 - 4º Trimestre</v>
      </c>
      <c r="AF672" s="61">
        <f>CONTRATOS[[#This Row],[TÉRMINO]]-60</f>
        <v>42658</v>
      </c>
      <c r="AG672" s="116" t="str">
        <f>IF(Z672="","Sem informação", IF(Z672&lt;=AF672, "Dentro do prazo", "Fora do prazo"))</f>
        <v>Sem informação</v>
      </c>
      <c r="AH672" s="58"/>
      <c r="AJ672" s="58" t="s">
        <v>69</v>
      </c>
      <c r="AK672" s="58" t="s">
        <v>69</v>
      </c>
      <c r="AL672" s="58" t="s">
        <v>69</v>
      </c>
      <c r="AM672" s="58" t="s">
        <v>69</v>
      </c>
      <c r="AN672" s="58" t="s">
        <v>69</v>
      </c>
      <c r="AO67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 ; ; ;coordenadoria.contratos@tjpa.jus.br</v>
      </c>
      <c r="AP672" s="143">
        <f ca="1">CONTRATOS[[#This Row],[TÉRMINO]]-TODAY()</f>
        <v>-3456</v>
      </c>
      <c r="AQ672" s="58" t="str">
        <f>IF(YEAR(CONTRATOS[[#This Row],[TÉRMINO]])=2024,INT((MONTH(CONTRATOS[[#This Row],[TÉRMINO]])+2)/3),"")</f>
        <v/>
      </c>
      <c r="AR672" s="58"/>
      <c r="AS672" s="58" t="str">
        <f ca="1">IF(TODAY()-AB672&gt;365,"Iniciar Processo de Reajuste","Aguardar anualidade")</f>
        <v>Iniciar Processo de Reajuste</v>
      </c>
      <c r="AT672" s="58" t="str">
        <f>_xlfn.CONCAT(TEXT(B672,"000"),"/",C672)</f>
        <v>070/2016</v>
      </c>
      <c r="AU672" s="58"/>
      <c r="AV672" s="58" t="str" cm="1">
        <f t="array" ref="AV672">IF(CONTRATOS[[#This Row],[NOME DO FISCAL ]]="Sem indicação",
   CONTRATOS[[#This Row],[NOME DO FISCAL ]],
   _xlfn.LET(
      _xlpm.s, " "&amp;TRIM(CONTRATOS[[#This Row],[NOME DO FISCAL ]]),
      _xlpm.n, LEN(_xlpm.s)-1,
      _xlpm.idx, _xlfn.SEQUENCE(1,_xlpm.n),
      _xlpm.letras, IF(MID(_xlpm.s,_xlpm.idx,1)=" ", MID(_xlpm.s,_xlpm.idx+1,1), ""),
      _xlfn.TEXTJOIN("",TRUE,_xlpm.letras)
   )
)</f>
        <v>Sem indicação</v>
      </c>
      <c r="AW672" s="57" t="str">
        <f>IF(CONTRATOS[[#This Row],[FISCAL DEMANDANTE]]="sem indicação",CONTRATOS[[#This Row],[FISCAL TECNICO]],CONTRATOS[[#This Row],[FISCAL DEMANDANTE]])</f>
        <v>Sem indicação</v>
      </c>
      <c r="AX672" s="540" t="str" cm="1">
        <f t="array" ref="AX67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72" s="58" t="str">
        <f>_xlfn.CONCAT(CONTRATOS[[#This Row],[ARP ou CONTRATO]],CONTRATOS[[#This Row],[N°ANO]])</f>
        <v>Contrato070/2016</v>
      </c>
      <c r="AZ672" s="293" t="str">
        <f>IF(ISNUMBER(FIND("8.666",AA672)),
"Nos termos da Portaria n° 3.615/2021-GP, a prorrogação de contratos administrativos deverá ser instaurada com antecedência mínima de 60 (sessenta) dias do término da vigência, mediante envio do respectivo expediente à SEADM, via SEI.",
IF(ISNUMBER(FIND("14.133",AA672)),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72" s="556"/>
    </row>
    <row r="673" spans="1:53" ht="92.25" customHeight="1">
      <c r="A673" s="58" t="s">
        <v>2276</v>
      </c>
      <c r="B673" s="68" t="s">
        <v>238</v>
      </c>
      <c r="C673" s="69">
        <v>2021</v>
      </c>
      <c r="D673" s="57" t="s">
        <v>3724</v>
      </c>
      <c r="E673" s="58" t="s">
        <v>3725</v>
      </c>
      <c r="F673" s="59" t="s">
        <v>3726</v>
      </c>
      <c r="G673" s="115" t="s">
        <v>144</v>
      </c>
      <c r="H673" s="58" t="s">
        <v>327</v>
      </c>
      <c r="I673" s="60" t="s">
        <v>3426</v>
      </c>
      <c r="J673" s="61">
        <v>44517</v>
      </c>
      <c r="K673" s="62" t="str">
        <f>TEXT(J673,"DD/MM/AA")</f>
        <v>17/11/21</v>
      </c>
      <c r="L673" s="61">
        <v>44882</v>
      </c>
      <c r="M673" s="63" t="str">
        <f>TEXT(L673,"DD/MM/AA")</f>
        <v>17/11/22</v>
      </c>
      <c r="N673" s="62">
        <f>_xlfn.DAYS(CONTRATOS[[#This Row],[TÉRMINO]],CONTRATOS[[#This Row],[INÍCIO]])</f>
        <v>365</v>
      </c>
      <c r="O673" s="64" t="str">
        <f ca="1">IF(ISBLANK(CONTRATOS[[#This Row],[TÉRMINO]]),"-",IF(ISNUMBER(CONTRATOS[[#This Row],[TÉRMINO]]),IF(CONTRATOS[[#This Row],[TÉRMINO]]&lt;TODAY(),"EXPIRADO",CONTRATOS[[#This Row],[TÉRMINO]]-TODAY()),"INDETERMINADO"))</f>
        <v>EXPIRADO</v>
      </c>
      <c r="P673" s="64" t="str">
        <f ca="1">IF(O673="EXPIRADO","EXPIRADO",(IF(O673&lt;=30,"INFERIOR A 30 DIAS",(IF(O673&lt;=60,"INFERIOR A 60 DIAS",(IF(O673&lt;=90,"INFERIOR A 90 DIAS",(IF(O673&lt;=120,"INFERIOR A 120 DIAS",(IF(O673&lt;150,"INFERIOR A 150 DIAS",(IF(O673=150,"150 DIAS","SUPERIOR A 150 DIAS")))))))))))))</f>
        <v>EXPIRADO</v>
      </c>
      <c r="Q673" s="64" t="str">
        <f ca="1">IF(CONTRATOS[[#This Row],[TÉRMINO]]="","VIGENTE",IF(CONTRATOS[[#This Row],[TÉRMINO]]&gt;=TODAY(),"VIGENTE","EXPIRADO"))</f>
        <v>EXPIRADO</v>
      </c>
      <c r="R673" s="72">
        <v>13295</v>
      </c>
      <c r="S673" s="65" t="s">
        <v>60</v>
      </c>
      <c r="T673" s="66">
        <f>IF(LEFT(AY673,3)="ARP",
    0,
    IFERROR(VLOOKUP(AY673,'M.11 Contratos execução'!A:V,17,FALSE),0)
)</f>
        <v>0</v>
      </c>
      <c r="U673" s="58" t="s">
        <v>98</v>
      </c>
      <c r="V673" s="58" t="s">
        <v>3727</v>
      </c>
      <c r="W673" s="96" t="str" cm="1">
        <f t="array" ref="W67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73" s="96">
        <f>CONTRATOS[[#This Row],[VALOR GLOBAL INICIAL]]</f>
        <v>13295</v>
      </c>
      <c r="Y673" s="67" t="s">
        <v>3728</v>
      </c>
      <c r="Z673" s="158"/>
      <c r="AA673" s="58" t="s">
        <v>64</v>
      </c>
      <c r="AB673" s="58"/>
      <c r="AC673" s="58"/>
      <c r="AD673" s="58" t="str">
        <f>IF(CONTRATOS[[#This Row],[DIAS_CONTRATO]]&lt;=1800,"PRAZO LEGAL",IF(CONTRATOS[[#This Row],[DIAS_CONTRATO]]&lt;=2130,"EXCEPCIONAL","EMERGENCIAL"))</f>
        <v>PRAZO LEGAL</v>
      </c>
      <c r="AE673" s="58" t="str">
        <f>YEAR(L673) &amp; " - " &amp; IF(MONTH(L673)&lt;=3, "1º Trimestre", IF(MONTH(L673)&lt;=6, "2º Trimestre", IF(MONTH(L673)&lt;=9, "3º Trimestre", IF(MONTH(L673)&lt;=12, "4º Trimestre"))))</f>
        <v>2022 - 4º Trimestre</v>
      </c>
      <c r="AF673" s="61">
        <f>CONTRATOS[[#This Row],[TÉRMINO]]-60</f>
        <v>44822</v>
      </c>
      <c r="AG673" s="116" t="str">
        <f>IF(Z673="","Sem informação", IF(Z673&lt;=AF673, "Dentro do prazo", "Fora do prazo"))</f>
        <v>Sem informação</v>
      </c>
      <c r="AH673" s="58" t="s">
        <v>1306</v>
      </c>
      <c r="AJ673" s="58" t="s">
        <v>3430</v>
      </c>
      <c r="AK673" s="58" t="s">
        <v>3430</v>
      </c>
      <c r="AL673" s="58" t="s">
        <v>87</v>
      </c>
      <c r="AM673" s="115" t="s">
        <v>69</v>
      </c>
      <c r="AN673" s="115" t="s">
        <v>69</v>
      </c>
      <c r="AO673" s="172" t="s">
        <v>3438</v>
      </c>
      <c r="AP673" s="143">
        <f ca="1">CONTRATOS[[#This Row],[TÉRMINO]]-TODAY()</f>
        <v>-1292</v>
      </c>
      <c r="AQ673" s="58" t="str">
        <f>IF(YEAR(CONTRATOS[[#This Row],[TÉRMINO]])=2024,INT((MONTH(CONTRATOS[[#This Row],[TÉRMINO]])+2)/3),"")</f>
        <v/>
      </c>
      <c r="AR673" s="58"/>
      <c r="AS673" s="58" t="str">
        <f ca="1">IF(TODAY()-AB673&gt;365,"Iniciar Processo de Reajuste","Aguardar anualidade")</f>
        <v>Iniciar Processo de Reajuste</v>
      </c>
      <c r="AT673" s="58" t="str">
        <f>_xlfn.CONCAT(TEXT(B673,"000"),"/",C673)</f>
        <v>057/2021</v>
      </c>
      <c r="AU673" s="58"/>
      <c r="AV673" s="58" t="str" cm="1">
        <f t="array" ref="AV673">IF(CONTRATOS[[#This Row],[NOME DO FISCAL ]]="Sem indicação",
   CONTRATOS[[#This Row],[NOME DO FISCAL ]],
   _xlfn.LET(
      _xlpm.s, " "&amp;TRIM(CONTRATOS[[#This Row],[NOME DO FISCAL ]]),
      _xlpm.n, LEN(_xlpm.s)-1,
      _xlpm.idx, _xlfn.SEQUENCE(1,_xlpm.n),
      _xlpm.letras, IF(MID(_xlpm.s,_xlpm.idx,1)=" ", MID(_xlpm.s,_xlpm.idx+1,1), ""),
      _xlfn.TEXTJOIN("",TRUE,_xlpm.letras)
   )
)</f>
        <v>FMF</v>
      </c>
      <c r="AW673" s="57" t="str">
        <f>IF(CONTRATOS[[#This Row],[FISCAL DEMANDANTE]]="sem indicação",CONTRATOS[[#This Row],[FISCAL TECNICO]],CONTRATOS[[#This Row],[FISCAL DEMANDANTE]])</f>
        <v>Felipe Moraes Freitas</v>
      </c>
      <c r="AX673" s="540" t="str" cm="1">
        <f t="array" ref="AX67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73" s="58" t="str">
        <f>_xlfn.CONCAT(CONTRATOS[[#This Row],[ARP ou CONTRATO]],CONTRATOS[[#This Row],[N°ANO]])</f>
        <v>Contrato057/2021</v>
      </c>
      <c r="AZ673" s="293" t="str">
        <f>IF(ISNUMBER(FIND("8.666",AA673)),
"Nos termos da Portaria n° 3.615/2021-GP, a prorrogação de contratos administrativos deverá ser instaurada com antecedência mínima de 60 (sessenta) dias do término da vigência, mediante envio do respectivo expediente à SEADM, via SEI.",
IF(ISNUMBER(FIND("14.133",AA673)),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73" s="556"/>
    </row>
    <row r="674" spans="1:53" ht="60">
      <c r="A674" s="58" t="s">
        <v>2276</v>
      </c>
      <c r="B674" s="68" t="s">
        <v>732</v>
      </c>
      <c r="C674" s="69">
        <v>2021</v>
      </c>
      <c r="D674" s="57" t="s">
        <v>3729</v>
      </c>
      <c r="E674" s="58" t="s">
        <v>3730</v>
      </c>
      <c r="F674" s="59" t="s">
        <v>3731</v>
      </c>
      <c r="G674" s="115" t="s">
        <v>277</v>
      </c>
      <c r="H674" s="58" t="s">
        <v>132</v>
      </c>
      <c r="I674" s="60" t="s">
        <v>897</v>
      </c>
      <c r="J674" s="61">
        <v>44543</v>
      </c>
      <c r="K674" s="62" t="str">
        <f>TEXT(J674,"DD/MM/AA")</f>
        <v>13/12/21</v>
      </c>
      <c r="L674" s="61">
        <v>44905</v>
      </c>
      <c r="M674" s="63" t="str">
        <f>TEXT(L674,"DD/MM/AA")</f>
        <v>10/12/22</v>
      </c>
      <c r="N674" s="62">
        <f>_xlfn.DAYS(CONTRATOS[[#This Row],[TÉRMINO]],CONTRATOS[[#This Row],[INÍCIO]])</f>
        <v>362</v>
      </c>
      <c r="O674" s="64" t="str">
        <f ca="1">IF(ISBLANK(CONTRATOS[[#This Row],[TÉRMINO]]),"-",IF(ISNUMBER(CONTRATOS[[#This Row],[TÉRMINO]]),IF(CONTRATOS[[#This Row],[TÉRMINO]]&lt;TODAY(),"EXPIRADO",CONTRATOS[[#This Row],[TÉRMINO]]-TODAY()),"INDETERMINADO"))</f>
        <v>EXPIRADO</v>
      </c>
      <c r="P674" s="64" t="str">
        <f ca="1">IF(O674="EXPIRADO","EXPIRADO",(IF(O674&lt;=30,"INFERIOR A 30 DIAS",(IF(O674&lt;=60,"INFERIOR A 60 DIAS",(IF(O674&lt;=90,"INFERIOR A 90 DIAS",(IF(O674&lt;=120,"INFERIOR A 120 DIAS",(IF(O674&lt;150,"INFERIOR A 150 DIAS",(IF(O674=150,"150 DIAS","SUPERIOR A 150 DIAS")))))))))))))</f>
        <v>EXPIRADO</v>
      </c>
      <c r="Q674" s="64" t="str">
        <f ca="1">IF(CONTRATOS[[#This Row],[TÉRMINO]]="","VIGENTE",IF(CONTRATOS[[#This Row],[TÉRMINO]]&gt;=TODAY(),"VIGENTE","EXPIRADO"))</f>
        <v>EXPIRADO</v>
      </c>
      <c r="R674" s="72">
        <v>205061.77</v>
      </c>
      <c r="S674" s="65" t="s">
        <v>60</v>
      </c>
      <c r="T674" s="66">
        <f>IF(LEFT(AY674,3)="ARP",
    0,
    IFERROR(VLOOKUP(AY674,'M.11 Contratos execução'!A:V,17,FALSE),0)
)</f>
        <v>0</v>
      </c>
      <c r="U674" s="58" t="s">
        <v>61</v>
      </c>
      <c r="V674" s="58" t="s">
        <v>3732</v>
      </c>
      <c r="W674" s="96" t="str" cm="1">
        <f t="array" ref="W67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74" s="96">
        <f>CONTRATOS[[#This Row],[VALOR GLOBAL INICIAL]]</f>
        <v>205061.77</v>
      </c>
      <c r="Y674" s="67" t="s">
        <v>3733</v>
      </c>
      <c r="Z674" s="158"/>
      <c r="AA674" s="58" t="s">
        <v>64</v>
      </c>
      <c r="AB674" s="58"/>
      <c r="AC674" s="58"/>
      <c r="AD674" s="58" t="str">
        <f>IF(CONTRATOS[[#This Row],[DIAS_CONTRATO]]&lt;=1800,"PRAZO LEGAL",IF(CONTRATOS[[#This Row],[DIAS_CONTRATO]]&lt;=2130,"EXCEPCIONAL","EMERGENCIAL"))</f>
        <v>PRAZO LEGAL</v>
      </c>
      <c r="AE674" s="58" t="str">
        <f>YEAR(L674) &amp; " - " &amp; IF(MONTH(L674)&lt;=3, "1º Trimestre", IF(MONTH(L674)&lt;=6, "2º Trimestre", IF(MONTH(L674)&lt;=9, "3º Trimestre", IF(MONTH(L674)&lt;=12, "4º Trimestre"))))</f>
        <v>2022 - 4º Trimestre</v>
      </c>
      <c r="AF674" s="61">
        <f>CONTRATOS[[#This Row],[TÉRMINO]]-60</f>
        <v>44845</v>
      </c>
      <c r="AG674" s="116" t="str">
        <f>IF(Z674="","Sem informação", IF(Z674&lt;=AF674, "Dentro do prazo", "Fora do prazo"))</f>
        <v>Sem informação</v>
      </c>
      <c r="AH674" s="58"/>
      <c r="AJ674" s="58" t="s">
        <v>1796</v>
      </c>
      <c r="AK674" s="58" t="s">
        <v>69</v>
      </c>
      <c r="AL674" s="58" t="s">
        <v>1796</v>
      </c>
      <c r="AM674" s="115" t="s">
        <v>69</v>
      </c>
      <c r="AN674" s="115" t="s">
        <v>569</v>
      </c>
      <c r="AO674" s="172" t="s">
        <v>3179</v>
      </c>
      <c r="AP674" s="143">
        <f ca="1">CONTRATOS[[#This Row],[TÉRMINO]]-TODAY()</f>
        <v>-1269</v>
      </c>
      <c r="AQ674" s="58" t="str">
        <f>IF(YEAR(CONTRATOS[[#This Row],[TÉRMINO]])=2024,INT((MONTH(CONTRATOS[[#This Row],[TÉRMINO]])+2)/3),"")</f>
        <v/>
      </c>
      <c r="AR674" s="58"/>
      <c r="AS674" s="58" t="str">
        <f ca="1">IF(TODAY()-AB674&gt;365,"Iniciar Processo de Reajuste","Aguardar anualidade")</f>
        <v>Iniciar Processo de Reajuste</v>
      </c>
      <c r="AT674" s="58" t="str">
        <f>_xlfn.CONCAT(TEXT(B674,"000"),"/",C674)</f>
        <v>073/2021</v>
      </c>
      <c r="AU674" s="58"/>
      <c r="AV674" s="58" t="str" cm="1">
        <f t="array" ref="AV674">IF(CONTRATOS[[#This Row],[NOME DO FISCAL ]]="Sem indicação",
   CONTRATOS[[#This Row],[NOME DO FISCAL ]],
   _xlfn.LET(
      _xlpm.s, " "&amp;TRIM(CONTRATOS[[#This Row],[NOME DO FISCAL ]]),
      _xlpm.n, LEN(_xlpm.s)-1,
      _xlpm.idx, _xlfn.SEQUENCE(1,_xlpm.n),
      _xlpm.letras, IF(MID(_xlpm.s,_xlpm.idx,1)=" ", MID(_xlpm.s,_xlpm.idx+1,1), ""),
      _xlfn.TEXTJOIN("",TRUE,_xlpm.letras)
   )
)</f>
        <v>JLSdA</v>
      </c>
      <c r="AW674" s="57" t="str">
        <f>IF(CONTRATOS[[#This Row],[FISCAL DEMANDANTE]]="sem indicação",CONTRATOS[[#This Row],[FISCAL TECNICO]],CONTRATOS[[#This Row],[FISCAL DEMANDANTE]])</f>
        <v>Jose Luis Sarmento de Araujo</v>
      </c>
      <c r="AX674" s="540" t="str" cm="1">
        <f t="array" ref="AX67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74" s="58" t="str">
        <f>_xlfn.CONCAT(CONTRATOS[[#This Row],[ARP ou CONTRATO]],CONTRATOS[[#This Row],[N°ANO]])</f>
        <v>Contrato073/2021</v>
      </c>
      <c r="AZ674" s="293" t="str">
        <f>IF(ISNUMBER(FIND("8.666",AA674)),
"Nos termos da Portaria n° 3.615/2021-GP, a prorrogação de contratos administrativos deverá ser instaurada com antecedência mínima de 60 (sessenta) dias do término da vigência, mediante envio do respectivo expediente à SEADM, via SEI.",
IF(ISNUMBER(FIND("14.133",AA674)),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74" s="556"/>
    </row>
    <row r="675" spans="1:53" ht="60">
      <c r="A675" s="58" t="s">
        <v>2276</v>
      </c>
      <c r="B675" s="68" t="s">
        <v>521</v>
      </c>
      <c r="C675" s="69">
        <v>2021</v>
      </c>
      <c r="D675" s="57" t="s">
        <v>3734</v>
      </c>
      <c r="E675" s="58" t="s">
        <v>3735</v>
      </c>
      <c r="F675" s="59" t="s">
        <v>3736</v>
      </c>
      <c r="G675" s="115" t="s">
        <v>144</v>
      </c>
      <c r="H675" s="58" t="s">
        <v>58</v>
      </c>
      <c r="I675" s="60" t="s">
        <v>3697</v>
      </c>
      <c r="J675" s="61">
        <v>44526</v>
      </c>
      <c r="K675" s="62" t="str">
        <f>TEXT(J675,"DD/MM/AA")</f>
        <v>26/11/21</v>
      </c>
      <c r="L675" s="61">
        <v>44891</v>
      </c>
      <c r="M675" s="63" t="str">
        <f>TEXT(L675,"DD/MM/AA")</f>
        <v>26/11/22</v>
      </c>
      <c r="N675" s="62">
        <f>_xlfn.DAYS(CONTRATOS[[#This Row],[TÉRMINO]],CONTRATOS[[#This Row],[INÍCIO]])</f>
        <v>365</v>
      </c>
      <c r="O675" s="64" t="str">
        <f ca="1">IF(ISBLANK(CONTRATOS[[#This Row],[TÉRMINO]]),"-",IF(ISNUMBER(CONTRATOS[[#This Row],[TÉRMINO]]),IF(CONTRATOS[[#This Row],[TÉRMINO]]&lt;TODAY(),"EXPIRADO",CONTRATOS[[#This Row],[TÉRMINO]]-TODAY()),"INDETERMINADO"))</f>
        <v>EXPIRADO</v>
      </c>
      <c r="P675" s="64" t="str">
        <f ca="1">IF(O675="EXPIRADO","EXPIRADO",(IF(O675&lt;=30,"INFERIOR A 30 DIAS",(IF(O675&lt;=60,"INFERIOR A 60 DIAS",(IF(O675&lt;=90,"INFERIOR A 90 DIAS",(IF(O675&lt;=120,"INFERIOR A 120 DIAS",(IF(O675&lt;150,"INFERIOR A 150 DIAS",(IF(O675=150,"150 DIAS","SUPERIOR A 150 DIAS")))))))))))))</f>
        <v>EXPIRADO</v>
      </c>
      <c r="Q675" s="64" t="str">
        <f ca="1">IF(CONTRATOS[[#This Row],[TÉRMINO]]="","VIGENTE",IF(CONTRATOS[[#This Row],[TÉRMINO]]&gt;=TODAY(),"VIGENTE","EXPIRADO"))</f>
        <v>EXPIRADO</v>
      </c>
      <c r="R675" s="72">
        <v>84448.95</v>
      </c>
      <c r="S675" s="65" t="s">
        <v>60</v>
      </c>
      <c r="T675" s="66">
        <f>IF(LEFT(AY675,3)="ARP",
    0,
    IFERROR(VLOOKUP(AY675,'M.11 Contratos execução'!A:V,17,FALSE),0)
)</f>
        <v>0</v>
      </c>
      <c r="U675" s="58" t="s">
        <v>98</v>
      </c>
      <c r="V675" s="58" t="s">
        <v>3737</v>
      </c>
      <c r="W675" s="96" t="str" cm="1">
        <f t="array" ref="W67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75" s="96">
        <f>CONTRATOS[[#This Row],[VALOR GLOBAL INICIAL]]</f>
        <v>84448.95</v>
      </c>
      <c r="Y675" s="67" t="s">
        <v>3738</v>
      </c>
      <c r="Z675" s="158"/>
      <c r="AA675" s="58" t="s">
        <v>64</v>
      </c>
      <c r="AB675" s="58"/>
      <c r="AC675" s="58"/>
      <c r="AD675" s="58" t="str">
        <f>IF(CONTRATOS[[#This Row],[DIAS_CONTRATO]]&lt;=1800,"PRAZO LEGAL",IF(CONTRATOS[[#This Row],[DIAS_CONTRATO]]&lt;=2130,"EXCEPCIONAL","EMERGENCIAL"))</f>
        <v>PRAZO LEGAL</v>
      </c>
      <c r="AE675" s="58" t="str">
        <f>YEAR(L675) &amp; " - " &amp; IF(MONTH(L675)&lt;=3, "1º Trimestre", IF(MONTH(L675)&lt;=6, "2º Trimestre", IF(MONTH(L675)&lt;=9, "3º Trimestre", IF(MONTH(L675)&lt;=12, "4º Trimestre"))))</f>
        <v>2022 - 4º Trimestre</v>
      </c>
      <c r="AF675" s="61">
        <f>CONTRATOS[[#This Row],[TÉRMINO]]-60</f>
        <v>44831</v>
      </c>
      <c r="AG675" s="116" t="str">
        <f>IF(Z675="","Sem informação", IF(Z675&lt;=AF675, "Dentro do prazo", "Fora do prazo"))</f>
        <v>Sem informação</v>
      </c>
      <c r="AH675" s="58" t="s">
        <v>1306</v>
      </c>
      <c r="AJ675" s="58" t="s">
        <v>3430</v>
      </c>
      <c r="AK675" s="58" t="s">
        <v>85</v>
      </c>
      <c r="AL675" s="58" t="s">
        <v>69</v>
      </c>
      <c r="AM675" s="58" t="s">
        <v>69</v>
      </c>
      <c r="AN675" s="58" t="s">
        <v>69</v>
      </c>
      <c r="AO675" s="172" t="s">
        <v>3700</v>
      </c>
      <c r="AP675" s="143">
        <f ca="1">CONTRATOS[[#This Row],[TÉRMINO]]-TODAY()</f>
        <v>-1283</v>
      </c>
      <c r="AQ675" s="58" t="str">
        <f>IF(YEAR(CONTRATOS[[#This Row],[TÉRMINO]])=2024,INT((MONTH(CONTRATOS[[#This Row],[TÉRMINO]])+2)/3),"")</f>
        <v/>
      </c>
      <c r="AR675" s="58"/>
      <c r="AS675" s="58" t="str">
        <f ca="1">IF(TODAY()-AB675&gt;365,"Iniciar Processo de Reajuste","Aguardar anualidade")</f>
        <v>Iniciar Processo de Reajuste</v>
      </c>
      <c r="AT675" s="58" t="str">
        <f>_xlfn.CONCAT(TEXT(B675,"000"),"/",C675)</f>
        <v>071/2021</v>
      </c>
      <c r="AU675" s="58"/>
      <c r="AV675" s="58" t="str" cm="1">
        <f t="array" ref="AV675">IF(CONTRATOS[[#This Row],[NOME DO FISCAL ]]="Sem indicação",
   CONTRATOS[[#This Row],[NOME DO FISCAL ]],
   _xlfn.LET(
      _xlpm.s, " "&amp;TRIM(CONTRATOS[[#This Row],[NOME DO FISCAL ]]),
      _xlpm.n, LEN(_xlpm.s)-1,
      _xlpm.idx, _xlfn.SEQUENCE(1,_xlpm.n),
      _xlpm.letras, IF(MID(_xlpm.s,_xlpm.idx,1)=" ", MID(_xlpm.s,_xlpm.idx+1,1), ""),
      _xlfn.TEXTJOIN("",TRUE,_xlpm.letras)
   )
)</f>
        <v>BVdS</v>
      </c>
      <c r="AW675" s="57" t="str">
        <f>IF(CONTRATOS[[#This Row],[FISCAL DEMANDANTE]]="sem indicação",CONTRATOS[[#This Row],[FISCAL TECNICO]],CONTRATOS[[#This Row],[FISCAL DEMANDANTE]])</f>
        <v>Bruno Vieira dos Santos</v>
      </c>
      <c r="AX675" s="540" t="str" cm="1">
        <f t="array" ref="AX67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75" s="58" t="str">
        <f>_xlfn.CONCAT(CONTRATOS[[#This Row],[ARP ou CONTRATO]],CONTRATOS[[#This Row],[N°ANO]])</f>
        <v>Contrato071/2021</v>
      </c>
      <c r="AZ675" s="293" t="str">
        <f>IF(ISNUMBER(FIND("8.666",AA675)),
"Nos termos da Portaria n° 3.615/2021-GP, a prorrogação de contratos administrativos deverá ser instaurada com antecedência mínima de 60 (sessenta) dias do término da vigência, mediante envio do respectivo expediente à SEADM, via SEI.",
IF(ISNUMBER(FIND("14.133",AA675)),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75" s="556"/>
    </row>
    <row r="676" spans="1:53" ht="60">
      <c r="A676" s="58" t="s">
        <v>2276</v>
      </c>
      <c r="B676" s="68" t="s">
        <v>760</v>
      </c>
      <c r="C676" s="69">
        <v>2022</v>
      </c>
      <c r="D676" s="57" t="s">
        <v>3739</v>
      </c>
      <c r="E676" s="58" t="s">
        <v>3656</v>
      </c>
      <c r="F676" s="59" t="s">
        <v>3307</v>
      </c>
      <c r="G676" s="115" t="s">
        <v>1658</v>
      </c>
      <c r="H676" s="58" t="s">
        <v>132</v>
      </c>
      <c r="I676" s="60" t="s">
        <v>133</v>
      </c>
      <c r="J676" s="61">
        <v>44848</v>
      </c>
      <c r="K676" s="62" t="str">
        <f>TEXT(J676,"DD/MM/AA")</f>
        <v>14/10/22</v>
      </c>
      <c r="L676" s="61">
        <v>44848</v>
      </c>
      <c r="M676" s="63" t="str">
        <f>TEXT(L676,"DD/MM/AA")</f>
        <v>14/10/22</v>
      </c>
      <c r="N676" s="115">
        <f>_xlfn.DAYS(CONTRATOS[[#This Row],[TÉRMINO]],CONTRATOS[[#This Row],[INÍCIO]])</f>
        <v>0</v>
      </c>
      <c r="O676" s="64" t="str">
        <f ca="1">IF(ISBLANK(CONTRATOS[[#This Row],[TÉRMINO]]),"-",IF(ISNUMBER(CONTRATOS[[#This Row],[TÉRMINO]]),IF(CONTRATOS[[#This Row],[TÉRMINO]]&lt;TODAY(),"EXPIRADO",CONTRATOS[[#This Row],[TÉRMINO]]-TODAY()),"INDETERMINADO"))</f>
        <v>EXPIRADO</v>
      </c>
      <c r="P676" s="64" t="str">
        <f ca="1">IF(O676="EXPIRADO","EXPIRADO",(IF(O676&lt;=30,"INFERIOR A 30 DIAS",(IF(O676&lt;=60,"INFERIOR A 60 DIAS",(IF(O676&lt;=90,"INFERIOR A 90 DIAS",(IF(O676&lt;=120,"INFERIOR A 120 DIAS",(IF(O676&lt;150,"INFERIOR A 150 DIAS",(IF(O676=150,"150 DIAS","SUPERIOR A 150 DIAS")))))))))))))</f>
        <v>EXPIRADO</v>
      </c>
      <c r="Q676" s="64" t="str">
        <f ca="1">IF(CONTRATOS[[#This Row],[TÉRMINO]]="","VIGENTE",IF(CONTRATOS[[#This Row],[TÉRMINO]]&gt;=TODAY(),"VIGENTE","EXPIRADO"))</f>
        <v>EXPIRADO</v>
      </c>
      <c r="R676" s="72">
        <v>2752.15</v>
      </c>
      <c r="S676" s="65" t="s">
        <v>3303</v>
      </c>
      <c r="T676" s="66">
        <f>IF(LEFT(AY676,3)="ARP",
    0,
    IFERROR(VLOOKUP(AY676,'M.11 Contratos execução'!A:V,17,FALSE),0)
)</f>
        <v>0</v>
      </c>
      <c r="U676" s="58" t="s">
        <v>78</v>
      </c>
      <c r="V676" s="58" t="s">
        <v>3740</v>
      </c>
      <c r="W676" s="96" t="str" cm="1">
        <f t="array" ref="W67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76" s="96">
        <f>CONTRATOS[[#This Row],[VALOR GLOBAL INICIAL]]</f>
        <v>2752.15</v>
      </c>
      <c r="Y676" s="67"/>
      <c r="AA676" s="58" t="s">
        <v>64</v>
      </c>
      <c r="AB676" s="58"/>
      <c r="AC676" s="58"/>
      <c r="AD676" s="116" t="str">
        <f>IF(CONTRATOS[[#This Row],[DIAS_CONTRATO]]&lt;=1800,"PRAZO LEGAL",IF(CONTRATOS[[#This Row],[DIAS_CONTRATO]]&lt;=2130,"EXCEPCIONAL","EMERGENCIAL"))</f>
        <v>PRAZO LEGAL</v>
      </c>
      <c r="AE676" s="58" t="str">
        <f>YEAR(L676) &amp; " - " &amp; IF(MONTH(L676)&lt;=3, "1º Trimestre", IF(MONTH(L676)&lt;=6, "2º Trimestre", IF(MONTH(L676)&lt;=9, "3º Trimestre", IF(MONTH(L676)&lt;=12, "4º Trimestre"))))</f>
        <v>2022 - 4º Trimestre</v>
      </c>
      <c r="AF676" s="130">
        <f>CONTRATOS[[#This Row],[TÉRMINO]]-60</f>
        <v>44788</v>
      </c>
      <c r="AG676" s="116" t="str">
        <f>IF(Z676="","Sem informação", IF(Z676&lt;=AF676, "Dentro do prazo", "Fora do prazo"))</f>
        <v>Sem informação</v>
      </c>
      <c r="AH676" s="58"/>
      <c r="AJ676" s="58" t="s">
        <v>138</v>
      </c>
      <c r="AK676" s="58" t="s">
        <v>138</v>
      </c>
      <c r="AL676" s="58" t="s">
        <v>69</v>
      </c>
      <c r="AM676" s="115" t="s">
        <v>69</v>
      </c>
      <c r="AN676" s="115" t="s">
        <v>69</v>
      </c>
      <c r="AO676" s="134" t="s">
        <v>2457</v>
      </c>
      <c r="AP676" s="143">
        <f ca="1">CONTRATOS[[#This Row],[TÉRMINO]]-TODAY()</f>
        <v>-1326</v>
      </c>
      <c r="AQ676" s="58" t="str">
        <f>IF(YEAR(CONTRATOS[[#This Row],[TÉRMINO]])=2024,INT((MONTH(CONTRATOS[[#This Row],[TÉRMINO]])+2)/3),"")</f>
        <v/>
      </c>
      <c r="AR676" s="58"/>
      <c r="AS676" s="58" t="str">
        <f ca="1">IF(TODAY()-AB676&gt;365,"Iniciar Processo de Reajuste","Aguardar anualidade")</f>
        <v>Iniciar Processo de Reajuste</v>
      </c>
      <c r="AT676" s="58" t="str">
        <f>_xlfn.CONCAT(TEXT(B676,"000"),"/",C676)</f>
        <v>077/2022</v>
      </c>
      <c r="AU676" s="58"/>
      <c r="AV676" s="58" t="str" cm="1">
        <f t="array" ref="AV676">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76" s="57" t="str">
        <f>IF(CONTRATOS[[#This Row],[FISCAL DEMANDANTE]]="sem indicação",CONTRATOS[[#This Row],[FISCAL TECNICO]],CONTRATOS[[#This Row],[FISCAL DEMANDANTE]])</f>
        <v>Jose Nasareno de Macedo Silva</v>
      </c>
      <c r="AX676" s="540" t="str" cm="1">
        <f t="array" ref="AX67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76" s="58" t="str">
        <f>_xlfn.CONCAT(CONTRATOS[[#This Row],[ARP ou CONTRATO]],CONTRATOS[[#This Row],[N°ANO]])</f>
        <v>Contrato077/2022</v>
      </c>
      <c r="AZ676" s="293" t="str">
        <f>IF(ISNUMBER(FIND("8.666",AA676)),
"Nos termos da Portaria n° 3.615/2021-GP, a prorrogação de contratos administrativos deverá ser instaurada com antecedência mínima de 60 (sessenta) dias do término da vigência, mediante envio do respectivo expediente à SEADM, via SEI.",
IF(ISNUMBER(FIND("14.133",AA676)),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76" s="556"/>
    </row>
    <row r="677" spans="1:53" ht="60">
      <c r="A677" s="58" t="s">
        <v>2276</v>
      </c>
      <c r="B677" s="68" t="s">
        <v>1759</v>
      </c>
      <c r="C677" s="69">
        <v>2021</v>
      </c>
      <c r="D677" s="57" t="s">
        <v>3741</v>
      </c>
      <c r="E677" s="58" t="s">
        <v>2989</v>
      </c>
      <c r="F677" s="59" t="s">
        <v>3742</v>
      </c>
      <c r="G677" s="115" t="s">
        <v>277</v>
      </c>
      <c r="H677" s="58" t="s">
        <v>1792</v>
      </c>
      <c r="I677" s="60" t="s">
        <v>3743</v>
      </c>
      <c r="J677" s="61">
        <v>44540</v>
      </c>
      <c r="K677" s="62" t="str">
        <f>TEXT(J677,"DD/MM/AA")</f>
        <v>10/12/21</v>
      </c>
      <c r="L677" s="61">
        <v>45087</v>
      </c>
      <c r="M677" s="63" t="str">
        <f>TEXT(L677,"DD/MM/AA")</f>
        <v>10/06/23</v>
      </c>
      <c r="N677" s="62">
        <f>_xlfn.DAYS(CONTRATOS[[#This Row],[TÉRMINO]],CONTRATOS[[#This Row],[INÍCIO]])</f>
        <v>547</v>
      </c>
      <c r="O677" s="64" t="str">
        <f ca="1">IF(ISBLANK(CONTRATOS[[#This Row],[TÉRMINO]]),"-",IF(ISNUMBER(CONTRATOS[[#This Row],[TÉRMINO]]),IF(CONTRATOS[[#This Row],[TÉRMINO]]&lt;TODAY(),"EXPIRADO",CONTRATOS[[#This Row],[TÉRMINO]]-TODAY()),"INDETERMINADO"))</f>
        <v>EXPIRADO</v>
      </c>
      <c r="P677" s="64" t="str">
        <f ca="1">IF(O677="EXPIRADO","EXPIRADO",(IF(O677&lt;=30,"INFERIOR A 30 DIAS",(IF(O677&lt;=60,"INFERIOR A 60 DIAS",(IF(O677&lt;=90,"INFERIOR A 90 DIAS",(IF(O677&lt;=120,"INFERIOR A 120 DIAS",(IF(O677&lt;150,"INFERIOR A 150 DIAS",(IF(O677=150,"150 DIAS","SUPERIOR A 150 DIAS")))))))))))))</f>
        <v>EXPIRADO</v>
      </c>
      <c r="Q677" s="64" t="str">
        <f ca="1">IF(CONTRATOS[[#This Row],[TÉRMINO]]="","VIGENTE",IF(CONTRATOS[[#This Row],[TÉRMINO]]&gt;=TODAY(),"VIGENTE","EXPIRADO"))</f>
        <v>EXPIRADO</v>
      </c>
      <c r="R677" s="72">
        <v>595179.56000000006</v>
      </c>
      <c r="S677" s="65" t="s">
        <v>60</v>
      </c>
      <c r="T677" s="66">
        <f>IF(LEFT(AY677,3)="ARP",
    0,
    IFERROR(VLOOKUP(AY677,'M.11 Contratos execução'!A:V,17,FALSE),0)
)</f>
        <v>0</v>
      </c>
      <c r="U677" s="58" t="s">
        <v>61</v>
      </c>
      <c r="V677" s="58" t="s">
        <v>3744</v>
      </c>
      <c r="W677" s="96" t="str" cm="1">
        <f t="array" ref="W67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77" s="96">
        <f>CONTRATOS[[#This Row],[VALOR GLOBAL INICIAL]]</f>
        <v>595179.56000000006</v>
      </c>
      <c r="Y677" s="67" t="s">
        <v>3745</v>
      </c>
      <c r="Z677" s="158"/>
      <c r="AA677" s="58" t="s">
        <v>64</v>
      </c>
      <c r="AB677" s="58"/>
      <c r="AC677" s="58"/>
      <c r="AD677" s="58" t="str">
        <f>IF(CONTRATOS[[#This Row],[DIAS_CONTRATO]]&lt;=1800,"PRAZO LEGAL",IF(CONTRATOS[[#This Row],[DIAS_CONTRATO]]&lt;=2130,"EXCEPCIONAL","EMERGENCIAL"))</f>
        <v>PRAZO LEGAL</v>
      </c>
      <c r="AE677" s="58" t="str">
        <f>YEAR(L677) &amp; " - " &amp; IF(MONTH(L677)&lt;=3, "1º Trimestre", IF(MONTH(L677)&lt;=6, "2º Trimestre", IF(MONTH(L677)&lt;=9, "3º Trimestre", IF(MONTH(L677)&lt;=12, "4º Trimestre"))))</f>
        <v>2023 - 2º Trimestre</v>
      </c>
      <c r="AF677" s="61">
        <f>CONTRATOS[[#This Row],[TÉRMINO]]-60</f>
        <v>45027</v>
      </c>
      <c r="AG677" s="116" t="str">
        <f>IF(Z677="","Sem informação", IF(Z677&lt;=AF677, "Dentro do prazo", "Fora do prazo"))</f>
        <v>Sem informação</v>
      </c>
      <c r="AH677" s="58" t="s">
        <v>1306</v>
      </c>
      <c r="AJ677" s="58" t="s">
        <v>1796</v>
      </c>
      <c r="AK677" s="58" t="s">
        <v>69</v>
      </c>
      <c r="AL677" s="58" t="s">
        <v>569</v>
      </c>
      <c r="AM677" s="115" t="s">
        <v>69</v>
      </c>
      <c r="AN677" s="115" t="s">
        <v>568</v>
      </c>
      <c r="AO677" s="172" t="s">
        <v>3329</v>
      </c>
      <c r="AP677" s="143">
        <f ca="1">CONTRATOS[[#This Row],[TÉRMINO]]-TODAY()</f>
        <v>-1087</v>
      </c>
      <c r="AQ677" s="58" t="str">
        <f>IF(YEAR(CONTRATOS[[#This Row],[TÉRMINO]])=2024,INT((MONTH(CONTRATOS[[#This Row],[TÉRMINO]])+2)/3),"")</f>
        <v/>
      </c>
      <c r="AR677" s="58"/>
      <c r="AS677" s="58" t="str">
        <f ca="1">IF(TODAY()-AB677&gt;365,"Iniciar Processo de Reajuste","Aguardar anualidade")</f>
        <v>Iniciar Processo de Reajuste</v>
      </c>
      <c r="AT677" s="58" t="str">
        <f>_xlfn.CONCAT(TEXT(B677,"000"),"/",C677)</f>
        <v>078/2021</v>
      </c>
      <c r="AU677" s="58"/>
      <c r="AV677" s="58" t="str" cm="1">
        <f t="array" ref="AV677">IF(CONTRATOS[[#This Row],[NOME DO FISCAL ]]="Sem indicação",
   CONTRATOS[[#This Row],[NOME DO FISCAL ]],
   _xlfn.LET(
      _xlpm.s, " "&amp;TRIM(CONTRATOS[[#This Row],[NOME DO FISCAL ]]),
      _xlpm.n, LEN(_xlpm.s)-1,
      _xlpm.idx, _xlfn.SEQUENCE(1,_xlpm.n),
      _xlpm.letras, IF(MID(_xlpm.s,_xlpm.idx,1)=" ", MID(_xlpm.s,_xlpm.idx+1,1), ""),
      _xlfn.TEXTJOIN("",TRUE,_xlpm.letras)
   )
)</f>
        <v>GHdSV</v>
      </c>
      <c r="AW677" s="57" t="str">
        <f>IF(CONTRATOS[[#This Row],[FISCAL DEMANDANTE]]="sem indicação",CONTRATOS[[#This Row],[FISCAL TECNICO]],CONTRATOS[[#This Row],[FISCAL DEMANDANTE]])</f>
        <v>Gabriel Henrique da Silva Ventura</v>
      </c>
      <c r="AX677" s="540" t="str" cm="1">
        <f t="array" ref="AX67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77" s="58" t="str">
        <f>_xlfn.CONCAT(CONTRATOS[[#This Row],[ARP ou CONTRATO]],CONTRATOS[[#This Row],[N°ANO]])</f>
        <v>Contrato078/2021</v>
      </c>
      <c r="AZ677" s="293" t="str">
        <f>IF(ISNUMBER(FIND("8.666",AA677)),
"Nos termos da Portaria n° 3.615/2021-GP, a prorrogação de contratos administrativos deverá ser instaurada com antecedência mínima de 60 (sessenta) dias do término da vigência, mediante envio do respectivo expediente à SEADM, via SEI.",
IF(ISNUMBER(FIND("14.133",AA677)),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77" s="556"/>
    </row>
    <row r="678" spans="1:53" ht="60">
      <c r="A678" s="58" t="s">
        <v>2276</v>
      </c>
      <c r="B678" s="68" t="s">
        <v>3746</v>
      </c>
      <c r="C678" s="69">
        <v>2021</v>
      </c>
      <c r="D678" s="57" t="s">
        <v>3747</v>
      </c>
      <c r="E678" s="58" t="s">
        <v>3748</v>
      </c>
      <c r="F678" s="59" t="s">
        <v>3749</v>
      </c>
      <c r="G678" s="115" t="s">
        <v>277</v>
      </c>
      <c r="H678" s="58" t="s">
        <v>1792</v>
      </c>
      <c r="I678" s="60" t="s">
        <v>3743</v>
      </c>
      <c r="J678" s="61">
        <v>44540</v>
      </c>
      <c r="K678" s="62" t="str">
        <f>TEXT(J678,"DD/MM/AA")</f>
        <v>10/12/21</v>
      </c>
      <c r="L678" s="61">
        <v>45087</v>
      </c>
      <c r="M678" s="63" t="str">
        <f>TEXT(L678,"DD/MM/AA")</f>
        <v>10/06/23</v>
      </c>
      <c r="N678" s="62">
        <f>_xlfn.DAYS(CONTRATOS[[#This Row],[TÉRMINO]],CONTRATOS[[#This Row],[INÍCIO]])</f>
        <v>547</v>
      </c>
      <c r="O678" s="64" t="str">
        <f ca="1">IF(ISBLANK(CONTRATOS[[#This Row],[TÉRMINO]]),"-",IF(ISNUMBER(CONTRATOS[[#This Row],[TÉRMINO]]),IF(CONTRATOS[[#This Row],[TÉRMINO]]&lt;TODAY(),"EXPIRADO",CONTRATOS[[#This Row],[TÉRMINO]]-TODAY()),"INDETERMINADO"))</f>
        <v>EXPIRADO</v>
      </c>
      <c r="P678" s="64" t="str">
        <f ca="1">IF(O678="EXPIRADO","EXPIRADO",(IF(O678&lt;=30,"INFERIOR A 30 DIAS",(IF(O678&lt;=60,"INFERIOR A 60 DIAS",(IF(O678&lt;=90,"INFERIOR A 90 DIAS",(IF(O678&lt;=120,"INFERIOR A 120 DIAS",(IF(O678&lt;150,"INFERIOR A 150 DIAS",(IF(O678=150,"150 DIAS","SUPERIOR A 150 DIAS")))))))))))))</f>
        <v>EXPIRADO</v>
      </c>
      <c r="Q678" s="64" t="str">
        <f ca="1">IF(CONTRATOS[[#This Row],[TÉRMINO]]="","VIGENTE",IF(CONTRATOS[[#This Row],[TÉRMINO]]&gt;=TODAY(),"VIGENTE","EXPIRADO"))</f>
        <v>EXPIRADO</v>
      </c>
      <c r="R678" s="72">
        <v>189377.8</v>
      </c>
      <c r="S678" s="65" t="s">
        <v>60</v>
      </c>
      <c r="T678" s="66">
        <f>IF(LEFT(AY678,3)="ARP",
    0,
    IFERROR(VLOOKUP(AY678,'M.11 Contratos execução'!A:V,17,FALSE),0)
)</f>
        <v>0</v>
      </c>
      <c r="U678" s="58" t="s">
        <v>61</v>
      </c>
      <c r="V678" s="58" t="s">
        <v>3750</v>
      </c>
      <c r="W678" s="96" t="str" cm="1">
        <f t="array" ref="W67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78" s="96">
        <f>CONTRATOS[[#This Row],[VALOR GLOBAL INICIAL]]</f>
        <v>189377.8</v>
      </c>
      <c r="Y678" s="67" t="s">
        <v>3751</v>
      </c>
      <c r="Z678" s="158"/>
      <c r="AA678" s="58" t="s">
        <v>64</v>
      </c>
      <c r="AB678" s="58"/>
      <c r="AC678" s="58"/>
      <c r="AD678" s="58" t="str">
        <f>IF(CONTRATOS[[#This Row],[DIAS_CONTRATO]]&lt;=1800,"PRAZO LEGAL",IF(CONTRATOS[[#This Row],[DIAS_CONTRATO]]&lt;=2130,"EXCEPCIONAL","EMERGENCIAL"))</f>
        <v>PRAZO LEGAL</v>
      </c>
      <c r="AE678" s="58" t="str">
        <f>YEAR(L678) &amp; " - " &amp; IF(MONTH(L678)&lt;=3, "1º Trimestre", IF(MONTH(L678)&lt;=6, "2º Trimestre", IF(MONTH(L678)&lt;=9, "3º Trimestre", IF(MONTH(L678)&lt;=12, "4º Trimestre"))))</f>
        <v>2023 - 2º Trimestre</v>
      </c>
      <c r="AF678" s="61">
        <f>CONTRATOS[[#This Row],[TÉRMINO]]-60</f>
        <v>45027</v>
      </c>
      <c r="AG678" s="116" t="str">
        <f>IF(Z678="","Sem informação", IF(Z678&lt;=AF678, "Dentro do prazo", "Fora do prazo"))</f>
        <v>Sem informação</v>
      </c>
      <c r="AH678" s="58" t="s">
        <v>1306</v>
      </c>
      <c r="AJ678" s="58" t="s">
        <v>1796</v>
      </c>
      <c r="AK678" s="58" t="s">
        <v>69</v>
      </c>
      <c r="AL678" s="58" t="s">
        <v>569</v>
      </c>
      <c r="AM678" s="115" t="s">
        <v>69</v>
      </c>
      <c r="AN678" s="115" t="s">
        <v>568</v>
      </c>
      <c r="AO678" s="172" t="s">
        <v>3229</v>
      </c>
      <c r="AP678" s="143">
        <f ca="1">CONTRATOS[[#This Row],[TÉRMINO]]-TODAY()</f>
        <v>-1087</v>
      </c>
      <c r="AQ678" s="58" t="str">
        <f>IF(YEAR(CONTRATOS[[#This Row],[TÉRMINO]])=2024,INT((MONTH(CONTRATOS[[#This Row],[TÉRMINO]])+2)/3),"")</f>
        <v/>
      </c>
      <c r="AR678" s="58"/>
      <c r="AS678" s="58" t="str">
        <f ca="1">IF(TODAY()-AB678&gt;365,"Iniciar Processo de Reajuste","Aguardar anualidade")</f>
        <v>Iniciar Processo de Reajuste</v>
      </c>
      <c r="AT678" s="58" t="str">
        <f>_xlfn.CONCAT(TEXT(B678,"000"),"/",C678)</f>
        <v>079/2021</v>
      </c>
      <c r="AU678" s="58"/>
      <c r="AV678" s="58" t="str" cm="1">
        <f t="array" ref="AV678">IF(CONTRATOS[[#This Row],[NOME DO FISCAL ]]="Sem indicação",
   CONTRATOS[[#This Row],[NOME DO FISCAL ]],
   _xlfn.LET(
      _xlpm.s, " "&amp;TRIM(CONTRATOS[[#This Row],[NOME DO FISCAL ]]),
      _xlpm.n, LEN(_xlpm.s)-1,
      _xlpm.idx, _xlfn.SEQUENCE(1,_xlpm.n),
      _xlpm.letras, IF(MID(_xlpm.s,_xlpm.idx,1)=" ", MID(_xlpm.s,_xlpm.idx+1,1), ""),
      _xlfn.TEXTJOIN("",TRUE,_xlpm.letras)
   )
)</f>
        <v>GHdSV</v>
      </c>
      <c r="AW678" s="57" t="str">
        <f>IF(CONTRATOS[[#This Row],[FISCAL DEMANDANTE]]="sem indicação",CONTRATOS[[#This Row],[FISCAL TECNICO]],CONTRATOS[[#This Row],[FISCAL DEMANDANTE]])</f>
        <v>Gabriel Henrique da Silva Ventura</v>
      </c>
      <c r="AX678" s="540" t="str" cm="1">
        <f t="array" ref="AX67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78" s="58" t="str">
        <f>_xlfn.CONCAT(CONTRATOS[[#This Row],[ARP ou CONTRATO]],CONTRATOS[[#This Row],[N°ANO]])</f>
        <v>Contrato079/2021</v>
      </c>
      <c r="AZ678" s="293" t="str">
        <f>IF(ISNUMBER(FIND("8.666",AA678)),
"Nos termos da Portaria n° 3.615/2021-GP, a prorrogação de contratos administrativos deverá ser instaurada com antecedência mínima de 60 (sessenta) dias do término da vigência, mediante envio do respectivo expediente à SEADM, via SEI.",
IF(ISNUMBER(FIND("14.133",AA678)),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78" s="556"/>
    </row>
    <row r="679" spans="1:53" ht="60">
      <c r="A679" s="58" t="s">
        <v>2276</v>
      </c>
      <c r="B679" s="68" t="s">
        <v>284</v>
      </c>
      <c r="C679" s="69">
        <v>2022</v>
      </c>
      <c r="D679" s="57" t="s">
        <v>3752</v>
      </c>
      <c r="E679" s="58" t="s">
        <v>3753</v>
      </c>
      <c r="F679" s="138" t="s">
        <v>3307</v>
      </c>
      <c r="G679" s="115" t="s">
        <v>1658</v>
      </c>
      <c r="H679" s="58" t="s">
        <v>132</v>
      </c>
      <c r="I679" s="60" t="s">
        <v>133</v>
      </c>
      <c r="J679" s="61">
        <v>44840</v>
      </c>
      <c r="K679" s="62" t="str">
        <f>TEXT(J679,"DD/MM/AA")</f>
        <v>06/10/22</v>
      </c>
      <c r="L679" s="61">
        <v>44840</v>
      </c>
      <c r="M679" s="63" t="str">
        <f>TEXT(L679,"DD/MM/AA")</f>
        <v>06/10/22</v>
      </c>
      <c r="N679" s="115">
        <f>_xlfn.DAYS(CONTRATOS[[#This Row],[TÉRMINO]],CONTRATOS[[#This Row],[INÍCIO]])</f>
        <v>0</v>
      </c>
      <c r="O679" s="64" t="str">
        <f ca="1">IF(ISBLANK(CONTRATOS[[#This Row],[TÉRMINO]]),"-",IF(ISNUMBER(CONTRATOS[[#This Row],[TÉRMINO]]),IF(CONTRATOS[[#This Row],[TÉRMINO]]&lt;TODAY(),"EXPIRADO",CONTRATOS[[#This Row],[TÉRMINO]]-TODAY()),"INDETERMINADO"))</f>
        <v>EXPIRADO</v>
      </c>
      <c r="P679" s="64" t="str">
        <f ca="1">IF(O679="EXPIRADO","EXPIRADO",(IF(O679&lt;=30,"INFERIOR A 30 DIAS",(IF(O679&lt;=60,"INFERIOR A 60 DIAS",(IF(O679&lt;=90,"INFERIOR A 90 DIAS",(IF(O679&lt;=120,"INFERIOR A 120 DIAS",(IF(O679&lt;150,"INFERIOR A 150 DIAS",(IF(O679=150,"150 DIAS","SUPERIOR A 150 DIAS")))))))))))))</f>
        <v>EXPIRADO</v>
      </c>
      <c r="Q679" s="64" t="str">
        <f ca="1">IF(CONTRATOS[[#This Row],[TÉRMINO]]="","VIGENTE",IF(CONTRATOS[[#This Row],[TÉRMINO]]&gt;=TODAY(),"VIGENTE","EXPIRADO"))</f>
        <v>EXPIRADO</v>
      </c>
      <c r="R679" s="72">
        <v>2989.61</v>
      </c>
      <c r="S679" s="65" t="s">
        <v>3303</v>
      </c>
      <c r="T679" s="66">
        <f>IF(LEFT(AY679,3)="ARP",
    0,
    IFERROR(VLOOKUP(AY679,'M.11 Contratos execução'!A:V,17,FALSE),0)
)</f>
        <v>0</v>
      </c>
      <c r="U679" s="58" t="s">
        <v>78</v>
      </c>
      <c r="V679" s="58" t="s">
        <v>3754</v>
      </c>
      <c r="W679" s="96" t="str" cm="1">
        <f t="array" ref="W67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79" s="96">
        <f>CONTRATOS[[#This Row],[VALOR GLOBAL INICIAL]]</f>
        <v>2989.61</v>
      </c>
      <c r="Y679" s="58"/>
      <c r="AA679" s="58" t="s">
        <v>64</v>
      </c>
      <c r="AB679" s="58"/>
      <c r="AC679" s="58"/>
      <c r="AD679" s="116" t="str">
        <f>IF(CONTRATOS[[#This Row],[DIAS_CONTRATO]]&lt;=1800,"PRAZO LEGAL",IF(CONTRATOS[[#This Row],[DIAS_CONTRATO]]&lt;=2130,"EXCEPCIONAL","EMERGENCIAL"))</f>
        <v>PRAZO LEGAL</v>
      </c>
      <c r="AE679" s="58" t="str">
        <f>YEAR(L679) &amp; " - " &amp; IF(MONTH(L679)&lt;=3, "1º Trimestre", IF(MONTH(L679)&lt;=6, "2º Trimestre", IF(MONTH(L679)&lt;=9, "3º Trimestre", IF(MONTH(L679)&lt;=12, "4º Trimestre"))))</f>
        <v>2022 - 4º Trimestre</v>
      </c>
      <c r="AF679" s="130">
        <f>CONTRATOS[[#This Row],[TÉRMINO]]-60</f>
        <v>44780</v>
      </c>
      <c r="AG679" s="116" t="str">
        <f>IF(Z679="","Sem informação", IF(Z679&lt;=AF679, "Dentro do prazo", "Fora do prazo"))</f>
        <v>Sem informação</v>
      </c>
      <c r="AH679" s="58"/>
      <c r="AJ679" s="58" t="s">
        <v>138</v>
      </c>
      <c r="AK679" s="58" t="s">
        <v>138</v>
      </c>
      <c r="AL679" s="58" t="s">
        <v>69</v>
      </c>
      <c r="AM679" s="115" t="s">
        <v>69</v>
      </c>
      <c r="AN679" s="115" t="s">
        <v>69</v>
      </c>
      <c r="AO679" s="134" t="s">
        <v>2457</v>
      </c>
      <c r="AP679" s="143">
        <f ca="1">CONTRATOS[[#This Row],[TÉRMINO]]-TODAY()</f>
        <v>-1334</v>
      </c>
      <c r="AQ679" s="58" t="str">
        <f>IF(YEAR(CONTRATOS[[#This Row],[TÉRMINO]])=2024,INT((MONTH(CONTRATOS[[#This Row],[TÉRMINO]])+2)/3),"")</f>
        <v/>
      </c>
      <c r="AR679" s="58"/>
      <c r="AS679" s="58" t="str">
        <f ca="1">IF(TODAY()-AB679&gt;365,"Iniciar Processo de Reajuste","Aguardar anualidade")</f>
        <v>Iniciar Processo de Reajuste</v>
      </c>
      <c r="AT679" s="58" t="str">
        <f>_xlfn.CONCAT(TEXT(B679,"000"),"/",C679)</f>
        <v>083/2022</v>
      </c>
      <c r="AU679" s="58"/>
      <c r="AV679" s="58" t="str" cm="1">
        <f t="array" ref="AV679">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79" s="57" t="str">
        <f>IF(CONTRATOS[[#This Row],[FISCAL DEMANDANTE]]="sem indicação",CONTRATOS[[#This Row],[FISCAL TECNICO]],CONTRATOS[[#This Row],[FISCAL DEMANDANTE]])</f>
        <v>Jose Nasareno de Macedo Silva</v>
      </c>
      <c r="AX679" s="540" t="str" cm="1">
        <f t="array" ref="AX67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79" s="58" t="str">
        <f>_xlfn.CONCAT(CONTRATOS[[#This Row],[ARP ou CONTRATO]],CONTRATOS[[#This Row],[N°ANO]])</f>
        <v>Contrato083/2022</v>
      </c>
      <c r="AZ679" s="293" t="str">
        <f>IF(ISNUMBER(FIND("8.666",AA679)),
"Nos termos da Portaria n° 3.615/2021-GP, a prorrogação de contratos administrativos deverá ser instaurada com antecedência mínima de 60 (sessenta) dias do término da vigência, mediante envio do respectivo expediente à SEADM, via SEI.",
IF(ISNUMBER(FIND("14.133",AA679)),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79" s="556"/>
    </row>
    <row r="680" spans="1:53" ht="60">
      <c r="A680" s="58" t="s">
        <v>2276</v>
      </c>
      <c r="B680" s="68" t="s">
        <v>881</v>
      </c>
      <c r="C680" s="69" t="s">
        <v>2348</v>
      </c>
      <c r="D680" s="57" t="s">
        <v>894</v>
      </c>
      <c r="E680" s="58" t="s">
        <v>902</v>
      </c>
      <c r="F680" s="59" t="s">
        <v>3755</v>
      </c>
      <c r="G680" s="115" t="s">
        <v>57</v>
      </c>
      <c r="H680" s="58" t="s">
        <v>58</v>
      </c>
      <c r="I680" s="60" t="s">
        <v>3756</v>
      </c>
      <c r="J680" s="61">
        <v>43451</v>
      </c>
      <c r="K680" s="62" t="str">
        <f>TEXT(J680,"DD/MM/AA")</f>
        <v>17/12/18</v>
      </c>
      <c r="L680" s="61">
        <v>44912</v>
      </c>
      <c r="M680" s="63" t="str">
        <f>TEXT(L680,"DD/MM/AA")</f>
        <v>17/12/22</v>
      </c>
      <c r="N680" s="62">
        <f>_xlfn.DAYS(CONTRATOS[[#This Row],[TÉRMINO]],CONTRATOS[[#This Row],[INÍCIO]])</f>
        <v>1461</v>
      </c>
      <c r="O680" s="64" t="str">
        <f ca="1">IF(ISBLANK(CONTRATOS[[#This Row],[TÉRMINO]]),"-",IF(ISNUMBER(CONTRATOS[[#This Row],[TÉRMINO]]),IF(CONTRATOS[[#This Row],[TÉRMINO]]&lt;TODAY(),"EXPIRADO",CONTRATOS[[#This Row],[TÉRMINO]]-TODAY()),"INDETERMINADO"))</f>
        <v>EXPIRADO</v>
      </c>
      <c r="P680" s="64" t="str">
        <f ca="1">IF(O680="EXPIRADO","EXPIRADO",(IF(O680&lt;=30,"INFERIOR A 30 DIAS",(IF(O680&lt;=60,"INFERIOR A 60 DIAS",(IF(O680&lt;=90,"INFERIOR A 90 DIAS",(IF(O680&lt;=120,"INFERIOR A 120 DIAS",(IF(O680&lt;150,"INFERIOR A 150 DIAS",(IF(O680=150,"150 DIAS","SUPERIOR A 150 DIAS")))))))))))))</f>
        <v>EXPIRADO</v>
      </c>
      <c r="Q680" s="64" t="str">
        <f ca="1">IF(CONTRATOS[[#This Row],[TÉRMINO]]="","VIGENTE",IF(CONTRATOS[[#This Row],[TÉRMINO]]&gt;=TODAY(),"VIGENTE","EXPIRADO"))</f>
        <v>EXPIRADO</v>
      </c>
      <c r="R680" s="72">
        <v>3350401.21</v>
      </c>
      <c r="S680" s="65" t="s">
        <v>60</v>
      </c>
      <c r="T680" s="66">
        <f>IF(LEFT(AY680,3)="ARP",
    0,
    IFERROR(VLOOKUP(AY680,'M.11 Contratos execução'!A:V,17,FALSE),0)
)</f>
        <v>0</v>
      </c>
      <c r="U680" s="58" t="s">
        <v>98</v>
      </c>
      <c r="V680" s="58" t="s">
        <v>3757</v>
      </c>
      <c r="W680" s="96" t="str" cm="1">
        <f t="array" ref="W68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80" s="96">
        <f>CONTRATOS[[#This Row],[VALOR GLOBAL INICIAL]]</f>
        <v>3350401.21</v>
      </c>
      <c r="Y680" s="67" t="s">
        <v>3758</v>
      </c>
      <c r="Z680" s="158"/>
      <c r="AA680" s="58" t="s">
        <v>64</v>
      </c>
      <c r="AB680" s="58"/>
      <c r="AC680" s="58"/>
      <c r="AD680" s="58" t="str">
        <f>IF(CONTRATOS[[#This Row],[DIAS_CONTRATO]]&lt;=1800,"PRAZO LEGAL",IF(CONTRATOS[[#This Row],[DIAS_CONTRATO]]&lt;=2130,"EXCEPCIONAL","EMERGENCIAL"))</f>
        <v>PRAZO LEGAL</v>
      </c>
      <c r="AE680" s="58" t="str">
        <f>YEAR(L680) &amp; " - " &amp; IF(MONTH(L680)&lt;=3, "1º Trimestre", IF(MONTH(L680)&lt;=6, "2º Trimestre", IF(MONTH(L680)&lt;=9, "3º Trimestre", IF(MONTH(L680)&lt;=12, "4º Trimestre"))))</f>
        <v>2022 - 4º Trimestre</v>
      </c>
      <c r="AF680" s="61">
        <f>CONTRATOS[[#This Row],[TÉRMINO]]-60</f>
        <v>44852</v>
      </c>
      <c r="AG680" s="116" t="str">
        <f>IF(Z680="","Sem informação", IF(Z680&lt;=AF680, "Dentro do prazo", "Fora do prazo"))</f>
        <v>Sem informação</v>
      </c>
      <c r="AH680" s="58" t="s">
        <v>1306</v>
      </c>
      <c r="AJ680" s="58" t="s">
        <v>3759</v>
      </c>
      <c r="AK680" s="58" t="s">
        <v>3760</v>
      </c>
      <c r="AL680" s="58" t="s">
        <v>337</v>
      </c>
      <c r="AM680" s="58" t="s">
        <v>69</v>
      </c>
      <c r="AN680" s="58" t="s">
        <v>69</v>
      </c>
      <c r="AO680" s="134" t="s">
        <v>3761</v>
      </c>
      <c r="AP680" s="143">
        <f ca="1">CONTRATOS[[#This Row],[TÉRMINO]]-TODAY()</f>
        <v>-1262</v>
      </c>
      <c r="AQ680" s="58" t="str">
        <f>IF(YEAR(CONTRATOS[[#This Row],[TÉRMINO]])=2024,INT((MONTH(CONTRATOS[[#This Row],[TÉRMINO]])+2)/3),"")</f>
        <v/>
      </c>
      <c r="AR680" s="58"/>
      <c r="AS680" s="58" t="str">
        <f ca="1">IF(TODAY()-AB680&gt;365,"Iniciar Processo de Reajuste","Aguardar anualidade")</f>
        <v>Iniciar Processo de Reajuste</v>
      </c>
      <c r="AT680" s="58" t="str">
        <f>_xlfn.CONCAT(TEXT(B680,"000"),"/",C680)</f>
        <v>084/2018</v>
      </c>
      <c r="AU680" s="58"/>
      <c r="AV680" s="58" t="str" cm="1">
        <f t="array" ref="AV680">IF(CONTRATOS[[#This Row],[NOME DO FISCAL ]]="Sem indicação",
   CONTRATOS[[#This Row],[NOME DO FISCAL ]],
   _xlfn.LET(
      _xlpm.s, " "&amp;TRIM(CONTRATOS[[#This Row],[NOME DO FISCAL ]]),
      _xlpm.n, LEN(_xlpm.s)-1,
      _xlpm.idx, _xlfn.SEQUENCE(1,_xlpm.n),
      _xlpm.letras, IF(MID(_xlpm.s,_xlpm.idx,1)=" ", MID(_xlpm.s,_xlpm.idx+1,1), ""),
      _xlfn.TEXTJOIN("",TRUE,_xlpm.letras)
   )
)</f>
        <v>BLdSB</v>
      </c>
      <c r="AW680" s="57" t="str">
        <f>IF(CONTRATOS[[#This Row],[FISCAL DEMANDANTE]]="sem indicação",CONTRATOS[[#This Row],[FISCAL TECNICO]],CONTRATOS[[#This Row],[FISCAL DEMANDANTE]])</f>
        <v>Bruno Lopes de Souza Benchimol</v>
      </c>
      <c r="AX680" s="540" t="str" cm="1">
        <f t="array" ref="AX68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80" s="58" t="str">
        <f>_xlfn.CONCAT(CONTRATOS[[#This Row],[ARP ou CONTRATO]],CONTRATOS[[#This Row],[N°ANO]])</f>
        <v>Contrato084/2018</v>
      </c>
      <c r="AZ680" s="293" t="str">
        <f>IF(ISNUMBER(FIND("8.666",AA680)),
"Nos termos da Portaria n° 3.615/2021-GP, a prorrogação de contratos administrativos deverá ser instaurada com antecedência mínima de 60 (sessenta) dias do término da vigência, mediante envio do respectivo expediente à SEADM, via SEI.",
IF(ISNUMBER(FIND("14.133",AA680)),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80" s="556"/>
    </row>
    <row r="681" spans="1:53" ht="60">
      <c r="A681" s="58" t="s">
        <v>2276</v>
      </c>
      <c r="B681" s="68" t="s">
        <v>1534</v>
      </c>
      <c r="C681" s="69" t="s">
        <v>2348</v>
      </c>
      <c r="D681" s="57" t="s">
        <v>3762</v>
      </c>
      <c r="E681" s="58" t="s">
        <v>3763</v>
      </c>
      <c r="F681" s="59" t="s">
        <v>3764</v>
      </c>
      <c r="G681" s="115" t="s">
        <v>144</v>
      </c>
      <c r="H681" s="58" t="s">
        <v>58</v>
      </c>
      <c r="I681" s="60" t="s">
        <v>3765</v>
      </c>
      <c r="J681" s="61">
        <v>43453</v>
      </c>
      <c r="K681" s="62" t="str">
        <f>TEXT(J681,"DD/MM/AA")</f>
        <v>19/12/18</v>
      </c>
      <c r="L681" s="61">
        <v>44914</v>
      </c>
      <c r="M681" s="63" t="str">
        <f>TEXT(L681,"DD/MM/AA")</f>
        <v>19/12/22</v>
      </c>
      <c r="N681" s="62">
        <f>_xlfn.DAYS(CONTRATOS[[#This Row],[TÉRMINO]],CONTRATOS[[#This Row],[INÍCIO]])</f>
        <v>1461</v>
      </c>
      <c r="O681" s="64" t="str">
        <f ca="1">IF(ISBLANK(CONTRATOS[[#This Row],[TÉRMINO]]),"-",IF(ISNUMBER(CONTRATOS[[#This Row],[TÉRMINO]]),IF(CONTRATOS[[#This Row],[TÉRMINO]]&lt;TODAY(),"EXPIRADO",CONTRATOS[[#This Row],[TÉRMINO]]-TODAY()),"INDETERMINADO"))</f>
        <v>EXPIRADO</v>
      </c>
      <c r="P681" s="64" t="str">
        <f ca="1">IF(O681="EXPIRADO","EXPIRADO",(IF(O681&lt;=30,"INFERIOR A 30 DIAS",(IF(O681&lt;=60,"INFERIOR A 60 DIAS",(IF(O681&lt;=90,"INFERIOR A 90 DIAS",(IF(O681&lt;=120,"INFERIOR A 120 DIAS",(IF(O681&lt;150,"INFERIOR A 150 DIAS",(IF(O681=150,"150 DIAS","SUPERIOR A 150 DIAS")))))))))))))</f>
        <v>EXPIRADO</v>
      </c>
      <c r="Q681" s="64" t="str">
        <f ca="1">IF(CONTRATOS[[#This Row],[TÉRMINO]]="","VIGENTE",IF(CONTRATOS[[#This Row],[TÉRMINO]]&gt;=TODAY(),"VIGENTE","EXPIRADO"))</f>
        <v>EXPIRADO</v>
      </c>
      <c r="R681" s="72">
        <v>610000</v>
      </c>
      <c r="S681" s="65" t="s">
        <v>60</v>
      </c>
      <c r="T681" s="66">
        <f>IF(LEFT(AY681,3)="ARP",
    0,
    IFERROR(VLOOKUP(AY681,'M.11 Contratos execução'!A:V,17,FALSE),0)
)</f>
        <v>0</v>
      </c>
      <c r="U681" s="58" t="s">
        <v>98</v>
      </c>
      <c r="V681" s="58" t="s">
        <v>3766</v>
      </c>
      <c r="W681" s="96" t="str" cm="1">
        <f t="array" ref="W68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81" s="96">
        <f>CONTRATOS[[#This Row],[VALOR GLOBAL INICIAL]]</f>
        <v>610000</v>
      </c>
      <c r="Y681" s="67" t="s">
        <v>3767</v>
      </c>
      <c r="Z681" s="158"/>
      <c r="AA681" s="58" t="s">
        <v>64</v>
      </c>
      <c r="AB681" s="58"/>
      <c r="AC681" s="58"/>
      <c r="AD681" s="58" t="str">
        <f>IF(CONTRATOS[[#This Row],[DIAS_CONTRATO]]&lt;=1800,"PRAZO LEGAL",IF(CONTRATOS[[#This Row],[DIAS_CONTRATO]]&lt;=2130,"EXCEPCIONAL","EMERGENCIAL"))</f>
        <v>PRAZO LEGAL</v>
      </c>
      <c r="AE681" s="58" t="str">
        <f>YEAR(L681) &amp; " - " &amp; IF(MONTH(L681)&lt;=3, "1º Trimestre", IF(MONTH(L681)&lt;=6, "2º Trimestre", IF(MONTH(L681)&lt;=9, "3º Trimestre", IF(MONTH(L681)&lt;=12, "4º Trimestre"))))</f>
        <v>2022 - 4º Trimestre</v>
      </c>
      <c r="AF681" s="61">
        <f>CONTRATOS[[#This Row],[TÉRMINO]]-60</f>
        <v>44854</v>
      </c>
      <c r="AG681" s="116" t="str">
        <f>IF(Z681="","Sem informação", IF(Z681&lt;=AF681, "Dentro do prazo", "Fora do prazo"))</f>
        <v>Sem informação</v>
      </c>
      <c r="AH681" s="58" t="s">
        <v>1306</v>
      </c>
      <c r="AJ681" s="58" t="s">
        <v>3760</v>
      </c>
      <c r="AK681" s="58" t="s">
        <v>337</v>
      </c>
      <c r="AL681" s="58" t="s">
        <v>69</v>
      </c>
      <c r="AM681" s="58" t="s">
        <v>69</v>
      </c>
      <c r="AN681" s="58" t="s">
        <v>69</v>
      </c>
      <c r="AO681" s="134" t="s">
        <v>3768</v>
      </c>
      <c r="AP681" s="143">
        <f ca="1">CONTRATOS[[#This Row],[TÉRMINO]]-TODAY()</f>
        <v>-1260</v>
      </c>
      <c r="AQ681" s="58" t="str">
        <f>IF(YEAR(CONTRATOS[[#This Row],[TÉRMINO]])=2024,INT((MONTH(CONTRATOS[[#This Row],[TÉRMINO]])+2)/3),"")</f>
        <v/>
      </c>
      <c r="AR681" s="58"/>
      <c r="AS681" s="58" t="str">
        <f ca="1">IF(TODAY()-AB681&gt;365,"Iniciar Processo de Reajuste","Aguardar anualidade")</f>
        <v>Iniciar Processo de Reajuste</v>
      </c>
      <c r="AT681" s="58" t="str">
        <f>_xlfn.CONCAT(TEXT(B681,"000"),"/",C681)</f>
        <v>085/2018</v>
      </c>
      <c r="AU681" s="58"/>
      <c r="AV681" s="58" t="str" cm="1">
        <f t="array" ref="AV681">IF(CONTRATOS[[#This Row],[NOME DO FISCAL ]]="Sem indicação",
   CONTRATOS[[#This Row],[NOME DO FISCAL ]],
   _xlfn.LET(
      _xlpm.s, " "&amp;TRIM(CONTRATOS[[#This Row],[NOME DO FISCAL ]]),
      _xlpm.n, LEN(_xlpm.s)-1,
      _xlpm.idx, _xlfn.SEQUENCE(1,_xlpm.n),
      _xlpm.letras, IF(MID(_xlpm.s,_xlpm.idx,1)=" ", MID(_xlpm.s,_xlpm.idx+1,1), ""),
      _xlfn.TEXTJOIN("",TRUE,_xlpm.letras)
   )
)</f>
        <v>DAF</v>
      </c>
      <c r="AW681" s="57" t="str">
        <f>IF(CONTRATOS[[#This Row],[FISCAL DEMANDANTE]]="sem indicação",CONTRATOS[[#This Row],[FISCAL TECNICO]],CONTRATOS[[#This Row],[FISCAL DEMANDANTE]])</f>
        <v xml:space="preserve">Daniel Azevedo Ferreira </v>
      </c>
      <c r="AX681" s="540" t="str" cm="1">
        <f t="array" ref="AX68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81" s="58" t="str">
        <f>_xlfn.CONCAT(CONTRATOS[[#This Row],[ARP ou CONTRATO]],CONTRATOS[[#This Row],[N°ANO]])</f>
        <v>Contrato085/2018</v>
      </c>
      <c r="AZ681" s="293" t="str">
        <f>IF(ISNUMBER(FIND("8.666",AA681)),
"Nos termos da Portaria n° 3.615/2021-GP, a prorrogação de contratos administrativos deverá ser instaurada com antecedência mínima de 60 (sessenta) dias do término da vigência, mediante envio do respectivo expediente à SEADM, via SEI.",
IF(ISNUMBER(FIND("14.133",AA681)),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81" s="556"/>
    </row>
    <row r="682" spans="1:53" ht="84">
      <c r="A682" s="58" t="s">
        <v>2276</v>
      </c>
      <c r="B682" s="68" t="s">
        <v>1534</v>
      </c>
      <c r="C682" s="69">
        <v>2021</v>
      </c>
      <c r="D682" s="57" t="s">
        <v>3769</v>
      </c>
      <c r="E682" s="58" t="s">
        <v>3770</v>
      </c>
      <c r="F682" s="59" t="s">
        <v>3771</v>
      </c>
      <c r="G682" s="115" t="s">
        <v>76</v>
      </c>
      <c r="H682" s="58" t="s">
        <v>111</v>
      </c>
      <c r="I682" s="60" t="s">
        <v>3772</v>
      </c>
      <c r="J682" s="61">
        <v>44539</v>
      </c>
      <c r="K682" s="62" t="str">
        <f>TEXT(J682,"DD/MM/AA")</f>
        <v>09/12/21</v>
      </c>
      <c r="L682" s="61">
        <v>44904</v>
      </c>
      <c r="M682" s="63" t="str">
        <f>TEXT(L682,"DD/MM/AA")</f>
        <v>09/12/22</v>
      </c>
      <c r="N682" s="62">
        <f>_xlfn.DAYS(CONTRATOS[[#This Row],[TÉRMINO]],CONTRATOS[[#This Row],[INÍCIO]])</f>
        <v>365</v>
      </c>
      <c r="O682" s="64" t="str">
        <f ca="1">IF(ISBLANK(CONTRATOS[[#This Row],[TÉRMINO]]),"-",IF(ISNUMBER(CONTRATOS[[#This Row],[TÉRMINO]]),IF(CONTRATOS[[#This Row],[TÉRMINO]]&lt;TODAY(),"EXPIRADO",CONTRATOS[[#This Row],[TÉRMINO]]-TODAY()),"INDETERMINADO"))</f>
        <v>EXPIRADO</v>
      </c>
      <c r="P682" s="64" t="str">
        <f ca="1">IF(O682="EXPIRADO","EXPIRADO",(IF(O682&lt;=30,"INFERIOR A 30 DIAS",(IF(O682&lt;=60,"INFERIOR A 60 DIAS",(IF(O682&lt;=90,"INFERIOR A 90 DIAS",(IF(O682&lt;=120,"INFERIOR A 120 DIAS",(IF(O682&lt;150,"INFERIOR A 150 DIAS",(IF(O682=150,"150 DIAS","SUPERIOR A 150 DIAS")))))))))))))</f>
        <v>EXPIRADO</v>
      </c>
      <c r="Q682" s="64" t="str">
        <f ca="1">IF(CONTRATOS[[#This Row],[TÉRMINO]]="","VIGENTE",IF(CONTRATOS[[#This Row],[TÉRMINO]]&gt;=TODAY(),"VIGENTE","EXPIRADO"))</f>
        <v>EXPIRADO</v>
      </c>
      <c r="R682" s="72">
        <v>19350</v>
      </c>
      <c r="S682" s="65" t="s">
        <v>60</v>
      </c>
      <c r="T682" s="66">
        <f>IF(LEFT(AY682,3)="ARP",
    0,
    IFERROR(VLOOKUP(AY682,'M.11 Contratos execução'!A:V,17,FALSE),0)
)</f>
        <v>0</v>
      </c>
      <c r="U682" s="58" t="s">
        <v>78</v>
      </c>
      <c r="V682" s="58" t="s">
        <v>3773</v>
      </c>
      <c r="W682" s="96" t="str" cm="1">
        <f t="array" ref="W68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82" s="96">
        <f>CONTRATOS[[#This Row],[VALOR GLOBAL INICIAL]]</f>
        <v>19350</v>
      </c>
      <c r="Y682" s="133" t="s">
        <v>3774</v>
      </c>
      <c r="Z682" s="158"/>
      <c r="AA682" s="58" t="s">
        <v>64</v>
      </c>
      <c r="AB682" s="58"/>
      <c r="AC682" s="58"/>
      <c r="AD682" s="58" t="str">
        <f>IF(CONTRATOS[[#This Row],[DIAS_CONTRATO]]&lt;=1800,"PRAZO LEGAL",IF(CONTRATOS[[#This Row],[DIAS_CONTRATO]]&lt;=2130,"EXCEPCIONAL","EMERGENCIAL"))</f>
        <v>PRAZO LEGAL</v>
      </c>
      <c r="AE682" s="58" t="str">
        <f>YEAR(L682) &amp; " - " &amp; IF(MONTH(L682)&lt;=3, "1º Trimestre", IF(MONTH(L682)&lt;=6, "2º Trimestre", IF(MONTH(L682)&lt;=9, "3º Trimestre", IF(MONTH(L682)&lt;=12, "4º Trimestre"))))</f>
        <v>2022 - 4º Trimestre</v>
      </c>
      <c r="AF682" s="61">
        <f>CONTRATOS[[#This Row],[TÉRMINO]]-60</f>
        <v>44844</v>
      </c>
      <c r="AG682" s="116" t="str">
        <f>IF(Z682="","Sem informação", IF(Z682&lt;=AF682, "Dentro do prazo", "Fora do prazo"))</f>
        <v>Sem informação</v>
      </c>
      <c r="AH682" s="58" t="s">
        <v>1306</v>
      </c>
      <c r="AJ682" s="58" t="s">
        <v>86</v>
      </c>
      <c r="AK682" s="58" t="s">
        <v>271</v>
      </c>
      <c r="AL682" s="58" t="s">
        <v>271</v>
      </c>
      <c r="AM682" s="115" t="s">
        <v>69</v>
      </c>
      <c r="AN682" s="115" t="s">
        <v>69</v>
      </c>
      <c r="AO682" s="172" t="s">
        <v>3775</v>
      </c>
      <c r="AP682" s="143">
        <f ca="1">CONTRATOS[[#This Row],[TÉRMINO]]-TODAY()</f>
        <v>-1270</v>
      </c>
      <c r="AQ682" s="58" t="str">
        <f>IF(YEAR(CONTRATOS[[#This Row],[TÉRMINO]])=2024,INT((MONTH(CONTRATOS[[#This Row],[TÉRMINO]])+2)/3),"")</f>
        <v/>
      </c>
      <c r="AR682" s="58"/>
      <c r="AS682" s="58" t="str">
        <f ca="1">IF(TODAY()-AB682&gt;365,"Iniciar Processo de Reajuste","Aguardar anualidade")</f>
        <v>Iniciar Processo de Reajuste</v>
      </c>
      <c r="AT682" s="58" t="str">
        <f>_xlfn.CONCAT(TEXT(B682,"000"),"/",C682)</f>
        <v>085/2021</v>
      </c>
      <c r="AU682" s="58"/>
      <c r="AV682" s="58" t="str" cm="1">
        <f t="array" ref="AV682">IF(CONTRATOS[[#This Row],[NOME DO FISCAL ]]="Sem indicação",
   CONTRATOS[[#This Row],[NOME DO FISCAL ]],
   _xlfn.LET(
      _xlpm.s, " "&amp;TRIM(CONTRATOS[[#This Row],[NOME DO FISCAL ]]),
      _xlpm.n, LEN(_xlpm.s)-1,
      _xlpm.idx, _xlfn.SEQUENCE(1,_xlpm.n),
      _xlpm.letras, IF(MID(_xlpm.s,_xlpm.idx,1)=" ", MID(_xlpm.s,_xlpm.idx+1,1), ""),
      _xlfn.TEXTJOIN("",TRUE,_xlpm.letras)
   )
)</f>
        <v>TdSS</v>
      </c>
      <c r="AW682" s="57" t="str">
        <f>IF(CONTRATOS[[#This Row],[FISCAL DEMANDANTE]]="sem indicação",CONTRATOS[[#This Row],[FISCAL TECNICO]],CONTRATOS[[#This Row],[FISCAL DEMANDANTE]])</f>
        <v>Thiago da Silva Soares</v>
      </c>
      <c r="AX682" s="540" t="str" cm="1">
        <f t="array" ref="AX68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82" s="58" t="str">
        <f>_xlfn.CONCAT(CONTRATOS[[#This Row],[ARP ou CONTRATO]],CONTRATOS[[#This Row],[N°ANO]])</f>
        <v>Contrato085/2021</v>
      </c>
      <c r="AZ682" s="293" t="str">
        <f>IF(ISNUMBER(FIND("8.666",AA682)),
"Nos termos da Portaria n° 3.615/2021-GP, a prorrogação de contratos administrativos deverá ser instaurada com antecedência mínima de 60 (sessenta) dias do término da vigência, mediante envio do respectivo expediente à SEADM, via SEI.",
IF(ISNUMBER(FIND("14.133",AA682)),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82" s="556"/>
    </row>
    <row r="683" spans="1:53" ht="60">
      <c r="A683" s="58" t="s">
        <v>2276</v>
      </c>
      <c r="B683" s="68" t="s">
        <v>1534</v>
      </c>
      <c r="C683" s="69">
        <v>2022</v>
      </c>
      <c r="D683" s="57" t="s">
        <v>3776</v>
      </c>
      <c r="E683" s="58" t="s">
        <v>3777</v>
      </c>
      <c r="F683" s="59" t="s">
        <v>3307</v>
      </c>
      <c r="G683" s="115" t="s">
        <v>1658</v>
      </c>
      <c r="H683" s="58" t="s">
        <v>132</v>
      </c>
      <c r="I683" s="60" t="s">
        <v>133</v>
      </c>
      <c r="J683" s="61">
        <v>44839</v>
      </c>
      <c r="K683" s="62" t="str">
        <f>TEXT(J683,"DD/MM/AA")</f>
        <v>05/10/22</v>
      </c>
      <c r="L683" s="61">
        <v>44839</v>
      </c>
      <c r="M683" s="63" t="str">
        <f>TEXT(L683,"DD/MM/AA")</f>
        <v>05/10/22</v>
      </c>
      <c r="N683" s="115">
        <f>_xlfn.DAYS(CONTRATOS[[#This Row],[TÉRMINO]],CONTRATOS[[#This Row],[INÍCIO]])</f>
        <v>0</v>
      </c>
      <c r="O683" s="64" t="str">
        <f ca="1">IF(ISBLANK(CONTRATOS[[#This Row],[TÉRMINO]]),"-",IF(ISNUMBER(CONTRATOS[[#This Row],[TÉRMINO]]),IF(CONTRATOS[[#This Row],[TÉRMINO]]&lt;TODAY(),"EXPIRADO",CONTRATOS[[#This Row],[TÉRMINO]]-TODAY()),"INDETERMINADO"))</f>
        <v>EXPIRADO</v>
      </c>
      <c r="P683" s="64" t="str">
        <f ca="1">IF(O683="EXPIRADO","EXPIRADO",(IF(O683&lt;=30,"INFERIOR A 30 DIAS",(IF(O683&lt;=60,"INFERIOR A 60 DIAS",(IF(O683&lt;=90,"INFERIOR A 90 DIAS",(IF(O683&lt;=120,"INFERIOR A 120 DIAS",(IF(O683&lt;150,"INFERIOR A 150 DIAS",(IF(O683=150,"150 DIAS","SUPERIOR A 150 DIAS")))))))))))))</f>
        <v>EXPIRADO</v>
      </c>
      <c r="Q683" s="64" t="str">
        <f ca="1">IF(CONTRATOS[[#This Row],[TÉRMINO]]="","VIGENTE",IF(CONTRATOS[[#This Row],[TÉRMINO]]&gt;=TODAY(),"VIGENTE","EXPIRADO"))</f>
        <v>EXPIRADO</v>
      </c>
      <c r="R683" s="72">
        <v>1867.12</v>
      </c>
      <c r="S683" s="65" t="s">
        <v>3303</v>
      </c>
      <c r="T683" s="66">
        <f>IF(LEFT(AY683,3)="ARP",
    0,
    IFERROR(VLOOKUP(AY683,'M.11 Contratos execução'!A:V,17,FALSE),0)
)</f>
        <v>0</v>
      </c>
      <c r="U683" s="58" t="s">
        <v>78</v>
      </c>
      <c r="V683" s="58" t="s">
        <v>3778</v>
      </c>
      <c r="W683" s="96" t="str" cm="1">
        <f t="array" ref="W68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83" s="96">
        <f>CONTRATOS[[#This Row],[VALOR GLOBAL INICIAL]]</f>
        <v>1867.12</v>
      </c>
      <c r="Y683" s="67"/>
      <c r="AA683" s="58" t="s">
        <v>64</v>
      </c>
      <c r="AB683" s="58"/>
      <c r="AC683" s="58"/>
      <c r="AD683" s="116" t="str">
        <f>IF(CONTRATOS[[#This Row],[DIAS_CONTRATO]]&lt;=1800,"PRAZO LEGAL",IF(CONTRATOS[[#This Row],[DIAS_CONTRATO]]&lt;=2130,"EXCEPCIONAL","EMERGENCIAL"))</f>
        <v>PRAZO LEGAL</v>
      </c>
      <c r="AE683" s="58" t="str">
        <f>YEAR(L683) &amp; " - " &amp; IF(MONTH(L683)&lt;=3, "1º Trimestre", IF(MONTH(L683)&lt;=6, "2º Trimestre", IF(MONTH(L683)&lt;=9, "3º Trimestre", IF(MONTH(L683)&lt;=12, "4º Trimestre"))))</f>
        <v>2022 - 4º Trimestre</v>
      </c>
      <c r="AF683" s="130">
        <f>CONTRATOS[[#This Row],[TÉRMINO]]-60</f>
        <v>44779</v>
      </c>
      <c r="AG683" s="116" t="str">
        <f>IF(Z683="","Sem informação", IF(Z683&lt;=AF683, "Dentro do prazo", "Fora do prazo"))</f>
        <v>Sem informação</v>
      </c>
      <c r="AH683" s="58"/>
      <c r="AJ683" s="58" t="s">
        <v>138</v>
      </c>
      <c r="AK683" s="58" t="s">
        <v>138</v>
      </c>
      <c r="AL683" s="58" t="s">
        <v>69</v>
      </c>
      <c r="AM683" s="115" t="s">
        <v>69</v>
      </c>
      <c r="AN683" s="115" t="s">
        <v>69</v>
      </c>
      <c r="AO683" s="134" t="s">
        <v>2457</v>
      </c>
      <c r="AP683" s="143">
        <f ca="1">CONTRATOS[[#This Row],[TÉRMINO]]-TODAY()</f>
        <v>-1335</v>
      </c>
      <c r="AQ683" s="58" t="str">
        <f>IF(YEAR(CONTRATOS[[#This Row],[TÉRMINO]])=2024,INT((MONTH(CONTRATOS[[#This Row],[TÉRMINO]])+2)/3),"")</f>
        <v/>
      </c>
      <c r="AR683" s="58"/>
      <c r="AS683" s="58" t="str">
        <f ca="1">IF(TODAY()-AB683&gt;365,"Iniciar Processo de Reajuste","Aguardar anualidade")</f>
        <v>Iniciar Processo de Reajuste</v>
      </c>
      <c r="AT683" s="58" t="str">
        <f>_xlfn.CONCAT(TEXT(B683,"000"),"/",C683)</f>
        <v>085/2022</v>
      </c>
      <c r="AU683" s="58"/>
      <c r="AV683" s="58" t="str" cm="1">
        <f t="array" ref="AV683">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83" s="57" t="str">
        <f>IF(CONTRATOS[[#This Row],[FISCAL DEMANDANTE]]="sem indicação",CONTRATOS[[#This Row],[FISCAL TECNICO]],CONTRATOS[[#This Row],[FISCAL DEMANDANTE]])</f>
        <v>Jose Nasareno de Macedo Silva</v>
      </c>
      <c r="AX683" s="540" t="str" cm="1">
        <f t="array" ref="AX68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83" s="58" t="str">
        <f>_xlfn.CONCAT(CONTRATOS[[#This Row],[ARP ou CONTRATO]],CONTRATOS[[#This Row],[N°ANO]])</f>
        <v>Contrato085/2022</v>
      </c>
      <c r="AZ683" s="293" t="str">
        <f>IF(ISNUMBER(FIND("8.666",AA683)),
"Nos termos da Portaria n° 3.615/2021-GP, a prorrogação de contratos administrativos deverá ser instaurada com antecedência mínima de 60 (sessenta) dias do término da vigência, mediante envio do respectivo expediente à SEADM, via SEI.",
IF(ISNUMBER(FIND("14.133",AA683)),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83" s="556"/>
    </row>
    <row r="684" spans="1:53" ht="60">
      <c r="A684" s="58" t="s">
        <v>2276</v>
      </c>
      <c r="B684" s="68" t="s">
        <v>2127</v>
      </c>
      <c r="C684" s="69">
        <v>2021</v>
      </c>
      <c r="D684" s="57" t="s">
        <v>3779</v>
      </c>
      <c r="E684" s="58" t="s">
        <v>344</v>
      </c>
      <c r="F684" s="59" t="s">
        <v>3780</v>
      </c>
      <c r="G684" s="115" t="s">
        <v>144</v>
      </c>
      <c r="H684" s="58" t="s">
        <v>58</v>
      </c>
      <c r="I684" s="60" t="s">
        <v>2396</v>
      </c>
      <c r="J684" s="61">
        <v>44531</v>
      </c>
      <c r="K684" s="62" t="str">
        <f>TEXT(J684,"DD/MM/AA")</f>
        <v>01/12/21</v>
      </c>
      <c r="L684" s="61">
        <v>44896</v>
      </c>
      <c r="M684" s="63" t="str">
        <f>TEXT(L684,"DD/MM/AA")</f>
        <v>01/12/22</v>
      </c>
      <c r="N684" s="62">
        <f>_xlfn.DAYS(CONTRATOS[[#This Row],[TÉRMINO]],CONTRATOS[[#This Row],[INÍCIO]])</f>
        <v>365</v>
      </c>
      <c r="O684" s="64" t="str">
        <f ca="1">IF(ISBLANK(CONTRATOS[[#This Row],[TÉRMINO]]),"-",IF(ISNUMBER(CONTRATOS[[#This Row],[TÉRMINO]]),IF(CONTRATOS[[#This Row],[TÉRMINO]]&lt;TODAY(),"EXPIRADO",CONTRATOS[[#This Row],[TÉRMINO]]-TODAY()),"INDETERMINADO"))</f>
        <v>EXPIRADO</v>
      </c>
      <c r="P684" s="64" t="str">
        <f ca="1">IF(O684="EXPIRADO","EXPIRADO",(IF(O684&lt;=30,"INFERIOR A 30 DIAS",(IF(O684&lt;=60,"INFERIOR A 60 DIAS",(IF(O684&lt;=90,"INFERIOR A 90 DIAS",(IF(O684&lt;=120,"INFERIOR A 120 DIAS",(IF(O684&lt;150,"INFERIOR A 150 DIAS",(IF(O684=150,"150 DIAS","SUPERIOR A 150 DIAS")))))))))))))</f>
        <v>EXPIRADO</v>
      </c>
      <c r="Q684" s="64" t="str">
        <f ca="1">IF(CONTRATOS[[#This Row],[TÉRMINO]]="","VIGENTE",IF(CONTRATOS[[#This Row],[TÉRMINO]]&gt;=TODAY(),"VIGENTE","EXPIRADO"))</f>
        <v>EXPIRADO</v>
      </c>
      <c r="R684" s="72">
        <v>1047920</v>
      </c>
      <c r="S684" s="65" t="s">
        <v>60</v>
      </c>
      <c r="T684" s="66">
        <f>IF(LEFT(AY684,3)="ARP",
    0,
    IFERROR(VLOOKUP(AY684,'M.11 Contratos execução'!A:V,17,FALSE),0)
)</f>
        <v>0</v>
      </c>
      <c r="U684" s="58" t="s">
        <v>98</v>
      </c>
      <c r="V684" s="58" t="s">
        <v>3781</v>
      </c>
      <c r="W684" s="96" t="str" cm="1">
        <f t="array" ref="W68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84" s="96">
        <f>CONTRATOS[[#This Row],[VALOR GLOBAL INICIAL]]</f>
        <v>1047920</v>
      </c>
      <c r="Y684" s="67" t="s">
        <v>3782</v>
      </c>
      <c r="Z684" s="158"/>
      <c r="AA684" s="58" t="s">
        <v>64</v>
      </c>
      <c r="AB684" s="58"/>
      <c r="AC684" s="58"/>
      <c r="AD684" s="58" t="str">
        <f>IF(CONTRATOS[[#This Row],[DIAS_CONTRATO]]&lt;=1800,"PRAZO LEGAL",IF(CONTRATOS[[#This Row],[DIAS_CONTRATO]]&lt;=2130,"EXCEPCIONAL","EMERGENCIAL"))</f>
        <v>PRAZO LEGAL</v>
      </c>
      <c r="AE684" s="58" t="str">
        <f>YEAR(L684) &amp; " - " &amp; IF(MONTH(L684)&lt;=3, "1º Trimestre", IF(MONTH(L684)&lt;=6, "2º Trimestre", IF(MONTH(L684)&lt;=9, "3º Trimestre", IF(MONTH(L684)&lt;=12, "4º Trimestre"))))</f>
        <v>2022 - 4º Trimestre</v>
      </c>
      <c r="AF684" s="61">
        <f>CONTRATOS[[#This Row],[TÉRMINO]]-60</f>
        <v>44836</v>
      </c>
      <c r="AG684" s="116" t="str">
        <f>IF(Z684="","Sem informação", IF(Z684&lt;=AF684, "Dentro do prazo", "Fora do prazo"))</f>
        <v>Sem informação</v>
      </c>
      <c r="AH684" s="58" t="s">
        <v>1306</v>
      </c>
      <c r="AJ684" s="58" t="s">
        <v>3430</v>
      </c>
      <c r="AK684" s="58" t="s">
        <v>3430</v>
      </c>
      <c r="AL684" s="58" t="s">
        <v>87</v>
      </c>
      <c r="AM684" s="115" t="s">
        <v>69</v>
      </c>
      <c r="AN684" s="115" t="s">
        <v>69</v>
      </c>
      <c r="AO684" s="172" t="s">
        <v>3438</v>
      </c>
      <c r="AP684" s="143">
        <f ca="1">CONTRATOS[[#This Row],[TÉRMINO]]-TODAY()</f>
        <v>-1278</v>
      </c>
      <c r="AQ684" s="58" t="str">
        <f>IF(YEAR(CONTRATOS[[#This Row],[TÉRMINO]])=2024,INT((MONTH(CONTRATOS[[#This Row],[TÉRMINO]])+2)/3),"")</f>
        <v/>
      </c>
      <c r="AR684" s="58"/>
      <c r="AS684" s="58" t="str">
        <f ca="1">IF(TODAY()-AB684&gt;365,"Iniciar Processo de Reajuste","Aguardar anualidade")</f>
        <v>Iniciar Processo de Reajuste</v>
      </c>
      <c r="AT684" s="58" t="str">
        <f>_xlfn.CONCAT(TEXT(B684,"000"),"/",C684)</f>
        <v>076/2021</v>
      </c>
      <c r="AU684" s="58"/>
      <c r="AV684" s="58" t="str" cm="1">
        <f t="array" ref="AV684">IF(CONTRATOS[[#This Row],[NOME DO FISCAL ]]="Sem indicação",
   CONTRATOS[[#This Row],[NOME DO FISCAL ]],
   _xlfn.LET(
      _xlpm.s, " "&amp;TRIM(CONTRATOS[[#This Row],[NOME DO FISCAL ]]),
      _xlpm.n, LEN(_xlpm.s)-1,
      _xlpm.idx, _xlfn.SEQUENCE(1,_xlpm.n),
      _xlpm.letras, IF(MID(_xlpm.s,_xlpm.idx,1)=" ", MID(_xlpm.s,_xlpm.idx+1,1), ""),
      _xlfn.TEXTJOIN("",TRUE,_xlpm.letras)
   )
)</f>
        <v>FMF</v>
      </c>
      <c r="AW684" s="57" t="str">
        <f>IF(CONTRATOS[[#This Row],[FISCAL DEMANDANTE]]="sem indicação",CONTRATOS[[#This Row],[FISCAL TECNICO]],CONTRATOS[[#This Row],[FISCAL DEMANDANTE]])</f>
        <v>Felipe Moraes Freitas</v>
      </c>
      <c r="AX684" s="540" t="str" cm="1">
        <f t="array" ref="AX68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84" s="58" t="str">
        <f>_xlfn.CONCAT(CONTRATOS[[#This Row],[ARP ou CONTRATO]],CONTRATOS[[#This Row],[N°ANO]])</f>
        <v>Contrato076/2021</v>
      </c>
      <c r="AZ684" s="293" t="str">
        <f>IF(ISNUMBER(FIND("8.666",AA684)),
"Nos termos da Portaria n° 3.615/2021-GP, a prorrogação de contratos administrativos deverá ser instaurada com antecedência mínima de 60 (sessenta) dias do término da vigência, mediante envio do respectivo expediente à SEADM, via SEI.",
IF(ISNUMBER(FIND("14.133",AA684)),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84" s="556"/>
    </row>
    <row r="685" spans="1:53" ht="60">
      <c r="A685" s="58" t="s">
        <v>2276</v>
      </c>
      <c r="B685" s="68" t="s">
        <v>118</v>
      </c>
      <c r="C685" s="69" t="s">
        <v>2348</v>
      </c>
      <c r="D685" s="57" t="s">
        <v>1198</v>
      </c>
      <c r="E685" s="58" t="s">
        <v>1177</v>
      </c>
      <c r="F685" s="59" t="s">
        <v>3783</v>
      </c>
      <c r="G685" s="115" t="s">
        <v>57</v>
      </c>
      <c r="H685" s="58" t="s">
        <v>327</v>
      </c>
      <c r="I685" s="60" t="s">
        <v>3784</v>
      </c>
      <c r="J685" s="61">
        <v>43447</v>
      </c>
      <c r="K685" s="62" t="str">
        <f>TEXT(J685,"DD/MM/AA")</f>
        <v>13/12/18</v>
      </c>
      <c r="L685" s="61">
        <v>45106</v>
      </c>
      <c r="M685" s="63" t="str">
        <f>TEXT(L685,"DD/MM/AA")</f>
        <v>29/06/23</v>
      </c>
      <c r="N685" s="62">
        <f>_xlfn.DAYS(CONTRATOS[[#This Row],[TÉRMINO]],CONTRATOS[[#This Row],[INÍCIO]])</f>
        <v>1659</v>
      </c>
      <c r="O685" s="64" t="str">
        <f ca="1">IF(ISBLANK(CONTRATOS[[#This Row],[TÉRMINO]]),"-",IF(ISNUMBER(CONTRATOS[[#This Row],[TÉRMINO]]),IF(CONTRATOS[[#This Row],[TÉRMINO]]&lt;TODAY(),"EXPIRADO",CONTRATOS[[#This Row],[TÉRMINO]]-TODAY()),"INDETERMINADO"))</f>
        <v>EXPIRADO</v>
      </c>
      <c r="P685" s="64" t="str">
        <f ca="1">IF(O685="EXPIRADO","EXPIRADO",(IF(O685&lt;=30,"INFERIOR A 30 DIAS",(IF(O685&lt;=60,"INFERIOR A 60 DIAS",(IF(O685&lt;=90,"INFERIOR A 90 DIAS",(IF(O685&lt;=120,"INFERIOR A 120 DIAS",(IF(O685&lt;150,"INFERIOR A 150 DIAS",(IF(O685=150,"150 DIAS","SUPERIOR A 150 DIAS")))))))))))))</f>
        <v>EXPIRADO</v>
      </c>
      <c r="Q685" s="64" t="str">
        <f ca="1">IF(CONTRATOS[[#This Row],[TÉRMINO]]="","VIGENTE",IF(CONTRATOS[[#This Row],[TÉRMINO]]&gt;=TODAY(),"VIGENTE","EXPIRADO"))</f>
        <v>EXPIRADO</v>
      </c>
      <c r="R685" s="72">
        <v>77131</v>
      </c>
      <c r="S685" s="65" t="s">
        <v>60</v>
      </c>
      <c r="T685" s="66">
        <f>IF(LEFT(AY685,3)="ARP",
    0,
    IFERROR(VLOOKUP(AY685,'M.11 Contratos execução'!A:V,17,FALSE),0)
)</f>
        <v>0</v>
      </c>
      <c r="U685" s="58" t="s">
        <v>61</v>
      </c>
      <c r="V685" s="58" t="s">
        <v>3785</v>
      </c>
      <c r="W685" s="96" t="str" cm="1">
        <f t="array" ref="W68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85" s="96">
        <f>CONTRATOS[[#This Row],[VALOR GLOBAL INICIAL]]</f>
        <v>77131</v>
      </c>
      <c r="Y685" s="67" t="s">
        <v>3786</v>
      </c>
      <c r="Z685" s="158"/>
      <c r="AA685" s="58" t="s">
        <v>64</v>
      </c>
      <c r="AB685" s="58"/>
      <c r="AC685" s="58"/>
      <c r="AD685" s="58" t="str">
        <f>IF(CONTRATOS[[#This Row],[DIAS_CONTRATO]]&lt;=1800,"PRAZO LEGAL",IF(CONTRATOS[[#This Row],[DIAS_CONTRATO]]&lt;=2130,"EXCEPCIONAL","EMERGENCIAL"))</f>
        <v>PRAZO LEGAL</v>
      </c>
      <c r="AE685" s="58" t="str">
        <f>YEAR(L685) &amp; " - " &amp; IF(MONTH(L685)&lt;=3, "1º Trimestre", IF(MONTH(L685)&lt;=6, "2º Trimestre", IF(MONTH(L685)&lt;=9, "3º Trimestre", IF(MONTH(L685)&lt;=12, "4º Trimestre"))))</f>
        <v>2023 - 2º Trimestre</v>
      </c>
      <c r="AF685" s="61">
        <f>CONTRATOS[[#This Row],[TÉRMINO]]-60</f>
        <v>45046</v>
      </c>
      <c r="AG685" s="116" t="str">
        <f>IF(Z685="","Sem informação", IF(Z685&lt;=AF685, "Dentro do prazo", "Fora do prazo"))</f>
        <v>Sem informação</v>
      </c>
      <c r="AH685" s="58" t="s">
        <v>1306</v>
      </c>
      <c r="AJ685" s="58" t="s">
        <v>68</v>
      </c>
      <c r="AK685" s="58" t="s">
        <v>192</v>
      </c>
      <c r="AL685" s="58" t="s">
        <v>69</v>
      </c>
      <c r="AM685" s="58" t="s">
        <v>69</v>
      </c>
      <c r="AN685" s="58" t="s">
        <v>69</v>
      </c>
      <c r="AO685" s="134" t="s">
        <v>3787</v>
      </c>
      <c r="AP685" s="143">
        <f ca="1">CONTRATOS[[#This Row],[TÉRMINO]]-TODAY()</f>
        <v>-1068</v>
      </c>
      <c r="AQ685" s="58" t="str">
        <f>IF(YEAR(CONTRATOS[[#This Row],[TÉRMINO]])=2024,INT((MONTH(CONTRATOS[[#This Row],[TÉRMINO]])+2)/3),"")</f>
        <v/>
      </c>
      <c r="AR685" s="58"/>
      <c r="AS685" s="58" t="str">
        <f ca="1">IF(TODAY()-AB685&gt;365,"Iniciar Processo de Reajuste","Aguardar anualidade")</f>
        <v>Iniciar Processo de Reajuste</v>
      </c>
      <c r="AT685" s="58" t="str">
        <f>_xlfn.CONCAT(TEXT(B685,"000"),"/",C685)</f>
        <v>088/2018</v>
      </c>
      <c r="AU685" s="58"/>
      <c r="AV685" s="58" t="str" cm="1">
        <f t="array" ref="AV685">IF(CONTRATOS[[#This Row],[NOME DO FISCAL ]]="Sem indicação",
   CONTRATOS[[#This Row],[NOME DO FISCAL ]],
   _xlfn.LET(
      _xlpm.s, " "&amp;TRIM(CONTRATOS[[#This Row],[NOME DO FISCAL ]]),
      _xlpm.n, LEN(_xlpm.s)-1,
      _xlpm.idx, _xlfn.SEQUENCE(1,_xlpm.n),
      _xlpm.letras, IF(MID(_xlpm.s,_xlpm.idx,1)=" ", MID(_xlpm.s,_xlpm.idx+1,1), ""),
      _xlfn.TEXTJOIN("",TRUE,_xlpm.letras)
   )
)</f>
        <v>AFdSS</v>
      </c>
      <c r="AW685" s="57" t="str">
        <f>IF(CONTRATOS[[#This Row],[FISCAL DEMANDANTE]]="sem indicação",CONTRATOS[[#This Row],[FISCAL TECNICO]],CONTRATOS[[#This Row],[FISCAL DEMANDANTE]])</f>
        <v>Antonio Fernandes dos Santos Sousa</v>
      </c>
      <c r="AX685" s="540" t="str" cm="1">
        <f t="array" ref="AX68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85" s="58" t="str">
        <f>_xlfn.CONCAT(CONTRATOS[[#This Row],[ARP ou CONTRATO]],CONTRATOS[[#This Row],[N°ANO]])</f>
        <v>Contrato088/2018</v>
      </c>
      <c r="AZ685" s="293" t="str">
        <f>IF(ISNUMBER(FIND("8.666",AA685)),
"Nos termos da Portaria n° 3.615/2021-GP, a prorrogação de contratos administrativos deverá ser instaurada com antecedência mínima de 60 (sessenta) dias do término da vigência, mediante envio do respectivo expediente à SEADM, via SEI.",
IF(ISNUMBER(FIND("14.133",AA685)),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85" s="556"/>
    </row>
    <row r="686" spans="1:53" ht="51.75" customHeight="1">
      <c r="A686" s="58" t="s">
        <v>2276</v>
      </c>
      <c r="B686" s="57" t="s">
        <v>1997</v>
      </c>
      <c r="C686" s="58">
        <v>2022</v>
      </c>
      <c r="D686" s="73" t="s">
        <v>3788</v>
      </c>
      <c r="E686" s="58" t="s">
        <v>3310</v>
      </c>
      <c r="F686" s="59" t="s">
        <v>3307</v>
      </c>
      <c r="G686" s="115" t="s">
        <v>1658</v>
      </c>
      <c r="H686" s="58" t="s">
        <v>132</v>
      </c>
      <c r="I686" s="60" t="s">
        <v>133</v>
      </c>
      <c r="J686" s="61">
        <v>44894</v>
      </c>
      <c r="K686" s="62" t="str">
        <f>TEXT(J686,"DD/MM/AA")</f>
        <v>29/11/22</v>
      </c>
      <c r="L686" s="61">
        <v>44894</v>
      </c>
      <c r="M686" s="63" t="str">
        <f>TEXT(L686,"DD/MM/AA")</f>
        <v>29/11/22</v>
      </c>
      <c r="N686" s="115">
        <f>_xlfn.DAYS(CONTRATOS[[#This Row],[TÉRMINO]],CONTRATOS[[#This Row],[INÍCIO]])</f>
        <v>0</v>
      </c>
      <c r="O686" s="64" t="str">
        <f ca="1">IF(ISBLANK(CONTRATOS[[#This Row],[TÉRMINO]]),"-",IF(ISNUMBER(CONTRATOS[[#This Row],[TÉRMINO]]),IF(CONTRATOS[[#This Row],[TÉRMINO]]&lt;TODAY(),"EXPIRADO",CONTRATOS[[#This Row],[TÉRMINO]]-TODAY()),"INDETERMINADO"))</f>
        <v>EXPIRADO</v>
      </c>
      <c r="P686" s="64" t="str">
        <f ca="1">IF(O686="EXPIRADO","EXPIRADO",(IF(O686&lt;=30,"INFERIOR A 30 DIAS",(IF(O686&lt;=60,"INFERIOR A 60 DIAS",(IF(O686&lt;=90,"INFERIOR A 90 DIAS",(IF(O686&lt;=120,"INFERIOR A 120 DIAS",(IF(O686&lt;150,"INFERIOR A 150 DIAS",(IF(O686=150,"150 DIAS","SUPERIOR A 150 DIAS")))))))))))))</f>
        <v>EXPIRADO</v>
      </c>
      <c r="Q686" s="64" t="str">
        <f ca="1">IF(CONTRATOS[[#This Row],[TÉRMINO]]="","VIGENTE",IF(CONTRATOS[[#This Row],[TÉRMINO]]&gt;=TODAY(),"VIGENTE","EXPIRADO"))</f>
        <v>EXPIRADO</v>
      </c>
      <c r="R686" s="293">
        <v>1433.62</v>
      </c>
      <c r="S686" s="65" t="s">
        <v>3303</v>
      </c>
      <c r="T686" s="66">
        <f>IF(LEFT(AY686,3)="ARP",
    0,
    IFERROR(VLOOKUP(AY686,'M.11 Contratos execução'!A:V,17,FALSE),0)
)</f>
        <v>0</v>
      </c>
      <c r="U686" s="58" t="s">
        <v>78</v>
      </c>
      <c r="V686" s="151" t="s">
        <v>3789</v>
      </c>
      <c r="W686" s="96" t="str" cm="1">
        <f t="array" ref="W68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86" s="96">
        <f>CONTRATOS[[#This Row],[VALOR GLOBAL INICIAL]]</f>
        <v>1433.62</v>
      </c>
      <c r="Y686" s="67"/>
      <c r="AA686" s="58" t="s">
        <v>64</v>
      </c>
      <c r="AB686" s="58"/>
      <c r="AC686" s="58"/>
      <c r="AD686" s="116" t="str">
        <f>IF(CONTRATOS[[#This Row],[DIAS_CONTRATO]]&lt;=1800,"PRAZO LEGAL",IF(CONTRATOS[[#This Row],[DIAS_CONTRATO]]&lt;=2130,"EXCEPCIONAL","EMERGENCIAL"))</f>
        <v>PRAZO LEGAL</v>
      </c>
      <c r="AE686" s="58" t="str">
        <f>YEAR(L686) &amp; " - " &amp; IF(MONTH(L686)&lt;=3, "1º Trimestre", IF(MONTH(L686)&lt;=6, "2º Trimestre", IF(MONTH(L686)&lt;=9, "3º Trimestre", IF(MONTH(L686)&lt;=12, "4º Trimestre"))))</f>
        <v>2022 - 4º Trimestre</v>
      </c>
      <c r="AF686" s="130">
        <f>CONTRATOS[[#This Row],[TÉRMINO]]-60</f>
        <v>44834</v>
      </c>
      <c r="AG686" s="116" t="str">
        <f>IF(Z686="","Sem informação", IF(Z686&lt;=AF686, "Dentro do prazo", "Fora do prazo"))</f>
        <v>Sem informação</v>
      </c>
      <c r="AH686" s="58"/>
      <c r="AJ686" s="58" t="s">
        <v>138</v>
      </c>
      <c r="AK686" s="58" t="s">
        <v>138</v>
      </c>
      <c r="AL686" s="58" t="s">
        <v>69</v>
      </c>
      <c r="AM686" s="115" t="s">
        <v>69</v>
      </c>
      <c r="AN686" s="115" t="s">
        <v>69</v>
      </c>
      <c r="AO686" s="134" t="s">
        <v>2457</v>
      </c>
      <c r="AP686" s="143">
        <f ca="1">CONTRATOS[[#This Row],[TÉRMINO]]-TODAY()</f>
        <v>-1280</v>
      </c>
      <c r="AQ686" s="58" t="str">
        <f>IF(YEAR(CONTRATOS[[#This Row],[TÉRMINO]])=2024,INT((MONTH(CONTRATOS[[#This Row],[TÉRMINO]])+2)/3),"")</f>
        <v/>
      </c>
      <c r="AR686" s="58"/>
      <c r="AS686" s="58" t="str">
        <f ca="1">IF(TODAY()-AB686&gt;365,"Iniciar Processo de Reajuste","Aguardar anualidade")</f>
        <v>Iniciar Processo de Reajuste</v>
      </c>
      <c r="AT686" s="58" t="str">
        <f>_xlfn.CONCAT(TEXT(B686,"000"),"/",C686)</f>
        <v>089/2022</v>
      </c>
      <c r="AU686" s="58"/>
      <c r="AV686" s="58" t="str" cm="1">
        <f t="array" ref="AV686">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86" s="57" t="str">
        <f>IF(CONTRATOS[[#This Row],[FISCAL DEMANDANTE]]="sem indicação",CONTRATOS[[#This Row],[FISCAL TECNICO]],CONTRATOS[[#This Row],[FISCAL DEMANDANTE]])</f>
        <v>Jose Nasareno de Macedo Silva</v>
      </c>
      <c r="AX686" s="540" t="str" cm="1">
        <f t="array" ref="AX68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86" s="58" t="str">
        <f>_xlfn.CONCAT(CONTRATOS[[#This Row],[ARP ou CONTRATO]],CONTRATOS[[#This Row],[N°ANO]])</f>
        <v>Contrato089/2022</v>
      </c>
      <c r="AZ686" s="293" t="str">
        <f>IF(ISNUMBER(FIND("8.666",AA686)),
"Nos termos da Portaria n° 3.615/2021-GP, a prorrogação de contratos administrativos deverá ser instaurada com antecedência mínima de 60 (sessenta) dias do término da vigência, mediante envio do respectivo expediente à SEADM, via SEI.",
IF(ISNUMBER(FIND("14.133",AA686)),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86" s="556"/>
    </row>
    <row r="687" spans="1:53" ht="60">
      <c r="A687" s="58" t="s">
        <v>2276</v>
      </c>
      <c r="B687" s="57" t="s">
        <v>1997</v>
      </c>
      <c r="C687" s="69">
        <v>2021</v>
      </c>
      <c r="D687" s="57" t="s">
        <v>1435</v>
      </c>
      <c r="E687" s="58" t="s">
        <v>1436</v>
      </c>
      <c r="F687" s="59" t="s">
        <v>2638</v>
      </c>
      <c r="G687" s="115" t="s">
        <v>144</v>
      </c>
      <c r="H687" s="58" t="s">
        <v>58</v>
      </c>
      <c r="I687" s="60" t="s">
        <v>3426</v>
      </c>
      <c r="J687" s="61">
        <v>44540</v>
      </c>
      <c r="K687" s="62" t="str">
        <f>TEXT(J687,"DD/MM/AA")</f>
        <v>10/12/21</v>
      </c>
      <c r="L687" s="61">
        <v>44905</v>
      </c>
      <c r="M687" s="63" t="str">
        <f>TEXT(L687,"DD/MM/AA")</f>
        <v>10/12/22</v>
      </c>
      <c r="N687" s="62">
        <f>_xlfn.DAYS(CONTRATOS[[#This Row],[TÉRMINO]],CONTRATOS[[#This Row],[INÍCIO]])</f>
        <v>365</v>
      </c>
      <c r="O687" s="64" t="str">
        <f ca="1">IF(ISBLANK(CONTRATOS[[#This Row],[TÉRMINO]]),"-",IF(ISNUMBER(CONTRATOS[[#This Row],[TÉRMINO]]),IF(CONTRATOS[[#This Row],[TÉRMINO]]&lt;TODAY(),"EXPIRADO",CONTRATOS[[#This Row],[TÉRMINO]]-TODAY()),"INDETERMINADO"))</f>
        <v>EXPIRADO</v>
      </c>
      <c r="P687" s="64" t="str">
        <f ca="1">IF(O687="EXPIRADO","EXPIRADO",(IF(O687&lt;=30,"INFERIOR A 30 DIAS",(IF(O687&lt;=60,"INFERIOR A 60 DIAS",(IF(O687&lt;=90,"INFERIOR A 90 DIAS",(IF(O687&lt;=120,"INFERIOR A 120 DIAS",(IF(O687&lt;150,"INFERIOR A 150 DIAS",(IF(O687=150,"150 DIAS","SUPERIOR A 150 DIAS")))))))))))))</f>
        <v>EXPIRADO</v>
      </c>
      <c r="Q687" s="64" t="str">
        <f ca="1">IF(CONTRATOS[[#This Row],[TÉRMINO]]="","VIGENTE",IF(CONTRATOS[[#This Row],[TÉRMINO]]&gt;=TODAY(),"VIGENTE","EXPIRADO"))</f>
        <v>EXPIRADO</v>
      </c>
      <c r="R687" s="72">
        <v>5892000</v>
      </c>
      <c r="S687" s="65" t="s">
        <v>60</v>
      </c>
      <c r="T687" s="66">
        <f>IF(LEFT(AY687,3)="ARP",
    0,
    IFERROR(VLOOKUP(AY687,'M.11 Contratos execução'!A:V,17,FALSE),0)
)</f>
        <v>0</v>
      </c>
      <c r="U687" s="58" t="s">
        <v>98</v>
      </c>
      <c r="V687" s="58" t="s">
        <v>3790</v>
      </c>
      <c r="W687" s="96" t="str" cm="1">
        <f t="array" ref="W68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87" s="96">
        <f>CONTRATOS[[#This Row],[VALOR GLOBAL INICIAL]]</f>
        <v>5892000</v>
      </c>
      <c r="Y687" s="67" t="s">
        <v>3791</v>
      </c>
      <c r="Z687" s="158"/>
      <c r="AA687" s="58" t="s">
        <v>64</v>
      </c>
      <c r="AB687" s="58"/>
      <c r="AC687" s="58"/>
      <c r="AD687" s="58" t="str">
        <f>IF(CONTRATOS[[#This Row],[DIAS_CONTRATO]]&lt;=1800,"PRAZO LEGAL",IF(CONTRATOS[[#This Row],[DIAS_CONTRATO]]&lt;=2130,"EXCEPCIONAL","EMERGENCIAL"))</f>
        <v>PRAZO LEGAL</v>
      </c>
      <c r="AE687" s="58" t="str">
        <f>YEAR(L687) &amp; " - " &amp; IF(MONTH(L687)&lt;=3, "1º Trimestre", IF(MONTH(L687)&lt;=6, "2º Trimestre", IF(MONTH(L687)&lt;=9, "3º Trimestre", IF(MONTH(L687)&lt;=12, "4º Trimestre"))))</f>
        <v>2022 - 4º Trimestre</v>
      </c>
      <c r="AF687" s="61">
        <f>CONTRATOS[[#This Row],[TÉRMINO]]-60</f>
        <v>44845</v>
      </c>
      <c r="AG687" s="116" t="str">
        <f>IF(Z687="","Sem informação", IF(Z687&lt;=AF687, "Dentro do prazo", "Fora do prazo"))</f>
        <v>Sem informação</v>
      </c>
      <c r="AH687" s="58" t="s">
        <v>1306</v>
      </c>
      <c r="AJ687" s="58" t="s">
        <v>722</v>
      </c>
      <c r="AK687" s="58" t="s">
        <v>3430</v>
      </c>
      <c r="AL687" s="58" t="s">
        <v>87</v>
      </c>
      <c r="AM687" s="115" t="s">
        <v>69</v>
      </c>
      <c r="AN687" s="115" t="s">
        <v>69</v>
      </c>
      <c r="AO687" s="172" t="s">
        <v>3431</v>
      </c>
      <c r="AP687" s="143">
        <f ca="1">CONTRATOS[[#This Row],[TÉRMINO]]-TODAY()</f>
        <v>-1269</v>
      </c>
      <c r="AQ687" s="58" t="str">
        <f>IF(YEAR(CONTRATOS[[#This Row],[TÉRMINO]])=2024,INT((MONTH(CONTRATOS[[#This Row],[TÉRMINO]])+2)/3),"")</f>
        <v/>
      </c>
      <c r="AR687" s="58"/>
      <c r="AS687" s="58" t="str">
        <f ca="1">IF(TODAY()-AB687&gt;365,"Iniciar Processo de Reajuste","Aguardar anualidade")</f>
        <v>Iniciar Processo de Reajuste</v>
      </c>
      <c r="AT687" s="58" t="str">
        <f>_xlfn.CONCAT(TEXT(B687,"000"),"/",C687)</f>
        <v>089/2021</v>
      </c>
      <c r="AU687" s="58"/>
      <c r="AV687" s="58" t="str" cm="1">
        <f t="array" ref="AV687">IF(CONTRATOS[[#This Row],[NOME DO FISCAL ]]="Sem indicação",
   CONTRATOS[[#This Row],[NOME DO FISCAL ]],
   _xlfn.LET(
      _xlpm.s, " "&amp;TRIM(CONTRATOS[[#This Row],[NOME DO FISCAL ]]),
      _xlpm.n, LEN(_xlpm.s)-1,
      _xlpm.idx, _xlfn.SEQUENCE(1,_xlpm.n),
      _xlpm.letras, IF(MID(_xlpm.s,_xlpm.idx,1)=" ", MID(_xlpm.s,_xlpm.idx+1,1), ""),
      _xlfn.TEXTJOIN("",TRUE,_xlpm.letras)
   )
)</f>
        <v>FMF</v>
      </c>
      <c r="AW687" s="57" t="str">
        <f>IF(CONTRATOS[[#This Row],[FISCAL DEMANDANTE]]="sem indicação",CONTRATOS[[#This Row],[FISCAL TECNICO]],CONTRATOS[[#This Row],[FISCAL DEMANDANTE]])</f>
        <v>Felipe Moraes Freitas</v>
      </c>
      <c r="AX687" s="540" t="str" cm="1">
        <f t="array" ref="AX68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87" s="58" t="str">
        <f>_xlfn.CONCAT(CONTRATOS[[#This Row],[ARP ou CONTRATO]],CONTRATOS[[#This Row],[N°ANO]])</f>
        <v>Contrato089/2021</v>
      </c>
      <c r="AZ687" s="293" t="str">
        <f>IF(ISNUMBER(FIND("8.666",AA687)),
"Nos termos da Portaria n° 3.615/2021-GP, a prorrogação de contratos administrativos deverá ser instaurada com antecedência mínima de 60 (sessenta) dias do término da vigência, mediante envio do respectivo expediente à SEADM, via SEI.",
IF(ISNUMBER(FIND("14.133",AA687)),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87" s="556"/>
    </row>
    <row r="688" spans="1:53" ht="60">
      <c r="A688" s="58" t="s">
        <v>2276</v>
      </c>
      <c r="B688" s="68" t="s">
        <v>447</v>
      </c>
      <c r="C688" s="69">
        <v>2022</v>
      </c>
      <c r="D688" s="57" t="s">
        <v>3792</v>
      </c>
      <c r="E688" s="58" t="s">
        <v>3793</v>
      </c>
      <c r="F688" s="59" t="s">
        <v>3307</v>
      </c>
      <c r="G688" s="115" t="s">
        <v>1658</v>
      </c>
      <c r="H688" s="58" t="s">
        <v>132</v>
      </c>
      <c r="I688" s="60" t="s">
        <v>133</v>
      </c>
      <c r="J688" s="61">
        <v>44883</v>
      </c>
      <c r="K688" s="62" t="str">
        <f>TEXT(J688,"DD/MM/AA")</f>
        <v>18/11/22</v>
      </c>
      <c r="L688" s="61">
        <v>44883</v>
      </c>
      <c r="M688" s="63" t="str">
        <f>TEXT(L688,"DD/MM/AA")</f>
        <v>18/11/22</v>
      </c>
      <c r="N688" s="115">
        <f>_xlfn.DAYS(CONTRATOS[[#This Row],[TÉRMINO]],CONTRATOS[[#This Row],[INÍCIO]])</f>
        <v>0</v>
      </c>
      <c r="O688" s="64" t="str">
        <f ca="1">IF(ISBLANK(CONTRATOS[[#This Row],[TÉRMINO]]),"-",IF(ISNUMBER(CONTRATOS[[#This Row],[TÉRMINO]]),IF(CONTRATOS[[#This Row],[TÉRMINO]]&lt;TODAY(),"EXPIRADO",CONTRATOS[[#This Row],[TÉRMINO]]-TODAY()),"INDETERMINADO"))</f>
        <v>EXPIRADO</v>
      </c>
      <c r="P688" s="64" t="str">
        <f ca="1">IF(O688="EXPIRADO","EXPIRADO",(IF(O688&lt;=30,"INFERIOR A 30 DIAS",(IF(O688&lt;=60,"INFERIOR A 60 DIAS",(IF(O688&lt;=90,"INFERIOR A 90 DIAS",(IF(O688&lt;=120,"INFERIOR A 120 DIAS",(IF(O688&lt;150,"INFERIOR A 150 DIAS",(IF(O688=150,"150 DIAS","SUPERIOR A 150 DIAS")))))))))))))</f>
        <v>EXPIRADO</v>
      </c>
      <c r="Q688" s="64" t="str">
        <f ca="1">IF(CONTRATOS[[#This Row],[TÉRMINO]]="","VIGENTE",IF(CONTRATOS[[#This Row],[TÉRMINO]]&gt;=TODAY(),"VIGENTE","EXPIRADO"))</f>
        <v>EXPIRADO</v>
      </c>
      <c r="R688" s="72">
        <v>1471.05</v>
      </c>
      <c r="S688" s="65" t="s">
        <v>3303</v>
      </c>
      <c r="T688" s="66">
        <f>IF(LEFT(AY688,3)="ARP",
    0,
    IFERROR(VLOOKUP(AY688,'M.11 Contratos execução'!A:V,17,FALSE),0)
)</f>
        <v>0</v>
      </c>
      <c r="U688" s="58" t="s">
        <v>78</v>
      </c>
      <c r="V688" s="58" t="s">
        <v>3794</v>
      </c>
      <c r="W688" s="96" t="str" cm="1">
        <f t="array" ref="W68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88" s="96">
        <f>CONTRATOS[[#This Row],[VALOR GLOBAL INICIAL]]</f>
        <v>1471.05</v>
      </c>
      <c r="Y688" s="67"/>
      <c r="AA688" s="58" t="s">
        <v>64</v>
      </c>
      <c r="AB688" s="58"/>
      <c r="AC688" s="58"/>
      <c r="AD688" s="116" t="str">
        <f>IF(CONTRATOS[[#This Row],[DIAS_CONTRATO]]&lt;=1800,"PRAZO LEGAL",IF(CONTRATOS[[#This Row],[DIAS_CONTRATO]]&lt;=2130,"EXCEPCIONAL","EMERGENCIAL"))</f>
        <v>PRAZO LEGAL</v>
      </c>
      <c r="AE688" s="58" t="str">
        <f>YEAR(L688) &amp; " - " &amp; IF(MONTH(L688)&lt;=3, "1º Trimestre", IF(MONTH(L688)&lt;=6, "2º Trimestre", IF(MONTH(L688)&lt;=9, "3º Trimestre", IF(MONTH(L688)&lt;=12, "4º Trimestre"))))</f>
        <v>2022 - 4º Trimestre</v>
      </c>
      <c r="AF688" s="130">
        <f>CONTRATOS[[#This Row],[TÉRMINO]]-60</f>
        <v>44823</v>
      </c>
      <c r="AG688" s="116" t="str">
        <f>IF(Z688="","Sem informação", IF(Z688&lt;=AF688, "Dentro do prazo", "Fora do prazo"))</f>
        <v>Sem informação</v>
      </c>
      <c r="AH688" s="58"/>
      <c r="AJ688" s="58" t="s">
        <v>138</v>
      </c>
      <c r="AK688" s="58" t="s">
        <v>138</v>
      </c>
      <c r="AL688" s="58" t="s">
        <v>69</v>
      </c>
      <c r="AM688" s="115" t="s">
        <v>69</v>
      </c>
      <c r="AN688" s="58" t="s">
        <v>69</v>
      </c>
      <c r="AO688" s="172" t="s">
        <v>2457</v>
      </c>
      <c r="AP688" s="143">
        <f ca="1">CONTRATOS[[#This Row],[TÉRMINO]]-TODAY()</f>
        <v>-1291</v>
      </c>
      <c r="AQ688" s="58" t="str">
        <f>IF(YEAR(CONTRATOS[[#This Row],[TÉRMINO]])=2024,INT((MONTH(CONTRATOS[[#This Row],[TÉRMINO]])+2)/3),"")</f>
        <v/>
      </c>
      <c r="AR688" s="58"/>
      <c r="AS688" s="58" t="str">
        <f ca="1">IF(TODAY()-AB688&gt;365,"Iniciar Processo de Reajuste","Aguardar anualidade")</f>
        <v>Iniciar Processo de Reajuste</v>
      </c>
      <c r="AT688" s="58" t="str">
        <f>_xlfn.CONCAT(TEXT(B688,"000"),"/",C688)</f>
        <v>094/2022</v>
      </c>
      <c r="AU688" s="58"/>
      <c r="AV688" s="58" t="str" cm="1">
        <f t="array" ref="AV688">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88" s="57" t="str">
        <f>IF(CONTRATOS[[#This Row],[FISCAL DEMANDANTE]]="sem indicação",CONTRATOS[[#This Row],[FISCAL TECNICO]],CONTRATOS[[#This Row],[FISCAL DEMANDANTE]])</f>
        <v>Jose Nasareno de Macedo Silva</v>
      </c>
      <c r="AX688" s="540" t="str" cm="1">
        <f t="array" ref="AX68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88" s="58" t="str">
        <f>_xlfn.CONCAT(CONTRATOS[[#This Row],[ARP ou CONTRATO]],CONTRATOS[[#This Row],[N°ANO]])</f>
        <v>Contrato094/2022</v>
      </c>
      <c r="AZ688" s="293" t="str">
        <f>IF(ISNUMBER(FIND("8.666",AA688)),
"Nos termos da Portaria n° 3.615/2021-GP, a prorrogação de contratos administrativos deverá ser instaurada com antecedência mínima de 60 (sessenta) dias do término da vigência, mediante envio do respectivo expediente à SEADM, via SEI.",
IF(ISNUMBER(FIND("14.133",AA688)),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88" s="556"/>
    </row>
    <row r="689" spans="1:53" ht="60">
      <c r="A689" s="58" t="s">
        <v>2276</v>
      </c>
      <c r="B689" s="57" t="s">
        <v>447</v>
      </c>
      <c r="C689" s="69">
        <v>2021</v>
      </c>
      <c r="D689" s="57" t="s">
        <v>3795</v>
      </c>
      <c r="E689" s="58" t="s">
        <v>3796</v>
      </c>
      <c r="F689" s="59" t="s">
        <v>3797</v>
      </c>
      <c r="G689" s="115" t="s">
        <v>144</v>
      </c>
      <c r="H689" s="58" t="s">
        <v>327</v>
      </c>
      <c r="I689" s="60" t="s">
        <v>3426</v>
      </c>
      <c r="J689" s="61">
        <v>44551</v>
      </c>
      <c r="K689" s="62" t="str">
        <f>TEXT(J689,"DD/MM/AA")</f>
        <v>21/12/21</v>
      </c>
      <c r="L689" s="61">
        <v>44916</v>
      </c>
      <c r="M689" s="63" t="str">
        <f>TEXT(L689,"DD/MM/AA")</f>
        <v>21/12/22</v>
      </c>
      <c r="N689" s="62">
        <f>_xlfn.DAYS(CONTRATOS[[#This Row],[TÉRMINO]],CONTRATOS[[#This Row],[INÍCIO]])</f>
        <v>365</v>
      </c>
      <c r="O689" s="64" t="str">
        <f ca="1">IF(ISBLANK(CONTRATOS[[#This Row],[TÉRMINO]]),"-",IF(ISNUMBER(CONTRATOS[[#This Row],[TÉRMINO]]),IF(CONTRATOS[[#This Row],[TÉRMINO]]&lt;TODAY(),"EXPIRADO",CONTRATOS[[#This Row],[TÉRMINO]]-TODAY()),"INDETERMINADO"))</f>
        <v>EXPIRADO</v>
      </c>
      <c r="P689" s="64" t="str">
        <f ca="1">IF(O689="EXPIRADO","EXPIRADO",(IF(O689&lt;=30,"INFERIOR A 30 DIAS",(IF(O689&lt;=60,"INFERIOR A 60 DIAS",(IF(O689&lt;=90,"INFERIOR A 90 DIAS",(IF(O689&lt;=120,"INFERIOR A 120 DIAS",(IF(O689&lt;150,"INFERIOR A 150 DIAS",(IF(O689=150,"150 DIAS","SUPERIOR A 150 DIAS")))))))))))))</f>
        <v>EXPIRADO</v>
      </c>
      <c r="Q689" s="64" t="str">
        <f ca="1">IF(CONTRATOS[[#This Row],[TÉRMINO]]="","VIGENTE",IF(CONTRATOS[[#This Row],[TÉRMINO]]&gt;=TODAY(),"VIGENTE","EXPIRADO"))</f>
        <v>EXPIRADO</v>
      </c>
      <c r="R689" s="72">
        <v>104000</v>
      </c>
      <c r="S689" s="65" t="s">
        <v>60</v>
      </c>
      <c r="T689" s="66">
        <f>IF(LEFT(AY689,3)="ARP",
    0,
    IFERROR(VLOOKUP(AY689,'M.11 Contratos execução'!A:V,17,FALSE),0)
)</f>
        <v>0</v>
      </c>
      <c r="U689" s="58" t="s">
        <v>98</v>
      </c>
      <c r="V689" s="58" t="s">
        <v>3693</v>
      </c>
      <c r="W689" s="96" t="str" cm="1">
        <f t="array" ref="W68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89" s="96">
        <f>CONTRATOS[[#This Row],[VALOR GLOBAL INICIAL]]</f>
        <v>104000</v>
      </c>
      <c r="Y689" s="67" t="s">
        <v>3699</v>
      </c>
      <c r="Z689" s="158"/>
      <c r="AA689" s="58" t="s">
        <v>64</v>
      </c>
      <c r="AB689" s="58"/>
      <c r="AC689" s="58"/>
      <c r="AD689" s="58" t="str">
        <f>IF(CONTRATOS[[#This Row],[DIAS_CONTRATO]]&lt;=1800,"PRAZO LEGAL",IF(CONTRATOS[[#This Row],[DIAS_CONTRATO]]&lt;=2130,"EXCEPCIONAL","EMERGENCIAL"))</f>
        <v>PRAZO LEGAL</v>
      </c>
      <c r="AE689" s="58" t="str">
        <f>YEAR(L689) &amp; " - " &amp; IF(MONTH(L689)&lt;=3, "1º Trimestre", IF(MONTH(L689)&lt;=6, "2º Trimestre", IF(MONTH(L689)&lt;=9, "3º Trimestre", IF(MONTH(L689)&lt;=12, "4º Trimestre"))))</f>
        <v>2022 - 4º Trimestre</v>
      </c>
      <c r="AF689" s="61">
        <f>CONTRATOS[[#This Row],[TÉRMINO]]-60</f>
        <v>44856</v>
      </c>
      <c r="AG689" s="116" t="str">
        <f>IF(Z689="","Sem informação", IF(Z689&lt;=AF689, "Dentro do prazo", "Fora do prazo"))</f>
        <v>Sem informação</v>
      </c>
      <c r="AH689" s="58" t="s">
        <v>1306</v>
      </c>
      <c r="AJ689" s="58" t="s">
        <v>722</v>
      </c>
      <c r="AK689" s="58" t="s">
        <v>3430</v>
      </c>
      <c r="AL689" s="58" t="s">
        <v>87</v>
      </c>
      <c r="AM689" s="115" t="s">
        <v>69</v>
      </c>
      <c r="AN689" s="115" t="s">
        <v>69</v>
      </c>
      <c r="AO689" s="172" t="s">
        <v>3431</v>
      </c>
      <c r="AP689" s="143">
        <f ca="1">CONTRATOS[[#This Row],[TÉRMINO]]-TODAY()</f>
        <v>-1258</v>
      </c>
      <c r="AQ689" s="58" t="str">
        <f>IF(YEAR(CONTRATOS[[#This Row],[TÉRMINO]])=2024,INT((MONTH(CONTRATOS[[#This Row],[TÉRMINO]])+2)/3),"")</f>
        <v/>
      </c>
      <c r="AR689" s="58"/>
      <c r="AS689" s="58" t="str">
        <f ca="1">IF(TODAY()-AB689&gt;365,"Iniciar Processo de Reajuste","Aguardar anualidade")</f>
        <v>Iniciar Processo de Reajuste</v>
      </c>
      <c r="AT689" s="58" t="str">
        <f>_xlfn.CONCAT(TEXT(B689,"000"),"/",C689)</f>
        <v>094/2021</v>
      </c>
      <c r="AU689" s="58"/>
      <c r="AV689" s="58" t="str" cm="1">
        <f t="array" ref="AV689">IF(CONTRATOS[[#This Row],[NOME DO FISCAL ]]="Sem indicação",
   CONTRATOS[[#This Row],[NOME DO FISCAL ]],
   _xlfn.LET(
      _xlpm.s, " "&amp;TRIM(CONTRATOS[[#This Row],[NOME DO FISCAL ]]),
      _xlpm.n, LEN(_xlpm.s)-1,
      _xlpm.idx, _xlfn.SEQUENCE(1,_xlpm.n),
      _xlpm.letras, IF(MID(_xlpm.s,_xlpm.idx,1)=" ", MID(_xlpm.s,_xlpm.idx+1,1), ""),
      _xlfn.TEXTJOIN("",TRUE,_xlpm.letras)
   )
)</f>
        <v>FMF</v>
      </c>
      <c r="AW689" s="57" t="str">
        <f>IF(CONTRATOS[[#This Row],[FISCAL DEMANDANTE]]="sem indicação",CONTRATOS[[#This Row],[FISCAL TECNICO]],CONTRATOS[[#This Row],[FISCAL DEMANDANTE]])</f>
        <v>Felipe Moraes Freitas</v>
      </c>
      <c r="AX689" s="540" t="str" cm="1">
        <f t="array" ref="AX68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89" s="58" t="str">
        <f>_xlfn.CONCAT(CONTRATOS[[#This Row],[ARP ou CONTRATO]],CONTRATOS[[#This Row],[N°ANO]])</f>
        <v>Contrato094/2021</v>
      </c>
      <c r="AZ689" s="293" t="str">
        <f>IF(ISNUMBER(FIND("8.666",AA689)),
"Nos termos da Portaria n° 3.615/2021-GP, a prorrogação de contratos administrativos deverá ser instaurada com antecedência mínima de 60 (sessenta) dias do término da vigência, mediante envio do respectivo expediente à SEADM, via SEI.",
IF(ISNUMBER(FIND("14.133",AA689)),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89" s="556"/>
    </row>
    <row r="690" spans="1:53" s="215" customFormat="1" ht="60">
      <c r="A690" s="58" t="s">
        <v>2276</v>
      </c>
      <c r="B690" s="68" t="s">
        <v>457</v>
      </c>
      <c r="C690" s="69">
        <v>2022</v>
      </c>
      <c r="D690" s="57" t="s">
        <v>3798</v>
      </c>
      <c r="E690" s="58" t="s">
        <v>3799</v>
      </c>
      <c r="F690" s="59" t="s">
        <v>3307</v>
      </c>
      <c r="G690" s="115" t="s">
        <v>1658</v>
      </c>
      <c r="H690" s="58" t="s">
        <v>132</v>
      </c>
      <c r="I690" s="60" t="s">
        <v>133</v>
      </c>
      <c r="J690" s="61">
        <v>44876</v>
      </c>
      <c r="K690" s="62" t="str">
        <f>TEXT(J690,"DD/MM/AA")</f>
        <v>11/11/22</v>
      </c>
      <c r="L690" s="61">
        <v>44876</v>
      </c>
      <c r="M690" s="63" t="str">
        <f>TEXT(L690,"DD/MM/AA")</f>
        <v>11/11/22</v>
      </c>
      <c r="N690" s="115">
        <f>_xlfn.DAYS(CONTRATOS[[#This Row],[TÉRMINO]],CONTRATOS[[#This Row],[INÍCIO]])</f>
        <v>0</v>
      </c>
      <c r="O690" s="64" t="str">
        <f ca="1">IF(ISBLANK(CONTRATOS[[#This Row],[TÉRMINO]]),"-",IF(ISNUMBER(CONTRATOS[[#This Row],[TÉRMINO]]),IF(CONTRATOS[[#This Row],[TÉRMINO]]&lt;TODAY(),"EXPIRADO",CONTRATOS[[#This Row],[TÉRMINO]]-TODAY()),"INDETERMINADO"))</f>
        <v>EXPIRADO</v>
      </c>
      <c r="P690" s="64" t="str">
        <f ca="1">IF(O690="EXPIRADO","EXPIRADO",(IF(O690&lt;=30,"INFERIOR A 30 DIAS",(IF(O690&lt;=60,"INFERIOR A 60 DIAS",(IF(O690&lt;=90,"INFERIOR A 90 DIAS",(IF(O690&lt;=120,"INFERIOR A 120 DIAS",(IF(O690&lt;150,"INFERIOR A 150 DIAS",(IF(O690=150,"150 DIAS","SUPERIOR A 150 DIAS")))))))))))))</f>
        <v>EXPIRADO</v>
      </c>
      <c r="Q690" s="64" t="str">
        <f ca="1">IF(CONTRATOS[[#This Row],[TÉRMINO]]="","VIGENTE",IF(CONTRATOS[[#This Row],[TÉRMINO]]&gt;=TODAY(),"VIGENTE","EXPIRADO"))</f>
        <v>EXPIRADO</v>
      </c>
      <c r="R690" s="72">
        <v>628.01</v>
      </c>
      <c r="S690" s="65" t="s">
        <v>3303</v>
      </c>
      <c r="T690" s="66">
        <f>IF(LEFT(AY690,3)="ARP",
    0,
    IFERROR(VLOOKUP(AY690,'M.11 Contratos execução'!A:V,17,FALSE),0)
)</f>
        <v>0</v>
      </c>
      <c r="U690" s="58" t="s">
        <v>78</v>
      </c>
      <c r="V690" s="58" t="s">
        <v>3800</v>
      </c>
      <c r="W690" s="96" t="str" cm="1">
        <f t="array" ref="W69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90" s="96">
        <f>CONTRATOS[[#This Row],[VALOR GLOBAL INICIAL]]</f>
        <v>628.01</v>
      </c>
      <c r="Y690" s="67"/>
      <c r="Z690" s="157"/>
      <c r="AA690" s="58" t="s">
        <v>64</v>
      </c>
      <c r="AB690" s="58"/>
      <c r="AC690" s="58"/>
      <c r="AD690" s="116" t="str">
        <f>IF(CONTRATOS[[#This Row],[DIAS_CONTRATO]]&lt;=1800,"PRAZO LEGAL",IF(CONTRATOS[[#This Row],[DIAS_CONTRATO]]&lt;=2130,"EXCEPCIONAL","EMERGENCIAL"))</f>
        <v>PRAZO LEGAL</v>
      </c>
      <c r="AE690" s="58" t="str">
        <f>YEAR(L690) &amp; " - " &amp; IF(MONTH(L690)&lt;=3, "1º Trimestre", IF(MONTH(L690)&lt;=6, "2º Trimestre", IF(MONTH(L690)&lt;=9, "3º Trimestre", IF(MONTH(L690)&lt;=12, "4º Trimestre"))))</f>
        <v>2022 - 4º Trimestre</v>
      </c>
      <c r="AF690" s="130">
        <f>CONTRATOS[[#This Row],[TÉRMINO]]-60</f>
        <v>44816</v>
      </c>
      <c r="AG690" s="116" t="str">
        <f>IF(Z690="","Sem informação", IF(Z690&lt;=AF690, "Dentro do prazo", "Fora do prazo"))</f>
        <v>Sem informação</v>
      </c>
      <c r="AH690" s="58"/>
      <c r="AI690" s="74"/>
      <c r="AJ690" s="58" t="s">
        <v>138</v>
      </c>
      <c r="AK690" s="58" t="s">
        <v>138</v>
      </c>
      <c r="AL690" s="58" t="s">
        <v>69</v>
      </c>
      <c r="AM690" s="115" t="s">
        <v>69</v>
      </c>
      <c r="AN690" s="58" t="s">
        <v>69</v>
      </c>
      <c r="AO690" s="172" t="s">
        <v>2457</v>
      </c>
      <c r="AP690" s="143">
        <f ca="1">CONTRATOS[[#This Row],[TÉRMINO]]-TODAY()</f>
        <v>-1298</v>
      </c>
      <c r="AQ690" s="58" t="str">
        <f>IF(YEAR(CONTRATOS[[#This Row],[TÉRMINO]])=2024,INT((MONTH(CONTRATOS[[#This Row],[TÉRMINO]])+2)/3),"")</f>
        <v/>
      </c>
      <c r="AR690" s="58"/>
      <c r="AS690" s="58" t="str">
        <f ca="1">IF(TODAY()-AB690&gt;365,"Iniciar Processo de Reajuste","Aguardar anualidade")</f>
        <v>Iniciar Processo de Reajuste</v>
      </c>
      <c r="AT690" s="58" t="str">
        <f>_xlfn.CONCAT(TEXT(B690,"000"),"/",C690)</f>
        <v>095/2022</v>
      </c>
      <c r="AU690" s="58"/>
      <c r="AV690" s="58" t="str" cm="1">
        <f t="array" ref="AV690">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90" s="57" t="str">
        <f>IF(CONTRATOS[[#This Row],[FISCAL DEMANDANTE]]="sem indicação",CONTRATOS[[#This Row],[FISCAL TECNICO]],CONTRATOS[[#This Row],[FISCAL DEMANDANTE]])</f>
        <v>Jose Nasareno de Macedo Silva</v>
      </c>
      <c r="AX690" s="540" t="str" cm="1">
        <f t="array" ref="AX69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90" s="58" t="str">
        <f>_xlfn.CONCAT(CONTRATOS[[#This Row],[ARP ou CONTRATO]],CONTRATOS[[#This Row],[N°ANO]])</f>
        <v>Contrato095/2022</v>
      </c>
      <c r="AZ690" s="293" t="str">
        <f>IF(ISNUMBER(FIND("8.666",AA690)),
"Nos termos da Portaria n° 3.615/2021-GP, a prorrogação de contratos administrativos deverá ser instaurada com antecedência mínima de 60 (sessenta) dias do término da vigência, mediante envio do respectivo expediente à SEADM, via SEI.",
IF(ISNUMBER(FIND("14.133",AA690)),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90" s="556"/>
    </row>
    <row r="691" spans="1:53" s="215" customFormat="1" ht="60">
      <c r="A691" s="58" t="s">
        <v>2276</v>
      </c>
      <c r="B691" s="68" t="s">
        <v>507</v>
      </c>
      <c r="C691" s="69">
        <v>2022</v>
      </c>
      <c r="D691" s="57" t="s">
        <v>3475</v>
      </c>
      <c r="E691" s="58" t="s">
        <v>3476</v>
      </c>
      <c r="F691" s="59" t="s">
        <v>3307</v>
      </c>
      <c r="G691" s="115" t="s">
        <v>1658</v>
      </c>
      <c r="H691" s="58" t="s">
        <v>132</v>
      </c>
      <c r="I691" s="60" t="s">
        <v>133</v>
      </c>
      <c r="J691" s="61">
        <v>44883</v>
      </c>
      <c r="K691" s="62" t="str">
        <f>TEXT(J691,"DD/MM/AA")</f>
        <v>18/11/22</v>
      </c>
      <c r="L691" s="61">
        <v>44883</v>
      </c>
      <c r="M691" s="63" t="str">
        <f>TEXT(L691,"DD/MM/AA")</f>
        <v>18/11/22</v>
      </c>
      <c r="N691" s="115">
        <f>_xlfn.DAYS(CONTRATOS[[#This Row],[TÉRMINO]],CONTRATOS[[#This Row],[INÍCIO]])</f>
        <v>0</v>
      </c>
      <c r="O691" s="64" t="str">
        <f ca="1">IF(ISBLANK(CONTRATOS[[#This Row],[TÉRMINO]]),"-",IF(ISNUMBER(CONTRATOS[[#This Row],[TÉRMINO]]),IF(CONTRATOS[[#This Row],[TÉRMINO]]&lt;TODAY(),"EXPIRADO",CONTRATOS[[#This Row],[TÉRMINO]]-TODAY()),"INDETERMINADO"))</f>
        <v>EXPIRADO</v>
      </c>
      <c r="P691" s="64" t="str">
        <f ca="1">IF(O691="EXPIRADO","EXPIRADO",(IF(O691&lt;=30,"INFERIOR A 30 DIAS",(IF(O691&lt;=60,"INFERIOR A 60 DIAS",(IF(O691&lt;=90,"INFERIOR A 90 DIAS",(IF(O691&lt;=120,"INFERIOR A 120 DIAS",(IF(O691&lt;150,"INFERIOR A 150 DIAS",(IF(O691=150,"150 DIAS","SUPERIOR A 150 DIAS")))))))))))))</f>
        <v>EXPIRADO</v>
      </c>
      <c r="Q691" s="64" t="str">
        <f ca="1">IF(CONTRATOS[[#This Row],[TÉRMINO]]="","VIGENTE",IF(CONTRATOS[[#This Row],[TÉRMINO]]&gt;=TODAY(),"VIGENTE","EXPIRADO"))</f>
        <v>EXPIRADO</v>
      </c>
      <c r="R691" s="72">
        <v>81659.23</v>
      </c>
      <c r="S691" s="65" t="s">
        <v>3303</v>
      </c>
      <c r="T691" s="66">
        <f>IF(LEFT(AY691,3)="ARP",
    0,
    IFERROR(VLOOKUP(AY691,'M.11 Contratos execução'!A:V,17,FALSE),0)
)</f>
        <v>0</v>
      </c>
      <c r="U691" s="58" t="s">
        <v>78</v>
      </c>
      <c r="V691" s="58" t="s">
        <v>3801</v>
      </c>
      <c r="W691" s="96" t="str" cm="1">
        <f t="array" ref="W69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91" s="96">
        <f>CONTRATOS[[#This Row],[VALOR GLOBAL INICIAL]]</f>
        <v>81659.23</v>
      </c>
      <c r="Y691" s="67"/>
      <c r="Z691" s="157"/>
      <c r="AA691" s="58" t="s">
        <v>64</v>
      </c>
      <c r="AB691" s="58"/>
      <c r="AC691" s="58"/>
      <c r="AD691" s="116" t="str">
        <f>IF(CONTRATOS[[#This Row],[DIAS_CONTRATO]]&lt;=1800,"PRAZO LEGAL",IF(CONTRATOS[[#This Row],[DIAS_CONTRATO]]&lt;=2130,"EXCEPCIONAL","EMERGENCIAL"))</f>
        <v>PRAZO LEGAL</v>
      </c>
      <c r="AE691" s="58" t="str">
        <f>YEAR(L691) &amp; " - " &amp; IF(MONTH(L691)&lt;=3, "1º Trimestre", IF(MONTH(L691)&lt;=6, "2º Trimestre", IF(MONTH(L691)&lt;=9, "3º Trimestre", IF(MONTH(L691)&lt;=12, "4º Trimestre"))))</f>
        <v>2022 - 4º Trimestre</v>
      </c>
      <c r="AF691" s="130">
        <f>CONTRATOS[[#This Row],[TÉRMINO]]-60</f>
        <v>44823</v>
      </c>
      <c r="AG691" s="116" t="str">
        <f>IF(Z691="","Sem informação", IF(Z691&lt;=AF691, "Dentro do prazo", "Fora do prazo"))</f>
        <v>Sem informação</v>
      </c>
      <c r="AH691" s="58"/>
      <c r="AI691" s="74"/>
      <c r="AJ691" s="58" t="s">
        <v>138</v>
      </c>
      <c r="AK691" s="58" t="s">
        <v>138</v>
      </c>
      <c r="AL691" s="58" t="s">
        <v>69</v>
      </c>
      <c r="AM691" s="115" t="s">
        <v>69</v>
      </c>
      <c r="AN691" s="115" t="s">
        <v>69</v>
      </c>
      <c r="AO691" s="134" t="s">
        <v>2457</v>
      </c>
      <c r="AP691" s="143">
        <f ca="1">CONTRATOS[[#This Row],[TÉRMINO]]-TODAY()</f>
        <v>-1291</v>
      </c>
      <c r="AQ691" s="58" t="str">
        <f>IF(YEAR(CONTRATOS[[#This Row],[TÉRMINO]])=2024,INT((MONTH(CONTRATOS[[#This Row],[TÉRMINO]])+2)/3),"")</f>
        <v/>
      </c>
      <c r="AR691" s="58"/>
      <c r="AS691" s="58" t="str">
        <f ca="1">IF(TODAY()-AB691&gt;365,"Iniciar Processo de Reajuste","Aguardar anualidade")</f>
        <v>Iniciar Processo de Reajuste</v>
      </c>
      <c r="AT691" s="58" t="str">
        <f>_xlfn.CONCAT(TEXT(B691,"000"),"/",C691)</f>
        <v>096/2022</v>
      </c>
      <c r="AU691" s="58"/>
      <c r="AV691" s="58" t="str" cm="1">
        <f t="array" ref="AV691">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91" s="57" t="str">
        <f>IF(CONTRATOS[[#This Row],[FISCAL DEMANDANTE]]="sem indicação",CONTRATOS[[#This Row],[FISCAL TECNICO]],CONTRATOS[[#This Row],[FISCAL DEMANDANTE]])</f>
        <v>Jose Nasareno de Macedo Silva</v>
      </c>
      <c r="AX691" s="540" t="str" cm="1">
        <f t="array" ref="AX69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91" s="58" t="str">
        <f>_xlfn.CONCAT(CONTRATOS[[#This Row],[ARP ou CONTRATO]],CONTRATOS[[#This Row],[N°ANO]])</f>
        <v>Contrato096/2022</v>
      </c>
      <c r="AZ691" s="293" t="str">
        <f>IF(ISNUMBER(FIND("8.666",AA691)),
"Nos termos da Portaria n° 3.615/2021-GP, a prorrogação de contratos administrativos deverá ser instaurada com antecedência mínima de 60 (sessenta) dias do término da vigência, mediante envio do respectivo expediente à SEADM, via SEI.",
IF(ISNUMBER(FIND("14.133",AA691)),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91" s="556"/>
    </row>
    <row r="692" spans="1:53" s="215" customFormat="1" ht="60">
      <c r="A692" s="58" t="s">
        <v>2276</v>
      </c>
      <c r="B692" s="57" t="s">
        <v>502</v>
      </c>
      <c r="C692" s="58">
        <v>2022</v>
      </c>
      <c r="D692" s="57" t="s">
        <v>3616</v>
      </c>
      <c r="E692" s="58" t="s">
        <v>3617</v>
      </c>
      <c r="F692" s="59" t="s">
        <v>3558</v>
      </c>
      <c r="G692" s="115" t="s">
        <v>1658</v>
      </c>
      <c r="H692" s="58" t="s">
        <v>132</v>
      </c>
      <c r="I692" s="60" t="s">
        <v>133</v>
      </c>
      <c r="J692" s="61">
        <v>44910</v>
      </c>
      <c r="K692" s="62" t="str">
        <f>TEXT(J692,"DD/MM/AA")</f>
        <v>15/12/22</v>
      </c>
      <c r="L692" s="61">
        <v>44910</v>
      </c>
      <c r="M692" s="63" t="str">
        <f>TEXT(L692,"DD/MM/AA")</f>
        <v>15/12/22</v>
      </c>
      <c r="N692" s="115">
        <f>_xlfn.DAYS(CONTRATOS[[#This Row],[TÉRMINO]],CONTRATOS[[#This Row],[INÍCIO]])</f>
        <v>0</v>
      </c>
      <c r="O692" s="64" t="str">
        <f ca="1">IF(ISBLANK(CONTRATOS[[#This Row],[TÉRMINO]]),"-",IF(ISNUMBER(CONTRATOS[[#This Row],[TÉRMINO]]),IF(CONTRATOS[[#This Row],[TÉRMINO]]&lt;TODAY(),"EXPIRADO",CONTRATOS[[#This Row],[TÉRMINO]]-TODAY()),"INDETERMINADO"))</f>
        <v>EXPIRADO</v>
      </c>
      <c r="P692" s="64" t="str">
        <f ca="1">IF(O692="EXPIRADO","EXPIRADO",(IF(O692&lt;=30,"INFERIOR A 30 DIAS",(IF(O692&lt;=60,"INFERIOR A 60 DIAS",(IF(O692&lt;=90,"INFERIOR A 90 DIAS",(IF(O692&lt;=120,"INFERIOR A 120 DIAS",(IF(O692&lt;150,"INFERIOR A 150 DIAS",(IF(O692=150,"150 DIAS","SUPERIOR A 150 DIAS")))))))))))))</f>
        <v>EXPIRADO</v>
      </c>
      <c r="Q692" s="64" t="str">
        <f ca="1">IF(CONTRATOS[[#This Row],[TÉRMINO]]="","VIGENTE",IF(CONTRATOS[[#This Row],[TÉRMINO]]&gt;=TODAY(),"VIGENTE","EXPIRADO"))</f>
        <v>EXPIRADO</v>
      </c>
      <c r="R692" s="293">
        <v>759.79</v>
      </c>
      <c r="S692" s="65" t="s">
        <v>3303</v>
      </c>
      <c r="T692" s="66">
        <f>IF(LEFT(AY692,3)="ARP",
    0,
    IFERROR(VLOOKUP(AY692,'M.11 Contratos execução'!A:V,17,FALSE),0)
)</f>
        <v>0</v>
      </c>
      <c r="U692" s="58" t="s">
        <v>78</v>
      </c>
      <c r="V692" s="58" t="s">
        <v>3802</v>
      </c>
      <c r="W692" s="96" t="str" cm="1">
        <f t="array" ref="W69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92" s="96">
        <f>CONTRATOS[[#This Row],[VALOR GLOBAL INICIAL]]</f>
        <v>759.79</v>
      </c>
      <c r="Y692" s="67"/>
      <c r="Z692" s="157"/>
      <c r="AA692" s="58" t="s">
        <v>64</v>
      </c>
      <c r="AB692" s="58"/>
      <c r="AC692" s="58"/>
      <c r="AD692" s="116" t="str">
        <f>IF(CONTRATOS[[#This Row],[DIAS_CONTRATO]]&lt;=1800,"PRAZO LEGAL",IF(CONTRATOS[[#This Row],[DIAS_CONTRATO]]&lt;=2130,"EXCEPCIONAL","EMERGENCIAL"))</f>
        <v>PRAZO LEGAL</v>
      </c>
      <c r="AE692" s="58" t="str">
        <f>YEAR(L692) &amp; " - " &amp; IF(MONTH(L692)&lt;=3, "1º Trimestre", IF(MONTH(L692)&lt;=6, "2º Trimestre", IF(MONTH(L692)&lt;=9, "3º Trimestre", IF(MONTH(L692)&lt;=12, "4º Trimestre"))))</f>
        <v>2022 - 4º Trimestre</v>
      </c>
      <c r="AF692" s="130">
        <f>CONTRATOS[[#This Row],[TÉRMINO]]-60</f>
        <v>44850</v>
      </c>
      <c r="AG692" s="116" t="str">
        <f>IF(Z692="","Sem informação", IF(Z692&lt;=AF692, "Dentro do prazo", "Fora do prazo"))</f>
        <v>Sem informação</v>
      </c>
      <c r="AH692" s="58"/>
      <c r="AI692" s="74"/>
      <c r="AJ692" s="58" t="s">
        <v>138</v>
      </c>
      <c r="AK692" s="58" t="s">
        <v>138</v>
      </c>
      <c r="AL692" s="58" t="s">
        <v>69</v>
      </c>
      <c r="AM692" s="115" t="s">
        <v>69</v>
      </c>
      <c r="AN692" s="115" t="s">
        <v>69</v>
      </c>
      <c r="AO692" s="134" t="s">
        <v>2457</v>
      </c>
      <c r="AP692" s="143">
        <f ca="1">CONTRATOS[[#This Row],[TÉRMINO]]-TODAY()</f>
        <v>-1264</v>
      </c>
      <c r="AQ692" s="58" t="str">
        <f>IF(YEAR(CONTRATOS[[#This Row],[TÉRMINO]])=2024,INT((MONTH(CONTRATOS[[#This Row],[TÉRMINO]])+2)/3),"")</f>
        <v/>
      </c>
      <c r="AR692" s="58"/>
      <c r="AS692" s="58" t="str">
        <f ca="1">IF(TODAY()-AB692&gt;365,"Iniciar Processo de Reajuste","Aguardar anualidade")</f>
        <v>Iniciar Processo de Reajuste</v>
      </c>
      <c r="AT692" s="58" t="str">
        <f>_xlfn.CONCAT(TEXT(B692,"000"),"/",C692)</f>
        <v>100/2022</v>
      </c>
      <c r="AU692" s="58"/>
      <c r="AV692" s="58" t="str" cm="1">
        <f t="array" ref="AV692">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92" s="57" t="str">
        <f>IF(CONTRATOS[[#This Row],[FISCAL DEMANDANTE]]="sem indicação",CONTRATOS[[#This Row],[FISCAL TECNICO]],CONTRATOS[[#This Row],[FISCAL DEMANDANTE]])</f>
        <v>Jose Nasareno de Macedo Silva</v>
      </c>
      <c r="AX692" s="540" t="str" cm="1">
        <f t="array" ref="AX69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92" s="58" t="str">
        <f>_xlfn.CONCAT(CONTRATOS[[#This Row],[ARP ou CONTRATO]],CONTRATOS[[#This Row],[N°ANO]])</f>
        <v>Contrato100/2022</v>
      </c>
      <c r="AZ692" s="293" t="str">
        <f>IF(ISNUMBER(FIND("8.666",AA692)),
"Nos termos da Portaria n° 3.615/2021-GP, a prorrogação de contratos administrativos deverá ser instaurada com antecedência mínima de 60 (sessenta) dias do término da vigência, mediante envio do respectivo expediente à SEADM, via SEI.",
IF(ISNUMBER(FIND("14.133",AA692)),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92" s="556"/>
    </row>
    <row r="693" spans="1:53" s="215" customFormat="1" ht="60">
      <c r="A693" s="58" t="s">
        <v>2276</v>
      </c>
      <c r="B693" s="57" t="s">
        <v>1411</v>
      </c>
      <c r="C693" s="69">
        <v>2022</v>
      </c>
      <c r="D693" s="57" t="s">
        <v>3803</v>
      </c>
      <c r="E693" s="58" t="s">
        <v>3777</v>
      </c>
      <c r="F693" s="59" t="s">
        <v>3558</v>
      </c>
      <c r="G693" s="115" t="s">
        <v>1658</v>
      </c>
      <c r="H693" s="58" t="s">
        <v>132</v>
      </c>
      <c r="I693" s="60" t="s">
        <v>133</v>
      </c>
      <c r="J693" s="61">
        <v>44910</v>
      </c>
      <c r="K693" s="62" t="str">
        <f>TEXT(J693,"DD/MM/AA")</f>
        <v>15/12/22</v>
      </c>
      <c r="L693" s="61">
        <v>44910</v>
      </c>
      <c r="M693" s="63" t="str">
        <f>TEXT(L693,"DD/MM/AA")</f>
        <v>15/12/22</v>
      </c>
      <c r="N693" s="115">
        <f>_xlfn.DAYS(CONTRATOS[[#This Row],[TÉRMINO]],CONTRATOS[[#This Row],[INÍCIO]])</f>
        <v>0</v>
      </c>
      <c r="O693" s="70" t="str">
        <f ca="1">IF(ISBLANK(CONTRATOS[[#This Row],[TÉRMINO]]),"-",IF(ISNUMBER(CONTRATOS[[#This Row],[TÉRMINO]]),IF(CONTRATOS[[#This Row],[TÉRMINO]]&lt;TODAY(),"EXPIRADO",CONTRATOS[[#This Row],[TÉRMINO]]-TODAY()),"INDETERMINADO"))</f>
        <v>EXPIRADO</v>
      </c>
      <c r="P693" s="64" t="str">
        <f ca="1">IF(O693="EXPIRADO","EXPIRADO",(IF(O693&lt;=30,"INFERIOR A 30 DIAS",(IF(O693&lt;=60,"INFERIOR A 60 DIAS",(IF(O693&lt;=90,"INFERIOR A 90 DIAS",(IF(O693&lt;=120,"INFERIOR A 120 DIAS",(IF(O693&lt;150,"INFERIOR A 150 DIAS",(IF(O693=150,"150 DIAS","SUPERIOR A 150 DIAS")))))))))))))</f>
        <v>EXPIRADO</v>
      </c>
      <c r="Q693" s="64" t="str">
        <f ca="1">IF(CONTRATOS[[#This Row],[TÉRMINO]]="","VIGENTE",IF(CONTRATOS[[#This Row],[TÉRMINO]]&gt;=TODAY(),"VIGENTE","EXPIRADO"))</f>
        <v>EXPIRADO</v>
      </c>
      <c r="R693" s="293">
        <v>770.8</v>
      </c>
      <c r="S693" s="65" t="s">
        <v>3303</v>
      </c>
      <c r="T693" s="66">
        <f>IF(LEFT(AY693,3)="ARP",
    0,
    IFERROR(VLOOKUP(AY693,'M.11 Contratos execução'!A:V,17,FALSE),0)
)</f>
        <v>0</v>
      </c>
      <c r="U693" s="58" t="s">
        <v>78</v>
      </c>
      <c r="V693" s="58" t="s">
        <v>3804</v>
      </c>
      <c r="W693" s="96" t="str" cm="1">
        <f t="array" ref="W69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93" s="96">
        <f>CONTRATOS[[#This Row],[VALOR GLOBAL INICIAL]]</f>
        <v>770.8</v>
      </c>
      <c r="Y693" s="67"/>
      <c r="Z693" s="157"/>
      <c r="AA693" s="58" t="s">
        <v>64</v>
      </c>
      <c r="AB693" s="58"/>
      <c r="AC693" s="58"/>
      <c r="AD693" s="116" t="str">
        <f>IF(CONTRATOS[[#This Row],[DIAS_CONTRATO]]&lt;=1800,"PRAZO LEGAL",IF(CONTRATOS[[#This Row],[DIAS_CONTRATO]]&lt;=2130,"EXCEPCIONAL","EMERGENCIAL"))</f>
        <v>PRAZO LEGAL</v>
      </c>
      <c r="AE693" s="58" t="str">
        <f>YEAR(L693) &amp; " - " &amp; IF(MONTH(L693)&lt;=3, "1º Trimestre", IF(MONTH(L693)&lt;=6, "2º Trimestre", IF(MONTH(L693)&lt;=9, "3º Trimestre", IF(MONTH(L693)&lt;=12, "4º Trimestre"))))</f>
        <v>2022 - 4º Trimestre</v>
      </c>
      <c r="AF693" s="130">
        <f>CONTRATOS[[#This Row],[TÉRMINO]]-60</f>
        <v>44850</v>
      </c>
      <c r="AG693" s="116" t="str">
        <f>IF(Z693="","Sem informação", IF(Z693&lt;=AF693, "Dentro do prazo", "Fora do prazo"))</f>
        <v>Sem informação</v>
      </c>
      <c r="AH693" s="58"/>
      <c r="AI693" s="74"/>
      <c r="AJ693" s="58" t="s">
        <v>138</v>
      </c>
      <c r="AK693" s="58" t="s">
        <v>138</v>
      </c>
      <c r="AL693" s="58" t="s">
        <v>69</v>
      </c>
      <c r="AM693" s="115" t="s">
        <v>69</v>
      </c>
      <c r="AN693" s="115" t="s">
        <v>69</v>
      </c>
      <c r="AO693" s="134" t="s">
        <v>2457</v>
      </c>
      <c r="AP693" s="143">
        <f ca="1">CONTRATOS[[#This Row],[TÉRMINO]]-TODAY()</f>
        <v>-1264</v>
      </c>
      <c r="AQ693" s="58" t="str">
        <f>IF(YEAR(CONTRATOS[[#This Row],[TÉRMINO]])=2024,INT((MONTH(CONTRATOS[[#This Row],[TÉRMINO]])+2)/3),"")</f>
        <v/>
      </c>
      <c r="AR693" s="58"/>
      <c r="AS693" s="58" t="str">
        <f ca="1">IF(TODAY()-AB693&gt;365,"Iniciar Processo de Reajuste","Aguardar anualidade")</f>
        <v>Iniciar Processo de Reajuste</v>
      </c>
      <c r="AT693" s="58" t="str">
        <f>_xlfn.CONCAT(TEXT(B693,"000"),"/",C693)</f>
        <v>103/2022</v>
      </c>
      <c r="AU693" s="58"/>
      <c r="AV693" s="58" t="str" cm="1">
        <f t="array" ref="AV693">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93" s="57" t="str">
        <f>IF(CONTRATOS[[#This Row],[FISCAL DEMANDANTE]]="sem indicação",CONTRATOS[[#This Row],[FISCAL TECNICO]],CONTRATOS[[#This Row],[FISCAL DEMANDANTE]])</f>
        <v>Jose Nasareno de Macedo Silva</v>
      </c>
      <c r="AX693" s="540" t="str" cm="1">
        <f t="array" ref="AX69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93" s="58" t="str">
        <f>_xlfn.CONCAT(CONTRATOS[[#This Row],[ARP ou CONTRATO]],CONTRATOS[[#This Row],[N°ANO]])</f>
        <v>Contrato103/2022</v>
      </c>
      <c r="AZ693" s="293" t="str">
        <f>IF(ISNUMBER(FIND("8.666",AA693)),
"Nos termos da Portaria n° 3.615/2021-GP, a prorrogação de contratos administrativos deverá ser instaurada com antecedência mínima de 60 (sessenta) dias do término da vigência, mediante envio do respectivo expediente à SEADM, via SEI.",
IF(ISNUMBER(FIND("14.133",AA693)),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93" s="556"/>
    </row>
    <row r="694" spans="1:53" s="215" customFormat="1" ht="60">
      <c r="A694" s="58" t="s">
        <v>2276</v>
      </c>
      <c r="B694" s="68" t="s">
        <v>317</v>
      </c>
      <c r="C694" s="69">
        <v>2020</v>
      </c>
      <c r="D694" s="57" t="s">
        <v>3805</v>
      </c>
      <c r="E694" s="58" t="s">
        <v>3806</v>
      </c>
      <c r="F694" s="59" t="s">
        <v>3807</v>
      </c>
      <c r="G694" s="115" t="s">
        <v>57</v>
      </c>
      <c r="H694" s="58" t="s">
        <v>327</v>
      </c>
      <c r="I694" s="60" t="s">
        <v>3808</v>
      </c>
      <c r="J694" s="61">
        <v>44109</v>
      </c>
      <c r="K694" s="62" t="str">
        <f>TEXT(J694,"DD/MM/AA")</f>
        <v>05/10/20</v>
      </c>
      <c r="L694" s="61">
        <v>44839</v>
      </c>
      <c r="M694" s="63" t="str">
        <f>TEXT(L694,"DD/MM/AA")</f>
        <v>05/10/22</v>
      </c>
      <c r="N694" s="62">
        <f>_xlfn.DAYS(CONTRATOS[[#This Row],[TÉRMINO]],CONTRATOS[[#This Row],[INÍCIO]])</f>
        <v>730</v>
      </c>
      <c r="O694" s="64" t="str">
        <f ca="1">IF(ISBLANK(CONTRATOS[[#This Row],[TÉRMINO]]),"-",IF(ISNUMBER(CONTRATOS[[#This Row],[TÉRMINO]]),IF(CONTRATOS[[#This Row],[TÉRMINO]]&lt;TODAY(),"EXPIRADO",CONTRATOS[[#This Row],[TÉRMINO]]-TODAY()),"INDETERMINADO"))</f>
        <v>EXPIRADO</v>
      </c>
      <c r="P694" s="64" t="str">
        <f ca="1">IF(O694="EXPIRADO","EXPIRADO",(IF(O694&lt;=30,"INFERIOR A 30 DIAS",(IF(O694&lt;=60,"INFERIOR A 60 DIAS",(IF(O694&lt;=90,"INFERIOR A 90 DIAS",(IF(O694&lt;=120,"INFERIOR A 120 DIAS",(IF(O694&lt;150,"INFERIOR A 150 DIAS",(IF(O694=150,"150 DIAS","SUPERIOR A 150 DIAS")))))))))))))</f>
        <v>EXPIRADO</v>
      </c>
      <c r="Q694" s="64" t="str">
        <f ca="1">IF(CONTRATOS[[#This Row],[TÉRMINO]]="","VIGENTE",IF(CONTRATOS[[#This Row],[TÉRMINO]]&gt;=TODAY(),"VIGENTE","EXPIRADO"))</f>
        <v>EXPIRADO</v>
      </c>
      <c r="R694" s="72">
        <v>189000</v>
      </c>
      <c r="S694" s="65" t="s">
        <v>60</v>
      </c>
      <c r="T694" s="66">
        <f>IF(LEFT(AY694,3)="ARP",
    0,
    IFERROR(VLOOKUP(AY694,'M.11 Contratos execução'!A:V,17,FALSE),0)
)</f>
        <v>0</v>
      </c>
      <c r="U694" s="58" t="s">
        <v>78</v>
      </c>
      <c r="V694" s="58" t="s">
        <v>3809</v>
      </c>
      <c r="W694" s="96" t="str" cm="1">
        <f t="array" ref="W69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94" s="96">
        <f>CONTRATOS[[#This Row],[VALOR GLOBAL INICIAL]]</f>
        <v>189000</v>
      </c>
      <c r="Y694" s="67" t="s">
        <v>3810</v>
      </c>
      <c r="Z694" s="158"/>
      <c r="AA694" s="58" t="s">
        <v>64</v>
      </c>
      <c r="AB694" s="58"/>
      <c r="AC694" s="58"/>
      <c r="AD694" s="58" t="str">
        <f>IF(CONTRATOS[[#This Row],[DIAS_CONTRATO]]&lt;=1800,"PRAZO LEGAL",IF(CONTRATOS[[#This Row],[DIAS_CONTRATO]]&lt;=2130,"EXCEPCIONAL","EMERGENCIAL"))</f>
        <v>PRAZO LEGAL</v>
      </c>
      <c r="AE694" s="58" t="str">
        <f>YEAR(L694) &amp; " - " &amp; IF(MONTH(L694)&lt;=3, "1º Trimestre", IF(MONTH(L694)&lt;=6, "2º Trimestre", IF(MONTH(L694)&lt;=9, "3º Trimestre", IF(MONTH(L694)&lt;=12, "4º Trimestre"))))</f>
        <v>2022 - 4º Trimestre</v>
      </c>
      <c r="AF694" s="61">
        <f>CONTRATOS[[#This Row],[TÉRMINO]]-60</f>
        <v>44779</v>
      </c>
      <c r="AG694" s="116" t="str">
        <f>IF(Z694="","Sem informação", IF(Z694&lt;=AF694, "Dentro do prazo", "Fora do prazo"))</f>
        <v>Sem informação</v>
      </c>
      <c r="AH694" s="58" t="s">
        <v>1306</v>
      </c>
      <c r="AI694" s="74"/>
      <c r="AJ694" s="58" t="s">
        <v>138</v>
      </c>
      <c r="AK694" s="58" t="s">
        <v>69</v>
      </c>
      <c r="AL694" s="58" t="s">
        <v>69</v>
      </c>
      <c r="AM694" s="115" t="s">
        <v>69</v>
      </c>
      <c r="AN694" s="115" t="s">
        <v>69</v>
      </c>
      <c r="AO694" s="134" t="s">
        <v>2457</v>
      </c>
      <c r="AP694" s="143">
        <f ca="1">CONTRATOS[[#This Row],[TÉRMINO]]-TODAY()</f>
        <v>-1335</v>
      </c>
      <c r="AQ694" s="58" t="str">
        <f>IF(YEAR(CONTRATOS[[#This Row],[TÉRMINO]])=2024,INT((MONTH(CONTRATOS[[#This Row],[TÉRMINO]])+2)/3),"")</f>
        <v/>
      </c>
      <c r="AR694" s="58"/>
      <c r="AS694" s="58" t="str">
        <f ca="1">IF(TODAY()-AB694&gt;365,"Iniciar Processo de Reajuste","Aguardar anualidade")</f>
        <v>Iniciar Processo de Reajuste</v>
      </c>
      <c r="AT694" s="58" t="str">
        <f>_xlfn.CONCAT(TEXT(B694,"000"),"/",C694)</f>
        <v>032/2020</v>
      </c>
      <c r="AU694" s="58"/>
      <c r="AV694" s="58" t="str" cm="1">
        <f t="array" ref="AV694">IF(CONTRATOS[[#This Row],[NOME DO FISCAL ]]="Sem indicação",
   CONTRATOS[[#This Row],[NOME DO FISCAL ]],
   _xlfn.LET(
      _xlpm.s, " "&amp;TRIM(CONTRATOS[[#This Row],[NOME DO FISCAL ]]),
      _xlpm.n, LEN(_xlpm.s)-1,
      _xlpm.idx, _xlfn.SEQUENCE(1,_xlpm.n),
      _xlpm.letras, IF(MID(_xlpm.s,_xlpm.idx,1)=" ", MID(_xlpm.s,_xlpm.idx+1,1), ""),
      _xlfn.TEXTJOIN("",TRUE,_xlpm.letras)
   )
)</f>
        <v>Sem indicação</v>
      </c>
      <c r="AW694" s="57" t="str">
        <f>IF(CONTRATOS[[#This Row],[FISCAL DEMANDANTE]]="sem indicação",CONTRATOS[[#This Row],[FISCAL TECNICO]],CONTRATOS[[#This Row],[FISCAL DEMANDANTE]])</f>
        <v>Sem indicação</v>
      </c>
      <c r="AX694" s="540" t="str" cm="1">
        <f t="array" ref="AX69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94" s="58" t="str">
        <f>_xlfn.CONCAT(CONTRATOS[[#This Row],[ARP ou CONTRATO]],CONTRATOS[[#This Row],[N°ANO]])</f>
        <v>Contrato032/2020</v>
      </c>
      <c r="AZ694" s="293" t="str">
        <f>IF(ISNUMBER(FIND("8.666",AA694)),
"Nos termos da Portaria n° 3.615/2021-GP, a prorrogação de contratos administrativos deverá ser instaurada com antecedência mínima de 60 (sessenta) dias do término da vigência, mediante envio do respectivo expediente à SEADM, via SEI.",
IF(ISNUMBER(FIND("14.133",AA694)),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94" s="556"/>
    </row>
    <row r="695" spans="1:53" s="215" customFormat="1" ht="60">
      <c r="A695" s="58" t="s">
        <v>2276</v>
      </c>
      <c r="B695" s="57" t="s">
        <v>555</v>
      </c>
      <c r="C695" s="93">
        <v>2023</v>
      </c>
      <c r="D695" s="57" t="s">
        <v>3811</v>
      </c>
      <c r="E695" s="58" t="s">
        <v>3812</v>
      </c>
      <c r="F695" s="59" t="s">
        <v>3307</v>
      </c>
      <c r="G695" s="115" t="s">
        <v>1658</v>
      </c>
      <c r="H695" s="58" t="s">
        <v>132</v>
      </c>
      <c r="I695" s="60" t="s">
        <v>133</v>
      </c>
      <c r="J695" s="61">
        <v>45082</v>
      </c>
      <c r="K695" s="62" t="str">
        <f>TEXT(J695,"DD/MM/AA")</f>
        <v>05/06/23</v>
      </c>
      <c r="L695" s="61">
        <v>45082</v>
      </c>
      <c r="M695" s="63" t="str">
        <f>TEXT(L695,"DD/MM/AA")</f>
        <v>05/06/23</v>
      </c>
      <c r="N695" s="115">
        <f>_xlfn.DAYS(CONTRATOS[[#This Row],[TÉRMINO]],CONTRATOS[[#This Row],[INÍCIO]])</f>
        <v>0</v>
      </c>
      <c r="O695" s="64" t="str">
        <f ca="1">IF(ISBLANK(CONTRATOS[[#This Row],[TÉRMINO]]),"-",IF(ISNUMBER(CONTRATOS[[#This Row],[TÉRMINO]]),IF(CONTRATOS[[#This Row],[TÉRMINO]]&lt;TODAY(),"EXPIRADO",CONTRATOS[[#This Row],[TÉRMINO]]-TODAY()),"INDETERMINADO"))</f>
        <v>EXPIRADO</v>
      </c>
      <c r="P695" s="64" t="str">
        <f ca="1">IF(O695="EXPIRADO","EXPIRADO",(IF(O695&lt;=30,"INFERIOR A 30 DIAS",(IF(O695&lt;=60,"INFERIOR A 60 DIAS",(IF(O695&lt;=90,"INFERIOR A 90 DIAS",(IF(O695&lt;=120,"INFERIOR A 120 DIAS",(IF(O695&lt;150,"INFERIOR A 150 DIAS",(IF(O695=150,"150 DIAS","SUPERIOR A 150 DIAS")))))))))))))</f>
        <v>EXPIRADO</v>
      </c>
      <c r="Q695" s="64" t="str">
        <f ca="1">IF(CONTRATOS[[#This Row],[TÉRMINO]]="","VIGENTE",IF(CONTRATOS[[#This Row],[TÉRMINO]]&gt;=TODAY(),"VIGENTE","EXPIRADO"))</f>
        <v>EXPIRADO</v>
      </c>
      <c r="R695" s="293">
        <v>298.7</v>
      </c>
      <c r="S695" s="65" t="s">
        <v>3303</v>
      </c>
      <c r="T695" s="66">
        <f>IF(LEFT(AY695,3)="ARP",
    0,
    IFERROR(VLOOKUP(AY695,'M.11 Contratos execução'!A:V,17,FALSE),0)
)</f>
        <v>0</v>
      </c>
      <c r="U695" s="58" t="s">
        <v>78</v>
      </c>
      <c r="V695" s="58" t="s">
        <v>3813</v>
      </c>
      <c r="W695" s="96" t="str" cm="1">
        <f t="array" ref="W69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95" s="96">
        <f>CONTRATOS[[#This Row],[VALOR GLOBAL INICIAL]]</f>
        <v>298.7</v>
      </c>
      <c r="Y695" s="67"/>
      <c r="Z695" s="157"/>
      <c r="AA695" s="58" t="s">
        <v>64</v>
      </c>
      <c r="AB695" s="58"/>
      <c r="AC695" s="58"/>
      <c r="AD695" s="116" t="str">
        <f>IF(CONTRATOS[[#This Row],[DIAS_CONTRATO]]&lt;=1800,"PRAZO LEGAL",IF(CONTRATOS[[#This Row],[DIAS_CONTRATO]]&lt;=2130,"EXCEPCIONAL","EMERGENCIAL"))</f>
        <v>PRAZO LEGAL</v>
      </c>
      <c r="AE695" s="58" t="str">
        <f>YEAR(L695) &amp; " - " &amp; IF(MONTH(L695)&lt;=3, "1º Trimestre", IF(MONTH(L695)&lt;=6, "2º Trimestre", IF(MONTH(L695)&lt;=9, "3º Trimestre", IF(MONTH(L695)&lt;=12, "4º Trimestre"))))</f>
        <v>2023 - 2º Trimestre</v>
      </c>
      <c r="AF695" s="130">
        <f>CONTRATOS[[#This Row],[TÉRMINO]]-60</f>
        <v>45022</v>
      </c>
      <c r="AG695" s="116" t="str">
        <f>IF(Z695="","Sem informação", IF(Z695&lt;=AF695, "Dentro do prazo", "Fora do prazo"))</f>
        <v>Sem informação</v>
      </c>
      <c r="AH695" s="58"/>
      <c r="AI695" s="74"/>
      <c r="AJ695" s="58" t="s">
        <v>138</v>
      </c>
      <c r="AK695" s="58" t="s">
        <v>138</v>
      </c>
      <c r="AL695" s="58" t="s">
        <v>69</v>
      </c>
      <c r="AM695" s="115" t="s">
        <v>69</v>
      </c>
      <c r="AN695" s="115" t="s">
        <v>69</v>
      </c>
      <c r="AO695" s="134" t="s">
        <v>2457</v>
      </c>
      <c r="AP695" s="143">
        <f ca="1">CONTRATOS[[#This Row],[TÉRMINO]]-TODAY()</f>
        <v>-1092</v>
      </c>
      <c r="AQ695" s="58" t="str">
        <f>IF(YEAR(CONTRATOS[[#This Row],[TÉRMINO]])=2024,INT((MONTH(CONTRATOS[[#This Row],[TÉRMINO]])+2)/3),"")</f>
        <v/>
      </c>
      <c r="AR695" s="58"/>
      <c r="AS695" s="58" t="str">
        <f ca="1">IF(TODAY()-AB695&gt;365,"Iniciar Processo de Reajuste","Aguardar anualidade")</f>
        <v>Iniciar Processo de Reajuste</v>
      </c>
      <c r="AT695" s="58" t="str">
        <f>_xlfn.CONCAT(TEXT(B695,"000"),"/",C695)</f>
        <v>040/2023</v>
      </c>
      <c r="AU695" s="58"/>
      <c r="AV695" s="58" t="str" cm="1">
        <f t="array" ref="AV695">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95" s="57" t="str">
        <f>IF(CONTRATOS[[#This Row],[FISCAL DEMANDANTE]]="sem indicação",CONTRATOS[[#This Row],[FISCAL TECNICO]],CONTRATOS[[#This Row],[FISCAL DEMANDANTE]])</f>
        <v>Jose Nasareno de Macedo Silva</v>
      </c>
      <c r="AX695" s="540" t="str" cm="1">
        <f t="array" ref="AX69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95" s="58" t="str">
        <f>_xlfn.CONCAT(CONTRATOS[[#This Row],[ARP ou CONTRATO]],CONTRATOS[[#This Row],[N°ANO]])</f>
        <v>Contrato040/2023</v>
      </c>
      <c r="AZ695" s="293" t="str">
        <f>IF(ISNUMBER(FIND("8.666",AA695)),
"Nos termos da Portaria n° 3.615/2021-GP, a prorrogação de contratos administrativos deverá ser instaurada com antecedência mínima de 60 (sessenta) dias do término da vigência, mediante envio do respectivo expediente à SEADM, via SEI.",
IF(ISNUMBER(FIND("14.133",AA695)),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95" s="556"/>
    </row>
    <row r="696" spans="1:53" s="215" customFormat="1" ht="60">
      <c r="A696" s="58" t="s">
        <v>2276</v>
      </c>
      <c r="B696" s="57" t="s">
        <v>616</v>
      </c>
      <c r="C696" s="93">
        <v>2023</v>
      </c>
      <c r="D696" s="57" t="s">
        <v>3814</v>
      </c>
      <c r="E696" s="58" t="s">
        <v>3815</v>
      </c>
      <c r="F696" s="59" t="s">
        <v>3307</v>
      </c>
      <c r="G696" s="115" t="s">
        <v>1658</v>
      </c>
      <c r="H696" s="58" t="s">
        <v>132</v>
      </c>
      <c r="I696" s="60" t="s">
        <v>133</v>
      </c>
      <c r="J696" s="61">
        <v>45093</v>
      </c>
      <c r="K696" s="62" t="str">
        <f>TEXT(J696,"DD/MM/AA")</f>
        <v>16/06/23</v>
      </c>
      <c r="L696" s="61">
        <v>45093</v>
      </c>
      <c r="M696" s="63" t="str">
        <f>TEXT(L696,"DD/MM/AA")</f>
        <v>16/06/23</v>
      </c>
      <c r="N696" s="115">
        <f>_xlfn.DAYS(CONTRATOS[[#This Row],[TÉRMINO]],CONTRATOS[[#This Row],[INÍCIO]])</f>
        <v>0</v>
      </c>
      <c r="O696" s="64" t="str">
        <f ca="1">IF(ISBLANK(CONTRATOS[[#This Row],[TÉRMINO]]),"-",IF(ISNUMBER(CONTRATOS[[#This Row],[TÉRMINO]]),IF(CONTRATOS[[#This Row],[TÉRMINO]]&lt;TODAY(),"EXPIRADO",CONTRATOS[[#This Row],[TÉRMINO]]-TODAY()),"INDETERMINADO"))</f>
        <v>EXPIRADO</v>
      </c>
      <c r="P696" s="64" t="str">
        <f ca="1">IF(O696="EXPIRADO","EXPIRADO",(IF(O696&lt;=30,"INFERIOR A 30 DIAS",(IF(O696&lt;=60,"INFERIOR A 60 DIAS",(IF(O696&lt;=90,"INFERIOR A 90 DIAS",(IF(O696&lt;=120,"INFERIOR A 120 DIAS",(IF(O696&lt;150,"INFERIOR A 150 DIAS",(IF(O696=150,"150 DIAS","SUPERIOR A 150 DIAS")))))))))))))</f>
        <v>EXPIRADO</v>
      </c>
      <c r="Q696" s="64" t="str">
        <f ca="1">IF(CONTRATOS[[#This Row],[TÉRMINO]]="","VIGENTE",IF(CONTRATOS[[#This Row],[TÉRMINO]]&gt;=TODAY(),"VIGENTE","EXPIRADO"))</f>
        <v>EXPIRADO</v>
      </c>
      <c r="R696" s="293">
        <v>1698.75</v>
      </c>
      <c r="S696" s="65" t="s">
        <v>3303</v>
      </c>
      <c r="T696" s="66">
        <f>IF(LEFT(AY696,3)="ARP",
    0,
    IFERROR(VLOOKUP(AY696,'M.11 Contratos execução'!A:V,17,FALSE),0)
)</f>
        <v>0</v>
      </c>
      <c r="U696" s="58" t="s">
        <v>78</v>
      </c>
      <c r="V696" s="58" t="s">
        <v>3816</v>
      </c>
      <c r="W696" s="96" t="str" cm="1">
        <f t="array" ref="W69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96" s="96">
        <f>CONTRATOS[[#This Row],[VALOR GLOBAL INICIAL]]</f>
        <v>1698.75</v>
      </c>
      <c r="Y696" s="67"/>
      <c r="Z696" s="157"/>
      <c r="AA696" s="58" t="s">
        <v>64</v>
      </c>
      <c r="AB696" s="58"/>
      <c r="AC696" s="58"/>
      <c r="AD696" s="116" t="str">
        <f>IF(CONTRATOS[[#This Row],[DIAS_CONTRATO]]&lt;=1800,"PRAZO LEGAL",IF(CONTRATOS[[#This Row],[DIAS_CONTRATO]]&lt;=2130,"EXCEPCIONAL","EMERGENCIAL"))</f>
        <v>PRAZO LEGAL</v>
      </c>
      <c r="AE696" s="58" t="str">
        <f>YEAR(L696) &amp; " - " &amp; IF(MONTH(L696)&lt;=3, "1º Trimestre", IF(MONTH(L696)&lt;=6, "2º Trimestre", IF(MONTH(L696)&lt;=9, "3º Trimestre", IF(MONTH(L696)&lt;=12, "4º Trimestre"))))</f>
        <v>2023 - 2º Trimestre</v>
      </c>
      <c r="AF696" s="130">
        <f>CONTRATOS[[#This Row],[TÉRMINO]]-60</f>
        <v>45033</v>
      </c>
      <c r="AG696" s="116" t="str">
        <f>IF(Z696="","Sem informação", IF(Z696&lt;=AF696, "Dentro do prazo", "Fora do prazo"))</f>
        <v>Sem informação</v>
      </c>
      <c r="AH696" s="58"/>
      <c r="AI696" s="74"/>
      <c r="AJ696" s="58" t="s">
        <v>138</v>
      </c>
      <c r="AK696" s="58" t="s">
        <v>138</v>
      </c>
      <c r="AL696" s="58" t="s">
        <v>69</v>
      </c>
      <c r="AM696" s="115" t="s">
        <v>69</v>
      </c>
      <c r="AN696" s="115" t="s">
        <v>69</v>
      </c>
      <c r="AO696" s="134" t="s">
        <v>2457</v>
      </c>
      <c r="AP696" s="143">
        <f ca="1">CONTRATOS[[#This Row],[TÉRMINO]]-TODAY()</f>
        <v>-1081</v>
      </c>
      <c r="AQ696" s="58" t="str">
        <f>IF(YEAR(CONTRATOS[[#This Row],[TÉRMINO]])=2024,INT((MONTH(CONTRATOS[[#This Row],[TÉRMINO]])+2)/3),"")</f>
        <v/>
      </c>
      <c r="AR696" s="58"/>
      <c r="AS696" s="58" t="str">
        <f ca="1">IF(TODAY()-AB696&gt;365,"Iniciar Processo de Reajuste","Aguardar anualidade")</f>
        <v>Iniciar Processo de Reajuste</v>
      </c>
      <c r="AT696" s="58" t="str">
        <f>_xlfn.CONCAT(TEXT(B696,"000"),"/",C696)</f>
        <v>041/2023</v>
      </c>
      <c r="AU696" s="58"/>
      <c r="AV696" s="58" t="str" cm="1">
        <f t="array" ref="AV696">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96" s="57" t="str">
        <f>IF(CONTRATOS[[#This Row],[FISCAL DEMANDANTE]]="sem indicação",CONTRATOS[[#This Row],[FISCAL TECNICO]],CONTRATOS[[#This Row],[FISCAL DEMANDANTE]])</f>
        <v>Jose Nasareno de Macedo Silva</v>
      </c>
      <c r="AX696" s="540" t="str" cm="1">
        <f t="array" ref="AX69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96" s="58" t="str">
        <f>_xlfn.CONCAT(CONTRATOS[[#This Row],[ARP ou CONTRATO]],CONTRATOS[[#This Row],[N°ANO]])</f>
        <v>Contrato041/2023</v>
      </c>
      <c r="AZ696" s="293" t="str">
        <f>IF(ISNUMBER(FIND("8.666",AA696)),
"Nos termos da Portaria n° 3.615/2021-GP, a prorrogação de contratos administrativos deverá ser instaurada com antecedência mínima de 60 (sessenta) dias do término da vigência, mediante envio do respectivo expediente à SEADM, via SEI.",
IF(ISNUMBER(FIND("14.133",AA696)),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96" s="556"/>
    </row>
    <row r="697" spans="1:53" s="215" customFormat="1" ht="238.5">
      <c r="A697" s="58" t="s">
        <v>2276</v>
      </c>
      <c r="B697" s="57" t="s">
        <v>779</v>
      </c>
      <c r="C697" s="93">
        <v>2023</v>
      </c>
      <c r="D697" s="57" t="s">
        <v>3817</v>
      </c>
      <c r="E697" s="58" t="s">
        <v>3818</v>
      </c>
      <c r="F697" s="59" t="s">
        <v>3307</v>
      </c>
      <c r="G697" s="115" t="s">
        <v>1658</v>
      </c>
      <c r="H697" s="58" t="s">
        <v>132</v>
      </c>
      <c r="I697" s="60" t="s">
        <v>133</v>
      </c>
      <c r="J697" s="61">
        <v>45118</v>
      </c>
      <c r="K697" s="62" t="str">
        <f>TEXT(J697,"DD/MM/AA")</f>
        <v>11/07/23</v>
      </c>
      <c r="L697" s="61">
        <v>45118</v>
      </c>
      <c r="M697" s="63" t="str">
        <f>TEXT(L697,"DD/MM/AA")</f>
        <v>11/07/23</v>
      </c>
      <c r="N697" s="115">
        <f>_xlfn.DAYS(CONTRATOS[[#This Row],[TÉRMINO]],CONTRATOS[[#This Row],[INÍCIO]])</f>
        <v>0</v>
      </c>
      <c r="O697" s="64" t="str">
        <f ca="1">IF(ISBLANK(CONTRATOS[[#This Row],[TÉRMINO]]),"-",IF(ISNUMBER(CONTRATOS[[#This Row],[TÉRMINO]]),IF(CONTRATOS[[#This Row],[TÉRMINO]]&lt;TODAY(),"EXPIRADO",CONTRATOS[[#This Row],[TÉRMINO]]-TODAY()),"INDETERMINADO"))</f>
        <v>EXPIRADO</v>
      </c>
      <c r="P697" s="64" t="str">
        <f ca="1">IF(O697="EXPIRADO","EXPIRADO",(IF(O697&lt;=30,"INFERIOR A 30 DIAS",(IF(O697&lt;=60,"INFERIOR A 60 DIAS",(IF(O697&lt;=90,"INFERIOR A 90 DIAS",(IF(O697&lt;=120,"INFERIOR A 120 DIAS",(IF(O697&lt;150,"INFERIOR A 150 DIAS",(IF(O697=150,"150 DIAS","SUPERIOR A 150 DIAS")))))))))))))</f>
        <v>EXPIRADO</v>
      </c>
      <c r="Q697" s="64" t="str">
        <f ca="1">IF(CONTRATOS[[#This Row],[TÉRMINO]]="","VIGENTE",IF(CONTRATOS[[#This Row],[TÉRMINO]]&gt;=TODAY(),"VIGENTE","EXPIRADO"))</f>
        <v>EXPIRADO</v>
      </c>
      <c r="R697" s="293">
        <v>44927.31</v>
      </c>
      <c r="S697" s="65" t="s">
        <v>3303</v>
      </c>
      <c r="T697" s="66">
        <f>IF(LEFT(AY697,3)="ARP",
    0,
    IFERROR(VLOOKUP(AY697,'M.11 Contratos execução'!A:V,17,FALSE),0)
)</f>
        <v>0</v>
      </c>
      <c r="U697" s="58" t="s">
        <v>78</v>
      </c>
      <c r="V697" s="58" t="s">
        <v>3819</v>
      </c>
      <c r="W697" s="96" t="str" cm="1">
        <f t="array" ref="W69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97" s="96">
        <f>CONTRATOS[[#This Row],[VALOR GLOBAL INICIAL]]</f>
        <v>44927.31</v>
      </c>
      <c r="Y697" s="67"/>
      <c r="Z697" s="157"/>
      <c r="AA697" s="58" t="s">
        <v>64</v>
      </c>
      <c r="AB697" s="58"/>
      <c r="AC697" s="58"/>
      <c r="AD697" s="116" t="str">
        <f>IF(CONTRATOS[[#This Row],[DIAS_CONTRATO]]&lt;=1800,"PRAZO LEGAL",IF(CONTRATOS[[#This Row],[DIAS_CONTRATO]]&lt;=2130,"EXCEPCIONAL","EMERGENCIAL"))</f>
        <v>PRAZO LEGAL</v>
      </c>
      <c r="AE697" s="58" t="str">
        <f>YEAR(L697) &amp; " - " &amp; IF(MONTH(L697)&lt;=3, "1º Trimestre", IF(MONTH(L697)&lt;=6, "2º Trimestre", IF(MONTH(L697)&lt;=9, "3º Trimestre", IF(MONTH(L697)&lt;=12, "4º Trimestre"))))</f>
        <v>2023 - 3º Trimestre</v>
      </c>
      <c r="AF697" s="130">
        <f>CONTRATOS[[#This Row],[TÉRMINO]]-60</f>
        <v>45058</v>
      </c>
      <c r="AG697" s="116" t="str">
        <f>IF(Z697="","Sem informação", IF(Z697&lt;=AF697, "Dentro do prazo", "Fora do prazo"))</f>
        <v>Sem informação</v>
      </c>
      <c r="AH697" s="58"/>
      <c r="AI697" s="74"/>
      <c r="AJ697" s="58" t="s">
        <v>138</v>
      </c>
      <c r="AK697" s="58" t="s">
        <v>138</v>
      </c>
      <c r="AL697" s="58" t="s">
        <v>69</v>
      </c>
      <c r="AM697" s="115" t="s">
        <v>69</v>
      </c>
      <c r="AN697" s="115" t="s">
        <v>69</v>
      </c>
      <c r="AO697" s="134" t="s">
        <v>2457</v>
      </c>
      <c r="AP697" s="143">
        <f ca="1">CONTRATOS[[#This Row],[TÉRMINO]]-TODAY()</f>
        <v>-1056</v>
      </c>
      <c r="AQ697" s="58" t="str">
        <f>IF(YEAR(CONTRATOS[[#This Row],[TÉRMINO]])=2024,INT((MONTH(CONTRATOS[[#This Row],[TÉRMINO]])+2)/3),"")</f>
        <v/>
      </c>
      <c r="AR697" s="58"/>
      <c r="AS697" s="58" t="str">
        <f ca="1">IF(TODAY()-AB697&gt;365,"Iniciar Processo de Reajuste","Aguardar anualidade")</f>
        <v>Iniciar Processo de Reajuste</v>
      </c>
      <c r="AT697" s="58" t="str">
        <f>_xlfn.CONCAT(TEXT(B697,"000"),"/",C697)</f>
        <v>043/2023</v>
      </c>
      <c r="AU697" s="58"/>
      <c r="AV697" s="58" t="str" cm="1">
        <f t="array" ref="AV697">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97" s="57" t="str">
        <f>IF(CONTRATOS[[#This Row],[FISCAL DEMANDANTE]]="sem indicação",CONTRATOS[[#This Row],[FISCAL TECNICO]],CONTRATOS[[#This Row],[FISCAL DEMANDANTE]])</f>
        <v>Jose Nasareno de Macedo Silva</v>
      </c>
      <c r="AX697" s="540" t="str" cm="1">
        <f t="array" ref="AX69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97" s="58" t="str">
        <f>_xlfn.CONCAT(CONTRATOS[[#This Row],[ARP ou CONTRATO]],CONTRATOS[[#This Row],[N°ANO]])</f>
        <v>Contrato043/2023</v>
      </c>
      <c r="AZ697" s="293" t="str">
        <f>IF(ISNUMBER(FIND("8.666",AA697)),
"Nos termos da Portaria n° 3.615/2021-GP, a prorrogação de contratos administrativos deverá ser instaurada com antecedência mínima de 60 (sessenta) dias do término da vigência, mediante envio do respectivo expediente à SEADM, via SEI.",
IF(ISNUMBER(FIND("14.133",AA697)),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97" s="556"/>
    </row>
    <row r="698" spans="1:53" s="215" customFormat="1" ht="60">
      <c r="A698" s="58" t="s">
        <v>2276</v>
      </c>
      <c r="B698" s="57" t="s">
        <v>683</v>
      </c>
      <c r="C698" s="93">
        <v>2023</v>
      </c>
      <c r="D698" s="57" t="s">
        <v>3820</v>
      </c>
      <c r="E698" s="58" t="s">
        <v>3821</v>
      </c>
      <c r="F698" s="59" t="s">
        <v>3307</v>
      </c>
      <c r="G698" s="115" t="s">
        <v>1658</v>
      </c>
      <c r="H698" s="58" t="s">
        <v>132</v>
      </c>
      <c r="I698" s="60" t="s">
        <v>133</v>
      </c>
      <c r="J698" s="61">
        <v>45093</v>
      </c>
      <c r="K698" s="62" t="str">
        <f>TEXT(J698,"DD/MM/AA")</f>
        <v>16/06/23</v>
      </c>
      <c r="L698" s="61">
        <v>45093</v>
      </c>
      <c r="M698" s="63" t="str">
        <f>TEXT(L698,"DD/MM/AA")</f>
        <v>16/06/23</v>
      </c>
      <c r="N698" s="115">
        <f>_xlfn.DAYS(CONTRATOS[[#This Row],[TÉRMINO]],CONTRATOS[[#This Row],[INÍCIO]])</f>
        <v>0</v>
      </c>
      <c r="O698" s="64" t="str">
        <f ca="1">IF(ISBLANK(CONTRATOS[[#This Row],[TÉRMINO]]),"-",IF(ISNUMBER(CONTRATOS[[#This Row],[TÉRMINO]]),IF(CONTRATOS[[#This Row],[TÉRMINO]]&lt;TODAY(),"EXPIRADO",CONTRATOS[[#This Row],[TÉRMINO]]-TODAY()),"INDETERMINADO"))</f>
        <v>EXPIRADO</v>
      </c>
      <c r="P698" s="64" t="str">
        <f ca="1">IF(O698="EXPIRADO","EXPIRADO",(IF(O698&lt;=30,"INFERIOR A 30 DIAS",(IF(O698&lt;=60,"INFERIOR A 60 DIAS",(IF(O698&lt;=90,"INFERIOR A 90 DIAS",(IF(O698&lt;=120,"INFERIOR A 120 DIAS",(IF(O698&lt;150,"INFERIOR A 150 DIAS",(IF(O698=150,"150 DIAS","SUPERIOR A 150 DIAS")))))))))))))</f>
        <v>EXPIRADO</v>
      </c>
      <c r="Q698" s="64" t="str">
        <f ca="1">IF(CONTRATOS[[#This Row],[TÉRMINO]]="","VIGENTE",IF(CONTRATOS[[#This Row],[TÉRMINO]]&gt;=TODAY(),"VIGENTE","EXPIRADO"))</f>
        <v>EXPIRADO</v>
      </c>
      <c r="R698" s="293">
        <v>1844.24</v>
      </c>
      <c r="S698" s="65" t="s">
        <v>3303</v>
      </c>
      <c r="T698" s="66">
        <f>IF(LEFT(AY698,3)="ARP",
    0,
    IFERROR(VLOOKUP(AY698,'M.11 Contratos execução'!A:V,17,FALSE),0)
)</f>
        <v>0</v>
      </c>
      <c r="U698" s="58" t="s">
        <v>78</v>
      </c>
      <c r="V698" s="58" t="s">
        <v>3822</v>
      </c>
      <c r="W698" s="96" t="str" cm="1">
        <f t="array" ref="W69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98" s="96">
        <f>CONTRATOS[[#This Row],[VALOR GLOBAL INICIAL]]</f>
        <v>1844.24</v>
      </c>
      <c r="Y698" s="67"/>
      <c r="Z698" s="157"/>
      <c r="AA698" s="58" t="s">
        <v>64</v>
      </c>
      <c r="AB698" s="58"/>
      <c r="AC698" s="58"/>
      <c r="AD698" s="116" t="str">
        <f>IF(CONTRATOS[[#This Row],[DIAS_CONTRATO]]&lt;=1800,"PRAZO LEGAL",IF(CONTRATOS[[#This Row],[DIAS_CONTRATO]]&lt;=2130,"EXCEPCIONAL","EMERGENCIAL"))</f>
        <v>PRAZO LEGAL</v>
      </c>
      <c r="AE698" s="58" t="str">
        <f>YEAR(L698) &amp; " - " &amp; IF(MONTH(L698)&lt;=3, "1º Trimestre", IF(MONTH(L698)&lt;=6, "2º Trimestre", IF(MONTH(L698)&lt;=9, "3º Trimestre", IF(MONTH(L698)&lt;=12, "4º Trimestre"))))</f>
        <v>2023 - 2º Trimestre</v>
      </c>
      <c r="AF698" s="130">
        <f>CONTRATOS[[#This Row],[TÉRMINO]]-60</f>
        <v>45033</v>
      </c>
      <c r="AG698" s="116" t="str">
        <f>IF(Z698="","Sem informação", IF(Z698&lt;=AF698, "Dentro do prazo", "Fora do prazo"))</f>
        <v>Sem informação</v>
      </c>
      <c r="AH698" s="58"/>
      <c r="AI698" s="74"/>
      <c r="AJ698" s="58" t="s">
        <v>138</v>
      </c>
      <c r="AK698" s="58" t="s">
        <v>138</v>
      </c>
      <c r="AL698" s="58" t="s">
        <v>69</v>
      </c>
      <c r="AM698" s="115" t="s">
        <v>69</v>
      </c>
      <c r="AN698" s="115" t="s">
        <v>69</v>
      </c>
      <c r="AO698" s="134" t="s">
        <v>2457</v>
      </c>
      <c r="AP698" s="143">
        <f ca="1">CONTRATOS[[#This Row],[TÉRMINO]]-TODAY()</f>
        <v>-1081</v>
      </c>
      <c r="AQ698" s="58" t="str">
        <f>IF(YEAR(CONTRATOS[[#This Row],[TÉRMINO]])=2024,INT((MONTH(CONTRATOS[[#This Row],[TÉRMINO]])+2)/3),"")</f>
        <v/>
      </c>
      <c r="AR698" s="58"/>
      <c r="AS698" s="58" t="str">
        <f ca="1">IF(TODAY()-AB698&gt;365,"Iniciar Processo de Reajuste","Aguardar anualidade")</f>
        <v>Iniciar Processo de Reajuste</v>
      </c>
      <c r="AT698" s="58" t="str">
        <f>_xlfn.CONCAT(TEXT(B698,"000"),"/",C698)</f>
        <v>044/2023</v>
      </c>
      <c r="AU698" s="58"/>
      <c r="AV698" s="58" t="str" cm="1">
        <f t="array" ref="AV698">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98" s="57" t="str">
        <f>IF(CONTRATOS[[#This Row],[FISCAL DEMANDANTE]]="sem indicação",CONTRATOS[[#This Row],[FISCAL TECNICO]],CONTRATOS[[#This Row],[FISCAL DEMANDANTE]])</f>
        <v>Jose Nasareno de Macedo Silva</v>
      </c>
      <c r="AX698" s="540" t="str" cm="1">
        <f t="array" ref="AX69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98" s="58" t="str">
        <f>_xlfn.CONCAT(CONTRATOS[[#This Row],[ARP ou CONTRATO]],CONTRATOS[[#This Row],[N°ANO]])</f>
        <v>Contrato044/2023</v>
      </c>
      <c r="AZ698" s="293" t="str">
        <f>IF(ISNUMBER(FIND("8.666",AA698)),
"Nos termos da Portaria n° 3.615/2021-GP, a prorrogação de contratos administrativos deverá ser instaurada com antecedência mínima de 60 (sessenta) dias do término da vigência, mediante envio do respectivo expediente à SEADM, via SEI.",
IF(ISNUMBER(FIND("14.133",AA698)),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98" s="556"/>
    </row>
    <row r="699" spans="1:53" s="215" customFormat="1" ht="409.6">
      <c r="A699" s="58" t="s">
        <v>2276</v>
      </c>
      <c r="B699" s="57" t="s">
        <v>637</v>
      </c>
      <c r="C699" s="93">
        <v>2023</v>
      </c>
      <c r="D699" s="57" t="s">
        <v>3823</v>
      </c>
      <c r="E699" s="58" t="s">
        <v>3824</v>
      </c>
      <c r="F699" s="59" t="s">
        <v>3307</v>
      </c>
      <c r="G699" s="115" t="s">
        <v>1658</v>
      </c>
      <c r="H699" s="58" t="s">
        <v>132</v>
      </c>
      <c r="I699" s="60" t="s">
        <v>133</v>
      </c>
      <c r="J699" s="61">
        <v>45110</v>
      </c>
      <c r="K699" s="62" t="str">
        <f>TEXT(J699,"DD/MM/AA")</f>
        <v>03/07/23</v>
      </c>
      <c r="L699" s="61">
        <v>45110</v>
      </c>
      <c r="M699" s="63" t="str">
        <f>TEXT(L699,"DD/MM/AA")</f>
        <v>03/07/23</v>
      </c>
      <c r="N699" s="115">
        <f>_xlfn.DAYS(CONTRATOS[[#This Row],[TÉRMINO]],CONTRATOS[[#This Row],[INÍCIO]])</f>
        <v>0</v>
      </c>
      <c r="O699" s="64" t="str">
        <f ca="1">IF(ISBLANK(CONTRATOS[[#This Row],[TÉRMINO]]),"-",IF(ISNUMBER(CONTRATOS[[#This Row],[TÉRMINO]]),IF(CONTRATOS[[#This Row],[TÉRMINO]]&lt;TODAY(),"EXPIRADO",CONTRATOS[[#This Row],[TÉRMINO]]-TODAY()),"INDETERMINADO"))</f>
        <v>EXPIRADO</v>
      </c>
      <c r="P699" s="64" t="str">
        <f ca="1">IF(O699="EXPIRADO","EXPIRADO",(IF(O699&lt;=30,"INFERIOR A 30 DIAS",(IF(O699&lt;=60,"INFERIOR A 60 DIAS",(IF(O699&lt;=90,"INFERIOR A 90 DIAS",(IF(O699&lt;=120,"INFERIOR A 120 DIAS",(IF(O699&lt;150,"INFERIOR A 150 DIAS",(IF(O699=150,"150 DIAS","SUPERIOR A 150 DIAS")))))))))))))</f>
        <v>EXPIRADO</v>
      </c>
      <c r="Q699" s="64" t="str">
        <f ca="1">IF(CONTRATOS[[#This Row],[TÉRMINO]]="","VIGENTE",IF(CONTRATOS[[#This Row],[TÉRMINO]]&gt;=TODAY(),"VIGENTE","EXPIRADO"))</f>
        <v>EXPIRADO</v>
      </c>
      <c r="R699" s="293">
        <v>261754.49</v>
      </c>
      <c r="S699" s="65" t="s">
        <v>3303</v>
      </c>
      <c r="T699" s="66">
        <f>IF(LEFT(AY699,3)="ARP",
    0,
    IFERROR(VLOOKUP(AY699,'M.11 Contratos execução'!A:V,17,FALSE),0)
)</f>
        <v>0</v>
      </c>
      <c r="U699" s="58" t="s">
        <v>78</v>
      </c>
      <c r="V699" s="58" t="s">
        <v>3825</v>
      </c>
      <c r="W699" s="96" t="str" cm="1">
        <f t="array" ref="W69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699" s="96">
        <f>CONTRATOS[[#This Row],[VALOR GLOBAL INICIAL]]</f>
        <v>261754.49</v>
      </c>
      <c r="Y699" s="67"/>
      <c r="Z699" s="157"/>
      <c r="AA699" s="58" t="s">
        <v>64</v>
      </c>
      <c r="AB699" s="58"/>
      <c r="AC699" s="58"/>
      <c r="AD699" s="116" t="str">
        <f>IF(CONTRATOS[[#This Row],[DIAS_CONTRATO]]&lt;=1800,"PRAZO LEGAL",IF(CONTRATOS[[#This Row],[DIAS_CONTRATO]]&lt;=2130,"EXCEPCIONAL","EMERGENCIAL"))</f>
        <v>PRAZO LEGAL</v>
      </c>
      <c r="AE699" s="58" t="str">
        <f>YEAR(L699) &amp; " - " &amp; IF(MONTH(L699)&lt;=3, "1º Trimestre", IF(MONTH(L699)&lt;=6, "2º Trimestre", IF(MONTH(L699)&lt;=9, "3º Trimestre", IF(MONTH(L699)&lt;=12, "4º Trimestre"))))</f>
        <v>2023 - 3º Trimestre</v>
      </c>
      <c r="AF699" s="130">
        <f>CONTRATOS[[#This Row],[TÉRMINO]]-60</f>
        <v>45050</v>
      </c>
      <c r="AG699" s="116" t="str">
        <f>IF(Z699="","Sem informação", IF(Z699&lt;=AF699, "Dentro do prazo", "Fora do prazo"))</f>
        <v>Sem informação</v>
      </c>
      <c r="AH699" s="58"/>
      <c r="AI699" s="74"/>
      <c r="AJ699" s="58" t="s">
        <v>138</v>
      </c>
      <c r="AK699" s="58" t="s">
        <v>138</v>
      </c>
      <c r="AL699" s="58" t="s">
        <v>69</v>
      </c>
      <c r="AM699" s="115" t="s">
        <v>69</v>
      </c>
      <c r="AN699" s="115" t="s">
        <v>69</v>
      </c>
      <c r="AO699" s="134" t="s">
        <v>2457</v>
      </c>
      <c r="AP699" s="143">
        <f ca="1">CONTRATOS[[#This Row],[TÉRMINO]]-TODAY()</f>
        <v>-1064</v>
      </c>
      <c r="AQ699" s="58" t="str">
        <f>IF(YEAR(CONTRATOS[[#This Row],[TÉRMINO]])=2024,INT((MONTH(CONTRATOS[[#This Row],[TÉRMINO]])+2)/3),"")</f>
        <v/>
      </c>
      <c r="AR699" s="58"/>
      <c r="AS699" s="58" t="str">
        <f ca="1">IF(TODAY()-AB699&gt;365,"Iniciar Processo de Reajuste","Aguardar anualidade")</f>
        <v>Iniciar Processo de Reajuste</v>
      </c>
      <c r="AT699" s="58" t="str">
        <f>_xlfn.CONCAT(TEXT(B699,"000"),"/",C699)</f>
        <v>045/2023</v>
      </c>
      <c r="AU699" s="58"/>
      <c r="AV699" s="58" t="str" cm="1">
        <f t="array" ref="AV699">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699" s="57" t="str">
        <f>IF(CONTRATOS[[#This Row],[FISCAL DEMANDANTE]]="sem indicação",CONTRATOS[[#This Row],[FISCAL TECNICO]],CONTRATOS[[#This Row],[FISCAL DEMANDANTE]])</f>
        <v>Jose Nasareno de Macedo Silva</v>
      </c>
      <c r="AX699" s="540" t="str" cm="1">
        <f t="array" ref="AX69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699" s="58" t="str">
        <f>_xlfn.CONCAT(CONTRATOS[[#This Row],[ARP ou CONTRATO]],CONTRATOS[[#This Row],[N°ANO]])</f>
        <v>Contrato045/2023</v>
      </c>
      <c r="AZ699" s="293" t="str">
        <f>IF(ISNUMBER(FIND("8.666",AA699)),
"Nos termos da Portaria n° 3.615/2021-GP, a prorrogação de contratos administrativos deverá ser instaurada com antecedência mínima de 60 (sessenta) dias do término da vigência, mediante envio do respectivo expediente à SEADM, via SEI.",
IF(ISNUMBER(FIND("14.133",AA699)),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699" s="556"/>
    </row>
    <row r="700" spans="1:53" s="215" customFormat="1" ht="60">
      <c r="A700" s="58" t="s">
        <v>2276</v>
      </c>
      <c r="B700" s="57" t="s">
        <v>641</v>
      </c>
      <c r="C700" s="93">
        <v>2023</v>
      </c>
      <c r="D700" s="57" t="s">
        <v>3826</v>
      </c>
      <c r="E700" s="58" t="s">
        <v>3827</v>
      </c>
      <c r="F700" s="59" t="s">
        <v>3307</v>
      </c>
      <c r="G700" s="115" t="s">
        <v>1658</v>
      </c>
      <c r="H700" s="58" t="s">
        <v>132</v>
      </c>
      <c r="I700" s="60" t="s">
        <v>133</v>
      </c>
      <c r="J700" s="61">
        <v>45091</v>
      </c>
      <c r="K700" s="62" t="str">
        <f>TEXT(J700,"DD/MM/AA")</f>
        <v>14/06/23</v>
      </c>
      <c r="L700" s="61">
        <v>45091</v>
      </c>
      <c r="M700" s="63" t="str">
        <f>TEXT(L700,"DD/MM/AA")</f>
        <v>14/06/23</v>
      </c>
      <c r="N700" s="115">
        <f>_xlfn.DAYS(CONTRATOS[[#This Row],[TÉRMINO]],CONTRATOS[[#This Row],[INÍCIO]])</f>
        <v>0</v>
      </c>
      <c r="O700" s="64" t="str">
        <f ca="1">IF(ISBLANK(CONTRATOS[[#This Row],[TÉRMINO]]),"-",IF(ISNUMBER(CONTRATOS[[#This Row],[TÉRMINO]]),IF(CONTRATOS[[#This Row],[TÉRMINO]]&lt;TODAY(),"EXPIRADO",CONTRATOS[[#This Row],[TÉRMINO]]-TODAY()),"INDETERMINADO"))</f>
        <v>EXPIRADO</v>
      </c>
      <c r="P700" s="64" t="str">
        <f ca="1">IF(O700="EXPIRADO","EXPIRADO",(IF(O700&lt;=30,"INFERIOR A 30 DIAS",(IF(O700&lt;=60,"INFERIOR A 60 DIAS",(IF(O700&lt;=90,"INFERIOR A 90 DIAS",(IF(O700&lt;=120,"INFERIOR A 120 DIAS",(IF(O700&lt;150,"INFERIOR A 150 DIAS",(IF(O700=150,"150 DIAS","SUPERIOR A 150 DIAS")))))))))))))</f>
        <v>EXPIRADO</v>
      </c>
      <c r="Q700" s="64" t="str">
        <f ca="1">IF(CONTRATOS[[#This Row],[TÉRMINO]]="","VIGENTE",IF(CONTRATOS[[#This Row],[TÉRMINO]]&gt;=TODAY(),"VIGENTE","EXPIRADO"))</f>
        <v>EXPIRADO</v>
      </c>
      <c r="R700" s="293">
        <v>76286</v>
      </c>
      <c r="S700" s="65" t="s">
        <v>3303</v>
      </c>
      <c r="T700" s="66">
        <f>IF(LEFT(AY700,3)="ARP",
    0,
    IFERROR(VLOOKUP(AY700,'M.11 Contratos execução'!A:V,17,FALSE),0)
)</f>
        <v>0</v>
      </c>
      <c r="U700" s="58" t="s">
        <v>78</v>
      </c>
      <c r="V700" s="58" t="s">
        <v>3828</v>
      </c>
      <c r="W700" s="96" t="str" cm="1">
        <f t="array" ref="W70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00" s="96">
        <f>CONTRATOS[[#This Row],[VALOR GLOBAL INICIAL]]</f>
        <v>76286</v>
      </c>
      <c r="Y700" s="67"/>
      <c r="Z700" s="157"/>
      <c r="AA700" s="58" t="s">
        <v>64</v>
      </c>
      <c r="AB700" s="58"/>
      <c r="AC700" s="58"/>
      <c r="AD700" s="116" t="str">
        <f>IF(CONTRATOS[[#This Row],[DIAS_CONTRATO]]&lt;=1800,"PRAZO LEGAL",IF(CONTRATOS[[#This Row],[DIAS_CONTRATO]]&lt;=2130,"EXCEPCIONAL","EMERGENCIAL"))</f>
        <v>PRAZO LEGAL</v>
      </c>
      <c r="AE700" s="58" t="str">
        <f>YEAR(L700) &amp; " - " &amp; IF(MONTH(L700)&lt;=3, "1º Trimestre", IF(MONTH(L700)&lt;=6, "2º Trimestre", IF(MONTH(L700)&lt;=9, "3º Trimestre", IF(MONTH(L700)&lt;=12, "4º Trimestre"))))</f>
        <v>2023 - 2º Trimestre</v>
      </c>
      <c r="AF700" s="130">
        <f>CONTRATOS[[#This Row],[TÉRMINO]]-60</f>
        <v>45031</v>
      </c>
      <c r="AG700" s="116" t="str">
        <f>IF(Z700="","Sem informação", IF(Z700&lt;=AF700, "Dentro do prazo", "Fora do prazo"))</f>
        <v>Sem informação</v>
      </c>
      <c r="AH700" s="58"/>
      <c r="AI700" s="74"/>
      <c r="AJ700" s="58" t="s">
        <v>138</v>
      </c>
      <c r="AK700" s="58" t="s">
        <v>138</v>
      </c>
      <c r="AL700" s="58" t="s">
        <v>69</v>
      </c>
      <c r="AM700" s="115" t="s">
        <v>69</v>
      </c>
      <c r="AN700" s="115" t="s">
        <v>69</v>
      </c>
      <c r="AO700" s="134" t="s">
        <v>2457</v>
      </c>
      <c r="AP700" s="143">
        <f ca="1">CONTRATOS[[#This Row],[TÉRMINO]]-TODAY()</f>
        <v>-1083</v>
      </c>
      <c r="AQ700" s="58" t="str">
        <f>IF(YEAR(CONTRATOS[[#This Row],[TÉRMINO]])=2024,INT((MONTH(CONTRATOS[[#This Row],[TÉRMINO]])+2)/3),"")</f>
        <v/>
      </c>
      <c r="AR700" s="58"/>
      <c r="AS700" s="58" t="str">
        <f ca="1">IF(TODAY()-AB700&gt;365,"Iniciar Processo de Reajuste","Aguardar anualidade")</f>
        <v>Iniciar Processo de Reajuste</v>
      </c>
      <c r="AT700" s="58" t="str">
        <f>_xlfn.CONCAT(TEXT(B700,"000"),"/",C700)</f>
        <v>046/2023</v>
      </c>
      <c r="AU700" s="58"/>
      <c r="AV700" s="58" t="str" cm="1">
        <f t="array" ref="AV700">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00" s="57" t="str">
        <f>IF(CONTRATOS[[#This Row],[FISCAL DEMANDANTE]]="sem indicação",CONTRATOS[[#This Row],[FISCAL TECNICO]],CONTRATOS[[#This Row],[FISCAL DEMANDANTE]])</f>
        <v>Jose Nasareno de Macedo Silva</v>
      </c>
      <c r="AX700" s="540" t="str" cm="1">
        <f t="array" ref="AX70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00" s="58" t="str">
        <f>_xlfn.CONCAT(CONTRATOS[[#This Row],[ARP ou CONTRATO]],CONTRATOS[[#This Row],[N°ANO]])</f>
        <v>Contrato046/2023</v>
      </c>
      <c r="AZ700" s="293" t="str">
        <f>IF(ISNUMBER(FIND("8.666",AA700)),
"Nos termos da Portaria n° 3.615/2021-GP, a prorrogação de contratos administrativos deverá ser instaurada com antecedência mínima de 60 (sessenta) dias do término da vigência, mediante envio do respectivo expediente à SEADM, via SEI.",
IF(ISNUMBER(FIND("14.133",AA700)),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00" s="556"/>
    </row>
    <row r="701" spans="1:53" s="215" customFormat="1" ht="60">
      <c r="A701" s="58" t="s">
        <v>2276</v>
      </c>
      <c r="B701" s="57" t="s">
        <v>630</v>
      </c>
      <c r="C701" s="93">
        <v>2023</v>
      </c>
      <c r="D701" s="57" t="s">
        <v>3829</v>
      </c>
      <c r="E701" s="58" t="s">
        <v>1656</v>
      </c>
      <c r="F701" s="59" t="s">
        <v>3307</v>
      </c>
      <c r="G701" s="115" t="s">
        <v>1658</v>
      </c>
      <c r="H701" s="58" t="s">
        <v>132</v>
      </c>
      <c r="I701" s="60" t="s">
        <v>133</v>
      </c>
      <c r="J701" s="61">
        <v>45104</v>
      </c>
      <c r="K701" s="62" t="str">
        <f>TEXT(J701,"DD/MM/AA")</f>
        <v>27/06/23</v>
      </c>
      <c r="L701" s="61">
        <v>45104</v>
      </c>
      <c r="M701" s="63" t="str">
        <f>TEXT(L701,"DD/MM/AA")</f>
        <v>27/06/23</v>
      </c>
      <c r="N701" s="115">
        <f>_xlfn.DAYS(CONTRATOS[[#This Row],[TÉRMINO]],CONTRATOS[[#This Row],[INÍCIO]])</f>
        <v>0</v>
      </c>
      <c r="O701" s="64" t="str">
        <f ca="1">IF(ISBLANK(CONTRATOS[[#This Row],[TÉRMINO]]),"-",IF(ISNUMBER(CONTRATOS[[#This Row],[TÉRMINO]]),IF(CONTRATOS[[#This Row],[TÉRMINO]]&lt;TODAY(),"EXPIRADO",CONTRATOS[[#This Row],[TÉRMINO]]-TODAY()),"INDETERMINADO"))</f>
        <v>EXPIRADO</v>
      </c>
      <c r="P701" s="64" t="str">
        <f ca="1">IF(O701="EXPIRADO","EXPIRADO",(IF(O701&lt;=30,"INFERIOR A 30 DIAS",(IF(O701&lt;=60,"INFERIOR A 60 DIAS",(IF(O701&lt;=90,"INFERIOR A 90 DIAS",(IF(O701&lt;=120,"INFERIOR A 120 DIAS",(IF(O701&lt;150,"INFERIOR A 150 DIAS",(IF(O701=150,"150 DIAS","SUPERIOR A 150 DIAS")))))))))))))</f>
        <v>EXPIRADO</v>
      </c>
      <c r="Q701" s="64" t="str">
        <f ca="1">IF(CONTRATOS[[#This Row],[TÉRMINO]]="","VIGENTE",IF(CONTRATOS[[#This Row],[TÉRMINO]]&gt;=TODAY(),"VIGENTE","EXPIRADO"))</f>
        <v>EXPIRADO</v>
      </c>
      <c r="R701" s="293">
        <v>3943.4</v>
      </c>
      <c r="S701" s="65" t="s">
        <v>3303</v>
      </c>
      <c r="T701" s="66">
        <f>IF(LEFT(AY701,3)="ARP",
    0,
    IFERROR(VLOOKUP(AY701,'M.11 Contratos execução'!A:V,17,FALSE),0)
)</f>
        <v>0</v>
      </c>
      <c r="U701" s="58" t="s">
        <v>78</v>
      </c>
      <c r="V701" s="58" t="s">
        <v>3830</v>
      </c>
      <c r="W701" s="96" t="str" cm="1">
        <f t="array" ref="W70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01" s="96">
        <f>CONTRATOS[[#This Row],[VALOR GLOBAL INICIAL]]</f>
        <v>3943.4</v>
      </c>
      <c r="Y701" s="67"/>
      <c r="Z701" s="157"/>
      <c r="AA701" s="58" t="s">
        <v>64</v>
      </c>
      <c r="AB701" s="58"/>
      <c r="AC701" s="58"/>
      <c r="AD701" s="116" t="str">
        <f>IF(CONTRATOS[[#This Row],[DIAS_CONTRATO]]&lt;=1800,"PRAZO LEGAL",IF(CONTRATOS[[#This Row],[DIAS_CONTRATO]]&lt;=2130,"EXCEPCIONAL","EMERGENCIAL"))</f>
        <v>PRAZO LEGAL</v>
      </c>
      <c r="AE701" s="58" t="str">
        <f>YEAR(L701) &amp; " - " &amp; IF(MONTH(L701)&lt;=3, "1º Trimestre", IF(MONTH(L701)&lt;=6, "2º Trimestre", IF(MONTH(L701)&lt;=9, "3º Trimestre", IF(MONTH(L701)&lt;=12, "4º Trimestre"))))</f>
        <v>2023 - 2º Trimestre</v>
      </c>
      <c r="AF701" s="130">
        <f>CONTRATOS[[#This Row],[TÉRMINO]]-60</f>
        <v>45044</v>
      </c>
      <c r="AG701" s="116" t="str">
        <f>IF(Z701="","Sem informação", IF(Z701&lt;=AF701, "Dentro do prazo", "Fora do prazo"))</f>
        <v>Sem informação</v>
      </c>
      <c r="AH701" s="58"/>
      <c r="AI701" s="74"/>
      <c r="AJ701" s="58" t="s">
        <v>138</v>
      </c>
      <c r="AK701" s="58" t="s">
        <v>138</v>
      </c>
      <c r="AL701" s="58" t="s">
        <v>69</v>
      </c>
      <c r="AM701" s="115" t="s">
        <v>69</v>
      </c>
      <c r="AN701" s="115" t="s">
        <v>69</v>
      </c>
      <c r="AO701" s="134" t="s">
        <v>2457</v>
      </c>
      <c r="AP701" s="143">
        <f ca="1">CONTRATOS[[#This Row],[TÉRMINO]]-TODAY()</f>
        <v>-1070</v>
      </c>
      <c r="AQ701" s="58" t="str">
        <f>IF(YEAR(CONTRATOS[[#This Row],[TÉRMINO]])=2024,INT((MONTH(CONTRATOS[[#This Row],[TÉRMINO]])+2)/3),"")</f>
        <v/>
      </c>
      <c r="AR701" s="58"/>
      <c r="AS701" s="58" t="str">
        <f ca="1">IF(TODAY()-AB701&gt;365,"Iniciar Processo de Reajuste","Aguardar anualidade")</f>
        <v>Iniciar Processo de Reajuste</v>
      </c>
      <c r="AT701" s="58" t="str">
        <f>_xlfn.CONCAT(TEXT(B701,"000"),"/",C701)</f>
        <v>047/2023</v>
      </c>
      <c r="AU701" s="58"/>
      <c r="AV701" s="58" t="str" cm="1">
        <f t="array" ref="AV701">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01" s="57" t="str">
        <f>IF(CONTRATOS[[#This Row],[FISCAL DEMANDANTE]]="sem indicação",CONTRATOS[[#This Row],[FISCAL TECNICO]],CONTRATOS[[#This Row],[FISCAL DEMANDANTE]])</f>
        <v>Jose Nasareno de Macedo Silva</v>
      </c>
      <c r="AX701" s="540" t="str" cm="1">
        <f t="array" ref="AX70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01" s="58" t="str">
        <f>_xlfn.CONCAT(CONTRATOS[[#This Row],[ARP ou CONTRATO]],CONTRATOS[[#This Row],[N°ANO]])</f>
        <v>Contrato047/2023</v>
      </c>
      <c r="AZ701" s="293" t="str">
        <f>IF(ISNUMBER(FIND("8.666",AA701)),
"Nos termos da Portaria n° 3.615/2021-GP, a prorrogação de contratos administrativos deverá ser instaurada com antecedência mínima de 60 (sessenta) dias do término da vigência, mediante envio do respectivo expediente à SEADM, via SEI.",
IF(ISNUMBER(FIND("14.133",AA701)),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01" s="556"/>
    </row>
    <row r="702" spans="1:53" s="215" customFormat="1" ht="60">
      <c r="A702" s="58" t="s">
        <v>2276</v>
      </c>
      <c r="B702" s="57" t="s">
        <v>663</v>
      </c>
      <c r="C702" s="93">
        <v>2023</v>
      </c>
      <c r="D702" s="57" t="s">
        <v>3831</v>
      </c>
      <c r="E702" s="58" t="s">
        <v>3832</v>
      </c>
      <c r="F702" s="59" t="s">
        <v>3307</v>
      </c>
      <c r="G702" s="115" t="s">
        <v>1658</v>
      </c>
      <c r="H702" s="58" t="s">
        <v>132</v>
      </c>
      <c r="I702" s="60" t="s">
        <v>133</v>
      </c>
      <c r="J702" s="61">
        <v>45096</v>
      </c>
      <c r="K702" s="62" t="str">
        <f>TEXT(J702,"DD/MM/AA")</f>
        <v>19/06/23</v>
      </c>
      <c r="L702" s="61">
        <v>45096</v>
      </c>
      <c r="M702" s="63" t="str">
        <f>TEXT(L702,"DD/MM/AA")</f>
        <v>19/06/23</v>
      </c>
      <c r="N702" s="115">
        <f>_xlfn.DAYS(CONTRATOS[[#This Row],[TÉRMINO]],CONTRATOS[[#This Row],[INÍCIO]])</f>
        <v>0</v>
      </c>
      <c r="O702" s="64" t="str">
        <f ca="1">IF(ISBLANK(CONTRATOS[[#This Row],[TÉRMINO]]),"-",IF(ISNUMBER(CONTRATOS[[#This Row],[TÉRMINO]]),IF(CONTRATOS[[#This Row],[TÉRMINO]]&lt;TODAY(),"EXPIRADO",CONTRATOS[[#This Row],[TÉRMINO]]-TODAY()),"INDETERMINADO"))</f>
        <v>EXPIRADO</v>
      </c>
      <c r="P702" s="64" t="str">
        <f ca="1">IF(O702="EXPIRADO","EXPIRADO",(IF(O702&lt;=30,"INFERIOR A 30 DIAS",(IF(O702&lt;=60,"INFERIOR A 60 DIAS",(IF(O702&lt;=90,"INFERIOR A 90 DIAS",(IF(O702&lt;=120,"INFERIOR A 120 DIAS",(IF(O702&lt;150,"INFERIOR A 150 DIAS",(IF(O702=150,"150 DIAS","SUPERIOR A 150 DIAS")))))))))))))</f>
        <v>EXPIRADO</v>
      </c>
      <c r="Q702" s="64" t="str">
        <f ca="1">IF(CONTRATOS[[#This Row],[TÉRMINO]]="","VIGENTE",IF(CONTRATOS[[#This Row],[TÉRMINO]]&gt;=TODAY(),"VIGENTE","EXPIRADO"))</f>
        <v>EXPIRADO</v>
      </c>
      <c r="R702" s="293">
        <v>3699.41</v>
      </c>
      <c r="S702" s="65" t="s">
        <v>3303</v>
      </c>
      <c r="T702" s="66">
        <f>IF(LEFT(AY702,3)="ARP",
    0,
    IFERROR(VLOOKUP(AY702,'M.11 Contratos execução'!A:V,17,FALSE),0)
)</f>
        <v>0</v>
      </c>
      <c r="U702" s="58" t="s">
        <v>78</v>
      </c>
      <c r="V702" s="58" t="s">
        <v>3833</v>
      </c>
      <c r="W702" s="96" t="str" cm="1">
        <f t="array" ref="W70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02" s="96">
        <f>CONTRATOS[[#This Row],[VALOR GLOBAL INICIAL]]</f>
        <v>3699.41</v>
      </c>
      <c r="Y702" s="67"/>
      <c r="Z702" s="157"/>
      <c r="AA702" s="58" t="s">
        <v>64</v>
      </c>
      <c r="AB702" s="58"/>
      <c r="AC702" s="58"/>
      <c r="AD702" s="116" t="str">
        <f>IF(CONTRATOS[[#This Row],[DIAS_CONTRATO]]&lt;=1800,"PRAZO LEGAL",IF(CONTRATOS[[#This Row],[DIAS_CONTRATO]]&lt;=2130,"EXCEPCIONAL","EMERGENCIAL"))</f>
        <v>PRAZO LEGAL</v>
      </c>
      <c r="AE702" s="58" t="str">
        <f>YEAR(L702) &amp; " - " &amp; IF(MONTH(L702)&lt;=3, "1º Trimestre", IF(MONTH(L702)&lt;=6, "2º Trimestre", IF(MONTH(L702)&lt;=9, "3º Trimestre", IF(MONTH(L702)&lt;=12, "4º Trimestre"))))</f>
        <v>2023 - 2º Trimestre</v>
      </c>
      <c r="AF702" s="130">
        <f>CONTRATOS[[#This Row],[TÉRMINO]]-60</f>
        <v>45036</v>
      </c>
      <c r="AG702" s="116" t="str">
        <f>IF(Z702="","Sem informação", IF(Z702&lt;=AF702, "Dentro do prazo", "Fora do prazo"))</f>
        <v>Sem informação</v>
      </c>
      <c r="AH702" s="58"/>
      <c r="AI702" s="74"/>
      <c r="AJ702" s="58" t="s">
        <v>138</v>
      </c>
      <c r="AK702" s="58" t="s">
        <v>138</v>
      </c>
      <c r="AL702" s="58" t="s">
        <v>69</v>
      </c>
      <c r="AM702" s="115" t="s">
        <v>69</v>
      </c>
      <c r="AN702" s="115" t="s">
        <v>69</v>
      </c>
      <c r="AO702" s="134" t="s">
        <v>2457</v>
      </c>
      <c r="AP702" s="143">
        <f ca="1">CONTRATOS[[#This Row],[TÉRMINO]]-TODAY()</f>
        <v>-1078</v>
      </c>
      <c r="AQ702" s="58" t="str">
        <f>IF(YEAR(CONTRATOS[[#This Row],[TÉRMINO]])=2024,INT((MONTH(CONTRATOS[[#This Row],[TÉRMINO]])+2)/3),"")</f>
        <v/>
      </c>
      <c r="AR702" s="58"/>
      <c r="AS702" s="58" t="str">
        <f ca="1">IF(TODAY()-AB702&gt;365,"Iniciar Processo de Reajuste","Aguardar anualidade")</f>
        <v>Iniciar Processo de Reajuste</v>
      </c>
      <c r="AT702" s="58" t="str">
        <f>_xlfn.CONCAT(TEXT(B702,"000"),"/",C702)</f>
        <v>051/2023</v>
      </c>
      <c r="AU702" s="58"/>
      <c r="AV702" s="58" t="str" cm="1">
        <f t="array" ref="AV702">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02" s="57" t="str">
        <f>IF(CONTRATOS[[#This Row],[FISCAL DEMANDANTE]]="sem indicação",CONTRATOS[[#This Row],[FISCAL TECNICO]],CONTRATOS[[#This Row],[FISCAL DEMANDANTE]])</f>
        <v>Jose Nasareno de Macedo Silva</v>
      </c>
      <c r="AX702" s="540" t="str" cm="1">
        <f t="array" ref="AX70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02" s="58" t="str">
        <f>_xlfn.CONCAT(CONTRATOS[[#This Row],[ARP ou CONTRATO]],CONTRATOS[[#This Row],[N°ANO]])</f>
        <v>Contrato051/2023</v>
      </c>
      <c r="AZ702" s="293" t="str">
        <f>IF(ISNUMBER(FIND("8.666",AA702)),
"Nos termos da Portaria n° 3.615/2021-GP, a prorrogação de contratos administrativos deverá ser instaurada com antecedência mínima de 60 (sessenta) dias do término da vigência, mediante envio do respectivo expediente à SEADM, via SEI.",
IF(ISNUMBER(FIND("14.133",AA702)),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02" s="556"/>
    </row>
    <row r="703" spans="1:53" s="215" customFormat="1" ht="60">
      <c r="A703" s="58" t="s">
        <v>2276</v>
      </c>
      <c r="B703" s="57" t="s">
        <v>706</v>
      </c>
      <c r="C703" s="93">
        <v>2023</v>
      </c>
      <c r="D703" s="57" t="s">
        <v>3834</v>
      </c>
      <c r="E703" s="58" t="s">
        <v>3310</v>
      </c>
      <c r="F703" s="59" t="s">
        <v>3307</v>
      </c>
      <c r="G703" s="115" t="s">
        <v>1658</v>
      </c>
      <c r="H703" s="58" t="s">
        <v>132</v>
      </c>
      <c r="I703" s="60" t="s">
        <v>133</v>
      </c>
      <c r="J703" s="61">
        <v>45121</v>
      </c>
      <c r="K703" s="62" t="str">
        <f>TEXT(J703,"DD/MM/AA")</f>
        <v>14/07/23</v>
      </c>
      <c r="L703" s="61">
        <v>45121</v>
      </c>
      <c r="M703" s="63" t="str">
        <f>TEXT(L703,"DD/MM/AA")</f>
        <v>14/07/23</v>
      </c>
      <c r="N703" s="115">
        <f>_xlfn.DAYS(CONTRATOS[[#This Row],[TÉRMINO]],CONTRATOS[[#This Row],[INÍCIO]])</f>
        <v>0</v>
      </c>
      <c r="O703" s="64" t="str">
        <f ca="1">IF(ISBLANK(CONTRATOS[[#This Row],[TÉRMINO]]),"-",IF(ISNUMBER(CONTRATOS[[#This Row],[TÉRMINO]]),IF(CONTRATOS[[#This Row],[TÉRMINO]]&lt;TODAY(),"EXPIRADO",CONTRATOS[[#This Row],[TÉRMINO]]-TODAY()),"INDETERMINADO"))</f>
        <v>EXPIRADO</v>
      </c>
      <c r="P703" s="64" t="str">
        <f ca="1">IF(O703="EXPIRADO","EXPIRADO",(IF(O703&lt;=30,"INFERIOR A 30 DIAS",(IF(O703&lt;=60,"INFERIOR A 60 DIAS",(IF(O703&lt;=90,"INFERIOR A 90 DIAS",(IF(O703&lt;=120,"INFERIOR A 120 DIAS",(IF(O703&lt;150,"INFERIOR A 150 DIAS",(IF(O703=150,"150 DIAS","SUPERIOR A 150 DIAS")))))))))))))</f>
        <v>EXPIRADO</v>
      </c>
      <c r="Q703" s="64" t="str">
        <f ca="1">IF(CONTRATOS[[#This Row],[TÉRMINO]]="","VIGENTE",IF(CONTRATOS[[#This Row],[TÉRMINO]]&gt;=TODAY(),"VIGENTE","EXPIRADO"))</f>
        <v>EXPIRADO</v>
      </c>
      <c r="R703" s="293">
        <v>907.91</v>
      </c>
      <c r="S703" s="65" t="s">
        <v>3303</v>
      </c>
      <c r="T703" s="66">
        <f>IF(LEFT(AY703,3)="ARP",
    0,
    IFERROR(VLOOKUP(AY703,'M.11 Contratos execução'!A:V,17,FALSE),0)
)</f>
        <v>0</v>
      </c>
      <c r="U703" s="58" t="s">
        <v>78</v>
      </c>
      <c r="V703" s="58" t="s">
        <v>3835</v>
      </c>
      <c r="W703" s="96" t="str" cm="1">
        <f t="array" ref="W70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03" s="96">
        <f>CONTRATOS[[#This Row],[VALOR GLOBAL INICIAL]]</f>
        <v>907.91</v>
      </c>
      <c r="Y703" s="67"/>
      <c r="Z703" s="157"/>
      <c r="AA703" s="58" t="s">
        <v>64</v>
      </c>
      <c r="AB703" s="58"/>
      <c r="AC703" s="58"/>
      <c r="AD703" s="116" t="str">
        <f>IF(CONTRATOS[[#This Row],[DIAS_CONTRATO]]&lt;=1800,"PRAZO LEGAL",IF(CONTRATOS[[#This Row],[DIAS_CONTRATO]]&lt;=2130,"EXCEPCIONAL","EMERGENCIAL"))</f>
        <v>PRAZO LEGAL</v>
      </c>
      <c r="AE703" s="58" t="str">
        <f>YEAR(L703) &amp; " - " &amp; IF(MONTH(L703)&lt;=3, "1º Trimestre", IF(MONTH(L703)&lt;=6, "2º Trimestre", IF(MONTH(L703)&lt;=9, "3º Trimestre", IF(MONTH(L703)&lt;=12, "4º Trimestre"))))</f>
        <v>2023 - 3º Trimestre</v>
      </c>
      <c r="AF703" s="130">
        <f>CONTRATOS[[#This Row],[TÉRMINO]]-60</f>
        <v>45061</v>
      </c>
      <c r="AG703" s="116" t="str">
        <f>IF(Z703="","Sem informação", IF(Z703&lt;=AF703, "Dentro do prazo", "Fora do prazo"))</f>
        <v>Sem informação</v>
      </c>
      <c r="AH703" s="58"/>
      <c r="AI703" s="74"/>
      <c r="AJ703" s="58" t="s">
        <v>138</v>
      </c>
      <c r="AK703" s="58" t="s">
        <v>138</v>
      </c>
      <c r="AL703" s="58" t="s">
        <v>69</v>
      </c>
      <c r="AM703" s="115" t="s">
        <v>69</v>
      </c>
      <c r="AN703" s="115" t="s">
        <v>69</v>
      </c>
      <c r="AO703" s="134" t="s">
        <v>2457</v>
      </c>
      <c r="AP703" s="143">
        <f ca="1">CONTRATOS[[#This Row],[TÉRMINO]]-TODAY()</f>
        <v>-1053</v>
      </c>
      <c r="AQ703" s="58" t="str">
        <f>IF(YEAR(CONTRATOS[[#This Row],[TÉRMINO]])=2024,INT((MONTH(CONTRATOS[[#This Row],[TÉRMINO]])+2)/3),"")</f>
        <v/>
      </c>
      <c r="AR703" s="58"/>
      <c r="AS703" s="58" t="str">
        <f ca="1">IF(TODAY()-AB703&gt;365,"Iniciar Processo de Reajuste","Aguardar anualidade")</f>
        <v>Iniciar Processo de Reajuste</v>
      </c>
      <c r="AT703" s="58" t="str">
        <f>_xlfn.CONCAT(TEXT(B703,"000"),"/",C703)</f>
        <v>052/2023</v>
      </c>
      <c r="AU703" s="58"/>
      <c r="AV703" s="58" t="str" cm="1">
        <f t="array" ref="AV703">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03" s="57" t="str">
        <f>IF(CONTRATOS[[#This Row],[FISCAL DEMANDANTE]]="sem indicação",CONTRATOS[[#This Row],[FISCAL TECNICO]],CONTRATOS[[#This Row],[FISCAL DEMANDANTE]])</f>
        <v>Jose Nasareno de Macedo Silva</v>
      </c>
      <c r="AX703" s="540" t="str" cm="1">
        <f t="array" ref="AX70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03" s="58" t="str">
        <f>_xlfn.CONCAT(CONTRATOS[[#This Row],[ARP ou CONTRATO]],CONTRATOS[[#This Row],[N°ANO]])</f>
        <v>Contrato052/2023</v>
      </c>
      <c r="AZ703" s="293" t="str">
        <f>IF(ISNUMBER(FIND("8.666",AA703)),
"Nos termos da Portaria n° 3.615/2021-GP, a prorrogação de contratos administrativos deverá ser instaurada com antecedência mínima de 60 (sessenta) dias do término da vigência, mediante envio do respectivo expediente à SEADM, via SEI.",
IF(ISNUMBER(FIND("14.133",AA703)),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03" s="556"/>
    </row>
    <row r="704" spans="1:53" s="215" customFormat="1" ht="60">
      <c r="A704" s="58" t="s">
        <v>2276</v>
      </c>
      <c r="B704" s="57" t="s">
        <v>673</v>
      </c>
      <c r="C704" s="93">
        <v>2023</v>
      </c>
      <c r="D704" s="57" t="s">
        <v>3803</v>
      </c>
      <c r="E704" s="58" t="s">
        <v>3777</v>
      </c>
      <c r="F704" s="59" t="s">
        <v>3307</v>
      </c>
      <c r="G704" s="115" t="s">
        <v>1658</v>
      </c>
      <c r="H704" s="58" t="s">
        <v>132</v>
      </c>
      <c r="I704" s="60" t="s">
        <v>133</v>
      </c>
      <c r="J704" s="61">
        <v>45096</v>
      </c>
      <c r="K704" s="62" t="str">
        <f>TEXT(J704,"DD/MM/AA")</f>
        <v>19/06/23</v>
      </c>
      <c r="L704" s="61">
        <v>45096</v>
      </c>
      <c r="M704" s="63" t="str">
        <f>TEXT(L704,"DD/MM/AA")</f>
        <v>19/06/23</v>
      </c>
      <c r="N704" s="115">
        <f>_xlfn.DAYS(CONTRATOS[[#This Row],[TÉRMINO]],CONTRATOS[[#This Row],[INÍCIO]])</f>
        <v>0</v>
      </c>
      <c r="O704" s="64" t="str">
        <f ca="1">IF(ISBLANK(CONTRATOS[[#This Row],[TÉRMINO]]),"-",IF(ISNUMBER(CONTRATOS[[#This Row],[TÉRMINO]]),IF(CONTRATOS[[#This Row],[TÉRMINO]]&lt;TODAY(),"EXPIRADO",CONTRATOS[[#This Row],[TÉRMINO]]-TODAY()),"INDETERMINADO"))</f>
        <v>EXPIRADO</v>
      </c>
      <c r="P704" s="64" t="str">
        <f ca="1">IF(O704="EXPIRADO","EXPIRADO",(IF(O704&lt;=30,"INFERIOR A 30 DIAS",(IF(O704&lt;=60,"INFERIOR A 60 DIAS",(IF(O704&lt;=90,"INFERIOR A 90 DIAS",(IF(O704&lt;=120,"INFERIOR A 120 DIAS",(IF(O704&lt;150,"INFERIOR A 150 DIAS",(IF(O704=150,"150 DIAS","SUPERIOR A 150 DIAS")))))))))))))</f>
        <v>EXPIRADO</v>
      </c>
      <c r="Q704" s="64" t="str">
        <f ca="1">IF(CONTRATOS[[#This Row],[TÉRMINO]]="","VIGENTE",IF(CONTRATOS[[#This Row],[TÉRMINO]]&gt;=TODAY(),"VIGENTE","EXPIRADO"))</f>
        <v>EXPIRADO</v>
      </c>
      <c r="R704" s="293">
        <v>664.09</v>
      </c>
      <c r="S704" s="65" t="s">
        <v>3303</v>
      </c>
      <c r="T704" s="66">
        <f>IF(LEFT(AY704,3)="ARP",
    0,
    IFERROR(VLOOKUP(AY704,'M.11 Contratos execução'!A:V,17,FALSE),0)
)</f>
        <v>0</v>
      </c>
      <c r="U704" s="58" t="s">
        <v>78</v>
      </c>
      <c r="V704" s="58" t="s">
        <v>3836</v>
      </c>
      <c r="W704" s="96" t="str" cm="1">
        <f t="array" ref="W70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04" s="96">
        <f>CONTRATOS[[#This Row],[VALOR GLOBAL INICIAL]]</f>
        <v>664.09</v>
      </c>
      <c r="Y704" s="67"/>
      <c r="Z704" s="157"/>
      <c r="AA704" s="58" t="s">
        <v>64</v>
      </c>
      <c r="AB704" s="58"/>
      <c r="AC704" s="58"/>
      <c r="AD704" s="116" t="str">
        <f>IF(CONTRATOS[[#This Row],[DIAS_CONTRATO]]&lt;=1800,"PRAZO LEGAL",IF(CONTRATOS[[#This Row],[DIAS_CONTRATO]]&lt;=2130,"EXCEPCIONAL","EMERGENCIAL"))</f>
        <v>PRAZO LEGAL</v>
      </c>
      <c r="AE704" s="58" t="str">
        <f>YEAR(L704) &amp; " - " &amp; IF(MONTH(L704)&lt;=3, "1º Trimestre", IF(MONTH(L704)&lt;=6, "2º Trimestre", IF(MONTH(L704)&lt;=9, "3º Trimestre", IF(MONTH(L704)&lt;=12, "4º Trimestre"))))</f>
        <v>2023 - 2º Trimestre</v>
      </c>
      <c r="AF704" s="130">
        <f>CONTRATOS[[#This Row],[TÉRMINO]]-60</f>
        <v>45036</v>
      </c>
      <c r="AG704" s="116" t="str">
        <f>IF(Z704="","Sem informação", IF(Z704&lt;=AF704, "Dentro do prazo", "Fora do prazo"))</f>
        <v>Sem informação</v>
      </c>
      <c r="AH704" s="58"/>
      <c r="AI704" s="74"/>
      <c r="AJ704" s="58" t="s">
        <v>138</v>
      </c>
      <c r="AK704" s="58" t="s">
        <v>138</v>
      </c>
      <c r="AL704" s="58" t="s">
        <v>69</v>
      </c>
      <c r="AM704" s="115" t="s">
        <v>69</v>
      </c>
      <c r="AN704" s="115" t="s">
        <v>69</v>
      </c>
      <c r="AO704" s="134" t="s">
        <v>2457</v>
      </c>
      <c r="AP704" s="143">
        <f ca="1">CONTRATOS[[#This Row],[TÉRMINO]]-TODAY()</f>
        <v>-1078</v>
      </c>
      <c r="AQ704" s="58" t="str">
        <f>IF(YEAR(CONTRATOS[[#This Row],[TÉRMINO]])=2024,INT((MONTH(CONTRATOS[[#This Row],[TÉRMINO]])+2)/3),"")</f>
        <v/>
      </c>
      <c r="AR704" s="58"/>
      <c r="AS704" s="58" t="str">
        <f ca="1">IF(TODAY()-AB704&gt;365,"Iniciar Processo de Reajuste","Aguardar anualidade")</f>
        <v>Iniciar Processo de Reajuste</v>
      </c>
      <c r="AT704" s="58" t="str">
        <f>_xlfn.CONCAT(TEXT(B704,"000"),"/",C704)</f>
        <v>053/2023</v>
      </c>
      <c r="AU704" s="58"/>
      <c r="AV704" s="58" t="str" cm="1">
        <f t="array" ref="AV704">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04" s="57" t="str">
        <f>IF(CONTRATOS[[#This Row],[FISCAL DEMANDANTE]]="sem indicação",CONTRATOS[[#This Row],[FISCAL TECNICO]],CONTRATOS[[#This Row],[FISCAL DEMANDANTE]])</f>
        <v>Jose Nasareno de Macedo Silva</v>
      </c>
      <c r="AX704" s="540" t="str" cm="1">
        <f t="array" ref="AX70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04" s="58" t="str">
        <f>_xlfn.CONCAT(CONTRATOS[[#This Row],[ARP ou CONTRATO]],CONTRATOS[[#This Row],[N°ANO]])</f>
        <v>Contrato053/2023</v>
      </c>
      <c r="AZ704" s="293" t="str">
        <f>IF(ISNUMBER(FIND("8.666",AA704)),
"Nos termos da Portaria n° 3.615/2021-GP, a prorrogação de contratos administrativos deverá ser instaurada com antecedência mínima de 60 (sessenta) dias do término da vigência, mediante envio do respectivo expediente à SEADM, via SEI.",
IF(ISNUMBER(FIND("14.133",AA704)),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04" s="556"/>
    </row>
    <row r="705" spans="1:53" s="215" customFormat="1" ht="72">
      <c r="A705" s="58" t="s">
        <v>2276</v>
      </c>
      <c r="B705" s="57" t="s">
        <v>202</v>
      </c>
      <c r="C705" s="93">
        <v>2023</v>
      </c>
      <c r="D705" s="57" t="s">
        <v>3837</v>
      </c>
      <c r="E705" s="58" t="s">
        <v>3838</v>
      </c>
      <c r="F705" s="59" t="s">
        <v>3307</v>
      </c>
      <c r="G705" s="115" t="s">
        <v>1658</v>
      </c>
      <c r="H705" s="58" t="s">
        <v>132</v>
      </c>
      <c r="I705" s="60" t="s">
        <v>133</v>
      </c>
      <c r="J705" s="61">
        <v>45135</v>
      </c>
      <c r="K705" s="62" t="str">
        <f>TEXT(J705,"DD/MM/AA")</f>
        <v>28/07/23</v>
      </c>
      <c r="L705" s="61">
        <v>45135</v>
      </c>
      <c r="M705" s="63" t="str">
        <f>TEXT(L705,"DD/MM/AA")</f>
        <v>28/07/23</v>
      </c>
      <c r="N705" s="115">
        <f>_xlfn.DAYS(CONTRATOS[[#This Row],[TÉRMINO]],CONTRATOS[[#This Row],[INÍCIO]])</f>
        <v>0</v>
      </c>
      <c r="O705" s="64" t="str">
        <f ca="1">IF(ISBLANK(CONTRATOS[[#This Row],[TÉRMINO]]),"-",IF(ISNUMBER(CONTRATOS[[#This Row],[TÉRMINO]]),IF(CONTRATOS[[#This Row],[TÉRMINO]]&lt;TODAY(),"EXPIRADO",CONTRATOS[[#This Row],[TÉRMINO]]-TODAY()),"INDETERMINADO"))</f>
        <v>EXPIRADO</v>
      </c>
      <c r="P705" s="64" t="str">
        <f ca="1">IF(O705="EXPIRADO","EXPIRADO",(IF(O705&lt;=30,"INFERIOR A 30 DIAS",(IF(O705&lt;=60,"INFERIOR A 60 DIAS",(IF(O705&lt;=90,"INFERIOR A 90 DIAS",(IF(O705&lt;=120,"INFERIOR A 120 DIAS",(IF(O705&lt;150,"INFERIOR A 150 DIAS",(IF(O705=150,"150 DIAS","SUPERIOR A 150 DIAS")))))))))))))</f>
        <v>EXPIRADO</v>
      </c>
      <c r="Q705" s="64" t="str">
        <f ca="1">IF(CONTRATOS[[#This Row],[TÉRMINO]]="","VIGENTE",IF(CONTRATOS[[#This Row],[TÉRMINO]]&gt;=TODAY(),"VIGENTE","EXPIRADO"))</f>
        <v>EXPIRADO</v>
      </c>
      <c r="R705" s="293">
        <v>127.08</v>
      </c>
      <c r="S705" s="65" t="s">
        <v>3303</v>
      </c>
      <c r="T705" s="66">
        <f>IF(LEFT(AY705,3)="ARP",
    0,
    IFERROR(VLOOKUP(AY705,'M.11 Contratos execução'!A:V,17,FALSE),0)
)</f>
        <v>0</v>
      </c>
      <c r="U705" s="58" t="s">
        <v>78</v>
      </c>
      <c r="V705" s="58" t="s">
        <v>3839</v>
      </c>
      <c r="W705" s="96" t="str" cm="1">
        <f t="array" ref="W70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05" s="96">
        <f>CONTRATOS[[#This Row],[VALOR GLOBAL INICIAL]]</f>
        <v>127.08</v>
      </c>
      <c r="Y705" s="67"/>
      <c r="Z705" s="157"/>
      <c r="AA705" s="58" t="s">
        <v>64</v>
      </c>
      <c r="AB705" s="58"/>
      <c r="AC705" s="58"/>
      <c r="AD705" s="116" t="str">
        <f>IF(CONTRATOS[[#This Row],[DIAS_CONTRATO]]&lt;=1800,"PRAZO LEGAL",IF(CONTRATOS[[#This Row],[DIAS_CONTRATO]]&lt;=2130,"EXCEPCIONAL","EMERGENCIAL"))</f>
        <v>PRAZO LEGAL</v>
      </c>
      <c r="AE705" s="58" t="str">
        <f>YEAR(L705) &amp; " - " &amp; IF(MONTH(L705)&lt;=3, "1º Trimestre", IF(MONTH(L705)&lt;=6, "2º Trimestre", IF(MONTH(L705)&lt;=9, "3º Trimestre", IF(MONTH(L705)&lt;=12, "4º Trimestre"))))</f>
        <v>2023 - 3º Trimestre</v>
      </c>
      <c r="AF705" s="130">
        <f>CONTRATOS[[#This Row],[TÉRMINO]]-60</f>
        <v>45075</v>
      </c>
      <c r="AG705" s="116" t="str">
        <f>IF(Z705="","Sem informação", IF(Z705&lt;=AF705, "Dentro do prazo", "Fora do prazo"))</f>
        <v>Sem informação</v>
      </c>
      <c r="AH705" s="58"/>
      <c r="AI705" s="74"/>
      <c r="AJ705" s="58" t="s">
        <v>138</v>
      </c>
      <c r="AK705" s="58" t="s">
        <v>138</v>
      </c>
      <c r="AL705" s="58" t="s">
        <v>69</v>
      </c>
      <c r="AM705" s="115" t="s">
        <v>69</v>
      </c>
      <c r="AN705" s="115" t="s">
        <v>69</v>
      </c>
      <c r="AO705" s="134" t="s">
        <v>2457</v>
      </c>
      <c r="AP705" s="143">
        <f ca="1">CONTRATOS[[#This Row],[TÉRMINO]]-TODAY()</f>
        <v>-1039</v>
      </c>
      <c r="AQ705" s="58" t="str">
        <f>IF(YEAR(CONTRATOS[[#This Row],[TÉRMINO]])=2024,INT((MONTH(CONTRATOS[[#This Row],[TÉRMINO]])+2)/3),"")</f>
        <v/>
      </c>
      <c r="AR705" s="58"/>
      <c r="AS705" s="58" t="str">
        <f ca="1">IF(TODAY()-AB705&gt;365,"Iniciar Processo de Reajuste","Aguardar anualidade")</f>
        <v>Iniciar Processo de Reajuste</v>
      </c>
      <c r="AT705" s="58" t="str">
        <f>_xlfn.CONCAT(TEXT(B705,"000"),"/",C705)</f>
        <v>054/2023</v>
      </c>
      <c r="AU705" s="58"/>
      <c r="AV705" s="58" t="str" cm="1">
        <f t="array" ref="AV705">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05" s="57" t="str">
        <f>IF(CONTRATOS[[#This Row],[FISCAL DEMANDANTE]]="sem indicação",CONTRATOS[[#This Row],[FISCAL TECNICO]],CONTRATOS[[#This Row],[FISCAL DEMANDANTE]])</f>
        <v>Jose Nasareno de Macedo Silva</v>
      </c>
      <c r="AX705" s="540" t="str" cm="1">
        <f t="array" ref="AX70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05" s="58" t="str">
        <f>_xlfn.CONCAT(CONTRATOS[[#This Row],[ARP ou CONTRATO]],CONTRATOS[[#This Row],[N°ANO]])</f>
        <v>Contrato054/2023</v>
      </c>
      <c r="AZ705" s="293" t="str">
        <f>IF(ISNUMBER(FIND("8.666",AA705)),
"Nos termos da Portaria n° 3.615/2021-GP, a prorrogação de contratos administrativos deverá ser instaurada com antecedência mínima de 60 (sessenta) dias do término da vigência, mediante envio do respectivo expediente à SEADM, via SEI.",
IF(ISNUMBER(FIND("14.133",AA705)),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05" s="556"/>
    </row>
    <row r="706" spans="1:53" s="215" customFormat="1" ht="72">
      <c r="A706" s="58" t="s">
        <v>2276</v>
      </c>
      <c r="B706" s="57" t="s">
        <v>216</v>
      </c>
      <c r="C706" s="93">
        <v>2023</v>
      </c>
      <c r="D706" s="57" t="s">
        <v>3840</v>
      </c>
      <c r="E706" s="58" t="s">
        <v>3841</v>
      </c>
      <c r="F706" s="59" t="s">
        <v>3307</v>
      </c>
      <c r="G706" s="115" t="s">
        <v>1658</v>
      </c>
      <c r="H706" s="58" t="s">
        <v>132</v>
      </c>
      <c r="I706" s="60" t="s">
        <v>133</v>
      </c>
      <c r="J706" s="61">
        <v>45105</v>
      </c>
      <c r="K706" s="62" t="str">
        <f>TEXT(J706,"DD/MM/AA")</f>
        <v>28/06/23</v>
      </c>
      <c r="L706" s="61">
        <v>45105</v>
      </c>
      <c r="M706" s="63" t="str">
        <f>TEXT(L706,"DD/MM/AA")</f>
        <v>28/06/23</v>
      </c>
      <c r="N706" s="115">
        <f>_xlfn.DAYS(CONTRATOS[[#This Row],[TÉRMINO]],CONTRATOS[[#This Row],[INÍCIO]])</f>
        <v>0</v>
      </c>
      <c r="O706" s="64" t="str">
        <f ca="1">IF(ISBLANK(CONTRATOS[[#This Row],[TÉRMINO]]),"-",IF(ISNUMBER(CONTRATOS[[#This Row],[TÉRMINO]]),IF(CONTRATOS[[#This Row],[TÉRMINO]]&lt;TODAY(),"EXPIRADO",CONTRATOS[[#This Row],[TÉRMINO]]-TODAY()),"INDETERMINADO"))</f>
        <v>EXPIRADO</v>
      </c>
      <c r="P706" s="64" t="str">
        <f ca="1">IF(O706="EXPIRADO","EXPIRADO",(IF(O706&lt;=30,"INFERIOR A 30 DIAS",(IF(O706&lt;=60,"INFERIOR A 60 DIAS",(IF(O706&lt;=90,"INFERIOR A 90 DIAS",(IF(O706&lt;=120,"INFERIOR A 120 DIAS",(IF(O706&lt;150,"INFERIOR A 150 DIAS",(IF(O706=150,"150 DIAS","SUPERIOR A 150 DIAS")))))))))))))</f>
        <v>EXPIRADO</v>
      </c>
      <c r="Q706" s="64" t="str">
        <f ca="1">IF(CONTRATOS[[#This Row],[TÉRMINO]]="","VIGENTE",IF(CONTRATOS[[#This Row],[TÉRMINO]]&gt;=TODAY(),"VIGENTE","EXPIRADO"))</f>
        <v>EXPIRADO</v>
      </c>
      <c r="R706" s="293">
        <v>2855.86</v>
      </c>
      <c r="S706" s="65" t="s">
        <v>3303</v>
      </c>
      <c r="T706" s="66">
        <f>IF(LEFT(AY706,3)="ARP",
    0,
    IFERROR(VLOOKUP(AY706,'M.11 Contratos execução'!A:V,17,FALSE),0)
)</f>
        <v>0</v>
      </c>
      <c r="U706" s="58" t="s">
        <v>78</v>
      </c>
      <c r="V706" s="58" t="s">
        <v>3842</v>
      </c>
      <c r="W706" s="96" t="str" cm="1">
        <f t="array" ref="W70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06" s="96">
        <f>CONTRATOS[[#This Row],[VALOR GLOBAL INICIAL]]</f>
        <v>2855.86</v>
      </c>
      <c r="Y706" s="67"/>
      <c r="Z706" s="157"/>
      <c r="AA706" s="58" t="s">
        <v>64</v>
      </c>
      <c r="AB706" s="58"/>
      <c r="AC706" s="58"/>
      <c r="AD706" s="116" t="str">
        <f>IF(CONTRATOS[[#This Row],[DIAS_CONTRATO]]&lt;=1800,"PRAZO LEGAL",IF(CONTRATOS[[#This Row],[DIAS_CONTRATO]]&lt;=2130,"EXCEPCIONAL","EMERGENCIAL"))</f>
        <v>PRAZO LEGAL</v>
      </c>
      <c r="AE706" s="58" t="str">
        <f>YEAR(L706) &amp; " - " &amp; IF(MONTH(L706)&lt;=3, "1º Trimestre", IF(MONTH(L706)&lt;=6, "2º Trimestre", IF(MONTH(L706)&lt;=9, "3º Trimestre", IF(MONTH(L706)&lt;=12, "4º Trimestre"))))</f>
        <v>2023 - 2º Trimestre</v>
      </c>
      <c r="AF706" s="130">
        <f>CONTRATOS[[#This Row],[TÉRMINO]]-60</f>
        <v>45045</v>
      </c>
      <c r="AG706" s="116" t="str">
        <f>IF(Z706="","Sem informação", IF(Z706&lt;=AF706, "Dentro do prazo", "Fora do prazo"))</f>
        <v>Sem informação</v>
      </c>
      <c r="AH706" s="58"/>
      <c r="AI706" s="74"/>
      <c r="AJ706" s="58" t="s">
        <v>138</v>
      </c>
      <c r="AK706" s="58" t="s">
        <v>138</v>
      </c>
      <c r="AL706" s="58" t="s">
        <v>69</v>
      </c>
      <c r="AM706" s="115" t="s">
        <v>69</v>
      </c>
      <c r="AN706" s="115" t="s">
        <v>69</v>
      </c>
      <c r="AO706" s="134" t="s">
        <v>2457</v>
      </c>
      <c r="AP706" s="143">
        <f ca="1">CONTRATOS[[#This Row],[TÉRMINO]]-TODAY()</f>
        <v>-1069</v>
      </c>
      <c r="AQ706" s="58" t="str">
        <f>IF(YEAR(CONTRATOS[[#This Row],[TÉRMINO]])=2024,INT((MONTH(CONTRATOS[[#This Row],[TÉRMINO]])+2)/3),"")</f>
        <v/>
      </c>
      <c r="AR706" s="58"/>
      <c r="AS706" s="58" t="str">
        <f ca="1">IF(TODAY()-AB706&gt;365,"Iniciar Processo de Reajuste","Aguardar anualidade")</f>
        <v>Iniciar Processo de Reajuste</v>
      </c>
      <c r="AT706" s="58" t="str">
        <f>_xlfn.CONCAT(TEXT(B706,"000"),"/",C706)</f>
        <v>055/2023</v>
      </c>
      <c r="AU706" s="58"/>
      <c r="AV706" s="58" t="str" cm="1">
        <f t="array" ref="AV706">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06" s="57" t="str">
        <f>IF(CONTRATOS[[#This Row],[FISCAL DEMANDANTE]]="sem indicação",CONTRATOS[[#This Row],[FISCAL TECNICO]],CONTRATOS[[#This Row],[FISCAL DEMANDANTE]])</f>
        <v>Jose Nasareno de Macedo Silva</v>
      </c>
      <c r="AX706" s="540" t="str" cm="1">
        <f t="array" ref="AX70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06" s="58" t="str">
        <f>_xlfn.CONCAT(CONTRATOS[[#This Row],[ARP ou CONTRATO]],CONTRATOS[[#This Row],[N°ANO]])</f>
        <v>Contrato055/2023</v>
      </c>
      <c r="AZ706" s="293" t="str">
        <f>IF(ISNUMBER(FIND("8.666",AA706)),
"Nos termos da Portaria n° 3.615/2021-GP, a prorrogação de contratos administrativos deverá ser instaurada com antecedência mínima de 60 (sessenta) dias do término da vigência, mediante envio do respectivo expediente à SEADM, via SEI.",
IF(ISNUMBER(FIND("14.133",AA706)),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06" s="556"/>
    </row>
    <row r="707" spans="1:53" s="215" customFormat="1" ht="60">
      <c r="A707" s="58" t="s">
        <v>2276</v>
      </c>
      <c r="B707" s="57" t="s">
        <v>783</v>
      </c>
      <c r="C707" s="93">
        <v>2023</v>
      </c>
      <c r="D707" s="57" t="s">
        <v>3843</v>
      </c>
      <c r="E707" s="58" t="s">
        <v>3844</v>
      </c>
      <c r="F707" s="59" t="s">
        <v>3307</v>
      </c>
      <c r="G707" s="115" t="s">
        <v>1658</v>
      </c>
      <c r="H707" s="58" t="s">
        <v>132</v>
      </c>
      <c r="I707" s="60" t="s">
        <v>133</v>
      </c>
      <c r="J707" s="61">
        <v>45125</v>
      </c>
      <c r="K707" s="62" t="str">
        <f>TEXT(J707,"DD/MM/AA")</f>
        <v>18/07/23</v>
      </c>
      <c r="L707" s="61">
        <v>45125</v>
      </c>
      <c r="M707" s="63" t="str">
        <f>TEXT(L707,"DD/MM/AA")</f>
        <v>18/07/23</v>
      </c>
      <c r="N707" s="115">
        <f>_xlfn.DAYS(CONTRATOS[[#This Row],[TÉRMINO]],CONTRATOS[[#This Row],[INÍCIO]])</f>
        <v>0</v>
      </c>
      <c r="O707" s="64" t="str">
        <f ca="1">IF(ISBLANK(CONTRATOS[[#This Row],[TÉRMINO]]),"-",IF(ISNUMBER(CONTRATOS[[#This Row],[TÉRMINO]]),IF(CONTRATOS[[#This Row],[TÉRMINO]]&lt;TODAY(),"EXPIRADO",CONTRATOS[[#This Row],[TÉRMINO]]-TODAY()),"INDETERMINADO"))</f>
        <v>EXPIRADO</v>
      </c>
      <c r="P707" s="64" t="str">
        <f ca="1">IF(O707="EXPIRADO","EXPIRADO",(IF(O707&lt;=30,"INFERIOR A 30 DIAS",(IF(O707&lt;=60,"INFERIOR A 60 DIAS",(IF(O707&lt;=90,"INFERIOR A 90 DIAS",(IF(O707&lt;=120,"INFERIOR A 120 DIAS",(IF(O707&lt;150,"INFERIOR A 150 DIAS",(IF(O707=150,"150 DIAS","SUPERIOR A 150 DIAS")))))))))))))</f>
        <v>EXPIRADO</v>
      </c>
      <c r="Q707" s="64" t="str">
        <f ca="1">IF(CONTRATOS[[#This Row],[TÉRMINO]]="","VIGENTE",IF(CONTRATOS[[#This Row],[TÉRMINO]]&gt;=TODAY(),"VIGENTE","EXPIRADO"))</f>
        <v>EXPIRADO</v>
      </c>
      <c r="R707" s="293">
        <v>2700.96</v>
      </c>
      <c r="S707" s="65" t="s">
        <v>3303</v>
      </c>
      <c r="T707" s="66">
        <f>IF(LEFT(AY707,3)="ARP",
    0,
    IFERROR(VLOOKUP(AY707,'M.11 Contratos execução'!A:V,17,FALSE),0)
)</f>
        <v>0</v>
      </c>
      <c r="U707" s="58" t="s">
        <v>78</v>
      </c>
      <c r="V707" s="58" t="s">
        <v>3845</v>
      </c>
      <c r="W707" s="96" t="str" cm="1">
        <f t="array" ref="W70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07" s="96">
        <f>CONTRATOS[[#This Row],[VALOR GLOBAL INICIAL]]</f>
        <v>2700.96</v>
      </c>
      <c r="Y707" s="67"/>
      <c r="Z707" s="157"/>
      <c r="AA707" s="58" t="s">
        <v>64</v>
      </c>
      <c r="AB707" s="58"/>
      <c r="AC707" s="58"/>
      <c r="AD707" s="116" t="str">
        <f>IF(CONTRATOS[[#This Row],[DIAS_CONTRATO]]&lt;=1800,"PRAZO LEGAL",IF(CONTRATOS[[#This Row],[DIAS_CONTRATO]]&lt;=2130,"EXCEPCIONAL","EMERGENCIAL"))</f>
        <v>PRAZO LEGAL</v>
      </c>
      <c r="AE707" s="58" t="str">
        <f>YEAR(L707) &amp; " - " &amp; IF(MONTH(L707)&lt;=3, "1º Trimestre", IF(MONTH(L707)&lt;=6, "2º Trimestre", IF(MONTH(L707)&lt;=9, "3º Trimestre", IF(MONTH(L707)&lt;=12, "4º Trimestre"))))</f>
        <v>2023 - 3º Trimestre</v>
      </c>
      <c r="AF707" s="130">
        <f>CONTRATOS[[#This Row],[TÉRMINO]]-60</f>
        <v>45065</v>
      </c>
      <c r="AG707" s="116" t="str">
        <f>IF(Z707="","Sem informação", IF(Z707&lt;=AF707, "Dentro do prazo", "Fora do prazo"))</f>
        <v>Sem informação</v>
      </c>
      <c r="AH707" s="58"/>
      <c r="AI707" s="74"/>
      <c r="AJ707" s="58" t="s">
        <v>138</v>
      </c>
      <c r="AK707" s="58" t="s">
        <v>138</v>
      </c>
      <c r="AL707" s="58" t="s">
        <v>69</v>
      </c>
      <c r="AM707" s="115" t="s">
        <v>69</v>
      </c>
      <c r="AN707" s="115" t="s">
        <v>69</v>
      </c>
      <c r="AO707" s="134" t="s">
        <v>2457</v>
      </c>
      <c r="AP707" s="143">
        <f ca="1">CONTRATOS[[#This Row],[TÉRMINO]]-TODAY()</f>
        <v>-1049</v>
      </c>
      <c r="AQ707" s="58" t="str">
        <f>IF(YEAR(CONTRATOS[[#This Row],[TÉRMINO]])=2024,INT((MONTH(CONTRATOS[[#This Row],[TÉRMINO]])+2)/3),"")</f>
        <v/>
      </c>
      <c r="AR707" s="58"/>
      <c r="AS707" s="58" t="str">
        <f ca="1">IF(TODAY()-AB707&gt;365,"Iniciar Processo de Reajuste","Aguardar anualidade")</f>
        <v>Iniciar Processo de Reajuste</v>
      </c>
      <c r="AT707" s="58" t="str">
        <f>_xlfn.CONCAT(TEXT(B707,"000"),"/",C707)</f>
        <v>056/2023</v>
      </c>
      <c r="AU707" s="58"/>
      <c r="AV707" s="58" t="str" cm="1">
        <f t="array" ref="AV707">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07" s="57" t="str">
        <f>IF(CONTRATOS[[#This Row],[FISCAL DEMANDANTE]]="sem indicação",CONTRATOS[[#This Row],[FISCAL TECNICO]],CONTRATOS[[#This Row],[FISCAL DEMANDANTE]])</f>
        <v>Jose Nasareno de Macedo Silva</v>
      </c>
      <c r="AX707" s="540" t="str" cm="1">
        <f t="array" ref="AX70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07" s="58" t="str">
        <f>_xlfn.CONCAT(CONTRATOS[[#This Row],[ARP ou CONTRATO]],CONTRATOS[[#This Row],[N°ANO]])</f>
        <v>Contrato056/2023</v>
      </c>
      <c r="AZ707" s="293" t="str">
        <f>IF(ISNUMBER(FIND("8.666",AA707)),
"Nos termos da Portaria n° 3.615/2021-GP, a prorrogação de contratos administrativos deverá ser instaurada com antecedência mínima de 60 (sessenta) dias do término da vigência, mediante envio do respectivo expediente à SEADM, via SEI.",
IF(ISNUMBER(FIND("14.133",AA707)),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07" s="556"/>
    </row>
    <row r="708" spans="1:53" s="215" customFormat="1" ht="72">
      <c r="A708" s="58" t="s">
        <v>2276</v>
      </c>
      <c r="B708" s="57" t="s">
        <v>238</v>
      </c>
      <c r="C708" s="93">
        <v>2023</v>
      </c>
      <c r="D708" s="57" t="s">
        <v>3846</v>
      </c>
      <c r="E708" s="58" t="s">
        <v>3847</v>
      </c>
      <c r="F708" s="59" t="s">
        <v>3307</v>
      </c>
      <c r="G708" s="115" t="s">
        <v>1658</v>
      </c>
      <c r="H708" s="58" t="s">
        <v>132</v>
      </c>
      <c r="I708" s="60" t="s">
        <v>133</v>
      </c>
      <c r="J708" s="61">
        <v>45125</v>
      </c>
      <c r="K708" s="62" t="str">
        <f>TEXT(J708,"DD/MM/AA")</f>
        <v>18/07/23</v>
      </c>
      <c r="L708" s="61">
        <v>45125</v>
      </c>
      <c r="M708" s="63" t="str">
        <f>TEXT(L708,"DD/MM/AA")</f>
        <v>18/07/23</v>
      </c>
      <c r="N708" s="115">
        <f>_xlfn.DAYS(CONTRATOS[[#This Row],[TÉRMINO]],CONTRATOS[[#This Row],[INÍCIO]])</f>
        <v>0</v>
      </c>
      <c r="O708" s="64" t="str">
        <f ca="1">IF(ISBLANK(CONTRATOS[[#This Row],[TÉRMINO]]),"-",IF(ISNUMBER(CONTRATOS[[#This Row],[TÉRMINO]]),IF(CONTRATOS[[#This Row],[TÉRMINO]]&lt;TODAY(),"EXPIRADO",CONTRATOS[[#This Row],[TÉRMINO]]-TODAY()),"INDETERMINADO"))</f>
        <v>EXPIRADO</v>
      </c>
      <c r="P708" s="64" t="str">
        <f ca="1">IF(O708="EXPIRADO","EXPIRADO",(IF(O708&lt;=30,"INFERIOR A 30 DIAS",(IF(O708&lt;=60,"INFERIOR A 60 DIAS",(IF(O708&lt;=90,"INFERIOR A 90 DIAS",(IF(O708&lt;=120,"INFERIOR A 120 DIAS",(IF(O708&lt;150,"INFERIOR A 150 DIAS",(IF(O708=150,"150 DIAS","SUPERIOR A 150 DIAS")))))))))))))</f>
        <v>EXPIRADO</v>
      </c>
      <c r="Q708" s="64" t="str">
        <f ca="1">IF(CONTRATOS[[#This Row],[TÉRMINO]]="","VIGENTE",IF(CONTRATOS[[#This Row],[TÉRMINO]]&gt;=TODAY(),"VIGENTE","EXPIRADO"))</f>
        <v>EXPIRADO</v>
      </c>
      <c r="R708" s="293">
        <v>1024.06</v>
      </c>
      <c r="S708" s="65" t="s">
        <v>3303</v>
      </c>
      <c r="T708" s="66">
        <f>IF(LEFT(AY708,3)="ARP",
    0,
    IFERROR(VLOOKUP(AY708,'M.11 Contratos execução'!A:V,17,FALSE),0)
)</f>
        <v>0</v>
      </c>
      <c r="U708" s="58" t="s">
        <v>78</v>
      </c>
      <c r="V708" s="58" t="s">
        <v>3848</v>
      </c>
      <c r="W708" s="96" t="str" cm="1">
        <f t="array" ref="W70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08" s="96">
        <f>CONTRATOS[[#This Row],[VALOR GLOBAL INICIAL]]</f>
        <v>1024.06</v>
      </c>
      <c r="Y708" s="67"/>
      <c r="Z708" s="157"/>
      <c r="AA708" s="58" t="s">
        <v>64</v>
      </c>
      <c r="AB708" s="58"/>
      <c r="AC708" s="58"/>
      <c r="AD708" s="116" t="str">
        <f>IF(CONTRATOS[[#This Row],[DIAS_CONTRATO]]&lt;=1800,"PRAZO LEGAL",IF(CONTRATOS[[#This Row],[DIAS_CONTRATO]]&lt;=2130,"EXCEPCIONAL","EMERGENCIAL"))</f>
        <v>PRAZO LEGAL</v>
      </c>
      <c r="AE708" s="58" t="str">
        <f>YEAR(L708) &amp; " - " &amp; IF(MONTH(L708)&lt;=3, "1º Trimestre", IF(MONTH(L708)&lt;=6, "2º Trimestre", IF(MONTH(L708)&lt;=9, "3º Trimestre", IF(MONTH(L708)&lt;=12, "4º Trimestre"))))</f>
        <v>2023 - 3º Trimestre</v>
      </c>
      <c r="AF708" s="130">
        <f>CONTRATOS[[#This Row],[TÉRMINO]]-60</f>
        <v>45065</v>
      </c>
      <c r="AG708" s="116" t="str">
        <f>IF(Z708="","Sem informação", IF(Z708&lt;=AF708, "Dentro do prazo", "Fora do prazo"))</f>
        <v>Sem informação</v>
      </c>
      <c r="AH708" s="58"/>
      <c r="AI708" s="74"/>
      <c r="AJ708" s="58" t="s">
        <v>138</v>
      </c>
      <c r="AK708" s="58" t="s">
        <v>138</v>
      </c>
      <c r="AL708" s="58" t="s">
        <v>69</v>
      </c>
      <c r="AM708" s="115" t="s">
        <v>69</v>
      </c>
      <c r="AN708" s="115" t="s">
        <v>69</v>
      </c>
      <c r="AO708" s="134" t="s">
        <v>2457</v>
      </c>
      <c r="AP708" s="143">
        <f ca="1">CONTRATOS[[#This Row],[TÉRMINO]]-TODAY()</f>
        <v>-1049</v>
      </c>
      <c r="AQ708" s="58" t="str">
        <f>IF(YEAR(CONTRATOS[[#This Row],[TÉRMINO]])=2024,INT((MONTH(CONTRATOS[[#This Row],[TÉRMINO]])+2)/3),"")</f>
        <v/>
      </c>
      <c r="AR708" s="58"/>
      <c r="AS708" s="58" t="str">
        <f ca="1">IF(TODAY()-AB708&gt;365,"Iniciar Processo de Reajuste","Aguardar anualidade")</f>
        <v>Iniciar Processo de Reajuste</v>
      </c>
      <c r="AT708" s="58" t="str">
        <f>_xlfn.CONCAT(TEXT(B708,"000"),"/",C708)</f>
        <v>057/2023</v>
      </c>
      <c r="AU708" s="58"/>
      <c r="AV708" s="58" t="str" cm="1">
        <f t="array" ref="AV708">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08" s="57" t="str">
        <f>IF(CONTRATOS[[#This Row],[FISCAL DEMANDANTE]]="sem indicação",CONTRATOS[[#This Row],[FISCAL TECNICO]],CONTRATOS[[#This Row],[FISCAL DEMANDANTE]])</f>
        <v>Jose Nasareno de Macedo Silva</v>
      </c>
      <c r="AX708" s="540" t="str" cm="1">
        <f t="array" ref="AX70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08" s="58" t="str">
        <f>_xlfn.CONCAT(CONTRATOS[[#This Row],[ARP ou CONTRATO]],CONTRATOS[[#This Row],[N°ANO]])</f>
        <v>Contrato057/2023</v>
      </c>
      <c r="AZ708" s="293" t="str">
        <f>IF(ISNUMBER(FIND("8.666",AA708)),
"Nos termos da Portaria n° 3.615/2021-GP, a prorrogação de contratos administrativos deverá ser instaurada com antecedência mínima de 60 (sessenta) dias do término da vigência, mediante envio do respectivo expediente à SEADM, via SEI.",
IF(ISNUMBER(FIND("14.133",AA708)),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08" s="556"/>
    </row>
    <row r="709" spans="1:53" s="215" customFormat="1" ht="60">
      <c r="A709" s="58" t="s">
        <v>2276</v>
      </c>
      <c r="B709" s="57" t="s">
        <v>771</v>
      </c>
      <c r="C709" s="93">
        <v>2023</v>
      </c>
      <c r="D709" s="57" t="s">
        <v>3849</v>
      </c>
      <c r="E709" s="58" t="s">
        <v>3850</v>
      </c>
      <c r="F709" s="59" t="s">
        <v>3307</v>
      </c>
      <c r="G709" s="115" t="s">
        <v>1658</v>
      </c>
      <c r="H709" s="58" t="s">
        <v>132</v>
      </c>
      <c r="I709" s="60" t="s">
        <v>133</v>
      </c>
      <c r="J709" s="61">
        <v>45125</v>
      </c>
      <c r="K709" s="62" t="str">
        <f>TEXT(J709,"DD/MM/AA")</f>
        <v>18/07/23</v>
      </c>
      <c r="L709" s="61">
        <v>45125</v>
      </c>
      <c r="M709" s="63" t="str">
        <f>TEXT(L709,"DD/MM/AA")</f>
        <v>18/07/23</v>
      </c>
      <c r="N709" s="115">
        <f>_xlfn.DAYS(CONTRATOS[[#This Row],[TÉRMINO]],CONTRATOS[[#This Row],[INÍCIO]])</f>
        <v>0</v>
      </c>
      <c r="O709" s="64" t="str">
        <f ca="1">IF(ISBLANK(CONTRATOS[[#This Row],[TÉRMINO]]),"-",IF(ISNUMBER(CONTRATOS[[#This Row],[TÉRMINO]]),IF(CONTRATOS[[#This Row],[TÉRMINO]]&lt;TODAY(),"EXPIRADO",CONTRATOS[[#This Row],[TÉRMINO]]-TODAY()),"INDETERMINADO"))</f>
        <v>EXPIRADO</v>
      </c>
      <c r="P709" s="64" t="str">
        <f ca="1">IF(O709="EXPIRADO","EXPIRADO",(IF(O709&lt;=30,"INFERIOR A 30 DIAS",(IF(O709&lt;=60,"INFERIOR A 60 DIAS",(IF(O709&lt;=90,"INFERIOR A 90 DIAS",(IF(O709&lt;=120,"INFERIOR A 120 DIAS",(IF(O709&lt;150,"INFERIOR A 150 DIAS",(IF(O709=150,"150 DIAS","SUPERIOR A 150 DIAS")))))))))))))</f>
        <v>EXPIRADO</v>
      </c>
      <c r="Q709" s="64" t="str">
        <f ca="1">IF(CONTRATOS[[#This Row],[TÉRMINO]]="","VIGENTE",IF(CONTRATOS[[#This Row],[TÉRMINO]]&gt;=TODAY(),"VIGENTE","EXPIRADO"))</f>
        <v>EXPIRADO</v>
      </c>
      <c r="R709" s="293">
        <v>817.83</v>
      </c>
      <c r="S709" s="65" t="s">
        <v>3303</v>
      </c>
      <c r="T709" s="66">
        <f>IF(LEFT(AY709,3)="ARP",
    0,
    IFERROR(VLOOKUP(AY709,'M.11 Contratos execução'!A:V,17,FALSE),0)
)</f>
        <v>0</v>
      </c>
      <c r="U709" s="58" t="s">
        <v>78</v>
      </c>
      <c r="V709" s="58" t="s">
        <v>3851</v>
      </c>
      <c r="W709" s="96" t="str" cm="1">
        <f t="array" ref="W70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09" s="96">
        <f>CONTRATOS[[#This Row],[VALOR GLOBAL INICIAL]]</f>
        <v>817.83</v>
      </c>
      <c r="Y709" s="67"/>
      <c r="Z709" s="157"/>
      <c r="AA709" s="58" t="s">
        <v>64</v>
      </c>
      <c r="AB709" s="58"/>
      <c r="AC709" s="58"/>
      <c r="AD709" s="116" t="str">
        <f>IF(CONTRATOS[[#This Row],[DIAS_CONTRATO]]&lt;=1800,"PRAZO LEGAL",IF(CONTRATOS[[#This Row],[DIAS_CONTRATO]]&lt;=2130,"EXCEPCIONAL","EMERGENCIAL"))</f>
        <v>PRAZO LEGAL</v>
      </c>
      <c r="AE709" s="58" t="str">
        <f>YEAR(L709) &amp; " - " &amp; IF(MONTH(L709)&lt;=3, "1º Trimestre", IF(MONTH(L709)&lt;=6, "2º Trimestre", IF(MONTH(L709)&lt;=9, "3º Trimestre", IF(MONTH(L709)&lt;=12, "4º Trimestre"))))</f>
        <v>2023 - 3º Trimestre</v>
      </c>
      <c r="AF709" s="130">
        <f>CONTRATOS[[#This Row],[TÉRMINO]]-60</f>
        <v>45065</v>
      </c>
      <c r="AG709" s="116" t="str">
        <f>IF(Z709="","Sem informação", IF(Z709&lt;=AF709, "Dentro do prazo", "Fora do prazo"))</f>
        <v>Sem informação</v>
      </c>
      <c r="AH709" s="58"/>
      <c r="AI709" s="74"/>
      <c r="AJ709" s="58" t="s">
        <v>138</v>
      </c>
      <c r="AK709" s="58" t="s">
        <v>138</v>
      </c>
      <c r="AL709" s="58" t="s">
        <v>69</v>
      </c>
      <c r="AM709" s="115" t="s">
        <v>69</v>
      </c>
      <c r="AN709" s="115" t="s">
        <v>69</v>
      </c>
      <c r="AO709" s="134" t="s">
        <v>2457</v>
      </c>
      <c r="AP709" s="143">
        <f ca="1">CONTRATOS[[#This Row],[TÉRMINO]]-TODAY()</f>
        <v>-1049</v>
      </c>
      <c r="AQ709" s="58" t="str">
        <f>IF(YEAR(CONTRATOS[[#This Row],[TÉRMINO]])=2024,INT((MONTH(CONTRATOS[[#This Row],[TÉRMINO]])+2)/3),"")</f>
        <v/>
      </c>
      <c r="AR709" s="58"/>
      <c r="AS709" s="58" t="str">
        <f ca="1">IF(TODAY()-AB709&gt;365,"Iniciar Processo de Reajuste","Aguardar anualidade")</f>
        <v>Iniciar Processo de Reajuste</v>
      </c>
      <c r="AT709" s="58" t="str">
        <f>_xlfn.CONCAT(TEXT(B709,"000"),"/",C709)</f>
        <v>059/2023</v>
      </c>
      <c r="AU709" s="58"/>
      <c r="AV709" s="58" t="str" cm="1">
        <f t="array" ref="AV709">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09" s="57" t="str">
        <f>IF(CONTRATOS[[#This Row],[FISCAL DEMANDANTE]]="sem indicação",CONTRATOS[[#This Row],[FISCAL TECNICO]],CONTRATOS[[#This Row],[FISCAL DEMANDANTE]])</f>
        <v>Jose Nasareno de Macedo Silva</v>
      </c>
      <c r="AX709" s="540" t="str" cm="1">
        <f t="array" ref="AX70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09" s="58" t="str">
        <f>_xlfn.CONCAT(CONTRATOS[[#This Row],[ARP ou CONTRATO]],CONTRATOS[[#This Row],[N°ANO]])</f>
        <v>Contrato059/2023</v>
      </c>
      <c r="AZ709" s="293" t="str">
        <f>IF(ISNUMBER(FIND("8.666",AA709)),
"Nos termos da Portaria n° 3.615/2021-GP, a prorrogação de contratos administrativos deverá ser instaurada com antecedência mínima de 60 (sessenta) dias do término da vigência, mediante envio do respectivo expediente à SEADM, via SEI.",
IF(ISNUMBER(FIND("14.133",AA709)),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09" s="556"/>
    </row>
    <row r="710" spans="1:53" s="215" customFormat="1" ht="60">
      <c r="A710" s="58" t="s">
        <v>2276</v>
      </c>
      <c r="B710" s="57" t="s">
        <v>72</v>
      </c>
      <c r="C710" s="93">
        <v>2023</v>
      </c>
      <c r="D710" s="57" t="s">
        <v>3852</v>
      </c>
      <c r="E710" s="58" t="s">
        <v>3853</v>
      </c>
      <c r="F710" s="59" t="s">
        <v>3307</v>
      </c>
      <c r="G710" s="115" t="s">
        <v>1658</v>
      </c>
      <c r="H710" s="58" t="s">
        <v>132</v>
      </c>
      <c r="I710" s="60" t="s">
        <v>133</v>
      </c>
      <c r="J710" s="61">
        <v>45120</v>
      </c>
      <c r="K710" s="62" t="str">
        <f>TEXT(J710,"DD/MM/AA")</f>
        <v>13/07/23</v>
      </c>
      <c r="L710" s="61">
        <v>45120</v>
      </c>
      <c r="M710" s="63" t="str">
        <f>TEXT(L710,"DD/MM/AA")</f>
        <v>13/07/23</v>
      </c>
      <c r="N710" s="115">
        <f>_xlfn.DAYS(CONTRATOS[[#This Row],[TÉRMINO]],CONTRATOS[[#This Row],[INÍCIO]])</f>
        <v>0</v>
      </c>
      <c r="O710" s="64" t="str">
        <f ca="1">IF(ISBLANK(CONTRATOS[[#This Row],[TÉRMINO]]),"-",IF(ISNUMBER(CONTRATOS[[#This Row],[TÉRMINO]]),IF(CONTRATOS[[#This Row],[TÉRMINO]]&lt;TODAY(),"EXPIRADO",CONTRATOS[[#This Row],[TÉRMINO]]-TODAY()),"INDETERMINADO"))</f>
        <v>EXPIRADO</v>
      </c>
      <c r="P710" s="64" t="str">
        <f ca="1">IF(O710="EXPIRADO","EXPIRADO",(IF(O710&lt;=30,"INFERIOR A 30 DIAS",(IF(O710&lt;=60,"INFERIOR A 60 DIAS",(IF(O710&lt;=90,"INFERIOR A 90 DIAS",(IF(O710&lt;=120,"INFERIOR A 120 DIAS",(IF(O710&lt;150,"INFERIOR A 150 DIAS",(IF(O710=150,"150 DIAS","SUPERIOR A 150 DIAS")))))))))))))</f>
        <v>EXPIRADO</v>
      </c>
      <c r="Q710" s="64" t="str">
        <f ca="1">IF(CONTRATOS[[#This Row],[TÉRMINO]]="","VIGENTE",IF(CONTRATOS[[#This Row],[TÉRMINO]]&gt;=TODAY(),"VIGENTE","EXPIRADO"))</f>
        <v>EXPIRADO</v>
      </c>
      <c r="R710" s="293">
        <v>768.74</v>
      </c>
      <c r="S710" s="65" t="s">
        <v>3303</v>
      </c>
      <c r="T710" s="66">
        <f>IF(LEFT(AY710,3)="ARP",
    0,
    IFERROR(VLOOKUP(AY710,'M.11 Contratos execução'!A:V,17,FALSE),0)
)</f>
        <v>0</v>
      </c>
      <c r="U710" s="58" t="s">
        <v>78</v>
      </c>
      <c r="V710" s="58" t="s">
        <v>3854</v>
      </c>
      <c r="W710" s="96" t="str" cm="1">
        <f t="array" ref="W71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10" s="96">
        <f>CONTRATOS[[#This Row],[VALOR GLOBAL INICIAL]]</f>
        <v>768.74</v>
      </c>
      <c r="Y710" s="67"/>
      <c r="Z710" s="157"/>
      <c r="AA710" s="58" t="s">
        <v>64</v>
      </c>
      <c r="AB710" s="58"/>
      <c r="AC710" s="58"/>
      <c r="AD710" s="116" t="str">
        <f>IF(CONTRATOS[[#This Row],[DIAS_CONTRATO]]&lt;=1800,"PRAZO LEGAL",IF(CONTRATOS[[#This Row],[DIAS_CONTRATO]]&lt;=2130,"EXCEPCIONAL","EMERGENCIAL"))</f>
        <v>PRAZO LEGAL</v>
      </c>
      <c r="AE710" s="58" t="str">
        <f>YEAR(L710) &amp; " - " &amp; IF(MONTH(L710)&lt;=3, "1º Trimestre", IF(MONTH(L710)&lt;=6, "2º Trimestre", IF(MONTH(L710)&lt;=9, "3º Trimestre", IF(MONTH(L710)&lt;=12, "4º Trimestre"))))</f>
        <v>2023 - 3º Trimestre</v>
      </c>
      <c r="AF710" s="130">
        <f>CONTRATOS[[#This Row],[TÉRMINO]]-60</f>
        <v>45060</v>
      </c>
      <c r="AG710" s="116" t="str">
        <f>IF(Z710="","Sem informação", IF(Z710&lt;=AF710, "Dentro do prazo", "Fora do prazo"))</f>
        <v>Sem informação</v>
      </c>
      <c r="AH710" s="58"/>
      <c r="AI710" s="74"/>
      <c r="AJ710" s="58" t="s">
        <v>138</v>
      </c>
      <c r="AK710" s="58" t="s">
        <v>138</v>
      </c>
      <c r="AL710" s="58" t="s">
        <v>69</v>
      </c>
      <c r="AM710" s="115" t="s">
        <v>69</v>
      </c>
      <c r="AN710" s="115" t="s">
        <v>69</v>
      </c>
      <c r="AO710" s="134" t="s">
        <v>2457</v>
      </c>
      <c r="AP710" s="143">
        <f ca="1">CONTRATOS[[#This Row],[TÉRMINO]]-TODAY()</f>
        <v>-1054</v>
      </c>
      <c r="AQ710" s="58" t="str">
        <f>IF(YEAR(CONTRATOS[[#This Row],[TÉRMINO]])=2024,INT((MONTH(CONTRATOS[[#This Row],[TÉRMINO]])+2)/3),"")</f>
        <v/>
      </c>
      <c r="AR710" s="58"/>
      <c r="AS710" s="58" t="str">
        <f ca="1">IF(TODAY()-AB710&gt;365,"Iniciar Processo de Reajuste","Aguardar anualidade")</f>
        <v>Iniciar Processo de Reajuste</v>
      </c>
      <c r="AT710" s="58" t="str">
        <f>_xlfn.CONCAT(TEXT(B710,"000"),"/",C710)</f>
        <v>060/2023</v>
      </c>
      <c r="AU710" s="58"/>
      <c r="AV710" s="58" t="str" cm="1">
        <f t="array" ref="AV710">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10" s="57" t="str">
        <f>IF(CONTRATOS[[#This Row],[FISCAL DEMANDANTE]]="sem indicação",CONTRATOS[[#This Row],[FISCAL TECNICO]],CONTRATOS[[#This Row],[FISCAL DEMANDANTE]])</f>
        <v>Jose Nasareno de Macedo Silva</v>
      </c>
      <c r="AX710" s="540" t="str" cm="1">
        <f t="array" ref="AX71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10" s="58" t="str">
        <f>_xlfn.CONCAT(CONTRATOS[[#This Row],[ARP ou CONTRATO]],CONTRATOS[[#This Row],[N°ANO]])</f>
        <v>Contrato060/2023</v>
      </c>
      <c r="AZ710" s="293" t="str">
        <f>IF(ISNUMBER(FIND("8.666",AA710)),
"Nos termos da Portaria n° 3.615/2021-GP, a prorrogação de contratos administrativos deverá ser instaurada com antecedência mínima de 60 (sessenta) dias do término da vigência, mediante envio do respectivo expediente à SEADM, via SEI.",
IF(ISNUMBER(FIND("14.133",AA710)),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10" s="556"/>
    </row>
    <row r="711" spans="1:53" s="215" customFormat="1" ht="60">
      <c r="A711" s="58" t="s">
        <v>2276</v>
      </c>
      <c r="B711" s="57" t="s">
        <v>88</v>
      </c>
      <c r="C711" s="93">
        <v>2023</v>
      </c>
      <c r="D711" s="57" t="s">
        <v>3682</v>
      </c>
      <c r="E711" s="58" t="s">
        <v>3683</v>
      </c>
      <c r="F711" s="59" t="s">
        <v>3307</v>
      </c>
      <c r="G711" s="115" t="s">
        <v>1658</v>
      </c>
      <c r="H711" s="58" t="s">
        <v>132</v>
      </c>
      <c r="I711" s="60" t="s">
        <v>133</v>
      </c>
      <c r="J711" s="61">
        <v>45117</v>
      </c>
      <c r="K711" s="62" t="str">
        <f>TEXT(J711,"DD/MM/AA")</f>
        <v>10/07/23</v>
      </c>
      <c r="L711" s="61">
        <v>45117</v>
      </c>
      <c r="M711" s="63" t="str">
        <f>TEXT(L711,"DD/MM/AA")</f>
        <v>10/07/23</v>
      </c>
      <c r="N711" s="115">
        <f>_xlfn.DAYS(CONTRATOS[[#This Row],[TÉRMINO]],CONTRATOS[[#This Row],[INÍCIO]])</f>
        <v>0</v>
      </c>
      <c r="O711" s="64" t="str">
        <f ca="1">IF(ISBLANK(CONTRATOS[[#This Row],[TÉRMINO]]),"-",IF(ISNUMBER(CONTRATOS[[#This Row],[TÉRMINO]]),IF(CONTRATOS[[#This Row],[TÉRMINO]]&lt;TODAY(),"EXPIRADO",CONTRATOS[[#This Row],[TÉRMINO]]-TODAY()),"INDETERMINADO"))</f>
        <v>EXPIRADO</v>
      </c>
      <c r="P711" s="64" t="str">
        <f ca="1">IF(O711="EXPIRADO","EXPIRADO",(IF(O711&lt;=30,"INFERIOR A 30 DIAS",(IF(O711&lt;=60,"INFERIOR A 60 DIAS",(IF(O711&lt;=90,"INFERIOR A 90 DIAS",(IF(O711&lt;=120,"INFERIOR A 120 DIAS",(IF(O711&lt;150,"INFERIOR A 150 DIAS",(IF(O711=150,"150 DIAS","SUPERIOR A 150 DIAS")))))))))))))</f>
        <v>EXPIRADO</v>
      </c>
      <c r="Q711" s="64" t="str">
        <f ca="1">IF(CONTRATOS[[#This Row],[TÉRMINO]]="","VIGENTE",IF(CONTRATOS[[#This Row],[TÉRMINO]]&gt;=TODAY(),"VIGENTE","EXPIRADO"))</f>
        <v>EXPIRADO</v>
      </c>
      <c r="R711" s="293">
        <v>48684.01</v>
      </c>
      <c r="S711" s="65" t="s">
        <v>3303</v>
      </c>
      <c r="T711" s="66">
        <f>IF(LEFT(AY711,3)="ARP",
    0,
    IFERROR(VLOOKUP(AY711,'M.11 Contratos execução'!A:V,17,FALSE),0)
)</f>
        <v>0</v>
      </c>
      <c r="U711" s="58" t="s">
        <v>78</v>
      </c>
      <c r="V711" s="58" t="s">
        <v>3855</v>
      </c>
      <c r="W711" s="96" t="str" cm="1">
        <f t="array" ref="W71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11" s="96">
        <f>CONTRATOS[[#This Row],[VALOR GLOBAL INICIAL]]</f>
        <v>48684.01</v>
      </c>
      <c r="Y711" s="67"/>
      <c r="Z711" s="157"/>
      <c r="AA711" s="58" t="s">
        <v>64</v>
      </c>
      <c r="AB711" s="58"/>
      <c r="AC711" s="58"/>
      <c r="AD711" s="116" t="str">
        <f>IF(CONTRATOS[[#This Row],[DIAS_CONTRATO]]&lt;=1800,"PRAZO LEGAL",IF(CONTRATOS[[#This Row],[DIAS_CONTRATO]]&lt;=2130,"EXCEPCIONAL","EMERGENCIAL"))</f>
        <v>PRAZO LEGAL</v>
      </c>
      <c r="AE711" s="58" t="str">
        <f>YEAR(L711) &amp; " - " &amp; IF(MONTH(L711)&lt;=3, "1º Trimestre", IF(MONTH(L711)&lt;=6, "2º Trimestre", IF(MONTH(L711)&lt;=9, "3º Trimestre", IF(MONTH(L711)&lt;=12, "4º Trimestre"))))</f>
        <v>2023 - 3º Trimestre</v>
      </c>
      <c r="AF711" s="130">
        <f>CONTRATOS[[#This Row],[TÉRMINO]]-60</f>
        <v>45057</v>
      </c>
      <c r="AG711" s="116" t="str">
        <f>IF(Z711="","Sem informação", IF(Z711&lt;=AF711, "Dentro do prazo", "Fora do prazo"))</f>
        <v>Sem informação</v>
      </c>
      <c r="AH711" s="58"/>
      <c r="AI711" s="74"/>
      <c r="AJ711" s="58" t="s">
        <v>138</v>
      </c>
      <c r="AK711" s="58" t="s">
        <v>138</v>
      </c>
      <c r="AL711" s="58" t="s">
        <v>69</v>
      </c>
      <c r="AM711" s="115" t="s">
        <v>69</v>
      </c>
      <c r="AN711" s="115" t="s">
        <v>69</v>
      </c>
      <c r="AO711" s="134" t="s">
        <v>2457</v>
      </c>
      <c r="AP711" s="143">
        <f ca="1">CONTRATOS[[#This Row],[TÉRMINO]]-TODAY()</f>
        <v>-1057</v>
      </c>
      <c r="AQ711" s="58" t="str">
        <f>IF(YEAR(CONTRATOS[[#This Row],[TÉRMINO]])=2024,INT((MONTH(CONTRATOS[[#This Row],[TÉRMINO]])+2)/3),"")</f>
        <v/>
      </c>
      <c r="AR711" s="58"/>
      <c r="AS711" s="58" t="str">
        <f ca="1">IF(TODAY()-AB711&gt;365,"Iniciar Processo de Reajuste","Aguardar anualidade")</f>
        <v>Iniciar Processo de Reajuste</v>
      </c>
      <c r="AT711" s="58" t="str">
        <f>_xlfn.CONCAT(TEXT(B711,"000"),"/",C711)</f>
        <v>061/2023</v>
      </c>
      <c r="AU711" s="58"/>
      <c r="AV711" s="58" t="str" cm="1">
        <f t="array" ref="AV711">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11" s="57" t="str">
        <f>IF(CONTRATOS[[#This Row],[FISCAL DEMANDANTE]]="sem indicação",CONTRATOS[[#This Row],[FISCAL TECNICO]],CONTRATOS[[#This Row],[FISCAL DEMANDANTE]])</f>
        <v>Jose Nasareno de Macedo Silva</v>
      </c>
      <c r="AX711" s="540" t="str" cm="1">
        <f t="array" ref="AX71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11" s="58" t="str">
        <f>_xlfn.CONCAT(CONTRATOS[[#This Row],[ARP ou CONTRATO]],CONTRATOS[[#This Row],[N°ANO]])</f>
        <v>Contrato061/2023</v>
      </c>
      <c r="AZ711" s="293" t="str">
        <f>IF(ISNUMBER(FIND("8.666",AA711)),
"Nos termos da Portaria n° 3.615/2021-GP, a prorrogação de contratos administrativos deverá ser instaurada com antecedência mínima de 60 (sessenta) dias do término da vigência, mediante envio do respectivo expediente à SEADM, via SEI.",
IF(ISNUMBER(FIND("14.133",AA711)),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11" s="556"/>
    </row>
    <row r="712" spans="1:53" s="215" customFormat="1" ht="60">
      <c r="A712" s="58" t="s">
        <v>2276</v>
      </c>
      <c r="B712" s="57" t="s">
        <v>227</v>
      </c>
      <c r="C712" s="93">
        <v>2023</v>
      </c>
      <c r="D712" s="57" t="s">
        <v>3856</v>
      </c>
      <c r="E712" s="58" t="s">
        <v>3857</v>
      </c>
      <c r="F712" s="59" t="s">
        <v>3307</v>
      </c>
      <c r="G712" s="115" t="s">
        <v>1658</v>
      </c>
      <c r="H712" s="58" t="s">
        <v>132</v>
      </c>
      <c r="I712" s="60" t="s">
        <v>133</v>
      </c>
      <c r="J712" s="61">
        <v>45138</v>
      </c>
      <c r="K712" s="62" t="str">
        <f>TEXT(J712,"DD/MM/AA")</f>
        <v>31/07/23</v>
      </c>
      <c r="L712" s="61">
        <v>45138</v>
      </c>
      <c r="M712" s="63" t="str">
        <f>TEXT(L712,"DD/MM/AA")</f>
        <v>31/07/23</v>
      </c>
      <c r="N712" s="115">
        <f>_xlfn.DAYS(CONTRATOS[[#This Row],[TÉRMINO]],CONTRATOS[[#This Row],[INÍCIO]])</f>
        <v>0</v>
      </c>
      <c r="O712" s="64" t="str">
        <f ca="1">IF(ISBLANK(CONTRATOS[[#This Row],[TÉRMINO]]),"-",IF(ISNUMBER(CONTRATOS[[#This Row],[TÉRMINO]]),IF(CONTRATOS[[#This Row],[TÉRMINO]]&lt;TODAY(),"EXPIRADO",CONTRATOS[[#This Row],[TÉRMINO]]-TODAY()),"INDETERMINADO"))</f>
        <v>EXPIRADO</v>
      </c>
      <c r="P712" s="64" t="str">
        <f ca="1">IF(O712="EXPIRADO","EXPIRADO",(IF(O712&lt;=30,"INFERIOR A 30 DIAS",(IF(O712&lt;=60,"INFERIOR A 60 DIAS",(IF(O712&lt;=90,"INFERIOR A 90 DIAS",(IF(O712&lt;=120,"INFERIOR A 120 DIAS",(IF(O712&lt;150,"INFERIOR A 150 DIAS",(IF(O712=150,"150 DIAS","SUPERIOR A 150 DIAS")))))))))))))</f>
        <v>EXPIRADO</v>
      </c>
      <c r="Q712" s="64" t="str">
        <f ca="1">IF(CONTRATOS[[#This Row],[TÉRMINO]]="","VIGENTE",IF(CONTRATOS[[#This Row],[TÉRMINO]]&gt;=TODAY(),"VIGENTE","EXPIRADO"))</f>
        <v>EXPIRADO</v>
      </c>
      <c r="R712" s="293">
        <v>618.14</v>
      </c>
      <c r="S712" s="65" t="s">
        <v>3303</v>
      </c>
      <c r="T712" s="66">
        <f>IF(LEFT(AY712,3)="ARP",
    0,
    IFERROR(VLOOKUP(AY712,'M.11 Contratos execução'!A:V,17,FALSE),0)
)</f>
        <v>0</v>
      </c>
      <c r="U712" s="58" t="s">
        <v>78</v>
      </c>
      <c r="V712" s="58" t="s">
        <v>3858</v>
      </c>
      <c r="W712" s="96" t="str" cm="1">
        <f t="array" ref="W71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12" s="96">
        <f>CONTRATOS[[#This Row],[VALOR GLOBAL INICIAL]]</f>
        <v>618.14</v>
      </c>
      <c r="Y712" s="67"/>
      <c r="Z712" s="157"/>
      <c r="AA712" s="58" t="s">
        <v>64</v>
      </c>
      <c r="AB712" s="58"/>
      <c r="AC712" s="58"/>
      <c r="AD712" s="116" t="str">
        <f>IF(CONTRATOS[[#This Row],[DIAS_CONTRATO]]&lt;=1800,"PRAZO LEGAL",IF(CONTRATOS[[#This Row],[DIAS_CONTRATO]]&lt;=2130,"EXCEPCIONAL","EMERGENCIAL"))</f>
        <v>PRAZO LEGAL</v>
      </c>
      <c r="AE712" s="58" t="str">
        <f>YEAR(L712) &amp; " - " &amp; IF(MONTH(L712)&lt;=3, "1º Trimestre", IF(MONTH(L712)&lt;=6, "2º Trimestre", IF(MONTH(L712)&lt;=9, "3º Trimestre", IF(MONTH(L712)&lt;=12, "4º Trimestre"))))</f>
        <v>2023 - 3º Trimestre</v>
      </c>
      <c r="AF712" s="130">
        <f>CONTRATOS[[#This Row],[TÉRMINO]]-60</f>
        <v>45078</v>
      </c>
      <c r="AG712" s="116" t="str">
        <f>IF(Z712="","Sem informação", IF(Z712&lt;=AF712, "Dentro do prazo", "Fora do prazo"))</f>
        <v>Sem informação</v>
      </c>
      <c r="AH712" s="58"/>
      <c r="AI712" s="74"/>
      <c r="AJ712" s="58" t="s">
        <v>138</v>
      </c>
      <c r="AK712" s="58" t="s">
        <v>138</v>
      </c>
      <c r="AL712" s="58" t="s">
        <v>69</v>
      </c>
      <c r="AM712" s="115" t="s">
        <v>69</v>
      </c>
      <c r="AN712" s="115" t="s">
        <v>69</v>
      </c>
      <c r="AO712" s="134" t="s">
        <v>2457</v>
      </c>
      <c r="AP712" s="143">
        <f ca="1">CONTRATOS[[#This Row],[TÉRMINO]]-TODAY()</f>
        <v>-1036</v>
      </c>
      <c r="AQ712" s="58" t="str">
        <f>IF(YEAR(CONTRATOS[[#This Row],[TÉRMINO]])=2024,INT((MONTH(CONTRATOS[[#This Row],[TÉRMINO]])+2)/3),"")</f>
        <v/>
      </c>
      <c r="AR712" s="58"/>
      <c r="AS712" s="58" t="str">
        <f ca="1">IF(TODAY()-AB712&gt;365,"Iniciar Processo de Reajuste","Aguardar anualidade")</f>
        <v>Iniciar Processo de Reajuste</v>
      </c>
      <c r="AT712" s="58" t="str">
        <f>_xlfn.CONCAT(TEXT(B712,"000"),"/",C712)</f>
        <v>062/2023</v>
      </c>
      <c r="AU712" s="58"/>
      <c r="AV712" s="58" t="str" cm="1">
        <f t="array" ref="AV712">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12" s="57" t="str">
        <f>IF(CONTRATOS[[#This Row],[FISCAL DEMANDANTE]]="sem indicação",CONTRATOS[[#This Row],[FISCAL TECNICO]],CONTRATOS[[#This Row],[FISCAL DEMANDANTE]])</f>
        <v>Jose Nasareno de Macedo Silva</v>
      </c>
      <c r="AX712" s="540" t="str" cm="1">
        <f t="array" ref="AX71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12" s="58" t="str">
        <f>_xlfn.CONCAT(CONTRATOS[[#This Row],[ARP ou CONTRATO]],CONTRATOS[[#This Row],[N°ANO]])</f>
        <v>Contrato062/2023</v>
      </c>
      <c r="AZ712" s="293" t="str">
        <f>IF(ISNUMBER(FIND("8.666",AA712)),
"Nos termos da Portaria n° 3.615/2021-GP, a prorrogação de contratos administrativos deverá ser instaurada com antecedência mínima de 60 (sessenta) dias do término da vigência, mediante envio do respectivo expediente à SEADM, via SEI.",
IF(ISNUMBER(FIND("14.133",AA712)),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12" s="556"/>
    </row>
    <row r="713" spans="1:53" s="215" customFormat="1" ht="60">
      <c r="A713" s="58" t="s">
        <v>2276</v>
      </c>
      <c r="B713" s="57" t="s">
        <v>1706</v>
      </c>
      <c r="C713" s="93">
        <v>2023</v>
      </c>
      <c r="D713" s="57" t="s">
        <v>3859</v>
      </c>
      <c r="E713" s="58" t="s">
        <v>3860</v>
      </c>
      <c r="F713" s="59" t="s">
        <v>3307</v>
      </c>
      <c r="G713" s="115" t="s">
        <v>1658</v>
      </c>
      <c r="H713" s="58" t="s">
        <v>132</v>
      </c>
      <c r="I713" s="60" t="s">
        <v>133</v>
      </c>
      <c r="J713" s="61">
        <v>45132</v>
      </c>
      <c r="K713" s="62" t="str">
        <f>TEXT(J713,"DD/MM/AA")</f>
        <v>25/07/23</v>
      </c>
      <c r="L713" s="61">
        <v>45132</v>
      </c>
      <c r="M713" s="63" t="str">
        <f>TEXT(L713,"DD/MM/AA")</f>
        <v>25/07/23</v>
      </c>
      <c r="N713" s="115">
        <f>_xlfn.DAYS(CONTRATOS[[#This Row],[TÉRMINO]],CONTRATOS[[#This Row],[INÍCIO]])</f>
        <v>0</v>
      </c>
      <c r="O713" s="64" t="str">
        <f ca="1">IF(ISBLANK(CONTRATOS[[#This Row],[TÉRMINO]]),"-",IF(ISNUMBER(CONTRATOS[[#This Row],[TÉRMINO]]),IF(CONTRATOS[[#This Row],[TÉRMINO]]&lt;TODAY(),"EXPIRADO",CONTRATOS[[#This Row],[TÉRMINO]]-TODAY()),"INDETERMINADO"))</f>
        <v>EXPIRADO</v>
      </c>
      <c r="P713" s="64" t="str">
        <f ca="1">IF(O713="EXPIRADO","EXPIRADO",(IF(O713&lt;=30,"INFERIOR A 30 DIAS",(IF(O713&lt;=60,"INFERIOR A 60 DIAS",(IF(O713&lt;=90,"INFERIOR A 90 DIAS",(IF(O713&lt;=120,"INFERIOR A 120 DIAS",(IF(O713&lt;150,"INFERIOR A 150 DIAS",(IF(O713=150,"150 DIAS","SUPERIOR A 150 DIAS")))))))))))))</f>
        <v>EXPIRADO</v>
      </c>
      <c r="Q713" s="64" t="str">
        <f ca="1">IF(CONTRATOS[[#This Row],[TÉRMINO]]="","VIGENTE",IF(CONTRATOS[[#This Row],[TÉRMINO]]&gt;=TODAY(),"VIGENTE","EXPIRADO"))</f>
        <v>EXPIRADO</v>
      </c>
      <c r="R713" s="293">
        <v>11074.25</v>
      </c>
      <c r="S713" s="65" t="s">
        <v>3303</v>
      </c>
      <c r="T713" s="66">
        <f>IF(LEFT(AY713,3)="ARP",
    0,
    IFERROR(VLOOKUP(AY713,'M.11 Contratos execução'!A:V,17,FALSE),0)
)</f>
        <v>0</v>
      </c>
      <c r="U713" s="58" t="s">
        <v>78</v>
      </c>
      <c r="V713" s="58" t="s">
        <v>3861</v>
      </c>
      <c r="W713" s="96" t="str" cm="1">
        <f t="array" ref="W71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13" s="96">
        <f>CONTRATOS[[#This Row],[VALOR GLOBAL INICIAL]]</f>
        <v>11074.25</v>
      </c>
      <c r="Y713" s="67"/>
      <c r="Z713" s="157"/>
      <c r="AA713" s="58" t="s">
        <v>64</v>
      </c>
      <c r="AB713" s="58"/>
      <c r="AC713" s="58"/>
      <c r="AD713" s="116" t="str">
        <f>IF(CONTRATOS[[#This Row],[DIAS_CONTRATO]]&lt;=1800,"PRAZO LEGAL",IF(CONTRATOS[[#This Row],[DIAS_CONTRATO]]&lt;=2130,"EXCEPCIONAL","EMERGENCIAL"))</f>
        <v>PRAZO LEGAL</v>
      </c>
      <c r="AE713" s="58" t="str">
        <f>YEAR(L713) &amp; " - " &amp; IF(MONTH(L713)&lt;=3, "1º Trimestre", IF(MONTH(L713)&lt;=6, "2º Trimestre", IF(MONTH(L713)&lt;=9, "3º Trimestre", IF(MONTH(L713)&lt;=12, "4º Trimestre"))))</f>
        <v>2023 - 3º Trimestre</v>
      </c>
      <c r="AF713" s="130">
        <f>CONTRATOS[[#This Row],[TÉRMINO]]-60</f>
        <v>45072</v>
      </c>
      <c r="AG713" s="116" t="str">
        <f>IF(Z713="","Sem informação", IF(Z713&lt;=AF713, "Dentro do prazo", "Fora do prazo"))</f>
        <v>Sem informação</v>
      </c>
      <c r="AH713" s="58"/>
      <c r="AI713" s="74"/>
      <c r="AJ713" s="58" t="s">
        <v>138</v>
      </c>
      <c r="AK713" s="58" t="s">
        <v>138</v>
      </c>
      <c r="AL713" s="58" t="s">
        <v>69</v>
      </c>
      <c r="AM713" s="115" t="s">
        <v>69</v>
      </c>
      <c r="AN713" s="115" t="s">
        <v>69</v>
      </c>
      <c r="AO713" s="134" t="s">
        <v>2457</v>
      </c>
      <c r="AP713" s="143">
        <f ca="1">CONTRATOS[[#This Row],[TÉRMINO]]-TODAY()</f>
        <v>-1042</v>
      </c>
      <c r="AQ713" s="58" t="str">
        <f>IF(YEAR(CONTRATOS[[#This Row],[TÉRMINO]])=2024,INT((MONTH(CONTRATOS[[#This Row],[TÉRMINO]])+2)/3),"")</f>
        <v/>
      </c>
      <c r="AR713" s="58"/>
      <c r="AS713" s="58" t="str">
        <f ca="1">IF(TODAY()-AB713&gt;365,"Iniciar Processo de Reajuste","Aguardar anualidade")</f>
        <v>Iniciar Processo de Reajuste</v>
      </c>
      <c r="AT713" s="58" t="str">
        <f>_xlfn.CONCAT(TEXT(B713,"000"),"/",C713)</f>
        <v>064/2023</v>
      </c>
      <c r="AU713" s="58"/>
      <c r="AV713" s="58" t="str" cm="1">
        <f t="array" ref="AV713">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13" s="57" t="str">
        <f>IF(CONTRATOS[[#This Row],[FISCAL DEMANDANTE]]="sem indicação",CONTRATOS[[#This Row],[FISCAL TECNICO]],CONTRATOS[[#This Row],[FISCAL DEMANDANTE]])</f>
        <v>Jose Nasareno de Macedo Silva</v>
      </c>
      <c r="AX713" s="540" t="str" cm="1">
        <f t="array" ref="AX71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13" s="58" t="str">
        <f>_xlfn.CONCAT(CONTRATOS[[#This Row],[ARP ou CONTRATO]],CONTRATOS[[#This Row],[N°ANO]])</f>
        <v>Contrato064/2023</v>
      </c>
      <c r="AZ713" s="293" t="str">
        <f>IF(ISNUMBER(FIND("8.666",AA713)),
"Nos termos da Portaria n° 3.615/2021-GP, a prorrogação de contratos administrativos deverá ser instaurada com antecedência mínima de 60 (sessenta) dias do término da vigência, mediante envio do respectivo expediente à SEADM, via SEI.",
IF(ISNUMBER(FIND("14.133",AA713)),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13" s="556"/>
    </row>
    <row r="714" spans="1:53" s="215" customFormat="1" ht="60">
      <c r="A714" s="58" t="s">
        <v>2276</v>
      </c>
      <c r="B714" s="57" t="s">
        <v>93</v>
      </c>
      <c r="C714" s="93">
        <v>2023</v>
      </c>
      <c r="D714" s="57" t="s">
        <v>3862</v>
      </c>
      <c r="E714" s="58" t="s">
        <v>1656</v>
      </c>
      <c r="F714" s="59" t="s">
        <v>3307</v>
      </c>
      <c r="G714" s="115" t="s">
        <v>1658</v>
      </c>
      <c r="H714" s="58" t="s">
        <v>132</v>
      </c>
      <c r="I714" s="60" t="s">
        <v>133</v>
      </c>
      <c r="J714" s="61">
        <v>45138</v>
      </c>
      <c r="K714" s="62" t="str">
        <f>TEXT(J714,"DD/MM/AA")</f>
        <v>31/07/23</v>
      </c>
      <c r="L714" s="61">
        <v>45138</v>
      </c>
      <c r="M714" s="63" t="str">
        <f>TEXT(L714,"DD/MM/AA")</f>
        <v>31/07/23</v>
      </c>
      <c r="N714" s="115">
        <f>_xlfn.DAYS(CONTRATOS[[#This Row],[TÉRMINO]],CONTRATOS[[#This Row],[INÍCIO]])</f>
        <v>0</v>
      </c>
      <c r="O714" s="64" t="str">
        <f ca="1">IF(ISBLANK(CONTRATOS[[#This Row],[TÉRMINO]]),"-",IF(ISNUMBER(CONTRATOS[[#This Row],[TÉRMINO]]),IF(CONTRATOS[[#This Row],[TÉRMINO]]&lt;TODAY(),"EXPIRADO",CONTRATOS[[#This Row],[TÉRMINO]]-TODAY()),"INDETERMINADO"))</f>
        <v>EXPIRADO</v>
      </c>
      <c r="P714" s="64" t="str">
        <f ca="1">IF(O714="EXPIRADO","EXPIRADO",(IF(O714&lt;=30,"INFERIOR A 30 DIAS",(IF(O714&lt;=60,"INFERIOR A 60 DIAS",(IF(O714&lt;=90,"INFERIOR A 90 DIAS",(IF(O714&lt;=120,"INFERIOR A 120 DIAS",(IF(O714&lt;150,"INFERIOR A 150 DIAS",(IF(O714=150,"150 DIAS","SUPERIOR A 150 DIAS")))))))))))))</f>
        <v>EXPIRADO</v>
      </c>
      <c r="Q714" s="64" t="str">
        <f ca="1">IF(CONTRATOS[[#This Row],[TÉRMINO]]="","VIGENTE",IF(CONTRATOS[[#This Row],[TÉRMINO]]&gt;=TODAY(),"VIGENTE","EXPIRADO"))</f>
        <v>EXPIRADO</v>
      </c>
      <c r="R714" s="293">
        <v>972.63</v>
      </c>
      <c r="S714" s="65" t="s">
        <v>3303</v>
      </c>
      <c r="T714" s="66">
        <f>IF(LEFT(AY714,3)="ARP",
    0,
    IFERROR(VLOOKUP(AY714,'M.11 Contratos execução'!A:V,17,FALSE),0)
)</f>
        <v>0</v>
      </c>
      <c r="U714" s="58" t="s">
        <v>78</v>
      </c>
      <c r="V714" s="58" t="s">
        <v>3863</v>
      </c>
      <c r="W714" s="96" t="str" cm="1">
        <f t="array" ref="W71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14" s="96">
        <f>CONTRATOS[[#This Row],[VALOR GLOBAL INICIAL]]</f>
        <v>972.63</v>
      </c>
      <c r="Y714" s="67"/>
      <c r="Z714" s="157"/>
      <c r="AA714" s="58" t="s">
        <v>64</v>
      </c>
      <c r="AB714" s="58"/>
      <c r="AC714" s="58"/>
      <c r="AD714" s="116" t="str">
        <f>IF(CONTRATOS[[#This Row],[DIAS_CONTRATO]]&lt;=1800,"PRAZO LEGAL",IF(CONTRATOS[[#This Row],[DIAS_CONTRATO]]&lt;=2130,"EXCEPCIONAL","EMERGENCIAL"))</f>
        <v>PRAZO LEGAL</v>
      </c>
      <c r="AE714" s="58" t="str">
        <f>YEAR(L714) &amp; " - " &amp; IF(MONTH(L714)&lt;=3, "1º Trimestre", IF(MONTH(L714)&lt;=6, "2º Trimestre", IF(MONTH(L714)&lt;=9, "3º Trimestre", IF(MONTH(L714)&lt;=12, "4º Trimestre"))))</f>
        <v>2023 - 3º Trimestre</v>
      </c>
      <c r="AF714" s="130">
        <f>CONTRATOS[[#This Row],[TÉRMINO]]-60</f>
        <v>45078</v>
      </c>
      <c r="AG714" s="116" t="str">
        <f>IF(Z714="","Sem informação", IF(Z714&lt;=AF714, "Dentro do prazo", "Fora do prazo"))</f>
        <v>Sem informação</v>
      </c>
      <c r="AH714" s="58"/>
      <c r="AI714" s="74"/>
      <c r="AJ714" s="58" t="s">
        <v>138</v>
      </c>
      <c r="AK714" s="58" t="s">
        <v>138</v>
      </c>
      <c r="AL714" s="58" t="s">
        <v>69</v>
      </c>
      <c r="AM714" s="115" t="s">
        <v>69</v>
      </c>
      <c r="AN714" s="115" t="s">
        <v>69</v>
      </c>
      <c r="AO714" s="134" t="s">
        <v>2457</v>
      </c>
      <c r="AP714" s="143">
        <f ca="1">CONTRATOS[[#This Row],[TÉRMINO]]-TODAY()</f>
        <v>-1036</v>
      </c>
      <c r="AQ714" s="58" t="str">
        <f>IF(YEAR(CONTRATOS[[#This Row],[TÉRMINO]])=2024,INT((MONTH(CONTRATOS[[#This Row],[TÉRMINO]])+2)/3),"")</f>
        <v/>
      </c>
      <c r="AR714" s="58"/>
      <c r="AS714" s="58" t="str">
        <f ca="1">IF(TODAY()-AB714&gt;365,"Iniciar Processo de Reajuste","Aguardar anualidade")</f>
        <v>Iniciar Processo de Reajuste</v>
      </c>
      <c r="AT714" s="58" t="str">
        <f>_xlfn.CONCAT(TEXT(B714,"000"),"/",C714)</f>
        <v>036/2023</v>
      </c>
      <c r="AU714" s="58"/>
      <c r="AV714" s="58" t="str" cm="1">
        <f t="array" ref="AV714">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14" s="57" t="str">
        <f>IF(CONTRATOS[[#This Row],[FISCAL DEMANDANTE]]="sem indicação",CONTRATOS[[#This Row],[FISCAL TECNICO]],CONTRATOS[[#This Row],[FISCAL DEMANDANTE]])</f>
        <v>Jose Nasareno de Macedo Silva</v>
      </c>
      <c r="AX714" s="540" t="str" cm="1">
        <f t="array" ref="AX71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14" s="58" t="str">
        <f>_xlfn.CONCAT(CONTRATOS[[#This Row],[ARP ou CONTRATO]],CONTRATOS[[#This Row],[N°ANO]])</f>
        <v>Contrato036/2023</v>
      </c>
      <c r="AZ714" s="293" t="str">
        <f>IF(ISNUMBER(FIND("8.666",AA714)),
"Nos termos da Portaria n° 3.615/2021-GP, a prorrogação de contratos administrativos deverá ser instaurada com antecedência mínima de 60 (sessenta) dias do término da vigência, mediante envio do respectivo expediente à SEADM, via SEI.",
IF(ISNUMBER(FIND("14.133",AA714)),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14" s="556"/>
    </row>
    <row r="715" spans="1:53" s="215" customFormat="1" ht="60">
      <c r="A715" s="58" t="s">
        <v>2276</v>
      </c>
      <c r="B715" s="57" t="s">
        <v>750</v>
      </c>
      <c r="C715" s="93">
        <v>2023</v>
      </c>
      <c r="D715" s="57" t="s">
        <v>3864</v>
      </c>
      <c r="E715" s="58" t="s">
        <v>3865</v>
      </c>
      <c r="F715" s="59" t="s">
        <v>3307</v>
      </c>
      <c r="G715" s="115" t="s">
        <v>1658</v>
      </c>
      <c r="H715" s="58" t="s">
        <v>132</v>
      </c>
      <c r="I715" s="60" t="s">
        <v>133</v>
      </c>
      <c r="J715" s="61">
        <v>45140</v>
      </c>
      <c r="K715" s="62" t="str">
        <f>TEXT(J715,"DD/MM/AA")</f>
        <v>02/08/23</v>
      </c>
      <c r="L715" s="61">
        <v>45140</v>
      </c>
      <c r="M715" s="63" t="str">
        <f>TEXT(L715,"DD/MM/AA")</f>
        <v>02/08/23</v>
      </c>
      <c r="N715" s="115">
        <f>_xlfn.DAYS(CONTRATOS[[#This Row],[TÉRMINO]],CONTRATOS[[#This Row],[INÍCIO]])</f>
        <v>0</v>
      </c>
      <c r="O715" s="64" t="str">
        <f ca="1">IF(ISBLANK(CONTRATOS[[#This Row],[TÉRMINO]]),"-",IF(ISNUMBER(CONTRATOS[[#This Row],[TÉRMINO]]),IF(CONTRATOS[[#This Row],[TÉRMINO]]&lt;TODAY(),"EXPIRADO",CONTRATOS[[#This Row],[TÉRMINO]]-TODAY()),"INDETERMINADO"))</f>
        <v>EXPIRADO</v>
      </c>
      <c r="P715" s="64" t="str">
        <f ca="1">IF(O715="EXPIRADO","EXPIRADO",(IF(O715&lt;=30,"INFERIOR A 30 DIAS",(IF(O715&lt;=60,"INFERIOR A 60 DIAS",(IF(O715&lt;=90,"INFERIOR A 90 DIAS",(IF(O715&lt;=120,"INFERIOR A 120 DIAS",(IF(O715&lt;150,"INFERIOR A 150 DIAS",(IF(O715=150,"150 DIAS","SUPERIOR A 150 DIAS")))))))))))))</f>
        <v>EXPIRADO</v>
      </c>
      <c r="Q715" s="64" t="str">
        <f ca="1">IF(CONTRATOS[[#This Row],[TÉRMINO]]="","VIGENTE",IF(CONTRATOS[[#This Row],[TÉRMINO]]&gt;=TODAY(),"VIGENTE","EXPIRADO"))</f>
        <v>EXPIRADO</v>
      </c>
      <c r="R715" s="293">
        <v>2549.9</v>
      </c>
      <c r="S715" s="65" t="s">
        <v>3303</v>
      </c>
      <c r="T715" s="66">
        <f>IF(LEFT(AY715,3)="ARP",
    0,
    IFERROR(VLOOKUP(AY715,'M.11 Contratos execução'!A:V,17,FALSE),0)
)</f>
        <v>0</v>
      </c>
      <c r="U715" s="58" t="s">
        <v>78</v>
      </c>
      <c r="V715" s="58" t="s">
        <v>3866</v>
      </c>
      <c r="W715" s="96" t="str" cm="1">
        <f t="array" ref="W71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15" s="96">
        <f>CONTRATOS[[#This Row],[VALOR GLOBAL INICIAL]]</f>
        <v>2549.9</v>
      </c>
      <c r="Y715" s="67"/>
      <c r="Z715" s="157"/>
      <c r="AA715" s="58" t="s">
        <v>64</v>
      </c>
      <c r="AB715" s="58"/>
      <c r="AC715" s="58"/>
      <c r="AD715" s="116" t="str">
        <f>IF(CONTRATOS[[#This Row],[DIAS_CONTRATO]]&lt;=1800,"PRAZO LEGAL",IF(CONTRATOS[[#This Row],[DIAS_CONTRATO]]&lt;=2130,"EXCEPCIONAL","EMERGENCIAL"))</f>
        <v>PRAZO LEGAL</v>
      </c>
      <c r="AE715" s="58" t="str">
        <f>YEAR(L715) &amp; " - " &amp; IF(MONTH(L715)&lt;=3, "1º Trimestre", IF(MONTH(L715)&lt;=6, "2º Trimestre", IF(MONTH(L715)&lt;=9, "3º Trimestre", IF(MONTH(L715)&lt;=12, "4º Trimestre"))))</f>
        <v>2023 - 3º Trimestre</v>
      </c>
      <c r="AF715" s="130">
        <f>CONTRATOS[[#This Row],[TÉRMINO]]-60</f>
        <v>45080</v>
      </c>
      <c r="AG715" s="116" t="str">
        <f>IF(Z715="","Sem informação", IF(Z715&lt;=AF715, "Dentro do prazo", "Fora do prazo"))</f>
        <v>Sem informação</v>
      </c>
      <c r="AH715" s="58"/>
      <c r="AI715" s="74"/>
      <c r="AJ715" s="58" t="s">
        <v>138</v>
      </c>
      <c r="AK715" s="58" t="s">
        <v>138</v>
      </c>
      <c r="AL715" s="58" t="s">
        <v>69</v>
      </c>
      <c r="AM715" s="115" t="s">
        <v>69</v>
      </c>
      <c r="AN715" s="115" t="s">
        <v>69</v>
      </c>
      <c r="AO715" s="134" t="s">
        <v>2457</v>
      </c>
      <c r="AP715" s="143">
        <f ca="1">CONTRATOS[[#This Row],[TÉRMINO]]-TODAY()</f>
        <v>-1034</v>
      </c>
      <c r="AQ715" s="58" t="str">
        <f>IF(YEAR(CONTRATOS[[#This Row],[TÉRMINO]])=2024,INT((MONTH(CONTRATOS[[#This Row],[TÉRMINO]])+2)/3),"")</f>
        <v/>
      </c>
      <c r="AR715" s="58"/>
      <c r="AS715" s="58" t="str">
        <f ca="1">IF(TODAY()-AB715&gt;365,"Iniciar Processo de Reajuste","Aguardar anualidade")</f>
        <v>Iniciar Processo de Reajuste</v>
      </c>
      <c r="AT715" s="58" t="str">
        <f>_xlfn.CONCAT(TEXT(B715,"000"),"/",C715)</f>
        <v>058/2023</v>
      </c>
      <c r="AU715" s="58"/>
      <c r="AV715" s="58" t="str" cm="1">
        <f t="array" ref="AV715">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15" s="57" t="str">
        <f>IF(CONTRATOS[[#This Row],[FISCAL DEMANDANTE]]="sem indicação",CONTRATOS[[#This Row],[FISCAL TECNICO]],CONTRATOS[[#This Row],[FISCAL DEMANDANTE]])</f>
        <v>Jose Nasareno de Macedo Silva</v>
      </c>
      <c r="AX715" s="540" t="str" cm="1">
        <f t="array" ref="AX71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15" s="58" t="str">
        <f>_xlfn.CONCAT(CONTRATOS[[#This Row],[ARP ou CONTRATO]],CONTRATOS[[#This Row],[N°ANO]])</f>
        <v>Contrato058/2023</v>
      </c>
      <c r="AZ715" s="293" t="str">
        <f>IF(ISNUMBER(FIND("8.666",AA715)),
"Nos termos da Portaria n° 3.615/2021-GP, a prorrogação de contratos administrativos deverá ser instaurada com antecedência mínima de 60 (sessenta) dias do término da vigência, mediante envio do respectivo expediente à SEADM, via SEI.",
IF(ISNUMBER(FIND("14.133",AA715)),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15" s="556"/>
    </row>
    <row r="716" spans="1:53" s="215" customFormat="1" ht="60">
      <c r="A716" s="58" t="s">
        <v>2276</v>
      </c>
      <c r="B716" s="57" t="s">
        <v>1338</v>
      </c>
      <c r="C716" s="93">
        <v>2023</v>
      </c>
      <c r="D716" s="57" t="s">
        <v>3867</v>
      </c>
      <c r="E716" s="57" t="s">
        <v>3868</v>
      </c>
      <c r="F716" s="59" t="s">
        <v>3307</v>
      </c>
      <c r="G716" s="115" t="s">
        <v>1658</v>
      </c>
      <c r="H716" s="58" t="s">
        <v>132</v>
      </c>
      <c r="I716" s="60" t="s">
        <v>133</v>
      </c>
      <c r="J716" s="61">
        <v>45156</v>
      </c>
      <c r="K716" s="62" t="str">
        <f>TEXT(J716,"DD/MM/AA")</f>
        <v>18/08/23</v>
      </c>
      <c r="L716" s="61">
        <v>45156</v>
      </c>
      <c r="M716" s="63" t="str">
        <f>TEXT(L716,"DD/MM/AA")</f>
        <v>18/08/23</v>
      </c>
      <c r="N716" s="115">
        <f>_xlfn.DAYS(CONTRATOS[[#This Row],[TÉRMINO]],CONTRATOS[[#This Row],[INÍCIO]])</f>
        <v>0</v>
      </c>
      <c r="O716" s="64" t="str">
        <f ca="1">IF(ISBLANK(CONTRATOS[[#This Row],[TÉRMINO]]),"-",IF(ISNUMBER(CONTRATOS[[#This Row],[TÉRMINO]]),IF(CONTRATOS[[#This Row],[TÉRMINO]]&lt;TODAY(),"EXPIRADO",CONTRATOS[[#This Row],[TÉRMINO]]-TODAY()),"INDETERMINADO"))</f>
        <v>EXPIRADO</v>
      </c>
      <c r="P716" s="64" t="str">
        <f ca="1">IF(O716="EXPIRADO","EXPIRADO",(IF(O716&lt;=30,"INFERIOR A 30 DIAS",(IF(O716&lt;=60,"INFERIOR A 60 DIAS",(IF(O716&lt;=90,"INFERIOR A 90 DIAS",(IF(O716&lt;=120,"INFERIOR A 120 DIAS",(IF(O716&lt;150,"INFERIOR A 150 DIAS",(IF(O716=150,"150 DIAS","SUPERIOR A 150 DIAS")))))))))))))</f>
        <v>EXPIRADO</v>
      </c>
      <c r="Q716" s="64" t="str">
        <f ca="1">IF(CONTRATOS[[#This Row],[TÉRMINO]]="","VIGENTE",IF(CONTRATOS[[#This Row],[TÉRMINO]]&gt;=TODAY(),"VIGENTE","EXPIRADO"))</f>
        <v>EXPIRADO</v>
      </c>
      <c r="R716" s="72">
        <v>1276.8499999999999</v>
      </c>
      <c r="S716" s="65" t="s">
        <v>3303</v>
      </c>
      <c r="T716" s="66">
        <f>IF(LEFT(AY716,3)="ARP",
    0,
    IFERROR(VLOOKUP(AY716,'M.11 Contratos execução'!A:V,17,FALSE),0)
)</f>
        <v>0</v>
      </c>
      <c r="U716" s="58" t="s">
        <v>78</v>
      </c>
      <c r="V716" s="58" t="s">
        <v>3869</v>
      </c>
      <c r="W716" s="96" t="str" cm="1">
        <f t="array" ref="W71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16" s="96">
        <f>CONTRATOS[[#This Row],[VALOR GLOBAL INICIAL]]</f>
        <v>1276.8499999999999</v>
      </c>
      <c r="Y716" s="67"/>
      <c r="Z716" s="157"/>
      <c r="AA716" s="58" t="s">
        <v>64</v>
      </c>
      <c r="AB716" s="58"/>
      <c r="AC716" s="58"/>
      <c r="AD716" s="116" t="str">
        <f>IF(CONTRATOS[[#This Row],[DIAS_CONTRATO]]&lt;=1800,"PRAZO LEGAL",IF(CONTRATOS[[#This Row],[DIAS_CONTRATO]]&lt;=2130,"EXCEPCIONAL","EMERGENCIAL"))</f>
        <v>PRAZO LEGAL</v>
      </c>
      <c r="AE716" s="58" t="str">
        <f>YEAR(L716) &amp; " - " &amp; IF(MONTH(L716)&lt;=3, "1º Trimestre", IF(MONTH(L716)&lt;=6, "2º Trimestre", IF(MONTH(L716)&lt;=9, "3º Trimestre", IF(MONTH(L716)&lt;=12, "4º Trimestre"))))</f>
        <v>2023 - 3º Trimestre</v>
      </c>
      <c r="AF716" s="130">
        <f>CONTRATOS[[#This Row],[TÉRMINO]]-60</f>
        <v>45096</v>
      </c>
      <c r="AG716" s="116" t="str">
        <f>IF(Z716="","Sem informação", IF(Z716&lt;=AF716, "Dentro do prazo", "Fora do prazo"))</f>
        <v>Sem informação</v>
      </c>
      <c r="AH716" s="58"/>
      <c r="AI716" s="74"/>
      <c r="AJ716" s="58" t="s">
        <v>138</v>
      </c>
      <c r="AK716" s="58" t="s">
        <v>138</v>
      </c>
      <c r="AL716" s="58" t="s">
        <v>69</v>
      </c>
      <c r="AM716" s="115" t="s">
        <v>69</v>
      </c>
      <c r="AN716" s="115" t="s">
        <v>69</v>
      </c>
      <c r="AO716" s="134" t="s">
        <v>2457</v>
      </c>
      <c r="AP716" s="143">
        <f ca="1">CONTRATOS[[#This Row],[TÉRMINO]]-TODAY()</f>
        <v>-1018</v>
      </c>
      <c r="AQ716" s="58" t="str">
        <f>IF(YEAR(CONTRATOS[[#This Row],[TÉRMINO]])=2024,INT((MONTH(CONTRATOS[[#This Row],[TÉRMINO]])+2)/3),"")</f>
        <v/>
      </c>
      <c r="AR716" s="58"/>
      <c r="AS716" s="58" t="str">
        <f ca="1">IF(TODAY()-AB716&gt;365,"Iniciar Processo de Reajuste","Aguardar anualidade")</f>
        <v>Iniciar Processo de Reajuste</v>
      </c>
      <c r="AT716" s="58" t="str">
        <f>_xlfn.CONCAT(TEXT(B716,"000"),"/",C716)</f>
        <v>063/2023</v>
      </c>
      <c r="AU716" s="58"/>
      <c r="AV716" s="58" t="str" cm="1">
        <f t="array" ref="AV716">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16" s="57" t="str">
        <f>IF(CONTRATOS[[#This Row],[FISCAL DEMANDANTE]]="sem indicação",CONTRATOS[[#This Row],[FISCAL TECNICO]],CONTRATOS[[#This Row],[FISCAL DEMANDANTE]])</f>
        <v>Jose Nasareno de Macedo Silva</v>
      </c>
      <c r="AX716" s="540" t="str" cm="1">
        <f t="array" ref="AX71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16" s="58" t="str">
        <f>_xlfn.CONCAT(CONTRATOS[[#This Row],[ARP ou CONTRATO]],CONTRATOS[[#This Row],[N°ANO]])</f>
        <v>Contrato063/2023</v>
      </c>
      <c r="AZ716" s="293" t="str">
        <f>IF(ISNUMBER(FIND("8.666",AA716)),
"Nos termos da Portaria n° 3.615/2021-GP, a prorrogação de contratos administrativos deverá ser instaurada com antecedência mínima de 60 (sessenta) dias do término da vigência, mediante envio do respectivo expediente à SEADM, via SEI.",
IF(ISNUMBER(FIND("14.133",AA716)),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16" s="556"/>
    </row>
    <row r="717" spans="1:53" s="215" customFormat="1" ht="60">
      <c r="A717" s="58" t="s">
        <v>2276</v>
      </c>
      <c r="B717" s="57" t="s">
        <v>408</v>
      </c>
      <c r="C717" s="93">
        <v>2023</v>
      </c>
      <c r="D717" s="57" t="s">
        <v>3870</v>
      </c>
      <c r="E717" s="58" t="s">
        <v>3871</v>
      </c>
      <c r="F717" s="59" t="s">
        <v>3307</v>
      </c>
      <c r="G717" s="115" t="s">
        <v>1658</v>
      </c>
      <c r="H717" s="58" t="s">
        <v>132</v>
      </c>
      <c r="I717" s="60" t="s">
        <v>133</v>
      </c>
      <c r="J717" s="61">
        <v>45141</v>
      </c>
      <c r="K717" s="62" t="str">
        <f>TEXT(J717,"DD/MM/AA")</f>
        <v>03/08/23</v>
      </c>
      <c r="L717" s="61">
        <v>45141</v>
      </c>
      <c r="M717" s="63" t="str">
        <f>TEXT(L717,"DD/MM/AA")</f>
        <v>03/08/23</v>
      </c>
      <c r="N717" s="115">
        <f>_xlfn.DAYS(CONTRATOS[[#This Row],[TÉRMINO]],CONTRATOS[[#This Row],[INÍCIO]])</f>
        <v>0</v>
      </c>
      <c r="O717" s="64" t="str">
        <f ca="1">IF(ISBLANK(CONTRATOS[[#This Row],[TÉRMINO]]),"-",IF(ISNUMBER(CONTRATOS[[#This Row],[TÉRMINO]]),IF(CONTRATOS[[#This Row],[TÉRMINO]]&lt;TODAY(),"EXPIRADO",CONTRATOS[[#This Row],[TÉRMINO]]-TODAY()),"INDETERMINADO"))</f>
        <v>EXPIRADO</v>
      </c>
      <c r="P717" s="64" t="str">
        <f ca="1">IF(O717="EXPIRADO","EXPIRADO",(IF(O717&lt;=30,"INFERIOR A 30 DIAS",(IF(O717&lt;=60,"INFERIOR A 60 DIAS",(IF(O717&lt;=90,"INFERIOR A 90 DIAS",(IF(O717&lt;=120,"INFERIOR A 120 DIAS",(IF(O717&lt;150,"INFERIOR A 150 DIAS",(IF(O717=150,"150 DIAS","SUPERIOR A 150 DIAS")))))))))))))</f>
        <v>EXPIRADO</v>
      </c>
      <c r="Q717" s="64" t="str">
        <f ca="1">IF(CONTRATOS[[#This Row],[TÉRMINO]]="","VIGENTE",IF(CONTRATOS[[#This Row],[TÉRMINO]]&gt;=TODAY(),"VIGENTE","EXPIRADO"))</f>
        <v>EXPIRADO</v>
      </c>
      <c r="R717" s="72">
        <v>880.89</v>
      </c>
      <c r="S717" s="65" t="s">
        <v>3303</v>
      </c>
      <c r="T717" s="66">
        <f>IF(LEFT(AY717,3)="ARP",
    0,
    IFERROR(VLOOKUP(AY717,'M.11 Contratos execução'!A:V,17,FALSE),0)
)</f>
        <v>0</v>
      </c>
      <c r="U717" s="58" t="s">
        <v>78</v>
      </c>
      <c r="V717" s="58" t="s">
        <v>3872</v>
      </c>
      <c r="W717" s="96" t="str" cm="1">
        <f t="array" ref="W71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17" s="96">
        <f>CONTRATOS[[#This Row],[VALOR GLOBAL INICIAL]]</f>
        <v>880.89</v>
      </c>
      <c r="Y717" s="67"/>
      <c r="Z717" s="157"/>
      <c r="AA717" s="58" t="s">
        <v>64</v>
      </c>
      <c r="AB717" s="58"/>
      <c r="AC717" s="58"/>
      <c r="AD717" s="116" t="str">
        <f>IF(CONTRATOS[[#This Row],[DIAS_CONTRATO]]&lt;=1800,"PRAZO LEGAL",IF(CONTRATOS[[#This Row],[DIAS_CONTRATO]]&lt;=2130,"EXCEPCIONAL","EMERGENCIAL"))</f>
        <v>PRAZO LEGAL</v>
      </c>
      <c r="AE717" s="58" t="str">
        <f>YEAR(L717) &amp; " - " &amp; IF(MONTH(L717)&lt;=3, "1º Trimestre", IF(MONTH(L717)&lt;=6, "2º Trimestre", IF(MONTH(L717)&lt;=9, "3º Trimestre", IF(MONTH(L717)&lt;=12, "4º Trimestre"))))</f>
        <v>2023 - 3º Trimestre</v>
      </c>
      <c r="AF717" s="130">
        <f>CONTRATOS[[#This Row],[TÉRMINO]]-60</f>
        <v>45081</v>
      </c>
      <c r="AG717" s="116" t="str">
        <f>IF(Z717="","Sem informação", IF(Z717&lt;=AF717, "Dentro do prazo", "Fora do prazo"))</f>
        <v>Sem informação</v>
      </c>
      <c r="AH717" s="58"/>
      <c r="AI717" s="74"/>
      <c r="AJ717" s="58" t="s">
        <v>138</v>
      </c>
      <c r="AK717" s="58" t="s">
        <v>138</v>
      </c>
      <c r="AL717" s="58" t="s">
        <v>69</v>
      </c>
      <c r="AM717" s="115" t="s">
        <v>69</v>
      </c>
      <c r="AN717" s="115" t="s">
        <v>69</v>
      </c>
      <c r="AO717" s="134" t="s">
        <v>2457</v>
      </c>
      <c r="AP717" s="143">
        <f ca="1">CONTRATOS[[#This Row],[TÉRMINO]]-TODAY()</f>
        <v>-1033</v>
      </c>
      <c r="AQ717" s="58" t="str">
        <f>IF(YEAR(CONTRATOS[[#This Row],[TÉRMINO]])=2024,INT((MONTH(CONTRATOS[[#This Row],[TÉRMINO]])+2)/3),"")</f>
        <v/>
      </c>
      <c r="AR717" s="58"/>
      <c r="AS717" s="58" t="str">
        <f ca="1">IF(TODAY()-AB717&gt;365,"Iniciar Processo de Reajuste","Aguardar anualidade")</f>
        <v>Iniciar Processo de Reajuste</v>
      </c>
      <c r="AT717" s="58" t="str">
        <f>_xlfn.CONCAT(TEXT(B717,"000"),"/",C717)</f>
        <v>065/2023</v>
      </c>
      <c r="AU717" s="58"/>
      <c r="AV717" s="58" t="str" cm="1">
        <f t="array" ref="AV717">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17" s="57" t="str">
        <f>IF(CONTRATOS[[#This Row],[FISCAL DEMANDANTE]]="sem indicação",CONTRATOS[[#This Row],[FISCAL TECNICO]],CONTRATOS[[#This Row],[FISCAL DEMANDANTE]])</f>
        <v>Jose Nasareno de Macedo Silva</v>
      </c>
      <c r="AX717" s="540" t="str" cm="1">
        <f t="array" ref="AX71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17" s="58" t="str">
        <f>_xlfn.CONCAT(CONTRATOS[[#This Row],[ARP ou CONTRATO]],CONTRATOS[[#This Row],[N°ANO]])</f>
        <v>Contrato065/2023</v>
      </c>
      <c r="AZ717" s="293" t="str">
        <f>IF(ISNUMBER(FIND("8.666",AA717)),
"Nos termos da Portaria n° 3.615/2021-GP, a prorrogação de contratos administrativos deverá ser instaurada com antecedência mínima de 60 (sessenta) dias do término da vigência, mediante envio do respectivo expediente à SEADM, via SEI.",
IF(ISNUMBER(FIND("14.133",AA717)),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17" s="556"/>
    </row>
    <row r="718" spans="1:53" ht="60">
      <c r="A718" s="58" t="s">
        <v>2276</v>
      </c>
      <c r="B718" s="57" t="s">
        <v>178</v>
      </c>
      <c r="C718" s="93">
        <v>2023</v>
      </c>
      <c r="D718" s="57" t="s">
        <v>3873</v>
      </c>
      <c r="E718" s="58" t="s">
        <v>3874</v>
      </c>
      <c r="F718" s="59" t="s">
        <v>3307</v>
      </c>
      <c r="G718" s="115" t="s">
        <v>1658</v>
      </c>
      <c r="H718" s="58" t="s">
        <v>132</v>
      </c>
      <c r="I718" s="60" t="s">
        <v>133</v>
      </c>
      <c r="J718" s="61">
        <v>45159</v>
      </c>
      <c r="K718" s="62" t="str">
        <f>TEXT(J718,"DD/MM/AA")</f>
        <v>21/08/23</v>
      </c>
      <c r="L718" s="61">
        <v>45159</v>
      </c>
      <c r="M718" s="63" t="str">
        <f>TEXT(L718,"DD/MM/AA")</f>
        <v>21/08/23</v>
      </c>
      <c r="N718" s="115">
        <f>_xlfn.DAYS(CONTRATOS[[#This Row],[TÉRMINO]],CONTRATOS[[#This Row],[INÍCIO]])</f>
        <v>0</v>
      </c>
      <c r="O718" s="64" t="str">
        <f ca="1">IF(ISBLANK(CONTRATOS[[#This Row],[TÉRMINO]]),"-",IF(ISNUMBER(CONTRATOS[[#This Row],[TÉRMINO]]),IF(CONTRATOS[[#This Row],[TÉRMINO]]&lt;TODAY(),"EXPIRADO",CONTRATOS[[#This Row],[TÉRMINO]]-TODAY()),"INDETERMINADO"))</f>
        <v>EXPIRADO</v>
      </c>
      <c r="P718" s="64" t="str">
        <f ca="1">IF(O718="EXPIRADO","EXPIRADO",(IF(O718&lt;=30,"INFERIOR A 30 DIAS",(IF(O718&lt;=60,"INFERIOR A 60 DIAS",(IF(O718&lt;=90,"INFERIOR A 90 DIAS",(IF(O718&lt;=120,"INFERIOR A 120 DIAS",(IF(O718&lt;150,"INFERIOR A 150 DIAS",(IF(O718=150,"150 DIAS","SUPERIOR A 150 DIAS")))))))))))))</f>
        <v>EXPIRADO</v>
      </c>
      <c r="Q718" s="64" t="str">
        <f ca="1">IF(CONTRATOS[[#This Row],[TÉRMINO]]="","VIGENTE",IF(CONTRATOS[[#This Row],[TÉRMINO]]&gt;=TODAY(),"VIGENTE","EXPIRADO"))</f>
        <v>EXPIRADO</v>
      </c>
      <c r="R718" s="72">
        <v>18280.63</v>
      </c>
      <c r="S718" s="65" t="s">
        <v>3303</v>
      </c>
      <c r="T718" s="66">
        <f>IF(LEFT(AY718,3)="ARP",
    0,
    IFERROR(VLOOKUP(AY718,'M.11 Contratos execução'!A:V,17,FALSE),0)
)</f>
        <v>0</v>
      </c>
      <c r="U718" s="58" t="s">
        <v>78</v>
      </c>
      <c r="V718" s="58" t="s">
        <v>3875</v>
      </c>
      <c r="W718" s="96" t="str" cm="1">
        <f t="array" ref="W71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18" s="96">
        <f>CONTRATOS[[#This Row],[VALOR GLOBAL INICIAL]]</f>
        <v>18280.63</v>
      </c>
      <c r="Y718" s="67"/>
      <c r="AA718" s="58" t="s">
        <v>64</v>
      </c>
      <c r="AB718" s="58"/>
      <c r="AC718" s="58"/>
      <c r="AD718" s="116" t="str">
        <f>IF(CONTRATOS[[#This Row],[DIAS_CONTRATO]]&lt;=1800,"PRAZO LEGAL",IF(CONTRATOS[[#This Row],[DIAS_CONTRATO]]&lt;=2130,"EXCEPCIONAL","EMERGENCIAL"))</f>
        <v>PRAZO LEGAL</v>
      </c>
      <c r="AE718" s="58" t="str">
        <f>YEAR(L718) &amp; " - " &amp; IF(MONTH(L718)&lt;=3, "1º Trimestre", IF(MONTH(L718)&lt;=6, "2º Trimestre", IF(MONTH(L718)&lt;=9, "3º Trimestre", IF(MONTH(L718)&lt;=12, "4º Trimestre"))))</f>
        <v>2023 - 3º Trimestre</v>
      </c>
      <c r="AF718" s="130">
        <f>CONTRATOS[[#This Row],[TÉRMINO]]-60</f>
        <v>45099</v>
      </c>
      <c r="AG718" s="116" t="str">
        <f>IF(Z718="","Sem informação", IF(Z718&lt;=AF718, "Dentro do prazo", "Fora do prazo"))</f>
        <v>Sem informação</v>
      </c>
      <c r="AH718" s="58"/>
      <c r="AJ718" s="58" t="s">
        <v>138</v>
      </c>
      <c r="AK718" s="58" t="s">
        <v>138</v>
      </c>
      <c r="AL718" s="58" t="s">
        <v>69</v>
      </c>
      <c r="AM718" s="115" t="s">
        <v>69</v>
      </c>
      <c r="AN718" s="115" t="s">
        <v>69</v>
      </c>
      <c r="AO718" s="134" t="s">
        <v>2457</v>
      </c>
      <c r="AP718" s="143">
        <f ca="1">CONTRATOS[[#This Row],[TÉRMINO]]-TODAY()</f>
        <v>-1015</v>
      </c>
      <c r="AQ718" s="58" t="str">
        <f>IF(YEAR(CONTRATOS[[#This Row],[TÉRMINO]])=2024,INT((MONTH(CONTRATOS[[#This Row],[TÉRMINO]])+2)/3),"")</f>
        <v/>
      </c>
      <c r="AR718" s="58"/>
      <c r="AS718" s="58" t="str">
        <f ca="1">IF(TODAY()-AB718&gt;365,"Iniciar Processo de Reajuste","Aguardar anualidade")</f>
        <v>Iniciar Processo de Reajuste</v>
      </c>
      <c r="AT718" s="58" t="str">
        <f>_xlfn.CONCAT(TEXT(B718,"000"),"/",C718)</f>
        <v>067/2023</v>
      </c>
      <c r="AU718" s="58"/>
      <c r="AV718" s="58" t="str" cm="1">
        <f t="array" ref="AV718">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18" s="57" t="str">
        <f>IF(CONTRATOS[[#This Row],[FISCAL DEMANDANTE]]="sem indicação",CONTRATOS[[#This Row],[FISCAL TECNICO]],CONTRATOS[[#This Row],[FISCAL DEMANDANTE]])</f>
        <v>Jose Nasareno de Macedo Silva</v>
      </c>
      <c r="AX718" s="540" t="str" cm="1">
        <f t="array" ref="AX71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18" s="58" t="str">
        <f>_xlfn.CONCAT(CONTRATOS[[#This Row],[ARP ou CONTRATO]],CONTRATOS[[#This Row],[N°ANO]])</f>
        <v>Contrato067/2023</v>
      </c>
      <c r="AZ718" s="293" t="str">
        <f>IF(ISNUMBER(FIND("8.666",AA718)),
"Nos termos da Portaria n° 3.615/2021-GP, a prorrogação de contratos administrativos deverá ser instaurada com antecedência mínima de 60 (sessenta) dias do término da vigência, mediante envio do respectivo expediente à SEADM, via SEI.",
IF(ISNUMBER(FIND("14.133",AA718)),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18" s="556"/>
    </row>
    <row r="719" spans="1:53" ht="60">
      <c r="A719" s="58" t="s">
        <v>2276</v>
      </c>
      <c r="B719" s="57" t="s">
        <v>534</v>
      </c>
      <c r="C719" s="93">
        <v>2023</v>
      </c>
      <c r="D719" s="57" t="s">
        <v>3876</v>
      </c>
      <c r="E719" s="58" t="s">
        <v>3877</v>
      </c>
      <c r="F719" s="59" t="s">
        <v>3307</v>
      </c>
      <c r="G719" s="115" t="s">
        <v>1658</v>
      </c>
      <c r="H719" s="58" t="s">
        <v>132</v>
      </c>
      <c r="I719" s="60" t="s">
        <v>133</v>
      </c>
      <c r="J719" s="61">
        <v>45174</v>
      </c>
      <c r="K719" s="62" t="str">
        <f>TEXT(J719,"DD/MM/AA")</f>
        <v>05/09/23</v>
      </c>
      <c r="L719" s="61">
        <v>45174</v>
      </c>
      <c r="M719" s="63" t="str">
        <f>TEXT(L719,"DD/MM/AA")</f>
        <v>05/09/23</v>
      </c>
      <c r="N719" s="115">
        <f>_xlfn.DAYS(CONTRATOS[[#This Row],[TÉRMINO]],CONTRATOS[[#This Row],[INÍCIO]])</f>
        <v>0</v>
      </c>
      <c r="O719" s="64" t="str">
        <f ca="1">IF(ISBLANK(CONTRATOS[[#This Row],[TÉRMINO]]),"-",IF(ISNUMBER(CONTRATOS[[#This Row],[TÉRMINO]]),IF(CONTRATOS[[#This Row],[TÉRMINO]]&lt;TODAY(),"EXPIRADO",CONTRATOS[[#This Row],[TÉRMINO]]-TODAY()),"INDETERMINADO"))</f>
        <v>EXPIRADO</v>
      </c>
      <c r="P719" s="64" t="str">
        <f ca="1">IF(O719="EXPIRADO","EXPIRADO",(IF(O719&lt;=30,"INFERIOR A 30 DIAS",(IF(O719&lt;=60,"INFERIOR A 60 DIAS",(IF(O719&lt;=90,"INFERIOR A 90 DIAS",(IF(O719&lt;=120,"INFERIOR A 120 DIAS",(IF(O719&lt;150,"INFERIOR A 150 DIAS",(IF(O719=150,"150 DIAS","SUPERIOR A 150 DIAS")))))))))))))</f>
        <v>EXPIRADO</v>
      </c>
      <c r="Q719" s="64" t="str">
        <f ca="1">IF(CONTRATOS[[#This Row],[TÉRMINO]]="","VIGENTE",IF(CONTRATOS[[#This Row],[TÉRMINO]]&gt;=TODAY(),"VIGENTE","EXPIRADO"))</f>
        <v>EXPIRADO</v>
      </c>
      <c r="R719" s="72">
        <v>2945.83</v>
      </c>
      <c r="S719" s="65" t="s">
        <v>3303</v>
      </c>
      <c r="T719" s="66">
        <f>IF(LEFT(AY719,3)="ARP",
    0,
    IFERROR(VLOOKUP(AY719,'M.11 Contratos execução'!A:V,17,FALSE),0)
)</f>
        <v>0</v>
      </c>
      <c r="U719" s="58" t="s">
        <v>78</v>
      </c>
      <c r="V719" s="58" t="s">
        <v>3878</v>
      </c>
      <c r="W719" s="96" t="str" cm="1">
        <f t="array" ref="W71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19" s="96">
        <f>CONTRATOS[[#This Row],[VALOR GLOBAL INICIAL]]</f>
        <v>2945.83</v>
      </c>
      <c r="Y719" s="67"/>
      <c r="AA719" s="58" t="s">
        <v>64</v>
      </c>
      <c r="AB719" s="58"/>
      <c r="AC719" s="58"/>
      <c r="AD719" s="116" t="str">
        <f>IF(CONTRATOS[[#This Row],[DIAS_CONTRATO]]&lt;=1800,"PRAZO LEGAL",IF(CONTRATOS[[#This Row],[DIAS_CONTRATO]]&lt;=2130,"EXCEPCIONAL","EMERGENCIAL"))</f>
        <v>PRAZO LEGAL</v>
      </c>
      <c r="AE719" s="58" t="str">
        <f>YEAR(L719) &amp; " - " &amp; IF(MONTH(L719)&lt;=3, "1º Trimestre", IF(MONTH(L719)&lt;=6, "2º Trimestre", IF(MONTH(L719)&lt;=9, "3º Trimestre", IF(MONTH(L719)&lt;=12, "4º Trimestre"))))</f>
        <v>2023 - 3º Trimestre</v>
      </c>
      <c r="AF719" s="130">
        <f>CONTRATOS[[#This Row],[TÉRMINO]]-60</f>
        <v>45114</v>
      </c>
      <c r="AG719" s="116" t="str">
        <f>IF(Z719="","Sem informação", IF(Z719&lt;=AF719, "Dentro do prazo", "Fora do prazo"))</f>
        <v>Sem informação</v>
      </c>
      <c r="AH719" s="58"/>
      <c r="AJ719" s="58" t="s">
        <v>138</v>
      </c>
      <c r="AK719" s="58" t="s">
        <v>138</v>
      </c>
      <c r="AL719" s="58" t="s">
        <v>69</v>
      </c>
      <c r="AM719" s="115" t="s">
        <v>69</v>
      </c>
      <c r="AN719" s="115" t="s">
        <v>69</v>
      </c>
      <c r="AO719" s="134" t="s">
        <v>2457</v>
      </c>
      <c r="AP719" s="143">
        <f ca="1">CONTRATOS[[#This Row],[TÉRMINO]]-TODAY()</f>
        <v>-1000</v>
      </c>
      <c r="AQ719" s="58" t="str">
        <f>IF(YEAR(CONTRATOS[[#This Row],[TÉRMINO]])=2024,INT((MONTH(CONTRATOS[[#This Row],[TÉRMINO]])+2)/3),"")</f>
        <v/>
      </c>
      <c r="AR719" s="58"/>
      <c r="AS719" s="58" t="str">
        <f ca="1">IF(TODAY()-AB719&gt;365,"Iniciar Processo de Reajuste","Aguardar anualidade")</f>
        <v>Iniciar Processo de Reajuste</v>
      </c>
      <c r="AT719" s="58" t="str">
        <f>_xlfn.CONCAT(TEXT(B719,"000"),"/",C719)</f>
        <v>069/2023</v>
      </c>
      <c r="AU719" s="58"/>
      <c r="AV719" s="58" t="str" cm="1">
        <f t="array" ref="AV719">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19" s="57" t="str">
        <f>IF(CONTRATOS[[#This Row],[FISCAL DEMANDANTE]]="sem indicação",CONTRATOS[[#This Row],[FISCAL TECNICO]],CONTRATOS[[#This Row],[FISCAL DEMANDANTE]])</f>
        <v>Jose Nasareno de Macedo Silva</v>
      </c>
      <c r="AX719" s="540" t="str" cm="1">
        <f t="array" ref="AX71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19" s="58" t="str">
        <f>_xlfn.CONCAT(CONTRATOS[[#This Row],[ARP ou CONTRATO]],CONTRATOS[[#This Row],[N°ANO]])</f>
        <v>Contrato069/2023</v>
      </c>
      <c r="AZ719" s="293" t="str">
        <f>IF(ISNUMBER(FIND("8.666",AA719)),
"Nos termos da Portaria n° 3.615/2021-GP, a prorrogação de contratos administrativos deverá ser instaurada com antecedência mínima de 60 (sessenta) dias do término da vigência, mediante envio do respectivo expediente à SEADM, via SEI.",
IF(ISNUMBER(FIND("14.133",AA719)),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19" s="556"/>
    </row>
    <row r="720" spans="1:53" ht="72">
      <c r="A720" s="58" t="s">
        <v>2276</v>
      </c>
      <c r="B720" s="57" t="s">
        <v>732</v>
      </c>
      <c r="C720" s="93">
        <v>2023</v>
      </c>
      <c r="D720" s="57" t="s">
        <v>3879</v>
      </c>
      <c r="E720" s="58" t="s">
        <v>3880</v>
      </c>
      <c r="F720" s="59" t="s">
        <v>3307</v>
      </c>
      <c r="G720" s="115" t="s">
        <v>1658</v>
      </c>
      <c r="H720" s="58" t="s">
        <v>132</v>
      </c>
      <c r="I720" s="60" t="s">
        <v>133</v>
      </c>
      <c r="J720" s="61">
        <v>45182</v>
      </c>
      <c r="K720" s="62" t="str">
        <f>TEXT(J720,"DD/MM/AA")</f>
        <v>13/09/23</v>
      </c>
      <c r="L720" s="61">
        <v>45182</v>
      </c>
      <c r="M720" s="63" t="str">
        <f>TEXT(L720,"DD/MM/AA")</f>
        <v>13/09/23</v>
      </c>
      <c r="N720" s="115">
        <f>_xlfn.DAYS(CONTRATOS[[#This Row],[TÉRMINO]],CONTRATOS[[#This Row],[INÍCIO]])</f>
        <v>0</v>
      </c>
      <c r="O720" s="64" t="str">
        <f ca="1">IF(ISBLANK(CONTRATOS[[#This Row],[TÉRMINO]]),"-",IF(ISNUMBER(CONTRATOS[[#This Row],[TÉRMINO]]),IF(CONTRATOS[[#This Row],[TÉRMINO]]&lt;TODAY(),"EXPIRADO",CONTRATOS[[#This Row],[TÉRMINO]]-TODAY()),"INDETERMINADO"))</f>
        <v>EXPIRADO</v>
      </c>
      <c r="P720" s="64" t="str">
        <f ca="1">IF(O720="EXPIRADO","EXPIRADO",(IF(O720&lt;=30,"INFERIOR A 30 DIAS",(IF(O720&lt;=60,"INFERIOR A 60 DIAS",(IF(O720&lt;=90,"INFERIOR A 90 DIAS",(IF(O720&lt;=120,"INFERIOR A 120 DIAS",(IF(O720&lt;150,"INFERIOR A 150 DIAS",(IF(O720=150,"150 DIAS","SUPERIOR A 150 DIAS")))))))))))))</f>
        <v>EXPIRADO</v>
      </c>
      <c r="Q720" s="64" t="str">
        <f ca="1">IF(CONTRATOS[[#This Row],[TÉRMINO]]="","VIGENTE",IF(CONTRATOS[[#This Row],[TÉRMINO]]&gt;=TODAY(),"VIGENTE","EXPIRADO"))</f>
        <v>EXPIRADO</v>
      </c>
      <c r="R720" s="72">
        <v>2061.9699999999998</v>
      </c>
      <c r="S720" s="65" t="s">
        <v>3303</v>
      </c>
      <c r="T720" s="66">
        <f>IF(LEFT(AY720,3)="ARP",
    0,
    IFERROR(VLOOKUP(AY720,'M.11 Contratos execução'!A:V,17,FALSE),0)
)</f>
        <v>0</v>
      </c>
      <c r="U720" s="58" t="s">
        <v>78</v>
      </c>
      <c r="V720" s="58" t="s">
        <v>3881</v>
      </c>
      <c r="W720" s="96" t="str" cm="1">
        <f t="array" ref="W72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20" s="96">
        <f>CONTRATOS[[#This Row],[VALOR GLOBAL INICIAL]]</f>
        <v>2061.9699999999998</v>
      </c>
      <c r="Y720" s="67"/>
      <c r="AA720" s="58" t="s">
        <v>64</v>
      </c>
      <c r="AB720" s="58"/>
      <c r="AC720" s="58"/>
      <c r="AD720" s="116" t="str">
        <f>IF(CONTRATOS[[#This Row],[DIAS_CONTRATO]]&lt;=1800,"PRAZO LEGAL",IF(CONTRATOS[[#This Row],[DIAS_CONTRATO]]&lt;=2130,"EXCEPCIONAL","EMERGENCIAL"))</f>
        <v>PRAZO LEGAL</v>
      </c>
      <c r="AE720" s="58" t="str">
        <f>YEAR(L720) &amp; " - " &amp; IF(MONTH(L720)&lt;=3, "1º Trimestre", IF(MONTH(L720)&lt;=6, "2º Trimestre", IF(MONTH(L720)&lt;=9, "3º Trimestre", IF(MONTH(L720)&lt;=12, "4º Trimestre"))))</f>
        <v>2023 - 3º Trimestre</v>
      </c>
      <c r="AF720" s="130">
        <f>CONTRATOS[[#This Row],[TÉRMINO]]-60</f>
        <v>45122</v>
      </c>
      <c r="AG720" s="116" t="str">
        <f>IF(Z720="","Sem informação", IF(Z720&lt;=AF720, "Dentro do prazo", "Fora do prazo"))</f>
        <v>Sem informação</v>
      </c>
      <c r="AH720" s="58"/>
      <c r="AJ720" s="58" t="s">
        <v>138</v>
      </c>
      <c r="AK720" s="58" t="s">
        <v>138</v>
      </c>
      <c r="AL720" s="58" t="s">
        <v>69</v>
      </c>
      <c r="AM720" s="115" t="s">
        <v>69</v>
      </c>
      <c r="AN720" s="115" t="s">
        <v>69</v>
      </c>
      <c r="AO720" s="134" t="s">
        <v>2457</v>
      </c>
      <c r="AP720" s="143">
        <f ca="1">CONTRATOS[[#This Row],[TÉRMINO]]-TODAY()</f>
        <v>-992</v>
      </c>
      <c r="AQ720" s="58" t="str">
        <f>IF(YEAR(CONTRATOS[[#This Row],[TÉRMINO]])=2024,INT((MONTH(CONTRATOS[[#This Row],[TÉRMINO]])+2)/3),"")</f>
        <v/>
      </c>
      <c r="AR720" s="58"/>
      <c r="AS720" s="58" t="str">
        <f ca="1">IF(TODAY()-AB720&gt;365,"Iniciar Processo de Reajuste","Aguardar anualidade")</f>
        <v>Iniciar Processo de Reajuste</v>
      </c>
      <c r="AT720" s="58" t="str">
        <f>_xlfn.CONCAT(TEXT(B720,"000"),"/",C720)</f>
        <v>073/2023</v>
      </c>
      <c r="AU720" s="58"/>
      <c r="AV720" s="58" t="str" cm="1">
        <f t="array" ref="AV720">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20" s="57" t="str">
        <f>IF(CONTRATOS[[#This Row],[FISCAL DEMANDANTE]]="sem indicação",CONTRATOS[[#This Row],[FISCAL TECNICO]],CONTRATOS[[#This Row],[FISCAL DEMANDANTE]])</f>
        <v>Jose Nasareno de Macedo Silva</v>
      </c>
      <c r="AX720" s="540" t="str" cm="1">
        <f t="array" ref="AX72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20" s="58" t="str">
        <f>_xlfn.CONCAT(CONTRATOS[[#This Row],[ARP ou CONTRATO]],CONTRATOS[[#This Row],[N°ANO]])</f>
        <v>Contrato073/2023</v>
      </c>
      <c r="AZ720" s="293" t="str">
        <f>IF(ISNUMBER(FIND("8.666",AA720)),
"Nos termos da Portaria n° 3.615/2021-GP, a prorrogação de contratos administrativos deverá ser instaurada com antecedência mínima de 60 (sessenta) dias do término da vigência, mediante envio do respectivo expediente à SEADM, via SEI.",
IF(ISNUMBER(FIND("14.133",AA720)),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20" s="556"/>
    </row>
    <row r="721" spans="1:53" ht="60">
      <c r="A721" s="58" t="s">
        <v>2276</v>
      </c>
      <c r="B721" s="57" t="s">
        <v>3746</v>
      </c>
      <c r="C721" s="58">
        <v>2023</v>
      </c>
      <c r="D721" s="57" t="s">
        <v>3572</v>
      </c>
      <c r="E721" s="58" t="s">
        <v>3310</v>
      </c>
      <c r="F721" s="59" t="s">
        <v>3307</v>
      </c>
      <c r="G721" s="115" t="s">
        <v>1658</v>
      </c>
      <c r="H721" s="58" t="s">
        <v>132</v>
      </c>
      <c r="I721" s="60" t="s">
        <v>133</v>
      </c>
      <c r="J721" s="61">
        <v>45194</v>
      </c>
      <c r="K721" s="62" t="str">
        <f>TEXT(J721,"DD/MM/AA")</f>
        <v>25/09/23</v>
      </c>
      <c r="L721" s="61">
        <v>45194</v>
      </c>
      <c r="M721" s="63" t="str">
        <f>TEXT(L721,"DD/MM/AA")</f>
        <v>25/09/23</v>
      </c>
      <c r="N721" s="115">
        <f>_xlfn.DAYS(CONTRATOS[[#This Row],[TÉRMINO]],CONTRATOS[[#This Row],[INÍCIO]])</f>
        <v>0</v>
      </c>
      <c r="O721" s="64" t="str">
        <f ca="1">IF(ISBLANK(CONTRATOS[[#This Row],[TÉRMINO]]),"-",IF(ISNUMBER(CONTRATOS[[#This Row],[TÉRMINO]]),IF(CONTRATOS[[#This Row],[TÉRMINO]]&lt;TODAY(),"EXPIRADO",CONTRATOS[[#This Row],[TÉRMINO]]-TODAY()),"INDETERMINADO"))</f>
        <v>EXPIRADO</v>
      </c>
      <c r="P721" s="64" t="str">
        <f ca="1">IF(O721="EXPIRADO","EXPIRADO",(IF(O721&lt;=30,"INFERIOR A 30 DIAS",(IF(O721&lt;=60,"INFERIOR A 60 DIAS",(IF(O721&lt;=90,"INFERIOR A 90 DIAS",(IF(O721&lt;=120,"INFERIOR A 120 DIAS",(IF(O721&lt;150,"INFERIOR A 150 DIAS",(IF(O721=150,"150 DIAS","SUPERIOR A 150 DIAS")))))))))))))</f>
        <v>EXPIRADO</v>
      </c>
      <c r="Q721" s="64" t="str">
        <f ca="1">IF(CONTRATOS[[#This Row],[TÉRMINO]]="","VIGENTE",IF(CONTRATOS[[#This Row],[TÉRMINO]]&gt;=TODAY(),"VIGENTE","EXPIRADO"))</f>
        <v>EXPIRADO</v>
      </c>
      <c r="R721" s="72">
        <v>8725.33</v>
      </c>
      <c r="S721" s="283" t="s">
        <v>3303</v>
      </c>
      <c r="T721" s="66">
        <f>IF(LEFT(AY721,3)="ARP",
    0,
    IFERROR(VLOOKUP(AY721,'M.11 Contratos execução'!A:V,17,FALSE),0)
)</f>
        <v>0</v>
      </c>
      <c r="U721" s="58" t="s">
        <v>78</v>
      </c>
      <c r="V721" s="58" t="s">
        <v>3882</v>
      </c>
      <c r="W721" s="96" t="str" cm="1">
        <f t="array" ref="W72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21" s="96">
        <f>CONTRATOS[[#This Row],[VALOR GLOBAL INICIAL]]</f>
        <v>8725.33</v>
      </c>
      <c r="Y721" s="67"/>
      <c r="AA721" s="58" t="s">
        <v>64</v>
      </c>
      <c r="AB721" s="58"/>
      <c r="AC721" s="58"/>
      <c r="AD721" s="116" t="str">
        <f>IF(CONTRATOS[[#This Row],[DIAS_CONTRATO]]&lt;=1800,"PRAZO LEGAL",IF(CONTRATOS[[#This Row],[DIAS_CONTRATO]]&lt;=2130,"EXCEPCIONAL","EMERGENCIAL"))</f>
        <v>PRAZO LEGAL</v>
      </c>
      <c r="AE721" s="58" t="str">
        <f>YEAR(L721) &amp; " - " &amp; IF(MONTH(L721)&lt;=3, "1º Trimestre", IF(MONTH(L721)&lt;=6, "2º Trimestre", IF(MONTH(L721)&lt;=9, "3º Trimestre", IF(MONTH(L721)&lt;=12, "4º Trimestre"))))</f>
        <v>2023 - 3º Trimestre</v>
      </c>
      <c r="AF721" s="130">
        <f>CONTRATOS[[#This Row],[TÉRMINO]]-60</f>
        <v>45134</v>
      </c>
      <c r="AG721" s="116" t="str">
        <f>IF(Z721="","Sem informação", IF(Z721&lt;=AF721, "Dentro do prazo", "Fora do prazo"))</f>
        <v>Sem informação</v>
      </c>
      <c r="AH721" s="58"/>
      <c r="AJ721" s="58" t="s">
        <v>138</v>
      </c>
      <c r="AK721" s="58" t="s">
        <v>138</v>
      </c>
      <c r="AL721" s="58" t="s">
        <v>69</v>
      </c>
      <c r="AM721" s="115" t="s">
        <v>69</v>
      </c>
      <c r="AN721" s="115" t="s">
        <v>69</v>
      </c>
      <c r="AO721" s="134" t="s">
        <v>2457</v>
      </c>
      <c r="AP721" s="143">
        <f ca="1">CONTRATOS[[#This Row],[TÉRMINO]]-TODAY()</f>
        <v>-980</v>
      </c>
      <c r="AQ721" s="58" t="str">
        <f>IF(YEAR(CONTRATOS[[#This Row],[TÉRMINO]])=2024,INT((MONTH(CONTRATOS[[#This Row],[TÉRMINO]])+2)/3),"")</f>
        <v/>
      </c>
      <c r="AR721" s="58"/>
      <c r="AS721" s="58" t="str">
        <f ca="1">IF(TODAY()-AB721&gt;365,"Iniciar Processo de Reajuste","Aguardar anualidade")</f>
        <v>Iniciar Processo de Reajuste</v>
      </c>
      <c r="AT721" s="58" t="str">
        <f>_xlfn.CONCAT(TEXT(B721,"000"),"/",C721)</f>
        <v>079/2023</v>
      </c>
      <c r="AU721" s="58"/>
      <c r="AV721" s="58" t="str" cm="1">
        <f t="array" ref="AV721">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21" s="57" t="str">
        <f>IF(CONTRATOS[[#This Row],[FISCAL DEMANDANTE]]="sem indicação",CONTRATOS[[#This Row],[FISCAL TECNICO]],CONTRATOS[[#This Row],[FISCAL DEMANDANTE]])</f>
        <v>Jose Nasareno de Macedo Silva</v>
      </c>
      <c r="AX721" s="540" t="str" cm="1">
        <f t="array" ref="AX72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21" s="58" t="str">
        <f>_xlfn.CONCAT(CONTRATOS[[#This Row],[ARP ou CONTRATO]],CONTRATOS[[#This Row],[N°ANO]])</f>
        <v>Contrato079/2023</v>
      </c>
      <c r="AZ721" s="293" t="str">
        <f>IF(ISNUMBER(FIND("8.666",AA721)),
"Nos termos da Portaria n° 3.615/2021-GP, a prorrogação de contratos administrativos deverá ser instaurada com antecedência mínima de 60 (sessenta) dias do término da vigência, mediante envio do respectivo expediente à SEADM, via SEI.",
IF(ISNUMBER(FIND("14.133",AA721)),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21" s="556"/>
    </row>
    <row r="722" spans="1:53" ht="60">
      <c r="A722" s="58" t="s">
        <v>2276</v>
      </c>
      <c r="B722" s="57" t="s">
        <v>284</v>
      </c>
      <c r="C722" s="58">
        <v>2023</v>
      </c>
      <c r="D722" s="57" t="s">
        <v>3883</v>
      </c>
      <c r="E722" s="58" t="s">
        <v>3440</v>
      </c>
      <c r="F722" s="59" t="s">
        <v>3307</v>
      </c>
      <c r="G722" s="115" t="s">
        <v>1658</v>
      </c>
      <c r="H722" s="58" t="s">
        <v>132</v>
      </c>
      <c r="I722" s="60" t="s">
        <v>133</v>
      </c>
      <c r="J722" s="61">
        <v>45223</v>
      </c>
      <c r="K722" s="62" t="str">
        <f>TEXT(J722,"DD/MM/AA")</f>
        <v>24/10/23</v>
      </c>
      <c r="L722" s="61">
        <v>45223</v>
      </c>
      <c r="M722" s="63" t="str">
        <f>TEXT(L722,"DD/MM/AA")</f>
        <v>24/10/23</v>
      </c>
      <c r="N722" s="115">
        <f>_xlfn.DAYS(CONTRATOS[[#This Row],[TÉRMINO]],CONTRATOS[[#This Row],[INÍCIO]])</f>
        <v>0</v>
      </c>
      <c r="O722" s="64" t="str">
        <f ca="1">IF(ISBLANK(CONTRATOS[[#This Row],[TÉRMINO]]),"-",IF(ISNUMBER(CONTRATOS[[#This Row],[TÉRMINO]]),IF(CONTRATOS[[#This Row],[TÉRMINO]]&lt;TODAY(),"EXPIRADO",CONTRATOS[[#This Row],[TÉRMINO]]-TODAY()),"INDETERMINADO"))</f>
        <v>EXPIRADO</v>
      </c>
      <c r="P722" s="64" t="str">
        <f ca="1">IF(O722="EXPIRADO","EXPIRADO",(IF(O722&lt;=30,"INFERIOR A 30 DIAS",(IF(O722&lt;=60,"INFERIOR A 60 DIAS",(IF(O722&lt;=90,"INFERIOR A 90 DIAS",(IF(O722&lt;=120,"INFERIOR A 120 DIAS",(IF(O722&lt;150,"INFERIOR A 150 DIAS",(IF(O722=150,"150 DIAS","SUPERIOR A 150 DIAS")))))))))))))</f>
        <v>EXPIRADO</v>
      </c>
      <c r="Q722" s="64" t="str">
        <f ca="1">IF(CONTRATOS[[#This Row],[TÉRMINO]]="","VIGENTE",IF(CONTRATOS[[#This Row],[TÉRMINO]]&gt;=TODAY(),"VIGENTE","EXPIRADO"))</f>
        <v>EXPIRADO</v>
      </c>
      <c r="R722" s="72">
        <v>835.98</v>
      </c>
      <c r="S722" s="283" t="s">
        <v>3303</v>
      </c>
      <c r="T722" s="66">
        <f>IF(LEFT(AY722,3)="ARP",
    0,
    IFERROR(VLOOKUP(AY722,'M.11 Contratos execução'!A:V,17,FALSE),0)
)</f>
        <v>0</v>
      </c>
      <c r="U722" s="58" t="s">
        <v>78</v>
      </c>
      <c r="V722" s="58" t="s">
        <v>3884</v>
      </c>
      <c r="W722" s="96" t="str" cm="1">
        <f t="array" ref="W72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22" s="96">
        <f>CONTRATOS[[#This Row],[VALOR GLOBAL INICIAL]]</f>
        <v>835.98</v>
      </c>
      <c r="Y722" s="67"/>
      <c r="AA722" s="58" t="s">
        <v>64</v>
      </c>
      <c r="AB722" s="58"/>
      <c r="AC722" s="58"/>
      <c r="AD722" s="116" t="str">
        <f>IF(CONTRATOS[[#This Row],[DIAS_CONTRATO]]&lt;=1800,"PRAZO LEGAL",IF(CONTRATOS[[#This Row],[DIAS_CONTRATO]]&lt;=2130,"EXCEPCIONAL","EMERGENCIAL"))</f>
        <v>PRAZO LEGAL</v>
      </c>
      <c r="AE722" s="58" t="str">
        <f>YEAR(L722) &amp; " - " &amp; IF(MONTH(L722)&lt;=3, "1º Trimestre", IF(MONTH(L722)&lt;=6, "2º Trimestre", IF(MONTH(L722)&lt;=9, "3º Trimestre", IF(MONTH(L722)&lt;=12, "4º Trimestre"))))</f>
        <v>2023 - 4º Trimestre</v>
      </c>
      <c r="AF722" s="130">
        <f>CONTRATOS[[#This Row],[TÉRMINO]]-60</f>
        <v>45163</v>
      </c>
      <c r="AG722" s="116" t="str">
        <f>IF(Z722="","Sem informação", IF(Z722&lt;=AF722, "Dentro do prazo", "Fora do prazo"))</f>
        <v>Sem informação</v>
      </c>
      <c r="AH722" s="58"/>
      <c r="AJ722" s="58" t="s">
        <v>138</v>
      </c>
      <c r="AK722" s="58" t="s">
        <v>138</v>
      </c>
      <c r="AL722" s="58" t="s">
        <v>69</v>
      </c>
      <c r="AM722" s="115" t="s">
        <v>69</v>
      </c>
      <c r="AN722" s="115" t="s">
        <v>69</v>
      </c>
      <c r="AO722" s="134" t="s">
        <v>2457</v>
      </c>
      <c r="AP722" s="143">
        <f ca="1">CONTRATOS[[#This Row],[TÉRMINO]]-TODAY()</f>
        <v>-951</v>
      </c>
      <c r="AQ722" s="58" t="str">
        <f>IF(YEAR(CONTRATOS[[#This Row],[TÉRMINO]])=2024,INT((MONTH(CONTRATOS[[#This Row],[TÉRMINO]])+2)/3),"")</f>
        <v/>
      </c>
      <c r="AR722" s="58"/>
      <c r="AS722" s="58" t="str">
        <f ca="1">IF(TODAY()-AB722&gt;365,"Iniciar Processo de Reajuste","Aguardar anualidade")</f>
        <v>Iniciar Processo de Reajuste</v>
      </c>
      <c r="AT722" s="58" t="str">
        <f>_xlfn.CONCAT(TEXT(B722,"000"),"/",C722)</f>
        <v>083/2023</v>
      </c>
      <c r="AU722" s="58"/>
      <c r="AV722" s="58" t="str" cm="1">
        <f t="array" ref="AV722">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22" s="57" t="str">
        <f>IF(CONTRATOS[[#This Row],[FISCAL DEMANDANTE]]="sem indicação",CONTRATOS[[#This Row],[FISCAL TECNICO]],CONTRATOS[[#This Row],[FISCAL DEMANDANTE]])</f>
        <v>Jose Nasareno de Macedo Silva</v>
      </c>
      <c r="AX722" s="540" t="str" cm="1">
        <f t="array" ref="AX72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22" s="58" t="str">
        <f>_xlfn.CONCAT(CONTRATOS[[#This Row],[ARP ou CONTRATO]],CONTRATOS[[#This Row],[N°ANO]])</f>
        <v>Contrato083/2023</v>
      </c>
      <c r="AZ722" s="293" t="str">
        <f>IF(ISNUMBER(FIND("8.666",AA722)),
"Nos termos da Portaria n° 3.615/2021-GP, a prorrogação de contratos administrativos deverá ser instaurada com antecedência mínima de 60 (sessenta) dias do término da vigência, mediante envio do respectivo expediente à SEADM, via SEI.",
IF(ISNUMBER(FIND("14.133",AA722)),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22" s="556"/>
    </row>
    <row r="723" spans="1:53" ht="409.6">
      <c r="A723" s="58" t="s">
        <v>2276</v>
      </c>
      <c r="B723" s="57" t="s">
        <v>606</v>
      </c>
      <c r="C723" s="58">
        <v>2023</v>
      </c>
      <c r="D723" s="57" t="s">
        <v>3885</v>
      </c>
      <c r="E723" s="143" t="s">
        <v>3886</v>
      </c>
      <c r="F723" s="59" t="s">
        <v>3307</v>
      </c>
      <c r="G723" s="115" t="s">
        <v>1658</v>
      </c>
      <c r="H723" s="58" t="s">
        <v>132</v>
      </c>
      <c r="I723" s="60" t="s">
        <v>133</v>
      </c>
      <c r="J723" s="61">
        <v>45231</v>
      </c>
      <c r="K723" s="62" t="str">
        <f>TEXT(J723,"DD/MM/AA")</f>
        <v>01/11/23</v>
      </c>
      <c r="L723" s="61">
        <v>45231</v>
      </c>
      <c r="M723" s="63" t="str">
        <f>TEXT(L723,"DD/MM/AA")</f>
        <v>01/11/23</v>
      </c>
      <c r="N723" s="115">
        <f>_xlfn.DAYS(CONTRATOS[[#This Row],[TÉRMINO]],CONTRATOS[[#This Row],[INÍCIO]])</f>
        <v>0</v>
      </c>
      <c r="O723" s="64" t="str">
        <f ca="1">IF(ISBLANK(CONTRATOS[[#This Row],[TÉRMINO]]),"-",IF(ISNUMBER(CONTRATOS[[#This Row],[TÉRMINO]]),IF(CONTRATOS[[#This Row],[TÉRMINO]]&lt;TODAY(),"EXPIRADO",CONTRATOS[[#This Row],[TÉRMINO]]-TODAY()),"INDETERMINADO"))</f>
        <v>EXPIRADO</v>
      </c>
      <c r="P723" s="64" t="str">
        <f ca="1">IF(O723="EXPIRADO","EXPIRADO",(IF(O723&lt;=30,"INFERIOR A 30 DIAS",(IF(O723&lt;=60,"INFERIOR A 60 DIAS",(IF(O723&lt;=90,"INFERIOR A 90 DIAS",(IF(O723&lt;=120,"INFERIOR A 120 DIAS",(IF(O723&lt;150,"INFERIOR A 150 DIAS",(IF(O723=150,"150 DIAS","SUPERIOR A 150 DIAS")))))))))))))</f>
        <v>EXPIRADO</v>
      </c>
      <c r="Q723" s="64" t="str">
        <f ca="1">IF(CONTRATOS[[#This Row],[TÉRMINO]]="","VIGENTE",IF(CONTRATOS[[#This Row],[TÉRMINO]]&gt;=TODAY(),"VIGENTE","EXPIRADO"))</f>
        <v>EXPIRADO</v>
      </c>
      <c r="R723" s="72">
        <v>102054.65</v>
      </c>
      <c r="S723" s="283" t="s">
        <v>3303</v>
      </c>
      <c r="T723" s="66">
        <f>IF(LEFT(AY723,3)="ARP",
    0,
    IFERROR(VLOOKUP(AY723,'M.11 Contratos execução'!A:V,17,FALSE),0)
)</f>
        <v>0</v>
      </c>
      <c r="U723" s="58" t="s">
        <v>78</v>
      </c>
      <c r="V723" s="58" t="s">
        <v>3887</v>
      </c>
      <c r="W723" s="96" t="str" cm="1">
        <f t="array" ref="W72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23" s="96">
        <f>CONTRATOS[[#This Row],[VALOR GLOBAL INICIAL]]</f>
        <v>102054.65</v>
      </c>
      <c r="Y723" s="67"/>
      <c r="AA723" s="58" t="s">
        <v>64</v>
      </c>
      <c r="AB723" s="58"/>
      <c r="AC723" s="58"/>
      <c r="AD723" s="116" t="str">
        <f>IF(CONTRATOS[[#This Row],[DIAS_CONTRATO]]&lt;=1800,"PRAZO LEGAL",IF(CONTRATOS[[#This Row],[DIAS_CONTRATO]]&lt;=2130,"EXCEPCIONAL","EMERGENCIAL"))</f>
        <v>PRAZO LEGAL</v>
      </c>
      <c r="AE723" s="58" t="str">
        <f>YEAR(L723) &amp; " - " &amp; IF(MONTH(L723)&lt;=3, "1º Trimestre", IF(MONTH(L723)&lt;=6, "2º Trimestre", IF(MONTH(L723)&lt;=9, "3º Trimestre", IF(MONTH(L723)&lt;=12, "4º Trimestre"))))</f>
        <v>2023 - 4º Trimestre</v>
      </c>
      <c r="AF723" s="130">
        <f>CONTRATOS[[#This Row],[TÉRMINO]]-60</f>
        <v>45171</v>
      </c>
      <c r="AG723" s="116" t="str">
        <f>IF(Z723="","Sem informação", IF(Z723&lt;=AF723, "Dentro do prazo", "Fora do prazo"))</f>
        <v>Sem informação</v>
      </c>
      <c r="AH723" s="58"/>
      <c r="AJ723" s="58" t="s">
        <v>138</v>
      </c>
      <c r="AK723" s="58" t="s">
        <v>138</v>
      </c>
      <c r="AL723" s="58" t="s">
        <v>69</v>
      </c>
      <c r="AM723" s="115" t="s">
        <v>69</v>
      </c>
      <c r="AN723" s="115" t="s">
        <v>69</v>
      </c>
      <c r="AO723" s="134" t="s">
        <v>2457</v>
      </c>
      <c r="AP723" s="143">
        <f ca="1">CONTRATOS[[#This Row],[TÉRMINO]]-TODAY()</f>
        <v>-943</v>
      </c>
      <c r="AQ723" s="58" t="str">
        <f>IF(YEAR(CONTRATOS[[#This Row],[TÉRMINO]])=2024,INT((MONTH(CONTRATOS[[#This Row],[TÉRMINO]])+2)/3),"")</f>
        <v/>
      </c>
      <c r="AR723" s="58"/>
      <c r="AS723" s="58" t="str">
        <f ca="1">IF(TODAY()-AB723&gt;365,"Iniciar Processo de Reajuste","Aguardar anualidade")</f>
        <v>Iniciar Processo de Reajuste</v>
      </c>
      <c r="AT723" s="58" t="str">
        <f>_xlfn.CONCAT(TEXT(B723,"000"),"/",C723)</f>
        <v>087/2023</v>
      </c>
      <c r="AU723" s="58"/>
      <c r="AV723" s="58" t="str" cm="1">
        <f t="array" ref="AV723">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23" s="57" t="str">
        <f>IF(CONTRATOS[[#This Row],[FISCAL DEMANDANTE]]="sem indicação",CONTRATOS[[#This Row],[FISCAL TECNICO]],CONTRATOS[[#This Row],[FISCAL DEMANDANTE]])</f>
        <v>Jose Nasareno de Macedo Silva</v>
      </c>
      <c r="AX723" s="540" t="str" cm="1">
        <f t="array" ref="AX72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23" s="58" t="str">
        <f>_xlfn.CONCAT(CONTRATOS[[#This Row],[ARP ou CONTRATO]],CONTRATOS[[#This Row],[N°ANO]])</f>
        <v>Contrato087/2023</v>
      </c>
      <c r="AZ723" s="293" t="str">
        <f>IF(ISNUMBER(FIND("8.666",AA723)),
"Nos termos da Portaria n° 3.615/2021-GP, a prorrogação de contratos administrativos deverá ser instaurada com antecedência mínima de 60 (sessenta) dias do término da vigência, mediante envio do respectivo expediente à SEADM, via SEI.",
IF(ISNUMBER(FIND("14.133",AA723)),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23" s="556"/>
    </row>
    <row r="724" spans="1:53" ht="60">
      <c r="A724" s="58" t="s">
        <v>2276</v>
      </c>
      <c r="B724" s="57" t="s">
        <v>1759</v>
      </c>
      <c r="C724" s="58">
        <v>2023</v>
      </c>
      <c r="D724" s="57" t="s">
        <v>3888</v>
      </c>
      <c r="E724" s="58" t="s">
        <v>3889</v>
      </c>
      <c r="F724" s="59" t="s">
        <v>3307</v>
      </c>
      <c r="G724" s="115" t="s">
        <v>1658</v>
      </c>
      <c r="H724" s="58" t="s">
        <v>132</v>
      </c>
      <c r="I724" s="60" t="s">
        <v>133</v>
      </c>
      <c r="J724" s="61">
        <v>45209</v>
      </c>
      <c r="K724" s="62" t="str">
        <f>TEXT(J724,"DD/MM/AA")</f>
        <v>10/10/23</v>
      </c>
      <c r="L724" s="61">
        <v>45209</v>
      </c>
      <c r="M724" s="63" t="str">
        <f>TEXT(L724,"DD/MM/AA")</f>
        <v>10/10/23</v>
      </c>
      <c r="N724" s="115">
        <f>_xlfn.DAYS(CONTRATOS[[#This Row],[TÉRMINO]],CONTRATOS[[#This Row],[INÍCIO]])</f>
        <v>0</v>
      </c>
      <c r="O724" s="64" t="str">
        <f ca="1">IF(ISBLANK(CONTRATOS[[#This Row],[TÉRMINO]]),"-",IF(ISNUMBER(CONTRATOS[[#This Row],[TÉRMINO]]),IF(CONTRATOS[[#This Row],[TÉRMINO]]&lt;TODAY(),"EXPIRADO",CONTRATOS[[#This Row],[TÉRMINO]]-TODAY()),"INDETERMINADO"))</f>
        <v>EXPIRADO</v>
      </c>
      <c r="P724" s="64" t="str">
        <f ca="1">IF(O724="EXPIRADO","EXPIRADO",(IF(O724&lt;=30,"INFERIOR A 30 DIAS",(IF(O724&lt;=60,"INFERIOR A 60 DIAS",(IF(O724&lt;=90,"INFERIOR A 90 DIAS",(IF(O724&lt;=120,"INFERIOR A 120 DIAS",(IF(O724&lt;150,"INFERIOR A 150 DIAS",(IF(O724=150,"150 DIAS","SUPERIOR A 150 DIAS")))))))))))))</f>
        <v>EXPIRADO</v>
      </c>
      <c r="Q724" s="64" t="str">
        <f ca="1">IF(CONTRATOS[[#This Row],[TÉRMINO]]="","VIGENTE",IF(CONTRATOS[[#This Row],[TÉRMINO]]&gt;=TODAY(),"VIGENTE","EXPIRADO"))</f>
        <v>EXPIRADO</v>
      </c>
      <c r="R724" s="72">
        <v>6556.05</v>
      </c>
      <c r="S724" s="65" t="s">
        <v>3303</v>
      </c>
      <c r="T724" s="66">
        <f>IF(LEFT(AY724,3)="ARP",
    0,
    IFERROR(VLOOKUP(AY724,'M.11 Contratos execução'!A:V,17,FALSE),0)
)</f>
        <v>0</v>
      </c>
      <c r="U724" s="58" t="s">
        <v>78</v>
      </c>
      <c r="V724" s="58"/>
      <c r="W724" s="96" t="str" cm="1">
        <f t="array" ref="W72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24" s="96">
        <f>CONTRATOS[[#This Row],[VALOR GLOBAL INICIAL]]</f>
        <v>6556.05</v>
      </c>
      <c r="Y724" s="67"/>
      <c r="AA724" s="58" t="s">
        <v>64</v>
      </c>
      <c r="AB724" s="58"/>
      <c r="AC724" s="58"/>
      <c r="AD724" s="116" t="str">
        <f>IF(CONTRATOS[[#This Row],[DIAS_CONTRATO]]&lt;=1800,"PRAZO LEGAL",IF(CONTRATOS[[#This Row],[DIAS_CONTRATO]]&lt;=2130,"EXCEPCIONAL","EMERGENCIAL"))</f>
        <v>PRAZO LEGAL</v>
      </c>
      <c r="AE724" s="58" t="str">
        <f>YEAR(L724) &amp; " - " &amp; IF(MONTH(L724)&lt;=3, "1º Trimestre", IF(MONTH(L724)&lt;=6, "2º Trimestre", IF(MONTH(L724)&lt;=9, "3º Trimestre", IF(MONTH(L724)&lt;=12, "4º Trimestre"))))</f>
        <v>2023 - 4º Trimestre</v>
      </c>
      <c r="AF724" s="130">
        <f>CONTRATOS[[#This Row],[TÉRMINO]]-60</f>
        <v>45149</v>
      </c>
      <c r="AG724" s="116" t="str">
        <f>IF(Z724="","Sem informação", IF(Z724&lt;=AF724, "Dentro do prazo", "Fora do prazo"))</f>
        <v>Sem informação</v>
      </c>
      <c r="AH724" s="58"/>
      <c r="AJ724" s="58" t="s">
        <v>138</v>
      </c>
      <c r="AK724" s="58" t="s">
        <v>138</v>
      </c>
      <c r="AL724" s="58" t="s">
        <v>69</v>
      </c>
      <c r="AM724" s="115" t="s">
        <v>69</v>
      </c>
      <c r="AN724" s="115" t="s">
        <v>69</v>
      </c>
      <c r="AO724" s="134" t="s">
        <v>2457</v>
      </c>
      <c r="AP724" s="143">
        <f ca="1">CONTRATOS[[#This Row],[TÉRMINO]]-TODAY()</f>
        <v>-965</v>
      </c>
      <c r="AQ724" s="58" t="str">
        <f>IF(YEAR(CONTRATOS[[#This Row],[TÉRMINO]])=2024,INT((MONTH(CONTRATOS[[#This Row],[TÉRMINO]])+2)/3),"")</f>
        <v/>
      </c>
      <c r="AR724" s="58"/>
      <c r="AS724" s="58" t="str">
        <f ca="1">IF(TODAY()-AB724&gt;365,"Iniciar Processo de Reajuste","Aguardar anualidade")</f>
        <v>Iniciar Processo de Reajuste</v>
      </c>
      <c r="AT724" s="58" t="str">
        <f>_xlfn.CONCAT(TEXT(B724,"000"),"/",C724)</f>
        <v>078/2023</v>
      </c>
      <c r="AU724" s="58"/>
      <c r="AV724" s="58" t="str" cm="1">
        <f t="array" ref="AV724">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24" s="57" t="str">
        <f>IF(CONTRATOS[[#This Row],[FISCAL DEMANDANTE]]="sem indicação",CONTRATOS[[#This Row],[FISCAL TECNICO]],CONTRATOS[[#This Row],[FISCAL DEMANDANTE]])</f>
        <v>Jose Nasareno de Macedo Silva</v>
      </c>
      <c r="AX724" s="540" t="str" cm="1">
        <f t="array" ref="AX72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24" s="58" t="str">
        <f>_xlfn.CONCAT(CONTRATOS[[#This Row],[ARP ou CONTRATO]],CONTRATOS[[#This Row],[N°ANO]])</f>
        <v>Contrato078/2023</v>
      </c>
      <c r="AZ724" s="293" t="str">
        <f>IF(ISNUMBER(FIND("8.666",AA724)),
"Nos termos da Portaria n° 3.615/2021-GP, a prorrogação de contratos administrativos deverá ser instaurada com antecedência mínima de 60 (sessenta) dias do término da vigência, mediante envio do respectivo expediente à SEADM, via SEI.",
IF(ISNUMBER(FIND("14.133",AA724)),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24" s="556"/>
    </row>
    <row r="725" spans="1:53" ht="60">
      <c r="A725" s="58" t="s">
        <v>2276</v>
      </c>
      <c r="B725" s="57" t="s">
        <v>3746</v>
      </c>
      <c r="C725" s="58">
        <v>2023</v>
      </c>
      <c r="D725" s="57" t="s">
        <v>3572</v>
      </c>
      <c r="E725" s="58" t="s">
        <v>3310</v>
      </c>
      <c r="F725" s="59" t="s">
        <v>3307</v>
      </c>
      <c r="G725" s="115" t="s">
        <v>1658</v>
      </c>
      <c r="H725" s="58" t="s">
        <v>132</v>
      </c>
      <c r="I725" s="60" t="s">
        <v>133</v>
      </c>
      <c r="J725" s="61">
        <v>45194</v>
      </c>
      <c r="K725" s="62" t="str">
        <f>TEXT(J725,"DD/MM/AA")</f>
        <v>25/09/23</v>
      </c>
      <c r="L725" s="61">
        <v>45194</v>
      </c>
      <c r="M725" s="63" t="str">
        <f>TEXT(L725,"DD/MM/AA")</f>
        <v>25/09/23</v>
      </c>
      <c r="N725" s="115">
        <f>_xlfn.DAYS(CONTRATOS[[#This Row],[TÉRMINO]],CONTRATOS[[#This Row],[INÍCIO]])</f>
        <v>0</v>
      </c>
      <c r="O725" s="64" t="str">
        <f ca="1">IF(ISBLANK(CONTRATOS[[#This Row],[TÉRMINO]]),"-",IF(ISNUMBER(CONTRATOS[[#This Row],[TÉRMINO]]),IF(CONTRATOS[[#This Row],[TÉRMINO]]&lt;TODAY(),"EXPIRADO",CONTRATOS[[#This Row],[TÉRMINO]]-TODAY()),"INDETERMINADO"))</f>
        <v>EXPIRADO</v>
      </c>
      <c r="P725" s="64" t="str">
        <f ca="1">IF(O725="EXPIRADO","EXPIRADO",(IF(O725&lt;=30,"INFERIOR A 30 DIAS",(IF(O725&lt;=60,"INFERIOR A 60 DIAS",(IF(O725&lt;=90,"INFERIOR A 90 DIAS",(IF(O725&lt;=120,"INFERIOR A 120 DIAS",(IF(O725&lt;150,"INFERIOR A 150 DIAS",(IF(O725=150,"150 DIAS","SUPERIOR A 150 DIAS")))))))))))))</f>
        <v>EXPIRADO</v>
      </c>
      <c r="Q725" s="64" t="str">
        <f ca="1">IF(CONTRATOS[[#This Row],[TÉRMINO]]="","VIGENTE",IF(CONTRATOS[[#This Row],[TÉRMINO]]&gt;=TODAY(),"VIGENTE","EXPIRADO"))</f>
        <v>EXPIRADO</v>
      </c>
      <c r="R725" s="72">
        <v>8725.33</v>
      </c>
      <c r="S725" s="65" t="s">
        <v>3303</v>
      </c>
      <c r="T725" s="66">
        <f>IF(LEFT(AY725,3)="ARP",
    0,
    IFERROR(VLOOKUP(AY725,'M.11 Contratos execução'!A:V,17,FALSE),0)
)</f>
        <v>0</v>
      </c>
      <c r="U725" s="58" t="s">
        <v>78</v>
      </c>
      <c r="V725" s="58"/>
      <c r="W725" s="96" t="str" cm="1">
        <f t="array" ref="W72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25" s="96">
        <f>CONTRATOS[[#This Row],[VALOR GLOBAL INICIAL]]</f>
        <v>8725.33</v>
      </c>
      <c r="Y725" s="67"/>
      <c r="AA725" s="58" t="s">
        <v>64</v>
      </c>
      <c r="AB725" s="58"/>
      <c r="AC725" s="58"/>
      <c r="AD725" s="116" t="str">
        <f>IF(CONTRATOS[[#This Row],[DIAS_CONTRATO]]&lt;=1800,"PRAZO LEGAL",IF(CONTRATOS[[#This Row],[DIAS_CONTRATO]]&lt;=2130,"EXCEPCIONAL","EMERGENCIAL"))</f>
        <v>PRAZO LEGAL</v>
      </c>
      <c r="AE725" s="58" t="str">
        <f>YEAR(L725) &amp; " - " &amp; IF(MONTH(L725)&lt;=3, "1º Trimestre", IF(MONTH(L725)&lt;=6, "2º Trimestre", IF(MONTH(L725)&lt;=9, "3º Trimestre", IF(MONTH(L725)&lt;=12, "4º Trimestre"))))</f>
        <v>2023 - 3º Trimestre</v>
      </c>
      <c r="AF725" s="130">
        <f>CONTRATOS[[#This Row],[TÉRMINO]]-60</f>
        <v>45134</v>
      </c>
      <c r="AG725" s="116" t="str">
        <f>IF(Z725="","Sem informação", IF(Z725&lt;=AF725, "Dentro do prazo", "Fora do prazo"))</f>
        <v>Sem informação</v>
      </c>
      <c r="AH725" s="58"/>
      <c r="AJ725" s="58" t="s">
        <v>138</v>
      </c>
      <c r="AK725" s="58" t="s">
        <v>138</v>
      </c>
      <c r="AL725" s="58" t="s">
        <v>69</v>
      </c>
      <c r="AM725" s="115" t="s">
        <v>69</v>
      </c>
      <c r="AN725" s="115" t="s">
        <v>69</v>
      </c>
      <c r="AO725" s="134" t="s">
        <v>2457</v>
      </c>
      <c r="AP725" s="143">
        <f ca="1">CONTRATOS[[#This Row],[TÉRMINO]]-TODAY()</f>
        <v>-980</v>
      </c>
      <c r="AQ725" s="58" t="str">
        <f>IF(YEAR(CONTRATOS[[#This Row],[TÉRMINO]])=2024,INT((MONTH(CONTRATOS[[#This Row],[TÉRMINO]])+2)/3),"")</f>
        <v/>
      </c>
      <c r="AR725" s="58"/>
      <c r="AS725" s="58" t="str">
        <f ca="1">IF(TODAY()-AB725&gt;365,"Iniciar Processo de Reajuste","Aguardar anualidade")</f>
        <v>Iniciar Processo de Reajuste</v>
      </c>
      <c r="AT725" s="58" t="str">
        <f>_xlfn.CONCAT(TEXT(B725,"000"),"/",C725)</f>
        <v>079/2023</v>
      </c>
      <c r="AU725" s="58"/>
      <c r="AV725" s="58" t="str" cm="1">
        <f t="array" ref="AV725">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25" s="57" t="str">
        <f>IF(CONTRATOS[[#This Row],[FISCAL DEMANDANTE]]="sem indicação",CONTRATOS[[#This Row],[FISCAL TECNICO]],CONTRATOS[[#This Row],[FISCAL DEMANDANTE]])</f>
        <v>Jose Nasareno de Macedo Silva</v>
      </c>
      <c r="AX725" s="540" t="str" cm="1">
        <f t="array" ref="AX72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25" s="58" t="str">
        <f>_xlfn.CONCAT(CONTRATOS[[#This Row],[ARP ou CONTRATO]],CONTRATOS[[#This Row],[N°ANO]])</f>
        <v>Contrato079/2023</v>
      </c>
      <c r="AZ725" s="293" t="str">
        <f>IF(ISNUMBER(FIND("8.666",AA725)),
"Nos termos da Portaria n° 3.615/2021-GP, a prorrogação de contratos administrativos deverá ser instaurada com antecedência mínima de 60 (sessenta) dias do término da vigência, mediante envio do respectivo expediente à SEADM, via SEI.",
IF(ISNUMBER(FIND("14.133",AA725)),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25" s="556"/>
    </row>
    <row r="726" spans="1:53" ht="60">
      <c r="A726" s="58" t="s">
        <v>2276</v>
      </c>
      <c r="B726" s="57" t="s">
        <v>392</v>
      </c>
      <c r="C726" s="58">
        <v>2023</v>
      </c>
      <c r="D726" s="57" t="s">
        <v>3890</v>
      </c>
      <c r="E726" s="58" t="s">
        <v>3891</v>
      </c>
      <c r="F726" s="59" t="s">
        <v>3307</v>
      </c>
      <c r="G726" s="115" t="s">
        <v>1658</v>
      </c>
      <c r="H726" s="58" t="s">
        <v>132</v>
      </c>
      <c r="I726" s="60" t="s">
        <v>133</v>
      </c>
      <c r="J726" s="61">
        <v>45244</v>
      </c>
      <c r="K726" s="62" t="str">
        <f>TEXT(J726,"DD/MM/AA")</f>
        <v>14/11/23</v>
      </c>
      <c r="L726" s="61">
        <v>45244</v>
      </c>
      <c r="M726" s="63" t="str">
        <f>TEXT(L726,"DD/MM/AA")</f>
        <v>14/11/23</v>
      </c>
      <c r="N726" s="115">
        <f>_xlfn.DAYS(CONTRATOS[[#This Row],[TÉRMINO]],CONTRATOS[[#This Row],[INÍCIO]])</f>
        <v>0</v>
      </c>
      <c r="O726" s="64" t="str">
        <f ca="1">IF(ISBLANK(CONTRATOS[[#This Row],[TÉRMINO]]),"-",IF(ISNUMBER(CONTRATOS[[#This Row],[TÉRMINO]]),IF(CONTRATOS[[#This Row],[TÉRMINO]]&lt;TODAY(),"EXPIRADO",CONTRATOS[[#This Row],[TÉRMINO]]-TODAY()),"INDETERMINADO"))</f>
        <v>EXPIRADO</v>
      </c>
      <c r="P726" s="64" t="str">
        <f ca="1">IF(O726="EXPIRADO","EXPIRADO",(IF(O726&lt;=30,"INFERIOR A 30 DIAS",(IF(O726&lt;=60,"INFERIOR A 60 DIAS",(IF(O726&lt;=90,"INFERIOR A 90 DIAS",(IF(O726&lt;=120,"INFERIOR A 120 DIAS",(IF(O726&lt;150,"INFERIOR A 150 DIAS",(IF(O726=150,"150 DIAS","SUPERIOR A 150 DIAS")))))))))))))</f>
        <v>EXPIRADO</v>
      </c>
      <c r="Q726" s="64" t="str">
        <f ca="1">IF(CONTRATOS[[#This Row],[TÉRMINO]]="","VIGENTE",IF(CONTRATOS[[#This Row],[TÉRMINO]]&gt;=TODAY(),"VIGENTE","EXPIRADO"))</f>
        <v>EXPIRADO</v>
      </c>
      <c r="R726" s="72">
        <v>2319.79</v>
      </c>
      <c r="S726" s="65" t="s">
        <v>3303</v>
      </c>
      <c r="T726" s="66">
        <f>IF(LEFT(AY726,3)="ARP",
    0,
    IFERROR(VLOOKUP(AY726,'M.11 Contratos execução'!A:V,17,FALSE),0)
)</f>
        <v>0</v>
      </c>
      <c r="U726" s="58" t="s">
        <v>78</v>
      </c>
      <c r="V726" s="58"/>
      <c r="W726" s="96" t="str" cm="1">
        <f t="array" ref="W72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26" s="96">
        <f>CONTRATOS[[#This Row],[VALOR GLOBAL INICIAL]]</f>
        <v>2319.79</v>
      </c>
      <c r="Y726" s="67"/>
      <c r="AA726" s="58" t="s">
        <v>64</v>
      </c>
      <c r="AB726" s="58"/>
      <c r="AC726" s="58"/>
      <c r="AD726" s="116" t="str">
        <f>IF(CONTRATOS[[#This Row],[DIAS_CONTRATO]]&lt;=1800,"PRAZO LEGAL",IF(CONTRATOS[[#This Row],[DIAS_CONTRATO]]&lt;=2130,"EXCEPCIONAL","EMERGENCIAL"))</f>
        <v>PRAZO LEGAL</v>
      </c>
      <c r="AE726" s="58" t="str">
        <f>YEAR(L726) &amp; " - " &amp; IF(MONTH(L726)&lt;=3, "1º Trimestre", IF(MONTH(L726)&lt;=6, "2º Trimestre", IF(MONTH(L726)&lt;=9, "3º Trimestre", IF(MONTH(L726)&lt;=12, "4º Trimestre"))))</f>
        <v>2023 - 4º Trimestre</v>
      </c>
      <c r="AF726" s="130">
        <f>CONTRATOS[[#This Row],[TÉRMINO]]-60</f>
        <v>45184</v>
      </c>
      <c r="AG726" s="116" t="str">
        <f>IF(Z726="","Sem informação", IF(Z726&lt;=AF726, "Dentro do prazo", "Fora do prazo"))</f>
        <v>Sem informação</v>
      </c>
      <c r="AH726" s="58"/>
      <c r="AJ726" s="58" t="s">
        <v>138</v>
      </c>
      <c r="AK726" s="58" t="s">
        <v>138</v>
      </c>
      <c r="AL726" s="58" t="s">
        <v>69</v>
      </c>
      <c r="AM726" s="115" t="s">
        <v>69</v>
      </c>
      <c r="AN726" s="115" t="s">
        <v>69</v>
      </c>
      <c r="AO726" s="134" t="s">
        <v>2457</v>
      </c>
      <c r="AP726" s="143">
        <f ca="1">CONTRATOS[[#This Row],[TÉRMINO]]-TODAY()</f>
        <v>-930</v>
      </c>
      <c r="AQ726" s="58" t="str">
        <f>IF(YEAR(CONTRATOS[[#This Row],[TÉRMINO]])=2024,INT((MONTH(CONTRATOS[[#This Row],[TÉRMINO]])+2)/3),"")</f>
        <v/>
      </c>
      <c r="AR726" s="58"/>
      <c r="AS726" s="58" t="str">
        <f ca="1">IF(TODAY()-AB726&gt;365,"Iniciar Processo de Reajuste","Aguardar anualidade")</f>
        <v>Iniciar Processo de Reajuste</v>
      </c>
      <c r="AT726" s="58" t="str">
        <f>_xlfn.CONCAT(TEXT(B726,"000"),"/",C726)</f>
        <v>092/2023</v>
      </c>
      <c r="AU726" s="58"/>
      <c r="AV726" s="58" t="str" cm="1">
        <f t="array" ref="AV726">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26" s="57" t="str">
        <f>IF(CONTRATOS[[#This Row],[FISCAL DEMANDANTE]]="sem indicação",CONTRATOS[[#This Row],[FISCAL TECNICO]],CONTRATOS[[#This Row],[FISCAL DEMANDANTE]])</f>
        <v>Jose Nasareno de Macedo Silva</v>
      </c>
      <c r="AX726" s="540" t="str" cm="1">
        <f t="array" ref="AX72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26" s="58" t="str">
        <f>_xlfn.CONCAT(CONTRATOS[[#This Row],[ARP ou CONTRATO]],CONTRATOS[[#This Row],[N°ANO]])</f>
        <v>Contrato092/2023</v>
      </c>
      <c r="AZ726" s="293" t="str">
        <f>IF(ISNUMBER(FIND("8.666",AA726)),
"Nos termos da Portaria n° 3.615/2021-GP, a prorrogação de contratos administrativos deverá ser instaurada com antecedência mínima de 60 (sessenta) dias do término da vigência, mediante envio do respectivo expediente à SEADM, via SEI.",
IF(ISNUMBER(FIND("14.133",AA726)),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26" s="556"/>
    </row>
    <row r="727" spans="1:53" s="215" customFormat="1" ht="60">
      <c r="A727" s="58" t="s">
        <v>2276</v>
      </c>
      <c r="B727" s="57" t="s">
        <v>447</v>
      </c>
      <c r="C727" s="58">
        <v>2023</v>
      </c>
      <c r="D727" s="57" t="s">
        <v>3892</v>
      </c>
      <c r="E727" s="58" t="s">
        <v>3777</v>
      </c>
      <c r="F727" s="59" t="s">
        <v>3307</v>
      </c>
      <c r="G727" s="115" t="s">
        <v>1658</v>
      </c>
      <c r="H727" s="58" t="s">
        <v>132</v>
      </c>
      <c r="I727" s="60" t="s">
        <v>133</v>
      </c>
      <c r="J727" s="61">
        <v>45236</v>
      </c>
      <c r="K727" s="62" t="str">
        <f>TEXT(J727,"DD/MM/AA")</f>
        <v>06/11/23</v>
      </c>
      <c r="L727" s="61">
        <v>45236</v>
      </c>
      <c r="M727" s="63" t="str">
        <f>TEXT(L727,"DD/MM/AA")</f>
        <v>06/11/23</v>
      </c>
      <c r="N727" s="115">
        <f>_xlfn.DAYS(CONTRATOS[[#This Row],[TÉRMINO]],CONTRATOS[[#This Row],[INÍCIO]])</f>
        <v>0</v>
      </c>
      <c r="O727" s="64" t="str">
        <f ca="1">IF(ISBLANK(CONTRATOS[[#This Row],[TÉRMINO]]),"-",IF(ISNUMBER(CONTRATOS[[#This Row],[TÉRMINO]]),IF(CONTRATOS[[#This Row],[TÉRMINO]]&lt;TODAY(),"EXPIRADO",CONTRATOS[[#This Row],[TÉRMINO]]-TODAY()),"INDETERMINADO"))</f>
        <v>EXPIRADO</v>
      </c>
      <c r="P727" s="64" t="str">
        <f ca="1">IF(O727="EXPIRADO","EXPIRADO",(IF(O727&lt;=30,"INFERIOR A 30 DIAS",(IF(O727&lt;=60,"INFERIOR A 60 DIAS",(IF(O727&lt;=90,"INFERIOR A 90 DIAS",(IF(O727&lt;=120,"INFERIOR A 120 DIAS",(IF(O727&lt;150,"INFERIOR A 150 DIAS",(IF(O727=150,"150 DIAS","SUPERIOR A 150 DIAS")))))))))))))</f>
        <v>EXPIRADO</v>
      </c>
      <c r="Q727" s="64" t="str">
        <f ca="1">IF(CONTRATOS[[#This Row],[TÉRMINO]]="","VIGENTE",IF(CONTRATOS[[#This Row],[TÉRMINO]]&gt;=TODAY(),"VIGENTE","EXPIRADO"))</f>
        <v>EXPIRADO</v>
      </c>
      <c r="R727" s="72">
        <v>917.59</v>
      </c>
      <c r="S727" s="65" t="s">
        <v>3303</v>
      </c>
      <c r="T727" s="66">
        <f>IF(LEFT(AY727,3)="ARP",
    0,
    IFERROR(VLOOKUP(AY727,'M.11 Contratos execução'!A:V,17,FALSE),0)
)</f>
        <v>0</v>
      </c>
      <c r="U727" s="58" t="s">
        <v>78</v>
      </c>
      <c r="V727" s="58"/>
      <c r="W727" s="96" t="str" cm="1">
        <f t="array" ref="W72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27" s="96">
        <f>CONTRATOS[[#This Row],[VALOR GLOBAL INICIAL]]</f>
        <v>917.59</v>
      </c>
      <c r="Y727" s="67"/>
      <c r="Z727" s="157"/>
      <c r="AA727" s="58" t="s">
        <v>64</v>
      </c>
      <c r="AB727" s="58"/>
      <c r="AC727" s="58"/>
      <c r="AD727" s="116" t="str">
        <f>IF(CONTRATOS[[#This Row],[DIAS_CONTRATO]]&lt;=1800,"PRAZO LEGAL",IF(CONTRATOS[[#This Row],[DIAS_CONTRATO]]&lt;=2130,"EXCEPCIONAL","EMERGENCIAL"))</f>
        <v>PRAZO LEGAL</v>
      </c>
      <c r="AE727" s="58" t="str">
        <f>YEAR(L727) &amp; " - " &amp; IF(MONTH(L727)&lt;=3, "1º Trimestre", IF(MONTH(L727)&lt;=6, "2º Trimestre", IF(MONTH(L727)&lt;=9, "3º Trimestre", IF(MONTH(L727)&lt;=12, "4º Trimestre"))))</f>
        <v>2023 - 4º Trimestre</v>
      </c>
      <c r="AF727" s="130">
        <f>CONTRATOS[[#This Row],[TÉRMINO]]-60</f>
        <v>45176</v>
      </c>
      <c r="AG727" s="116" t="str">
        <f>IF(Z727="","Sem informação", IF(Z727&lt;=AF727, "Dentro do prazo", "Fora do prazo"))</f>
        <v>Sem informação</v>
      </c>
      <c r="AH727" s="58"/>
      <c r="AI727" s="74"/>
      <c r="AJ727" s="58" t="s">
        <v>138</v>
      </c>
      <c r="AK727" s="58" t="s">
        <v>138</v>
      </c>
      <c r="AL727" s="58" t="s">
        <v>69</v>
      </c>
      <c r="AM727" s="115" t="s">
        <v>69</v>
      </c>
      <c r="AN727" s="115" t="s">
        <v>69</v>
      </c>
      <c r="AO727" s="134" t="s">
        <v>2457</v>
      </c>
      <c r="AP727" s="143">
        <f ca="1">CONTRATOS[[#This Row],[TÉRMINO]]-TODAY()</f>
        <v>-938</v>
      </c>
      <c r="AQ727" s="58" t="str">
        <f>IF(YEAR(CONTRATOS[[#This Row],[TÉRMINO]])=2024,INT((MONTH(CONTRATOS[[#This Row],[TÉRMINO]])+2)/3),"")</f>
        <v/>
      </c>
      <c r="AR727" s="58"/>
      <c r="AS727" s="58" t="str">
        <f ca="1">IF(TODAY()-AB727&gt;365,"Iniciar Processo de Reajuste","Aguardar anualidade")</f>
        <v>Iniciar Processo de Reajuste</v>
      </c>
      <c r="AT727" s="58" t="str">
        <f>_xlfn.CONCAT(TEXT(B727,"000"),"/",C727)</f>
        <v>094/2023</v>
      </c>
      <c r="AU727" s="58"/>
      <c r="AV727" s="58" t="str" cm="1">
        <f t="array" ref="AV727">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27" s="57" t="str">
        <f>IF(CONTRATOS[[#This Row],[FISCAL DEMANDANTE]]="sem indicação",CONTRATOS[[#This Row],[FISCAL TECNICO]],CONTRATOS[[#This Row],[FISCAL DEMANDANTE]])</f>
        <v>Jose Nasareno de Macedo Silva</v>
      </c>
      <c r="AX727" s="540" t="str" cm="1">
        <f t="array" ref="AX72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27" s="58" t="str">
        <f>_xlfn.CONCAT(CONTRATOS[[#This Row],[ARP ou CONTRATO]],CONTRATOS[[#This Row],[N°ANO]])</f>
        <v>Contrato094/2023</v>
      </c>
      <c r="AZ727" s="293" t="str">
        <f>IF(ISNUMBER(FIND("8.666",AA727)),
"Nos termos da Portaria n° 3.615/2021-GP, a prorrogação de contratos administrativos deverá ser instaurada com antecedência mínima de 60 (sessenta) dias do término da vigência, mediante envio do respectivo expediente à SEADM, via SEI.",
IF(ISNUMBER(FIND("14.133",AA727)),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27" s="556"/>
    </row>
    <row r="728" spans="1:53" s="215" customFormat="1" ht="60">
      <c r="A728" s="58" t="s">
        <v>2276</v>
      </c>
      <c r="B728" s="57" t="s">
        <v>507</v>
      </c>
      <c r="C728" s="58">
        <v>2023</v>
      </c>
      <c r="D728" s="57" t="s">
        <v>3893</v>
      </c>
      <c r="E728" s="58" t="s">
        <v>3894</v>
      </c>
      <c r="F728" s="59" t="s">
        <v>3307</v>
      </c>
      <c r="G728" s="115" t="s">
        <v>1658</v>
      </c>
      <c r="H728" s="58" t="s">
        <v>132</v>
      </c>
      <c r="I728" s="60" t="s">
        <v>133</v>
      </c>
      <c r="J728" s="61">
        <v>45244</v>
      </c>
      <c r="K728" s="62" t="str">
        <f>TEXT(J728,"DD/MM/AA")</f>
        <v>14/11/23</v>
      </c>
      <c r="L728" s="61">
        <v>45244</v>
      </c>
      <c r="M728" s="63" t="str">
        <f>TEXT(L728,"DD/MM/AA")</f>
        <v>14/11/23</v>
      </c>
      <c r="N728" s="115">
        <f>_xlfn.DAYS(CONTRATOS[[#This Row],[TÉRMINO]],CONTRATOS[[#This Row],[INÍCIO]])</f>
        <v>0</v>
      </c>
      <c r="O728" s="64" t="str">
        <f ca="1">IF(ISBLANK(CONTRATOS[[#This Row],[TÉRMINO]]),"-",IF(ISNUMBER(CONTRATOS[[#This Row],[TÉRMINO]]),IF(CONTRATOS[[#This Row],[TÉRMINO]]&lt;TODAY(),"EXPIRADO",CONTRATOS[[#This Row],[TÉRMINO]]-TODAY()),"INDETERMINADO"))</f>
        <v>EXPIRADO</v>
      </c>
      <c r="P728" s="64" t="str">
        <f ca="1">IF(O728="EXPIRADO","EXPIRADO",(IF(O728&lt;=30,"INFERIOR A 30 DIAS",(IF(O728&lt;=60,"INFERIOR A 60 DIAS",(IF(O728&lt;=90,"INFERIOR A 90 DIAS",(IF(O728&lt;=120,"INFERIOR A 120 DIAS",(IF(O728&lt;150,"INFERIOR A 150 DIAS",(IF(O728=150,"150 DIAS","SUPERIOR A 150 DIAS")))))))))))))</f>
        <v>EXPIRADO</v>
      </c>
      <c r="Q728" s="64" t="str">
        <f ca="1">IF(CONTRATOS[[#This Row],[TÉRMINO]]="","VIGENTE",IF(CONTRATOS[[#This Row],[TÉRMINO]]&gt;=TODAY(),"VIGENTE","EXPIRADO"))</f>
        <v>EXPIRADO</v>
      </c>
      <c r="R728" s="72">
        <v>742.45</v>
      </c>
      <c r="S728" s="65" t="s">
        <v>3303</v>
      </c>
      <c r="T728" s="66">
        <f>IF(LEFT(AY728,3)="ARP",
    0,
    IFERROR(VLOOKUP(AY728,'M.11 Contratos execução'!A:V,17,FALSE),0)
)</f>
        <v>0</v>
      </c>
      <c r="U728" s="58" t="s">
        <v>78</v>
      </c>
      <c r="V728" s="58"/>
      <c r="W728" s="96" t="str" cm="1">
        <f t="array" ref="W72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28" s="96">
        <f>CONTRATOS[[#This Row],[VALOR GLOBAL INICIAL]]</f>
        <v>742.45</v>
      </c>
      <c r="Y728" s="67"/>
      <c r="Z728" s="157"/>
      <c r="AA728" s="58" t="s">
        <v>64</v>
      </c>
      <c r="AB728" s="58"/>
      <c r="AC728" s="58"/>
      <c r="AD728" s="116" t="str">
        <f>IF(CONTRATOS[[#This Row],[DIAS_CONTRATO]]&lt;=1800,"PRAZO LEGAL",IF(CONTRATOS[[#This Row],[DIAS_CONTRATO]]&lt;=2130,"EXCEPCIONAL","EMERGENCIAL"))</f>
        <v>PRAZO LEGAL</v>
      </c>
      <c r="AE728" s="58" t="str">
        <f>YEAR(L728) &amp; " - " &amp; IF(MONTH(L728)&lt;=3, "1º Trimestre", IF(MONTH(L728)&lt;=6, "2º Trimestre", IF(MONTH(L728)&lt;=9, "3º Trimestre", IF(MONTH(L728)&lt;=12, "4º Trimestre"))))</f>
        <v>2023 - 4º Trimestre</v>
      </c>
      <c r="AF728" s="130">
        <f>CONTRATOS[[#This Row],[TÉRMINO]]-60</f>
        <v>45184</v>
      </c>
      <c r="AG728" s="116" t="str">
        <f>IF(Z728="","Sem informação", IF(Z728&lt;=AF728, "Dentro do prazo", "Fora do prazo"))</f>
        <v>Sem informação</v>
      </c>
      <c r="AH728" s="58"/>
      <c r="AI728" s="74"/>
      <c r="AJ728" s="58" t="s">
        <v>138</v>
      </c>
      <c r="AK728" s="58" t="s">
        <v>138</v>
      </c>
      <c r="AL728" s="58" t="s">
        <v>69</v>
      </c>
      <c r="AM728" s="115" t="s">
        <v>69</v>
      </c>
      <c r="AN728" s="115" t="s">
        <v>69</v>
      </c>
      <c r="AO728" s="134" t="s">
        <v>2457</v>
      </c>
      <c r="AP728" s="143">
        <f ca="1">CONTRATOS[[#This Row],[TÉRMINO]]-TODAY()</f>
        <v>-930</v>
      </c>
      <c r="AQ728" s="58" t="str">
        <f>IF(YEAR(CONTRATOS[[#This Row],[TÉRMINO]])=2024,INT((MONTH(CONTRATOS[[#This Row],[TÉRMINO]])+2)/3),"")</f>
        <v/>
      </c>
      <c r="AR728" s="58"/>
      <c r="AS728" s="58" t="str">
        <f ca="1">IF(TODAY()-AB728&gt;365,"Iniciar Processo de Reajuste","Aguardar anualidade")</f>
        <v>Iniciar Processo de Reajuste</v>
      </c>
      <c r="AT728" s="58" t="str">
        <f>_xlfn.CONCAT(TEXT(B728,"000"),"/",C728)</f>
        <v>096/2023</v>
      </c>
      <c r="AU728" s="58"/>
      <c r="AV728" s="58" t="str" cm="1">
        <f t="array" ref="AV728">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28" s="57" t="str">
        <f>IF(CONTRATOS[[#This Row],[FISCAL DEMANDANTE]]="sem indicação",CONTRATOS[[#This Row],[FISCAL TECNICO]],CONTRATOS[[#This Row],[FISCAL DEMANDANTE]])</f>
        <v>Jose Nasareno de Macedo Silva</v>
      </c>
      <c r="AX728" s="540" t="str" cm="1">
        <f t="array" ref="AX72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28" s="58" t="str">
        <f>_xlfn.CONCAT(CONTRATOS[[#This Row],[ARP ou CONTRATO]],CONTRATOS[[#This Row],[N°ANO]])</f>
        <v>Contrato096/2023</v>
      </c>
      <c r="AZ728" s="293" t="str">
        <f>IF(ISNUMBER(FIND("8.666",AA728)),
"Nos termos da Portaria n° 3.615/2021-GP, a prorrogação de contratos administrativos deverá ser instaurada com antecedência mínima de 60 (sessenta) dias do término da vigência, mediante envio do respectivo expediente à SEADM, via SEI.",
IF(ISNUMBER(FIND("14.133",AA728)),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28" s="556"/>
    </row>
    <row r="729" spans="1:53" s="215" customFormat="1" ht="60">
      <c r="A729" s="58" t="s">
        <v>2276</v>
      </c>
      <c r="B729" s="57" t="s">
        <v>477</v>
      </c>
      <c r="C729" s="58">
        <v>2023</v>
      </c>
      <c r="D729" s="57" t="s">
        <v>3895</v>
      </c>
      <c r="E729" s="58" t="s">
        <v>3896</v>
      </c>
      <c r="F729" s="59" t="s">
        <v>3307</v>
      </c>
      <c r="G729" s="115" t="s">
        <v>1658</v>
      </c>
      <c r="H729" s="58" t="s">
        <v>132</v>
      </c>
      <c r="I729" s="60" t="s">
        <v>133</v>
      </c>
      <c r="J729" s="61">
        <v>45251</v>
      </c>
      <c r="K729" s="62" t="str">
        <f>TEXT(J729,"DD/MM/AA")</f>
        <v>21/11/23</v>
      </c>
      <c r="L729" s="61">
        <v>45251</v>
      </c>
      <c r="M729" s="63" t="str">
        <f>TEXT(L729,"DD/MM/AA")</f>
        <v>21/11/23</v>
      </c>
      <c r="N729" s="115">
        <f>_xlfn.DAYS(CONTRATOS[[#This Row],[TÉRMINO]],CONTRATOS[[#This Row],[INÍCIO]])</f>
        <v>0</v>
      </c>
      <c r="O729" s="64" t="str">
        <f ca="1">IF(ISBLANK(CONTRATOS[[#This Row],[TÉRMINO]]),"-",IF(ISNUMBER(CONTRATOS[[#This Row],[TÉRMINO]]),IF(CONTRATOS[[#This Row],[TÉRMINO]]&lt;TODAY(),"EXPIRADO",CONTRATOS[[#This Row],[TÉRMINO]]-TODAY()),"INDETERMINADO"))</f>
        <v>EXPIRADO</v>
      </c>
      <c r="P729" s="64" t="str">
        <f ca="1">IF(O729="EXPIRADO","EXPIRADO",(IF(O729&lt;=30,"INFERIOR A 30 DIAS",(IF(O729&lt;=60,"INFERIOR A 60 DIAS",(IF(O729&lt;=90,"INFERIOR A 90 DIAS",(IF(O729&lt;=120,"INFERIOR A 120 DIAS",(IF(O729&lt;150,"INFERIOR A 150 DIAS",(IF(O729=150,"150 DIAS","SUPERIOR A 150 DIAS")))))))))))))</f>
        <v>EXPIRADO</v>
      </c>
      <c r="Q729" s="64" t="str">
        <f ca="1">IF(CONTRATOS[[#This Row],[TÉRMINO]]="","VIGENTE",IF(CONTRATOS[[#This Row],[TÉRMINO]]&gt;=TODAY(),"VIGENTE","EXPIRADO"))</f>
        <v>EXPIRADO</v>
      </c>
      <c r="R729" s="72">
        <v>786.78</v>
      </c>
      <c r="S729" s="65" t="s">
        <v>3303</v>
      </c>
      <c r="T729" s="66">
        <f>IF(LEFT(AY729,3)="ARP",
    0,
    IFERROR(VLOOKUP(AY729,'M.11 Contratos execução'!A:V,17,FALSE),0)
)</f>
        <v>0</v>
      </c>
      <c r="U729" s="58" t="s">
        <v>78</v>
      </c>
      <c r="V729" s="58"/>
      <c r="W729" s="96" t="str" cm="1">
        <f t="array" ref="W72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29" s="96">
        <f>CONTRATOS[[#This Row],[VALOR GLOBAL INICIAL]]</f>
        <v>786.78</v>
      </c>
      <c r="Y729" s="67"/>
      <c r="Z729" s="157"/>
      <c r="AA729" s="58" t="s">
        <v>64</v>
      </c>
      <c r="AB729" s="58"/>
      <c r="AC729" s="58"/>
      <c r="AD729" s="116" t="str">
        <f>IF(CONTRATOS[[#This Row],[DIAS_CONTRATO]]&lt;=1800,"PRAZO LEGAL",IF(CONTRATOS[[#This Row],[DIAS_CONTRATO]]&lt;=2130,"EXCEPCIONAL","EMERGENCIAL"))</f>
        <v>PRAZO LEGAL</v>
      </c>
      <c r="AE729" s="58" t="str">
        <f>YEAR(L729) &amp; " - " &amp; IF(MONTH(L729)&lt;=3, "1º Trimestre", IF(MONTH(L729)&lt;=6, "2º Trimestre", IF(MONTH(L729)&lt;=9, "3º Trimestre", IF(MONTH(L729)&lt;=12, "4º Trimestre"))))</f>
        <v>2023 - 4º Trimestre</v>
      </c>
      <c r="AF729" s="130">
        <f>CONTRATOS[[#This Row],[TÉRMINO]]-60</f>
        <v>45191</v>
      </c>
      <c r="AG729" s="116" t="str">
        <f>IF(Z729="","Sem informação", IF(Z729&lt;=AF729, "Dentro do prazo", "Fora do prazo"))</f>
        <v>Sem informação</v>
      </c>
      <c r="AH729" s="58"/>
      <c r="AI729" s="74"/>
      <c r="AJ729" s="58" t="s">
        <v>138</v>
      </c>
      <c r="AK729" s="58" t="s">
        <v>138</v>
      </c>
      <c r="AL729" s="58" t="s">
        <v>69</v>
      </c>
      <c r="AM729" s="115" t="s">
        <v>69</v>
      </c>
      <c r="AN729" s="115" t="s">
        <v>69</v>
      </c>
      <c r="AO729" s="134" t="s">
        <v>2457</v>
      </c>
      <c r="AP729" s="143">
        <f ca="1">CONTRATOS[[#This Row],[TÉRMINO]]-TODAY()</f>
        <v>-923</v>
      </c>
      <c r="AQ729" s="58" t="str">
        <f>IF(YEAR(CONTRATOS[[#This Row],[TÉRMINO]])=2024,INT((MONTH(CONTRATOS[[#This Row],[TÉRMINO]])+2)/3),"")</f>
        <v/>
      </c>
      <c r="AR729" s="58"/>
      <c r="AS729" s="58" t="str">
        <f ca="1">IF(TODAY()-AB729&gt;365,"Iniciar Processo de Reajuste","Aguardar anualidade")</f>
        <v>Iniciar Processo de Reajuste</v>
      </c>
      <c r="AT729" s="58" t="str">
        <f>_xlfn.CONCAT(TEXT(B729,"000"),"/",C729)</f>
        <v>097/2023</v>
      </c>
      <c r="AU729" s="58"/>
      <c r="AV729" s="58" t="str" cm="1">
        <f t="array" ref="AV729">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29" s="57" t="str">
        <f>IF(CONTRATOS[[#This Row],[FISCAL DEMANDANTE]]="sem indicação",CONTRATOS[[#This Row],[FISCAL TECNICO]],CONTRATOS[[#This Row],[FISCAL DEMANDANTE]])</f>
        <v>Jose Nasareno de Macedo Silva</v>
      </c>
      <c r="AX729" s="540" t="str" cm="1">
        <f t="array" ref="AX72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29" s="58" t="str">
        <f>_xlfn.CONCAT(CONTRATOS[[#This Row],[ARP ou CONTRATO]],CONTRATOS[[#This Row],[N°ANO]])</f>
        <v>Contrato097/2023</v>
      </c>
      <c r="AZ729" s="293" t="str">
        <f>IF(ISNUMBER(FIND("8.666",AA729)),
"Nos termos da Portaria n° 3.615/2021-GP, a prorrogação de contratos administrativos deverá ser instaurada com antecedência mínima de 60 (sessenta) dias do término da vigência, mediante envio do respectivo expediente à SEADM, via SEI.",
IF(ISNUMBER(FIND("14.133",AA729)),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29" s="556"/>
    </row>
    <row r="730" spans="1:53" ht="60">
      <c r="A730" s="58" t="s">
        <v>2276</v>
      </c>
      <c r="B730" s="57" t="s">
        <v>496</v>
      </c>
      <c r="C730" s="58">
        <v>2023</v>
      </c>
      <c r="D730" s="57" t="s">
        <v>3897</v>
      </c>
      <c r="E730" s="58" t="s">
        <v>1656</v>
      </c>
      <c r="F730" s="59" t="s">
        <v>3307</v>
      </c>
      <c r="G730" s="115" t="s">
        <v>1658</v>
      </c>
      <c r="H730" s="58" t="s">
        <v>132</v>
      </c>
      <c r="I730" s="60" t="s">
        <v>133</v>
      </c>
      <c r="J730" s="61">
        <v>45261</v>
      </c>
      <c r="K730" s="62" t="str">
        <f>TEXT(J730,"DD/MM/AA")</f>
        <v>01/12/23</v>
      </c>
      <c r="L730" s="61">
        <v>45261</v>
      </c>
      <c r="M730" s="63" t="str">
        <f>TEXT(L730,"DD/MM/AA")</f>
        <v>01/12/23</v>
      </c>
      <c r="N730" s="115">
        <f>_xlfn.DAYS(CONTRATOS[[#This Row],[TÉRMINO]],CONTRATOS[[#This Row],[INÍCIO]])</f>
        <v>0</v>
      </c>
      <c r="O730" s="64" t="str">
        <f ca="1">IF(ISBLANK(CONTRATOS[[#This Row],[TÉRMINO]]),"-",IF(ISNUMBER(CONTRATOS[[#This Row],[TÉRMINO]]),IF(CONTRATOS[[#This Row],[TÉRMINO]]&lt;TODAY(),"EXPIRADO",CONTRATOS[[#This Row],[TÉRMINO]]-TODAY()),"INDETERMINADO"))</f>
        <v>EXPIRADO</v>
      </c>
      <c r="P730" s="64" t="str">
        <f ca="1">IF(O730="EXPIRADO","EXPIRADO",(IF(O730&lt;=30,"INFERIOR A 30 DIAS",(IF(O730&lt;=60,"INFERIOR A 60 DIAS",(IF(O730&lt;=90,"INFERIOR A 90 DIAS",(IF(O730&lt;=120,"INFERIOR A 120 DIAS",(IF(O730&lt;150,"INFERIOR A 150 DIAS",(IF(O730=150,"150 DIAS","SUPERIOR A 150 DIAS")))))))))))))</f>
        <v>EXPIRADO</v>
      </c>
      <c r="Q730" s="64" t="str">
        <f ca="1">IF(CONTRATOS[[#This Row],[TÉRMINO]]="","VIGENTE",IF(CONTRATOS[[#This Row],[TÉRMINO]]&gt;=TODAY(),"VIGENTE","EXPIRADO"))</f>
        <v>EXPIRADO</v>
      </c>
      <c r="R730" s="72">
        <v>1193.8699999999999</v>
      </c>
      <c r="S730" s="65" t="s">
        <v>3303</v>
      </c>
      <c r="T730" s="66">
        <f>IF(LEFT(AY730,3)="ARP",
    0,
    IFERROR(VLOOKUP(AY730,'M.11 Contratos execução'!A:V,17,FALSE),0)
)</f>
        <v>0</v>
      </c>
      <c r="U730" s="58" t="s">
        <v>78</v>
      </c>
      <c r="V730" s="58"/>
      <c r="W730" s="96" t="str" cm="1">
        <f t="array" ref="W73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30" s="96">
        <f>CONTRATOS[[#This Row],[VALOR GLOBAL INICIAL]]</f>
        <v>1193.8699999999999</v>
      </c>
      <c r="Y730" s="67"/>
      <c r="AA730" s="58" t="s">
        <v>64</v>
      </c>
      <c r="AB730" s="58"/>
      <c r="AC730" s="58"/>
      <c r="AD730" s="116" t="str">
        <f>IF(CONTRATOS[[#This Row],[DIAS_CONTRATO]]&lt;=1800,"PRAZO LEGAL",IF(CONTRATOS[[#This Row],[DIAS_CONTRATO]]&lt;=2130,"EXCEPCIONAL","EMERGENCIAL"))</f>
        <v>PRAZO LEGAL</v>
      </c>
      <c r="AE730" s="58" t="str">
        <f>YEAR(L730) &amp; " - " &amp; IF(MONTH(L730)&lt;=3, "1º Trimestre", IF(MONTH(L730)&lt;=6, "2º Trimestre", IF(MONTH(L730)&lt;=9, "3º Trimestre", IF(MONTH(L730)&lt;=12, "4º Trimestre"))))</f>
        <v>2023 - 4º Trimestre</v>
      </c>
      <c r="AF730" s="130">
        <f>CONTRATOS[[#This Row],[TÉRMINO]]-60</f>
        <v>45201</v>
      </c>
      <c r="AG730" s="116" t="str">
        <f>IF(Z730="","Sem informação", IF(Z730&lt;=AF730, "Dentro do prazo", "Fora do prazo"))</f>
        <v>Sem informação</v>
      </c>
      <c r="AH730" s="58"/>
      <c r="AJ730" s="58" t="s">
        <v>138</v>
      </c>
      <c r="AK730" s="58" t="s">
        <v>138</v>
      </c>
      <c r="AL730" s="58" t="s">
        <v>69</v>
      </c>
      <c r="AM730" s="115" t="s">
        <v>69</v>
      </c>
      <c r="AN730" s="115" t="s">
        <v>69</v>
      </c>
      <c r="AO730" s="134" t="s">
        <v>2457</v>
      </c>
      <c r="AP730" s="143">
        <f ca="1">CONTRATOS[[#This Row],[TÉRMINO]]-TODAY()</f>
        <v>-913</v>
      </c>
      <c r="AQ730" s="58" t="str">
        <f>IF(YEAR(CONTRATOS[[#This Row],[TÉRMINO]])=2024,INT((MONTH(CONTRATOS[[#This Row],[TÉRMINO]])+2)/3),"")</f>
        <v/>
      </c>
      <c r="AR730" s="58"/>
      <c r="AS730" s="58" t="str">
        <f ca="1">IF(TODAY()-AB730&gt;365,"Iniciar Processo de Reajuste","Aguardar anualidade")</f>
        <v>Iniciar Processo de Reajuste</v>
      </c>
      <c r="AT730" s="58" t="str">
        <f>_xlfn.CONCAT(TEXT(B730,"000"),"/",C730)</f>
        <v>098/2023</v>
      </c>
      <c r="AU730" s="58"/>
      <c r="AV730" s="58" t="str" cm="1">
        <f t="array" ref="AV730">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30" s="57" t="str">
        <f>IF(CONTRATOS[[#This Row],[FISCAL DEMANDANTE]]="sem indicação",CONTRATOS[[#This Row],[FISCAL TECNICO]],CONTRATOS[[#This Row],[FISCAL DEMANDANTE]])</f>
        <v>Jose Nasareno de Macedo Silva</v>
      </c>
      <c r="AX730" s="540" t="str" cm="1">
        <f t="array" ref="AX73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30" s="58" t="str">
        <f>_xlfn.CONCAT(CONTRATOS[[#This Row],[ARP ou CONTRATO]],CONTRATOS[[#This Row],[N°ANO]])</f>
        <v>Contrato098/2023</v>
      </c>
      <c r="AZ730" s="293" t="str">
        <f>IF(ISNUMBER(FIND("8.666",AA730)),
"Nos termos da Portaria n° 3.615/2021-GP, a prorrogação de contratos administrativos deverá ser instaurada com antecedência mínima de 60 (sessenta) dias do término da vigência, mediante envio do respectivo expediente à SEADM, via SEI.",
IF(ISNUMBER(FIND("14.133",AA730)),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30" s="556"/>
    </row>
    <row r="731" spans="1:53" ht="60">
      <c r="A731" s="58" t="s">
        <v>2276</v>
      </c>
      <c r="B731" s="57" t="s">
        <v>549</v>
      </c>
      <c r="C731" s="58">
        <v>2023</v>
      </c>
      <c r="D731" s="57" t="s">
        <v>3898</v>
      </c>
      <c r="E731" s="58" t="s">
        <v>3899</v>
      </c>
      <c r="F731" s="59" t="s">
        <v>3307</v>
      </c>
      <c r="G731" s="115" t="s">
        <v>1658</v>
      </c>
      <c r="H731" s="58" t="s">
        <v>132</v>
      </c>
      <c r="I731" s="60" t="s">
        <v>133</v>
      </c>
      <c r="J731" s="61">
        <v>45261</v>
      </c>
      <c r="K731" s="62" t="str">
        <f>TEXT(J731,"DD/MM/AA")</f>
        <v>01/12/23</v>
      </c>
      <c r="L731" s="61">
        <v>45261</v>
      </c>
      <c r="M731" s="63" t="str">
        <f>TEXT(L731,"DD/MM/AA")</f>
        <v>01/12/23</v>
      </c>
      <c r="N731" s="115">
        <f>_xlfn.DAYS(CONTRATOS[[#This Row],[TÉRMINO]],CONTRATOS[[#This Row],[INÍCIO]])</f>
        <v>0</v>
      </c>
      <c r="O731" s="64" t="str">
        <f ca="1">IF(ISBLANK(CONTRATOS[[#This Row],[TÉRMINO]]),"-",IF(ISNUMBER(CONTRATOS[[#This Row],[TÉRMINO]]),IF(CONTRATOS[[#This Row],[TÉRMINO]]&lt;TODAY(),"EXPIRADO",CONTRATOS[[#This Row],[TÉRMINO]]-TODAY()),"INDETERMINADO"))</f>
        <v>EXPIRADO</v>
      </c>
      <c r="P731" s="64" t="str">
        <f ca="1">IF(O731="EXPIRADO","EXPIRADO",(IF(O731&lt;=30,"INFERIOR A 30 DIAS",(IF(O731&lt;=60,"INFERIOR A 60 DIAS",(IF(O731&lt;=90,"INFERIOR A 90 DIAS",(IF(O731&lt;=120,"INFERIOR A 120 DIAS",(IF(O731&lt;150,"INFERIOR A 150 DIAS",(IF(O731=150,"150 DIAS","SUPERIOR A 150 DIAS")))))))))))))</f>
        <v>EXPIRADO</v>
      </c>
      <c r="Q731" s="64" t="str">
        <f ca="1">IF(CONTRATOS[[#This Row],[TÉRMINO]]="","VIGENTE",IF(CONTRATOS[[#This Row],[TÉRMINO]]&gt;=TODAY(),"VIGENTE","EXPIRADO"))</f>
        <v>EXPIRADO</v>
      </c>
      <c r="R731" s="72">
        <v>1793.67</v>
      </c>
      <c r="S731" s="65" t="s">
        <v>3303</v>
      </c>
      <c r="T731" s="66">
        <f>IF(LEFT(AY731,3)="ARP",
    0,
    IFERROR(VLOOKUP(AY731,'M.11 Contratos execução'!A:V,17,FALSE),0)
)</f>
        <v>0</v>
      </c>
      <c r="U731" s="58" t="s">
        <v>78</v>
      </c>
      <c r="V731" s="58"/>
      <c r="W731" s="96" t="str" cm="1">
        <f t="array" ref="W73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31" s="96">
        <f>R731</f>
        <v>1793.67</v>
      </c>
      <c r="Y731" s="67"/>
      <c r="AA731" s="58" t="s">
        <v>64</v>
      </c>
      <c r="AB731" s="58"/>
      <c r="AC731" s="58"/>
      <c r="AD731" s="116" t="str">
        <f>IF(CONTRATOS[[#This Row],[DIAS_CONTRATO]]&lt;=1800,"PRAZO LEGAL",IF(CONTRATOS[[#This Row],[DIAS_CONTRATO]]&lt;=2130,"EXCEPCIONAL","EMERGENCIAL"))</f>
        <v>PRAZO LEGAL</v>
      </c>
      <c r="AE731" s="58" t="str">
        <f>YEAR(L731) &amp; " - " &amp; IF(MONTH(L731)&lt;=3, "1º Trimestre", IF(MONTH(L731)&lt;=6, "2º Trimestre", IF(MONTH(L731)&lt;=9, "3º Trimestre", IF(MONTH(L731)&lt;=12, "4º Trimestre"))))</f>
        <v>2023 - 4º Trimestre</v>
      </c>
      <c r="AF731" s="130">
        <f>CONTRATOS[[#This Row],[TÉRMINO]]-60</f>
        <v>45201</v>
      </c>
      <c r="AG731" s="116" t="str">
        <f>IF(Z731="","Sem informação", IF(Z731&lt;=AF731, "Dentro do prazo", "Fora do prazo"))</f>
        <v>Sem informação</v>
      </c>
      <c r="AH731" s="58"/>
      <c r="AJ731" s="58" t="s">
        <v>138</v>
      </c>
      <c r="AK731" s="58" t="s">
        <v>138</v>
      </c>
      <c r="AL731" s="58" t="s">
        <v>69</v>
      </c>
      <c r="AM731" s="115" t="s">
        <v>69</v>
      </c>
      <c r="AN731" s="115" t="s">
        <v>69</v>
      </c>
      <c r="AO731" s="134" t="s">
        <v>2457</v>
      </c>
      <c r="AP731" s="143">
        <f ca="1">CONTRATOS[[#This Row],[TÉRMINO]]-TODAY()</f>
        <v>-913</v>
      </c>
      <c r="AQ731" s="58" t="str">
        <f>IF(YEAR(CONTRATOS[[#This Row],[TÉRMINO]])=2024,INT((MONTH(CONTRATOS[[#This Row],[TÉRMINO]])+2)/3),"")</f>
        <v/>
      </c>
      <c r="AR731" s="58"/>
      <c r="AS731" s="58" t="str">
        <f ca="1">IF(TODAY()-AB731&gt;365,"Iniciar Processo de Reajuste","Aguardar anualidade")</f>
        <v>Iniciar Processo de Reajuste</v>
      </c>
      <c r="AT731" s="58" t="str">
        <f>_xlfn.CONCAT(TEXT(B731,"000"),"/",C731)</f>
        <v>102/2023</v>
      </c>
      <c r="AU731" s="58"/>
      <c r="AV731" s="58" t="str" cm="1">
        <f t="array" ref="AV731">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31" s="57" t="str">
        <f>IF(CONTRATOS[[#This Row],[FISCAL DEMANDANTE]]="sem indicação",CONTRATOS[[#This Row],[FISCAL TECNICO]],CONTRATOS[[#This Row],[FISCAL DEMANDANTE]])</f>
        <v>Jose Nasareno de Macedo Silva</v>
      </c>
      <c r="AX731" s="540" t="str" cm="1">
        <f t="array" ref="AX73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31" s="58" t="str">
        <f>_xlfn.CONCAT(CONTRATOS[[#This Row],[ARP ou CONTRATO]],CONTRATOS[[#This Row],[N°ANO]])</f>
        <v>Contrato102/2023</v>
      </c>
      <c r="AZ731" s="293" t="str">
        <f>IF(ISNUMBER(FIND("8.666",AA731)),
"Nos termos da Portaria n° 3.615/2021-GP, a prorrogação de contratos administrativos deverá ser instaurada com antecedência mínima de 60 (sessenta) dias do término da vigência, mediante envio do respectivo expediente à SEADM, via SEI.",
IF(ISNUMBER(FIND("14.133",AA731)),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31" s="556"/>
    </row>
    <row r="732" spans="1:53" ht="60">
      <c r="A732" s="58" t="s">
        <v>2276</v>
      </c>
      <c r="B732" s="57" t="s">
        <v>1411</v>
      </c>
      <c r="C732" s="58">
        <v>2023</v>
      </c>
      <c r="D732" s="57" t="s">
        <v>3900</v>
      </c>
      <c r="E732" s="58" t="s">
        <v>3901</v>
      </c>
      <c r="F732" s="59" t="s">
        <v>3307</v>
      </c>
      <c r="G732" s="115" t="s">
        <v>1658</v>
      </c>
      <c r="H732" s="58" t="s">
        <v>132</v>
      </c>
      <c r="I732" s="60" t="s">
        <v>133</v>
      </c>
      <c r="J732" s="61">
        <v>45257</v>
      </c>
      <c r="K732" s="62" t="str">
        <f>TEXT(J732,"DD/MM/AA")</f>
        <v>27/11/23</v>
      </c>
      <c r="L732" s="61">
        <v>45257</v>
      </c>
      <c r="M732" s="63" t="str">
        <f>TEXT(L732,"DD/MM/AA")</f>
        <v>27/11/23</v>
      </c>
      <c r="N732" s="115">
        <f>_xlfn.DAYS(CONTRATOS[[#This Row],[TÉRMINO]],CONTRATOS[[#This Row],[INÍCIO]])</f>
        <v>0</v>
      </c>
      <c r="O732" s="64" t="str">
        <f ca="1">IF(ISBLANK(CONTRATOS[[#This Row],[TÉRMINO]]),"-",IF(ISNUMBER(CONTRATOS[[#This Row],[TÉRMINO]]),IF(CONTRATOS[[#This Row],[TÉRMINO]]&lt;TODAY(),"EXPIRADO",CONTRATOS[[#This Row],[TÉRMINO]]-TODAY()),"INDETERMINADO"))</f>
        <v>EXPIRADO</v>
      </c>
      <c r="P732" s="64" t="str">
        <f ca="1">IF(O732="EXPIRADO","EXPIRADO",(IF(O732&lt;=30,"INFERIOR A 30 DIAS",(IF(O732&lt;=60,"INFERIOR A 60 DIAS",(IF(O732&lt;=90,"INFERIOR A 90 DIAS",(IF(O732&lt;=120,"INFERIOR A 120 DIAS",(IF(O732&lt;150,"INFERIOR A 150 DIAS",(IF(O732=150,"150 DIAS","SUPERIOR A 150 DIAS")))))))))))))</f>
        <v>EXPIRADO</v>
      </c>
      <c r="Q732" s="64" t="str">
        <f ca="1">IF(CONTRATOS[[#This Row],[TÉRMINO]]="","VIGENTE",IF(CONTRATOS[[#This Row],[TÉRMINO]]&gt;=TODAY(),"VIGENTE","EXPIRADO"))</f>
        <v>EXPIRADO</v>
      </c>
      <c r="R732" s="72">
        <v>807.19</v>
      </c>
      <c r="S732" s="65" t="s">
        <v>3303</v>
      </c>
      <c r="T732" s="66">
        <f>IF(LEFT(AY732,3)="ARP",
    0,
    IFERROR(VLOOKUP(AY732,'M.11 Contratos execução'!A:V,17,FALSE),0)
)</f>
        <v>0</v>
      </c>
      <c r="U732" s="58" t="s">
        <v>78</v>
      </c>
      <c r="V732" s="58"/>
      <c r="W732" s="96" t="str" cm="1">
        <f t="array" ref="W73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32" s="96">
        <f>R732</f>
        <v>807.19</v>
      </c>
      <c r="Y732" s="67"/>
      <c r="AA732" s="58" t="s">
        <v>64</v>
      </c>
      <c r="AB732" s="58"/>
      <c r="AC732" s="58"/>
      <c r="AD732" s="116" t="str">
        <f>IF(CONTRATOS[[#This Row],[DIAS_CONTRATO]]&lt;=1800,"PRAZO LEGAL",IF(CONTRATOS[[#This Row],[DIAS_CONTRATO]]&lt;=2130,"EXCEPCIONAL","EMERGENCIAL"))</f>
        <v>PRAZO LEGAL</v>
      </c>
      <c r="AE732" s="58" t="str">
        <f>YEAR(L732) &amp; " - " &amp; IF(MONTH(L732)&lt;=3, "1º Trimestre", IF(MONTH(L732)&lt;=6, "2º Trimestre", IF(MONTH(L732)&lt;=9, "3º Trimestre", IF(MONTH(L732)&lt;=12, "4º Trimestre"))))</f>
        <v>2023 - 4º Trimestre</v>
      </c>
      <c r="AF732" s="130">
        <f>CONTRATOS[[#This Row],[TÉRMINO]]-60</f>
        <v>45197</v>
      </c>
      <c r="AG732" s="116" t="str">
        <f>IF(Z732="","Sem informação", IF(Z732&lt;=AF732, "Dentro do prazo", "Fora do prazo"))</f>
        <v>Sem informação</v>
      </c>
      <c r="AH732" s="58"/>
      <c r="AJ732" s="58" t="s">
        <v>138</v>
      </c>
      <c r="AK732" s="58" t="s">
        <v>138</v>
      </c>
      <c r="AL732" s="58" t="s">
        <v>69</v>
      </c>
      <c r="AM732" s="115" t="s">
        <v>69</v>
      </c>
      <c r="AN732" s="115" t="s">
        <v>69</v>
      </c>
      <c r="AO732" s="134" t="s">
        <v>2457</v>
      </c>
      <c r="AP732" s="143">
        <f ca="1">CONTRATOS[[#This Row],[TÉRMINO]]-TODAY()</f>
        <v>-917</v>
      </c>
      <c r="AQ732" s="58" t="str">
        <f>IF(YEAR(CONTRATOS[[#This Row],[TÉRMINO]])=2024,INT((MONTH(CONTRATOS[[#This Row],[TÉRMINO]])+2)/3),"")</f>
        <v/>
      </c>
      <c r="AR732" s="58"/>
      <c r="AS732" s="58" t="str">
        <f ca="1">IF(TODAY()-AB732&gt;365,"Iniciar Processo de Reajuste","Aguardar anualidade")</f>
        <v>Iniciar Processo de Reajuste</v>
      </c>
      <c r="AT732" s="58" t="str">
        <f>_xlfn.CONCAT(TEXT(B732,"000"),"/",C732)</f>
        <v>103/2023</v>
      </c>
      <c r="AU732" s="58"/>
      <c r="AV732" s="58" t="str" cm="1">
        <f t="array" ref="AV732">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32" s="57" t="str">
        <f>IF(CONTRATOS[[#This Row],[FISCAL DEMANDANTE]]="sem indicação",CONTRATOS[[#This Row],[FISCAL TECNICO]],CONTRATOS[[#This Row],[FISCAL DEMANDANTE]])</f>
        <v>Jose Nasareno de Macedo Silva</v>
      </c>
      <c r="AX732" s="540" t="str" cm="1">
        <f t="array" ref="AX73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32" s="58" t="str">
        <f>_xlfn.CONCAT(CONTRATOS[[#This Row],[ARP ou CONTRATO]],CONTRATOS[[#This Row],[N°ANO]])</f>
        <v>Contrato103/2023</v>
      </c>
      <c r="AZ732" s="293" t="str">
        <f>IF(ISNUMBER(FIND("8.666",AA732)),
"Nos termos da Portaria n° 3.615/2021-GP, a prorrogação de contratos administrativos deverá ser instaurada com antecedência mínima de 60 (sessenta) dias do término da vigência, mediante envio do respectivo expediente à SEADM, via SEI.",
IF(ISNUMBER(FIND("14.133",AA732)),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32" s="556"/>
    </row>
    <row r="733" spans="1:53" ht="60">
      <c r="A733" s="58" t="s">
        <v>2276</v>
      </c>
      <c r="B733" s="57" t="s">
        <v>725</v>
      </c>
      <c r="C733" s="58">
        <v>2023</v>
      </c>
      <c r="D733" s="57" t="s">
        <v>3902</v>
      </c>
      <c r="E733" s="58" t="s">
        <v>3903</v>
      </c>
      <c r="F733" s="59" t="s">
        <v>3307</v>
      </c>
      <c r="G733" s="115" t="s">
        <v>1658</v>
      </c>
      <c r="H733" s="58" t="s">
        <v>132</v>
      </c>
      <c r="I733" s="60" t="s">
        <v>133</v>
      </c>
      <c r="J733" s="61">
        <v>45261</v>
      </c>
      <c r="K733" s="62" t="str">
        <f>TEXT(J733,"DD/MM/AA")</f>
        <v>01/12/23</v>
      </c>
      <c r="L733" s="61">
        <v>45261</v>
      </c>
      <c r="M733" s="63" t="str">
        <f>TEXT(L733,"DD/MM/AA")</f>
        <v>01/12/23</v>
      </c>
      <c r="N733" s="115">
        <f>_xlfn.DAYS(CONTRATOS[[#This Row],[TÉRMINO]],CONTRATOS[[#This Row],[INÍCIO]])</f>
        <v>0</v>
      </c>
      <c r="O733" s="64" t="str">
        <f ca="1">IF(ISBLANK(CONTRATOS[[#This Row],[TÉRMINO]]),"-",IF(ISNUMBER(CONTRATOS[[#This Row],[TÉRMINO]]),IF(CONTRATOS[[#This Row],[TÉRMINO]]&lt;TODAY(),"EXPIRADO",CONTRATOS[[#This Row],[TÉRMINO]]-TODAY()),"INDETERMINADO"))</f>
        <v>EXPIRADO</v>
      </c>
      <c r="P733" s="64" t="str">
        <f ca="1">IF(O733="EXPIRADO","EXPIRADO",(IF(O733&lt;=30,"INFERIOR A 30 DIAS",(IF(O733&lt;=60,"INFERIOR A 60 DIAS",(IF(O733&lt;=90,"INFERIOR A 90 DIAS",(IF(O733&lt;=120,"INFERIOR A 120 DIAS",(IF(O733&lt;150,"INFERIOR A 150 DIAS",(IF(O733=150,"150 DIAS","SUPERIOR A 150 DIAS")))))))))))))</f>
        <v>EXPIRADO</v>
      </c>
      <c r="Q733" s="64" t="str">
        <f ca="1">IF(CONTRATOS[[#This Row],[TÉRMINO]]="","VIGENTE",IF(CONTRATOS[[#This Row],[TÉRMINO]]&gt;=TODAY(),"VIGENTE","EXPIRADO"))</f>
        <v>EXPIRADO</v>
      </c>
      <c r="R733" s="72">
        <v>1051.1500000000001</v>
      </c>
      <c r="S733" s="65" t="s">
        <v>3303</v>
      </c>
      <c r="T733" s="66">
        <f>IF(LEFT(AY733,3)="ARP",
    0,
    IFERROR(VLOOKUP(AY733,'M.11 Contratos execução'!A:V,17,FALSE),0)
)</f>
        <v>0</v>
      </c>
      <c r="U733" s="58" t="s">
        <v>78</v>
      </c>
      <c r="V733" s="58"/>
      <c r="W733" s="96" t="str" cm="1">
        <f t="array" ref="W73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33" s="96">
        <f>R733</f>
        <v>1051.1500000000001</v>
      </c>
      <c r="Y733" s="67"/>
      <c r="AA733" s="58" t="s">
        <v>64</v>
      </c>
      <c r="AB733" s="58"/>
      <c r="AC733" s="58"/>
      <c r="AD733" s="116" t="str">
        <f>IF(CONTRATOS[[#This Row],[DIAS_CONTRATO]]&lt;=1800,"PRAZO LEGAL",IF(CONTRATOS[[#This Row],[DIAS_CONTRATO]]&lt;=2130,"EXCEPCIONAL","EMERGENCIAL"))</f>
        <v>PRAZO LEGAL</v>
      </c>
      <c r="AE733" s="58" t="str">
        <f>YEAR(L733) &amp; " - " &amp; IF(MONTH(L733)&lt;=3, "1º Trimestre", IF(MONTH(L733)&lt;=6, "2º Trimestre", IF(MONTH(L733)&lt;=9, "3º Trimestre", IF(MONTH(L733)&lt;=12, "4º Trimestre"))))</f>
        <v>2023 - 4º Trimestre</v>
      </c>
      <c r="AF733" s="130">
        <f>CONTRATOS[[#This Row],[TÉRMINO]]-60</f>
        <v>45201</v>
      </c>
      <c r="AG733" s="116" t="str">
        <f>IF(Z733="","Sem informação", IF(Z733&lt;=AF733, "Dentro do prazo", "Fora do prazo"))</f>
        <v>Sem informação</v>
      </c>
      <c r="AH733" s="58"/>
      <c r="AJ733" s="58" t="s">
        <v>138</v>
      </c>
      <c r="AK733" s="58" t="s">
        <v>138</v>
      </c>
      <c r="AL733" s="58" t="s">
        <v>69</v>
      </c>
      <c r="AM733" s="115" t="s">
        <v>69</v>
      </c>
      <c r="AN733" s="115" t="s">
        <v>69</v>
      </c>
      <c r="AO733" s="134" t="s">
        <v>2457</v>
      </c>
      <c r="AP733" s="143">
        <f ca="1">CONTRATOS[[#This Row],[TÉRMINO]]-TODAY()</f>
        <v>-913</v>
      </c>
      <c r="AQ733" s="58" t="str">
        <f>IF(YEAR(CONTRATOS[[#This Row],[TÉRMINO]])=2024,INT((MONTH(CONTRATOS[[#This Row],[TÉRMINO]])+2)/3),"")</f>
        <v/>
      </c>
      <c r="AR733" s="58"/>
      <c r="AS733" s="58" t="str">
        <f ca="1">IF(TODAY()-AB733&gt;365,"Iniciar Processo de Reajuste","Aguardar anualidade")</f>
        <v>Iniciar Processo de Reajuste</v>
      </c>
      <c r="AT733" s="58" t="str">
        <f>_xlfn.CONCAT(TEXT(B733,"000"),"/",C733)</f>
        <v>104/2023</v>
      </c>
      <c r="AU733" s="58"/>
      <c r="AV733" s="58" t="str" cm="1">
        <f t="array" ref="AV733">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33" s="57" t="str">
        <f>IF(CONTRATOS[[#This Row],[FISCAL DEMANDANTE]]="sem indicação",CONTRATOS[[#This Row],[FISCAL TECNICO]],CONTRATOS[[#This Row],[FISCAL DEMANDANTE]])</f>
        <v>Jose Nasareno de Macedo Silva</v>
      </c>
      <c r="AX733" s="540" t="str" cm="1">
        <f t="array" ref="AX73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33" s="58" t="str">
        <f>_xlfn.CONCAT(CONTRATOS[[#This Row],[ARP ou CONTRATO]],CONTRATOS[[#This Row],[N°ANO]])</f>
        <v>Contrato104/2023</v>
      </c>
      <c r="AZ733" s="293" t="str">
        <f>IF(ISNUMBER(FIND("8.666",AA733)),
"Nos termos da Portaria n° 3.615/2021-GP, a prorrogação de contratos administrativos deverá ser instaurada com antecedência mínima de 60 (sessenta) dias do término da vigência, mediante envio do respectivo expediente à SEADM, via SEI.",
IF(ISNUMBER(FIND("14.133",AA733)),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33" s="556"/>
    </row>
    <row r="734" spans="1:53" ht="60">
      <c r="A734" s="58" t="s">
        <v>2276</v>
      </c>
      <c r="B734" s="57" t="s">
        <v>1598</v>
      </c>
      <c r="C734" s="58">
        <v>2023</v>
      </c>
      <c r="D734" s="57" t="s">
        <v>3904</v>
      </c>
      <c r="E734" s="58" t="s">
        <v>3310</v>
      </c>
      <c r="F734" s="59" t="s">
        <v>3905</v>
      </c>
      <c r="G734" s="57" t="s">
        <v>1658</v>
      </c>
      <c r="H734" s="58" t="s">
        <v>132</v>
      </c>
      <c r="I734" s="60" t="s">
        <v>133</v>
      </c>
      <c r="J734" s="61">
        <v>45261</v>
      </c>
      <c r="K734" s="62" t="str">
        <f>TEXT(J734,"DD/MM/AA")</f>
        <v>01/12/23</v>
      </c>
      <c r="L734" s="61">
        <v>45261</v>
      </c>
      <c r="M734" s="63" t="str">
        <f>TEXT(L734,"DD/MM/AA")</f>
        <v>01/12/23</v>
      </c>
      <c r="N734" s="115">
        <f>_xlfn.DAYS(CONTRATOS[[#This Row],[TÉRMINO]],CONTRATOS[[#This Row],[INÍCIO]])</f>
        <v>0</v>
      </c>
      <c r="O734" s="64" t="str">
        <f ca="1">IF(ISBLANK(CONTRATOS[[#This Row],[TÉRMINO]]),"-",IF(ISNUMBER(CONTRATOS[[#This Row],[TÉRMINO]]),IF(CONTRATOS[[#This Row],[TÉRMINO]]&lt;TODAY(),"EXPIRADO",CONTRATOS[[#This Row],[TÉRMINO]]-TODAY()),"INDETERMINADO"))</f>
        <v>EXPIRADO</v>
      </c>
      <c r="P734" s="64" t="str">
        <f ca="1">IF(O734="EXPIRADO","EXPIRADO",(IF(O734&lt;=30,"INFERIOR A 30 DIAS",(IF(O734&lt;=60,"INFERIOR A 60 DIAS",(IF(O734&lt;=90,"INFERIOR A 90 DIAS",(IF(O734&lt;=120,"INFERIOR A 120 DIAS",(IF(O734&lt;150,"INFERIOR A 150 DIAS",(IF(O734=150,"150 DIAS","SUPERIOR A 150 DIAS")))))))))))))</f>
        <v>EXPIRADO</v>
      </c>
      <c r="Q734" s="64" t="str">
        <f ca="1">IF(CONTRATOS[[#This Row],[TÉRMINO]]="","VIGENTE",IF(CONTRATOS[[#This Row],[TÉRMINO]]&gt;=TODAY(),"VIGENTE","EXPIRADO"))</f>
        <v>EXPIRADO</v>
      </c>
      <c r="R734" s="72">
        <v>296.13</v>
      </c>
      <c r="S734" s="65" t="s">
        <v>3303</v>
      </c>
      <c r="T734" s="66">
        <f>IF(LEFT(AY734,3)="ARP",
    0,
    IFERROR(VLOOKUP(AY734,'M.11 Contratos execução'!A:V,17,FALSE),0)
)</f>
        <v>0</v>
      </c>
      <c r="U734" s="58" t="s">
        <v>78</v>
      </c>
      <c r="V734" s="58"/>
      <c r="W734" s="96" t="str" cm="1">
        <f t="array" ref="W73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34" s="96">
        <f>R734</f>
        <v>296.13</v>
      </c>
      <c r="Y734" s="67"/>
      <c r="AA734" s="58" t="s">
        <v>64</v>
      </c>
      <c r="AB734" s="58"/>
      <c r="AC734" s="58"/>
      <c r="AD734" s="116" t="str">
        <f>IF(CONTRATOS[[#This Row],[DIAS_CONTRATO]]&lt;=1800,"PRAZO LEGAL",IF(CONTRATOS[[#This Row],[DIAS_CONTRATO]]&lt;=2130,"EXCEPCIONAL","EMERGENCIAL"))</f>
        <v>PRAZO LEGAL</v>
      </c>
      <c r="AE734" s="58" t="str">
        <f>YEAR(L734) &amp; " - " &amp; IF(MONTH(L734)&lt;=3, "1º Trimestre", IF(MONTH(L734)&lt;=6, "2º Trimestre", IF(MONTH(L734)&lt;=9, "3º Trimestre", IF(MONTH(L734)&lt;=12, "4º Trimestre"))))</f>
        <v>2023 - 4º Trimestre</v>
      </c>
      <c r="AF734" s="130">
        <f>CONTRATOS[[#This Row],[TÉRMINO]]-60</f>
        <v>45201</v>
      </c>
      <c r="AG734" s="116" t="str">
        <f>IF(Z734="","Sem informação", IF(Z734&lt;=AF734, "Dentro do prazo", "Fora do prazo"))</f>
        <v>Sem informação</v>
      </c>
      <c r="AH734" s="58"/>
      <c r="AJ734" s="58" t="s">
        <v>138</v>
      </c>
      <c r="AK734" s="58" t="s">
        <v>138</v>
      </c>
      <c r="AL734" s="58" t="s">
        <v>69</v>
      </c>
      <c r="AM734" s="115" t="s">
        <v>69</v>
      </c>
      <c r="AN734" s="115" t="s">
        <v>69</v>
      </c>
      <c r="AO734" s="134" t="s">
        <v>2457</v>
      </c>
      <c r="AP734" s="143">
        <f ca="1">CONTRATOS[[#This Row],[TÉRMINO]]-TODAY()</f>
        <v>-913</v>
      </c>
      <c r="AQ734" s="58" t="str">
        <f>IF(YEAR(CONTRATOS[[#This Row],[TÉRMINO]])=2024,INT((MONTH(CONTRATOS[[#This Row],[TÉRMINO]])+2)/3),"")</f>
        <v/>
      </c>
      <c r="AR734" s="58"/>
      <c r="AS734" s="58" t="str">
        <f ca="1">IF(TODAY()-AB734&gt;365,"Iniciar Processo de Reajuste","Aguardar anualidade")</f>
        <v>Iniciar Processo de Reajuste</v>
      </c>
      <c r="AT734" s="58" t="str">
        <f>_xlfn.CONCAT(TEXT(B734,"000"),"/",C734)</f>
        <v>099/2023</v>
      </c>
      <c r="AU734" s="58"/>
      <c r="AV734" s="58" t="str" cm="1">
        <f t="array" ref="AV734">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34" s="57" t="str">
        <f>IF(CONTRATOS[[#This Row],[FISCAL DEMANDANTE]]="sem indicação",CONTRATOS[[#This Row],[FISCAL TECNICO]],CONTRATOS[[#This Row],[FISCAL DEMANDANTE]])</f>
        <v>Jose Nasareno de Macedo Silva</v>
      </c>
      <c r="AX734" s="540" t="str" cm="1">
        <f t="array" ref="AX73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34" s="58" t="str">
        <f>_xlfn.CONCAT(CONTRATOS[[#This Row],[ARP ou CONTRATO]],CONTRATOS[[#This Row],[N°ANO]])</f>
        <v>Contrato099/2023</v>
      </c>
      <c r="AZ734" s="293" t="str">
        <f>IF(ISNUMBER(FIND("8.666",AA734)),
"Nos termos da Portaria n° 3.615/2021-GP, a prorrogação de contratos administrativos deverá ser instaurada com antecedência mínima de 60 (sessenta) dias do término da vigência, mediante envio do respectivo expediente à SEADM, via SEI.",
IF(ISNUMBER(FIND("14.133",AA734)),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34" s="556"/>
    </row>
    <row r="735" spans="1:53" ht="60">
      <c r="A735" s="58" t="s">
        <v>2276</v>
      </c>
      <c r="B735" s="57" t="s">
        <v>502</v>
      </c>
      <c r="C735" s="58">
        <v>2023</v>
      </c>
      <c r="D735" s="57" t="s">
        <v>3906</v>
      </c>
      <c r="E735" s="58" t="s">
        <v>3907</v>
      </c>
      <c r="F735" s="59" t="s">
        <v>3905</v>
      </c>
      <c r="G735" s="57" t="s">
        <v>1658</v>
      </c>
      <c r="H735" s="58" t="s">
        <v>132</v>
      </c>
      <c r="I735" s="60" t="s">
        <v>133</v>
      </c>
      <c r="J735" s="61">
        <v>45289</v>
      </c>
      <c r="K735" s="62" t="str">
        <f>TEXT(J735,"DD/MM/AA")</f>
        <v>29/12/23</v>
      </c>
      <c r="L735" s="61">
        <v>45289</v>
      </c>
      <c r="M735" s="63" t="str">
        <f>TEXT(L735,"DD/MM/AA")</f>
        <v>29/12/23</v>
      </c>
      <c r="N735" s="115">
        <f>_xlfn.DAYS(CONTRATOS[[#This Row],[TÉRMINO]],CONTRATOS[[#This Row],[INÍCIO]])</f>
        <v>0</v>
      </c>
      <c r="O735" s="64" t="str">
        <f ca="1">IF(ISBLANK(CONTRATOS[[#This Row],[TÉRMINO]]),"-",IF(ISNUMBER(CONTRATOS[[#This Row],[TÉRMINO]]),IF(CONTRATOS[[#This Row],[TÉRMINO]]&lt;TODAY(),"EXPIRADO",CONTRATOS[[#This Row],[TÉRMINO]]-TODAY()),"INDETERMINADO"))</f>
        <v>EXPIRADO</v>
      </c>
      <c r="P735" s="64" t="str">
        <f ca="1">IF(O735="EXPIRADO","EXPIRADO",(IF(O735&lt;=30,"INFERIOR A 30 DIAS",(IF(O735&lt;=60,"INFERIOR A 60 DIAS",(IF(O735&lt;=90,"INFERIOR A 90 DIAS",(IF(O735&lt;=120,"INFERIOR A 120 DIAS",(IF(O735&lt;150,"INFERIOR A 150 DIAS",(IF(O735=150,"150 DIAS","SUPERIOR A 150 DIAS")))))))))))))</f>
        <v>EXPIRADO</v>
      </c>
      <c r="Q735" s="64" t="str">
        <f ca="1">IF(CONTRATOS[[#This Row],[TÉRMINO]]="","VIGENTE",IF(CONTRATOS[[#This Row],[TÉRMINO]]&gt;=TODAY(),"VIGENTE","EXPIRADO"))</f>
        <v>EXPIRADO</v>
      </c>
      <c r="R735" s="72">
        <v>956.84</v>
      </c>
      <c r="S735" s="65" t="s">
        <v>3303</v>
      </c>
      <c r="T735" s="66">
        <f>IF(LEFT(AY735,3)="ARP",
    0,
    IFERROR(VLOOKUP(AY735,'M.11 Contratos execução'!A:V,17,FALSE),0)
)</f>
        <v>0</v>
      </c>
      <c r="U735" s="58" t="s">
        <v>78</v>
      </c>
      <c r="V735" s="58"/>
      <c r="W735" s="96" t="str" cm="1">
        <f t="array" ref="W73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35" s="96">
        <f>R735</f>
        <v>956.84</v>
      </c>
      <c r="Y735" s="67"/>
      <c r="AA735" s="58" t="s">
        <v>64</v>
      </c>
      <c r="AB735" s="58"/>
      <c r="AC735" s="58"/>
      <c r="AD735" s="116" t="str">
        <f>IF(CONTRATOS[[#This Row],[DIAS_CONTRATO]]&lt;=1800,"PRAZO LEGAL",IF(CONTRATOS[[#This Row],[DIAS_CONTRATO]]&lt;=2130,"EXCEPCIONAL","EMERGENCIAL"))</f>
        <v>PRAZO LEGAL</v>
      </c>
      <c r="AE735" s="58" t="str">
        <f>YEAR(L735) &amp; " - " &amp; IF(MONTH(L735)&lt;=3, "1º Trimestre", IF(MONTH(L735)&lt;=6, "2º Trimestre", IF(MONTH(L735)&lt;=9, "3º Trimestre", IF(MONTH(L735)&lt;=12, "4º Trimestre"))))</f>
        <v>2023 - 4º Trimestre</v>
      </c>
      <c r="AF735" s="130">
        <f>CONTRATOS[[#This Row],[TÉRMINO]]-60</f>
        <v>45229</v>
      </c>
      <c r="AG735" s="116" t="str">
        <f>IF(Z735="","Sem informação", IF(Z735&lt;=AF735, "Dentro do prazo", "Fora do prazo"))</f>
        <v>Sem informação</v>
      </c>
      <c r="AH735" s="58"/>
      <c r="AJ735" s="58" t="s">
        <v>138</v>
      </c>
      <c r="AK735" s="58" t="s">
        <v>138</v>
      </c>
      <c r="AL735" s="58" t="s">
        <v>69</v>
      </c>
      <c r="AM735" s="115" t="s">
        <v>69</v>
      </c>
      <c r="AN735" s="115" t="s">
        <v>69</v>
      </c>
      <c r="AO735" s="134" t="s">
        <v>2457</v>
      </c>
      <c r="AP735" s="143">
        <f ca="1">CONTRATOS[[#This Row],[TÉRMINO]]-TODAY()</f>
        <v>-885</v>
      </c>
      <c r="AQ735" s="58" t="str">
        <f>IF(YEAR(CONTRATOS[[#This Row],[TÉRMINO]])=2024,INT((MONTH(CONTRATOS[[#This Row],[TÉRMINO]])+2)/3),"")</f>
        <v/>
      </c>
      <c r="AR735" s="58"/>
      <c r="AS735" s="58" t="str">
        <f ca="1">IF(TODAY()-AB735&gt;365,"Iniciar Processo de Reajuste","Aguardar anualidade")</f>
        <v>Iniciar Processo de Reajuste</v>
      </c>
      <c r="AT735" s="58" t="str">
        <f>_xlfn.CONCAT(TEXT(B735,"000"),"/",C735)</f>
        <v>100/2023</v>
      </c>
      <c r="AU735" s="58"/>
      <c r="AV735" s="58" t="str" cm="1">
        <f t="array" ref="AV735">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35" s="57" t="str">
        <f>IF(CONTRATOS[[#This Row],[FISCAL DEMANDANTE]]="sem indicação",CONTRATOS[[#This Row],[FISCAL TECNICO]],CONTRATOS[[#This Row],[FISCAL DEMANDANTE]])</f>
        <v>Jose Nasareno de Macedo Silva</v>
      </c>
      <c r="AX735" s="540" t="str" cm="1">
        <f t="array" ref="AX73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35" s="58" t="str">
        <f>_xlfn.CONCAT(CONTRATOS[[#This Row],[ARP ou CONTRATO]],CONTRATOS[[#This Row],[N°ANO]])</f>
        <v>Contrato100/2023</v>
      </c>
      <c r="AZ735" s="293" t="str">
        <f>IF(ISNUMBER(FIND("8.666",AA735)),
"Nos termos da Portaria n° 3.615/2021-GP, a prorrogação de contratos administrativos deverá ser instaurada com antecedência mínima de 60 (sessenta) dias do término da vigência, mediante envio do respectivo expediente à SEADM, via SEI.",
IF(ISNUMBER(FIND("14.133",AA735)),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35" s="556"/>
    </row>
    <row r="736" spans="1:53" ht="60">
      <c r="A736" s="58" t="s">
        <v>2276</v>
      </c>
      <c r="B736" s="57" t="s">
        <v>650</v>
      </c>
      <c r="C736" s="58">
        <v>2023</v>
      </c>
      <c r="D736" s="57" t="s">
        <v>3908</v>
      </c>
      <c r="E736" s="58" t="s">
        <v>3466</v>
      </c>
      <c r="F736" s="59" t="s">
        <v>3905</v>
      </c>
      <c r="G736" s="57" t="s">
        <v>1658</v>
      </c>
      <c r="H736" s="58" t="s">
        <v>132</v>
      </c>
      <c r="I736" s="60" t="s">
        <v>133</v>
      </c>
      <c r="J736" s="61">
        <v>45288</v>
      </c>
      <c r="K736" s="62" t="str">
        <f>TEXT(J736,"DD/MM/AA")</f>
        <v>28/12/23</v>
      </c>
      <c r="L736" s="61">
        <v>45288</v>
      </c>
      <c r="M736" s="63" t="str">
        <f>TEXT(L736,"DD/MM/AA")</f>
        <v>28/12/23</v>
      </c>
      <c r="N736" s="115">
        <f>_xlfn.DAYS(CONTRATOS[[#This Row],[TÉRMINO]],CONTRATOS[[#This Row],[INÍCIO]])</f>
        <v>0</v>
      </c>
      <c r="O736" s="64" t="str">
        <f ca="1">IF(ISBLANK(CONTRATOS[[#This Row],[TÉRMINO]]),"-",IF(ISNUMBER(CONTRATOS[[#This Row],[TÉRMINO]]),IF(CONTRATOS[[#This Row],[TÉRMINO]]&lt;TODAY(),"EXPIRADO",CONTRATOS[[#This Row],[TÉRMINO]]-TODAY()),"INDETERMINADO"))</f>
        <v>EXPIRADO</v>
      </c>
      <c r="P736" s="64" t="str">
        <f ca="1">IF(O736="EXPIRADO","EXPIRADO",(IF(O736&lt;=30,"INFERIOR A 30 DIAS",(IF(O736&lt;=60,"INFERIOR A 60 DIAS",(IF(O736&lt;=90,"INFERIOR A 90 DIAS",(IF(O736&lt;=120,"INFERIOR A 120 DIAS",(IF(O736&lt;150,"INFERIOR A 150 DIAS",(IF(O736=150,"150 DIAS","SUPERIOR A 150 DIAS")))))))))))))</f>
        <v>EXPIRADO</v>
      </c>
      <c r="Q736" s="64" t="str">
        <f ca="1">IF(CONTRATOS[[#This Row],[TÉRMINO]]="","VIGENTE",IF(CONTRATOS[[#This Row],[TÉRMINO]]&gt;=TODAY(),"VIGENTE","EXPIRADO"))</f>
        <v>EXPIRADO</v>
      </c>
      <c r="R736" s="72">
        <v>1316.61</v>
      </c>
      <c r="S736" s="65" t="s">
        <v>3303</v>
      </c>
      <c r="T736" s="66">
        <f>IF(LEFT(AY736,3)="ARP",
    0,
    IFERROR(VLOOKUP(AY736,'M.11 Contratos execução'!A:V,17,FALSE),0)
)</f>
        <v>0</v>
      </c>
      <c r="U736" s="58" t="s">
        <v>78</v>
      </c>
      <c r="V736" s="58"/>
      <c r="W736" s="96" t="str" cm="1">
        <f t="array" ref="W73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36" s="96">
        <f>R736</f>
        <v>1316.61</v>
      </c>
      <c r="Y736" s="67"/>
      <c r="AA736" s="58" t="s">
        <v>64</v>
      </c>
      <c r="AB736" s="58"/>
      <c r="AC736" s="58"/>
      <c r="AD736" s="116" t="str">
        <f>IF(CONTRATOS[[#This Row],[DIAS_CONTRATO]]&lt;=1800,"PRAZO LEGAL",IF(CONTRATOS[[#This Row],[DIAS_CONTRATO]]&lt;=2130,"EXCEPCIONAL","EMERGENCIAL"))</f>
        <v>PRAZO LEGAL</v>
      </c>
      <c r="AE736" s="58" t="str">
        <f>YEAR(L736) &amp; " - " &amp; IF(MONTH(L736)&lt;=3, "1º Trimestre", IF(MONTH(L736)&lt;=6, "2º Trimestre", IF(MONTH(L736)&lt;=9, "3º Trimestre", IF(MONTH(L736)&lt;=12, "4º Trimestre"))))</f>
        <v>2023 - 4º Trimestre</v>
      </c>
      <c r="AF736" s="130">
        <f>CONTRATOS[[#This Row],[TÉRMINO]]-60</f>
        <v>45228</v>
      </c>
      <c r="AG736" s="116" t="str">
        <f>IF(Z736="","Sem informação", IF(Z736&lt;=AF736, "Dentro do prazo", "Fora do prazo"))</f>
        <v>Sem informação</v>
      </c>
      <c r="AH736" s="58"/>
      <c r="AJ736" s="58" t="s">
        <v>138</v>
      </c>
      <c r="AK736" s="58" t="s">
        <v>138</v>
      </c>
      <c r="AL736" s="58" t="s">
        <v>69</v>
      </c>
      <c r="AM736" s="115" t="s">
        <v>69</v>
      </c>
      <c r="AN736" s="115" t="s">
        <v>69</v>
      </c>
      <c r="AO736" s="134" t="s">
        <v>2457</v>
      </c>
      <c r="AP736" s="143">
        <f ca="1">CONTRATOS[[#This Row],[TÉRMINO]]-TODAY()</f>
        <v>-886</v>
      </c>
      <c r="AQ736" s="58" t="str">
        <f>IF(YEAR(CONTRATOS[[#This Row],[TÉRMINO]])=2024,INT((MONTH(CONTRATOS[[#This Row],[TÉRMINO]])+2)/3),"")</f>
        <v/>
      </c>
      <c r="AR736" s="58"/>
      <c r="AS736" s="58" t="str">
        <f ca="1">IF(TODAY()-AB736&gt;365,"Iniciar Processo de Reajuste","Aguardar anualidade")</f>
        <v>Iniciar Processo de Reajuste</v>
      </c>
      <c r="AT736" s="58" t="str">
        <f>_xlfn.CONCAT(TEXT(B736,"000"),"/",C736)</f>
        <v>107/2023</v>
      </c>
      <c r="AU736" s="58"/>
      <c r="AV736" s="58" t="str" cm="1">
        <f t="array" ref="AV736">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36" s="57" t="str">
        <f>IF(CONTRATOS[[#This Row],[FISCAL DEMANDANTE]]="sem indicação",CONTRATOS[[#This Row],[FISCAL TECNICO]],CONTRATOS[[#This Row],[FISCAL DEMANDANTE]])</f>
        <v>Jose Nasareno de Macedo Silva</v>
      </c>
      <c r="AX736" s="540" t="str" cm="1">
        <f t="array" ref="AX73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36" s="58" t="str">
        <f>_xlfn.CONCAT(CONTRATOS[[#This Row],[ARP ou CONTRATO]],CONTRATOS[[#This Row],[N°ANO]])</f>
        <v>Contrato107/2023</v>
      </c>
      <c r="AZ736" s="293" t="str">
        <f>IF(ISNUMBER(FIND("8.666",AA736)),
"Nos termos da Portaria n° 3.615/2021-GP, a prorrogação de contratos administrativos deverá ser instaurada com antecedência mínima de 60 (sessenta) dias do término da vigência, mediante envio do respectivo expediente à SEADM, via SEI.",
IF(ISNUMBER(FIND("14.133",AA736)),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36" s="556"/>
    </row>
    <row r="737" spans="1:53" ht="60">
      <c r="A737" s="58" t="s">
        <v>2276</v>
      </c>
      <c r="B737" s="57" t="s">
        <v>787</v>
      </c>
      <c r="C737" s="58">
        <v>2023</v>
      </c>
      <c r="D737" s="57" t="s">
        <v>3909</v>
      </c>
      <c r="E737" s="58" t="s">
        <v>3910</v>
      </c>
      <c r="F737" s="59" t="s">
        <v>3905</v>
      </c>
      <c r="G737" s="57" t="s">
        <v>1658</v>
      </c>
      <c r="H737" s="58" t="s">
        <v>132</v>
      </c>
      <c r="I737" s="60" t="s">
        <v>133</v>
      </c>
      <c r="J737" s="61">
        <v>45289</v>
      </c>
      <c r="K737" s="62" t="str">
        <f>TEXT(J737,"DD/MM/AA")</f>
        <v>29/12/23</v>
      </c>
      <c r="L737" s="61">
        <v>45289</v>
      </c>
      <c r="M737" s="63" t="str">
        <f>TEXT(L737,"DD/MM/AA")</f>
        <v>29/12/23</v>
      </c>
      <c r="N737" s="115">
        <f>_xlfn.DAYS(CONTRATOS[[#This Row],[TÉRMINO]],CONTRATOS[[#This Row],[INÍCIO]])</f>
        <v>0</v>
      </c>
      <c r="O737" s="64" t="str">
        <f ca="1">IF(ISBLANK(CONTRATOS[[#This Row],[TÉRMINO]]),"-",IF(ISNUMBER(CONTRATOS[[#This Row],[TÉRMINO]]),IF(CONTRATOS[[#This Row],[TÉRMINO]]&lt;TODAY(),"EXPIRADO",CONTRATOS[[#This Row],[TÉRMINO]]-TODAY()),"INDETERMINADO"))</f>
        <v>EXPIRADO</v>
      </c>
      <c r="P737" s="64" t="str">
        <f ca="1">IF(O737="EXPIRADO","EXPIRADO",(IF(O737&lt;=30,"INFERIOR A 30 DIAS",(IF(O737&lt;=60,"INFERIOR A 60 DIAS",(IF(O737&lt;=90,"INFERIOR A 90 DIAS",(IF(O737&lt;=120,"INFERIOR A 120 DIAS",(IF(O737&lt;150,"INFERIOR A 150 DIAS",(IF(O737=150,"150 DIAS","SUPERIOR A 150 DIAS")))))))))))))</f>
        <v>EXPIRADO</v>
      </c>
      <c r="Q737" s="64" t="str">
        <f ca="1">IF(CONTRATOS[[#This Row],[TÉRMINO]]="","VIGENTE",IF(CONTRATOS[[#This Row],[TÉRMINO]]&gt;=TODAY(),"VIGENTE","EXPIRADO"))</f>
        <v>EXPIRADO</v>
      </c>
      <c r="R737" s="72">
        <v>1227.3699999999999</v>
      </c>
      <c r="S737" s="65" t="s">
        <v>3303</v>
      </c>
      <c r="T737" s="66">
        <f>IF(LEFT(AY737,3)="ARP",
    0,
    IFERROR(VLOOKUP(AY737,'M.11 Contratos execução'!A:V,17,FALSE),0)
)</f>
        <v>0</v>
      </c>
      <c r="U737" s="58" t="s">
        <v>78</v>
      </c>
      <c r="V737" s="167"/>
      <c r="W737" s="96" t="str" cm="1">
        <f t="array" ref="W73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37" s="96">
        <f>R737</f>
        <v>1227.3699999999999</v>
      </c>
      <c r="Y737" s="67"/>
      <c r="Z737" s="158"/>
      <c r="AA737" s="58" t="s">
        <v>64</v>
      </c>
      <c r="AB737" s="58"/>
      <c r="AC737" s="58"/>
      <c r="AD737" s="289" t="str">
        <f>IF(CONTRATOS[[#This Row],[DIAS_CONTRATO]]&lt;=1800,"PRAZO LEGAL",IF(CONTRATOS[[#This Row],[DIAS_CONTRATO]]&lt;=2130,"EXCEPCIONAL","EMERGENCIAL"))</f>
        <v>PRAZO LEGAL</v>
      </c>
      <c r="AE737" s="116" t="str">
        <f>YEAR(L737) &amp; " - " &amp; IF(MONTH(L737)&lt;=3, "1º Trimestre", IF(MONTH(L737)&lt;=6, "2º Trimestre", IF(MONTH(L737)&lt;=9, "3º Trimestre", IF(MONTH(L737)&lt;=12, "4º Trimestre"))))</f>
        <v>2023 - 4º Trimestre</v>
      </c>
      <c r="AF737" s="130">
        <f>CONTRATOS[[#This Row],[TÉRMINO]]-60</f>
        <v>45229</v>
      </c>
      <c r="AG737" s="116" t="str">
        <f>IF(Z737="","Sem informação", IF(Z737&lt;=AF737, "Dentro do prazo", "Fora do prazo"))</f>
        <v>Sem informação</v>
      </c>
      <c r="AH737" s="58"/>
      <c r="AJ737" s="58" t="s">
        <v>3911</v>
      </c>
      <c r="AK737" s="58" t="s">
        <v>138</v>
      </c>
      <c r="AL737" s="58" t="s">
        <v>69</v>
      </c>
      <c r="AM737" s="115" t="s">
        <v>69</v>
      </c>
      <c r="AN737" s="115" t="s">
        <v>69</v>
      </c>
      <c r="AO737" s="134" t="s">
        <v>2457</v>
      </c>
      <c r="AP737" s="143">
        <f ca="1">CONTRATOS[[#This Row],[TÉRMINO]]-TODAY()</f>
        <v>-885</v>
      </c>
      <c r="AQ737" s="58" t="str">
        <f>IF(YEAR(CONTRATOS[[#This Row],[TÉRMINO]])=2024,INT((MONTH(CONTRATOS[[#This Row],[TÉRMINO]])+2)/3),"")</f>
        <v/>
      </c>
      <c r="AR737" s="58"/>
      <c r="AS737" s="58" t="str">
        <f ca="1">IF(TODAY()-AB737&gt;365,"Iniciar Processo de Reajuste","Aguardar anualidade")</f>
        <v>Iniciar Processo de Reajuste</v>
      </c>
      <c r="AT737" s="58" t="str">
        <f>_xlfn.CONCAT(TEXT(B737,"000"),"/",C737)</f>
        <v>116/2023</v>
      </c>
      <c r="AU737" s="58"/>
      <c r="AV737" s="58" t="str" cm="1">
        <f t="array" ref="AV737">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37" s="57" t="str">
        <f>IF(CONTRATOS[[#This Row],[FISCAL DEMANDANTE]]="sem indicação",CONTRATOS[[#This Row],[FISCAL TECNICO]],CONTRATOS[[#This Row],[FISCAL DEMANDANTE]])</f>
        <v>Jose Nasareno de Macedo Silva</v>
      </c>
      <c r="AX737" s="540" t="str" cm="1">
        <f t="array" ref="AX73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37" s="58" t="str">
        <f>_xlfn.CONCAT(CONTRATOS[[#This Row],[ARP ou CONTRATO]],CONTRATOS[[#This Row],[N°ANO]])</f>
        <v>Contrato116/2023</v>
      </c>
      <c r="AZ737" s="293" t="str">
        <f>IF(ISNUMBER(FIND("8.666",AA737)),
"Nos termos da Portaria n° 3.615/2021-GP, a prorrogação de contratos administrativos deverá ser instaurada com antecedência mínima de 60 (sessenta) dias do término da vigência, mediante envio do respectivo expediente à SEADM, via SEI.",
IF(ISNUMBER(FIND("14.133",AA737)),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37" s="556"/>
    </row>
    <row r="738" spans="1:53" ht="60">
      <c r="A738" s="58" t="s">
        <v>71</v>
      </c>
      <c r="B738" s="195" t="s">
        <v>1071</v>
      </c>
      <c r="C738" s="194">
        <v>2023</v>
      </c>
      <c r="D738" s="195" t="s">
        <v>3912</v>
      </c>
      <c r="E738" s="194" t="s">
        <v>798</v>
      </c>
      <c r="F738" s="196" t="s">
        <v>3913</v>
      </c>
      <c r="G738" s="195" t="s">
        <v>122</v>
      </c>
      <c r="H738" s="194" t="s">
        <v>58</v>
      </c>
      <c r="I738" s="194" t="s">
        <v>3914</v>
      </c>
      <c r="J738" s="197">
        <v>45050</v>
      </c>
      <c r="K738" s="198" t="str">
        <f>TEXT(J738,"DD/MM/AA")</f>
        <v>04/05/23</v>
      </c>
      <c r="L738" s="197">
        <v>45416</v>
      </c>
      <c r="M738" s="199" t="str">
        <f>TEXT(L738,"DD/MM/AA")</f>
        <v>04/05/24</v>
      </c>
      <c r="N738" s="198">
        <f>_xlfn.DAYS(CONTRATOS[[#This Row],[TÉRMINO]],CONTRATOS[[#This Row],[INÍCIO]])</f>
        <v>366</v>
      </c>
      <c r="O738" s="200" t="str">
        <f ca="1">IF(ISBLANK(CONTRATOS[[#This Row],[TÉRMINO]]),"-",IF(ISNUMBER(CONTRATOS[[#This Row],[TÉRMINO]]),IF(CONTRATOS[[#This Row],[TÉRMINO]]&lt;TODAY(),"EXPIRADO",CONTRATOS[[#This Row],[TÉRMINO]]-TODAY()),"INDETERMINADO"))</f>
        <v>EXPIRADO</v>
      </c>
      <c r="P738" s="200" t="str">
        <f ca="1">IF(O738="EXPIRADO","EXPIRADO",(IF(O738&lt;=30,"INFERIOR A 30 DIAS",(IF(O738&lt;=60,"INFERIOR A 60 DIAS",(IF(O738&lt;=90,"INFERIOR A 90 DIAS",(IF(O738&lt;=120,"INFERIOR A 120 DIAS",(IF(O738&lt;150,"INFERIOR A 150 DIAS",(IF(O738=150,"150 DIAS","SUPERIOR A 150 DIAS")))))))))))))</f>
        <v>EXPIRADO</v>
      </c>
      <c r="Q738" s="200" t="str">
        <f ca="1">IF(CONTRATOS[[#This Row],[TÉRMINO]]="","VIGENTE",IF(CONTRATOS[[#This Row],[TÉRMINO]]&gt;=TODAY(),"VIGENTE","EXPIRADO"))</f>
        <v>EXPIRADO</v>
      </c>
      <c r="R738" s="304">
        <v>73625</v>
      </c>
      <c r="S738" s="257" t="s">
        <v>60</v>
      </c>
      <c r="T738" s="66">
        <f>IF(LEFT(AY738,3)="ARP",
    0,
    IFERROR(VLOOKUP(AY738,'M.11 Contratos execução'!A:V,17,FALSE),0)
)</f>
        <v>0</v>
      </c>
      <c r="U738" s="58" t="s">
        <v>61</v>
      </c>
      <c r="V738" s="201" t="s">
        <v>3915</v>
      </c>
      <c r="W738" s="96" cm="1">
        <f t="array" ref="W73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38" s="96">
        <f>R738</f>
        <v>73625</v>
      </c>
      <c r="Y738" s="202"/>
      <c r="Z738" s="203"/>
      <c r="AA738" s="58" t="s">
        <v>64</v>
      </c>
      <c r="AB738" s="194"/>
      <c r="AC738" s="194"/>
      <c r="AD738" s="204" t="str">
        <f>IF(CONTRATOS[[#This Row],[DIAS_CONTRATO]]&lt;=1800,"PRAZO LEGAL",IF(CONTRATOS[[#This Row],[DIAS_CONTRATO]]&lt;=2130,"EXCEPCIONAL","EMERGENCIAL"))</f>
        <v>PRAZO LEGAL</v>
      </c>
      <c r="AE738" s="194" t="str">
        <f>YEAR(L738) &amp; " - " &amp; IF(MONTH(L738)&lt;=3, "1º Trimestre", IF(MONTH(L738)&lt;=6, "2º Trimestre", IF(MONTH(L738)&lt;=9, "3º Trimestre", IF(MONTH(L738)&lt;=12, "4º Trimestre"))))</f>
        <v>2024 - 2º Trimestre</v>
      </c>
      <c r="AF738" s="197">
        <f>CONTRATOS[[#This Row],[TÉRMINO]]-60</f>
        <v>45356</v>
      </c>
      <c r="AG738" s="116" t="str">
        <f>IF(Z738="","Sem informação", IF(Z738&lt;=AF738, "Dentro do prazo", "Fora do prazo"))</f>
        <v>Sem informação</v>
      </c>
      <c r="AH738" s="194" t="s">
        <v>1306</v>
      </c>
      <c r="AI738" s="194"/>
      <c r="AJ738" s="194" t="s">
        <v>3916</v>
      </c>
      <c r="AK738" s="194" t="s">
        <v>622</v>
      </c>
      <c r="AL738" s="194" t="s">
        <v>624</v>
      </c>
      <c r="AM738" s="194" t="s">
        <v>69</v>
      </c>
      <c r="AN738" s="194" t="s">
        <v>69</v>
      </c>
      <c r="AO738" s="205" t="s">
        <v>2332</v>
      </c>
      <c r="AP738" s="206">
        <f ca="1">CONTRATOS[[#This Row],[TÉRMINO]]-TODAY()</f>
        <v>-758</v>
      </c>
      <c r="AQ738" s="194">
        <f>IF(YEAR(CONTRATOS[[#This Row],[TÉRMINO]])=2024,INT((MONTH(CONTRATOS[[#This Row],[TÉRMINO]])+2)/3),"")</f>
        <v>2</v>
      </c>
      <c r="AR738" s="194"/>
      <c r="AS738" s="58" t="str">
        <f ca="1">IF(TODAY()-AB738&gt;365,"Iniciar Processo de Reajuste","Aguardar anualidade")</f>
        <v>Iniciar Processo de Reajuste</v>
      </c>
      <c r="AT738" s="58" t="str">
        <f>_xlfn.CONCAT(TEXT(B738,"000"),"/",C738)</f>
        <v>006/2023</v>
      </c>
      <c r="AU738" s="58"/>
      <c r="AV738" s="58" t="str" cm="1">
        <f t="array" ref="AV738">IF(CONTRATOS[[#This Row],[NOME DO FISCAL ]]="Sem indicação",
   CONTRATOS[[#This Row],[NOME DO FISCAL ]],
   _xlfn.LET(
      _xlpm.s, " "&amp;TRIM(CONTRATOS[[#This Row],[NOME DO FISCAL ]]),
      _xlpm.n, LEN(_xlpm.s)-1,
      _xlpm.idx, _xlfn.SEQUENCE(1,_xlpm.n),
      _xlpm.letras, IF(MID(_xlpm.s,_xlpm.idx,1)=" ", MID(_xlpm.s,_xlpm.idx+1,1), ""),
      _xlfn.TEXTJOIN("",TRUE,_xlpm.letras)
   )
)</f>
        <v>RdCAOB</v>
      </c>
      <c r="AW738" s="57" t="str">
        <f>IF(CONTRATOS[[#This Row],[FISCAL DEMANDANTE]]="sem indicação",CONTRATOS[[#This Row],[FISCAL TECNICO]],CONTRATOS[[#This Row],[FISCAL DEMANDANTE]])</f>
        <v>Rita de Cássia Araújo Oliveira Barata</v>
      </c>
      <c r="AX738" s="540" cm="1">
        <f t="array" ref="AX73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738" s="58" t="str">
        <f>_xlfn.CONCAT(CONTRATOS[[#This Row],[ARP ou CONTRATO]],CONTRATOS[[#This Row],[N°ANO]])</f>
        <v>ARP006/2023</v>
      </c>
      <c r="AZ738" s="293" t="str">
        <f>IF(ISNUMBER(FIND("8.666",AA738)),
"Nos termos da Portaria n° 3.615/2021-GP, a prorrogação de contratos administrativos deverá ser instaurada com antecedência mínima de 60 (sessenta) dias do término da vigência, mediante envio do respectivo expediente à SEADM, via SEI.",
IF(ISNUMBER(FIND("14.133",AA738)),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38" s="556"/>
    </row>
    <row r="739" spans="1:53" ht="72">
      <c r="A739" s="58" t="s">
        <v>2276</v>
      </c>
      <c r="B739" s="57" t="s">
        <v>606</v>
      </c>
      <c r="C739" s="69">
        <v>2021</v>
      </c>
      <c r="D739" s="57" t="s">
        <v>3917</v>
      </c>
      <c r="E739" s="58" t="s">
        <v>2747</v>
      </c>
      <c r="F739" s="59" t="s">
        <v>3918</v>
      </c>
      <c r="G739" s="115" t="s">
        <v>144</v>
      </c>
      <c r="H739" s="58" t="s">
        <v>58</v>
      </c>
      <c r="I739" s="60" t="s">
        <v>3426</v>
      </c>
      <c r="J739" s="61">
        <v>44540</v>
      </c>
      <c r="K739" s="62" t="str">
        <f>TEXT(J739,"DD/MM/AA")</f>
        <v>10/12/21</v>
      </c>
      <c r="L739" s="61">
        <v>44905</v>
      </c>
      <c r="M739" s="63" t="str">
        <f>TEXT(L739,"DD/MM/AA")</f>
        <v>10/12/22</v>
      </c>
      <c r="N739" s="62">
        <f>_xlfn.DAYS(CONTRATOS[[#This Row],[TÉRMINO]],CONTRATOS[[#This Row],[INÍCIO]])</f>
        <v>365</v>
      </c>
      <c r="O739" s="64" t="str">
        <f ca="1">IF(ISBLANK(CONTRATOS[[#This Row],[TÉRMINO]]),"-",IF(ISNUMBER(CONTRATOS[[#This Row],[TÉRMINO]]),IF(CONTRATOS[[#This Row],[TÉRMINO]]&lt;TODAY(),"EXPIRADO",CONTRATOS[[#This Row],[TÉRMINO]]-TODAY()),"INDETERMINADO"))</f>
        <v>EXPIRADO</v>
      </c>
      <c r="P739" s="64" t="str">
        <f ca="1">IF(O739="EXPIRADO","EXPIRADO",(IF(O739&lt;=30,"INFERIOR A 30 DIAS",(IF(O739&lt;=60,"INFERIOR A 60 DIAS",(IF(O739&lt;=90,"INFERIOR A 90 DIAS",(IF(O739&lt;=120,"INFERIOR A 120 DIAS",(IF(O739&lt;150,"INFERIOR A 150 DIAS",(IF(O739=150,"150 DIAS","SUPERIOR A 150 DIAS")))))))))))))</f>
        <v>EXPIRADO</v>
      </c>
      <c r="Q739" s="64" t="str">
        <f ca="1">IF(CONTRATOS[[#This Row],[TÉRMINO]]="","VIGENTE",IF(CONTRATOS[[#This Row],[TÉRMINO]]&gt;=TODAY(),"VIGENTE","EXPIRADO"))</f>
        <v>EXPIRADO</v>
      </c>
      <c r="R739" s="72">
        <v>905000</v>
      </c>
      <c r="S739" s="65" t="s">
        <v>60</v>
      </c>
      <c r="T739" s="66">
        <f>IF(LEFT(AY739,3)="ARP",
    0,
    IFERROR(VLOOKUP(AY739,'M.11 Contratos execução'!A:V,17,FALSE),0)
)</f>
        <v>0</v>
      </c>
      <c r="U739" s="58" t="s">
        <v>98</v>
      </c>
      <c r="V739" s="58" t="s">
        <v>3919</v>
      </c>
      <c r="W739" s="96" t="str" cm="1">
        <f t="array" ref="W73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39" s="96">
        <f>R739</f>
        <v>905000</v>
      </c>
      <c r="Y739" s="67" t="s">
        <v>3920</v>
      </c>
      <c r="Z739" s="158"/>
      <c r="AA739" s="58" t="s">
        <v>64</v>
      </c>
      <c r="AB739" s="58"/>
      <c r="AC739" s="58"/>
      <c r="AD739" s="58" t="str">
        <f>IF(CONTRATOS[[#This Row],[DIAS_CONTRATO]]&lt;=1800,"PRAZO LEGAL",IF(CONTRATOS[[#This Row],[DIAS_CONTRATO]]&lt;=2130,"EXCEPCIONAL","EMERGENCIAL"))</f>
        <v>PRAZO LEGAL</v>
      </c>
      <c r="AE739" s="58" t="str">
        <f>YEAR(L739) &amp; " - " &amp; IF(MONTH(L739)&lt;=3, "1º Trimestre", IF(MONTH(L739)&lt;=6, "2º Trimestre", IF(MONTH(L739)&lt;=9, "3º Trimestre", IF(MONTH(L739)&lt;=12, "4º Trimestre"))))</f>
        <v>2022 - 4º Trimestre</v>
      </c>
      <c r="AF739" s="61">
        <f>CONTRATOS[[#This Row],[TÉRMINO]]-60</f>
        <v>44845</v>
      </c>
      <c r="AG739" s="116" t="str">
        <f>IF(Z739="","Sem informação", IF(Z739&lt;=AF739, "Dentro do prazo", "Fora do prazo"))</f>
        <v>Sem informação</v>
      </c>
      <c r="AH739" s="58" t="s">
        <v>1306</v>
      </c>
      <c r="AJ739" s="58" t="s">
        <v>722</v>
      </c>
      <c r="AK739" s="58" t="s">
        <v>3430</v>
      </c>
      <c r="AL739" s="58" t="s">
        <v>87</v>
      </c>
      <c r="AM739" s="115" t="s">
        <v>69</v>
      </c>
      <c r="AN739" s="115" t="s">
        <v>69</v>
      </c>
      <c r="AO739" s="172" t="s">
        <v>3431</v>
      </c>
      <c r="AP739" s="143">
        <f ca="1">CONTRATOS[[#This Row],[TÉRMINO]]-TODAY()</f>
        <v>-1269</v>
      </c>
      <c r="AQ739" s="58" t="str">
        <f>IF(YEAR(CONTRATOS[[#This Row],[TÉRMINO]])=2024,INT((MONTH(CONTRATOS[[#This Row],[TÉRMINO]])+2)/3),"")</f>
        <v/>
      </c>
      <c r="AR739" s="58"/>
      <c r="AS739" s="58" t="str">
        <f ca="1">IF(TODAY()-AB739&gt;365,"Iniciar Processo de Reajuste","Aguardar anualidade")</f>
        <v>Iniciar Processo de Reajuste</v>
      </c>
      <c r="AT739" s="58" t="str">
        <f>_xlfn.CONCAT(TEXT(B739,"000"),"/",C739)</f>
        <v>087/2021</v>
      </c>
      <c r="AU739" s="58"/>
      <c r="AV739" s="58" t="str" cm="1">
        <f t="array" ref="AV739">IF(CONTRATOS[[#This Row],[NOME DO FISCAL ]]="Sem indicação",
   CONTRATOS[[#This Row],[NOME DO FISCAL ]],
   _xlfn.LET(
      _xlpm.s, " "&amp;TRIM(CONTRATOS[[#This Row],[NOME DO FISCAL ]]),
      _xlpm.n, LEN(_xlpm.s)-1,
      _xlpm.idx, _xlfn.SEQUENCE(1,_xlpm.n),
      _xlpm.letras, IF(MID(_xlpm.s,_xlpm.idx,1)=" ", MID(_xlpm.s,_xlpm.idx+1,1), ""),
      _xlfn.TEXTJOIN("",TRUE,_xlpm.letras)
   )
)</f>
        <v>FMF</v>
      </c>
      <c r="AW739" s="57" t="str">
        <f>IF(CONTRATOS[[#This Row],[FISCAL DEMANDANTE]]="sem indicação",CONTRATOS[[#This Row],[FISCAL TECNICO]],CONTRATOS[[#This Row],[FISCAL DEMANDANTE]])</f>
        <v>Felipe Moraes Freitas</v>
      </c>
      <c r="AX739" s="540" t="str" cm="1">
        <f t="array" ref="AX73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39" s="58" t="str">
        <f>_xlfn.CONCAT(CONTRATOS[[#This Row],[ARP ou CONTRATO]],CONTRATOS[[#This Row],[N°ANO]])</f>
        <v>Contrato087/2021</v>
      </c>
      <c r="AZ739" s="293" t="str">
        <f>IF(ISNUMBER(FIND("8.666",AA739)),
"Nos termos da Portaria n° 3.615/2021-GP, a prorrogação de contratos administrativos deverá ser instaurada com antecedência mínima de 60 (sessenta) dias do término da vigência, mediante envio do respectivo expediente à SEADM, via SEI.",
IF(ISNUMBER(FIND("14.133",AA739)),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39" s="556"/>
    </row>
    <row r="740" spans="1:53" ht="60.75">
      <c r="A740" s="58" t="s">
        <v>71</v>
      </c>
      <c r="B740" s="195" t="s">
        <v>1025</v>
      </c>
      <c r="C740" s="194">
        <v>2023</v>
      </c>
      <c r="D740" s="195" t="s">
        <v>2820</v>
      </c>
      <c r="E740" s="194" t="s">
        <v>3921</v>
      </c>
      <c r="F740" s="196" t="s">
        <v>3922</v>
      </c>
      <c r="G740" s="195" t="s">
        <v>76</v>
      </c>
      <c r="H740" s="194" t="s">
        <v>58</v>
      </c>
      <c r="I740" s="194" t="s">
        <v>3923</v>
      </c>
      <c r="J740" s="197">
        <v>45062</v>
      </c>
      <c r="K740" s="198" t="str">
        <f>TEXT(J740,"DD/MM/AA")</f>
        <v>16/05/23</v>
      </c>
      <c r="L740" s="197">
        <v>45428</v>
      </c>
      <c r="M740" s="199" t="str">
        <f>TEXT(L740,"DD/MM/AA")</f>
        <v>16/05/24</v>
      </c>
      <c r="N740" s="198">
        <f>_xlfn.DAYS(CONTRATOS[[#This Row],[TÉRMINO]],CONTRATOS[[#This Row],[INÍCIO]])</f>
        <v>366</v>
      </c>
      <c r="O740" s="200" t="str">
        <f ca="1">IF(ISBLANK(CONTRATOS[[#This Row],[TÉRMINO]]),"-",IF(ISNUMBER(CONTRATOS[[#This Row],[TÉRMINO]]),IF(CONTRATOS[[#This Row],[TÉRMINO]]&lt;TODAY(),"EXPIRADO",CONTRATOS[[#This Row],[TÉRMINO]]-TODAY()),"INDETERMINADO"))</f>
        <v>EXPIRADO</v>
      </c>
      <c r="P740" s="200" t="str">
        <f ca="1">IF(O740="EXPIRADO","EXPIRADO",(IF(O740&lt;=30,"INFERIOR A 30 DIAS",(IF(O740&lt;=60,"INFERIOR A 60 DIAS",(IF(O740&lt;=90,"INFERIOR A 90 DIAS",(IF(O740&lt;=120,"INFERIOR A 120 DIAS",(IF(O740&lt;150,"INFERIOR A 150 DIAS",(IF(O740=150,"150 DIAS","SUPERIOR A 150 DIAS")))))))))))))</f>
        <v>EXPIRADO</v>
      </c>
      <c r="Q740" s="200" t="str">
        <f ca="1">IF(CONTRATOS[[#This Row],[TÉRMINO]]="","VIGENTE",IF(CONTRATOS[[#This Row],[TÉRMINO]]&gt;=TODAY(),"VIGENTE","EXPIRADO"))</f>
        <v>EXPIRADO</v>
      </c>
      <c r="R740" s="304">
        <v>525</v>
      </c>
      <c r="S740" s="257" t="s">
        <v>60</v>
      </c>
      <c r="T740" s="66">
        <f>IF(LEFT(AY740,3)="ARP",
    0,
    IFERROR(VLOOKUP(AY740,'M.11 Contratos execução'!A:V,17,FALSE),0)
)</f>
        <v>0</v>
      </c>
      <c r="U740" s="58" t="s">
        <v>78</v>
      </c>
      <c r="V740" s="201" t="s">
        <v>3924</v>
      </c>
      <c r="W740" s="96" cm="1">
        <f t="array" ref="W74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40" s="96">
        <f>R740</f>
        <v>525</v>
      </c>
      <c r="Y740" s="202"/>
      <c r="Z740" s="203"/>
      <c r="AA740" s="58" t="s">
        <v>64</v>
      </c>
      <c r="AB740" s="194"/>
      <c r="AC740" s="194"/>
      <c r="AD740" s="204" t="str">
        <f>IF(CONTRATOS[[#This Row],[DIAS_CONTRATO]]&lt;=1800,"PRAZO LEGAL",IF(CONTRATOS[[#This Row],[DIAS_CONTRATO]]&lt;=2130,"EXCEPCIONAL","EMERGENCIAL"))</f>
        <v>PRAZO LEGAL</v>
      </c>
      <c r="AE740" s="194" t="str">
        <f>YEAR(L740) &amp; " - " &amp; IF(MONTH(L740)&lt;=3, "1º Trimestre", IF(MONTH(L740)&lt;=6, "2º Trimestre", IF(MONTH(L740)&lt;=9, "3º Trimestre", IF(MONTH(L740)&lt;=12, "4º Trimestre"))))</f>
        <v>2024 - 2º Trimestre</v>
      </c>
      <c r="AF740" s="197">
        <f>CONTRATOS[[#This Row],[TÉRMINO]]-60</f>
        <v>45368</v>
      </c>
      <c r="AG740" s="116" t="str">
        <f>IF(Z740="","Sem informação", IF(Z740&lt;=AF740, "Dentro do prazo", "Fora do prazo"))</f>
        <v>Sem informação</v>
      </c>
      <c r="AH740" s="194" t="s">
        <v>1306</v>
      </c>
      <c r="AI740" s="194"/>
      <c r="AJ740" s="194" t="s">
        <v>84</v>
      </c>
      <c r="AK740" s="194" t="s">
        <v>155</v>
      </c>
      <c r="AL740" s="194" t="s">
        <v>2729</v>
      </c>
      <c r="AM740" s="194" t="s">
        <v>69</v>
      </c>
      <c r="AN740" s="194" t="s">
        <v>69</v>
      </c>
      <c r="AO740" s="214" t="s">
        <v>2730</v>
      </c>
      <c r="AP740" s="206">
        <f ca="1">CONTRATOS[[#This Row],[TÉRMINO]]-TODAY()</f>
        <v>-746</v>
      </c>
      <c r="AQ740" s="194">
        <f>IF(YEAR(CONTRATOS[[#This Row],[TÉRMINO]])=2024,INT((MONTH(CONTRATOS[[#This Row],[TÉRMINO]])+2)/3),"")</f>
        <v>2</v>
      </c>
      <c r="AR740" s="194"/>
      <c r="AS740" s="58" t="str">
        <f ca="1">IF(TODAY()-AB740&gt;365,"Iniciar Processo de Reajuste","Aguardar anualidade")</f>
        <v>Iniciar Processo de Reajuste</v>
      </c>
      <c r="AT740" s="58" t="str">
        <f>_xlfn.CONCAT(TEXT(B740,"000"),"/",C740)</f>
        <v>007/2023</v>
      </c>
      <c r="AU740" s="58"/>
      <c r="AV740" s="58" t="str" cm="1">
        <f t="array" ref="AV740">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740" s="57" t="str">
        <f>IF(CONTRATOS[[#This Row],[FISCAL DEMANDANTE]]="sem indicação",CONTRATOS[[#This Row],[FISCAL TECNICO]],CONTRATOS[[#This Row],[FISCAL DEMANDANTE]])</f>
        <v>Antonio Paulo Costa de Castro</v>
      </c>
      <c r="AX740" s="540" cm="1">
        <f t="array" ref="AX74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740" s="58" t="str">
        <f>_xlfn.CONCAT(CONTRATOS[[#This Row],[ARP ou CONTRATO]],CONTRATOS[[#This Row],[N°ANO]])</f>
        <v>ARP007/2023</v>
      </c>
      <c r="AZ740" s="293" t="str">
        <f>IF(ISNUMBER(FIND("8.666",AA740)),
"Nos termos da Portaria n° 3.615/2021-GP, a prorrogação de contratos administrativos deverá ser instaurada com antecedência mínima de 60 (sessenta) dias do término da vigência, mediante envio do respectivo expediente à SEADM, via SEI.",
IF(ISNUMBER(FIND("14.133",AA740)),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40" s="556"/>
    </row>
    <row r="741" spans="1:53" ht="60.75">
      <c r="A741" s="58" t="s">
        <v>71</v>
      </c>
      <c r="B741" s="195" t="s">
        <v>470</v>
      </c>
      <c r="C741" s="194">
        <v>2023</v>
      </c>
      <c r="D741" s="195" t="s">
        <v>3925</v>
      </c>
      <c r="E741" s="194" t="s">
        <v>3926</v>
      </c>
      <c r="F741" s="196" t="s">
        <v>3927</v>
      </c>
      <c r="G741" s="195" t="s">
        <v>76</v>
      </c>
      <c r="H741" s="194" t="s">
        <v>58</v>
      </c>
      <c r="I741" s="194" t="s">
        <v>3928</v>
      </c>
      <c r="J741" s="197">
        <v>45062</v>
      </c>
      <c r="K741" s="198" t="str">
        <f>TEXT(J741,"DD/MM/AA")</f>
        <v>16/05/23</v>
      </c>
      <c r="L741" s="197">
        <v>45428</v>
      </c>
      <c r="M741" s="199" t="str">
        <f>TEXT(L741,"DD/MM/AA")</f>
        <v>16/05/24</v>
      </c>
      <c r="N741" s="198">
        <f>_xlfn.DAYS(CONTRATOS[[#This Row],[TÉRMINO]],CONTRATOS[[#This Row],[INÍCIO]])</f>
        <v>366</v>
      </c>
      <c r="O741" s="200" t="str">
        <f ca="1">IF(ISBLANK(CONTRATOS[[#This Row],[TÉRMINO]]),"-",IF(ISNUMBER(CONTRATOS[[#This Row],[TÉRMINO]]),IF(CONTRATOS[[#This Row],[TÉRMINO]]&lt;TODAY(),"EXPIRADO",CONTRATOS[[#This Row],[TÉRMINO]]-TODAY()),"INDETERMINADO"))</f>
        <v>EXPIRADO</v>
      </c>
      <c r="P741" s="200" t="str">
        <f ca="1">IF(O741="EXPIRADO","EXPIRADO",(IF(O741&lt;=30,"INFERIOR A 30 DIAS",(IF(O741&lt;=60,"INFERIOR A 60 DIAS",(IF(O741&lt;=90,"INFERIOR A 90 DIAS",(IF(O741&lt;=120,"INFERIOR A 120 DIAS",(IF(O741&lt;150,"INFERIOR A 150 DIAS",(IF(O741=150,"150 DIAS","SUPERIOR A 150 DIAS")))))))))))))</f>
        <v>EXPIRADO</v>
      </c>
      <c r="Q741" s="200" t="str">
        <f ca="1">IF(CONTRATOS[[#This Row],[TÉRMINO]]="","VIGENTE",IF(CONTRATOS[[#This Row],[TÉRMINO]]&gt;=TODAY(),"VIGENTE","EXPIRADO"))</f>
        <v>EXPIRADO</v>
      </c>
      <c r="R741" s="304">
        <v>38520</v>
      </c>
      <c r="S741" s="257" t="s">
        <v>60</v>
      </c>
      <c r="T741" s="66">
        <f>IF(LEFT(AY741,3)="ARP",
    0,
    IFERROR(VLOOKUP(AY741,'M.11 Contratos execução'!A:V,17,FALSE),0)
)</f>
        <v>0</v>
      </c>
      <c r="U741" s="58" t="s">
        <v>78</v>
      </c>
      <c r="V741" s="201" t="s">
        <v>3929</v>
      </c>
      <c r="W741" s="96" cm="1">
        <f t="array" ref="W74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41" s="96">
        <f>R741</f>
        <v>38520</v>
      </c>
      <c r="Y741" s="202"/>
      <c r="Z741" s="203"/>
      <c r="AA741" s="58" t="s">
        <v>64</v>
      </c>
      <c r="AB741" s="194"/>
      <c r="AC741" s="194"/>
      <c r="AD741" s="204" t="str">
        <f>IF(CONTRATOS[[#This Row],[DIAS_CONTRATO]]&lt;=1800,"PRAZO LEGAL",IF(CONTRATOS[[#This Row],[DIAS_CONTRATO]]&lt;=2130,"EXCEPCIONAL","EMERGENCIAL"))</f>
        <v>PRAZO LEGAL</v>
      </c>
      <c r="AE741" s="194" t="str">
        <f>YEAR(L741) &amp; " - " &amp; IF(MONTH(L741)&lt;=3, "1º Trimestre", IF(MONTH(L741)&lt;=6, "2º Trimestre", IF(MONTH(L741)&lt;=9, "3º Trimestre", IF(MONTH(L741)&lt;=12, "4º Trimestre"))))</f>
        <v>2024 - 2º Trimestre</v>
      </c>
      <c r="AF741" s="197">
        <f>CONTRATOS[[#This Row],[TÉRMINO]]-60</f>
        <v>45368</v>
      </c>
      <c r="AG741" s="116" t="str">
        <f>IF(Z741="","Sem informação", IF(Z741&lt;=AF741, "Dentro do prazo", "Fora do prazo"))</f>
        <v>Sem informação</v>
      </c>
      <c r="AH741" s="194" t="s">
        <v>1306</v>
      </c>
      <c r="AI741" s="194"/>
      <c r="AJ741" s="194" t="s">
        <v>84</v>
      </c>
      <c r="AK741" s="194" t="s">
        <v>155</v>
      </c>
      <c r="AL741" s="194" t="s">
        <v>2729</v>
      </c>
      <c r="AM741" s="194" t="s">
        <v>69</v>
      </c>
      <c r="AN741" s="194" t="s">
        <v>69</v>
      </c>
      <c r="AO741" s="214" t="s">
        <v>2730</v>
      </c>
      <c r="AP741" s="206">
        <f ca="1">CONTRATOS[[#This Row],[TÉRMINO]]-TODAY()</f>
        <v>-746</v>
      </c>
      <c r="AQ741" s="194">
        <f>IF(YEAR(CONTRATOS[[#This Row],[TÉRMINO]])=2024,INT((MONTH(CONTRATOS[[#This Row],[TÉRMINO]])+2)/3),"")</f>
        <v>2</v>
      </c>
      <c r="AR741" s="194"/>
      <c r="AS741" s="58" t="str">
        <f ca="1">IF(TODAY()-AB741&gt;365,"Iniciar Processo de Reajuste","Aguardar anualidade")</f>
        <v>Iniciar Processo de Reajuste</v>
      </c>
      <c r="AT741" s="58" t="str">
        <f>_xlfn.CONCAT(TEXT(B741,"000"),"/",C741)</f>
        <v>008/2023</v>
      </c>
      <c r="AU741" s="58"/>
      <c r="AV741" s="58" t="str" cm="1">
        <f t="array" ref="AV741">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741" s="57" t="str">
        <f>IF(CONTRATOS[[#This Row],[FISCAL DEMANDANTE]]="sem indicação",CONTRATOS[[#This Row],[FISCAL TECNICO]],CONTRATOS[[#This Row],[FISCAL DEMANDANTE]])</f>
        <v>Antonio Paulo Costa de Castro</v>
      </c>
      <c r="AX741" s="540" cm="1">
        <f t="array" ref="AX74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741" s="58" t="str">
        <f>_xlfn.CONCAT(CONTRATOS[[#This Row],[ARP ou CONTRATO]],CONTRATOS[[#This Row],[N°ANO]])</f>
        <v>ARP008/2023</v>
      </c>
      <c r="AZ741" s="293" t="str">
        <f>IF(ISNUMBER(FIND("8.666",AA741)),
"Nos termos da Portaria n° 3.615/2021-GP, a prorrogação de contratos administrativos deverá ser instaurada com antecedência mínima de 60 (sessenta) dias do término da vigência, mediante envio do respectivo expediente à SEADM, via SEI.",
IF(ISNUMBER(FIND("14.133",AA741)),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41" s="556"/>
    </row>
    <row r="742" spans="1:53" ht="60.75">
      <c r="A742" s="58" t="s">
        <v>71</v>
      </c>
      <c r="B742" s="195" t="s">
        <v>470</v>
      </c>
      <c r="C742" s="194">
        <v>2023</v>
      </c>
      <c r="D742" s="195" t="s">
        <v>3930</v>
      </c>
      <c r="E742" s="194" t="s">
        <v>3931</v>
      </c>
      <c r="F742" s="196" t="s">
        <v>3927</v>
      </c>
      <c r="G742" s="195" t="s">
        <v>76</v>
      </c>
      <c r="H742" s="194" t="s">
        <v>58</v>
      </c>
      <c r="I742" s="194" t="s">
        <v>3928</v>
      </c>
      <c r="J742" s="197">
        <v>45062</v>
      </c>
      <c r="K742" s="198" t="str">
        <f>TEXT(J742,"DD/MM/AA")</f>
        <v>16/05/23</v>
      </c>
      <c r="L742" s="197">
        <v>45428</v>
      </c>
      <c r="M742" s="199" t="str">
        <f>TEXT(L742,"DD/MM/AA")</f>
        <v>16/05/24</v>
      </c>
      <c r="N742" s="198">
        <f>_xlfn.DAYS(CONTRATOS[[#This Row],[TÉRMINO]],CONTRATOS[[#This Row],[INÍCIO]])</f>
        <v>366</v>
      </c>
      <c r="O742" s="200" t="str">
        <f ca="1">IF(ISBLANK(CONTRATOS[[#This Row],[TÉRMINO]]),"-",IF(ISNUMBER(CONTRATOS[[#This Row],[TÉRMINO]]),IF(CONTRATOS[[#This Row],[TÉRMINO]]&lt;TODAY(),"EXPIRADO",CONTRATOS[[#This Row],[TÉRMINO]]-TODAY()),"INDETERMINADO"))</f>
        <v>EXPIRADO</v>
      </c>
      <c r="P742" s="200" t="str">
        <f ca="1">IF(O742="EXPIRADO","EXPIRADO",(IF(O742&lt;=30,"INFERIOR A 30 DIAS",(IF(O742&lt;=60,"INFERIOR A 60 DIAS",(IF(O742&lt;=90,"INFERIOR A 90 DIAS",(IF(O742&lt;=120,"INFERIOR A 120 DIAS",(IF(O742&lt;150,"INFERIOR A 150 DIAS",(IF(O742=150,"150 DIAS","SUPERIOR A 150 DIAS")))))))))))))</f>
        <v>EXPIRADO</v>
      </c>
      <c r="Q742" s="200" t="str">
        <f ca="1">IF(CONTRATOS[[#This Row],[TÉRMINO]]="","VIGENTE",IF(CONTRATOS[[#This Row],[TÉRMINO]]&gt;=TODAY(),"VIGENTE","EXPIRADO"))</f>
        <v>EXPIRADO</v>
      </c>
      <c r="R742" s="304">
        <v>18800</v>
      </c>
      <c r="S742" s="257" t="s">
        <v>60</v>
      </c>
      <c r="T742" s="66">
        <f>IF(LEFT(AY742,3)="ARP",
    0,
    IFERROR(VLOOKUP(AY742,'M.11 Contratos execução'!A:V,17,FALSE),0)
)</f>
        <v>0</v>
      </c>
      <c r="U742" s="58" t="s">
        <v>78</v>
      </c>
      <c r="V742" s="201" t="s">
        <v>3932</v>
      </c>
      <c r="W742" s="96" cm="1">
        <f t="array" ref="W74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42" s="96">
        <f>R742</f>
        <v>18800</v>
      </c>
      <c r="Y742" s="202"/>
      <c r="Z742" s="203"/>
      <c r="AA742" s="58" t="s">
        <v>64</v>
      </c>
      <c r="AB742" s="194"/>
      <c r="AC742" s="194"/>
      <c r="AD742" s="204" t="str">
        <f>IF(CONTRATOS[[#This Row],[DIAS_CONTRATO]]&lt;=1800,"PRAZO LEGAL",IF(CONTRATOS[[#This Row],[DIAS_CONTRATO]]&lt;=2130,"EXCEPCIONAL","EMERGENCIAL"))</f>
        <v>PRAZO LEGAL</v>
      </c>
      <c r="AE742" s="194" t="str">
        <f>YEAR(L742) &amp; " - " &amp; IF(MONTH(L742)&lt;=3, "1º Trimestre", IF(MONTH(L742)&lt;=6, "2º Trimestre", IF(MONTH(L742)&lt;=9, "3º Trimestre", IF(MONTH(L742)&lt;=12, "4º Trimestre"))))</f>
        <v>2024 - 2º Trimestre</v>
      </c>
      <c r="AF742" s="197">
        <f>CONTRATOS[[#This Row],[TÉRMINO]]-60</f>
        <v>45368</v>
      </c>
      <c r="AG742" s="116" t="str">
        <f>IF(Z742="","Sem informação", IF(Z742&lt;=AF742, "Dentro do prazo", "Fora do prazo"))</f>
        <v>Sem informação</v>
      </c>
      <c r="AH742" s="194" t="s">
        <v>1306</v>
      </c>
      <c r="AI742" s="194"/>
      <c r="AJ742" s="194" t="s">
        <v>84</v>
      </c>
      <c r="AK742" s="194" t="s">
        <v>155</v>
      </c>
      <c r="AL742" s="194" t="s">
        <v>2729</v>
      </c>
      <c r="AM742" s="194" t="s">
        <v>69</v>
      </c>
      <c r="AN742" s="194" t="s">
        <v>69</v>
      </c>
      <c r="AO742" s="214" t="s">
        <v>2730</v>
      </c>
      <c r="AP742" s="206">
        <f ca="1">CONTRATOS[[#This Row],[TÉRMINO]]-TODAY()</f>
        <v>-746</v>
      </c>
      <c r="AQ742" s="194">
        <f>IF(YEAR(CONTRATOS[[#This Row],[TÉRMINO]])=2024,INT((MONTH(CONTRATOS[[#This Row],[TÉRMINO]])+2)/3),"")</f>
        <v>2</v>
      </c>
      <c r="AR742" s="194"/>
      <c r="AS742" s="58" t="str">
        <f ca="1">IF(TODAY()-AB742&gt;365,"Iniciar Processo de Reajuste","Aguardar anualidade")</f>
        <v>Iniciar Processo de Reajuste</v>
      </c>
      <c r="AT742" s="58" t="str">
        <f>_xlfn.CONCAT(TEXT(B742,"000"),"/",C742)</f>
        <v>008/2023</v>
      </c>
      <c r="AU742" s="58"/>
      <c r="AV742" s="58" t="str" cm="1">
        <f t="array" ref="AV742">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742" s="57" t="str">
        <f>IF(CONTRATOS[[#This Row],[FISCAL DEMANDANTE]]="sem indicação",CONTRATOS[[#This Row],[FISCAL TECNICO]],CONTRATOS[[#This Row],[FISCAL DEMANDANTE]])</f>
        <v>Antonio Paulo Costa de Castro</v>
      </c>
      <c r="AX742" s="540" cm="1">
        <f t="array" ref="AX74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742" s="58" t="str">
        <f>_xlfn.CONCAT(CONTRATOS[[#This Row],[ARP ou CONTRATO]],CONTRATOS[[#This Row],[N°ANO]])</f>
        <v>ARP008/2023</v>
      </c>
      <c r="AZ742" s="293" t="str">
        <f>IF(ISNUMBER(FIND("8.666",AA742)),
"Nos termos da Portaria n° 3.615/2021-GP, a prorrogação de contratos administrativos deverá ser instaurada com antecedência mínima de 60 (sessenta) dias do término da vigência, mediante envio do respectivo expediente à SEADM, via SEI.",
IF(ISNUMBER(FIND("14.133",AA742)),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42" s="556"/>
    </row>
    <row r="743" spans="1:53" ht="60.75">
      <c r="A743" s="58" t="s">
        <v>71</v>
      </c>
      <c r="B743" s="195" t="s">
        <v>1119</v>
      </c>
      <c r="C743" s="194">
        <v>2023</v>
      </c>
      <c r="D743" s="195" t="s">
        <v>3933</v>
      </c>
      <c r="E743" s="194" t="s">
        <v>3934</v>
      </c>
      <c r="F743" s="196" t="s">
        <v>3935</v>
      </c>
      <c r="G743" s="195" t="s">
        <v>277</v>
      </c>
      <c r="H743" s="194" t="s">
        <v>58</v>
      </c>
      <c r="I743" s="194" t="s">
        <v>3936</v>
      </c>
      <c r="J743" s="197">
        <v>45075</v>
      </c>
      <c r="K743" s="198" t="str">
        <f>TEXT(J743,"DD/MM/AA")</f>
        <v>29/05/23</v>
      </c>
      <c r="L743" s="197">
        <v>45441</v>
      </c>
      <c r="M743" s="199" t="str">
        <f>TEXT(L743,"DD/MM/AA")</f>
        <v>29/05/24</v>
      </c>
      <c r="N743" s="198">
        <f>_xlfn.DAYS(CONTRATOS[[#This Row],[TÉRMINO]],CONTRATOS[[#This Row],[INÍCIO]])</f>
        <v>366</v>
      </c>
      <c r="O743" s="200" t="str">
        <f ca="1">IF(ISBLANK(CONTRATOS[[#This Row],[TÉRMINO]]),"-",IF(ISNUMBER(CONTRATOS[[#This Row],[TÉRMINO]]),IF(CONTRATOS[[#This Row],[TÉRMINO]]&lt;TODAY(),"EXPIRADO",CONTRATOS[[#This Row],[TÉRMINO]]-TODAY()),"INDETERMINADO"))</f>
        <v>EXPIRADO</v>
      </c>
      <c r="P743" s="200" t="str">
        <f ca="1">IF(O743="EXPIRADO","EXPIRADO",(IF(O743&lt;=30,"INFERIOR A 30 DIAS",(IF(O743&lt;=60,"INFERIOR A 60 DIAS",(IF(O743&lt;=90,"INFERIOR A 90 DIAS",(IF(O743&lt;=120,"INFERIOR A 120 DIAS",(IF(O743&lt;150,"INFERIOR A 150 DIAS",(IF(O743=150,"150 DIAS","SUPERIOR A 150 DIAS")))))))))))))</f>
        <v>EXPIRADO</v>
      </c>
      <c r="Q743" s="200" t="str">
        <f ca="1">IF(CONTRATOS[[#This Row],[TÉRMINO]]="","VIGENTE",IF(CONTRATOS[[#This Row],[TÉRMINO]]&gt;=TODAY(),"VIGENTE","EXPIRADO"))</f>
        <v>EXPIRADO</v>
      </c>
      <c r="R743" s="304">
        <v>202690</v>
      </c>
      <c r="S743" s="257" t="s">
        <v>60</v>
      </c>
      <c r="T743" s="66">
        <f>IF(LEFT(AY743,3)="ARP",
    0,
    IFERROR(VLOOKUP(AY743,'M.11 Contratos execução'!A:V,17,FALSE),0)
)</f>
        <v>0</v>
      </c>
      <c r="U743" s="58" t="s">
        <v>61</v>
      </c>
      <c r="V743" s="201" t="s">
        <v>3937</v>
      </c>
      <c r="W743" s="96" cm="1">
        <f t="array" ref="W74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43" s="96">
        <f>R743</f>
        <v>202690</v>
      </c>
      <c r="Y743" s="202"/>
      <c r="Z743" s="203"/>
      <c r="AA743" s="58" t="s">
        <v>64</v>
      </c>
      <c r="AB743" s="194"/>
      <c r="AC743" s="194"/>
      <c r="AD743" s="204" t="str">
        <f>IF(CONTRATOS[[#This Row],[DIAS_CONTRATO]]&lt;=1800,"PRAZO LEGAL",IF(CONTRATOS[[#This Row],[DIAS_CONTRATO]]&lt;=2130,"EXCEPCIONAL","EMERGENCIAL"))</f>
        <v>PRAZO LEGAL</v>
      </c>
      <c r="AE743" s="194" t="str">
        <f>YEAR(L743) &amp; " - " &amp; IF(MONTH(L743)&lt;=3, "1º Trimestre", IF(MONTH(L743)&lt;=6, "2º Trimestre", IF(MONTH(L743)&lt;=9, "3º Trimestre", IF(MONTH(L743)&lt;=12, "4º Trimestre"))))</f>
        <v>2024 - 2º Trimestre</v>
      </c>
      <c r="AF743" s="197">
        <f>CONTRATOS[[#This Row],[TÉRMINO]]-60</f>
        <v>45381</v>
      </c>
      <c r="AG743" s="116" t="str">
        <f>IF(Z743="","Sem informação", IF(Z743&lt;=AF743, "Dentro do prazo", "Fora do prazo"))</f>
        <v>Sem informação</v>
      </c>
      <c r="AH743" s="194" t="s">
        <v>1306</v>
      </c>
      <c r="AI743" s="194"/>
      <c r="AJ743" s="194" t="s">
        <v>561</v>
      </c>
      <c r="AK743" s="194" t="s">
        <v>362</v>
      </c>
      <c r="AL743" s="194" t="s">
        <v>3938</v>
      </c>
      <c r="AM743" s="194" t="s">
        <v>69</v>
      </c>
      <c r="AN743" s="194" t="s">
        <v>69</v>
      </c>
      <c r="AO743" s="214" t="s">
        <v>3939</v>
      </c>
      <c r="AP743" s="206">
        <f ca="1">CONTRATOS[[#This Row],[TÉRMINO]]-TODAY()</f>
        <v>-733</v>
      </c>
      <c r="AQ743" s="194">
        <f>IF(YEAR(CONTRATOS[[#This Row],[TÉRMINO]])=2024,INT((MONTH(CONTRATOS[[#This Row],[TÉRMINO]])+2)/3),"")</f>
        <v>2</v>
      </c>
      <c r="AR743" s="194"/>
      <c r="AS743" s="58" t="str">
        <f ca="1">IF(TODAY()-AB743&gt;365,"Iniciar Processo de Reajuste","Aguardar anualidade")</f>
        <v>Iniciar Processo de Reajuste</v>
      </c>
      <c r="AT743" s="58" t="str">
        <f>_xlfn.CONCAT(TEXT(B743,"000"),"/",C743)</f>
        <v>009/2023</v>
      </c>
      <c r="AU743" s="58"/>
      <c r="AV743" s="58" t="str" cm="1">
        <f t="array" ref="AV743">IF(CONTRATOS[[#This Row],[NOME DO FISCAL ]]="Sem indicação",
   CONTRATOS[[#This Row],[NOME DO FISCAL ]],
   _xlfn.LET(
      _xlpm.s, " "&amp;TRIM(CONTRATOS[[#This Row],[NOME DO FISCAL ]]),
      _xlpm.n, LEN(_xlpm.s)-1,
      _xlpm.idx, _xlfn.SEQUENCE(1,_xlpm.n),
      _xlpm.letras, IF(MID(_xlpm.s,_xlpm.idx,1)=" ", MID(_xlpm.s,_xlpm.idx+1,1), ""),
      _xlfn.TEXTJOIN("",TRUE,_xlpm.letras)
   )
)</f>
        <v>KRSG</v>
      </c>
      <c r="AW743" s="57" t="str">
        <f>IF(CONTRATOS[[#This Row],[FISCAL DEMANDANTE]]="sem indicação",CONTRATOS[[#This Row],[FISCAL TECNICO]],CONTRATOS[[#This Row],[FISCAL DEMANDANTE]])</f>
        <v xml:space="preserve">Klaus Rhossard Seabra Guimarães </v>
      </c>
      <c r="AX743" s="540" cm="1">
        <f t="array" ref="AX74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743" s="58" t="str">
        <f>_xlfn.CONCAT(CONTRATOS[[#This Row],[ARP ou CONTRATO]],CONTRATOS[[#This Row],[N°ANO]])</f>
        <v>ARP009/2023</v>
      </c>
      <c r="AZ743" s="293" t="str">
        <f>IF(ISNUMBER(FIND("8.666",AA743)),
"Nos termos da Portaria n° 3.615/2021-GP, a prorrogação de contratos administrativos deverá ser instaurada com antecedência mínima de 60 (sessenta) dias do término da vigência, mediante envio do respectivo expediente à SEADM, via SEI.",
IF(ISNUMBER(FIND("14.133",AA743)),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43" s="556"/>
    </row>
    <row r="744" spans="1:53" ht="60.75">
      <c r="A744" s="58" t="s">
        <v>71</v>
      </c>
      <c r="B744" s="195" t="s">
        <v>1119</v>
      </c>
      <c r="C744" s="194">
        <v>2023</v>
      </c>
      <c r="D744" s="195" t="s">
        <v>3940</v>
      </c>
      <c r="E744" s="194" t="s">
        <v>3941</v>
      </c>
      <c r="F744" s="196" t="s">
        <v>3935</v>
      </c>
      <c r="G744" s="195" t="s">
        <v>277</v>
      </c>
      <c r="H744" s="194" t="s">
        <v>58</v>
      </c>
      <c r="I744" s="194" t="s">
        <v>3936</v>
      </c>
      <c r="J744" s="197">
        <v>45075</v>
      </c>
      <c r="K744" s="198" t="str">
        <f>TEXT(J744,"DD/MM/AA")</f>
        <v>29/05/23</v>
      </c>
      <c r="L744" s="197">
        <v>45441</v>
      </c>
      <c r="M744" s="199" t="str">
        <f>TEXT(L744,"DD/MM/AA")</f>
        <v>29/05/24</v>
      </c>
      <c r="N744" s="198">
        <f>_xlfn.DAYS(CONTRATOS[[#This Row],[TÉRMINO]],CONTRATOS[[#This Row],[INÍCIO]])</f>
        <v>366</v>
      </c>
      <c r="O744" s="200" t="str">
        <f ca="1">IF(ISBLANK(CONTRATOS[[#This Row],[TÉRMINO]]),"-",IF(ISNUMBER(CONTRATOS[[#This Row],[TÉRMINO]]),IF(CONTRATOS[[#This Row],[TÉRMINO]]&lt;TODAY(),"EXPIRADO",CONTRATOS[[#This Row],[TÉRMINO]]-TODAY()),"INDETERMINADO"))</f>
        <v>EXPIRADO</v>
      </c>
      <c r="P744" s="200" t="str">
        <f ca="1">IF(O744="EXPIRADO","EXPIRADO",(IF(O744&lt;=30,"INFERIOR A 30 DIAS",(IF(O744&lt;=60,"INFERIOR A 60 DIAS",(IF(O744&lt;=90,"INFERIOR A 90 DIAS",(IF(O744&lt;=120,"INFERIOR A 120 DIAS",(IF(O744&lt;150,"INFERIOR A 150 DIAS",(IF(O744=150,"150 DIAS","SUPERIOR A 150 DIAS")))))))))))))</f>
        <v>EXPIRADO</v>
      </c>
      <c r="Q744" s="200" t="str">
        <f ca="1">IF(CONTRATOS[[#This Row],[TÉRMINO]]="","VIGENTE",IF(CONTRATOS[[#This Row],[TÉRMINO]]&gt;=TODAY(),"VIGENTE","EXPIRADO"))</f>
        <v>EXPIRADO</v>
      </c>
      <c r="R744" s="304">
        <v>1040678</v>
      </c>
      <c r="S744" s="257" t="s">
        <v>60</v>
      </c>
      <c r="T744" s="66">
        <f>IF(LEFT(AY744,3)="ARP",
    0,
    IFERROR(VLOOKUP(AY744,'M.11 Contratos execução'!A:V,17,FALSE),0)
)</f>
        <v>0</v>
      </c>
      <c r="U744" s="58" t="s">
        <v>61</v>
      </c>
      <c r="V744" s="201" t="s">
        <v>3942</v>
      </c>
      <c r="W744" s="96" cm="1">
        <f t="array" ref="W74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44" s="96">
        <f>R744</f>
        <v>1040678</v>
      </c>
      <c r="Y744" s="202"/>
      <c r="Z744" s="203"/>
      <c r="AA744" s="58" t="s">
        <v>64</v>
      </c>
      <c r="AB744" s="194"/>
      <c r="AC744" s="194"/>
      <c r="AD744" s="204" t="str">
        <f>IF(CONTRATOS[[#This Row],[DIAS_CONTRATO]]&lt;=1800,"PRAZO LEGAL",IF(CONTRATOS[[#This Row],[DIAS_CONTRATO]]&lt;=2130,"EXCEPCIONAL","EMERGENCIAL"))</f>
        <v>PRAZO LEGAL</v>
      </c>
      <c r="AE744" s="194" t="str">
        <f>YEAR(L744) &amp; " - " &amp; IF(MONTH(L744)&lt;=3, "1º Trimestre", IF(MONTH(L744)&lt;=6, "2º Trimestre", IF(MONTH(L744)&lt;=9, "3º Trimestre", IF(MONTH(L744)&lt;=12, "4º Trimestre"))))</f>
        <v>2024 - 2º Trimestre</v>
      </c>
      <c r="AF744" s="197">
        <f>CONTRATOS[[#This Row],[TÉRMINO]]-60</f>
        <v>45381</v>
      </c>
      <c r="AG744" s="116" t="str">
        <f>IF(Z744="","Sem informação", IF(Z744&lt;=AF744, "Dentro do prazo", "Fora do prazo"))</f>
        <v>Sem informação</v>
      </c>
      <c r="AH744" s="194" t="s">
        <v>1306</v>
      </c>
      <c r="AI744" s="194"/>
      <c r="AJ744" s="194" t="s">
        <v>561</v>
      </c>
      <c r="AK744" s="194" t="s">
        <v>362</v>
      </c>
      <c r="AL744" s="194" t="s">
        <v>3938</v>
      </c>
      <c r="AM744" s="194" t="s">
        <v>69</v>
      </c>
      <c r="AN744" s="194" t="s">
        <v>69</v>
      </c>
      <c r="AO744" s="214" t="s">
        <v>3939</v>
      </c>
      <c r="AP744" s="206">
        <f ca="1">CONTRATOS[[#This Row],[TÉRMINO]]-TODAY()</f>
        <v>-733</v>
      </c>
      <c r="AQ744" s="194">
        <f>IF(YEAR(CONTRATOS[[#This Row],[TÉRMINO]])=2024,INT((MONTH(CONTRATOS[[#This Row],[TÉRMINO]])+2)/3),"")</f>
        <v>2</v>
      </c>
      <c r="AR744" s="194"/>
      <c r="AS744" s="58" t="str">
        <f ca="1">IF(TODAY()-AB744&gt;365,"Iniciar Processo de Reajuste","Aguardar anualidade")</f>
        <v>Iniciar Processo de Reajuste</v>
      </c>
      <c r="AT744" s="58" t="str">
        <f>_xlfn.CONCAT(TEXT(B744,"000"),"/",C744)</f>
        <v>009/2023</v>
      </c>
      <c r="AU744" s="58"/>
      <c r="AV744" s="58" t="str" cm="1">
        <f t="array" ref="AV744">IF(CONTRATOS[[#This Row],[NOME DO FISCAL ]]="Sem indicação",
   CONTRATOS[[#This Row],[NOME DO FISCAL ]],
   _xlfn.LET(
      _xlpm.s, " "&amp;TRIM(CONTRATOS[[#This Row],[NOME DO FISCAL ]]),
      _xlpm.n, LEN(_xlpm.s)-1,
      _xlpm.idx, _xlfn.SEQUENCE(1,_xlpm.n),
      _xlpm.letras, IF(MID(_xlpm.s,_xlpm.idx,1)=" ", MID(_xlpm.s,_xlpm.idx+1,1), ""),
      _xlfn.TEXTJOIN("",TRUE,_xlpm.letras)
   )
)</f>
        <v>KRSG</v>
      </c>
      <c r="AW744" s="57" t="str">
        <f>IF(CONTRATOS[[#This Row],[FISCAL DEMANDANTE]]="sem indicação",CONTRATOS[[#This Row],[FISCAL TECNICO]],CONTRATOS[[#This Row],[FISCAL DEMANDANTE]])</f>
        <v xml:space="preserve">Klaus Rhossard Seabra Guimarães </v>
      </c>
      <c r="AX744" s="540" cm="1">
        <f t="array" ref="AX74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744" s="58" t="str">
        <f>_xlfn.CONCAT(CONTRATOS[[#This Row],[ARP ou CONTRATO]],CONTRATOS[[#This Row],[N°ANO]])</f>
        <v>ARP009/2023</v>
      </c>
      <c r="AZ744" s="293" t="str">
        <f>IF(ISNUMBER(FIND("8.666",AA744)),
"Nos termos da Portaria n° 3.615/2021-GP, a prorrogação de contratos administrativos deverá ser instaurada com antecedência mínima de 60 (sessenta) dias do término da vigência, mediante envio do respectivo expediente à SEADM, via SEI.",
IF(ISNUMBER(FIND("14.133",AA744)),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44" s="556"/>
    </row>
    <row r="745" spans="1:53" ht="60">
      <c r="A745" s="58" t="s">
        <v>71</v>
      </c>
      <c r="B745" s="195" t="s">
        <v>1088</v>
      </c>
      <c r="C745" s="194">
        <v>2023</v>
      </c>
      <c r="D745" s="195" t="s">
        <v>3943</v>
      </c>
      <c r="E745" s="194" t="s">
        <v>3944</v>
      </c>
      <c r="F745" s="196" t="s">
        <v>3945</v>
      </c>
      <c r="G745" s="195" t="s">
        <v>110</v>
      </c>
      <c r="H745" s="194" t="s">
        <v>58</v>
      </c>
      <c r="I745" s="194" t="s">
        <v>3946</v>
      </c>
      <c r="J745" s="197">
        <v>45082</v>
      </c>
      <c r="K745" s="198" t="str">
        <f>TEXT(J745,"DD/MM/AA")</f>
        <v>05/06/23</v>
      </c>
      <c r="L745" s="197">
        <v>45448</v>
      </c>
      <c r="M745" s="199" t="str">
        <f>TEXT(L745,"DD/MM/AA")</f>
        <v>05/06/24</v>
      </c>
      <c r="N745" s="198">
        <f>_xlfn.DAYS(CONTRATOS[[#This Row],[TÉRMINO]],CONTRATOS[[#This Row],[INÍCIO]])</f>
        <v>366</v>
      </c>
      <c r="O745" s="200" t="str">
        <f ca="1">IF(ISBLANK(CONTRATOS[[#This Row],[TÉRMINO]]),"-",IF(ISNUMBER(CONTRATOS[[#This Row],[TÉRMINO]]),IF(CONTRATOS[[#This Row],[TÉRMINO]]&lt;TODAY(),"EXPIRADO",CONTRATOS[[#This Row],[TÉRMINO]]-TODAY()),"INDETERMINADO"))</f>
        <v>EXPIRADO</v>
      </c>
      <c r="P745" s="200" t="str">
        <f ca="1">IF(O745="EXPIRADO","EXPIRADO",(IF(O745&lt;=30,"INFERIOR A 30 DIAS",(IF(O745&lt;=60,"INFERIOR A 60 DIAS",(IF(O745&lt;=90,"INFERIOR A 90 DIAS",(IF(O745&lt;=120,"INFERIOR A 120 DIAS",(IF(O745&lt;150,"INFERIOR A 150 DIAS",(IF(O745=150,"150 DIAS","SUPERIOR A 150 DIAS")))))))))))))</f>
        <v>EXPIRADO</v>
      </c>
      <c r="Q745" s="200" t="str">
        <f ca="1">IF(CONTRATOS[[#This Row],[TÉRMINO]]="","VIGENTE",IF(CONTRATOS[[#This Row],[TÉRMINO]]&gt;=TODAY(),"VIGENTE","EXPIRADO"))</f>
        <v>EXPIRADO</v>
      </c>
      <c r="R745" s="304">
        <v>57500</v>
      </c>
      <c r="S745" s="257" t="s">
        <v>60</v>
      </c>
      <c r="T745" s="66">
        <f>IF(LEFT(AY745,3)="ARP",
    0,
    IFERROR(VLOOKUP(AY745,'M.11 Contratos execução'!A:V,17,FALSE),0)
)</f>
        <v>0</v>
      </c>
      <c r="U745" s="58" t="s">
        <v>78</v>
      </c>
      <c r="V745" s="201" t="s">
        <v>3947</v>
      </c>
      <c r="W745" s="96" cm="1">
        <f t="array" ref="W74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45" s="96">
        <f>R745</f>
        <v>57500</v>
      </c>
      <c r="Y745" s="202"/>
      <c r="Z745" s="203"/>
      <c r="AA745" s="58" t="s">
        <v>64</v>
      </c>
      <c r="AB745" s="194"/>
      <c r="AC745" s="194"/>
      <c r="AD745" s="204" t="str">
        <f>IF(CONTRATOS[[#This Row],[DIAS_CONTRATO]]&lt;=1800,"PRAZO LEGAL",IF(CONTRATOS[[#This Row],[DIAS_CONTRATO]]&lt;=2130,"EXCEPCIONAL","EMERGENCIAL"))</f>
        <v>PRAZO LEGAL</v>
      </c>
      <c r="AE745" s="194" t="str">
        <f>YEAR(L745) &amp; " - " &amp; IF(MONTH(L745)&lt;=3, "1º Trimestre", IF(MONTH(L745)&lt;=6, "2º Trimestre", IF(MONTH(L745)&lt;=9, "3º Trimestre", IF(MONTH(L745)&lt;=12, "4º Trimestre"))))</f>
        <v>2024 - 2º Trimestre</v>
      </c>
      <c r="AF745" s="197">
        <f>CONTRATOS[[#This Row],[TÉRMINO]]-60</f>
        <v>45388</v>
      </c>
      <c r="AG745" s="116" t="str">
        <f>IF(Z745="","Sem informação", IF(Z745&lt;=AF745, "Dentro do prazo", "Fora do prazo"))</f>
        <v>Sem informação</v>
      </c>
      <c r="AH745" s="194" t="s">
        <v>1306</v>
      </c>
      <c r="AI745" s="194"/>
      <c r="AJ745" s="194" t="s">
        <v>84</v>
      </c>
      <c r="AK745" s="194" t="s">
        <v>547</v>
      </c>
      <c r="AL745" s="194" t="s">
        <v>1385</v>
      </c>
      <c r="AM745" s="194" t="s">
        <v>69</v>
      </c>
      <c r="AN745" s="194" t="s">
        <v>69</v>
      </c>
      <c r="AO745" s="205" t="s">
        <v>3948</v>
      </c>
      <c r="AP745" s="206">
        <f ca="1">CONTRATOS[[#This Row],[TÉRMINO]]-TODAY()</f>
        <v>-726</v>
      </c>
      <c r="AQ745" s="194">
        <f>IF(YEAR(CONTRATOS[[#This Row],[TÉRMINO]])=2024,INT((MONTH(CONTRATOS[[#This Row],[TÉRMINO]])+2)/3),"")</f>
        <v>2</v>
      </c>
      <c r="AR745" s="194"/>
      <c r="AS745" s="58" t="str">
        <f ca="1">IF(TODAY()-AB745&gt;365,"Iniciar Processo de Reajuste","Aguardar anualidade")</f>
        <v>Iniciar Processo de Reajuste</v>
      </c>
      <c r="AT745" s="58" t="str">
        <f>_xlfn.CONCAT(TEXT(B745,"000"),"/",C745)</f>
        <v>012/2023</v>
      </c>
      <c r="AU745" s="58"/>
      <c r="AV745" s="58" t="str" cm="1">
        <f t="array" ref="AV745">IF(CONTRATOS[[#This Row],[NOME DO FISCAL ]]="Sem indicação",
   CONTRATOS[[#This Row],[NOME DO FISCAL ]],
   _xlfn.LET(
      _xlpm.s, " "&amp;TRIM(CONTRATOS[[#This Row],[NOME DO FISCAL ]]),
      _xlpm.n, LEN(_xlpm.s)-1,
      _xlpm.idx, _xlfn.SEQUENCE(1,_xlpm.n),
      _xlpm.letras, IF(MID(_xlpm.s,_xlpm.idx,1)=" ", MID(_xlpm.s,_xlpm.idx+1,1), ""),
      _xlfn.TEXTJOIN("",TRUE,_xlpm.letras)
   )
)</f>
        <v>LSCB</v>
      </c>
      <c r="AW745" s="57" t="str">
        <f>IF(CONTRATOS[[#This Row],[FISCAL DEMANDANTE]]="sem indicação",CONTRATOS[[#This Row],[FISCAL TECNICO]],CONTRATOS[[#This Row],[FISCAL DEMANDANTE]])</f>
        <v>Leandro Soares Costa Borges</v>
      </c>
      <c r="AX745" s="540" cm="1">
        <f t="array" ref="AX74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745" s="58" t="str">
        <f>_xlfn.CONCAT(CONTRATOS[[#This Row],[ARP ou CONTRATO]],CONTRATOS[[#This Row],[N°ANO]])</f>
        <v>ARP012/2023</v>
      </c>
      <c r="AZ745" s="293" t="str">
        <f>IF(ISNUMBER(FIND("8.666",AA745)),
"Nos termos da Portaria n° 3.615/2021-GP, a prorrogação de contratos administrativos deverá ser instaurada com antecedência mínima de 60 (sessenta) dias do término da vigência, mediante envio do respectivo expediente à SEADM, via SEI.",
IF(ISNUMBER(FIND("14.133",AA745)),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45" s="556"/>
    </row>
    <row r="746" spans="1:53" ht="60">
      <c r="A746" s="58" t="s">
        <v>71</v>
      </c>
      <c r="B746" s="195" t="s">
        <v>1088</v>
      </c>
      <c r="C746" s="194">
        <v>2023</v>
      </c>
      <c r="D746" s="195" t="s">
        <v>3949</v>
      </c>
      <c r="E746" s="194" t="s">
        <v>3950</v>
      </c>
      <c r="F746" s="196" t="s">
        <v>3945</v>
      </c>
      <c r="G746" s="195" t="s">
        <v>110</v>
      </c>
      <c r="H746" s="194" t="s">
        <v>58</v>
      </c>
      <c r="I746" s="194" t="s">
        <v>3946</v>
      </c>
      <c r="J746" s="197">
        <v>45082</v>
      </c>
      <c r="K746" s="198" t="str">
        <f>TEXT(J746,"DD/MM/AA")</f>
        <v>05/06/23</v>
      </c>
      <c r="L746" s="197">
        <v>45448</v>
      </c>
      <c r="M746" s="199" t="str">
        <f>TEXT(L746,"DD/MM/AA")</f>
        <v>05/06/24</v>
      </c>
      <c r="N746" s="198">
        <f>_xlfn.DAYS(CONTRATOS[[#This Row],[TÉRMINO]],CONTRATOS[[#This Row],[INÍCIO]])</f>
        <v>366</v>
      </c>
      <c r="O746" s="200" t="str">
        <f ca="1">IF(ISBLANK(CONTRATOS[[#This Row],[TÉRMINO]]),"-",IF(ISNUMBER(CONTRATOS[[#This Row],[TÉRMINO]]),IF(CONTRATOS[[#This Row],[TÉRMINO]]&lt;TODAY(),"EXPIRADO",CONTRATOS[[#This Row],[TÉRMINO]]-TODAY()),"INDETERMINADO"))</f>
        <v>EXPIRADO</v>
      </c>
      <c r="P746" s="200" t="str">
        <f ca="1">IF(O746="EXPIRADO","EXPIRADO",(IF(O746&lt;=30,"INFERIOR A 30 DIAS",(IF(O746&lt;=60,"INFERIOR A 60 DIAS",(IF(O746&lt;=90,"INFERIOR A 90 DIAS",(IF(O746&lt;=120,"INFERIOR A 120 DIAS",(IF(O746&lt;150,"INFERIOR A 150 DIAS",(IF(O746=150,"150 DIAS","SUPERIOR A 150 DIAS")))))))))))))</f>
        <v>EXPIRADO</v>
      </c>
      <c r="Q746" s="200" t="str">
        <f ca="1">IF(CONTRATOS[[#This Row],[TÉRMINO]]="","VIGENTE",IF(CONTRATOS[[#This Row],[TÉRMINO]]&gt;=TODAY(),"VIGENTE","EXPIRADO"))</f>
        <v>EXPIRADO</v>
      </c>
      <c r="R746" s="304">
        <v>47871.199999999997</v>
      </c>
      <c r="S746" s="257" t="s">
        <v>60</v>
      </c>
      <c r="T746" s="66">
        <f>IF(LEFT(AY746,3)="ARP",
    0,
    IFERROR(VLOOKUP(AY746,'M.11 Contratos execução'!A:V,17,FALSE),0)
)</f>
        <v>0</v>
      </c>
      <c r="U746" s="58" t="s">
        <v>78</v>
      </c>
      <c r="V746" s="201" t="s">
        <v>3951</v>
      </c>
      <c r="W746" s="96" cm="1">
        <f t="array" ref="W74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46" s="96">
        <f>R746</f>
        <v>47871.199999999997</v>
      </c>
      <c r="Y746" s="202"/>
      <c r="Z746" s="203"/>
      <c r="AA746" s="58" t="s">
        <v>64</v>
      </c>
      <c r="AB746" s="194"/>
      <c r="AC746" s="194"/>
      <c r="AD746" s="204" t="str">
        <f>IF(CONTRATOS[[#This Row],[DIAS_CONTRATO]]&lt;=1800,"PRAZO LEGAL",IF(CONTRATOS[[#This Row],[DIAS_CONTRATO]]&lt;=2130,"EXCEPCIONAL","EMERGENCIAL"))</f>
        <v>PRAZO LEGAL</v>
      </c>
      <c r="AE746" s="194" t="str">
        <f>YEAR(L746) &amp; " - " &amp; IF(MONTH(L746)&lt;=3, "1º Trimestre", IF(MONTH(L746)&lt;=6, "2º Trimestre", IF(MONTH(L746)&lt;=9, "3º Trimestre", IF(MONTH(L746)&lt;=12, "4º Trimestre"))))</f>
        <v>2024 - 2º Trimestre</v>
      </c>
      <c r="AF746" s="197">
        <f>CONTRATOS[[#This Row],[TÉRMINO]]-60</f>
        <v>45388</v>
      </c>
      <c r="AG746" s="116" t="str">
        <f>IF(Z746="","Sem informação", IF(Z746&lt;=AF746, "Dentro do prazo", "Fora do prazo"))</f>
        <v>Sem informação</v>
      </c>
      <c r="AH746" s="194" t="s">
        <v>1306</v>
      </c>
      <c r="AI746" s="194"/>
      <c r="AJ746" s="194" t="s">
        <v>84</v>
      </c>
      <c r="AK746" s="194" t="s">
        <v>547</v>
      </c>
      <c r="AL746" s="194" t="s">
        <v>1385</v>
      </c>
      <c r="AM746" s="194" t="s">
        <v>69</v>
      </c>
      <c r="AN746" s="194" t="s">
        <v>69</v>
      </c>
      <c r="AO746" s="205" t="s">
        <v>3948</v>
      </c>
      <c r="AP746" s="206">
        <f ca="1">CONTRATOS[[#This Row],[TÉRMINO]]-TODAY()</f>
        <v>-726</v>
      </c>
      <c r="AQ746" s="194">
        <f>IF(YEAR(CONTRATOS[[#This Row],[TÉRMINO]])=2024,INT((MONTH(CONTRATOS[[#This Row],[TÉRMINO]])+2)/3),"")</f>
        <v>2</v>
      </c>
      <c r="AR746" s="194"/>
      <c r="AS746" s="58" t="str">
        <f ca="1">IF(TODAY()-AB746&gt;365,"Iniciar Processo de Reajuste","Aguardar anualidade")</f>
        <v>Iniciar Processo de Reajuste</v>
      </c>
      <c r="AT746" s="58" t="str">
        <f>_xlfn.CONCAT(TEXT(B746,"000"),"/",C746)</f>
        <v>012/2023</v>
      </c>
      <c r="AU746" s="58"/>
      <c r="AV746" s="58" t="str" cm="1">
        <f t="array" ref="AV746">IF(CONTRATOS[[#This Row],[NOME DO FISCAL ]]="Sem indicação",
   CONTRATOS[[#This Row],[NOME DO FISCAL ]],
   _xlfn.LET(
      _xlpm.s, " "&amp;TRIM(CONTRATOS[[#This Row],[NOME DO FISCAL ]]),
      _xlpm.n, LEN(_xlpm.s)-1,
      _xlpm.idx, _xlfn.SEQUENCE(1,_xlpm.n),
      _xlpm.letras, IF(MID(_xlpm.s,_xlpm.idx,1)=" ", MID(_xlpm.s,_xlpm.idx+1,1), ""),
      _xlfn.TEXTJOIN("",TRUE,_xlpm.letras)
   )
)</f>
        <v>LSCB</v>
      </c>
      <c r="AW746" s="57" t="str">
        <f>IF(CONTRATOS[[#This Row],[FISCAL DEMANDANTE]]="sem indicação",CONTRATOS[[#This Row],[FISCAL TECNICO]],CONTRATOS[[#This Row],[FISCAL DEMANDANTE]])</f>
        <v>Leandro Soares Costa Borges</v>
      </c>
      <c r="AX746" s="540" cm="1">
        <f t="array" ref="AX74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746" s="58" t="str">
        <f>_xlfn.CONCAT(CONTRATOS[[#This Row],[ARP ou CONTRATO]],CONTRATOS[[#This Row],[N°ANO]])</f>
        <v>ARP012/2023</v>
      </c>
      <c r="AZ746" s="293" t="str">
        <f>IF(ISNUMBER(FIND("8.666",AA746)),
"Nos termos da Portaria n° 3.615/2021-GP, a prorrogação de contratos administrativos deverá ser instaurada com antecedência mínima de 60 (sessenta) dias do término da vigência, mediante envio do respectivo expediente à SEADM, via SEI.",
IF(ISNUMBER(FIND("14.133",AA746)),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46" s="556"/>
    </row>
    <row r="747" spans="1:53" ht="60">
      <c r="A747" s="58" t="s">
        <v>71</v>
      </c>
      <c r="B747" s="195" t="s">
        <v>1088</v>
      </c>
      <c r="C747" s="194">
        <v>2023</v>
      </c>
      <c r="D747" s="195" t="s">
        <v>2270</v>
      </c>
      <c r="E747" s="194" t="s">
        <v>2271</v>
      </c>
      <c r="F747" s="196" t="s">
        <v>3945</v>
      </c>
      <c r="G747" s="195" t="s">
        <v>110</v>
      </c>
      <c r="H747" s="194" t="s">
        <v>58</v>
      </c>
      <c r="I747" s="194" t="s">
        <v>3946</v>
      </c>
      <c r="J747" s="197">
        <v>45082</v>
      </c>
      <c r="K747" s="198" t="str">
        <f>TEXT(J747,"DD/MM/AA")</f>
        <v>05/06/23</v>
      </c>
      <c r="L747" s="197">
        <v>45448</v>
      </c>
      <c r="M747" s="199" t="str">
        <f>TEXT(L747,"DD/MM/AA")</f>
        <v>05/06/24</v>
      </c>
      <c r="N747" s="198">
        <f>_xlfn.DAYS(CONTRATOS[[#This Row],[TÉRMINO]],CONTRATOS[[#This Row],[INÍCIO]])</f>
        <v>366</v>
      </c>
      <c r="O747" s="200" t="str">
        <f ca="1">IF(ISBLANK(CONTRATOS[[#This Row],[TÉRMINO]]),"-",IF(ISNUMBER(CONTRATOS[[#This Row],[TÉRMINO]]),IF(CONTRATOS[[#This Row],[TÉRMINO]]&lt;TODAY(),"EXPIRADO",CONTRATOS[[#This Row],[TÉRMINO]]-TODAY()),"INDETERMINADO"))</f>
        <v>EXPIRADO</v>
      </c>
      <c r="P747" s="200" t="str">
        <f ca="1">IF(O747="EXPIRADO","EXPIRADO",(IF(O747&lt;=30,"INFERIOR A 30 DIAS",(IF(O747&lt;=60,"INFERIOR A 60 DIAS",(IF(O747&lt;=90,"INFERIOR A 90 DIAS",(IF(O747&lt;=120,"INFERIOR A 120 DIAS",(IF(O747&lt;150,"INFERIOR A 150 DIAS",(IF(O747=150,"150 DIAS","SUPERIOR A 150 DIAS")))))))))))))</f>
        <v>EXPIRADO</v>
      </c>
      <c r="Q747" s="200" t="str">
        <f ca="1">IF(CONTRATOS[[#This Row],[TÉRMINO]]="","VIGENTE",IF(CONTRATOS[[#This Row],[TÉRMINO]]&gt;=TODAY(),"VIGENTE","EXPIRADO"))</f>
        <v>EXPIRADO</v>
      </c>
      <c r="R747" s="304">
        <v>26533</v>
      </c>
      <c r="S747" s="257" t="s">
        <v>60</v>
      </c>
      <c r="T747" s="66">
        <f>IF(LEFT(AY747,3)="ARP",
    0,
    IFERROR(VLOOKUP(AY747,'M.11 Contratos execução'!A:V,17,FALSE),0)
)</f>
        <v>0</v>
      </c>
      <c r="U747" s="58" t="s">
        <v>78</v>
      </c>
      <c r="V747" s="201" t="s">
        <v>3952</v>
      </c>
      <c r="W747" s="96" cm="1">
        <f t="array" ref="W74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47" s="96">
        <f>R747</f>
        <v>26533</v>
      </c>
      <c r="Y747" s="202"/>
      <c r="Z747" s="203"/>
      <c r="AA747" s="58" t="s">
        <v>64</v>
      </c>
      <c r="AB747" s="194"/>
      <c r="AC747" s="194"/>
      <c r="AD747" s="204" t="str">
        <f>IF(CONTRATOS[[#This Row],[DIAS_CONTRATO]]&lt;=1800,"PRAZO LEGAL",IF(CONTRATOS[[#This Row],[DIAS_CONTRATO]]&lt;=2130,"EXCEPCIONAL","EMERGENCIAL"))</f>
        <v>PRAZO LEGAL</v>
      </c>
      <c r="AE747" s="194" t="str">
        <f>YEAR(L747) &amp; " - " &amp; IF(MONTH(L747)&lt;=3, "1º Trimestre", IF(MONTH(L747)&lt;=6, "2º Trimestre", IF(MONTH(L747)&lt;=9, "3º Trimestre", IF(MONTH(L747)&lt;=12, "4º Trimestre"))))</f>
        <v>2024 - 2º Trimestre</v>
      </c>
      <c r="AF747" s="197">
        <f>CONTRATOS[[#This Row],[TÉRMINO]]-60</f>
        <v>45388</v>
      </c>
      <c r="AG747" s="116" t="str">
        <f>IF(Z747="","Sem informação", IF(Z747&lt;=AF747, "Dentro do prazo", "Fora do prazo"))</f>
        <v>Sem informação</v>
      </c>
      <c r="AH747" s="194" t="s">
        <v>1306</v>
      </c>
      <c r="AI747" s="194"/>
      <c r="AJ747" s="194" t="s">
        <v>84</v>
      </c>
      <c r="AK747" s="194" t="s">
        <v>547</v>
      </c>
      <c r="AL747" s="194" t="s">
        <v>1385</v>
      </c>
      <c r="AM747" s="194" t="s">
        <v>69</v>
      </c>
      <c r="AN747" s="194" t="s">
        <v>69</v>
      </c>
      <c r="AO747" s="205" t="s">
        <v>3948</v>
      </c>
      <c r="AP747" s="206">
        <f ca="1">CONTRATOS[[#This Row],[TÉRMINO]]-TODAY()</f>
        <v>-726</v>
      </c>
      <c r="AQ747" s="194">
        <f>IF(YEAR(CONTRATOS[[#This Row],[TÉRMINO]])=2024,INT((MONTH(CONTRATOS[[#This Row],[TÉRMINO]])+2)/3),"")</f>
        <v>2</v>
      </c>
      <c r="AR747" s="194"/>
      <c r="AS747" s="58" t="str">
        <f ca="1">IF(TODAY()-AB747&gt;365,"Iniciar Processo de Reajuste","Aguardar anualidade")</f>
        <v>Iniciar Processo de Reajuste</v>
      </c>
      <c r="AT747" s="58" t="str">
        <f>_xlfn.CONCAT(TEXT(B747,"000"),"/",C747)</f>
        <v>012/2023</v>
      </c>
      <c r="AU747" s="58"/>
      <c r="AV747" s="58" t="str" cm="1">
        <f t="array" ref="AV747">IF(CONTRATOS[[#This Row],[NOME DO FISCAL ]]="Sem indicação",
   CONTRATOS[[#This Row],[NOME DO FISCAL ]],
   _xlfn.LET(
      _xlpm.s, " "&amp;TRIM(CONTRATOS[[#This Row],[NOME DO FISCAL ]]),
      _xlpm.n, LEN(_xlpm.s)-1,
      _xlpm.idx, _xlfn.SEQUENCE(1,_xlpm.n),
      _xlpm.letras, IF(MID(_xlpm.s,_xlpm.idx,1)=" ", MID(_xlpm.s,_xlpm.idx+1,1), ""),
      _xlfn.TEXTJOIN("",TRUE,_xlpm.letras)
   )
)</f>
        <v>LSCB</v>
      </c>
      <c r="AW747" s="57" t="str">
        <f>IF(CONTRATOS[[#This Row],[FISCAL DEMANDANTE]]="sem indicação",CONTRATOS[[#This Row],[FISCAL TECNICO]],CONTRATOS[[#This Row],[FISCAL DEMANDANTE]])</f>
        <v>Leandro Soares Costa Borges</v>
      </c>
      <c r="AX747" s="540" cm="1">
        <f t="array" ref="AX74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747" s="58" t="str">
        <f>_xlfn.CONCAT(CONTRATOS[[#This Row],[ARP ou CONTRATO]],CONTRATOS[[#This Row],[N°ANO]])</f>
        <v>ARP012/2023</v>
      </c>
      <c r="AZ747" s="293" t="str">
        <f>IF(ISNUMBER(FIND("8.666",AA747)),
"Nos termos da Portaria n° 3.615/2021-GP, a prorrogação de contratos administrativos deverá ser instaurada com antecedência mínima de 60 (sessenta) dias do término da vigência, mediante envio do respectivo expediente à SEADM, via SEI.",
IF(ISNUMBER(FIND("14.133",AA747)),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47" s="556"/>
    </row>
    <row r="748" spans="1:53" ht="60">
      <c r="A748" s="58" t="s">
        <v>71</v>
      </c>
      <c r="B748" s="195" t="s">
        <v>1088</v>
      </c>
      <c r="C748" s="194">
        <v>2023</v>
      </c>
      <c r="D748" s="195" t="s">
        <v>3953</v>
      </c>
      <c r="E748" s="194" t="s">
        <v>3954</v>
      </c>
      <c r="F748" s="196" t="s">
        <v>3945</v>
      </c>
      <c r="G748" s="195" t="s">
        <v>110</v>
      </c>
      <c r="H748" s="194" t="s">
        <v>58</v>
      </c>
      <c r="I748" s="194" t="s">
        <v>3946</v>
      </c>
      <c r="J748" s="197">
        <v>45082</v>
      </c>
      <c r="K748" s="198" t="str">
        <f>TEXT(J748,"DD/MM/AA")</f>
        <v>05/06/23</v>
      </c>
      <c r="L748" s="197">
        <v>45448</v>
      </c>
      <c r="M748" s="199" t="str">
        <f>TEXT(L748,"DD/MM/AA")</f>
        <v>05/06/24</v>
      </c>
      <c r="N748" s="198">
        <f>_xlfn.DAYS(CONTRATOS[[#This Row],[TÉRMINO]],CONTRATOS[[#This Row],[INÍCIO]])</f>
        <v>366</v>
      </c>
      <c r="O748" s="200" t="str">
        <f ca="1">IF(ISBLANK(CONTRATOS[[#This Row],[TÉRMINO]]),"-",IF(ISNUMBER(CONTRATOS[[#This Row],[TÉRMINO]]),IF(CONTRATOS[[#This Row],[TÉRMINO]]&lt;TODAY(),"EXPIRADO",CONTRATOS[[#This Row],[TÉRMINO]]-TODAY()),"INDETERMINADO"))</f>
        <v>EXPIRADO</v>
      </c>
      <c r="P748" s="200" t="str">
        <f ca="1">IF(O748="EXPIRADO","EXPIRADO",(IF(O748&lt;=30,"INFERIOR A 30 DIAS",(IF(O748&lt;=60,"INFERIOR A 60 DIAS",(IF(O748&lt;=90,"INFERIOR A 90 DIAS",(IF(O748&lt;=120,"INFERIOR A 120 DIAS",(IF(O748&lt;150,"INFERIOR A 150 DIAS",(IF(O748=150,"150 DIAS","SUPERIOR A 150 DIAS")))))))))))))</f>
        <v>EXPIRADO</v>
      </c>
      <c r="Q748" s="200" t="str">
        <f ca="1">IF(CONTRATOS[[#This Row],[TÉRMINO]]="","VIGENTE",IF(CONTRATOS[[#This Row],[TÉRMINO]]&gt;=TODAY(),"VIGENTE","EXPIRADO"))</f>
        <v>EXPIRADO</v>
      </c>
      <c r="R748" s="304">
        <v>11400</v>
      </c>
      <c r="S748" s="257" t="s">
        <v>60</v>
      </c>
      <c r="T748" s="66">
        <f>IF(LEFT(AY748,3)="ARP",
    0,
    IFERROR(VLOOKUP(AY748,'M.11 Contratos execução'!A:V,17,FALSE),0)
)</f>
        <v>0</v>
      </c>
      <c r="U748" s="58" t="s">
        <v>78</v>
      </c>
      <c r="V748" s="201" t="s">
        <v>3955</v>
      </c>
      <c r="W748" s="96" cm="1">
        <f t="array" ref="W74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48" s="96">
        <f>R748</f>
        <v>11400</v>
      </c>
      <c r="Y748" s="202"/>
      <c r="Z748" s="203"/>
      <c r="AA748" s="58" t="s">
        <v>64</v>
      </c>
      <c r="AB748" s="194"/>
      <c r="AC748" s="194"/>
      <c r="AD748" s="204" t="str">
        <f>IF(CONTRATOS[[#This Row],[DIAS_CONTRATO]]&lt;=1800,"PRAZO LEGAL",IF(CONTRATOS[[#This Row],[DIAS_CONTRATO]]&lt;=2130,"EXCEPCIONAL","EMERGENCIAL"))</f>
        <v>PRAZO LEGAL</v>
      </c>
      <c r="AE748" s="194" t="str">
        <f>YEAR(L748) &amp; " - " &amp; IF(MONTH(L748)&lt;=3, "1º Trimestre", IF(MONTH(L748)&lt;=6, "2º Trimestre", IF(MONTH(L748)&lt;=9, "3º Trimestre", IF(MONTH(L748)&lt;=12, "4º Trimestre"))))</f>
        <v>2024 - 2º Trimestre</v>
      </c>
      <c r="AF748" s="197">
        <f>CONTRATOS[[#This Row],[TÉRMINO]]-60</f>
        <v>45388</v>
      </c>
      <c r="AG748" s="116" t="str">
        <f>IF(Z748="","Sem informação", IF(Z748&lt;=AF748, "Dentro do prazo", "Fora do prazo"))</f>
        <v>Sem informação</v>
      </c>
      <c r="AH748" s="194" t="s">
        <v>1306</v>
      </c>
      <c r="AI748" s="194"/>
      <c r="AJ748" s="194" t="s">
        <v>84</v>
      </c>
      <c r="AK748" s="194" t="s">
        <v>547</v>
      </c>
      <c r="AL748" s="194" t="s">
        <v>1385</v>
      </c>
      <c r="AM748" s="194" t="s">
        <v>69</v>
      </c>
      <c r="AN748" s="194" t="s">
        <v>69</v>
      </c>
      <c r="AO748" s="205" t="s">
        <v>3948</v>
      </c>
      <c r="AP748" s="206">
        <f ca="1">CONTRATOS[[#This Row],[TÉRMINO]]-TODAY()</f>
        <v>-726</v>
      </c>
      <c r="AQ748" s="194">
        <f>IF(YEAR(CONTRATOS[[#This Row],[TÉRMINO]])=2024,INT((MONTH(CONTRATOS[[#This Row],[TÉRMINO]])+2)/3),"")</f>
        <v>2</v>
      </c>
      <c r="AR748" s="194"/>
      <c r="AS748" s="58" t="str">
        <f ca="1">IF(TODAY()-AB748&gt;365,"Iniciar Processo de Reajuste","Aguardar anualidade")</f>
        <v>Iniciar Processo de Reajuste</v>
      </c>
      <c r="AT748" s="58" t="str">
        <f>_xlfn.CONCAT(TEXT(B748,"000"),"/",C748)</f>
        <v>012/2023</v>
      </c>
      <c r="AU748" s="58"/>
      <c r="AV748" s="58" t="str" cm="1">
        <f t="array" ref="AV748">IF(CONTRATOS[[#This Row],[NOME DO FISCAL ]]="Sem indicação",
   CONTRATOS[[#This Row],[NOME DO FISCAL ]],
   _xlfn.LET(
      _xlpm.s, " "&amp;TRIM(CONTRATOS[[#This Row],[NOME DO FISCAL ]]),
      _xlpm.n, LEN(_xlpm.s)-1,
      _xlpm.idx, _xlfn.SEQUENCE(1,_xlpm.n),
      _xlpm.letras, IF(MID(_xlpm.s,_xlpm.idx,1)=" ", MID(_xlpm.s,_xlpm.idx+1,1), ""),
      _xlfn.TEXTJOIN("",TRUE,_xlpm.letras)
   )
)</f>
        <v>LSCB</v>
      </c>
      <c r="AW748" s="57" t="str">
        <f>IF(CONTRATOS[[#This Row],[FISCAL DEMANDANTE]]="sem indicação",CONTRATOS[[#This Row],[FISCAL TECNICO]],CONTRATOS[[#This Row],[FISCAL DEMANDANTE]])</f>
        <v>Leandro Soares Costa Borges</v>
      </c>
      <c r="AX748" s="540" cm="1">
        <f t="array" ref="AX74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748" s="58" t="str">
        <f>_xlfn.CONCAT(CONTRATOS[[#This Row],[ARP ou CONTRATO]],CONTRATOS[[#This Row],[N°ANO]])</f>
        <v>ARP012/2023</v>
      </c>
      <c r="AZ748" s="293" t="str">
        <f>IF(ISNUMBER(FIND("8.666",AA748)),
"Nos termos da Portaria n° 3.615/2021-GP, a prorrogação de contratos administrativos deverá ser instaurada com antecedência mínima de 60 (sessenta) dias do término da vigência, mediante envio do respectivo expediente à SEADM, via SEI.",
IF(ISNUMBER(FIND("14.133",AA748)),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48" s="556"/>
    </row>
    <row r="749" spans="1:53" ht="60">
      <c r="A749" s="58" t="s">
        <v>71</v>
      </c>
      <c r="B749" s="195" t="s">
        <v>1088</v>
      </c>
      <c r="C749" s="194">
        <v>2023</v>
      </c>
      <c r="D749" s="195" t="s">
        <v>3956</v>
      </c>
      <c r="E749" s="194" t="s">
        <v>2326</v>
      </c>
      <c r="F749" s="196" t="s">
        <v>3945</v>
      </c>
      <c r="G749" s="195" t="s">
        <v>110</v>
      </c>
      <c r="H749" s="194" t="s">
        <v>58</v>
      </c>
      <c r="I749" s="194" t="s">
        <v>3946</v>
      </c>
      <c r="J749" s="197">
        <v>45082</v>
      </c>
      <c r="K749" s="198" t="str">
        <f>TEXT(J749,"DD/MM/AA")</f>
        <v>05/06/23</v>
      </c>
      <c r="L749" s="197">
        <v>45448</v>
      </c>
      <c r="M749" s="199" t="str">
        <f>TEXT(L749,"DD/MM/AA")</f>
        <v>05/06/24</v>
      </c>
      <c r="N749" s="198">
        <f>_xlfn.DAYS(CONTRATOS[[#This Row],[TÉRMINO]],CONTRATOS[[#This Row],[INÍCIO]])</f>
        <v>366</v>
      </c>
      <c r="O749" s="200" t="str">
        <f ca="1">IF(ISBLANK(CONTRATOS[[#This Row],[TÉRMINO]]),"-",IF(ISNUMBER(CONTRATOS[[#This Row],[TÉRMINO]]),IF(CONTRATOS[[#This Row],[TÉRMINO]]&lt;TODAY(),"EXPIRADO",CONTRATOS[[#This Row],[TÉRMINO]]-TODAY()),"INDETERMINADO"))</f>
        <v>EXPIRADO</v>
      </c>
      <c r="P749" s="200" t="str">
        <f ca="1">IF(O749="EXPIRADO","EXPIRADO",(IF(O749&lt;=30,"INFERIOR A 30 DIAS",(IF(O749&lt;=60,"INFERIOR A 60 DIAS",(IF(O749&lt;=90,"INFERIOR A 90 DIAS",(IF(O749&lt;=120,"INFERIOR A 120 DIAS",(IF(O749&lt;150,"INFERIOR A 150 DIAS",(IF(O749=150,"150 DIAS","SUPERIOR A 150 DIAS")))))))))))))</f>
        <v>EXPIRADO</v>
      </c>
      <c r="Q749" s="200" t="str">
        <f ca="1">IF(CONTRATOS[[#This Row],[TÉRMINO]]="","VIGENTE",IF(CONTRATOS[[#This Row],[TÉRMINO]]&gt;=TODAY(),"VIGENTE","EXPIRADO"))</f>
        <v>EXPIRADO</v>
      </c>
      <c r="R749" s="304">
        <v>130624</v>
      </c>
      <c r="S749" s="257" t="s">
        <v>60</v>
      </c>
      <c r="T749" s="66">
        <f>IF(LEFT(AY749,3)="ARP",
    0,
    IFERROR(VLOOKUP(AY749,'M.11 Contratos execução'!A:V,17,FALSE),0)
)</f>
        <v>0</v>
      </c>
      <c r="U749" s="58" t="s">
        <v>78</v>
      </c>
      <c r="V749" s="201" t="s">
        <v>3957</v>
      </c>
      <c r="W749" s="96" cm="1">
        <f t="array" ref="W74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49" s="96">
        <f>R749</f>
        <v>130624</v>
      </c>
      <c r="Y749" s="202"/>
      <c r="Z749" s="203"/>
      <c r="AA749" s="58" t="s">
        <v>64</v>
      </c>
      <c r="AB749" s="194"/>
      <c r="AC749" s="194"/>
      <c r="AD749" s="204" t="str">
        <f>IF(CONTRATOS[[#This Row],[DIAS_CONTRATO]]&lt;=1800,"PRAZO LEGAL",IF(CONTRATOS[[#This Row],[DIAS_CONTRATO]]&lt;=2130,"EXCEPCIONAL","EMERGENCIAL"))</f>
        <v>PRAZO LEGAL</v>
      </c>
      <c r="AE749" s="194" t="str">
        <f>YEAR(L749) &amp; " - " &amp; IF(MONTH(L749)&lt;=3, "1º Trimestre", IF(MONTH(L749)&lt;=6, "2º Trimestre", IF(MONTH(L749)&lt;=9, "3º Trimestre", IF(MONTH(L749)&lt;=12, "4º Trimestre"))))</f>
        <v>2024 - 2º Trimestre</v>
      </c>
      <c r="AF749" s="197">
        <f>CONTRATOS[[#This Row],[TÉRMINO]]-60</f>
        <v>45388</v>
      </c>
      <c r="AG749" s="116" t="str">
        <f>IF(Z749="","Sem informação", IF(Z749&lt;=AF749, "Dentro do prazo", "Fora do prazo"))</f>
        <v>Sem informação</v>
      </c>
      <c r="AH749" s="194" t="s">
        <v>1306</v>
      </c>
      <c r="AI749" s="194"/>
      <c r="AJ749" s="194" t="s">
        <v>84</v>
      </c>
      <c r="AK749" s="194" t="s">
        <v>547</v>
      </c>
      <c r="AL749" s="194" t="s">
        <v>1385</v>
      </c>
      <c r="AM749" s="194" t="s">
        <v>69</v>
      </c>
      <c r="AN749" s="194" t="s">
        <v>69</v>
      </c>
      <c r="AO749" s="205" t="s">
        <v>3948</v>
      </c>
      <c r="AP749" s="206">
        <f ca="1">CONTRATOS[[#This Row],[TÉRMINO]]-TODAY()</f>
        <v>-726</v>
      </c>
      <c r="AQ749" s="194">
        <f>IF(YEAR(CONTRATOS[[#This Row],[TÉRMINO]])=2024,INT((MONTH(CONTRATOS[[#This Row],[TÉRMINO]])+2)/3),"")</f>
        <v>2</v>
      </c>
      <c r="AR749" s="194"/>
      <c r="AS749" s="58" t="str">
        <f ca="1">IF(TODAY()-AB749&gt;365,"Iniciar Processo de Reajuste","Aguardar anualidade")</f>
        <v>Iniciar Processo de Reajuste</v>
      </c>
      <c r="AT749" s="58" t="str">
        <f>_xlfn.CONCAT(TEXT(B749,"000"),"/",C749)</f>
        <v>012/2023</v>
      </c>
      <c r="AU749" s="58"/>
      <c r="AV749" s="58" t="str" cm="1">
        <f t="array" ref="AV749">IF(CONTRATOS[[#This Row],[NOME DO FISCAL ]]="Sem indicação",
   CONTRATOS[[#This Row],[NOME DO FISCAL ]],
   _xlfn.LET(
      _xlpm.s, " "&amp;TRIM(CONTRATOS[[#This Row],[NOME DO FISCAL ]]),
      _xlpm.n, LEN(_xlpm.s)-1,
      _xlpm.idx, _xlfn.SEQUENCE(1,_xlpm.n),
      _xlpm.letras, IF(MID(_xlpm.s,_xlpm.idx,1)=" ", MID(_xlpm.s,_xlpm.idx+1,1), ""),
      _xlfn.TEXTJOIN("",TRUE,_xlpm.letras)
   )
)</f>
        <v>LSCB</v>
      </c>
      <c r="AW749" s="57" t="str">
        <f>IF(CONTRATOS[[#This Row],[FISCAL DEMANDANTE]]="sem indicação",CONTRATOS[[#This Row],[FISCAL TECNICO]],CONTRATOS[[#This Row],[FISCAL DEMANDANTE]])</f>
        <v>Leandro Soares Costa Borges</v>
      </c>
      <c r="AX749" s="540" cm="1">
        <f t="array" ref="AX74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749" s="58" t="str">
        <f>_xlfn.CONCAT(CONTRATOS[[#This Row],[ARP ou CONTRATO]],CONTRATOS[[#This Row],[N°ANO]])</f>
        <v>ARP012/2023</v>
      </c>
      <c r="AZ749" s="293" t="str">
        <f>IF(ISNUMBER(FIND("8.666",AA749)),
"Nos termos da Portaria n° 3.615/2021-GP, a prorrogação de contratos administrativos deverá ser instaurada com antecedência mínima de 60 (sessenta) dias do término da vigência, mediante envio do respectivo expediente à SEADM, via SEI.",
IF(ISNUMBER(FIND("14.133",AA749)),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49" s="556"/>
    </row>
    <row r="750" spans="1:53" ht="60">
      <c r="A750" s="58" t="s">
        <v>71</v>
      </c>
      <c r="B750" s="195" t="s">
        <v>1088</v>
      </c>
      <c r="C750" s="194">
        <v>2023</v>
      </c>
      <c r="D750" s="195" t="s">
        <v>2829</v>
      </c>
      <c r="E750" s="194" t="s">
        <v>657</v>
      </c>
      <c r="F750" s="196" t="s">
        <v>3945</v>
      </c>
      <c r="G750" s="195" t="s">
        <v>110</v>
      </c>
      <c r="H750" s="194" t="s">
        <v>58</v>
      </c>
      <c r="I750" s="194" t="s">
        <v>3946</v>
      </c>
      <c r="J750" s="197">
        <v>45082</v>
      </c>
      <c r="K750" s="198" t="str">
        <f>TEXT(J750,"DD/MM/AA")</f>
        <v>05/06/23</v>
      </c>
      <c r="L750" s="197">
        <v>45448</v>
      </c>
      <c r="M750" s="199" t="str">
        <f>TEXT(L750,"DD/MM/AA")</f>
        <v>05/06/24</v>
      </c>
      <c r="N750" s="198">
        <f>_xlfn.DAYS(CONTRATOS[[#This Row],[TÉRMINO]],CONTRATOS[[#This Row],[INÍCIO]])</f>
        <v>366</v>
      </c>
      <c r="O750" s="200" t="str">
        <f ca="1">IF(ISBLANK(CONTRATOS[[#This Row],[TÉRMINO]]),"-",IF(ISNUMBER(CONTRATOS[[#This Row],[TÉRMINO]]),IF(CONTRATOS[[#This Row],[TÉRMINO]]&lt;TODAY(),"EXPIRADO",CONTRATOS[[#This Row],[TÉRMINO]]-TODAY()),"INDETERMINADO"))</f>
        <v>EXPIRADO</v>
      </c>
      <c r="P750" s="200" t="str">
        <f ca="1">IF(O750="EXPIRADO","EXPIRADO",(IF(O750&lt;=30,"INFERIOR A 30 DIAS",(IF(O750&lt;=60,"INFERIOR A 60 DIAS",(IF(O750&lt;=90,"INFERIOR A 90 DIAS",(IF(O750&lt;=120,"INFERIOR A 120 DIAS",(IF(O750&lt;150,"INFERIOR A 150 DIAS",(IF(O750=150,"150 DIAS","SUPERIOR A 150 DIAS")))))))))))))</f>
        <v>EXPIRADO</v>
      </c>
      <c r="Q750" s="200" t="str">
        <f ca="1">IF(CONTRATOS[[#This Row],[TÉRMINO]]="","VIGENTE",IF(CONTRATOS[[#This Row],[TÉRMINO]]&gt;=TODAY(),"VIGENTE","EXPIRADO"))</f>
        <v>EXPIRADO</v>
      </c>
      <c r="R750" s="304">
        <v>38500</v>
      </c>
      <c r="S750" s="257" t="s">
        <v>60</v>
      </c>
      <c r="T750" s="66">
        <f>IF(LEFT(AY750,3)="ARP",
    0,
    IFERROR(VLOOKUP(AY750,'M.11 Contratos execução'!A:V,17,FALSE),0)
)</f>
        <v>0</v>
      </c>
      <c r="U750" s="58" t="s">
        <v>78</v>
      </c>
      <c r="V750" s="201" t="s">
        <v>3958</v>
      </c>
      <c r="W750" s="96" cm="1">
        <f t="array" ref="W75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50" s="96">
        <f>R750</f>
        <v>38500</v>
      </c>
      <c r="Y750" s="202"/>
      <c r="Z750" s="203"/>
      <c r="AA750" s="58" t="s">
        <v>64</v>
      </c>
      <c r="AB750" s="194"/>
      <c r="AC750" s="194"/>
      <c r="AD750" s="258" t="str">
        <f>IF(CONTRATOS[[#This Row],[DIAS_CONTRATO]]&lt;=1800,"PRAZO LEGAL",IF(CONTRATOS[[#This Row],[DIAS_CONTRATO]]&lt;=2130,"EXCEPCIONAL","EMERGENCIAL"))</f>
        <v>PRAZO LEGAL</v>
      </c>
      <c r="AE750" s="194" t="str">
        <f>YEAR(L750) &amp; " - " &amp; IF(MONTH(L750)&lt;=3, "1º Trimestre", IF(MONTH(L750)&lt;=6, "2º Trimestre", IF(MONTH(L750)&lt;=9, "3º Trimestre", IF(MONTH(L750)&lt;=12, "4º Trimestre"))))</f>
        <v>2024 - 2º Trimestre</v>
      </c>
      <c r="AF750" s="197">
        <f>CONTRATOS[[#This Row],[TÉRMINO]]-60</f>
        <v>45388</v>
      </c>
      <c r="AG750" s="116" t="str">
        <f>IF(Z750="","Sem informação", IF(Z750&lt;=AF750, "Dentro do prazo", "Fora do prazo"))</f>
        <v>Sem informação</v>
      </c>
      <c r="AH750" s="194" t="s">
        <v>1306</v>
      </c>
      <c r="AI750" s="194"/>
      <c r="AJ750" s="194" t="s">
        <v>84</v>
      </c>
      <c r="AK750" s="194" t="s">
        <v>547</v>
      </c>
      <c r="AL750" s="194" t="s">
        <v>1385</v>
      </c>
      <c r="AM750" s="194" t="s">
        <v>69</v>
      </c>
      <c r="AN750" s="194" t="s">
        <v>69</v>
      </c>
      <c r="AO750" s="205" t="s">
        <v>3948</v>
      </c>
      <c r="AP750" s="206">
        <f ca="1">CONTRATOS[[#This Row],[TÉRMINO]]-TODAY()</f>
        <v>-726</v>
      </c>
      <c r="AQ750" s="194">
        <f>IF(YEAR(CONTRATOS[[#This Row],[TÉRMINO]])=2024,INT((MONTH(CONTRATOS[[#This Row],[TÉRMINO]])+2)/3),"")</f>
        <v>2</v>
      </c>
      <c r="AR750" s="194"/>
      <c r="AS750" s="58" t="str">
        <f ca="1">IF(TODAY()-AB750&gt;365,"Iniciar Processo de Reajuste","Aguardar anualidade")</f>
        <v>Iniciar Processo de Reajuste</v>
      </c>
      <c r="AT750" s="58" t="str">
        <f>_xlfn.CONCAT(TEXT(B750,"000"),"/",C750)</f>
        <v>012/2023</v>
      </c>
      <c r="AU750" s="58"/>
      <c r="AV750" s="58" t="str" cm="1">
        <f t="array" ref="AV750">IF(CONTRATOS[[#This Row],[NOME DO FISCAL ]]="Sem indicação",
   CONTRATOS[[#This Row],[NOME DO FISCAL ]],
   _xlfn.LET(
      _xlpm.s, " "&amp;TRIM(CONTRATOS[[#This Row],[NOME DO FISCAL ]]),
      _xlpm.n, LEN(_xlpm.s)-1,
      _xlpm.idx, _xlfn.SEQUENCE(1,_xlpm.n),
      _xlpm.letras, IF(MID(_xlpm.s,_xlpm.idx,1)=" ", MID(_xlpm.s,_xlpm.idx+1,1), ""),
      _xlfn.TEXTJOIN("",TRUE,_xlpm.letras)
   )
)</f>
        <v>LSCB</v>
      </c>
      <c r="AW750" s="57" t="str">
        <f>IF(CONTRATOS[[#This Row],[FISCAL DEMANDANTE]]="sem indicação",CONTRATOS[[#This Row],[FISCAL TECNICO]],CONTRATOS[[#This Row],[FISCAL DEMANDANTE]])</f>
        <v>Leandro Soares Costa Borges</v>
      </c>
      <c r="AX750" s="540" cm="1">
        <f t="array" ref="AX75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750" s="58" t="str">
        <f>_xlfn.CONCAT(CONTRATOS[[#This Row],[ARP ou CONTRATO]],CONTRATOS[[#This Row],[N°ANO]])</f>
        <v>ARP012/2023</v>
      </c>
      <c r="AZ750" s="293" t="str">
        <f>IF(ISNUMBER(FIND("8.666",AA750)),
"Nos termos da Portaria n° 3.615/2021-GP, a prorrogação de contratos administrativos deverá ser instaurada com antecedência mínima de 60 (sessenta) dias do término da vigência, mediante envio do respectivo expediente à SEADM, via SEI.",
IF(ISNUMBER(FIND("14.133",AA750)),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50" s="556"/>
    </row>
    <row r="751" spans="1:53" ht="60">
      <c r="A751" s="58" t="s">
        <v>71</v>
      </c>
      <c r="B751" s="195" t="s">
        <v>1088</v>
      </c>
      <c r="C751" s="194">
        <v>2023</v>
      </c>
      <c r="D751" s="195" t="s">
        <v>3959</v>
      </c>
      <c r="E751" s="194" t="s">
        <v>3960</v>
      </c>
      <c r="F751" s="196" t="s">
        <v>3945</v>
      </c>
      <c r="G751" s="195" t="s">
        <v>110</v>
      </c>
      <c r="H751" s="194" t="s">
        <v>58</v>
      </c>
      <c r="I751" s="194" t="s">
        <v>3946</v>
      </c>
      <c r="J751" s="197">
        <v>45082</v>
      </c>
      <c r="K751" s="198" t="str">
        <f>TEXT(J751,"DD/MM/AA")</f>
        <v>05/06/23</v>
      </c>
      <c r="L751" s="197">
        <v>45448</v>
      </c>
      <c r="M751" s="199" t="str">
        <f>TEXT(L751,"DD/MM/AA")</f>
        <v>05/06/24</v>
      </c>
      <c r="N751" s="198">
        <f>_xlfn.DAYS(CONTRATOS[[#This Row],[TÉRMINO]],CONTRATOS[[#This Row],[INÍCIO]])</f>
        <v>366</v>
      </c>
      <c r="O751" s="200" t="str">
        <f ca="1">IF(ISBLANK(CONTRATOS[[#This Row],[TÉRMINO]]),"-",IF(ISNUMBER(CONTRATOS[[#This Row],[TÉRMINO]]),IF(CONTRATOS[[#This Row],[TÉRMINO]]&lt;TODAY(),"EXPIRADO",CONTRATOS[[#This Row],[TÉRMINO]]-TODAY()),"INDETERMINADO"))</f>
        <v>EXPIRADO</v>
      </c>
      <c r="P751" s="200" t="str">
        <f ca="1">IF(O751="EXPIRADO","EXPIRADO",(IF(O751&lt;=30,"INFERIOR A 30 DIAS",(IF(O751&lt;=60,"INFERIOR A 60 DIAS",(IF(O751&lt;=90,"INFERIOR A 90 DIAS",(IF(O751&lt;=120,"INFERIOR A 120 DIAS",(IF(O751&lt;150,"INFERIOR A 150 DIAS",(IF(O751=150,"150 DIAS","SUPERIOR A 150 DIAS")))))))))))))</f>
        <v>EXPIRADO</v>
      </c>
      <c r="Q751" s="200" t="str">
        <f ca="1">IF(CONTRATOS[[#This Row],[TÉRMINO]]="","VIGENTE",IF(CONTRATOS[[#This Row],[TÉRMINO]]&gt;=TODAY(),"VIGENTE","EXPIRADO"))</f>
        <v>EXPIRADO</v>
      </c>
      <c r="R751" s="304">
        <v>77341.600000000006</v>
      </c>
      <c r="S751" s="257" t="s">
        <v>60</v>
      </c>
      <c r="T751" s="66">
        <f>IF(LEFT(AY751,3)="ARP",
    0,
    IFERROR(VLOOKUP(AY751,'M.11 Contratos execução'!A:V,17,FALSE),0)
)</f>
        <v>0</v>
      </c>
      <c r="U751" s="58" t="s">
        <v>78</v>
      </c>
      <c r="V751" s="201" t="s">
        <v>3961</v>
      </c>
      <c r="W751" s="96" cm="1">
        <f t="array" ref="W75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51" s="96">
        <f>R751</f>
        <v>77341.600000000006</v>
      </c>
      <c r="Y751" s="202"/>
      <c r="Z751" s="203"/>
      <c r="AA751" s="58" t="s">
        <v>64</v>
      </c>
      <c r="AB751" s="194"/>
      <c r="AC751" s="194"/>
      <c r="AD751" s="204" t="str">
        <f>IF(CONTRATOS[[#This Row],[DIAS_CONTRATO]]&lt;=1800,"PRAZO LEGAL",IF(CONTRATOS[[#This Row],[DIAS_CONTRATO]]&lt;=2130,"EXCEPCIONAL","EMERGENCIAL"))</f>
        <v>PRAZO LEGAL</v>
      </c>
      <c r="AE751" s="194" t="str">
        <f>YEAR(L751) &amp; " - " &amp; IF(MONTH(L751)&lt;=3, "1º Trimestre", IF(MONTH(L751)&lt;=6, "2º Trimestre", IF(MONTH(L751)&lt;=9, "3º Trimestre", IF(MONTH(L751)&lt;=12, "4º Trimestre"))))</f>
        <v>2024 - 2º Trimestre</v>
      </c>
      <c r="AF751" s="197">
        <f>CONTRATOS[[#This Row],[TÉRMINO]]-60</f>
        <v>45388</v>
      </c>
      <c r="AG751" s="116" t="str">
        <f>IF(Z751="","Sem informação", IF(Z751&lt;=AF751, "Dentro do prazo", "Fora do prazo"))</f>
        <v>Sem informação</v>
      </c>
      <c r="AH751" s="194" t="s">
        <v>1306</v>
      </c>
      <c r="AI751" s="194"/>
      <c r="AJ751" s="194" t="s">
        <v>84</v>
      </c>
      <c r="AK751" s="194" t="s">
        <v>547</v>
      </c>
      <c r="AL751" s="194" t="s">
        <v>1385</v>
      </c>
      <c r="AM751" s="194" t="s">
        <v>69</v>
      </c>
      <c r="AN751" s="194" t="s">
        <v>69</v>
      </c>
      <c r="AO751" s="205" t="s">
        <v>3948</v>
      </c>
      <c r="AP751" s="206">
        <f ca="1">CONTRATOS[[#This Row],[TÉRMINO]]-TODAY()</f>
        <v>-726</v>
      </c>
      <c r="AQ751" s="194">
        <f>IF(YEAR(CONTRATOS[[#This Row],[TÉRMINO]])=2024,INT((MONTH(CONTRATOS[[#This Row],[TÉRMINO]])+2)/3),"")</f>
        <v>2</v>
      </c>
      <c r="AR751" s="194"/>
      <c r="AS751" s="58" t="str">
        <f ca="1">IF(TODAY()-AB751&gt;365,"Iniciar Processo de Reajuste","Aguardar anualidade")</f>
        <v>Iniciar Processo de Reajuste</v>
      </c>
      <c r="AT751" s="58" t="str">
        <f>_xlfn.CONCAT(TEXT(B751,"000"),"/",C751)</f>
        <v>012/2023</v>
      </c>
      <c r="AU751" s="58"/>
      <c r="AV751" s="58" t="str" cm="1">
        <f t="array" ref="AV751">IF(CONTRATOS[[#This Row],[NOME DO FISCAL ]]="Sem indicação",
   CONTRATOS[[#This Row],[NOME DO FISCAL ]],
   _xlfn.LET(
      _xlpm.s, " "&amp;TRIM(CONTRATOS[[#This Row],[NOME DO FISCAL ]]),
      _xlpm.n, LEN(_xlpm.s)-1,
      _xlpm.idx, _xlfn.SEQUENCE(1,_xlpm.n),
      _xlpm.letras, IF(MID(_xlpm.s,_xlpm.idx,1)=" ", MID(_xlpm.s,_xlpm.idx+1,1), ""),
      _xlfn.TEXTJOIN("",TRUE,_xlpm.letras)
   )
)</f>
        <v>LSCB</v>
      </c>
      <c r="AW751" s="57" t="str">
        <f>IF(CONTRATOS[[#This Row],[FISCAL DEMANDANTE]]="sem indicação",CONTRATOS[[#This Row],[FISCAL TECNICO]],CONTRATOS[[#This Row],[FISCAL DEMANDANTE]])</f>
        <v>Leandro Soares Costa Borges</v>
      </c>
      <c r="AX751" s="540" cm="1">
        <f t="array" ref="AX75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751" s="58" t="str">
        <f>_xlfn.CONCAT(CONTRATOS[[#This Row],[ARP ou CONTRATO]],CONTRATOS[[#This Row],[N°ANO]])</f>
        <v>ARP012/2023</v>
      </c>
      <c r="AZ751" s="293" t="str">
        <f>IF(ISNUMBER(FIND("8.666",AA751)),
"Nos termos da Portaria n° 3.615/2021-GP, a prorrogação de contratos administrativos deverá ser instaurada com antecedência mínima de 60 (sessenta) dias do término da vigência, mediante envio do respectivo expediente à SEADM, via SEI.",
IF(ISNUMBER(FIND("14.133",AA751)),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51" s="556"/>
    </row>
    <row r="752" spans="1:53" ht="63.75" customHeight="1">
      <c r="A752" s="58" t="s">
        <v>71</v>
      </c>
      <c r="B752" s="195" t="s">
        <v>1088</v>
      </c>
      <c r="C752" s="194">
        <v>2023</v>
      </c>
      <c r="D752" s="195" t="s">
        <v>3962</v>
      </c>
      <c r="E752" s="194" t="s">
        <v>3963</v>
      </c>
      <c r="F752" s="196" t="s">
        <v>3945</v>
      </c>
      <c r="G752" s="195" t="s">
        <v>110</v>
      </c>
      <c r="H752" s="194" t="s">
        <v>58</v>
      </c>
      <c r="I752" s="194" t="s">
        <v>3946</v>
      </c>
      <c r="J752" s="197">
        <v>45082</v>
      </c>
      <c r="K752" s="198" t="str">
        <f>TEXT(J752,"DD/MM/AA")</f>
        <v>05/06/23</v>
      </c>
      <c r="L752" s="197">
        <v>45448</v>
      </c>
      <c r="M752" s="199" t="str">
        <f>TEXT(L752,"DD/MM/AA")</f>
        <v>05/06/24</v>
      </c>
      <c r="N752" s="198">
        <f>_xlfn.DAYS(CONTRATOS[[#This Row],[TÉRMINO]],CONTRATOS[[#This Row],[INÍCIO]])</f>
        <v>366</v>
      </c>
      <c r="O752" s="200" t="str">
        <f ca="1">IF(ISBLANK(CONTRATOS[[#This Row],[TÉRMINO]]),"-",IF(ISNUMBER(CONTRATOS[[#This Row],[TÉRMINO]]),IF(CONTRATOS[[#This Row],[TÉRMINO]]&lt;TODAY(),"EXPIRADO",CONTRATOS[[#This Row],[TÉRMINO]]-TODAY()),"INDETERMINADO"))</f>
        <v>EXPIRADO</v>
      </c>
      <c r="P752" s="200" t="str">
        <f ca="1">IF(O752="EXPIRADO","EXPIRADO",(IF(O752&lt;=30,"INFERIOR A 30 DIAS",(IF(O752&lt;=60,"INFERIOR A 60 DIAS",(IF(O752&lt;=90,"INFERIOR A 90 DIAS",(IF(O752&lt;=120,"INFERIOR A 120 DIAS",(IF(O752&lt;150,"INFERIOR A 150 DIAS",(IF(O752=150,"150 DIAS","SUPERIOR A 150 DIAS")))))))))))))</f>
        <v>EXPIRADO</v>
      </c>
      <c r="Q752" s="200" t="str">
        <f ca="1">IF(CONTRATOS[[#This Row],[TÉRMINO]]="","VIGENTE",IF(CONTRATOS[[#This Row],[TÉRMINO]]&gt;=TODAY(),"VIGENTE","EXPIRADO"))</f>
        <v>EXPIRADO</v>
      </c>
      <c r="R752" s="651">
        <v>7640</v>
      </c>
      <c r="S752" s="652" t="s">
        <v>60</v>
      </c>
      <c r="T752" s="66">
        <f>IF(LEFT(AY752,3)="ARP",
    0,
    IFERROR(VLOOKUP(AY752,'M.11 Contratos execução'!A:V,17,FALSE),0)
)</f>
        <v>0</v>
      </c>
      <c r="U752" s="58" t="s">
        <v>78</v>
      </c>
      <c r="V752" s="653" t="s">
        <v>3964</v>
      </c>
      <c r="W752" s="96" cm="1">
        <f t="array" ref="W75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52" s="96">
        <f>R752</f>
        <v>7640</v>
      </c>
      <c r="Y752" s="655"/>
      <c r="Z752" s="656"/>
      <c r="AA752" s="364" t="s">
        <v>64</v>
      </c>
      <c r="AB752" s="642"/>
      <c r="AC752" s="642"/>
      <c r="AD752" s="657" t="str">
        <f>IF(CONTRATOS[[#This Row],[DIAS_CONTRATO]]&lt;=1800,"PRAZO LEGAL",IF(CONTRATOS[[#This Row],[DIAS_CONTRATO]]&lt;=2130,"EXCEPCIONAL","EMERGENCIAL"))</f>
        <v>PRAZO LEGAL</v>
      </c>
      <c r="AE752" s="642" t="str">
        <f>YEAR(L752) &amp; " - " &amp; IF(MONTH(L752)&lt;=3, "1º Trimestre", IF(MONTH(L752)&lt;=6, "2º Trimestre", IF(MONTH(L752)&lt;=9, "3º Trimestre", IF(MONTH(L752)&lt;=12, "4º Trimestre"))))</f>
        <v>2024 - 2º Trimestre</v>
      </c>
      <c r="AF752" s="646">
        <f>CONTRATOS[[#This Row],[TÉRMINO]]-60</f>
        <v>45388</v>
      </c>
      <c r="AG752" s="116" t="str">
        <f>IF(Z752="","Sem informação", IF(Z752&lt;=AF752, "Dentro do prazo", "Fora do prazo"))</f>
        <v>Sem informação</v>
      </c>
      <c r="AH752" s="194" t="s">
        <v>1306</v>
      </c>
      <c r="AI752" s="642"/>
      <c r="AJ752" s="642" t="s">
        <v>84</v>
      </c>
      <c r="AK752" s="642" t="s">
        <v>547</v>
      </c>
      <c r="AL752" s="642" t="s">
        <v>1385</v>
      </c>
      <c r="AM752" s="642" t="s">
        <v>69</v>
      </c>
      <c r="AN752" s="642" t="s">
        <v>69</v>
      </c>
      <c r="AO752" s="660" t="s">
        <v>3948</v>
      </c>
      <c r="AP752" s="663">
        <f ca="1">CONTRATOS[[#This Row],[TÉRMINO]]-TODAY()</f>
        <v>-726</v>
      </c>
      <c r="AQ752" s="642">
        <f>IF(YEAR(CONTRATOS[[#This Row],[TÉRMINO]])=2024,INT((MONTH(CONTRATOS[[#This Row],[TÉRMINO]])+2)/3),"")</f>
        <v>2</v>
      </c>
      <c r="AR752" s="642"/>
      <c r="AS752" s="58" t="str">
        <f ca="1">IF(TODAY()-AB752&gt;365,"Iniciar Processo de Reajuste","Aguardar anualidade")</f>
        <v>Iniciar Processo de Reajuste</v>
      </c>
      <c r="AT752" s="364" t="str">
        <f>_xlfn.CONCAT(TEXT(B752,"000"),"/",C752)</f>
        <v>012/2023</v>
      </c>
      <c r="AU752" s="364"/>
      <c r="AV752" s="58" t="str" cm="1">
        <f t="array" ref="AV752">IF(CONTRATOS[[#This Row],[NOME DO FISCAL ]]="Sem indicação",
   CONTRATOS[[#This Row],[NOME DO FISCAL ]],
   _xlfn.LET(
      _xlpm.s, " "&amp;TRIM(CONTRATOS[[#This Row],[NOME DO FISCAL ]]),
      _xlpm.n, LEN(_xlpm.s)-1,
      _xlpm.idx, _xlfn.SEQUENCE(1,_xlpm.n),
      _xlpm.letras, IF(MID(_xlpm.s,_xlpm.idx,1)=" ", MID(_xlpm.s,_xlpm.idx+1,1), ""),
      _xlfn.TEXTJOIN("",TRUE,_xlpm.letras)
   )
)</f>
        <v>LSCB</v>
      </c>
      <c r="AW752" s="57" t="str">
        <f>IF(CONTRATOS[[#This Row],[FISCAL DEMANDANTE]]="sem indicação",CONTRATOS[[#This Row],[FISCAL TECNICO]],CONTRATOS[[#This Row],[FISCAL DEMANDANTE]])</f>
        <v>Leandro Soares Costa Borges</v>
      </c>
      <c r="AX752" s="540" cm="1">
        <f t="array" ref="AX75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752" s="58" t="str">
        <f>_xlfn.CONCAT(CONTRATOS[[#This Row],[ARP ou CONTRATO]],CONTRATOS[[#This Row],[N°ANO]])</f>
        <v>ARP012/2023</v>
      </c>
      <c r="AZ752" s="293" t="str">
        <f>IF(ISNUMBER(FIND("8.666",AA752)),
"Nos termos da Portaria n° 3.615/2021-GP, a prorrogação de contratos administrativos deverá ser instaurada com antecedência mínima de 60 (sessenta) dias do término da vigência, mediante envio do respectivo expediente à SEADM, via SEI.",
IF(ISNUMBER(FIND("14.133",AA752)),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52" s="556"/>
    </row>
    <row r="753" spans="1:53" ht="60">
      <c r="A753" s="383" t="s">
        <v>71</v>
      </c>
      <c r="B753" s="639" t="s">
        <v>1088</v>
      </c>
      <c r="C753" s="642">
        <v>2023</v>
      </c>
      <c r="D753" s="639" t="s">
        <v>3965</v>
      </c>
      <c r="E753" s="642" t="s">
        <v>3966</v>
      </c>
      <c r="F753" s="644" t="s">
        <v>3945</v>
      </c>
      <c r="G753" s="639" t="s">
        <v>110</v>
      </c>
      <c r="H753" s="642" t="s">
        <v>58</v>
      </c>
      <c r="I753" s="642" t="s">
        <v>3946</v>
      </c>
      <c r="J753" s="646">
        <v>45082</v>
      </c>
      <c r="K753" s="647" t="str">
        <f>TEXT(J753,"DD/MM/AA")</f>
        <v>05/06/23</v>
      </c>
      <c r="L753" s="646">
        <v>45448</v>
      </c>
      <c r="M753" s="648" t="str">
        <f>TEXT(L753,"DD/MM/AA")</f>
        <v>05/06/24</v>
      </c>
      <c r="N753" s="647">
        <f>_xlfn.DAYS(CONTRATOS[[#This Row],[TÉRMINO]],CONTRATOS[[#This Row],[INÍCIO]])</f>
        <v>366</v>
      </c>
      <c r="O753" s="649" t="str">
        <f ca="1">IF(ISBLANK(CONTRATOS[[#This Row],[TÉRMINO]]),"-",IF(ISNUMBER(CONTRATOS[[#This Row],[TÉRMINO]]),IF(CONTRATOS[[#This Row],[TÉRMINO]]&lt;TODAY(),"EXPIRADO",CONTRATOS[[#This Row],[TÉRMINO]]-TODAY()),"INDETERMINADO"))</f>
        <v>EXPIRADO</v>
      </c>
      <c r="P753" s="650" t="str">
        <f ca="1">IF(O753="EXPIRADO","EXPIRADO",(IF(O753&lt;=30,"INFERIOR A 30 DIAS",(IF(O753&lt;=60,"INFERIOR A 60 DIAS",(IF(O753&lt;=90,"INFERIOR A 90 DIAS",(IF(O753&lt;=120,"INFERIOR A 120 DIAS",(IF(O753&lt;150,"INFERIOR A 150 DIAS",(IF(O753=150,"150 DIAS","SUPERIOR A 150 DIAS")))))))))))))</f>
        <v>EXPIRADO</v>
      </c>
      <c r="Q753" s="649" t="str">
        <f ca="1">IF(CONTRATOS[[#This Row],[TÉRMINO]]="","VIGENTE",IF(CONTRATOS[[#This Row],[TÉRMINO]]&gt;=TODAY(),"VIGENTE","EXPIRADO"))</f>
        <v>EXPIRADO</v>
      </c>
      <c r="R753" s="651">
        <v>51700</v>
      </c>
      <c r="S753" s="652" t="s">
        <v>60</v>
      </c>
      <c r="T753" s="66">
        <f>IF(LEFT(AY753,3)="ARP",
    0,
    IFERROR(VLOOKUP(AY753,'M.11 Contratos execução'!A:V,17,FALSE),0)
)</f>
        <v>0</v>
      </c>
      <c r="U753" s="58" t="s">
        <v>78</v>
      </c>
      <c r="V753" s="653" t="s">
        <v>3967</v>
      </c>
      <c r="W753" s="96" cm="1">
        <f t="array" ref="W75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53" s="96">
        <f>R753</f>
        <v>51700</v>
      </c>
      <c r="Y753" s="655"/>
      <c r="Z753" s="656"/>
      <c r="AA753" s="364" t="s">
        <v>64</v>
      </c>
      <c r="AB753" s="642"/>
      <c r="AC753" s="642"/>
      <c r="AD753" s="657" t="str">
        <f>IF(CONTRATOS[[#This Row],[DIAS_CONTRATO]]&lt;=1800,"PRAZO LEGAL",IF(CONTRATOS[[#This Row],[DIAS_CONTRATO]]&lt;=2130,"EXCEPCIONAL","EMERGENCIAL"))</f>
        <v>PRAZO LEGAL</v>
      </c>
      <c r="AE753" s="642" t="str">
        <f>YEAR(L753) &amp; " - " &amp; IF(MONTH(L753)&lt;=3, "1º Trimestre", IF(MONTH(L753)&lt;=6, "2º Trimestre", IF(MONTH(L753)&lt;=9, "3º Trimestre", IF(MONTH(L753)&lt;=12, "4º Trimestre"))))</f>
        <v>2024 - 2º Trimestre</v>
      </c>
      <c r="AF753" s="646">
        <f>CONTRATOS[[#This Row],[TÉRMINO]]-60</f>
        <v>45388</v>
      </c>
      <c r="AG753" s="116" t="str">
        <f>IF(Z753="","Sem informação", IF(Z753&lt;=AF753, "Dentro do prazo", "Fora do prazo"))</f>
        <v>Sem informação</v>
      </c>
      <c r="AH753" s="194" t="s">
        <v>1306</v>
      </c>
      <c r="AI753" s="642"/>
      <c r="AJ753" s="642" t="s">
        <v>84</v>
      </c>
      <c r="AK753" s="642" t="s">
        <v>547</v>
      </c>
      <c r="AL753" s="642" t="s">
        <v>1385</v>
      </c>
      <c r="AM753" s="642" t="s">
        <v>69</v>
      </c>
      <c r="AN753" s="642" t="s">
        <v>69</v>
      </c>
      <c r="AO753" s="205" t="s">
        <v>3948</v>
      </c>
      <c r="AP753" s="663">
        <f ca="1">CONTRATOS[[#This Row],[TÉRMINO]]-TODAY()</f>
        <v>-726</v>
      </c>
      <c r="AQ753" s="642">
        <f>IF(YEAR(CONTRATOS[[#This Row],[TÉRMINO]])=2024,INT((MONTH(CONTRATOS[[#This Row],[TÉRMINO]])+2)/3),"")</f>
        <v>2</v>
      </c>
      <c r="AR753" s="642"/>
      <c r="AS753" s="58" t="str">
        <f ca="1">IF(TODAY()-AB753&gt;365,"Iniciar Processo de Reajuste","Aguardar anualidade")</f>
        <v>Iniciar Processo de Reajuste</v>
      </c>
      <c r="AT753" s="364" t="str">
        <f>_xlfn.CONCAT(TEXT(B753,"000"),"/",C753)</f>
        <v>012/2023</v>
      </c>
      <c r="AU753" s="364"/>
      <c r="AV753" s="58" t="str" cm="1">
        <f t="array" ref="AV753">IF(CONTRATOS[[#This Row],[NOME DO FISCAL ]]="Sem indicação",
   CONTRATOS[[#This Row],[NOME DO FISCAL ]],
   _xlfn.LET(
      _xlpm.s, " "&amp;TRIM(CONTRATOS[[#This Row],[NOME DO FISCAL ]]),
      _xlpm.n, LEN(_xlpm.s)-1,
      _xlpm.idx, _xlfn.SEQUENCE(1,_xlpm.n),
      _xlpm.letras, IF(MID(_xlpm.s,_xlpm.idx,1)=" ", MID(_xlpm.s,_xlpm.idx+1,1), ""),
      _xlfn.TEXTJOIN("",TRUE,_xlpm.letras)
   )
)</f>
        <v>LSCB</v>
      </c>
      <c r="AW753" s="57" t="str">
        <f>IF(CONTRATOS[[#This Row],[FISCAL DEMANDANTE]]="sem indicação",CONTRATOS[[#This Row],[FISCAL TECNICO]],CONTRATOS[[#This Row],[FISCAL DEMANDANTE]])</f>
        <v>Leandro Soares Costa Borges</v>
      </c>
      <c r="AX753" s="540" cm="1">
        <f t="array" ref="AX75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753" s="58" t="str">
        <f>_xlfn.CONCAT(CONTRATOS[[#This Row],[ARP ou CONTRATO]],CONTRATOS[[#This Row],[N°ANO]])</f>
        <v>ARP012/2023</v>
      </c>
      <c r="AZ753" s="293" t="str">
        <f>IF(ISNUMBER(FIND("8.666",AA753)),
"Nos termos da Portaria n° 3.615/2021-GP, a prorrogação de contratos administrativos deverá ser instaurada com antecedência mínima de 60 (sessenta) dias do término da vigência, mediante envio do respectivo expediente à SEADM, via SEI.",
IF(ISNUMBER(FIND("14.133",AA753)),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53" s="556"/>
    </row>
    <row r="754" spans="1:53" ht="60">
      <c r="A754" s="383" t="s">
        <v>71</v>
      </c>
      <c r="B754" s="639" t="s">
        <v>979</v>
      </c>
      <c r="C754" s="642">
        <v>2023</v>
      </c>
      <c r="D754" s="639" t="s">
        <v>3968</v>
      </c>
      <c r="E754" s="642" t="s">
        <v>3969</v>
      </c>
      <c r="F754" s="644" t="s">
        <v>3970</v>
      </c>
      <c r="G754" s="639" t="s">
        <v>122</v>
      </c>
      <c r="H754" s="642" t="s">
        <v>58</v>
      </c>
      <c r="I754" s="642" t="s">
        <v>3971</v>
      </c>
      <c r="J754" s="646">
        <v>45082</v>
      </c>
      <c r="K754" s="647" t="str">
        <f>TEXT(J754,"DD/MM/AA")</f>
        <v>05/06/23</v>
      </c>
      <c r="L754" s="646">
        <v>45448</v>
      </c>
      <c r="M754" s="648" t="str">
        <f>TEXT(L754,"DD/MM/AA")</f>
        <v>05/06/24</v>
      </c>
      <c r="N754" s="647">
        <f>_xlfn.DAYS(CONTRATOS[[#This Row],[TÉRMINO]],CONTRATOS[[#This Row],[INÍCIO]])</f>
        <v>366</v>
      </c>
      <c r="O754" s="649" t="str">
        <f ca="1">IF(ISBLANK(CONTRATOS[[#This Row],[TÉRMINO]]),"-",IF(ISNUMBER(CONTRATOS[[#This Row],[TÉRMINO]]),IF(CONTRATOS[[#This Row],[TÉRMINO]]&lt;TODAY(),"EXPIRADO",CONTRATOS[[#This Row],[TÉRMINO]]-TODAY()),"INDETERMINADO"))</f>
        <v>EXPIRADO</v>
      </c>
      <c r="P754" s="649" t="str">
        <f ca="1">IF(O754="EXPIRADO","EXPIRADO",(IF(O754&lt;=30,"INFERIOR A 30 DIAS",(IF(O754&lt;=60,"INFERIOR A 60 DIAS",(IF(O754&lt;=90,"INFERIOR A 90 DIAS",(IF(O754&lt;=120,"INFERIOR A 120 DIAS",(IF(O754&lt;150,"INFERIOR A 150 DIAS",(IF(O754=150,"150 DIAS","SUPERIOR A 150 DIAS")))))))))))))</f>
        <v>EXPIRADO</v>
      </c>
      <c r="Q754" s="649" t="str">
        <f ca="1">IF(CONTRATOS[[#This Row],[TÉRMINO]]="","VIGENTE",IF(CONTRATOS[[#This Row],[TÉRMINO]]&gt;=TODAY(),"VIGENTE","EXPIRADO"))</f>
        <v>EXPIRADO</v>
      </c>
      <c r="R754" s="651">
        <v>62150</v>
      </c>
      <c r="S754" s="652" t="s">
        <v>60</v>
      </c>
      <c r="T754" s="66">
        <f>IF(LEFT(AY754,3)="ARP",
    0,
    IFERROR(VLOOKUP(AY754,'M.11 Contratos execução'!A:V,17,FALSE),0)
)</f>
        <v>0</v>
      </c>
      <c r="U754" s="194" t="s">
        <v>243</v>
      </c>
      <c r="V754" s="653" t="s">
        <v>3972</v>
      </c>
      <c r="W754" s="96" cm="1">
        <f t="array" ref="W75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54" s="96">
        <f>R754</f>
        <v>62150</v>
      </c>
      <c r="Y754" s="655"/>
      <c r="Z754" s="656"/>
      <c r="AA754" s="364" t="s">
        <v>64</v>
      </c>
      <c r="AB754" s="642"/>
      <c r="AC754" s="642"/>
      <c r="AD754" s="657" t="str">
        <f>IF(CONTRATOS[[#This Row],[DIAS_CONTRATO]]&lt;=1800,"PRAZO LEGAL",IF(CONTRATOS[[#This Row],[DIAS_CONTRATO]]&lt;=2130,"EXCEPCIONAL","EMERGENCIAL"))</f>
        <v>PRAZO LEGAL</v>
      </c>
      <c r="AE754" s="642" t="str">
        <f>YEAR(L754) &amp; " - " &amp; IF(MONTH(L754)&lt;=3, "1º Trimestre", IF(MONTH(L754)&lt;=6, "2º Trimestre", IF(MONTH(L754)&lt;=9, "3º Trimestre", IF(MONTH(L754)&lt;=12, "4º Trimestre"))))</f>
        <v>2024 - 2º Trimestre</v>
      </c>
      <c r="AF754" s="646">
        <f>CONTRATOS[[#This Row],[TÉRMINO]]-60</f>
        <v>45388</v>
      </c>
      <c r="AG754" s="116" t="str">
        <f>IF(Z754="","Sem informação", IF(Z754&lt;=AF754, "Dentro do prazo", "Fora do prazo"))</f>
        <v>Sem informação</v>
      </c>
      <c r="AH754" s="194" t="s">
        <v>1306</v>
      </c>
      <c r="AI754" s="642"/>
      <c r="AJ754" s="642" t="s">
        <v>246</v>
      </c>
      <c r="AK754" s="642" t="s">
        <v>1766</v>
      </c>
      <c r="AL754" s="642" t="s">
        <v>1767</v>
      </c>
      <c r="AM754" s="642" t="s">
        <v>69</v>
      </c>
      <c r="AN754" s="642" t="s">
        <v>69</v>
      </c>
      <c r="AO754" s="205" t="s">
        <v>3973</v>
      </c>
      <c r="AP754" s="663">
        <f ca="1">CONTRATOS[[#This Row],[TÉRMINO]]-TODAY()</f>
        <v>-726</v>
      </c>
      <c r="AQ754" s="642">
        <f>IF(YEAR(CONTRATOS[[#This Row],[TÉRMINO]])=2024,INT((MONTH(CONTRATOS[[#This Row],[TÉRMINO]])+2)/3),"")</f>
        <v>2</v>
      </c>
      <c r="AR754" s="642"/>
      <c r="AS754" s="58" t="str">
        <f ca="1">IF(TODAY()-AB754&gt;365,"Iniciar Processo de Reajuste","Aguardar anualidade")</f>
        <v>Iniciar Processo de Reajuste</v>
      </c>
      <c r="AT754" s="364" t="str">
        <f>_xlfn.CONCAT(TEXT(B754,"000"),"/",C754)</f>
        <v>013/2023</v>
      </c>
      <c r="AU754" s="364"/>
      <c r="AV754" s="58" t="str" cm="1">
        <f t="array" ref="AV754">IF(CONTRATOS[[#This Row],[NOME DO FISCAL ]]="Sem indicação",
   CONTRATOS[[#This Row],[NOME DO FISCAL ]],
   _xlfn.LET(
      _xlpm.s, " "&amp;TRIM(CONTRATOS[[#This Row],[NOME DO FISCAL ]]),
      _xlpm.n, LEN(_xlpm.s)-1,
      _xlpm.idx, _xlfn.SEQUENCE(1,_xlpm.n),
      _xlpm.letras, IF(MID(_xlpm.s,_xlpm.idx,1)=" ", MID(_xlpm.s,_xlpm.idx+1,1), ""),
      _xlfn.TEXTJOIN("",TRUE,_xlpm.letras)
   )
)</f>
        <v>MRJ</v>
      </c>
      <c r="AW754" s="57" t="str">
        <f>IF(CONTRATOS[[#This Row],[FISCAL DEMANDANTE]]="sem indicação",CONTRATOS[[#This Row],[FISCAL TECNICO]],CONTRATOS[[#This Row],[FISCAL DEMANDANTE]])</f>
        <v>Marcos Ramalho Junior</v>
      </c>
      <c r="AX754" s="540" cm="1">
        <f t="array" ref="AX75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754" s="58" t="str">
        <f>_xlfn.CONCAT(CONTRATOS[[#This Row],[ARP ou CONTRATO]],CONTRATOS[[#This Row],[N°ANO]])</f>
        <v>ARP013/2023</v>
      </c>
      <c r="AZ754" s="293" t="str">
        <f>IF(ISNUMBER(FIND("8.666",AA754)),
"Nos termos da Portaria n° 3.615/2021-GP, a prorrogação de contratos administrativos deverá ser instaurada com antecedência mínima de 60 (sessenta) dias do término da vigência, mediante envio do respectivo expediente à SEADM, via SEI.",
IF(ISNUMBER(FIND("14.133",AA754)),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54" s="556"/>
    </row>
    <row r="755" spans="1:53" ht="142.5">
      <c r="A755" s="383" t="s">
        <v>52</v>
      </c>
      <c r="B755" s="136" t="s">
        <v>1011</v>
      </c>
      <c r="C755" s="364">
        <v>2024</v>
      </c>
      <c r="D755" s="136" t="s">
        <v>3974</v>
      </c>
      <c r="E755" s="364" t="s">
        <v>3975</v>
      </c>
      <c r="F755" s="365" t="s">
        <v>3976</v>
      </c>
      <c r="G755" s="136" t="s">
        <v>57</v>
      </c>
      <c r="H755" s="364" t="s">
        <v>58</v>
      </c>
      <c r="I755" s="367" t="s">
        <v>3977</v>
      </c>
      <c r="J755" s="368">
        <v>45355</v>
      </c>
      <c r="K755" s="369" t="str">
        <f>TEXT(J755,"DD/MM/AA")</f>
        <v>04/03/24</v>
      </c>
      <c r="L755" s="368">
        <v>45569</v>
      </c>
      <c r="M755" s="391" t="str">
        <f>TEXT(L755,"DD/MM/AA")</f>
        <v>04/10/24</v>
      </c>
      <c r="N755" s="366">
        <f>_xlfn.DAYS(CONTRATOS[[#This Row],[TÉRMINO]],CONTRATOS[[#This Row],[INÍCIO]])</f>
        <v>214</v>
      </c>
      <c r="O755" s="395" t="str">
        <f ca="1">IF(ISBLANK(CONTRATOS[[#This Row],[TÉRMINO]]),"-",IF(ISNUMBER(CONTRATOS[[#This Row],[TÉRMINO]]),IF(CONTRATOS[[#This Row],[TÉRMINO]]&lt;TODAY(),"EXPIRADO",CONTRATOS[[#This Row],[TÉRMINO]]-TODAY()),"INDETERMINADO"))</f>
        <v>EXPIRADO</v>
      </c>
      <c r="P755" s="394" t="str">
        <f ca="1">IF(O755="EXPIRADO","EXPIRADO",(IF(O755&lt;=30,"INFERIOR A 30 DIAS",(IF(O755&lt;=60,"INFERIOR A 60 DIAS",(IF(O755&lt;=90,"INFERIOR A 90 DIAS",(IF(O755&lt;=120,"INFERIOR A 120 DIAS",(IF(O755&lt;150,"INFERIOR A 150 DIAS",(IF(O755=150,"150 DIAS","SUPERIOR A 150 DIAS")))))))))))))</f>
        <v>EXPIRADO</v>
      </c>
      <c r="Q755" s="369" t="str">
        <f ca="1">IF(CONTRATOS[[#This Row],[TÉRMINO]]="","VIGENTE",IF(CONTRATOS[[#This Row],[TÉRMINO]]&gt;=TODAY(),"VIGENTE","EXPIRADO"))</f>
        <v>EXPIRADO</v>
      </c>
      <c r="R755" s="377">
        <v>58838.32</v>
      </c>
      <c r="S755" s="370" t="s">
        <v>60</v>
      </c>
      <c r="T755" s="66">
        <f>IF(LEFT(AY755,3)="ARP",
    0,
    IFERROR(VLOOKUP(AY755,'M.11 Contratos execução'!A:V,17,FALSE),0)
)</f>
        <v>0</v>
      </c>
      <c r="U755" s="58" t="s">
        <v>207</v>
      </c>
      <c r="V755" s="406" t="s">
        <v>3978</v>
      </c>
      <c r="W755" s="96" t="str" cm="1">
        <f t="array" ref="W75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55" s="96">
        <f>R755</f>
        <v>58838.32</v>
      </c>
      <c r="Y755" s="378" t="s">
        <v>3979</v>
      </c>
      <c r="Z755" s="379"/>
      <c r="AA755" s="364" t="s">
        <v>64</v>
      </c>
      <c r="AB755" s="364"/>
      <c r="AC755" s="364"/>
      <c r="AD755" s="409" t="str">
        <f>IF(CONTRATOS[[#This Row],[DIAS_CONTRATO]]&lt;=1800,"PRAZO LEGAL",IF(CONTRATOS[[#This Row],[DIAS_CONTRATO]]&lt;=2130,"EXCEPCIONAL","EMERGENCIAL"))</f>
        <v>PRAZO LEGAL</v>
      </c>
      <c r="AE755" s="372" t="str">
        <f>YEAR(L755) &amp; " - " &amp; IF(MONTH(L755)&lt;=3, "1º Trimestre", IF(MONTH(L755)&lt;=6, "2º Trimestre", IF(MONTH(L755)&lt;=9, "3º Trimestre", IF(MONTH(L755)&lt;=12, "4º Trimestre"))))</f>
        <v>2024 - 4º Trimestre</v>
      </c>
      <c r="AF755" s="380">
        <f>CONTRATOS[[#This Row],[TÉRMINO]]-60</f>
        <v>45509</v>
      </c>
      <c r="AG755" s="116" t="str">
        <f>IF(Z755="","Sem informação", IF(Z755&lt;=AF755, "Dentro do prazo", "Fora do prazo"))</f>
        <v>Sem informação</v>
      </c>
      <c r="AH755" s="58" t="s">
        <v>1306</v>
      </c>
      <c r="AI755" s="381"/>
      <c r="AJ755" s="364" t="s">
        <v>3980</v>
      </c>
      <c r="AK755" s="364" t="s">
        <v>226</v>
      </c>
      <c r="AL755" s="364" t="s">
        <v>226</v>
      </c>
      <c r="AM755" s="364" t="s">
        <v>69</v>
      </c>
      <c r="AN755" s="364" t="s">
        <v>69</v>
      </c>
      <c r="AO755" s="169" t="s">
        <v>3981</v>
      </c>
      <c r="AP755" s="382">
        <f ca="1">CONTRATOS[[#This Row],[TÉRMINO]]-TODAY()</f>
        <v>-605</v>
      </c>
      <c r="AQ755" s="364">
        <f>IF(YEAR(CONTRATOS[[#This Row],[TÉRMINO]])=2024,INT((MONTH(CONTRATOS[[#This Row],[TÉRMINO]])+2)/3),"")</f>
        <v>4</v>
      </c>
      <c r="AR755" s="364"/>
      <c r="AS755" s="58" t="str">
        <f ca="1">IF(TODAY()-AB755&gt;365,"Iniciar Processo de Reajuste","Aguardar anualidade")</f>
        <v>Iniciar Processo de Reajuste</v>
      </c>
      <c r="AT755" s="364" t="str">
        <f>_xlfn.CONCAT(TEXT(B755,"000"),"/",C755)</f>
        <v>023/2024</v>
      </c>
      <c r="AU755" s="364"/>
      <c r="AV755" s="58" t="str" cm="1">
        <f t="array" ref="AV755">IF(CONTRATOS[[#This Row],[NOME DO FISCAL ]]="Sem indicação",
   CONTRATOS[[#This Row],[NOME DO FISCAL ]],
   _xlfn.LET(
      _xlpm.s, " "&amp;TRIM(CONTRATOS[[#This Row],[NOME DO FISCAL ]]),
      _xlpm.n, LEN(_xlpm.s)-1,
      _xlpm.idx, _xlfn.SEQUENCE(1,_xlpm.n),
      _xlpm.letras, IF(MID(_xlpm.s,_xlpm.idx,1)=" ", MID(_xlpm.s,_xlpm.idx+1,1), ""),
      _xlfn.TEXTJOIN("",TRUE,_xlpm.letras)
   )
)</f>
        <v>KdMGP</v>
      </c>
      <c r="AW755" s="57" t="str">
        <f>IF(CONTRATOS[[#This Row],[FISCAL DEMANDANTE]]="sem indicação",CONTRATOS[[#This Row],[FISCAL TECNICO]],CONTRATOS[[#This Row],[FISCAL DEMANDANTE]])</f>
        <v>Kamilla de Mendonça Gondim Prince</v>
      </c>
      <c r="AX755" s="540" t="str" cm="1">
        <f t="array" ref="AX75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55" s="58" t="str">
        <f>_xlfn.CONCAT(CONTRATOS[[#This Row],[ARP ou CONTRATO]],CONTRATOS[[#This Row],[N°ANO]])</f>
        <v>CONTRATO023/2024</v>
      </c>
      <c r="AZ755" s="293" t="str">
        <f>IF(ISNUMBER(FIND("8.666",AA755)),
"Nos termos da Portaria n° 3.615/2021-GP, a prorrogação de contratos administrativos deverá ser instaurada com antecedência mínima de 60 (sessenta) dias do término da vigência, mediante envio do respectivo expediente à SEADM, via SEI.",
IF(ISNUMBER(FIND("14.133",AA755)),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55" s="556"/>
    </row>
    <row r="756" spans="1:53" ht="72">
      <c r="A756" s="383" t="s">
        <v>52</v>
      </c>
      <c r="B756" s="136" t="s">
        <v>263</v>
      </c>
      <c r="C756" s="364">
        <v>2024</v>
      </c>
      <c r="D756" s="136" t="s">
        <v>2746</v>
      </c>
      <c r="E756" s="364" t="s">
        <v>2747</v>
      </c>
      <c r="F756" s="365" t="s">
        <v>2638</v>
      </c>
      <c r="G756" s="136" t="s">
        <v>2361</v>
      </c>
      <c r="H756" s="364" t="s">
        <v>58</v>
      </c>
      <c r="I756" s="367" t="s">
        <v>2461</v>
      </c>
      <c r="J756" s="368">
        <v>45386</v>
      </c>
      <c r="K756" s="369" t="str">
        <f>TEXT(J756,"DD/MM/AA")</f>
        <v>04/04/24</v>
      </c>
      <c r="L756" s="368">
        <v>45569</v>
      </c>
      <c r="M756" s="391" t="str">
        <f>TEXT(L756,"DD/MM/AA")</f>
        <v>04/10/24</v>
      </c>
      <c r="N756" s="366">
        <f>_xlfn.DAYS(CONTRATOS[[#This Row],[TÉRMINO]],CONTRATOS[[#This Row],[INÍCIO]])</f>
        <v>183</v>
      </c>
      <c r="O756" s="395" t="str">
        <f ca="1">IF(ISBLANK(CONTRATOS[[#This Row],[TÉRMINO]]),"-",IF(ISNUMBER(CONTRATOS[[#This Row],[TÉRMINO]]),IF(CONTRATOS[[#This Row],[TÉRMINO]]&lt;TODAY(),"EXPIRADO",CONTRATOS[[#This Row],[TÉRMINO]]-TODAY()),"INDETERMINADO"))</f>
        <v>EXPIRADO</v>
      </c>
      <c r="P756" s="394" t="str">
        <f ca="1">IF(O756="EXPIRADO","EXPIRADO",(IF(O756&lt;=30,"INFERIOR A 30 DIAS",(IF(O756&lt;=60,"INFERIOR A 60 DIAS",(IF(O756&lt;=90,"INFERIOR A 90 DIAS",(IF(O756&lt;=120,"INFERIOR A 120 DIAS",(IF(O756&lt;150,"INFERIOR A 150 DIAS",(IF(O756=150,"150 DIAS","SUPERIOR A 150 DIAS")))))))))))))</f>
        <v>EXPIRADO</v>
      </c>
      <c r="Q756" s="369" t="str">
        <f ca="1">IF(CONTRATOS[[#This Row],[TÉRMINO]]="","VIGENTE",IF(CONTRATOS[[#This Row],[TÉRMINO]]&gt;=TODAY(),"VIGENTE","EXPIRADO"))</f>
        <v>EXPIRADO</v>
      </c>
      <c r="R756" s="377">
        <v>1416000</v>
      </c>
      <c r="S756" s="370" t="s">
        <v>60</v>
      </c>
      <c r="T756" s="66">
        <f>IF(LEFT(AY756,3)="ARP",
    0,
    IFERROR(VLOOKUP(AY756,'M.11 Contratos execução'!A:V,17,FALSE),0)
)</f>
        <v>0</v>
      </c>
      <c r="U756" s="58" t="s">
        <v>98</v>
      </c>
      <c r="V756" s="406" t="s">
        <v>3982</v>
      </c>
      <c r="W756" s="96" t="str" cm="1">
        <f t="array" ref="W75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56" s="96">
        <f>R756</f>
        <v>1416000</v>
      </c>
      <c r="Y756" s="378" t="s">
        <v>2419</v>
      </c>
      <c r="Z756" s="379"/>
      <c r="AA756" s="364" t="s">
        <v>64</v>
      </c>
      <c r="AB756" s="364"/>
      <c r="AC756" s="364"/>
      <c r="AD756" s="409" t="str">
        <f>IF(CONTRATOS[[#This Row],[DIAS_CONTRATO]]&lt;=1800,"PRAZO LEGAL",IF(CONTRATOS[[#This Row],[DIAS_CONTRATO]]&lt;=2130,"EXCEPCIONAL","EMERGENCIAL"))</f>
        <v>PRAZO LEGAL</v>
      </c>
      <c r="AE756" s="372" t="str">
        <f>YEAR(L756) &amp; " - " &amp; IF(MONTH(L756)&lt;=3, "1º Trimestre", IF(MONTH(L756)&lt;=6, "2º Trimestre", IF(MONTH(L756)&lt;=9, "3º Trimestre", IF(MONTH(L756)&lt;=12, "4º Trimestre"))))</f>
        <v>2024 - 4º Trimestre</v>
      </c>
      <c r="AF756" s="380">
        <f>CONTRATOS[[#This Row],[TÉRMINO]]-60</f>
        <v>45509</v>
      </c>
      <c r="AG756" s="116" t="str">
        <f>IF(Z756="","Sem informação", IF(Z756&lt;=AF756, "Dentro do prazo", "Fora do prazo"))</f>
        <v>Sem informação</v>
      </c>
      <c r="AH756" s="58" t="s">
        <v>1306</v>
      </c>
      <c r="AI756" s="659" t="s">
        <v>3983</v>
      </c>
      <c r="AJ756" s="364" t="s">
        <v>1070</v>
      </c>
      <c r="AK756" s="364" t="s">
        <v>85</v>
      </c>
      <c r="AL756" s="364" t="s">
        <v>488</v>
      </c>
      <c r="AM756" s="364" t="s">
        <v>69</v>
      </c>
      <c r="AN756" s="364" t="s">
        <v>69</v>
      </c>
      <c r="AO756" s="169" t="s">
        <v>3984</v>
      </c>
      <c r="AP756" s="382">
        <f ca="1">CONTRATOS[[#This Row],[TÉRMINO]]-TODAY()</f>
        <v>-605</v>
      </c>
      <c r="AQ756" s="364">
        <f>IF(YEAR(CONTRATOS[[#This Row],[TÉRMINO]])=2024,INT((MONTH(CONTRATOS[[#This Row],[TÉRMINO]])+2)/3),"")</f>
        <v>4</v>
      </c>
      <c r="AR756" s="364"/>
      <c r="AS756" s="58" t="str">
        <f ca="1">IF(TODAY()-AB756&gt;365,"Iniciar Processo de Reajuste","Aguardar anualidade")</f>
        <v>Iniciar Processo de Reajuste</v>
      </c>
      <c r="AT756" s="364" t="str">
        <f>_xlfn.CONCAT(TEXT(B756,"000"),"/",C756)</f>
        <v>034/2024</v>
      </c>
      <c r="AU756" s="364"/>
      <c r="AV756" s="58" t="str" cm="1">
        <f t="array" ref="AV756">IF(CONTRATOS[[#This Row],[NOME DO FISCAL ]]="Sem indicação",
   CONTRATOS[[#This Row],[NOME DO FISCAL ]],
   _xlfn.LET(
      _xlpm.s, " "&amp;TRIM(CONTRATOS[[#This Row],[NOME DO FISCAL ]]),
      _xlpm.n, LEN(_xlpm.s)-1,
      _xlpm.idx, _xlfn.SEQUENCE(1,_xlpm.n),
      _xlpm.letras, IF(MID(_xlpm.s,_xlpm.idx,1)=" ", MID(_xlpm.s,_xlpm.idx+1,1), ""),
      _xlfn.TEXTJOIN("",TRUE,_xlpm.letras)
   )
)</f>
        <v>BVdS</v>
      </c>
      <c r="AW756" s="57" t="str">
        <f>IF(CONTRATOS[[#This Row],[FISCAL DEMANDANTE]]="sem indicação",CONTRATOS[[#This Row],[FISCAL TECNICO]],CONTRATOS[[#This Row],[FISCAL DEMANDANTE]])</f>
        <v>Bruno Vieira dos Santos</v>
      </c>
      <c r="AX756" s="540" t="str" cm="1">
        <f t="array" ref="AX75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56" s="58" t="str">
        <f>_xlfn.CONCAT(CONTRATOS[[#This Row],[ARP ou CONTRATO]],CONTRATOS[[#This Row],[N°ANO]])</f>
        <v>CONTRATO034/2024</v>
      </c>
      <c r="AZ756" s="293" t="str">
        <f>IF(ISNUMBER(FIND("8.666",AA756)),
"Nos termos da Portaria n° 3.615/2021-GP, a prorrogação de contratos administrativos deverá ser instaurada com antecedência mínima de 60 (sessenta) dias do término da vigência, mediante envio do respectivo expediente à SEADM, via SEI.",
IF(ISNUMBER(FIND("14.133",AA756)),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56" s="556"/>
    </row>
    <row r="757" spans="1:53" ht="72">
      <c r="A757" s="383" t="s">
        <v>52</v>
      </c>
      <c r="B757" s="136" t="s">
        <v>416</v>
      </c>
      <c r="C757" s="364">
        <v>2024</v>
      </c>
      <c r="D757" s="136" t="s">
        <v>3985</v>
      </c>
      <c r="E757" s="364" t="s">
        <v>2165</v>
      </c>
      <c r="F757" s="365" t="s">
        <v>2638</v>
      </c>
      <c r="G757" s="136" t="s">
        <v>2361</v>
      </c>
      <c r="H757" s="364" t="s">
        <v>58</v>
      </c>
      <c r="I757" s="367" t="s">
        <v>2461</v>
      </c>
      <c r="J757" s="368">
        <v>45391</v>
      </c>
      <c r="K757" s="369" t="str">
        <f>TEXT(J757,"DD/MM/AA")</f>
        <v>09/04/24</v>
      </c>
      <c r="L757" s="368">
        <v>45574</v>
      </c>
      <c r="M757" s="391" t="str">
        <f>TEXT(L757,"DD/MM/AA")</f>
        <v>09/10/24</v>
      </c>
      <c r="N757" s="366">
        <f>_xlfn.DAYS(CONTRATOS[[#This Row],[TÉRMINO]],CONTRATOS[[#This Row],[INÍCIO]])</f>
        <v>183</v>
      </c>
      <c r="O757" s="395" t="str">
        <f ca="1">IF(ISBLANK(CONTRATOS[[#This Row],[TÉRMINO]]),"-",IF(ISNUMBER(CONTRATOS[[#This Row],[TÉRMINO]]),IF(CONTRATOS[[#This Row],[TÉRMINO]]&lt;TODAY(),"EXPIRADO",CONTRATOS[[#This Row],[TÉRMINO]]-TODAY()),"INDETERMINADO"))</f>
        <v>EXPIRADO</v>
      </c>
      <c r="P757" s="395" t="str">
        <f ca="1">IF(O757="EXPIRADO","EXPIRADO",(IF(O757&lt;=30,"INFERIOR A 30 DIAS",(IF(O757&lt;=60,"INFERIOR A 60 DIAS",(IF(O757&lt;=90,"INFERIOR A 90 DIAS",(IF(O757&lt;=120,"INFERIOR A 120 DIAS",(IF(O757&lt;150,"INFERIOR A 150 DIAS",(IF(O757=150,"150 DIAS","SUPERIOR A 150 DIAS")))))))))))))</f>
        <v>EXPIRADO</v>
      </c>
      <c r="Q757" s="369" t="str">
        <f ca="1">IF(CONTRATOS[[#This Row],[TÉRMINO]]="","VIGENTE",IF(CONTRATOS[[#This Row],[TÉRMINO]]&gt;=TODAY(),"VIGENTE","EXPIRADO"))</f>
        <v>EXPIRADO</v>
      </c>
      <c r="R757" s="377">
        <v>253400</v>
      </c>
      <c r="S757" s="370" t="s">
        <v>60</v>
      </c>
      <c r="T757" s="66">
        <f>IF(LEFT(AY757,3)="ARP",
    0,
    IFERROR(VLOOKUP(AY757,'M.11 Contratos execução'!A:V,17,FALSE),0)
)</f>
        <v>0</v>
      </c>
      <c r="U757" s="58" t="s">
        <v>98</v>
      </c>
      <c r="V757" s="406" t="s">
        <v>3986</v>
      </c>
      <c r="W757" s="96" t="str" cm="1">
        <f t="array" ref="W75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57" s="96">
        <f>R757</f>
        <v>253400</v>
      </c>
      <c r="Y757" s="378" t="s">
        <v>2419</v>
      </c>
      <c r="Z757" s="379"/>
      <c r="AA757" s="367" t="s">
        <v>64</v>
      </c>
      <c r="AB757" s="364"/>
      <c r="AC757" s="364"/>
      <c r="AD757" s="409" t="str">
        <f>IF(CONTRATOS[[#This Row],[DIAS_CONTRATO]]&lt;=1800,"PRAZO LEGAL",IF(CONTRATOS[[#This Row],[DIAS_CONTRATO]]&lt;=2130,"EXCEPCIONAL","EMERGENCIAL"))</f>
        <v>PRAZO LEGAL</v>
      </c>
      <c r="AE757" s="372" t="str">
        <f>YEAR(L757) &amp; " - " &amp; IF(MONTH(L757)&lt;=3, "1º Trimestre", IF(MONTH(L757)&lt;=6, "2º Trimestre", IF(MONTH(L757)&lt;=9, "3º Trimestre", IF(MONTH(L757)&lt;=12, "4º Trimestre"))))</f>
        <v>2024 - 4º Trimestre</v>
      </c>
      <c r="AF757" s="380">
        <f>CONTRATOS[[#This Row],[TÉRMINO]]-60</f>
        <v>45514</v>
      </c>
      <c r="AG757" s="116" t="str">
        <f>IF(Z757="","Sem informação", IF(Z757&lt;=AF757, "Dentro do prazo", "Fora do prazo"))</f>
        <v>Sem informação</v>
      </c>
      <c r="AH757" s="58" t="s">
        <v>1306</v>
      </c>
      <c r="AI757" s="659" t="s">
        <v>3983</v>
      </c>
      <c r="AJ757" s="58" t="s">
        <v>1070</v>
      </c>
      <c r="AK757" s="58" t="s">
        <v>85</v>
      </c>
      <c r="AL757" s="58" t="s">
        <v>488</v>
      </c>
      <c r="AM757" s="58" t="s">
        <v>69</v>
      </c>
      <c r="AN757" s="58" t="s">
        <v>69</v>
      </c>
      <c r="AO757" s="169" t="s">
        <v>3984</v>
      </c>
      <c r="AP757" s="382">
        <f ca="1">CONTRATOS[[#This Row],[TÉRMINO]]-TODAY()</f>
        <v>-600</v>
      </c>
      <c r="AQ757" s="364">
        <f>IF(YEAR(CONTRATOS[[#This Row],[TÉRMINO]])=2024,INT((MONTH(CONTRATOS[[#This Row],[TÉRMINO]])+2)/3),"")</f>
        <v>4</v>
      </c>
      <c r="AR757" s="364"/>
      <c r="AS757" s="58" t="str">
        <f ca="1">IF(TODAY()-AB757&gt;365,"Iniciar Processo de Reajuste","Aguardar anualidade")</f>
        <v>Iniciar Processo de Reajuste</v>
      </c>
      <c r="AT757" s="364" t="str">
        <f>_xlfn.CONCAT(TEXT(B757,"000"),"/",C757)</f>
        <v>035/2024</v>
      </c>
      <c r="AU757" s="364"/>
      <c r="AV757" s="58" t="str" cm="1">
        <f t="array" ref="AV757">IF(CONTRATOS[[#This Row],[NOME DO FISCAL ]]="Sem indicação",
   CONTRATOS[[#This Row],[NOME DO FISCAL ]],
   _xlfn.LET(
      _xlpm.s, " "&amp;TRIM(CONTRATOS[[#This Row],[NOME DO FISCAL ]]),
      _xlpm.n, LEN(_xlpm.s)-1,
      _xlpm.idx, _xlfn.SEQUENCE(1,_xlpm.n),
      _xlpm.letras, IF(MID(_xlpm.s,_xlpm.idx,1)=" ", MID(_xlpm.s,_xlpm.idx+1,1), ""),
      _xlfn.TEXTJOIN("",TRUE,_xlpm.letras)
   )
)</f>
        <v>BVdS</v>
      </c>
      <c r="AW757" s="57" t="str">
        <f>IF(CONTRATOS[[#This Row],[FISCAL DEMANDANTE]]="sem indicação",CONTRATOS[[#This Row],[FISCAL TECNICO]],CONTRATOS[[#This Row],[FISCAL DEMANDANTE]])</f>
        <v>Bruno Vieira dos Santos</v>
      </c>
      <c r="AX757" s="540" t="str" cm="1">
        <f t="array" ref="AX75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57" s="58" t="str">
        <f>_xlfn.CONCAT(CONTRATOS[[#This Row],[ARP ou CONTRATO]],CONTRATOS[[#This Row],[N°ANO]])</f>
        <v>CONTRATO035/2024</v>
      </c>
      <c r="AZ757" s="293" t="str">
        <f>IF(ISNUMBER(FIND("8.666",AA757)),
"Nos termos da Portaria n° 3.615/2021-GP, a prorrogação de contratos administrativos deverá ser instaurada com antecedência mínima de 60 (sessenta) dias do término da vigência, mediante envio do respectivo expediente à SEADM, via SEI.",
IF(ISNUMBER(FIND("14.133",AA757)),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57" s="556"/>
    </row>
    <row r="758" spans="1:53" ht="72">
      <c r="A758" s="383" t="s">
        <v>52</v>
      </c>
      <c r="B758" s="136" t="s">
        <v>93</v>
      </c>
      <c r="C758" s="364">
        <v>2024</v>
      </c>
      <c r="D758" s="136" t="s">
        <v>2246</v>
      </c>
      <c r="E758" s="364" t="s">
        <v>2247</v>
      </c>
      <c r="F758" s="365" t="s">
        <v>2638</v>
      </c>
      <c r="G758" s="136" t="s">
        <v>2361</v>
      </c>
      <c r="H758" s="364" t="s">
        <v>58</v>
      </c>
      <c r="I758" s="367" t="s">
        <v>2461</v>
      </c>
      <c r="J758" s="368">
        <v>45391</v>
      </c>
      <c r="K758" s="369" t="str">
        <f>TEXT(J758,"DD/MM/AA")</f>
        <v>09/04/24</v>
      </c>
      <c r="L758" s="368">
        <v>45574</v>
      </c>
      <c r="M758" s="391" t="str">
        <f>TEXT(L758,"DD/MM/AA")</f>
        <v>09/10/24</v>
      </c>
      <c r="N758" s="366">
        <f>_xlfn.DAYS(CONTRATOS[[#This Row],[TÉRMINO]],CONTRATOS[[#This Row],[INÍCIO]])</f>
        <v>183</v>
      </c>
      <c r="O758" s="395" t="str">
        <f ca="1">IF(ISBLANK(CONTRATOS[[#This Row],[TÉRMINO]]),"-",IF(ISNUMBER(CONTRATOS[[#This Row],[TÉRMINO]]),IF(CONTRATOS[[#This Row],[TÉRMINO]]&lt;TODAY(),"EXPIRADO",CONTRATOS[[#This Row],[TÉRMINO]]-TODAY()),"INDETERMINADO"))</f>
        <v>EXPIRADO</v>
      </c>
      <c r="P758" s="394" t="str">
        <f ca="1">IF(O758="EXPIRADO","EXPIRADO",(IF(O758&lt;=30,"INFERIOR A 30 DIAS",(IF(O758&lt;=60,"INFERIOR A 60 DIAS",(IF(O758&lt;=90,"INFERIOR A 90 DIAS",(IF(O758&lt;=120,"INFERIOR A 120 DIAS",(IF(O758&lt;150,"INFERIOR A 150 DIAS",(IF(O758=150,"150 DIAS","SUPERIOR A 150 DIAS")))))))))))))</f>
        <v>EXPIRADO</v>
      </c>
      <c r="Q758" s="369" t="str">
        <f ca="1">IF(CONTRATOS[[#This Row],[TÉRMINO]]="","VIGENTE",IF(CONTRATOS[[#This Row],[TÉRMINO]]&gt;=TODAY(),"VIGENTE","EXPIRADO"))</f>
        <v>EXPIRADO</v>
      </c>
      <c r="R758" s="377">
        <v>884287.2</v>
      </c>
      <c r="S758" s="370" t="s">
        <v>60</v>
      </c>
      <c r="T758" s="66">
        <f>IF(LEFT(AY758,3)="ARP",
    0,
    IFERROR(VLOOKUP(AY758,'M.11 Contratos execução'!A:V,17,FALSE),0)
)</f>
        <v>0</v>
      </c>
      <c r="U758" s="58" t="s">
        <v>98</v>
      </c>
      <c r="V758" s="406" t="s">
        <v>3987</v>
      </c>
      <c r="W758" s="96" t="str" cm="1">
        <f t="array" ref="W75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58" s="96">
        <f>R758</f>
        <v>884287.2</v>
      </c>
      <c r="Y758" s="378" t="s">
        <v>2419</v>
      </c>
      <c r="Z758" s="379"/>
      <c r="AA758" s="364" t="s">
        <v>64</v>
      </c>
      <c r="AB758" s="364"/>
      <c r="AC758" s="364"/>
      <c r="AD758" s="409" t="str">
        <f>IF(CONTRATOS[[#This Row],[DIAS_CONTRATO]]&lt;=1800,"PRAZO LEGAL",IF(CONTRATOS[[#This Row],[DIAS_CONTRATO]]&lt;=2130,"EXCEPCIONAL","EMERGENCIAL"))</f>
        <v>PRAZO LEGAL</v>
      </c>
      <c r="AE758" s="372" t="str">
        <f>YEAR(L758) &amp; " - " &amp; IF(MONTH(L758)&lt;=3, "1º Trimestre", IF(MONTH(L758)&lt;=6, "2º Trimestre", IF(MONTH(L758)&lt;=9, "3º Trimestre", IF(MONTH(L758)&lt;=12, "4º Trimestre"))))</f>
        <v>2024 - 4º Trimestre</v>
      </c>
      <c r="AF758" s="380">
        <f>CONTRATOS[[#This Row],[TÉRMINO]]-60</f>
        <v>45514</v>
      </c>
      <c r="AG758" s="116" t="str">
        <f>IF(Z758="","Sem informação", IF(Z758&lt;=AF758, "Dentro do prazo", "Fora do prazo"))</f>
        <v>Sem informação</v>
      </c>
      <c r="AH758" s="364" t="s">
        <v>1306</v>
      </c>
      <c r="AI758" s="659" t="s">
        <v>3983</v>
      </c>
      <c r="AJ758" s="364" t="s">
        <v>1070</v>
      </c>
      <c r="AK758" s="364" t="s">
        <v>85</v>
      </c>
      <c r="AL758" s="364" t="s">
        <v>488</v>
      </c>
      <c r="AM758" s="364" t="s">
        <v>69</v>
      </c>
      <c r="AN758" s="364" t="s">
        <v>69</v>
      </c>
      <c r="AO758" s="169" t="s">
        <v>3984</v>
      </c>
      <c r="AP758" s="382">
        <f ca="1">CONTRATOS[[#This Row],[TÉRMINO]]-TODAY()</f>
        <v>-600</v>
      </c>
      <c r="AQ758" s="364">
        <f>IF(YEAR(CONTRATOS[[#This Row],[TÉRMINO]])=2024,INT((MONTH(CONTRATOS[[#This Row],[TÉRMINO]])+2)/3),"")</f>
        <v>4</v>
      </c>
      <c r="AR758" s="364"/>
      <c r="AS758" s="58" t="str">
        <f ca="1">IF(TODAY()-AB758&gt;365,"Iniciar Processo de Reajuste","Aguardar anualidade")</f>
        <v>Iniciar Processo de Reajuste</v>
      </c>
      <c r="AT758" s="364" t="str">
        <f>_xlfn.CONCAT(TEXT(B758,"000"),"/",C758)</f>
        <v>036/2024</v>
      </c>
      <c r="AU758" s="364"/>
      <c r="AV758" s="58" t="str" cm="1">
        <f t="array" ref="AV758">IF(CONTRATOS[[#This Row],[NOME DO FISCAL ]]="Sem indicação",
   CONTRATOS[[#This Row],[NOME DO FISCAL ]],
   _xlfn.LET(
      _xlpm.s, " "&amp;TRIM(CONTRATOS[[#This Row],[NOME DO FISCAL ]]),
      _xlpm.n, LEN(_xlpm.s)-1,
      _xlpm.idx, _xlfn.SEQUENCE(1,_xlpm.n),
      _xlpm.letras, IF(MID(_xlpm.s,_xlpm.idx,1)=" ", MID(_xlpm.s,_xlpm.idx+1,1), ""),
      _xlfn.TEXTJOIN("",TRUE,_xlpm.letras)
   )
)</f>
        <v>BVdS</v>
      </c>
      <c r="AW758" s="57" t="str">
        <f>IF(CONTRATOS[[#This Row],[FISCAL DEMANDANTE]]="sem indicação",CONTRATOS[[#This Row],[FISCAL TECNICO]],CONTRATOS[[#This Row],[FISCAL DEMANDANTE]])</f>
        <v>Bruno Vieira dos Santos</v>
      </c>
      <c r="AX758" s="540" t="str" cm="1">
        <f t="array" ref="AX75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58" s="58" t="str">
        <f>_xlfn.CONCAT(CONTRATOS[[#This Row],[ARP ou CONTRATO]],CONTRATOS[[#This Row],[N°ANO]])</f>
        <v>CONTRATO036/2024</v>
      </c>
      <c r="AZ758" s="293" t="str">
        <f>IF(ISNUMBER(FIND("8.666",AA758)),
"Nos termos da Portaria n° 3.615/2021-GP, a prorrogação de contratos administrativos deverá ser instaurada com antecedência mínima de 60 (sessenta) dias do término da vigência, mediante envio do respectivo expediente à SEADM, via SEI.",
IF(ISNUMBER(FIND("14.133",AA758)),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58" s="556"/>
    </row>
    <row r="759" spans="1:53" ht="60.75">
      <c r="A759" s="383" t="s">
        <v>71</v>
      </c>
      <c r="B759" s="639" t="s">
        <v>1025</v>
      </c>
      <c r="C759" s="642">
        <v>2023</v>
      </c>
      <c r="D759" s="639" t="s">
        <v>3988</v>
      </c>
      <c r="E759" s="642" t="s">
        <v>3989</v>
      </c>
      <c r="F759" s="644" t="s">
        <v>3922</v>
      </c>
      <c r="G759" s="639" t="s">
        <v>76</v>
      </c>
      <c r="H759" s="642" t="s">
        <v>58</v>
      </c>
      <c r="I759" s="642" t="s">
        <v>3923</v>
      </c>
      <c r="J759" s="646">
        <v>45062</v>
      </c>
      <c r="K759" s="647" t="str">
        <f>TEXT(J759,"DD/MM/AA")</f>
        <v>16/05/23</v>
      </c>
      <c r="L759" s="646">
        <v>45428</v>
      </c>
      <c r="M759" s="648" t="str">
        <f>TEXT(L759,"DD/MM/AA")</f>
        <v>16/05/24</v>
      </c>
      <c r="N759" s="647">
        <f>_xlfn.DAYS(CONTRATOS[[#This Row],[TÉRMINO]],CONTRATOS[[#This Row],[INÍCIO]])</f>
        <v>366</v>
      </c>
      <c r="O759" s="649" t="str">
        <f ca="1">IF(ISBLANK(CONTRATOS[[#This Row],[TÉRMINO]]),"-",IF(ISNUMBER(CONTRATOS[[#This Row],[TÉRMINO]]),IF(CONTRATOS[[#This Row],[TÉRMINO]]&lt;TODAY(),"EXPIRADO",CONTRATOS[[#This Row],[TÉRMINO]]-TODAY()),"INDETERMINADO"))</f>
        <v>EXPIRADO</v>
      </c>
      <c r="P759" s="649" t="str">
        <f ca="1">IF(O759="EXPIRADO","EXPIRADO",(IF(O759&lt;=30,"INFERIOR A 30 DIAS",(IF(O759&lt;=60,"INFERIOR A 60 DIAS",(IF(O759&lt;=90,"INFERIOR A 90 DIAS",(IF(O759&lt;=120,"INFERIOR A 120 DIAS",(IF(O759&lt;150,"INFERIOR A 150 DIAS",(IF(O759=150,"150 DIAS","SUPERIOR A 150 DIAS")))))))))))))</f>
        <v>EXPIRADO</v>
      </c>
      <c r="Q759" s="649" t="str">
        <f ca="1">IF(CONTRATOS[[#This Row],[TÉRMINO]]="","VIGENTE",IF(CONTRATOS[[#This Row],[TÉRMINO]]&gt;=TODAY(),"VIGENTE","EXPIRADO"))</f>
        <v>EXPIRADO</v>
      </c>
      <c r="R759" s="651">
        <v>688000</v>
      </c>
      <c r="S759" s="652" t="s">
        <v>60</v>
      </c>
      <c r="T759" s="66">
        <f>IF(LEFT(AY759,3)="ARP",
    0,
    IFERROR(VLOOKUP(AY759,'M.11 Contratos execução'!A:V,17,FALSE),0)
)</f>
        <v>0</v>
      </c>
      <c r="U759" s="58" t="s">
        <v>78</v>
      </c>
      <c r="V759" s="653" t="s">
        <v>3990</v>
      </c>
      <c r="W759" s="96" cm="1">
        <f t="array" ref="W75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759" s="96">
        <f>R759</f>
        <v>688000</v>
      </c>
      <c r="Y759" s="655"/>
      <c r="Z759" s="656"/>
      <c r="AA759" s="364" t="s">
        <v>64</v>
      </c>
      <c r="AB759" s="642"/>
      <c r="AC759" s="642"/>
      <c r="AD759" s="657" t="str">
        <f>IF(CONTRATOS[[#This Row],[DIAS_CONTRATO]]&lt;=1800,"PRAZO LEGAL",IF(CONTRATOS[[#This Row],[DIAS_CONTRATO]]&lt;=2130,"EXCEPCIONAL","EMERGENCIAL"))</f>
        <v>PRAZO LEGAL</v>
      </c>
      <c r="AE759" s="642" t="str">
        <f>YEAR(L759) &amp; " - " &amp; IF(MONTH(L759)&lt;=3, "1º Trimestre", IF(MONTH(L759)&lt;=6, "2º Trimestre", IF(MONTH(L759)&lt;=9, "3º Trimestre", IF(MONTH(L759)&lt;=12, "4º Trimestre"))))</f>
        <v>2024 - 2º Trimestre</v>
      </c>
      <c r="AF759" s="646">
        <f>CONTRATOS[[#This Row],[TÉRMINO]]-60</f>
        <v>45368</v>
      </c>
      <c r="AG759" s="116" t="str">
        <f>IF(Z759="","Sem informação", IF(Z759&lt;=AF759, "Dentro do prazo", "Fora do prazo"))</f>
        <v>Sem informação</v>
      </c>
      <c r="AH759" s="194" t="s">
        <v>1306</v>
      </c>
      <c r="AI759" s="642"/>
      <c r="AJ759" s="641" t="s">
        <v>84</v>
      </c>
      <c r="AK759" s="641" t="s">
        <v>155</v>
      </c>
      <c r="AL759" s="641" t="s">
        <v>2729</v>
      </c>
      <c r="AM759" s="641" t="s">
        <v>69</v>
      </c>
      <c r="AN759" s="641" t="s">
        <v>69</v>
      </c>
      <c r="AO759" s="214" t="s">
        <v>2730</v>
      </c>
      <c r="AP759" s="663">
        <f ca="1">CONTRATOS[[#This Row],[TÉRMINO]]-TODAY()</f>
        <v>-746</v>
      </c>
      <c r="AQ759" s="642">
        <f>IF(YEAR(CONTRATOS[[#This Row],[TÉRMINO]])=2024,INT((MONTH(CONTRATOS[[#This Row],[TÉRMINO]])+2)/3),"")</f>
        <v>2</v>
      </c>
      <c r="AR759" s="642"/>
      <c r="AS759" s="58" t="str">
        <f ca="1">IF(TODAY()-AB759&gt;365,"Iniciar Processo de Reajuste","Aguardar anualidade")</f>
        <v>Iniciar Processo de Reajuste</v>
      </c>
      <c r="AT759" s="364" t="str">
        <f>_xlfn.CONCAT(TEXT(B759,"000"),"/",C759)</f>
        <v>007/2023</v>
      </c>
      <c r="AU759" s="364"/>
      <c r="AV759" s="58" t="str" cm="1">
        <f t="array" ref="AV759">IF(CONTRATOS[[#This Row],[NOME DO FISCAL ]]="Sem indicação",
   CONTRATOS[[#This Row],[NOME DO FISCAL ]],
   _xlfn.LET(
      _xlpm.s, " "&amp;TRIM(CONTRATOS[[#This Row],[NOME DO FISCAL ]]),
      _xlpm.n, LEN(_xlpm.s)-1,
      _xlpm.idx, _xlfn.SEQUENCE(1,_xlpm.n),
      _xlpm.letras, IF(MID(_xlpm.s,_xlpm.idx,1)=" ", MID(_xlpm.s,_xlpm.idx+1,1), ""),
      _xlfn.TEXTJOIN("",TRUE,_xlpm.letras)
   )
)</f>
        <v>APCdC</v>
      </c>
      <c r="AW759" s="57" t="str">
        <f>IF(CONTRATOS[[#This Row],[FISCAL DEMANDANTE]]="sem indicação",CONTRATOS[[#This Row],[FISCAL TECNICO]],CONTRATOS[[#This Row],[FISCAL DEMANDANTE]])</f>
        <v>Antonio Paulo Costa de Castro</v>
      </c>
      <c r="AX759" s="540" cm="1">
        <f t="array" ref="AX75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759" s="58" t="str">
        <f>_xlfn.CONCAT(CONTRATOS[[#This Row],[ARP ou CONTRATO]],CONTRATOS[[#This Row],[N°ANO]])</f>
        <v>ARP007/2023</v>
      </c>
      <c r="AZ759" s="293" t="str">
        <f>IF(ISNUMBER(FIND("8.666",AA759)),
"Nos termos da Portaria n° 3.615/2021-GP, a prorrogação de contratos administrativos deverá ser instaurada com antecedência mínima de 60 (sessenta) dias do término da vigência, mediante envio do respectivo expediente à SEADM, via SEI.",
IF(ISNUMBER(FIND("14.133",AA759)),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59" s="556"/>
    </row>
    <row r="760" spans="1:53" ht="72">
      <c r="A760" s="383" t="s">
        <v>52</v>
      </c>
      <c r="B760" s="136" t="s">
        <v>955</v>
      </c>
      <c r="C760" s="364">
        <v>2024</v>
      </c>
      <c r="D760" s="136" t="s">
        <v>3991</v>
      </c>
      <c r="E760" s="364" t="s">
        <v>3992</v>
      </c>
      <c r="F760" s="365" t="s">
        <v>2402</v>
      </c>
      <c r="G760" s="136" t="s">
        <v>57</v>
      </c>
      <c r="H760" s="364" t="s">
        <v>327</v>
      </c>
      <c r="I760" s="367" t="s">
        <v>2403</v>
      </c>
      <c r="J760" s="368">
        <v>45306</v>
      </c>
      <c r="K760" s="369" t="str">
        <f>TEXT(J760,"DD/MM/AA")</f>
        <v>15/01/24</v>
      </c>
      <c r="L760" s="368">
        <v>45610</v>
      </c>
      <c r="M760" s="391" t="str">
        <f>TEXT(L760,"DD/MM/AA")</f>
        <v>14/11/24</v>
      </c>
      <c r="N760" s="366">
        <f>_xlfn.DAYS(CONTRATOS[[#This Row],[TÉRMINO]],CONTRATOS[[#This Row],[INÍCIO]])</f>
        <v>304</v>
      </c>
      <c r="O760" s="395" t="str">
        <f ca="1">IF(ISBLANK(CONTRATOS[[#This Row],[TÉRMINO]]),"-",IF(ISNUMBER(CONTRATOS[[#This Row],[TÉRMINO]]),IF(CONTRATOS[[#This Row],[TÉRMINO]]&lt;TODAY(),"EXPIRADO",CONTRATOS[[#This Row],[TÉRMINO]]-TODAY()),"INDETERMINADO"))</f>
        <v>EXPIRADO</v>
      </c>
      <c r="P760" s="395" t="str">
        <f ca="1">IF(O760="EXPIRADO","EXPIRADO",(IF(O760&lt;=30,"INFERIOR A 30 DIAS",(IF(O760&lt;=60,"INFERIOR A 60 DIAS",(IF(O760&lt;=90,"INFERIOR A 90 DIAS",(IF(O760&lt;=120,"INFERIOR A 120 DIAS",(IF(O760&lt;150,"INFERIOR A 150 DIAS",(IF(O760=150,"150 DIAS","SUPERIOR A 150 DIAS")))))))))))))</f>
        <v>EXPIRADO</v>
      </c>
      <c r="Q760" s="395" t="str">
        <f ca="1">IF(CONTRATOS[[#This Row],[TÉRMINO]]="","VIGENTE",IF(CONTRATOS[[#This Row],[TÉRMINO]]&gt;=TODAY(),"VIGENTE","EXPIRADO"))</f>
        <v>EXPIRADO</v>
      </c>
      <c r="R760" s="377">
        <v>19866</v>
      </c>
      <c r="S760" s="370" t="s">
        <v>60</v>
      </c>
      <c r="T760" s="66">
        <f>IF(LEFT(AY760,3)="ARP",
    0,
    IFERROR(VLOOKUP(AY760,'M.11 Contratos execução'!A:V,17,FALSE),0)
)</f>
        <v>0</v>
      </c>
      <c r="U760" s="58" t="s">
        <v>78</v>
      </c>
      <c r="V760" s="406" t="s">
        <v>3993</v>
      </c>
      <c r="W760" s="96" t="str" cm="1">
        <f t="array" ref="W76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60" s="96">
        <f>R760</f>
        <v>19866</v>
      </c>
      <c r="Y760" s="378" t="s">
        <v>3994</v>
      </c>
      <c r="Z760" s="379"/>
      <c r="AA760" s="364" t="s">
        <v>64</v>
      </c>
      <c r="AB760" s="364"/>
      <c r="AC760" s="364"/>
      <c r="AD760" s="409" t="str">
        <f>IF(CONTRATOS[[#This Row],[DIAS_CONTRATO]]&lt;=1800,"PRAZO LEGAL",IF(CONTRATOS[[#This Row],[DIAS_CONTRATO]]&lt;=2130,"EXCEPCIONAL","EMERGENCIAL"))</f>
        <v>PRAZO LEGAL</v>
      </c>
      <c r="AE760" s="372" t="str">
        <f>YEAR(L760) &amp; " - " &amp; IF(MONTH(L760)&lt;=3, "1º Trimestre", IF(MONTH(L760)&lt;=6, "2º Trimestre", IF(MONTH(L760)&lt;=9, "3º Trimestre", IF(MONTH(L760)&lt;=12, "4º Trimestre"))))</f>
        <v>2024 - 4º Trimestre</v>
      </c>
      <c r="AF760" s="380">
        <f>CONTRATOS[[#This Row],[TÉRMINO]]-60</f>
        <v>45550</v>
      </c>
      <c r="AG760" s="116" t="str">
        <f>IF(Z760="","Sem informação", IF(Z760&lt;=AF760, "Dentro do prazo", "Fora do prazo"))</f>
        <v>Sem informação</v>
      </c>
      <c r="AH760" s="58" t="s">
        <v>1306</v>
      </c>
      <c r="AI760" s="381"/>
      <c r="AJ760" s="77" t="s">
        <v>2406</v>
      </c>
      <c r="AK760" s="77" t="s">
        <v>547</v>
      </c>
      <c r="AL760" s="77" t="s">
        <v>2407</v>
      </c>
      <c r="AM760" s="77" t="s">
        <v>291</v>
      </c>
      <c r="AN760" s="77" t="s">
        <v>291</v>
      </c>
      <c r="AO760" s="169" t="s">
        <v>2408</v>
      </c>
      <c r="AP760" s="382">
        <f ca="1">CONTRATOS[[#This Row],[TÉRMINO]]-TODAY()</f>
        <v>-564</v>
      </c>
      <c r="AQ760" s="364">
        <f>IF(YEAR(CONTRATOS[[#This Row],[TÉRMINO]])=2024,INT((MONTH(CONTRATOS[[#This Row],[TÉRMINO]])+2)/3),"")</f>
        <v>4</v>
      </c>
      <c r="AR760" s="364"/>
      <c r="AS760" s="58" t="str">
        <f ca="1">IF(TODAY()-AB760&gt;365,"Iniciar Processo de Reajuste","Aguardar anualidade")</f>
        <v>Iniciar Processo de Reajuste</v>
      </c>
      <c r="AT760" s="364" t="str">
        <f>_xlfn.CONCAT(TEXT(B760,"000"),"/",C760)</f>
        <v>002/2024</v>
      </c>
      <c r="AU760" s="364"/>
      <c r="AV760" s="58" t="str" cm="1">
        <f t="array" ref="AV760">IF(CONTRATOS[[#This Row],[NOME DO FISCAL ]]="Sem indicação",
   CONTRATOS[[#This Row],[NOME DO FISCAL ]],
   _xlfn.LET(
      _xlpm.s, " "&amp;TRIM(CONTRATOS[[#This Row],[NOME DO FISCAL ]]),
      _xlpm.n, LEN(_xlpm.s)-1,
      _xlpm.idx, _xlfn.SEQUENCE(1,_xlpm.n),
      _xlpm.letras, IF(MID(_xlpm.s,_xlpm.idx,1)=" ", MID(_xlpm.s,_xlpm.idx+1,1), ""),
      _xlfn.TEXTJOIN("",TRUE,_xlpm.letras)
   )
)</f>
        <v>LSCB</v>
      </c>
      <c r="AW760" s="57" t="str">
        <f>IF(CONTRATOS[[#This Row],[FISCAL DEMANDANTE]]="sem indicação",CONTRATOS[[#This Row],[FISCAL TECNICO]],CONTRATOS[[#This Row],[FISCAL DEMANDANTE]])</f>
        <v>Leandro Soares Costa Borges</v>
      </c>
      <c r="AX760" s="540" t="str" cm="1">
        <f t="array" ref="AX76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60" s="58" t="str">
        <f>_xlfn.CONCAT(CONTRATOS[[#This Row],[ARP ou CONTRATO]],CONTRATOS[[#This Row],[N°ANO]])</f>
        <v>CONTRATO002/2024</v>
      </c>
      <c r="AZ760" s="293" t="str">
        <f>IF(ISNUMBER(FIND("8.666",AA760)),
"Nos termos da Portaria n° 3.615/2021-GP, a prorrogação de contratos administrativos deverá ser instaurada com antecedência mínima de 60 (sessenta) dias do término da vigência, mediante envio do respectivo expediente à SEADM, via SEI.",
IF(ISNUMBER(FIND("14.133",AA760)),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c r="BA760" s="556"/>
    </row>
    <row r="761" spans="1:53" ht="96">
      <c r="A761" s="383" t="s">
        <v>52</v>
      </c>
      <c r="B761" s="136" t="s">
        <v>1119</v>
      </c>
      <c r="C761" s="364">
        <v>2024</v>
      </c>
      <c r="D761" s="136" t="s">
        <v>3995</v>
      </c>
      <c r="E761" s="364" t="s">
        <v>3996</v>
      </c>
      <c r="F761" s="365" t="s">
        <v>3307</v>
      </c>
      <c r="G761" s="136" t="s">
        <v>1658</v>
      </c>
      <c r="H761" s="364" t="s">
        <v>132</v>
      </c>
      <c r="I761" s="367" t="s">
        <v>133</v>
      </c>
      <c r="J761" s="368">
        <v>45324</v>
      </c>
      <c r="K761" s="369" t="str">
        <f>TEXT(J761,"DD/MM/AA")</f>
        <v>02/02/24</v>
      </c>
      <c r="L761" s="368">
        <v>45324</v>
      </c>
      <c r="M761" s="391" t="str">
        <f>TEXT(L761,"DD/MM/AA")</f>
        <v>02/02/24</v>
      </c>
      <c r="N761" s="366">
        <f>_xlfn.DAYS(CONTRATOS[[#This Row],[TÉRMINO]],CONTRATOS[[#This Row],[INÍCIO]])</f>
        <v>0</v>
      </c>
      <c r="O761" s="395" t="str">
        <f ca="1">IF(ISBLANK(CONTRATOS[[#This Row],[TÉRMINO]]),"-",IF(ISNUMBER(CONTRATOS[[#This Row],[TÉRMINO]]),IF(CONTRATOS[[#This Row],[TÉRMINO]]&lt;TODAY(),"EXPIRADO",CONTRATOS[[#This Row],[TÉRMINO]]-TODAY()),"INDETERMINADO"))</f>
        <v>EXPIRADO</v>
      </c>
      <c r="P761" s="395" t="str">
        <f ca="1">IF(O761="EXPIRADO","EXPIRADO",(IF(O761&lt;=30,"INFERIOR A 30 DIAS",(IF(O761&lt;=60,"INFERIOR A 60 DIAS",(IF(O761&lt;=90,"INFERIOR A 90 DIAS",(IF(O761&lt;=120,"INFERIOR A 120 DIAS",(IF(O761&lt;150,"INFERIOR A 150 DIAS",(IF(O761=150,"150 DIAS","SUPERIOR A 150 DIAS")))))))))))))</f>
        <v>EXPIRADO</v>
      </c>
      <c r="Q761" s="395" t="str">
        <f ca="1">IF(CONTRATOS[[#This Row],[TÉRMINO]]="","VIGENTE",IF(CONTRATOS[[#This Row],[TÉRMINO]]&gt;=TODAY(),"VIGENTE","EXPIRADO"))</f>
        <v>EXPIRADO</v>
      </c>
      <c r="R761" s="377">
        <v>13816.38</v>
      </c>
      <c r="S761" s="370" t="s">
        <v>3303</v>
      </c>
      <c r="T761" s="66">
        <f>IF(LEFT(AY761,3)="ARP",
    0,
    IFERROR(VLOOKUP(AY761,'M.11 Contratos execução'!A:V,17,FALSE),0)
)</f>
        <v>0</v>
      </c>
      <c r="U761" s="58" t="s">
        <v>78</v>
      </c>
      <c r="V761" s="406" t="s">
        <v>3997</v>
      </c>
      <c r="W761" s="96" t="str" cm="1">
        <f t="array" ref="W76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61" s="96">
        <f>R761</f>
        <v>13816.38</v>
      </c>
      <c r="Y761" s="378"/>
      <c r="Z761" s="379"/>
      <c r="AA761" s="364" t="s">
        <v>81</v>
      </c>
      <c r="AB761" s="364"/>
      <c r="AC761" s="364"/>
      <c r="AD761" s="409" t="str">
        <f>IF(CONTRATOS[[#This Row],[DIAS_CONTRATO]]&lt;=1800,"PRAZO LEGAL",IF(CONTRATOS[[#This Row],[DIAS_CONTRATO]]&lt;=2130,"EXCEPCIONAL","EMERGENCIAL"))</f>
        <v>PRAZO LEGAL</v>
      </c>
      <c r="AE761" s="372" t="str">
        <f>YEAR(L761) &amp; " - " &amp; IF(MONTH(L761)&lt;=3, "1º Trimestre", IF(MONTH(L761)&lt;=6, "2º Trimestre", IF(MONTH(L761)&lt;=9, "3º Trimestre", IF(MONTH(L761)&lt;=12, "4º Trimestre"))))</f>
        <v>2024 - 1º Trimestre</v>
      </c>
      <c r="AF761" s="380">
        <f>CONTRATOS[[#This Row],[TÉRMINO]]-60</f>
        <v>45264</v>
      </c>
      <c r="AG761" s="116" t="str">
        <f>IF(Z761="","Sem informação", IF(Z761&lt;=AF761, "Dentro do prazo", "Fora do prazo"))</f>
        <v>Sem informação</v>
      </c>
      <c r="AH761" s="364"/>
      <c r="AI761" s="381"/>
      <c r="AJ761" s="77" t="s">
        <v>138</v>
      </c>
      <c r="AK761" s="77" t="s">
        <v>138</v>
      </c>
      <c r="AL761" s="77" t="s">
        <v>69</v>
      </c>
      <c r="AM761" s="297" t="s">
        <v>69</v>
      </c>
      <c r="AN761" s="297" t="s">
        <v>69</v>
      </c>
      <c r="AO761" s="169" t="s">
        <v>2457</v>
      </c>
      <c r="AP761" s="382">
        <f ca="1">CONTRATOS[[#This Row],[TÉRMINO]]-TODAY()</f>
        <v>-850</v>
      </c>
      <c r="AQ761" s="364">
        <f>IF(YEAR(CONTRATOS[[#This Row],[TÉRMINO]])=2024,INT((MONTH(CONTRATOS[[#This Row],[TÉRMINO]])+2)/3),"")</f>
        <v>1</v>
      </c>
      <c r="AR761" s="364"/>
      <c r="AS761" s="58" t="str">
        <f ca="1">IF(TODAY()-AB761&gt;365,"Iniciar Processo de Reajuste","Aguardar anualidade")</f>
        <v>Iniciar Processo de Reajuste</v>
      </c>
      <c r="AT761" s="364" t="str">
        <f>_xlfn.CONCAT(TEXT(B761,"000"),"/",C761)</f>
        <v>009/2024</v>
      </c>
      <c r="AU761" s="364"/>
      <c r="AV761" s="58" t="str" cm="1">
        <f t="array" ref="AV761">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61" s="57" t="str">
        <f>IF(CONTRATOS[[#This Row],[FISCAL DEMANDANTE]]="sem indicação",CONTRATOS[[#This Row],[FISCAL TECNICO]],CONTRATOS[[#This Row],[FISCAL DEMANDANTE]])</f>
        <v>Jose Nasareno de Macedo Silva</v>
      </c>
      <c r="AX761" s="540" t="str" cm="1">
        <f t="array" ref="AX76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61" s="58" t="str">
        <f>_xlfn.CONCAT(CONTRATOS[[#This Row],[ARP ou CONTRATO]],CONTRATOS[[#This Row],[N°ANO]])</f>
        <v>CONTRATO009/2024</v>
      </c>
      <c r="AZ761" s="293" t="str">
        <f>IF(ISNUMBER(FIND("8.666",AA761)),
"Nos termos da Portaria n° 3.615/2021-GP, a prorrogação de contratos administrativos deverá ser instaurada com antecedência mínima de 60 (sessenta) dias do término da vigência, mediante envio do respectivo expediente à SEADM, via SEI.",
IF(ISNUMBER(FIND("14.133",AA761)),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61" s="556"/>
    </row>
    <row r="762" spans="1:53" ht="60">
      <c r="A762" s="383" t="s">
        <v>52</v>
      </c>
      <c r="B762" s="136" t="s">
        <v>979</v>
      </c>
      <c r="C762" s="364">
        <v>2024</v>
      </c>
      <c r="D762" s="136" t="s">
        <v>3998</v>
      </c>
      <c r="E762" s="364" t="s">
        <v>3999</v>
      </c>
      <c r="F762" s="365" t="s">
        <v>3307</v>
      </c>
      <c r="G762" s="136" t="s">
        <v>1658</v>
      </c>
      <c r="H762" s="364" t="s">
        <v>132</v>
      </c>
      <c r="I762" s="367" t="s">
        <v>133</v>
      </c>
      <c r="J762" s="368">
        <v>45328</v>
      </c>
      <c r="K762" s="369" t="str">
        <f>TEXT(J762,"DD/MM/AA")</f>
        <v>06/02/24</v>
      </c>
      <c r="L762" s="368">
        <v>45328</v>
      </c>
      <c r="M762" s="391" t="str">
        <f>TEXT(L762,"DD/MM/AA")</f>
        <v>06/02/24</v>
      </c>
      <c r="N762" s="366">
        <f>_xlfn.DAYS(CONTRATOS[[#This Row],[TÉRMINO]],CONTRATOS[[#This Row],[INÍCIO]])</f>
        <v>0</v>
      </c>
      <c r="O762" s="395" t="str">
        <f ca="1">IF(ISBLANK(CONTRATOS[[#This Row],[TÉRMINO]]),"-",IF(ISNUMBER(CONTRATOS[[#This Row],[TÉRMINO]]),IF(CONTRATOS[[#This Row],[TÉRMINO]]&lt;TODAY(),"EXPIRADO",CONTRATOS[[#This Row],[TÉRMINO]]-TODAY()),"INDETERMINADO"))</f>
        <v>EXPIRADO</v>
      </c>
      <c r="P762" s="395" t="str">
        <f ca="1">IF(O762="EXPIRADO","EXPIRADO",(IF(O762&lt;=30,"INFERIOR A 30 DIAS",(IF(O762&lt;=60,"INFERIOR A 60 DIAS",(IF(O762&lt;=90,"INFERIOR A 90 DIAS",(IF(O762&lt;=120,"INFERIOR A 120 DIAS",(IF(O762&lt;150,"INFERIOR A 150 DIAS",(IF(O762=150,"150 DIAS","SUPERIOR A 150 DIAS")))))))))))))</f>
        <v>EXPIRADO</v>
      </c>
      <c r="Q762" s="395" t="str">
        <f ca="1">IF(CONTRATOS[[#This Row],[TÉRMINO]]="","VIGENTE",IF(CONTRATOS[[#This Row],[TÉRMINO]]&gt;=TODAY(),"VIGENTE","EXPIRADO"))</f>
        <v>EXPIRADO</v>
      </c>
      <c r="R762" s="377">
        <v>3987.64</v>
      </c>
      <c r="S762" s="370" t="s">
        <v>3303</v>
      </c>
      <c r="T762" s="66">
        <f>IF(LEFT(AY762,3)="ARP",
    0,
    IFERROR(VLOOKUP(AY762,'M.11 Contratos execução'!A:V,17,FALSE),0)
)</f>
        <v>0</v>
      </c>
      <c r="U762" s="58" t="s">
        <v>78</v>
      </c>
      <c r="V762" s="406"/>
      <c r="W762" s="96" t="str" cm="1">
        <f t="array" ref="W76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62" s="96">
        <f>R762</f>
        <v>3987.64</v>
      </c>
      <c r="Y762" s="378"/>
      <c r="Z762" s="379"/>
      <c r="AA762" s="364" t="s">
        <v>81</v>
      </c>
      <c r="AB762" s="364"/>
      <c r="AC762" s="364"/>
      <c r="AD762" s="409" t="str">
        <f>IF(CONTRATOS[[#This Row],[DIAS_CONTRATO]]&lt;=1800,"PRAZO LEGAL",IF(CONTRATOS[[#This Row],[DIAS_CONTRATO]]&lt;=2130,"EXCEPCIONAL","EMERGENCIAL"))</f>
        <v>PRAZO LEGAL</v>
      </c>
      <c r="AE762" s="372" t="str">
        <f>YEAR(L762) &amp; " - " &amp; IF(MONTH(L762)&lt;=3, "1º Trimestre", IF(MONTH(L762)&lt;=6, "2º Trimestre", IF(MONTH(L762)&lt;=9, "3º Trimestre", IF(MONTH(L762)&lt;=12, "4º Trimestre"))))</f>
        <v>2024 - 1º Trimestre</v>
      </c>
      <c r="AF762" s="380">
        <f>CONTRATOS[[#This Row],[TÉRMINO]]-60</f>
        <v>45268</v>
      </c>
      <c r="AG762" s="116" t="str">
        <f>IF(Z762="","Sem informação", IF(Z762&lt;=AF762, "Dentro do prazo", "Fora do prazo"))</f>
        <v>Sem informação</v>
      </c>
      <c r="AH762" s="364"/>
      <c r="AI762" s="381"/>
      <c r="AJ762" s="364" t="s">
        <v>138</v>
      </c>
      <c r="AK762" s="364" t="s">
        <v>138</v>
      </c>
      <c r="AL762" s="364" t="s">
        <v>69</v>
      </c>
      <c r="AM762" s="366" t="s">
        <v>69</v>
      </c>
      <c r="AN762" s="366" t="s">
        <v>69</v>
      </c>
      <c r="AO762" s="661" t="s">
        <v>2457</v>
      </c>
      <c r="AP762" s="382">
        <f ca="1">CONTRATOS[[#This Row],[TÉRMINO]]-TODAY()</f>
        <v>-846</v>
      </c>
      <c r="AQ762" s="364">
        <f>IF(YEAR(CONTRATOS[[#This Row],[TÉRMINO]])=2024,INT((MONTH(CONTRATOS[[#This Row],[TÉRMINO]])+2)/3),"")</f>
        <v>1</v>
      </c>
      <c r="AR762" s="364"/>
      <c r="AS762" s="58" t="str">
        <f ca="1">IF(TODAY()-AB762&gt;365,"Iniciar Processo de Reajuste","Aguardar anualidade")</f>
        <v>Iniciar Processo de Reajuste</v>
      </c>
      <c r="AT762" s="364" t="str">
        <f>_xlfn.CONCAT(TEXT(B762,"000"),"/",C762)</f>
        <v>013/2024</v>
      </c>
      <c r="AU762" s="364"/>
      <c r="AV762" s="58" t="str" cm="1">
        <f t="array" ref="AV762">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62" s="57" t="str">
        <f>IF(CONTRATOS[[#This Row],[FISCAL DEMANDANTE]]="sem indicação",CONTRATOS[[#This Row],[FISCAL TECNICO]],CONTRATOS[[#This Row],[FISCAL DEMANDANTE]])</f>
        <v>Jose Nasareno de Macedo Silva</v>
      </c>
      <c r="AX762" s="540" t="str" cm="1">
        <f t="array" ref="AX76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62" s="58" t="str">
        <f>_xlfn.CONCAT(CONTRATOS[[#This Row],[ARP ou CONTRATO]],CONTRATOS[[#This Row],[N°ANO]])</f>
        <v>CONTRATO013/2024</v>
      </c>
      <c r="AZ762" s="293" t="str">
        <f>IF(ISNUMBER(FIND("8.666",AA762)),
"Nos termos da Portaria n° 3.615/2021-GP, a prorrogação de contratos administrativos deverá ser instaurada com antecedência mínima de 60 (sessenta) dias do término da vigência, mediante envio do respectivo expediente à SEADM, via SEI.",
IF(ISNUMBER(FIND("14.133",AA762)),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62" s="556"/>
    </row>
    <row r="763" spans="1:53" ht="60">
      <c r="A763" s="383" t="s">
        <v>52</v>
      </c>
      <c r="B763" s="136" t="s">
        <v>1088</v>
      </c>
      <c r="C763" s="364">
        <v>2024</v>
      </c>
      <c r="D763" s="136" t="s">
        <v>3475</v>
      </c>
      <c r="E763" s="364" t="s">
        <v>3476</v>
      </c>
      <c r="F763" s="365" t="s">
        <v>3307</v>
      </c>
      <c r="G763" s="136" t="s">
        <v>1658</v>
      </c>
      <c r="H763" s="364" t="s">
        <v>132</v>
      </c>
      <c r="I763" s="367" t="s">
        <v>133</v>
      </c>
      <c r="J763" s="368">
        <v>45324</v>
      </c>
      <c r="K763" s="369" t="str">
        <f>TEXT(J763,"DD/MM/AA")</f>
        <v>02/02/24</v>
      </c>
      <c r="L763" s="368">
        <v>45324</v>
      </c>
      <c r="M763" s="391" t="str">
        <f>TEXT(L763,"DD/MM/AA")</f>
        <v>02/02/24</v>
      </c>
      <c r="N763" s="366">
        <f>_xlfn.DAYS(CONTRATOS[[#This Row],[TÉRMINO]],CONTRATOS[[#This Row],[INÍCIO]])</f>
        <v>0</v>
      </c>
      <c r="O763" s="395" t="str">
        <f ca="1">IF(ISBLANK(CONTRATOS[[#This Row],[TÉRMINO]]),"-",IF(ISNUMBER(CONTRATOS[[#This Row],[TÉRMINO]]),IF(CONTRATOS[[#This Row],[TÉRMINO]]&lt;TODAY(),"EXPIRADO",CONTRATOS[[#This Row],[TÉRMINO]]-TODAY()),"INDETERMINADO"))</f>
        <v>EXPIRADO</v>
      </c>
      <c r="P763" s="394" t="str">
        <f ca="1">IF(O763="EXPIRADO","EXPIRADO",(IF(O763&lt;=30,"INFERIOR A 30 DIAS",(IF(O763&lt;=60,"INFERIOR A 60 DIAS",(IF(O763&lt;=90,"INFERIOR A 90 DIAS",(IF(O763&lt;=120,"INFERIOR A 120 DIAS",(IF(O763&lt;150,"INFERIOR A 150 DIAS",(IF(O763=150,"150 DIAS","SUPERIOR A 150 DIAS")))))))))))))</f>
        <v>EXPIRADO</v>
      </c>
      <c r="Q763" s="395" t="str">
        <f ca="1">IF(CONTRATOS[[#This Row],[TÉRMINO]]="","VIGENTE",IF(CONTRATOS[[#This Row],[TÉRMINO]]&gt;=TODAY(),"VIGENTE","EXPIRADO"))</f>
        <v>EXPIRADO</v>
      </c>
      <c r="R763" s="377">
        <v>86253.2</v>
      </c>
      <c r="S763" s="370" t="s">
        <v>3303</v>
      </c>
      <c r="T763" s="66">
        <f>IF(LEFT(AY763,3)="ARP",
    0,
    IFERROR(VLOOKUP(AY763,'M.11 Contratos execução'!A:V,17,FALSE),0)
)</f>
        <v>0</v>
      </c>
      <c r="U763" s="58" t="s">
        <v>78</v>
      </c>
      <c r="V763" s="406" t="s">
        <v>4000</v>
      </c>
      <c r="W763" s="96" t="str" cm="1">
        <f t="array" ref="W76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63" s="96">
        <f>R763</f>
        <v>86253.2</v>
      </c>
      <c r="Y763" s="378"/>
      <c r="Z763" s="379"/>
      <c r="AA763" s="364" t="s">
        <v>81</v>
      </c>
      <c r="AB763" s="364"/>
      <c r="AC763" s="364"/>
      <c r="AD763" s="409" t="str">
        <f>IF(CONTRATOS[[#This Row],[DIAS_CONTRATO]]&lt;=1800,"PRAZO LEGAL",IF(CONTRATOS[[#This Row],[DIAS_CONTRATO]]&lt;=2130,"EXCEPCIONAL","EMERGENCIAL"))</f>
        <v>PRAZO LEGAL</v>
      </c>
      <c r="AE763" s="372" t="str">
        <f>YEAR(L763) &amp; " - " &amp; IF(MONTH(L763)&lt;=3, "1º Trimestre", IF(MONTH(L763)&lt;=6, "2º Trimestre", IF(MONTH(L763)&lt;=9, "3º Trimestre", IF(MONTH(L763)&lt;=12, "4º Trimestre"))))</f>
        <v>2024 - 1º Trimestre</v>
      </c>
      <c r="AF763" s="380">
        <f>CONTRATOS[[#This Row],[TÉRMINO]]-60</f>
        <v>45264</v>
      </c>
      <c r="AG763" s="116" t="str">
        <f>IF(Z763="","Sem informação", IF(Z763&lt;=AF763, "Dentro do prazo", "Fora do prazo"))</f>
        <v>Sem informação</v>
      </c>
      <c r="AH763" s="364"/>
      <c r="AI763" s="381"/>
      <c r="AJ763" s="364" t="s">
        <v>138</v>
      </c>
      <c r="AK763" s="364" t="s">
        <v>138</v>
      </c>
      <c r="AL763" s="364" t="s">
        <v>69</v>
      </c>
      <c r="AM763" s="366" t="s">
        <v>69</v>
      </c>
      <c r="AN763" s="366" t="s">
        <v>69</v>
      </c>
      <c r="AO763" s="661" t="s">
        <v>2457</v>
      </c>
      <c r="AP763" s="382">
        <f ca="1">CONTRATOS[[#This Row],[TÉRMINO]]-TODAY()</f>
        <v>-850</v>
      </c>
      <c r="AQ763" s="364">
        <f>IF(YEAR(CONTRATOS[[#This Row],[TÉRMINO]])=2024,INT((MONTH(CONTRATOS[[#This Row],[TÉRMINO]])+2)/3),"")</f>
        <v>1</v>
      </c>
      <c r="AR763" s="364"/>
      <c r="AS763" s="58" t="str">
        <f ca="1">IF(TODAY()-AB763&gt;365,"Iniciar Processo de Reajuste","Aguardar anualidade")</f>
        <v>Iniciar Processo de Reajuste</v>
      </c>
      <c r="AT763" s="364" t="str">
        <f>_xlfn.CONCAT(TEXT(B763,"000"),"/",C763)</f>
        <v>012/2024</v>
      </c>
      <c r="AU763" s="364"/>
      <c r="AV763" s="58" t="str" cm="1">
        <f t="array" ref="AV763">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63" s="57" t="str">
        <f>IF(CONTRATOS[[#This Row],[FISCAL DEMANDANTE]]="sem indicação",CONTRATOS[[#This Row],[FISCAL TECNICO]],CONTRATOS[[#This Row],[FISCAL DEMANDANTE]])</f>
        <v>Jose Nasareno de Macedo Silva</v>
      </c>
      <c r="AX763" s="540" t="str" cm="1">
        <f t="array" ref="AX76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63" s="58" t="str">
        <f>_xlfn.CONCAT(CONTRATOS[[#This Row],[ARP ou CONTRATO]],CONTRATOS[[#This Row],[N°ANO]])</f>
        <v>CONTRATO012/2024</v>
      </c>
      <c r="AZ763" s="293" t="str">
        <f>IF(ISNUMBER(FIND("8.666",AA763)),
"Nos termos da Portaria n° 3.615/2021-GP, a prorrogação de contratos administrativos deverá ser instaurada com antecedência mínima de 60 (sessenta) dias do término da vigência, mediante envio do respectivo expediente à SEADM, via SEI.",
IF(ISNUMBER(FIND("14.133",AA763)),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63" s="556"/>
    </row>
    <row r="764" spans="1:53" ht="63.75" customHeight="1">
      <c r="A764" s="383" t="s">
        <v>52</v>
      </c>
      <c r="B764" s="136" t="s">
        <v>1016</v>
      </c>
      <c r="C764" s="364">
        <v>2024</v>
      </c>
      <c r="D764" s="136" t="s">
        <v>4001</v>
      </c>
      <c r="E764" s="364" t="s">
        <v>4002</v>
      </c>
      <c r="F764" s="365" t="s">
        <v>3307</v>
      </c>
      <c r="G764" s="136" t="s">
        <v>1658</v>
      </c>
      <c r="H764" s="364" t="s">
        <v>132</v>
      </c>
      <c r="I764" s="367" t="s">
        <v>133</v>
      </c>
      <c r="J764" s="368">
        <v>45370</v>
      </c>
      <c r="K764" s="369" t="str">
        <f>TEXT(J764,"DD/MM/AA")</f>
        <v>19/03/24</v>
      </c>
      <c r="L764" s="368">
        <v>45370</v>
      </c>
      <c r="M764" s="391" t="str">
        <f>TEXT(L764,"DD/MM/AA")</f>
        <v>19/03/24</v>
      </c>
      <c r="N764" s="366">
        <f>_xlfn.DAYS(CONTRATOS[[#This Row],[TÉRMINO]],CONTRATOS[[#This Row],[INÍCIO]])</f>
        <v>0</v>
      </c>
      <c r="O764" s="395" t="str">
        <f ca="1">IF(ISBLANK(CONTRATOS[[#This Row],[TÉRMINO]]),"-",IF(ISNUMBER(CONTRATOS[[#This Row],[TÉRMINO]]),IF(CONTRATOS[[#This Row],[TÉRMINO]]&lt;TODAY(),"EXPIRADO",CONTRATOS[[#This Row],[TÉRMINO]]-TODAY()),"INDETERMINADO"))</f>
        <v>EXPIRADO</v>
      </c>
      <c r="P764" s="394" t="str">
        <f ca="1">IF(O764="EXPIRADO","EXPIRADO",(IF(O764&lt;=30,"INFERIOR A 30 DIAS",(IF(O764&lt;=60,"INFERIOR A 60 DIAS",(IF(O764&lt;=90,"INFERIOR A 90 DIAS",(IF(O764&lt;=120,"INFERIOR A 120 DIAS",(IF(O764&lt;150,"INFERIOR A 150 DIAS",(IF(O764=150,"150 DIAS","SUPERIOR A 150 DIAS")))))))))))))</f>
        <v>EXPIRADO</v>
      </c>
      <c r="Q764" s="369" t="str">
        <f ca="1">IF(CONTRATOS[[#This Row],[TÉRMINO]]="","VIGENTE",IF(CONTRATOS[[#This Row],[TÉRMINO]]&gt;=TODAY(),"VIGENTE","EXPIRADO"))</f>
        <v>EXPIRADO</v>
      </c>
      <c r="R764" s="377">
        <v>75415.789999999994</v>
      </c>
      <c r="S764" s="370" t="s">
        <v>3303</v>
      </c>
      <c r="T764" s="66">
        <f>IF(LEFT(AY764,3)="ARP",
    0,
    IFERROR(VLOOKUP(AY764,'M.11 Contratos execução'!A:V,17,FALSE),0)
)</f>
        <v>0</v>
      </c>
      <c r="U764" s="58" t="s">
        <v>78</v>
      </c>
      <c r="V764" s="654" t="s">
        <v>4003</v>
      </c>
      <c r="W764" s="96" t="str" cm="1">
        <f t="array" ref="W76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64" s="96">
        <f>R764</f>
        <v>75415.789999999994</v>
      </c>
      <c r="Y764" s="378"/>
      <c r="Z764" s="379"/>
      <c r="AA764" s="364" t="s">
        <v>81</v>
      </c>
      <c r="AB764" s="364"/>
      <c r="AC764" s="364"/>
      <c r="AD764" s="409" t="str">
        <f>IF(CONTRATOS[[#This Row],[DIAS_CONTRATO]]&lt;=1800,"PRAZO LEGAL",IF(CONTRATOS[[#This Row],[DIAS_CONTRATO]]&lt;=2130,"EXCEPCIONAL","EMERGENCIAL"))</f>
        <v>PRAZO LEGAL</v>
      </c>
      <c r="AE764" s="372" t="str">
        <f>YEAR(L764) &amp; " - " &amp; IF(MONTH(L764)&lt;=3, "1º Trimestre", IF(MONTH(L764)&lt;=6, "2º Trimestre", IF(MONTH(L764)&lt;=9, "3º Trimestre", IF(MONTH(L764)&lt;=12, "4º Trimestre"))))</f>
        <v>2024 - 1º Trimestre</v>
      </c>
      <c r="AF764" s="380">
        <f>CONTRATOS[[#This Row],[TÉRMINO]]-60</f>
        <v>45310</v>
      </c>
      <c r="AG764" s="116" t="str">
        <f>IF(Z764="","Sem informação", IF(Z764&lt;=AF764, "Dentro do prazo", "Fora do prazo"))</f>
        <v>Sem informação</v>
      </c>
      <c r="AH764" s="364"/>
      <c r="AI764" s="381"/>
      <c r="AJ764" s="364" t="s">
        <v>138</v>
      </c>
      <c r="AK764" s="364" t="s">
        <v>138</v>
      </c>
      <c r="AL764" s="364" t="s">
        <v>69</v>
      </c>
      <c r="AM764" s="366" t="s">
        <v>69</v>
      </c>
      <c r="AN764" s="366" t="s">
        <v>69</v>
      </c>
      <c r="AO764" s="662" t="s">
        <v>2457</v>
      </c>
      <c r="AP764" s="382">
        <f ca="1">CONTRATOS[[#This Row],[TÉRMINO]]-TODAY()</f>
        <v>-804</v>
      </c>
      <c r="AQ764" s="364">
        <f>IF(YEAR(CONTRATOS[[#This Row],[TÉRMINO]])=2024,INT((MONTH(CONTRATOS[[#This Row],[TÉRMINO]])+2)/3),"")</f>
        <v>1</v>
      </c>
      <c r="AR764" s="364"/>
      <c r="AS764" s="58" t="str">
        <f ca="1">IF(TODAY()-AB764&gt;365,"Iniciar Processo de Reajuste","Aguardar anualidade")</f>
        <v>Iniciar Processo de Reajuste</v>
      </c>
      <c r="AT764" s="364" t="str">
        <f>_xlfn.CONCAT(TEXT(B764,"000"),"/",C764)</f>
        <v>027/2024</v>
      </c>
      <c r="AU764" s="364"/>
      <c r="AV764" s="58" t="str" cm="1">
        <f t="array" ref="AV764">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64" s="57" t="str">
        <f>IF(CONTRATOS[[#This Row],[FISCAL DEMANDANTE]]="sem indicação",CONTRATOS[[#This Row],[FISCAL TECNICO]],CONTRATOS[[#This Row],[FISCAL DEMANDANTE]])</f>
        <v>Jose Nasareno de Macedo Silva</v>
      </c>
      <c r="AX764" s="540" t="str" cm="1">
        <f t="array" ref="AX76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64" s="58" t="str">
        <f>_xlfn.CONCAT(CONTRATOS[[#This Row],[ARP ou CONTRATO]],CONTRATOS[[#This Row],[N°ANO]])</f>
        <v>CONTRATO027/2024</v>
      </c>
      <c r="AZ764" s="293" t="str">
        <f>IF(ISNUMBER(FIND("8.666",AA764)),
"Nos termos da Portaria n° 3.615/2021-GP, a prorrogação de contratos administrativos deverá ser instaurada com antecedência mínima de 60 (sessenta) dias do término da vigência, mediante envio do respectivo expediente à SEADM, via SEI.",
IF(ISNUMBER(FIND("14.133",AA764)),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64" s="556"/>
    </row>
    <row r="765" spans="1:53" ht="60">
      <c r="A765" s="383" t="s">
        <v>52</v>
      </c>
      <c r="B765" s="136" t="s">
        <v>1519</v>
      </c>
      <c r="C765" s="364">
        <v>2024</v>
      </c>
      <c r="D765" s="643" t="s">
        <v>4004</v>
      </c>
      <c r="E765" s="364" t="s">
        <v>4005</v>
      </c>
      <c r="F765" s="365" t="s">
        <v>3307</v>
      </c>
      <c r="G765" s="136" t="s">
        <v>1658</v>
      </c>
      <c r="H765" s="364" t="s">
        <v>132</v>
      </c>
      <c r="I765" s="367" t="s">
        <v>133</v>
      </c>
      <c r="J765" s="368">
        <v>45376</v>
      </c>
      <c r="K765" s="369" t="str">
        <f>TEXT(J765,"DD/MM/AA")</f>
        <v>25/03/24</v>
      </c>
      <c r="L765" s="368">
        <v>45376</v>
      </c>
      <c r="M765" s="391" t="str">
        <f>TEXT(L765,"DD/MM/AA")</f>
        <v>25/03/24</v>
      </c>
      <c r="N765" s="366">
        <f>_xlfn.DAYS(CONTRATOS[[#This Row],[TÉRMINO]],CONTRATOS[[#This Row],[INÍCIO]])</f>
        <v>0</v>
      </c>
      <c r="O765" s="395" t="str">
        <f ca="1">IF(ISBLANK(CONTRATOS[[#This Row],[TÉRMINO]]),"-",IF(ISNUMBER(CONTRATOS[[#This Row],[TÉRMINO]]),IF(CONTRATOS[[#This Row],[TÉRMINO]]&lt;TODAY(),"EXPIRADO",CONTRATOS[[#This Row],[TÉRMINO]]-TODAY()),"INDETERMINADO"))</f>
        <v>EXPIRADO</v>
      </c>
      <c r="P765" s="394" t="str">
        <f ca="1">IF(O765="EXPIRADO","EXPIRADO",(IF(O765&lt;=30,"INFERIOR A 30 DIAS",(IF(O765&lt;=60,"INFERIOR A 60 DIAS",(IF(O765&lt;=90,"INFERIOR A 90 DIAS",(IF(O765&lt;=120,"INFERIOR A 120 DIAS",(IF(O765&lt;150,"INFERIOR A 150 DIAS",(IF(O765=150,"150 DIAS","SUPERIOR A 150 DIAS")))))))))))))</f>
        <v>EXPIRADO</v>
      </c>
      <c r="Q765" s="369" t="str">
        <f ca="1">IF(CONTRATOS[[#This Row],[TÉRMINO]]="","VIGENTE",IF(CONTRATOS[[#This Row],[TÉRMINO]]&gt;=TODAY(),"VIGENTE","EXPIRADO"))</f>
        <v>EXPIRADO</v>
      </c>
      <c r="R765" s="377">
        <v>2877.23</v>
      </c>
      <c r="S765" s="370" t="s">
        <v>3303</v>
      </c>
      <c r="T765" s="66">
        <f>IF(LEFT(AY765,3)="ARP",
    0,
    IFERROR(VLOOKUP(AY765,'M.11 Contratos execução'!A:V,17,FALSE),0)
)</f>
        <v>0</v>
      </c>
      <c r="U765" s="58" t="s">
        <v>78</v>
      </c>
      <c r="V765" s="406" t="s">
        <v>4006</v>
      </c>
      <c r="W765" s="96" t="str" cm="1">
        <f t="array" ref="W76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65" s="96">
        <f>R765</f>
        <v>2877.23</v>
      </c>
      <c r="Y765" s="378"/>
      <c r="Z765" s="379"/>
      <c r="AA765" s="364" t="s">
        <v>81</v>
      </c>
      <c r="AB765" s="364"/>
      <c r="AC765" s="364"/>
      <c r="AD765" s="409" t="str">
        <f>IF(CONTRATOS[[#This Row],[DIAS_CONTRATO]]&lt;=1800,"PRAZO LEGAL",IF(CONTRATOS[[#This Row],[DIAS_CONTRATO]]&lt;=2130,"EXCEPCIONAL","EMERGENCIAL"))</f>
        <v>PRAZO LEGAL</v>
      </c>
      <c r="AE765" s="372" t="str">
        <f>YEAR(L765) &amp; " - " &amp; IF(MONTH(L765)&lt;=3, "1º Trimestre", IF(MONTH(L765)&lt;=6, "2º Trimestre", IF(MONTH(L765)&lt;=9, "3º Trimestre", IF(MONTH(L765)&lt;=12, "4º Trimestre"))))</f>
        <v>2024 - 1º Trimestre</v>
      </c>
      <c r="AF765" s="380">
        <f>CONTRATOS[[#This Row],[TÉRMINO]]-60</f>
        <v>45316</v>
      </c>
      <c r="AG765" s="116" t="str">
        <f>IF(Z765="","Sem informação", IF(Z765&lt;=AF765, "Dentro do prazo", "Fora do prazo"))</f>
        <v>Sem informação</v>
      </c>
      <c r="AH765" s="364"/>
      <c r="AI765" s="381"/>
      <c r="AJ765" s="364" t="s">
        <v>138</v>
      </c>
      <c r="AK765" s="364" t="s">
        <v>138</v>
      </c>
      <c r="AL765" s="364" t="s">
        <v>69</v>
      </c>
      <c r="AM765" s="364" t="s">
        <v>69</v>
      </c>
      <c r="AN765" s="364" t="s">
        <v>69</v>
      </c>
      <c r="AO765" s="238" t="s">
        <v>2457</v>
      </c>
      <c r="AP765" s="382">
        <f ca="1">CONTRATOS[[#This Row],[TÉRMINO]]-TODAY()</f>
        <v>-798</v>
      </c>
      <c r="AQ765" s="364">
        <f>IF(YEAR(CONTRATOS[[#This Row],[TÉRMINO]])=2024,INT((MONTH(CONTRATOS[[#This Row],[TÉRMINO]])+2)/3),"")</f>
        <v>1</v>
      </c>
      <c r="AR765" s="364"/>
      <c r="AS765" s="58" t="str">
        <f ca="1">IF(TODAY()-AB765&gt;365,"Iniciar Processo de Reajuste","Aguardar anualidade")</f>
        <v>Iniciar Processo de Reajuste</v>
      </c>
      <c r="AT765" s="364" t="str">
        <f>_xlfn.CONCAT(TEXT(B765,"000"),"/",C765)</f>
        <v>019/2024</v>
      </c>
      <c r="AU765" s="364"/>
      <c r="AV765" s="58" t="str" cm="1">
        <f t="array" ref="AV765">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65" s="57" t="str">
        <f>IF(CONTRATOS[[#This Row],[FISCAL DEMANDANTE]]="sem indicação",CONTRATOS[[#This Row],[FISCAL TECNICO]],CONTRATOS[[#This Row],[FISCAL DEMANDANTE]])</f>
        <v>Jose Nasareno de Macedo Silva</v>
      </c>
      <c r="AX765" s="540" t="str" cm="1">
        <f t="array" ref="AX76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65" s="58" t="str">
        <f>_xlfn.CONCAT(CONTRATOS[[#This Row],[ARP ou CONTRATO]],CONTRATOS[[#This Row],[N°ANO]])</f>
        <v>CONTRATO019/2024</v>
      </c>
      <c r="AZ765" s="293" t="str">
        <f>IF(ISNUMBER(FIND("8.666",AA765)),
"Nos termos da Portaria n° 3.615/2021-GP, a prorrogação de contratos administrativos deverá ser instaurada com antecedência mínima de 60 (sessenta) dias do término da vigência, mediante envio do respectivo expediente à SEADM, via SEI.",
IF(ISNUMBER(FIND("14.133",AA765)),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65" s="556"/>
    </row>
    <row r="766" spans="1:53" ht="250.5">
      <c r="A766" s="383" t="s">
        <v>52</v>
      </c>
      <c r="B766" s="136" t="s">
        <v>1157</v>
      </c>
      <c r="C766" s="364">
        <v>2024</v>
      </c>
      <c r="D766" s="136" t="s">
        <v>4007</v>
      </c>
      <c r="E766" s="364" t="s">
        <v>4008</v>
      </c>
      <c r="F766" s="365" t="s">
        <v>3307</v>
      </c>
      <c r="G766" s="136" t="s">
        <v>1658</v>
      </c>
      <c r="H766" s="364" t="s">
        <v>132</v>
      </c>
      <c r="I766" s="367" t="s">
        <v>133</v>
      </c>
      <c r="J766" s="368">
        <v>45378</v>
      </c>
      <c r="K766" s="369" t="str">
        <f>TEXT(J766,"DD/MM/AA")</f>
        <v>27/03/24</v>
      </c>
      <c r="L766" s="368">
        <v>45378</v>
      </c>
      <c r="M766" s="391" t="str">
        <f>TEXT(L766,"DD/MM/AA")</f>
        <v>27/03/24</v>
      </c>
      <c r="N766" s="366">
        <f>_xlfn.DAYS(CONTRATOS[[#This Row],[TÉRMINO]],CONTRATOS[[#This Row],[INÍCIO]])</f>
        <v>0</v>
      </c>
      <c r="O766" s="395" t="str">
        <f ca="1">IF(ISBLANK(CONTRATOS[[#This Row],[TÉRMINO]]),"-",IF(ISNUMBER(CONTRATOS[[#This Row],[TÉRMINO]]),IF(CONTRATOS[[#This Row],[TÉRMINO]]&lt;TODAY(),"EXPIRADO",CONTRATOS[[#This Row],[TÉRMINO]]-TODAY()),"INDETERMINADO"))</f>
        <v>EXPIRADO</v>
      </c>
      <c r="P766" s="394" t="str">
        <f ca="1">IF(O766="EXPIRADO","EXPIRADO",(IF(O766&lt;=30,"INFERIOR A 30 DIAS",(IF(O766&lt;=60,"INFERIOR A 60 DIAS",(IF(O766&lt;=90,"INFERIOR A 90 DIAS",(IF(O766&lt;=120,"INFERIOR A 120 DIAS",(IF(O766&lt;150,"INFERIOR A 150 DIAS",(IF(O766=150,"150 DIAS","SUPERIOR A 150 DIAS")))))))))))))</f>
        <v>EXPIRADO</v>
      </c>
      <c r="Q766" s="369" t="str">
        <f ca="1">IF(CONTRATOS[[#This Row],[TÉRMINO]]="","VIGENTE",IF(CONTRATOS[[#This Row],[TÉRMINO]]&gt;=TODAY(),"VIGENTE","EXPIRADO"))</f>
        <v>EXPIRADO</v>
      </c>
      <c r="R766" s="377">
        <v>14098.78</v>
      </c>
      <c r="S766" s="370" t="s">
        <v>3303</v>
      </c>
      <c r="T766" s="66">
        <f>IF(LEFT(AY766,3)="ARP",
    0,
    IFERROR(VLOOKUP(AY766,'M.11 Contratos execução'!A:V,17,FALSE),0)
)</f>
        <v>0</v>
      </c>
      <c r="U766" s="58" t="s">
        <v>78</v>
      </c>
      <c r="V766" s="406" t="s">
        <v>4009</v>
      </c>
      <c r="W766" s="96" t="str" cm="1">
        <f t="array" ref="W76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66" s="96">
        <f>R766</f>
        <v>14098.78</v>
      </c>
      <c r="Y766" s="378"/>
      <c r="Z766" s="379"/>
      <c r="AA766" s="364" t="s">
        <v>81</v>
      </c>
      <c r="AB766" s="364"/>
      <c r="AC766" s="364"/>
      <c r="AD766" s="409" t="str">
        <f>IF(CONTRATOS[[#This Row],[DIAS_CONTRATO]]&lt;=1800,"PRAZO LEGAL",IF(CONTRATOS[[#This Row],[DIAS_CONTRATO]]&lt;=2130,"EXCEPCIONAL","EMERGENCIAL"))</f>
        <v>PRAZO LEGAL</v>
      </c>
      <c r="AE766" s="372" t="str">
        <f>YEAR(L766) &amp; " - " &amp; IF(MONTH(L766)&lt;=3, "1º Trimestre", IF(MONTH(L766)&lt;=6, "2º Trimestre", IF(MONTH(L766)&lt;=9, "3º Trimestre", IF(MONTH(L766)&lt;=12, "4º Trimestre"))))</f>
        <v>2024 - 1º Trimestre</v>
      </c>
      <c r="AF766" s="380">
        <f>CONTRATOS[[#This Row],[TÉRMINO]]-60</f>
        <v>45318</v>
      </c>
      <c r="AG766" s="116" t="str">
        <f>IF(Z766="","Sem informação", IF(Z766&lt;=AF766, "Dentro do prazo", "Fora do prazo"))</f>
        <v>Sem informação</v>
      </c>
      <c r="AH766" s="364"/>
      <c r="AI766" s="381"/>
      <c r="AJ766" s="364" t="s">
        <v>138</v>
      </c>
      <c r="AK766" s="364" t="s">
        <v>138</v>
      </c>
      <c r="AL766" s="364" t="s">
        <v>69</v>
      </c>
      <c r="AM766" s="364" t="s">
        <v>69</v>
      </c>
      <c r="AN766" s="364" t="s">
        <v>69</v>
      </c>
      <c r="AO766" s="230" t="s">
        <v>2457</v>
      </c>
      <c r="AP766" s="382">
        <f ca="1">CONTRATOS[[#This Row],[TÉRMINO]]-TODAY()</f>
        <v>-796</v>
      </c>
      <c r="AQ766" s="364">
        <f>IF(YEAR(CONTRATOS[[#This Row],[TÉRMINO]])=2024,INT((MONTH(CONTRATOS[[#This Row],[TÉRMINO]])+2)/3),"")</f>
        <v>1</v>
      </c>
      <c r="AR766" s="364"/>
      <c r="AS766" s="58" t="str">
        <f ca="1">IF(TODAY()-AB766&gt;365,"Iniciar Processo de Reajuste","Aguardar anualidade")</f>
        <v>Iniciar Processo de Reajuste</v>
      </c>
      <c r="AT766" s="364" t="str">
        <f>_xlfn.CONCAT(TEXT(B766,"000"),"/",C766)</f>
        <v>024/2024</v>
      </c>
      <c r="AU766" s="364"/>
      <c r="AV766" s="58" t="str" cm="1">
        <f t="array" ref="AV766">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66" s="57" t="str">
        <f>IF(CONTRATOS[[#This Row],[FISCAL DEMANDANTE]]="sem indicação",CONTRATOS[[#This Row],[FISCAL TECNICO]],CONTRATOS[[#This Row],[FISCAL DEMANDANTE]])</f>
        <v>Jose Nasareno de Macedo Silva</v>
      </c>
      <c r="AX766" s="540" t="str" cm="1">
        <f t="array" ref="AX76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66" s="58" t="str">
        <f>_xlfn.CONCAT(CONTRATOS[[#This Row],[ARP ou CONTRATO]],CONTRATOS[[#This Row],[N°ANO]])</f>
        <v>CONTRATO024/2024</v>
      </c>
      <c r="AZ766" s="293" t="str">
        <f>IF(ISNUMBER(FIND("8.666",AA766)),
"Nos termos da Portaria n° 3.615/2021-GP, a prorrogação de contratos administrativos deverá ser instaurada com antecedência mínima de 60 (sessenta) dias do término da vigência, mediante envio do respectivo expediente à SEADM, via SEI.",
IF(ISNUMBER(FIND("14.133",AA766)),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66" s="556"/>
    </row>
    <row r="767" spans="1:53" ht="60">
      <c r="A767" s="383" t="s">
        <v>52</v>
      </c>
      <c r="B767" s="136" t="s">
        <v>304</v>
      </c>
      <c r="C767" s="364">
        <v>2024</v>
      </c>
      <c r="D767" s="136" t="s">
        <v>4010</v>
      </c>
      <c r="E767" s="364" t="s">
        <v>4011</v>
      </c>
      <c r="F767" s="365" t="s">
        <v>3307</v>
      </c>
      <c r="G767" s="136" t="s">
        <v>1658</v>
      </c>
      <c r="H767" s="364" t="s">
        <v>132</v>
      </c>
      <c r="I767" s="367" t="s">
        <v>133</v>
      </c>
      <c r="J767" s="368">
        <v>45373</v>
      </c>
      <c r="K767" s="369" t="str">
        <f>TEXT(J767,"DD/MM/AA")</f>
        <v>22/03/24</v>
      </c>
      <c r="L767" s="368">
        <v>45373</v>
      </c>
      <c r="M767" s="391" t="str">
        <f>TEXT(L767,"DD/MM/AA")</f>
        <v>22/03/24</v>
      </c>
      <c r="N767" s="366">
        <f>_xlfn.DAYS(CONTRATOS[[#This Row],[TÉRMINO]],CONTRATOS[[#This Row],[INÍCIO]])</f>
        <v>0</v>
      </c>
      <c r="O767" s="395" t="str">
        <f ca="1">IF(ISBLANK(CONTRATOS[[#This Row],[TÉRMINO]]),"-",IF(ISNUMBER(CONTRATOS[[#This Row],[TÉRMINO]]),IF(CONTRATOS[[#This Row],[TÉRMINO]]&lt;TODAY(),"EXPIRADO",CONTRATOS[[#This Row],[TÉRMINO]]-TODAY()),"INDETERMINADO"))</f>
        <v>EXPIRADO</v>
      </c>
      <c r="P767" s="394" t="str">
        <f ca="1">IF(O767="EXPIRADO","EXPIRADO",(IF(O767&lt;=30,"INFERIOR A 30 DIAS",(IF(O767&lt;=60,"INFERIOR A 60 DIAS",(IF(O767&lt;=90,"INFERIOR A 90 DIAS",(IF(O767&lt;=120,"INFERIOR A 120 DIAS",(IF(O767&lt;150,"INFERIOR A 150 DIAS",(IF(O767=150,"150 DIAS","SUPERIOR A 150 DIAS")))))))))))))</f>
        <v>EXPIRADO</v>
      </c>
      <c r="Q767" s="369" t="str">
        <f ca="1">IF(CONTRATOS[[#This Row],[TÉRMINO]]="","VIGENTE",IF(CONTRATOS[[#This Row],[TÉRMINO]]&gt;=TODAY(),"VIGENTE","EXPIRADO"))</f>
        <v>EXPIRADO</v>
      </c>
      <c r="R767" s="377">
        <v>5144.76</v>
      </c>
      <c r="S767" s="370" t="s">
        <v>3303</v>
      </c>
      <c r="T767" s="66">
        <f>IF(LEFT(AY767,3)="ARP",
    0,
    IFERROR(VLOOKUP(AY767,'M.11 Contratos execução'!A:V,17,FALSE),0)
)</f>
        <v>0</v>
      </c>
      <c r="U767" s="58" t="s">
        <v>78</v>
      </c>
      <c r="V767" s="406" t="s">
        <v>4012</v>
      </c>
      <c r="W767" s="96" t="str" cm="1">
        <f t="array" ref="W76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67" s="96">
        <f>R767</f>
        <v>5144.76</v>
      </c>
      <c r="Y767" s="378"/>
      <c r="Z767" s="379"/>
      <c r="AA767" s="364" t="s">
        <v>81</v>
      </c>
      <c r="AB767" s="364"/>
      <c r="AC767" s="364"/>
      <c r="AD767" s="409" t="str">
        <f>IF(CONTRATOS[[#This Row],[DIAS_CONTRATO]]&lt;=1800,"PRAZO LEGAL",IF(CONTRATOS[[#This Row],[DIAS_CONTRATO]]&lt;=2130,"EXCEPCIONAL","EMERGENCIAL"))</f>
        <v>PRAZO LEGAL</v>
      </c>
      <c r="AE767" s="372" t="str">
        <f>YEAR(L767) &amp; " - " &amp; IF(MONTH(L767)&lt;=3, "1º Trimestre", IF(MONTH(L767)&lt;=6, "2º Trimestre", IF(MONTH(L767)&lt;=9, "3º Trimestre", IF(MONTH(L767)&lt;=12, "4º Trimestre"))))</f>
        <v>2024 - 1º Trimestre</v>
      </c>
      <c r="AF767" s="380">
        <f>CONTRATOS[[#This Row],[TÉRMINO]]-60</f>
        <v>45313</v>
      </c>
      <c r="AG767" s="116" t="str">
        <f>IF(Z767="","Sem informação", IF(Z767&lt;=AF767, "Dentro do prazo", "Fora do prazo"))</f>
        <v>Sem informação</v>
      </c>
      <c r="AH767" s="364"/>
      <c r="AI767" s="381"/>
      <c r="AJ767" s="364" t="s">
        <v>138</v>
      </c>
      <c r="AK767" s="364" t="s">
        <v>138</v>
      </c>
      <c r="AL767" s="364" t="s">
        <v>69</v>
      </c>
      <c r="AM767" s="364" t="s">
        <v>69</v>
      </c>
      <c r="AN767" s="364" t="s">
        <v>69</v>
      </c>
      <c r="AO767" s="230" t="s">
        <v>2457</v>
      </c>
      <c r="AP767" s="382">
        <f ca="1">CONTRATOS[[#This Row],[TÉRMINO]]-TODAY()</f>
        <v>-801</v>
      </c>
      <c r="AQ767" s="364">
        <f>IF(YEAR(CONTRATOS[[#This Row],[TÉRMINO]])=2024,INT((MONTH(CONTRATOS[[#This Row],[TÉRMINO]])+2)/3),"")</f>
        <v>1</v>
      </c>
      <c r="AR767" s="364"/>
      <c r="AS767" s="58" t="str">
        <f ca="1">IF(TODAY()-AB767&gt;365,"Iniciar Processo de Reajuste","Aguardar anualidade")</f>
        <v>Iniciar Processo de Reajuste</v>
      </c>
      <c r="AT767" s="364" t="str">
        <f>_xlfn.CONCAT(TEXT(B767,"000"),"/",C767)</f>
        <v>030/2024</v>
      </c>
      <c r="AU767" s="364"/>
      <c r="AV767" s="58" t="str" cm="1">
        <f t="array" ref="AV767">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67" s="57" t="str">
        <f>IF(CONTRATOS[[#This Row],[FISCAL DEMANDANTE]]="sem indicação",CONTRATOS[[#This Row],[FISCAL TECNICO]],CONTRATOS[[#This Row],[FISCAL DEMANDANTE]])</f>
        <v>Jose Nasareno de Macedo Silva</v>
      </c>
      <c r="AX767" s="540" t="str" cm="1">
        <f t="array" ref="AX76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67" s="58" t="str">
        <f>_xlfn.CONCAT(CONTRATOS[[#This Row],[ARP ou CONTRATO]],CONTRATOS[[#This Row],[N°ANO]])</f>
        <v>CONTRATO030/2024</v>
      </c>
      <c r="AZ767" s="293" t="str">
        <f>IF(ISNUMBER(FIND("8.666",AA767)),
"Nos termos da Portaria n° 3.615/2021-GP, a prorrogação de contratos administrativos deverá ser instaurada com antecedência mínima de 60 (sessenta) dias do término da vigência, mediante envio do respectivo expediente à SEADM, via SEI.",
IF(ISNUMBER(FIND("14.133",AA767)),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67" s="556"/>
    </row>
    <row r="768" spans="1:53" ht="60">
      <c r="A768" s="383" t="s">
        <v>52</v>
      </c>
      <c r="B768" s="136" t="s">
        <v>312</v>
      </c>
      <c r="C768" s="364">
        <v>2024</v>
      </c>
      <c r="D768" s="136" t="s">
        <v>4013</v>
      </c>
      <c r="E768" s="364" t="s">
        <v>4014</v>
      </c>
      <c r="F768" s="365" t="s">
        <v>3307</v>
      </c>
      <c r="G768" s="136" t="s">
        <v>1658</v>
      </c>
      <c r="H768" s="364" t="s">
        <v>132</v>
      </c>
      <c r="I768" s="367" t="s">
        <v>133</v>
      </c>
      <c r="J768" s="368">
        <v>45373</v>
      </c>
      <c r="K768" s="369" t="str">
        <f>TEXT(J768,"DD/MM/AA")</f>
        <v>22/03/24</v>
      </c>
      <c r="L768" s="368">
        <v>45373</v>
      </c>
      <c r="M768" s="391" t="str">
        <f>TEXT(L768,"DD/MM/AA")</f>
        <v>22/03/24</v>
      </c>
      <c r="N768" s="366">
        <f>_xlfn.DAYS(CONTRATOS[[#This Row],[TÉRMINO]],CONTRATOS[[#This Row],[INÍCIO]])</f>
        <v>0</v>
      </c>
      <c r="O768" s="395" t="str">
        <f ca="1">IF(ISBLANK(CONTRATOS[[#This Row],[TÉRMINO]]),"-",IF(ISNUMBER(CONTRATOS[[#This Row],[TÉRMINO]]),IF(CONTRATOS[[#This Row],[TÉRMINO]]&lt;TODAY(),"EXPIRADO",CONTRATOS[[#This Row],[TÉRMINO]]-TODAY()),"INDETERMINADO"))</f>
        <v>EXPIRADO</v>
      </c>
      <c r="P768" s="394" t="str">
        <f ca="1">IF(O768="EXPIRADO","EXPIRADO",(IF(O768&lt;=30,"INFERIOR A 30 DIAS",(IF(O768&lt;=60,"INFERIOR A 60 DIAS",(IF(O768&lt;=90,"INFERIOR A 90 DIAS",(IF(O768&lt;=120,"INFERIOR A 120 DIAS",(IF(O768&lt;150,"INFERIOR A 150 DIAS",(IF(O768=150,"150 DIAS","SUPERIOR A 150 DIAS")))))))))))))</f>
        <v>EXPIRADO</v>
      </c>
      <c r="Q768" s="369" t="str">
        <f ca="1">IF(CONTRATOS[[#This Row],[TÉRMINO]]="","VIGENTE",IF(CONTRATOS[[#This Row],[TÉRMINO]]&gt;=TODAY(),"VIGENTE","EXPIRADO"))</f>
        <v>EXPIRADO</v>
      </c>
      <c r="R768" s="377">
        <v>1687.77</v>
      </c>
      <c r="S768" s="370" t="s">
        <v>3303</v>
      </c>
      <c r="T768" s="66">
        <f>IF(LEFT(AY768,3)="ARP",
    0,
    IFERROR(VLOOKUP(AY768,'M.11 Contratos execução'!A:V,17,FALSE),0)
)</f>
        <v>0</v>
      </c>
      <c r="U768" s="58" t="s">
        <v>78</v>
      </c>
      <c r="V768" s="406" t="s">
        <v>4003</v>
      </c>
      <c r="W768" s="96" t="str" cm="1">
        <f t="array" ref="W76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68" s="96">
        <f>R768</f>
        <v>1687.77</v>
      </c>
      <c r="Y768" s="378"/>
      <c r="Z768" s="379"/>
      <c r="AA768" s="364" t="s">
        <v>81</v>
      </c>
      <c r="AB768" s="364"/>
      <c r="AC768" s="364"/>
      <c r="AD768" s="409" t="str">
        <f>IF(CONTRATOS[[#This Row],[DIAS_CONTRATO]]&lt;=1800,"PRAZO LEGAL",IF(CONTRATOS[[#This Row],[DIAS_CONTRATO]]&lt;=2130,"EXCEPCIONAL","EMERGENCIAL"))</f>
        <v>PRAZO LEGAL</v>
      </c>
      <c r="AE768" s="372" t="str">
        <f>YEAR(L768) &amp; " - " &amp; IF(MONTH(L768)&lt;=3, "1º Trimestre", IF(MONTH(L768)&lt;=6, "2º Trimestre", IF(MONTH(L768)&lt;=9, "3º Trimestre", IF(MONTH(L768)&lt;=12, "4º Trimestre"))))</f>
        <v>2024 - 1º Trimestre</v>
      </c>
      <c r="AF768" s="380">
        <f>CONTRATOS[[#This Row],[TÉRMINO]]-60</f>
        <v>45313</v>
      </c>
      <c r="AG768" s="116" t="str">
        <f>IF(Z768="","Sem informação", IF(Z768&lt;=AF768, "Dentro do prazo", "Fora do prazo"))</f>
        <v>Sem informação</v>
      </c>
      <c r="AH768" s="364"/>
      <c r="AI768" s="381"/>
      <c r="AJ768" s="364" t="s">
        <v>138</v>
      </c>
      <c r="AK768" s="364" t="s">
        <v>138</v>
      </c>
      <c r="AL768" s="364" t="s">
        <v>69</v>
      </c>
      <c r="AM768" s="364" t="s">
        <v>69</v>
      </c>
      <c r="AN768" s="364" t="s">
        <v>69</v>
      </c>
      <c r="AO768" s="230" t="s">
        <v>2457</v>
      </c>
      <c r="AP768" s="382">
        <f ca="1">CONTRATOS[[#This Row],[TÉRMINO]]-TODAY()</f>
        <v>-801</v>
      </c>
      <c r="AQ768" s="364">
        <f>IF(YEAR(CONTRATOS[[#This Row],[TÉRMINO]])=2024,INT((MONTH(CONTRATOS[[#This Row],[TÉRMINO]])+2)/3),"")</f>
        <v>1</v>
      </c>
      <c r="AR768" s="364"/>
      <c r="AS768" s="58" t="str">
        <f ca="1">IF(TODAY()-AB768&gt;365,"Iniciar Processo de Reajuste","Aguardar anualidade")</f>
        <v>Iniciar Processo de Reajuste</v>
      </c>
      <c r="AT768" s="364" t="str">
        <f>_xlfn.CONCAT(TEXT(B768,"000"),"/",C768)</f>
        <v>031/2024</v>
      </c>
      <c r="AU768" s="364"/>
      <c r="AV768" s="58" t="str" cm="1">
        <f t="array" ref="AV768">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68" s="57" t="str">
        <f>IF(CONTRATOS[[#This Row],[FISCAL DEMANDANTE]]="sem indicação",CONTRATOS[[#This Row],[FISCAL TECNICO]],CONTRATOS[[#This Row],[FISCAL DEMANDANTE]])</f>
        <v>Jose Nasareno de Macedo Silva</v>
      </c>
      <c r="AX768" s="540" t="str" cm="1">
        <f t="array" ref="AX76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68" s="58" t="str">
        <f>_xlfn.CONCAT(CONTRATOS[[#This Row],[ARP ou CONTRATO]],CONTRATOS[[#This Row],[N°ANO]])</f>
        <v>CONTRATO031/2024</v>
      </c>
      <c r="AZ768" s="293" t="str">
        <f>IF(ISNUMBER(FIND("8.666",AA768)),
"Nos termos da Portaria n° 3.615/2021-GP, a prorrogação de contratos administrativos deverá ser instaurada com antecedência mínima de 60 (sessenta) dias do término da vigência, mediante envio do respectivo expediente à SEADM, via SEI.",
IF(ISNUMBER(FIND("14.133",AA768)),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68" s="556"/>
    </row>
    <row r="769" spans="1:53" ht="60">
      <c r="A769" s="383" t="s">
        <v>52</v>
      </c>
      <c r="B769" s="136" t="s">
        <v>294</v>
      </c>
      <c r="C769" s="364">
        <v>2024</v>
      </c>
      <c r="D769" s="136" t="s">
        <v>4015</v>
      </c>
      <c r="E769" s="364" t="s">
        <v>4016</v>
      </c>
      <c r="F769" s="365" t="s">
        <v>3307</v>
      </c>
      <c r="G769" s="136" t="s">
        <v>1658</v>
      </c>
      <c r="H769" s="364" t="s">
        <v>132</v>
      </c>
      <c r="I769" s="367" t="s">
        <v>133</v>
      </c>
      <c r="J769" s="368">
        <v>45411</v>
      </c>
      <c r="K769" s="369" t="str">
        <f>TEXT(J769,"DD/MM/AA")</f>
        <v>29/04/24</v>
      </c>
      <c r="L769" s="368">
        <v>45411</v>
      </c>
      <c r="M769" s="391" t="str">
        <f>TEXT(L769,"DD/MM/AA")</f>
        <v>29/04/24</v>
      </c>
      <c r="N769" s="366">
        <f>_xlfn.DAYS(CONTRATOS[[#This Row],[TÉRMINO]],CONTRATOS[[#This Row],[INÍCIO]])</f>
        <v>0</v>
      </c>
      <c r="O769" s="395" t="str">
        <f ca="1">IF(ISBLANK(CONTRATOS[[#This Row],[TÉRMINO]]),"-",IF(ISNUMBER(CONTRATOS[[#This Row],[TÉRMINO]]),IF(CONTRATOS[[#This Row],[TÉRMINO]]&lt;TODAY(),"EXPIRADO",CONTRATOS[[#This Row],[TÉRMINO]]-TODAY()),"INDETERMINADO"))</f>
        <v>EXPIRADO</v>
      </c>
      <c r="P769" s="394" t="str">
        <f ca="1">IF(O769="EXPIRADO","EXPIRADO",(IF(O769&lt;=30,"INFERIOR A 30 DIAS",(IF(O769&lt;=60,"INFERIOR A 60 DIAS",(IF(O769&lt;=90,"INFERIOR A 90 DIAS",(IF(O769&lt;=120,"INFERIOR A 120 DIAS",(IF(O769&lt;150,"INFERIOR A 150 DIAS",(IF(O769=150,"150 DIAS","SUPERIOR A 150 DIAS")))))))))))))</f>
        <v>EXPIRADO</v>
      </c>
      <c r="Q769" s="369" t="str">
        <f ca="1">IF(CONTRATOS[[#This Row],[TÉRMINO]]="","VIGENTE",IF(CONTRATOS[[#This Row],[TÉRMINO]]&gt;=TODAY(),"VIGENTE","EXPIRADO"))</f>
        <v>EXPIRADO</v>
      </c>
      <c r="R769" s="377">
        <v>753.26</v>
      </c>
      <c r="S769" s="370" t="s">
        <v>3303</v>
      </c>
      <c r="T769" s="66">
        <f>IF(LEFT(AY769,3)="ARP",
    0,
    IFERROR(VLOOKUP(AY769,'M.11 Contratos execução'!A:V,17,FALSE),0)
)</f>
        <v>0</v>
      </c>
      <c r="U769" s="58" t="s">
        <v>78</v>
      </c>
      <c r="V769" s="406" t="s">
        <v>4017</v>
      </c>
      <c r="W769" s="96" t="str" cm="1">
        <f t="array" ref="W76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69" s="96">
        <f>R769</f>
        <v>753.26</v>
      </c>
      <c r="Y769" s="378"/>
      <c r="Z769" s="379"/>
      <c r="AA769" s="364" t="s">
        <v>81</v>
      </c>
      <c r="AB769" s="364"/>
      <c r="AC769" s="364"/>
      <c r="AD769" s="409" t="str">
        <f>IF(CONTRATOS[[#This Row],[DIAS_CONTRATO]]&lt;=1800,"PRAZO LEGAL",IF(CONTRATOS[[#This Row],[DIAS_CONTRATO]]&lt;=2130,"EXCEPCIONAL","EMERGENCIAL"))</f>
        <v>PRAZO LEGAL</v>
      </c>
      <c r="AE769" s="372" t="str">
        <f>YEAR(L769) &amp; " - " &amp; IF(MONTH(L769)&lt;=3, "1º Trimestre", IF(MONTH(L769)&lt;=6, "2º Trimestre", IF(MONTH(L769)&lt;=9, "3º Trimestre", IF(MONTH(L769)&lt;=12, "4º Trimestre"))))</f>
        <v>2024 - 2º Trimestre</v>
      </c>
      <c r="AF769" s="380">
        <f>CONTRATOS[[#This Row],[TÉRMINO]]-60</f>
        <v>45351</v>
      </c>
      <c r="AG769" s="116" t="str">
        <f>IF(Z769="","Sem informação", IF(Z769&lt;=AF769, "Dentro do prazo", "Fora do prazo"))</f>
        <v>Sem informação</v>
      </c>
      <c r="AH769" s="364"/>
      <c r="AI769" s="381"/>
      <c r="AJ769" s="364" t="s">
        <v>138</v>
      </c>
      <c r="AK769" s="364" t="s">
        <v>138</v>
      </c>
      <c r="AL769" s="364" t="s">
        <v>69</v>
      </c>
      <c r="AM769" s="364" t="s">
        <v>69</v>
      </c>
      <c r="AN769" s="364" t="s">
        <v>69</v>
      </c>
      <c r="AO769" s="230" t="s">
        <v>2457</v>
      </c>
      <c r="AP769" s="382">
        <f ca="1">CONTRATOS[[#This Row],[TÉRMINO]]-TODAY()</f>
        <v>-763</v>
      </c>
      <c r="AQ769" s="364">
        <f>IF(YEAR(CONTRATOS[[#This Row],[TÉRMINO]])=2024,INT((MONTH(CONTRATOS[[#This Row],[TÉRMINO]])+2)/3),"")</f>
        <v>2</v>
      </c>
      <c r="AR769" s="364"/>
      <c r="AS769" s="58" t="str">
        <f ca="1">IF(TODAY()-AB769&gt;365,"Iniciar Processo de Reajuste","Aguardar anualidade")</f>
        <v>Iniciar Processo de Reajuste</v>
      </c>
      <c r="AT769" s="364" t="str">
        <f>_xlfn.CONCAT(TEXT(B769,"000"),"/",C769)</f>
        <v>039/2024</v>
      </c>
      <c r="AU769" s="364"/>
      <c r="AV769" s="58" t="str" cm="1">
        <f t="array" ref="AV769">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69" s="57" t="str">
        <f>IF(CONTRATOS[[#This Row],[FISCAL DEMANDANTE]]="sem indicação",CONTRATOS[[#This Row],[FISCAL TECNICO]],CONTRATOS[[#This Row],[FISCAL DEMANDANTE]])</f>
        <v>Jose Nasareno de Macedo Silva</v>
      </c>
      <c r="AX769" s="540" t="str" cm="1">
        <f t="array" ref="AX76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69" s="58" t="str">
        <f>_xlfn.CONCAT(CONTRATOS[[#This Row],[ARP ou CONTRATO]],CONTRATOS[[#This Row],[N°ANO]])</f>
        <v>CONTRATO039/2024</v>
      </c>
      <c r="AZ769" s="293" t="str">
        <f>IF(ISNUMBER(FIND("8.666",AA769)),
"Nos termos da Portaria n° 3.615/2021-GP, a prorrogação de contratos administrativos deverá ser instaurada com antecedência mínima de 60 (sessenta) dias do término da vigência, mediante envio do respectivo expediente à SEADM, via SEI.",
IF(ISNUMBER(FIND("14.133",AA769)),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69" s="556"/>
    </row>
    <row r="770" spans="1:53" ht="60">
      <c r="A770" s="383" t="s">
        <v>52</v>
      </c>
      <c r="B770" s="136" t="s">
        <v>555</v>
      </c>
      <c r="C770" s="364">
        <v>2024</v>
      </c>
      <c r="D770" s="136" t="s">
        <v>4018</v>
      </c>
      <c r="E770" s="364" t="s">
        <v>3877</v>
      </c>
      <c r="F770" s="365" t="s">
        <v>3307</v>
      </c>
      <c r="G770" s="136" t="s">
        <v>1658</v>
      </c>
      <c r="H770" s="58" t="s">
        <v>132</v>
      </c>
      <c r="I770" s="60" t="s">
        <v>133</v>
      </c>
      <c r="J770" s="368">
        <v>45414</v>
      </c>
      <c r="K770" s="369" t="str">
        <f>TEXT(J770,"DD/MM/AA")</f>
        <v>02/05/24</v>
      </c>
      <c r="L770" s="368">
        <v>45414</v>
      </c>
      <c r="M770" s="391" t="str">
        <f>TEXT(L770,"DD/MM/AA")</f>
        <v>02/05/24</v>
      </c>
      <c r="N770" s="366">
        <f>_xlfn.DAYS(CONTRATOS[[#This Row],[TÉRMINO]],CONTRATOS[[#This Row],[INÍCIO]])</f>
        <v>0</v>
      </c>
      <c r="O770" s="395" t="str">
        <f ca="1">IF(ISBLANK(CONTRATOS[[#This Row],[TÉRMINO]]),"-",IF(ISNUMBER(CONTRATOS[[#This Row],[TÉRMINO]]),IF(CONTRATOS[[#This Row],[TÉRMINO]]&lt;TODAY(),"EXPIRADO",CONTRATOS[[#This Row],[TÉRMINO]]-TODAY()),"INDETERMINADO"))</f>
        <v>EXPIRADO</v>
      </c>
      <c r="P770" s="394" t="str">
        <f ca="1">IF(O770="EXPIRADO","EXPIRADO",(IF(O770&lt;=30,"INFERIOR A 30 DIAS",(IF(O770&lt;=60,"INFERIOR A 60 DIAS",(IF(O770&lt;=90,"INFERIOR A 90 DIAS",(IF(O770&lt;=120,"INFERIOR A 120 DIAS",(IF(O770&lt;150,"INFERIOR A 150 DIAS",(IF(O770=150,"150 DIAS","SUPERIOR A 150 DIAS")))))))))))))</f>
        <v>EXPIRADO</v>
      </c>
      <c r="Q770" s="369" t="str">
        <f ca="1">IF(CONTRATOS[[#This Row],[TÉRMINO]]="","VIGENTE",IF(CONTRATOS[[#This Row],[TÉRMINO]]&gt;=TODAY(),"VIGENTE","EXPIRADO"))</f>
        <v>EXPIRADO</v>
      </c>
      <c r="R770" s="377">
        <v>23901.41</v>
      </c>
      <c r="S770" s="370" t="s">
        <v>3303</v>
      </c>
      <c r="T770" s="66">
        <f>IF(LEFT(AY770,3)="ARP",
    0,
    IFERROR(VLOOKUP(AY770,'M.11 Contratos execução'!A:V,17,FALSE),0)
)</f>
        <v>0</v>
      </c>
      <c r="U770" s="58" t="s">
        <v>78</v>
      </c>
      <c r="V770" s="406" t="s">
        <v>4019</v>
      </c>
      <c r="W770" s="96" t="str" cm="1">
        <f t="array" ref="W77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70" s="96">
        <f>R770</f>
        <v>23901.41</v>
      </c>
      <c r="Y770" s="378"/>
      <c r="Z770" s="379"/>
      <c r="AA770" s="364" t="s">
        <v>81</v>
      </c>
      <c r="AB770" s="364"/>
      <c r="AC770" s="364"/>
      <c r="AD770" s="409" t="str">
        <f>IF(CONTRATOS[[#This Row],[DIAS_CONTRATO]]&lt;=1800,"PRAZO LEGAL",IF(CONTRATOS[[#This Row],[DIAS_CONTRATO]]&lt;=2130,"EXCEPCIONAL","EMERGENCIAL"))</f>
        <v>PRAZO LEGAL</v>
      </c>
      <c r="AE770" s="372" t="str">
        <f>YEAR(L770) &amp; " - " &amp; IF(MONTH(L770)&lt;=3, "1º Trimestre", IF(MONTH(L770)&lt;=6, "2º Trimestre", IF(MONTH(L770)&lt;=9, "3º Trimestre", IF(MONTH(L770)&lt;=12, "4º Trimestre"))))</f>
        <v>2024 - 2º Trimestre</v>
      </c>
      <c r="AF770" s="380">
        <f>CONTRATOS[[#This Row],[TÉRMINO]]-60</f>
        <v>45354</v>
      </c>
      <c r="AG770" s="116" t="str">
        <f>IF(Z770="","Sem informação", IF(Z770&lt;=AF770, "Dentro do prazo", "Fora do prazo"))</f>
        <v>Sem informação</v>
      </c>
      <c r="AH770" s="364"/>
      <c r="AI770" s="381"/>
      <c r="AJ770" s="364" t="s">
        <v>138</v>
      </c>
      <c r="AK770" s="364" t="s">
        <v>138</v>
      </c>
      <c r="AL770" s="364" t="s">
        <v>69</v>
      </c>
      <c r="AM770" s="364" t="s">
        <v>69</v>
      </c>
      <c r="AN770" s="364" t="s">
        <v>69</v>
      </c>
      <c r="AO770" s="230" t="s">
        <v>2457</v>
      </c>
      <c r="AP770" s="382">
        <f ca="1">CONTRATOS[[#This Row],[TÉRMINO]]-TODAY()</f>
        <v>-760</v>
      </c>
      <c r="AQ770" s="364">
        <f>IF(YEAR(CONTRATOS[[#This Row],[TÉRMINO]])=2024,INT((MONTH(CONTRATOS[[#This Row],[TÉRMINO]])+2)/3),"")</f>
        <v>2</v>
      </c>
      <c r="AR770" s="364"/>
      <c r="AS770" s="58" t="str">
        <f ca="1">IF(TODAY()-AB770&gt;365,"Iniciar Processo de Reajuste","Aguardar anualidade")</f>
        <v>Iniciar Processo de Reajuste</v>
      </c>
      <c r="AT770" s="364" t="str">
        <f>_xlfn.CONCAT(TEXT(B770,"000"),"/",C770)</f>
        <v>040/2024</v>
      </c>
      <c r="AU770" s="364"/>
      <c r="AV770" s="58" t="str" cm="1">
        <f t="array" ref="AV770">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70" s="57" t="str">
        <f>IF(CONTRATOS[[#This Row],[FISCAL DEMANDANTE]]="sem indicação",CONTRATOS[[#This Row],[FISCAL TECNICO]],CONTRATOS[[#This Row],[FISCAL DEMANDANTE]])</f>
        <v>Jose Nasareno de Macedo Silva</v>
      </c>
      <c r="AX770" s="540" t="str" cm="1">
        <f t="array" ref="AX77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70" s="58" t="str">
        <f>_xlfn.CONCAT(CONTRATOS[[#This Row],[ARP ou CONTRATO]],CONTRATOS[[#This Row],[N°ANO]])</f>
        <v>CONTRATO040/2024</v>
      </c>
      <c r="AZ770" s="293" t="str">
        <f>IF(ISNUMBER(FIND("8.666",AA770)),
"Nos termos da Portaria n° 3.615/2021-GP, a prorrogação de contratos administrativos deverá ser instaurada com antecedência mínima de 60 (sessenta) dias do término da vigência, mediante envio do respectivo expediente à SEADM, via SEI.",
IF(ISNUMBER(FIND("14.133",AA770)),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70" s="556"/>
    </row>
    <row r="771" spans="1:53" ht="60">
      <c r="A771" s="383" t="s">
        <v>52</v>
      </c>
      <c r="B771" s="136" t="s">
        <v>591</v>
      </c>
      <c r="C771" s="364">
        <v>2024</v>
      </c>
      <c r="D771" s="136" t="s">
        <v>4020</v>
      </c>
      <c r="E771" s="364" t="s">
        <v>3827</v>
      </c>
      <c r="F771" s="365" t="s">
        <v>3307</v>
      </c>
      <c r="G771" s="136" t="s">
        <v>1658</v>
      </c>
      <c r="H771" s="364" t="s">
        <v>132</v>
      </c>
      <c r="I771" s="367" t="s">
        <v>133</v>
      </c>
      <c r="J771" s="368">
        <v>45415</v>
      </c>
      <c r="K771" s="369" t="str">
        <f>TEXT(J771,"DD/MM/AA")</f>
        <v>03/05/24</v>
      </c>
      <c r="L771" s="368">
        <v>45415</v>
      </c>
      <c r="M771" s="391" t="str">
        <f>TEXT(L771,"DD/MM/AA")</f>
        <v>03/05/24</v>
      </c>
      <c r="N771" s="366">
        <f>_xlfn.DAYS(CONTRATOS[[#This Row],[TÉRMINO]],CONTRATOS[[#This Row],[INÍCIO]])</f>
        <v>0</v>
      </c>
      <c r="O771" s="395" t="str">
        <f ca="1">IF(ISBLANK(CONTRATOS[[#This Row],[TÉRMINO]]),"-",IF(ISNUMBER(CONTRATOS[[#This Row],[TÉRMINO]]),IF(CONTRATOS[[#This Row],[TÉRMINO]]&lt;TODAY(),"EXPIRADO",CONTRATOS[[#This Row],[TÉRMINO]]-TODAY()),"INDETERMINADO"))</f>
        <v>EXPIRADO</v>
      </c>
      <c r="P771" s="395" t="str">
        <f ca="1">IF(O771="EXPIRADO","EXPIRADO",(IF(O771&lt;=30,"INFERIOR A 30 DIAS",(IF(O771&lt;=60,"INFERIOR A 60 DIAS",(IF(O771&lt;=90,"INFERIOR A 90 DIAS",(IF(O771&lt;=120,"INFERIOR A 120 DIAS",(IF(O771&lt;150,"INFERIOR A 150 DIAS",(IF(O771=150,"150 DIAS","SUPERIOR A 150 DIAS")))))))))))))</f>
        <v>EXPIRADO</v>
      </c>
      <c r="Q771" s="369" t="str">
        <f ca="1">IF(CONTRATOS[[#This Row],[TÉRMINO]]="","VIGENTE",IF(CONTRATOS[[#This Row],[TÉRMINO]]&gt;=TODAY(),"VIGENTE","EXPIRADO"))</f>
        <v>EXPIRADO</v>
      </c>
      <c r="R771" s="377">
        <v>183226.66</v>
      </c>
      <c r="S771" s="370" t="s">
        <v>3303</v>
      </c>
      <c r="T771" s="66">
        <f>IF(LEFT(AY771,3)="ARP",
    0,
    IFERROR(VLOOKUP(AY771,'M.11 Contratos execução'!A:V,17,FALSE),0)
)</f>
        <v>0</v>
      </c>
      <c r="U771" s="58" t="s">
        <v>78</v>
      </c>
      <c r="V771" s="406" t="s">
        <v>4021</v>
      </c>
      <c r="W771" s="96" t="str" cm="1">
        <f t="array" ref="W77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71" s="96">
        <f>R771</f>
        <v>183226.66</v>
      </c>
      <c r="Y771" s="378"/>
      <c r="Z771" s="379"/>
      <c r="AA771" s="364" t="s">
        <v>81</v>
      </c>
      <c r="AB771" s="364"/>
      <c r="AC771" s="364"/>
      <c r="AD771" s="409" t="str">
        <f>IF(CONTRATOS[[#This Row],[DIAS_CONTRATO]]&lt;=1800,"PRAZO LEGAL",IF(CONTRATOS[[#This Row],[DIAS_CONTRATO]]&lt;=2130,"EXCEPCIONAL","EMERGENCIAL"))</f>
        <v>PRAZO LEGAL</v>
      </c>
      <c r="AE771" s="372" t="str">
        <f>YEAR(L771) &amp; " - " &amp; IF(MONTH(L771)&lt;=3, "1º Trimestre", IF(MONTH(L771)&lt;=6, "2º Trimestre", IF(MONTH(L771)&lt;=9, "3º Trimestre", IF(MONTH(L771)&lt;=12, "4º Trimestre"))))</f>
        <v>2024 - 2º Trimestre</v>
      </c>
      <c r="AF771" s="380">
        <f>CONTRATOS[[#This Row],[TÉRMINO]]-60</f>
        <v>45355</v>
      </c>
      <c r="AG771" s="116" t="str">
        <f>IF(Z771="","Sem informação", IF(Z771&lt;=AF771, "Dentro do prazo", "Fora do prazo"))</f>
        <v>Sem informação</v>
      </c>
      <c r="AH771" s="364"/>
      <c r="AI771" s="381"/>
      <c r="AJ771" s="77" t="s">
        <v>138</v>
      </c>
      <c r="AK771" s="77" t="s">
        <v>138</v>
      </c>
      <c r="AL771" s="77" t="s">
        <v>69</v>
      </c>
      <c r="AM771" s="77" t="s">
        <v>69</v>
      </c>
      <c r="AN771" s="77" t="s">
        <v>69</v>
      </c>
      <c r="AO771" s="230" t="s">
        <v>2457</v>
      </c>
      <c r="AP771" s="382">
        <f ca="1">CONTRATOS[[#This Row],[TÉRMINO]]-TODAY()</f>
        <v>-759</v>
      </c>
      <c r="AQ771" s="364">
        <f>IF(YEAR(CONTRATOS[[#This Row],[TÉRMINO]])=2024,INT((MONTH(CONTRATOS[[#This Row],[TÉRMINO]])+2)/3),"")</f>
        <v>2</v>
      </c>
      <c r="AR771" s="364"/>
      <c r="AS771" s="58" t="str">
        <f ca="1">IF(TODAY()-AB771&gt;365,"Iniciar Processo de Reajuste","Aguardar anualidade")</f>
        <v>Iniciar Processo de Reajuste</v>
      </c>
      <c r="AT771" s="364" t="str">
        <f>_xlfn.CONCAT(TEXT(B771,"000"),"/",C771)</f>
        <v>042/2024</v>
      </c>
      <c r="AU771" s="364"/>
      <c r="AV771" s="58" t="str" cm="1">
        <f t="array" ref="AV771">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71" s="57" t="str">
        <f>IF(CONTRATOS[[#This Row],[FISCAL DEMANDANTE]]="sem indicação",CONTRATOS[[#This Row],[FISCAL TECNICO]],CONTRATOS[[#This Row],[FISCAL DEMANDANTE]])</f>
        <v>Jose Nasareno de Macedo Silva</v>
      </c>
      <c r="AX771" s="540" t="str" cm="1">
        <f t="array" ref="AX77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71" s="58" t="str">
        <f>_xlfn.CONCAT(CONTRATOS[[#This Row],[ARP ou CONTRATO]],CONTRATOS[[#This Row],[N°ANO]])</f>
        <v>CONTRATO042/2024</v>
      </c>
      <c r="AZ771" s="293" t="str">
        <f>IF(ISNUMBER(FIND("8.666",AA771)),
"Nos termos da Portaria n° 3.615/2021-GP, a prorrogação de contratos administrativos deverá ser instaurada com antecedência mínima de 60 (sessenta) dias do término da vigência, mediante envio do respectivo expediente à SEADM, via SEI.",
IF(ISNUMBER(FIND("14.133",AA771)),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71" s="556"/>
    </row>
    <row r="772" spans="1:53" ht="60">
      <c r="A772" s="383" t="s">
        <v>52</v>
      </c>
      <c r="B772" s="136" t="s">
        <v>779</v>
      </c>
      <c r="C772" s="364">
        <v>2024</v>
      </c>
      <c r="D772" s="136" t="s">
        <v>1617</v>
      </c>
      <c r="E772" s="364" t="s">
        <v>1618</v>
      </c>
      <c r="F772" s="365" t="s">
        <v>3307</v>
      </c>
      <c r="G772" s="136" t="s">
        <v>1658</v>
      </c>
      <c r="H772" s="364" t="s">
        <v>132</v>
      </c>
      <c r="I772" s="367" t="s">
        <v>133</v>
      </c>
      <c r="J772" s="368">
        <v>45415</v>
      </c>
      <c r="K772" s="369" t="str">
        <f>TEXT(J772,"DD/MM/AA")</f>
        <v>03/05/24</v>
      </c>
      <c r="L772" s="368">
        <v>45415</v>
      </c>
      <c r="M772" s="391" t="str">
        <f>TEXT(L772,"DD/MM/AA")</f>
        <v>03/05/24</v>
      </c>
      <c r="N772" s="366">
        <f>_xlfn.DAYS(CONTRATOS[[#This Row],[TÉRMINO]],CONTRATOS[[#This Row],[INÍCIO]])</f>
        <v>0</v>
      </c>
      <c r="O772" s="395" t="str">
        <f ca="1">IF(ISBLANK(CONTRATOS[[#This Row],[TÉRMINO]]),"-",IF(ISNUMBER(CONTRATOS[[#This Row],[TÉRMINO]]),IF(CONTRATOS[[#This Row],[TÉRMINO]]&lt;TODAY(),"EXPIRADO",CONTRATOS[[#This Row],[TÉRMINO]]-TODAY()),"INDETERMINADO"))</f>
        <v>EXPIRADO</v>
      </c>
      <c r="P772" s="395" t="str">
        <f ca="1">IF(O772="EXPIRADO","EXPIRADO",(IF(O772&lt;=30,"INFERIOR A 30 DIAS",(IF(O772&lt;=60,"INFERIOR A 60 DIAS",(IF(O772&lt;=90,"INFERIOR A 90 DIAS",(IF(O772&lt;=120,"INFERIOR A 120 DIAS",(IF(O772&lt;150,"INFERIOR A 150 DIAS",(IF(O772=150,"150 DIAS","SUPERIOR A 150 DIAS")))))))))))))</f>
        <v>EXPIRADO</v>
      </c>
      <c r="Q772" s="369" t="str">
        <f ca="1">IF(CONTRATOS[[#This Row],[TÉRMINO]]="","VIGENTE",IF(CONTRATOS[[#This Row],[TÉRMINO]]&gt;=TODAY(),"VIGENTE","EXPIRADO"))</f>
        <v>EXPIRADO</v>
      </c>
      <c r="R772" s="377">
        <v>229.86</v>
      </c>
      <c r="S772" s="370" t="s">
        <v>3303</v>
      </c>
      <c r="T772" s="66">
        <f>IF(LEFT(AY772,3)="ARP",
    0,
    IFERROR(VLOOKUP(AY772,'M.11 Contratos execução'!A:V,17,FALSE),0)
)</f>
        <v>0</v>
      </c>
      <c r="U772" s="58" t="s">
        <v>78</v>
      </c>
      <c r="V772" s="406" t="s">
        <v>4022</v>
      </c>
      <c r="W772" s="96" t="str" cm="1">
        <f t="array" ref="W77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72" s="96">
        <f>R772</f>
        <v>229.86</v>
      </c>
      <c r="Y772" s="378"/>
      <c r="Z772" s="379"/>
      <c r="AA772" s="364" t="s">
        <v>81</v>
      </c>
      <c r="AB772" s="364"/>
      <c r="AC772" s="364"/>
      <c r="AD772" s="409" t="str">
        <f>IF(CONTRATOS[[#This Row],[DIAS_CONTRATO]]&lt;=1800,"PRAZO LEGAL",IF(CONTRATOS[[#This Row],[DIAS_CONTRATO]]&lt;=2130,"EXCEPCIONAL","EMERGENCIAL"))</f>
        <v>PRAZO LEGAL</v>
      </c>
      <c r="AE772" s="372" t="str">
        <f>YEAR(L772) &amp; " - " &amp; IF(MONTH(L772)&lt;=3, "1º Trimestre", IF(MONTH(L772)&lt;=6, "2º Trimestre", IF(MONTH(L772)&lt;=9, "3º Trimestre", IF(MONTH(L772)&lt;=12, "4º Trimestre"))))</f>
        <v>2024 - 2º Trimestre</v>
      </c>
      <c r="AF772" s="380">
        <f>CONTRATOS[[#This Row],[TÉRMINO]]-60</f>
        <v>45355</v>
      </c>
      <c r="AG772" s="116" t="str">
        <f>IF(Z772="","Sem informação", IF(Z772&lt;=AF772, "Dentro do prazo", "Fora do prazo"))</f>
        <v>Sem informação</v>
      </c>
      <c r="AH772" s="364"/>
      <c r="AI772" s="381"/>
      <c r="AJ772" s="364" t="s">
        <v>138</v>
      </c>
      <c r="AK772" s="364" t="s">
        <v>138</v>
      </c>
      <c r="AL772" s="364" t="s">
        <v>69</v>
      </c>
      <c r="AM772" s="364" t="s">
        <v>69</v>
      </c>
      <c r="AN772" s="364" t="s">
        <v>69</v>
      </c>
      <c r="AO772" s="230" t="s">
        <v>2457</v>
      </c>
      <c r="AP772" s="382">
        <f ca="1">CONTRATOS[[#This Row],[TÉRMINO]]-TODAY()</f>
        <v>-759</v>
      </c>
      <c r="AQ772" s="364">
        <f>IF(YEAR(CONTRATOS[[#This Row],[TÉRMINO]])=2024,INT((MONTH(CONTRATOS[[#This Row],[TÉRMINO]])+2)/3),"")</f>
        <v>2</v>
      </c>
      <c r="AR772" s="364"/>
      <c r="AS772" s="58" t="str">
        <f ca="1">IF(TODAY()-AB772&gt;365,"Iniciar Processo de Reajuste","Aguardar anualidade")</f>
        <v>Iniciar Processo de Reajuste</v>
      </c>
      <c r="AT772" s="364" t="str">
        <f>_xlfn.CONCAT(TEXT(B772,"000"),"/",C772)</f>
        <v>043/2024</v>
      </c>
      <c r="AU772" s="364"/>
      <c r="AV772" s="58" t="str" cm="1">
        <f t="array" ref="AV772">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72" s="57" t="str">
        <f>IF(CONTRATOS[[#This Row],[FISCAL DEMANDANTE]]="sem indicação",CONTRATOS[[#This Row],[FISCAL TECNICO]],CONTRATOS[[#This Row],[FISCAL DEMANDANTE]])</f>
        <v>Jose Nasareno de Macedo Silva</v>
      </c>
      <c r="AX772" s="540" t="str" cm="1">
        <f t="array" ref="AX77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72" s="58" t="str">
        <f>_xlfn.CONCAT(CONTRATOS[[#This Row],[ARP ou CONTRATO]],CONTRATOS[[#This Row],[N°ANO]])</f>
        <v>CONTRATO043/2024</v>
      </c>
      <c r="AZ772" s="293" t="str">
        <f>IF(ISNUMBER(FIND("8.666",AA772)),
"Nos termos da Portaria n° 3.615/2021-GP, a prorrogação de contratos administrativos deverá ser instaurada com antecedência mínima de 60 (sessenta) dias do término da vigência, mediante envio do respectivo expediente à SEADM, via SEI.",
IF(ISNUMBER(FIND("14.133",AA772)),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72" s="556"/>
    </row>
    <row r="773" spans="1:53" ht="60">
      <c r="A773" s="383" t="s">
        <v>52</v>
      </c>
      <c r="B773" s="136" t="s">
        <v>637</v>
      </c>
      <c r="C773" s="364">
        <v>2024</v>
      </c>
      <c r="D773" s="136" t="s">
        <v>4023</v>
      </c>
      <c r="E773" s="364" t="s">
        <v>4024</v>
      </c>
      <c r="F773" s="365" t="s">
        <v>3307</v>
      </c>
      <c r="G773" s="136" t="s">
        <v>1658</v>
      </c>
      <c r="H773" s="364" t="s">
        <v>132</v>
      </c>
      <c r="I773" s="367" t="s">
        <v>133</v>
      </c>
      <c r="J773" s="368">
        <v>45425</v>
      </c>
      <c r="K773" s="369" t="str">
        <f>TEXT(J773,"DD/MM/AA")</f>
        <v>13/05/24</v>
      </c>
      <c r="L773" s="368">
        <v>45425</v>
      </c>
      <c r="M773" s="391" t="str">
        <f>TEXT(L773,"DD/MM/AA")</f>
        <v>13/05/24</v>
      </c>
      <c r="N773" s="366">
        <f>_xlfn.DAYS(CONTRATOS[[#This Row],[TÉRMINO]],CONTRATOS[[#This Row],[INÍCIO]])</f>
        <v>0</v>
      </c>
      <c r="O773" s="395" t="str">
        <f ca="1">IF(ISBLANK(CONTRATOS[[#This Row],[TÉRMINO]]),"-",IF(ISNUMBER(CONTRATOS[[#This Row],[TÉRMINO]]),IF(CONTRATOS[[#This Row],[TÉRMINO]]&lt;TODAY(),"EXPIRADO",CONTRATOS[[#This Row],[TÉRMINO]]-TODAY()),"INDETERMINADO"))</f>
        <v>EXPIRADO</v>
      </c>
      <c r="P773" s="394" t="str">
        <f ca="1">IF(O773="EXPIRADO","EXPIRADO",(IF(O773&lt;=30,"INFERIOR A 30 DIAS",(IF(O773&lt;=60,"INFERIOR A 60 DIAS",(IF(O773&lt;=90,"INFERIOR A 90 DIAS",(IF(O773&lt;=120,"INFERIOR A 120 DIAS",(IF(O773&lt;150,"INFERIOR A 150 DIAS",(IF(O773=150,"150 DIAS","SUPERIOR A 150 DIAS")))))))))))))</f>
        <v>EXPIRADO</v>
      </c>
      <c r="Q773" s="369" t="str">
        <f ca="1">IF(CONTRATOS[[#This Row],[TÉRMINO]]="","VIGENTE",IF(CONTRATOS[[#This Row],[TÉRMINO]]&gt;=TODAY(),"VIGENTE","EXPIRADO"))</f>
        <v>EXPIRADO</v>
      </c>
      <c r="R773" s="377">
        <v>72012.649999999994</v>
      </c>
      <c r="S773" s="370" t="s">
        <v>3303</v>
      </c>
      <c r="T773" s="66">
        <f>IF(LEFT(AY773,3)="ARP",
    0,
    IFERROR(VLOOKUP(AY773,'M.11 Contratos execução'!A:V,17,FALSE),0)
)</f>
        <v>0</v>
      </c>
      <c r="U773" s="58" t="s">
        <v>78</v>
      </c>
      <c r="V773" s="406" t="s">
        <v>4025</v>
      </c>
      <c r="W773" s="96" t="str" cm="1">
        <f t="array" ref="W77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73" s="96">
        <f>R773</f>
        <v>72012.649999999994</v>
      </c>
      <c r="Y773" s="378"/>
      <c r="Z773" s="379"/>
      <c r="AA773" s="364" t="s">
        <v>81</v>
      </c>
      <c r="AB773" s="364"/>
      <c r="AC773" s="364"/>
      <c r="AD773" s="409" t="str">
        <f>IF(CONTRATOS[[#This Row],[DIAS_CONTRATO]]&lt;=1800,"PRAZO LEGAL",IF(CONTRATOS[[#This Row],[DIAS_CONTRATO]]&lt;=2130,"EXCEPCIONAL","EMERGENCIAL"))</f>
        <v>PRAZO LEGAL</v>
      </c>
      <c r="AE773" s="372" t="str">
        <f>YEAR(L773) &amp; " - " &amp; IF(MONTH(L773)&lt;=3, "1º Trimestre", IF(MONTH(L773)&lt;=6, "2º Trimestre", IF(MONTH(L773)&lt;=9, "3º Trimestre", IF(MONTH(L773)&lt;=12, "4º Trimestre"))))</f>
        <v>2024 - 2º Trimestre</v>
      </c>
      <c r="AF773" s="380">
        <f>CONTRATOS[[#This Row],[TÉRMINO]]-60</f>
        <v>45365</v>
      </c>
      <c r="AG773" s="116" t="str">
        <f>IF(Z773="","Sem informação", IF(Z773&lt;=AF773, "Dentro do prazo", "Fora do prazo"))</f>
        <v>Sem informação</v>
      </c>
      <c r="AH773" s="364"/>
      <c r="AI773" s="381"/>
      <c r="AJ773" s="364" t="s">
        <v>138</v>
      </c>
      <c r="AK773" s="364" t="s">
        <v>138</v>
      </c>
      <c r="AL773" s="364" t="s">
        <v>69</v>
      </c>
      <c r="AM773" s="364" t="s">
        <v>69</v>
      </c>
      <c r="AN773" s="364" t="s">
        <v>69</v>
      </c>
      <c r="AO773" s="230" t="s">
        <v>2457</v>
      </c>
      <c r="AP773" s="382">
        <f ca="1">CONTRATOS[[#This Row],[TÉRMINO]]-TODAY()</f>
        <v>-749</v>
      </c>
      <c r="AQ773" s="364">
        <f>IF(YEAR(CONTRATOS[[#This Row],[TÉRMINO]])=2024,INT((MONTH(CONTRATOS[[#This Row],[TÉRMINO]])+2)/3),"")</f>
        <v>2</v>
      </c>
      <c r="AR773" s="364"/>
      <c r="AS773" s="58" t="str">
        <f ca="1">IF(TODAY()-AB773&gt;365,"Iniciar Processo de Reajuste","Aguardar anualidade")</f>
        <v>Iniciar Processo de Reajuste</v>
      </c>
      <c r="AT773" s="364" t="str">
        <f>_xlfn.CONCAT(TEXT(B773,"000"),"/",C773)</f>
        <v>045/2024</v>
      </c>
      <c r="AU773" s="364"/>
      <c r="AV773" s="58" t="str" cm="1">
        <f t="array" ref="AV773">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73" s="57" t="str">
        <f>IF(CONTRATOS[[#This Row],[FISCAL DEMANDANTE]]="sem indicação",CONTRATOS[[#This Row],[FISCAL TECNICO]],CONTRATOS[[#This Row],[FISCAL DEMANDANTE]])</f>
        <v>Jose Nasareno de Macedo Silva</v>
      </c>
      <c r="AX773" s="540" t="str" cm="1">
        <f t="array" ref="AX77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73" s="58" t="str">
        <f>_xlfn.CONCAT(CONTRATOS[[#This Row],[ARP ou CONTRATO]],CONTRATOS[[#This Row],[N°ANO]])</f>
        <v>CONTRATO045/2024</v>
      </c>
      <c r="AZ773" s="293" t="str">
        <f>IF(ISNUMBER(FIND("8.666",AA773)),
"Nos termos da Portaria n° 3.615/2021-GP, a prorrogação de contratos administrativos deverá ser instaurada com antecedência mínima de 60 (sessenta) dias do término da vigência, mediante envio do respectivo expediente à SEADM, via SEI.",
IF(ISNUMBER(FIND("14.133",AA773)),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73" s="556"/>
    </row>
    <row r="774" spans="1:53" ht="72">
      <c r="A774" s="383" t="s">
        <v>52</v>
      </c>
      <c r="B774" s="136" t="s">
        <v>630</v>
      </c>
      <c r="C774" s="364">
        <v>2024</v>
      </c>
      <c r="D774" s="136" t="s">
        <v>4026</v>
      </c>
      <c r="E774" s="364" t="s">
        <v>4027</v>
      </c>
      <c r="F774" s="365" t="s">
        <v>3307</v>
      </c>
      <c r="G774" s="136" t="s">
        <v>1658</v>
      </c>
      <c r="H774" s="364" t="s">
        <v>132</v>
      </c>
      <c r="I774" s="367" t="s">
        <v>133</v>
      </c>
      <c r="J774" s="368">
        <v>45425</v>
      </c>
      <c r="K774" s="369" t="str">
        <f>TEXT(J774,"DD/MM/AA")</f>
        <v>13/05/24</v>
      </c>
      <c r="L774" s="368">
        <v>45425</v>
      </c>
      <c r="M774" s="391" t="str">
        <f>TEXT(L774,"DD/MM/AA")</f>
        <v>13/05/24</v>
      </c>
      <c r="N774" s="366">
        <f>_xlfn.DAYS(CONTRATOS[[#This Row],[TÉRMINO]],CONTRATOS[[#This Row],[INÍCIO]])</f>
        <v>0</v>
      </c>
      <c r="O774" s="395" t="str">
        <f ca="1">IF(ISBLANK(CONTRATOS[[#This Row],[TÉRMINO]]),"-",IF(ISNUMBER(CONTRATOS[[#This Row],[TÉRMINO]]),IF(CONTRATOS[[#This Row],[TÉRMINO]]&lt;TODAY(),"EXPIRADO",CONTRATOS[[#This Row],[TÉRMINO]]-TODAY()),"INDETERMINADO"))</f>
        <v>EXPIRADO</v>
      </c>
      <c r="P774" s="395" t="str">
        <f ca="1">IF(O774="EXPIRADO","EXPIRADO",(IF(O774&lt;=30,"INFERIOR A 30 DIAS",(IF(O774&lt;=60,"INFERIOR A 60 DIAS",(IF(O774&lt;=90,"INFERIOR A 90 DIAS",(IF(O774&lt;=120,"INFERIOR A 120 DIAS",(IF(O774&lt;150,"INFERIOR A 150 DIAS",(IF(O774=150,"150 DIAS","SUPERIOR A 150 DIAS")))))))))))))</f>
        <v>EXPIRADO</v>
      </c>
      <c r="Q774" s="369" t="str">
        <f ca="1">IF(CONTRATOS[[#This Row],[TÉRMINO]]="","VIGENTE",IF(CONTRATOS[[#This Row],[TÉRMINO]]&gt;=TODAY(),"VIGENTE","EXPIRADO"))</f>
        <v>EXPIRADO</v>
      </c>
      <c r="R774" s="377">
        <v>4703</v>
      </c>
      <c r="S774" s="370" t="s">
        <v>3303</v>
      </c>
      <c r="T774" s="66">
        <f>IF(LEFT(AY774,3)="ARP",
    0,
    IFERROR(VLOOKUP(AY774,'M.11 Contratos execução'!A:V,17,FALSE),0)
)</f>
        <v>0</v>
      </c>
      <c r="U774" s="58" t="s">
        <v>78</v>
      </c>
      <c r="V774" s="406" t="s">
        <v>4028</v>
      </c>
      <c r="W774" s="96" t="str" cm="1">
        <f t="array" ref="W77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74" s="96">
        <f>R774</f>
        <v>4703</v>
      </c>
      <c r="Y774" s="378"/>
      <c r="Z774" s="379"/>
      <c r="AA774" s="364" t="s">
        <v>81</v>
      </c>
      <c r="AB774" s="364"/>
      <c r="AC774" s="364"/>
      <c r="AD774" s="409" t="str">
        <f>IF(CONTRATOS[[#This Row],[DIAS_CONTRATO]]&lt;=1800,"PRAZO LEGAL",IF(CONTRATOS[[#This Row],[DIAS_CONTRATO]]&lt;=2130,"EXCEPCIONAL","EMERGENCIAL"))</f>
        <v>PRAZO LEGAL</v>
      </c>
      <c r="AE774" s="372" t="str">
        <f>YEAR(L774) &amp; " - " &amp; IF(MONTH(L774)&lt;=3, "1º Trimestre", IF(MONTH(L774)&lt;=6, "2º Trimestre", IF(MONTH(L774)&lt;=9, "3º Trimestre", IF(MONTH(L774)&lt;=12, "4º Trimestre"))))</f>
        <v>2024 - 2º Trimestre</v>
      </c>
      <c r="AF774" s="380">
        <f>CONTRATOS[[#This Row],[TÉRMINO]]-60</f>
        <v>45365</v>
      </c>
      <c r="AG774" s="116" t="str">
        <f>IF(Z774="","Sem informação", IF(Z774&lt;=AF774, "Dentro do prazo", "Fora do prazo"))</f>
        <v>Sem informação</v>
      </c>
      <c r="AH774" s="364"/>
      <c r="AI774" s="381"/>
      <c r="AJ774" s="364" t="s">
        <v>138</v>
      </c>
      <c r="AK774" s="364" t="s">
        <v>138</v>
      </c>
      <c r="AL774" s="364" t="s">
        <v>69</v>
      </c>
      <c r="AM774" s="364" t="s">
        <v>69</v>
      </c>
      <c r="AN774" s="364" t="s">
        <v>69</v>
      </c>
      <c r="AO774" s="230" t="s">
        <v>2457</v>
      </c>
      <c r="AP774" s="382">
        <f ca="1">CONTRATOS[[#This Row],[TÉRMINO]]-TODAY()</f>
        <v>-749</v>
      </c>
      <c r="AQ774" s="364">
        <f>IF(YEAR(CONTRATOS[[#This Row],[TÉRMINO]])=2024,INT((MONTH(CONTRATOS[[#This Row],[TÉRMINO]])+2)/3),"")</f>
        <v>2</v>
      </c>
      <c r="AR774" s="364"/>
      <c r="AS774" s="58" t="str">
        <f ca="1">IF(TODAY()-AB774&gt;365,"Iniciar Processo de Reajuste","Aguardar anualidade")</f>
        <v>Iniciar Processo de Reajuste</v>
      </c>
      <c r="AT774" s="364" t="str">
        <f>_xlfn.CONCAT(TEXT(B774,"000"),"/",C774)</f>
        <v>047/2024</v>
      </c>
      <c r="AU774" s="364"/>
      <c r="AV774" s="58" t="str" cm="1">
        <f t="array" ref="AV774">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74" s="57" t="str">
        <f>IF(CONTRATOS[[#This Row],[FISCAL DEMANDANTE]]="sem indicação",CONTRATOS[[#This Row],[FISCAL TECNICO]],CONTRATOS[[#This Row],[FISCAL DEMANDANTE]])</f>
        <v>Jose Nasareno de Macedo Silva</v>
      </c>
      <c r="AX774" s="540" t="str" cm="1">
        <f t="array" ref="AX77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74" s="58" t="str">
        <f>_xlfn.CONCAT(CONTRATOS[[#This Row],[ARP ou CONTRATO]],CONTRATOS[[#This Row],[N°ANO]])</f>
        <v>CONTRATO047/2024</v>
      </c>
      <c r="AZ774" s="293" t="str">
        <f>IF(ISNUMBER(FIND("8.666",AA774)),
"Nos termos da Portaria n° 3.615/2021-GP, a prorrogação de contratos administrativos deverá ser instaurada com antecedência mínima de 60 (sessenta) dias do término da vigência, mediante envio do respectivo expediente à SEADM, via SEI.",
IF(ISNUMBER(FIND("14.133",AA774)),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74" s="556"/>
    </row>
    <row r="775" spans="1:53" ht="60">
      <c r="A775" s="383" t="s">
        <v>52</v>
      </c>
      <c r="B775" s="136" t="s">
        <v>663</v>
      </c>
      <c r="C775" s="364">
        <v>2024</v>
      </c>
      <c r="D775" s="136" t="s">
        <v>4029</v>
      </c>
      <c r="E775" s="364" t="s">
        <v>3310</v>
      </c>
      <c r="F775" s="365" t="s">
        <v>3307</v>
      </c>
      <c r="G775" s="136" t="s">
        <v>1658</v>
      </c>
      <c r="H775" s="364" t="s">
        <v>132</v>
      </c>
      <c r="I775" s="367" t="s">
        <v>133</v>
      </c>
      <c r="J775" s="368">
        <v>45428</v>
      </c>
      <c r="K775" s="369" t="str">
        <f>TEXT(J775,"DD/MM/AA")</f>
        <v>16/05/24</v>
      </c>
      <c r="L775" s="368">
        <v>45428</v>
      </c>
      <c r="M775" s="391" t="str">
        <f>TEXT(L775,"DD/MM/AA")</f>
        <v>16/05/24</v>
      </c>
      <c r="N775" s="366">
        <f>_xlfn.DAYS(CONTRATOS[[#This Row],[TÉRMINO]],CONTRATOS[[#This Row],[INÍCIO]])</f>
        <v>0</v>
      </c>
      <c r="O775" s="395" t="str">
        <f ca="1">IF(ISBLANK(CONTRATOS[[#This Row],[TÉRMINO]]),"-",IF(ISNUMBER(CONTRATOS[[#This Row],[TÉRMINO]]),IF(CONTRATOS[[#This Row],[TÉRMINO]]&lt;TODAY(),"EXPIRADO",CONTRATOS[[#This Row],[TÉRMINO]]-TODAY()),"INDETERMINADO"))</f>
        <v>EXPIRADO</v>
      </c>
      <c r="P775" s="395" t="str">
        <f ca="1">IF(O775="EXPIRADO","EXPIRADO",(IF(O775&lt;=30,"INFERIOR A 30 DIAS",(IF(O775&lt;=60,"INFERIOR A 60 DIAS",(IF(O775&lt;=90,"INFERIOR A 90 DIAS",(IF(O775&lt;=120,"INFERIOR A 120 DIAS",(IF(O775&lt;150,"INFERIOR A 150 DIAS",(IF(O775=150,"150 DIAS","SUPERIOR A 150 DIAS")))))))))))))</f>
        <v>EXPIRADO</v>
      </c>
      <c r="Q775" s="369" t="str">
        <f ca="1">IF(CONTRATOS[[#This Row],[TÉRMINO]]="","VIGENTE",IF(CONTRATOS[[#This Row],[TÉRMINO]]&gt;=TODAY(),"VIGENTE","EXPIRADO"))</f>
        <v>EXPIRADO</v>
      </c>
      <c r="R775" s="377">
        <v>3127.26</v>
      </c>
      <c r="S775" s="370" t="s">
        <v>3303</v>
      </c>
      <c r="T775" s="66">
        <f>IF(LEFT(AY775,3)="ARP",
    0,
    IFERROR(VLOOKUP(AY775,'M.11 Contratos execução'!A:V,17,FALSE),0)
)</f>
        <v>0</v>
      </c>
      <c r="U775" s="58" t="s">
        <v>78</v>
      </c>
      <c r="V775" s="406" t="s">
        <v>4030</v>
      </c>
      <c r="W775" s="96" t="str" cm="1">
        <f t="array" ref="W77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75" s="96">
        <f>R775</f>
        <v>3127.26</v>
      </c>
      <c r="Y775" s="378"/>
      <c r="Z775" s="379"/>
      <c r="AA775" s="364" t="s">
        <v>81</v>
      </c>
      <c r="AB775" s="364"/>
      <c r="AC775" s="364"/>
      <c r="AD775" s="409" t="str">
        <f>IF(CONTRATOS[[#This Row],[DIAS_CONTRATO]]&lt;=1800,"PRAZO LEGAL",IF(CONTRATOS[[#This Row],[DIAS_CONTRATO]]&lt;=2130,"EXCEPCIONAL","EMERGENCIAL"))</f>
        <v>PRAZO LEGAL</v>
      </c>
      <c r="AE775" s="372" t="str">
        <f>YEAR(L775) &amp; " - " &amp; IF(MONTH(L775)&lt;=3, "1º Trimestre", IF(MONTH(L775)&lt;=6, "2º Trimestre", IF(MONTH(L775)&lt;=9, "3º Trimestre", IF(MONTH(L775)&lt;=12, "4º Trimestre"))))</f>
        <v>2024 - 2º Trimestre</v>
      </c>
      <c r="AF775" s="380">
        <f>CONTRATOS[[#This Row],[TÉRMINO]]-60</f>
        <v>45368</v>
      </c>
      <c r="AG775" s="116" t="str">
        <f>IF(Z775="","Sem informação", IF(Z775&lt;=AF775, "Dentro do prazo", "Fora do prazo"))</f>
        <v>Sem informação</v>
      </c>
      <c r="AH775" s="364"/>
      <c r="AI775" s="381"/>
      <c r="AJ775" s="77" t="s">
        <v>138</v>
      </c>
      <c r="AK775" s="77" t="s">
        <v>138</v>
      </c>
      <c r="AL775" s="77" t="s">
        <v>69</v>
      </c>
      <c r="AM775" s="77" t="s">
        <v>69</v>
      </c>
      <c r="AN775" s="77" t="s">
        <v>69</v>
      </c>
      <c r="AO775" s="458" t="s">
        <v>2457</v>
      </c>
      <c r="AP775" s="382">
        <f ca="1">CONTRATOS[[#This Row],[TÉRMINO]]-TODAY()</f>
        <v>-746</v>
      </c>
      <c r="AQ775" s="364">
        <f>IF(YEAR(CONTRATOS[[#This Row],[TÉRMINO]])=2024,INT((MONTH(CONTRATOS[[#This Row],[TÉRMINO]])+2)/3),"")</f>
        <v>2</v>
      </c>
      <c r="AR775" s="364"/>
      <c r="AS775" s="58" t="str">
        <f ca="1">IF(TODAY()-AB775&gt;365,"Iniciar Processo de Reajuste","Aguardar anualidade")</f>
        <v>Iniciar Processo de Reajuste</v>
      </c>
      <c r="AT775" s="364" t="str">
        <f>_xlfn.CONCAT(TEXT(B775,"000"),"/",C775)</f>
        <v>051/2024</v>
      </c>
      <c r="AU775" s="364"/>
      <c r="AV775" s="58" t="str" cm="1">
        <f t="array" ref="AV775">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75" s="57" t="str">
        <f>IF(CONTRATOS[[#This Row],[FISCAL DEMANDANTE]]="sem indicação",CONTRATOS[[#This Row],[FISCAL TECNICO]],CONTRATOS[[#This Row],[FISCAL DEMANDANTE]])</f>
        <v>Jose Nasareno de Macedo Silva</v>
      </c>
      <c r="AX775" s="540" t="str" cm="1">
        <f t="array" ref="AX77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75" s="58" t="str">
        <f>_xlfn.CONCAT(CONTRATOS[[#This Row],[ARP ou CONTRATO]],CONTRATOS[[#This Row],[N°ANO]])</f>
        <v>CONTRATO051/2024</v>
      </c>
      <c r="AZ775" s="293" t="str">
        <f>IF(ISNUMBER(FIND("8.666",AA775)),
"Nos termos da Portaria n° 3.615/2021-GP, a prorrogação de contratos administrativos deverá ser instaurada com antecedência mínima de 60 (sessenta) dias do término da vigência, mediante envio do respectivo expediente à SEADM, via SEI.",
IF(ISNUMBER(FIND("14.133",AA775)),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75" s="556"/>
    </row>
    <row r="776" spans="1:53" ht="60">
      <c r="A776" s="383" t="s">
        <v>52</v>
      </c>
      <c r="B776" s="136" t="s">
        <v>706</v>
      </c>
      <c r="C776" s="364">
        <v>2024</v>
      </c>
      <c r="D776" s="136" t="s">
        <v>4031</v>
      </c>
      <c r="E776" s="364" t="s">
        <v>4032</v>
      </c>
      <c r="F776" s="365" t="s">
        <v>3307</v>
      </c>
      <c r="G776" s="136" t="s">
        <v>1658</v>
      </c>
      <c r="H776" s="364" t="s">
        <v>132</v>
      </c>
      <c r="I776" s="367" t="s">
        <v>133</v>
      </c>
      <c r="J776" s="368">
        <v>45432</v>
      </c>
      <c r="K776" s="369" t="str">
        <f>TEXT(J776,"DD/MM/AA")</f>
        <v>20/05/24</v>
      </c>
      <c r="L776" s="368">
        <v>45432</v>
      </c>
      <c r="M776" s="391" t="str">
        <f>TEXT(L776,"DD/MM/AA")</f>
        <v>20/05/24</v>
      </c>
      <c r="N776" s="366">
        <f>_xlfn.DAYS(CONTRATOS[[#This Row],[TÉRMINO]],CONTRATOS[[#This Row],[INÍCIO]])</f>
        <v>0</v>
      </c>
      <c r="O776" s="395" t="str">
        <f ca="1">IF(ISBLANK(CONTRATOS[[#This Row],[TÉRMINO]]),"-",IF(ISNUMBER(CONTRATOS[[#This Row],[TÉRMINO]]),IF(CONTRATOS[[#This Row],[TÉRMINO]]&lt;TODAY(),"EXPIRADO",CONTRATOS[[#This Row],[TÉRMINO]]-TODAY()),"INDETERMINADO"))</f>
        <v>EXPIRADO</v>
      </c>
      <c r="P776" s="395" t="str">
        <f ca="1">IF(O776="EXPIRADO","EXPIRADO",(IF(O776&lt;=30,"INFERIOR A 30 DIAS",(IF(O776&lt;=60,"INFERIOR A 60 DIAS",(IF(O776&lt;=90,"INFERIOR A 90 DIAS",(IF(O776&lt;=120,"INFERIOR A 120 DIAS",(IF(O776&lt;150,"INFERIOR A 150 DIAS",(IF(O776=150,"150 DIAS","SUPERIOR A 150 DIAS")))))))))))))</f>
        <v>EXPIRADO</v>
      </c>
      <c r="Q776" s="369" t="str">
        <f ca="1">IF(CONTRATOS[[#This Row],[TÉRMINO]]="","VIGENTE",IF(CONTRATOS[[#This Row],[TÉRMINO]]&gt;=TODAY(),"VIGENTE","EXPIRADO"))</f>
        <v>EXPIRADO</v>
      </c>
      <c r="R776" s="377">
        <v>29195.15</v>
      </c>
      <c r="S776" s="370" t="s">
        <v>3303</v>
      </c>
      <c r="T776" s="66">
        <f>IF(LEFT(AY776,3)="ARP",
    0,
    IFERROR(VLOOKUP(AY776,'M.11 Contratos execução'!A:V,17,FALSE),0)
)</f>
        <v>0</v>
      </c>
      <c r="U776" s="58" t="s">
        <v>78</v>
      </c>
      <c r="V776" s="621" t="s">
        <v>4033</v>
      </c>
      <c r="W776" s="96" t="str" cm="1">
        <f t="array" ref="W77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76" s="96">
        <f>R776</f>
        <v>29195.15</v>
      </c>
      <c r="Y776" s="378"/>
      <c r="Z776" s="379"/>
      <c r="AA776" s="364" t="s">
        <v>81</v>
      </c>
      <c r="AB776" s="364"/>
      <c r="AC776" s="364"/>
      <c r="AD776" s="409" t="str">
        <f>IF(CONTRATOS[[#This Row],[DIAS_CONTRATO]]&lt;=1800,"PRAZO LEGAL",IF(CONTRATOS[[#This Row],[DIAS_CONTRATO]]&lt;=2130,"EXCEPCIONAL","EMERGENCIAL"))</f>
        <v>PRAZO LEGAL</v>
      </c>
      <c r="AE776" s="372" t="str">
        <f>YEAR(L776) &amp; " - " &amp; IF(MONTH(L776)&lt;=3, "1º Trimestre", IF(MONTH(L776)&lt;=6, "2º Trimestre", IF(MONTH(L776)&lt;=9, "3º Trimestre", IF(MONTH(L776)&lt;=12, "4º Trimestre"))))</f>
        <v>2024 - 2º Trimestre</v>
      </c>
      <c r="AF776" s="380">
        <f>CONTRATOS[[#This Row],[TÉRMINO]]-60</f>
        <v>45372</v>
      </c>
      <c r="AG776" s="116" t="str">
        <f>IF(Z776="","Sem informação", IF(Z776&lt;=AF776, "Dentro do prazo", "Fora do prazo"))</f>
        <v>Sem informação</v>
      </c>
      <c r="AH776" s="364"/>
      <c r="AI776" s="381"/>
      <c r="AJ776" s="77" t="s">
        <v>138</v>
      </c>
      <c r="AK776" s="77" t="s">
        <v>138</v>
      </c>
      <c r="AL776" s="77" t="s">
        <v>69</v>
      </c>
      <c r="AM776" s="77" t="s">
        <v>69</v>
      </c>
      <c r="AN776" s="77" t="s">
        <v>69</v>
      </c>
      <c r="AO776" s="230" t="s">
        <v>2457</v>
      </c>
      <c r="AP776" s="382">
        <f ca="1">CONTRATOS[[#This Row],[TÉRMINO]]-TODAY()</f>
        <v>-742</v>
      </c>
      <c r="AQ776" s="364">
        <f>IF(YEAR(CONTRATOS[[#This Row],[TÉRMINO]])=2024,INT((MONTH(CONTRATOS[[#This Row],[TÉRMINO]])+2)/3),"")</f>
        <v>2</v>
      </c>
      <c r="AR776" s="364"/>
      <c r="AS776" s="58" t="str">
        <f ca="1">IF(TODAY()-AB776&gt;365,"Iniciar Processo de Reajuste","Aguardar anualidade")</f>
        <v>Iniciar Processo de Reajuste</v>
      </c>
      <c r="AT776" s="364" t="str">
        <f>_xlfn.CONCAT(TEXT(B776,"000"),"/",C776)</f>
        <v>052/2024</v>
      </c>
      <c r="AU776" s="364"/>
      <c r="AV776" s="58" t="str" cm="1">
        <f t="array" ref="AV776">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76" s="57" t="str">
        <f>IF(CONTRATOS[[#This Row],[FISCAL DEMANDANTE]]="sem indicação",CONTRATOS[[#This Row],[FISCAL TECNICO]],CONTRATOS[[#This Row],[FISCAL DEMANDANTE]])</f>
        <v>Jose Nasareno de Macedo Silva</v>
      </c>
      <c r="AX776" s="540" t="str" cm="1">
        <f t="array" ref="AX77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76" s="58" t="str">
        <f>_xlfn.CONCAT(CONTRATOS[[#This Row],[ARP ou CONTRATO]],CONTRATOS[[#This Row],[N°ANO]])</f>
        <v>CONTRATO052/2024</v>
      </c>
      <c r="AZ776" s="293" t="str">
        <f>IF(ISNUMBER(FIND("8.666",AA776)),
"Nos termos da Portaria n° 3.615/2021-GP, a prorrogação de contratos administrativos deverá ser instaurada com antecedência mínima de 60 (sessenta) dias do término da vigência, mediante envio do respectivo expediente à SEADM, via SEI.",
IF(ISNUMBER(FIND("14.133",AA776)),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76" s="556"/>
    </row>
    <row r="777" spans="1:53" ht="60">
      <c r="A777" s="383" t="s">
        <v>52</v>
      </c>
      <c r="B777" s="136" t="s">
        <v>673</v>
      </c>
      <c r="C777" s="364">
        <v>2024</v>
      </c>
      <c r="D777" s="136" t="s">
        <v>4034</v>
      </c>
      <c r="E777" s="364" t="s">
        <v>3999</v>
      </c>
      <c r="F777" s="365" t="s">
        <v>3307</v>
      </c>
      <c r="G777" s="136" t="s">
        <v>1658</v>
      </c>
      <c r="H777" s="364" t="s">
        <v>132</v>
      </c>
      <c r="I777" s="367" t="s">
        <v>133</v>
      </c>
      <c r="J777" s="368">
        <v>45470</v>
      </c>
      <c r="K777" s="369" t="str">
        <f>TEXT(J777,"DD/MM/AA")</f>
        <v>27/06/24</v>
      </c>
      <c r="L777" s="368">
        <v>45470</v>
      </c>
      <c r="M777" s="391" t="str">
        <f>TEXT(L777,"DD/MM/AA")</f>
        <v>27/06/24</v>
      </c>
      <c r="N777" s="366">
        <f>_xlfn.DAYS(CONTRATOS[[#This Row],[TÉRMINO]],CONTRATOS[[#This Row],[INÍCIO]])</f>
        <v>0</v>
      </c>
      <c r="O777" s="395" t="str">
        <f ca="1">IF(ISBLANK(CONTRATOS[[#This Row],[TÉRMINO]]),"-",IF(ISNUMBER(CONTRATOS[[#This Row],[TÉRMINO]]),IF(CONTRATOS[[#This Row],[TÉRMINO]]&lt;TODAY(),"EXPIRADO",CONTRATOS[[#This Row],[TÉRMINO]]-TODAY()),"INDETERMINADO"))</f>
        <v>EXPIRADO</v>
      </c>
      <c r="P777" s="395" t="str">
        <f ca="1">IF(O777="EXPIRADO","EXPIRADO",(IF(O777&lt;=30,"INFERIOR A 30 DIAS",(IF(O777&lt;=60,"INFERIOR A 60 DIAS",(IF(O777&lt;=90,"INFERIOR A 90 DIAS",(IF(O777&lt;=120,"INFERIOR A 120 DIAS",(IF(O777&lt;150,"INFERIOR A 150 DIAS",(IF(O777=150,"150 DIAS","SUPERIOR A 150 DIAS")))))))))))))</f>
        <v>EXPIRADO</v>
      </c>
      <c r="Q777" s="369" t="str">
        <f ca="1">IF(CONTRATOS[[#This Row],[TÉRMINO]]="","VIGENTE",IF(CONTRATOS[[#This Row],[TÉRMINO]]&gt;=TODAY(),"VIGENTE","EXPIRADO"))</f>
        <v>EXPIRADO</v>
      </c>
      <c r="R777" s="377">
        <v>816.79</v>
      </c>
      <c r="S777" s="370" t="s">
        <v>3303</v>
      </c>
      <c r="T777" s="66">
        <f>IF(LEFT(AY777,3)="ARP",
    0,
    IFERROR(VLOOKUP(AY777,'M.11 Contratos execução'!A:V,17,FALSE),0)
)</f>
        <v>0</v>
      </c>
      <c r="U777" s="58" t="s">
        <v>78</v>
      </c>
      <c r="V777" s="621" t="s">
        <v>4035</v>
      </c>
      <c r="W777" s="96" t="str" cm="1">
        <f t="array" ref="W77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77" s="96">
        <f>R777</f>
        <v>816.79</v>
      </c>
      <c r="Y777" s="378"/>
      <c r="Z777" s="379"/>
      <c r="AA777" s="364" t="s">
        <v>81</v>
      </c>
      <c r="AB777" s="364"/>
      <c r="AC777" s="364"/>
      <c r="AD777" s="409" t="str">
        <f>IF(CONTRATOS[[#This Row],[DIAS_CONTRATO]]&lt;=1800,"PRAZO LEGAL",IF(CONTRATOS[[#This Row],[DIAS_CONTRATO]]&lt;=2130,"EXCEPCIONAL","EMERGENCIAL"))</f>
        <v>PRAZO LEGAL</v>
      </c>
      <c r="AE777" s="372" t="str">
        <f>YEAR(L777) &amp; " - " &amp; IF(MONTH(L777)&lt;=3, "1º Trimestre", IF(MONTH(L777)&lt;=6, "2º Trimestre", IF(MONTH(L777)&lt;=9, "3º Trimestre", IF(MONTH(L777)&lt;=12, "4º Trimestre"))))</f>
        <v>2024 - 2º Trimestre</v>
      </c>
      <c r="AF777" s="380">
        <f>CONTRATOS[[#This Row],[TÉRMINO]]-60</f>
        <v>45410</v>
      </c>
      <c r="AG777" s="116" t="str">
        <f>IF(Z777="","Sem informação", IF(Z777&lt;=AF777, "Dentro do prazo", "Fora do prazo"))</f>
        <v>Sem informação</v>
      </c>
      <c r="AH777" s="364"/>
      <c r="AI777" s="381"/>
      <c r="AJ777" s="364" t="s">
        <v>138</v>
      </c>
      <c r="AK777" s="364" t="s">
        <v>138</v>
      </c>
      <c r="AL777" s="364" t="s">
        <v>69</v>
      </c>
      <c r="AM777" s="364" t="s">
        <v>69</v>
      </c>
      <c r="AN777" s="364" t="s">
        <v>69</v>
      </c>
      <c r="AO777" s="442" t="s">
        <v>2457</v>
      </c>
      <c r="AP777" s="382">
        <f ca="1">CONTRATOS[[#This Row],[TÉRMINO]]-TODAY()</f>
        <v>-704</v>
      </c>
      <c r="AQ777" s="364">
        <f>IF(YEAR(CONTRATOS[[#This Row],[TÉRMINO]])=2024,INT((MONTH(CONTRATOS[[#This Row],[TÉRMINO]])+2)/3),"")</f>
        <v>2</v>
      </c>
      <c r="AR777" s="364"/>
      <c r="AS777" s="58" t="str">
        <f ca="1">IF(TODAY()-AB777&gt;365,"Iniciar Processo de Reajuste","Aguardar anualidade")</f>
        <v>Iniciar Processo de Reajuste</v>
      </c>
      <c r="AT777" s="364" t="str">
        <f>_xlfn.CONCAT(TEXT(B777,"000"),"/",C777)</f>
        <v>053/2024</v>
      </c>
      <c r="AU777" s="364"/>
      <c r="AV777" s="58" t="str" cm="1">
        <f t="array" ref="AV777">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77" s="57" t="str">
        <f>IF(CONTRATOS[[#This Row],[FISCAL DEMANDANTE]]="sem indicação",CONTRATOS[[#This Row],[FISCAL TECNICO]],CONTRATOS[[#This Row],[FISCAL DEMANDANTE]])</f>
        <v>Jose Nasareno de Macedo Silva</v>
      </c>
      <c r="AX777" s="540" t="str" cm="1">
        <f t="array" ref="AX77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77" s="58" t="str">
        <f>_xlfn.CONCAT(CONTRATOS[[#This Row],[ARP ou CONTRATO]],CONTRATOS[[#This Row],[N°ANO]])</f>
        <v>CONTRATO053/2024</v>
      </c>
      <c r="AZ777" s="293" t="str">
        <f>IF(ISNUMBER(FIND("8.666",AA777)),
"Nos termos da Portaria n° 3.615/2021-GP, a prorrogação de contratos administrativos deverá ser instaurada com antecedência mínima de 60 (sessenta) dias do término da vigência, mediante envio do respectivo expediente à SEADM, via SEI.",
IF(ISNUMBER(FIND("14.133",AA777)),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77" s="556"/>
    </row>
    <row r="778" spans="1:53" ht="21" customHeight="1">
      <c r="A778" s="384" t="s">
        <v>52</v>
      </c>
      <c r="B778" s="385" t="s">
        <v>202</v>
      </c>
      <c r="C778" s="386">
        <v>2024</v>
      </c>
      <c r="D778" s="385" t="s">
        <v>4036</v>
      </c>
      <c r="E778" s="386" t="s">
        <v>4037</v>
      </c>
      <c r="F778" s="387" t="s">
        <v>3307</v>
      </c>
      <c r="G778" s="385" t="s">
        <v>1658</v>
      </c>
      <c r="H778" s="386" t="s">
        <v>132</v>
      </c>
      <c r="I778" s="388" t="s">
        <v>133</v>
      </c>
      <c r="J778" s="389">
        <v>45443</v>
      </c>
      <c r="K778" s="390" t="str">
        <f>TEXT(J778,"DD/MM/AA")</f>
        <v>31/05/24</v>
      </c>
      <c r="L778" s="389">
        <v>45443</v>
      </c>
      <c r="M778" s="392" t="str">
        <f>TEXT(L778,"DD/MM/AA")</f>
        <v>31/05/24</v>
      </c>
      <c r="N778" s="393">
        <f>_xlfn.DAYS(CONTRATOS[[#This Row],[TÉRMINO]],CONTRATOS[[#This Row],[INÍCIO]])</f>
        <v>0</v>
      </c>
      <c r="O778" s="396" t="str">
        <f ca="1">IF(ISBLANK(CONTRATOS[[#This Row],[TÉRMINO]]),"-",IF(ISNUMBER(CONTRATOS[[#This Row],[TÉRMINO]]),IF(CONTRATOS[[#This Row],[TÉRMINO]]&lt;TODAY(),"EXPIRADO",CONTRATOS[[#This Row],[TÉRMINO]]-TODAY()),"INDETERMINADO"))</f>
        <v>EXPIRADO</v>
      </c>
      <c r="P778" s="396" t="str">
        <f ca="1">IF(O778="EXPIRADO","EXPIRADO",(IF(O778&lt;=30,"INFERIOR A 30 DIAS",(IF(O778&lt;=60,"INFERIOR A 60 DIAS",(IF(O778&lt;=90,"INFERIOR A 90 DIAS",(IF(O778&lt;=120,"INFERIOR A 120 DIAS",(IF(O778&lt;150,"INFERIOR A 150 DIAS",(IF(O778=150,"150 DIAS","SUPERIOR A 150 DIAS")))))))))))))</f>
        <v>EXPIRADO</v>
      </c>
      <c r="Q778" s="390" t="str">
        <f ca="1">IF(CONTRATOS[[#This Row],[TÉRMINO]]="","VIGENTE",IF(CONTRATOS[[#This Row],[TÉRMINO]]&gt;=TODAY(),"VIGENTE","EXPIRADO"))</f>
        <v>EXPIRADO</v>
      </c>
      <c r="R778" s="397">
        <v>9409.7000000000007</v>
      </c>
      <c r="S778" s="398" t="s">
        <v>3303</v>
      </c>
      <c r="T778" s="66">
        <f>IF(LEFT(AY778,3)="ARP",
    0,
    IFERROR(VLOOKUP(AY778,'M.11 Contratos execução'!A:V,17,FALSE),0)
)</f>
        <v>0</v>
      </c>
      <c r="U778" s="58" t="s">
        <v>78</v>
      </c>
      <c r="V778" s="427" t="s">
        <v>4038</v>
      </c>
      <c r="W778" s="96" t="str" cm="1">
        <f t="array" ref="W77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78" s="96">
        <f>R778</f>
        <v>9409.7000000000007</v>
      </c>
      <c r="Y778" s="399"/>
      <c r="Z778" s="400"/>
      <c r="AA778" s="386" t="s">
        <v>81</v>
      </c>
      <c r="AB778" s="386"/>
      <c r="AC778" s="386"/>
      <c r="AD778" s="431" t="str">
        <f>IF(CONTRATOS[[#This Row],[DIAS_CONTRATO]]&lt;=1800,"PRAZO LEGAL",IF(CONTRATOS[[#This Row],[DIAS_CONTRATO]]&lt;=2130,"EXCEPCIONAL","EMERGENCIAL"))</f>
        <v>PRAZO LEGAL</v>
      </c>
      <c r="AE778" s="401" t="str">
        <f>YEAR(L778) &amp; " - " &amp; IF(MONTH(L778)&lt;=3, "1º Trimestre", IF(MONTH(L778)&lt;=6, "2º Trimestre", IF(MONTH(L778)&lt;=9, "3º Trimestre", IF(MONTH(L778)&lt;=12, "4º Trimestre"))))</f>
        <v>2024 - 2º Trimestre</v>
      </c>
      <c r="AF778" s="402">
        <f>CONTRATOS[[#This Row],[TÉRMINO]]-60</f>
        <v>45383</v>
      </c>
      <c r="AG778" s="116" t="str">
        <f>IF(Z778="","Sem informação", IF(Z778&lt;=AF778, "Dentro do prazo", "Fora do prazo"))</f>
        <v>Sem informação</v>
      </c>
      <c r="AH778" s="364"/>
      <c r="AI778" s="403"/>
      <c r="AJ778" s="386" t="s">
        <v>138</v>
      </c>
      <c r="AK778" s="386" t="s">
        <v>138</v>
      </c>
      <c r="AL778" s="386" t="s">
        <v>69</v>
      </c>
      <c r="AM778" s="386" t="s">
        <v>69</v>
      </c>
      <c r="AN778" s="386" t="s">
        <v>69</v>
      </c>
      <c r="AO778" s="230" t="s">
        <v>2457</v>
      </c>
      <c r="AP778" s="404">
        <f ca="1">CONTRATOS[[#This Row],[TÉRMINO]]-TODAY()</f>
        <v>-731</v>
      </c>
      <c r="AQ778" s="386">
        <f>IF(YEAR(CONTRATOS[[#This Row],[TÉRMINO]])=2024,INT((MONTH(CONTRATOS[[#This Row],[TÉRMINO]])+2)/3),"")</f>
        <v>2</v>
      </c>
      <c r="AR778" s="386"/>
      <c r="AS778" s="58" t="str">
        <f ca="1">IF(TODAY()-AB778&gt;365,"Iniciar Processo de Reajuste","Aguardar anualidade")</f>
        <v>Iniciar Processo de Reajuste</v>
      </c>
      <c r="AT778" s="386" t="str">
        <f>_xlfn.CONCAT(TEXT(B778,"000"),"/",C778)</f>
        <v>054/2024</v>
      </c>
      <c r="AU778" s="386"/>
      <c r="AV778" s="58" t="str" cm="1">
        <f t="array" ref="AV778">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78" s="57" t="str">
        <f>IF(CONTRATOS[[#This Row],[FISCAL DEMANDANTE]]="sem indicação",CONTRATOS[[#This Row],[FISCAL TECNICO]],CONTRATOS[[#This Row],[FISCAL DEMANDANTE]])</f>
        <v>Jose Nasareno de Macedo Silva</v>
      </c>
      <c r="AX778" s="540" t="str" cm="1">
        <f t="array" ref="AX77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78" s="58" t="str">
        <f>_xlfn.CONCAT(CONTRATOS[[#This Row],[ARP ou CONTRATO]],CONTRATOS[[#This Row],[N°ANO]])</f>
        <v>CONTRATO054/2024</v>
      </c>
      <c r="AZ778" s="293" t="str">
        <f>IF(ISNUMBER(FIND("8.666",AA778)),
"Nos termos da Portaria n° 3.615/2021-GP, a prorrogação de contratos administrativos deverá ser instaurada com antecedência mínima de 60 (sessenta) dias do término da vigência, mediante envio do respectivo expediente à SEADM, via SEI.",
IF(ISNUMBER(FIND("14.133",AA778)),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78" s="556"/>
    </row>
    <row r="779" spans="1:53" ht="60">
      <c r="A779" s="414" t="s">
        <v>52</v>
      </c>
      <c r="B779" s="415" t="s">
        <v>783</v>
      </c>
      <c r="C779" s="77">
        <v>2024</v>
      </c>
      <c r="D779" s="415" t="s">
        <v>4039</v>
      </c>
      <c r="E779" s="77" t="s">
        <v>4040</v>
      </c>
      <c r="F779" s="416" t="s">
        <v>3307</v>
      </c>
      <c r="G779" s="415" t="s">
        <v>1658</v>
      </c>
      <c r="H779" s="77" t="s">
        <v>132</v>
      </c>
      <c r="I779" s="119" t="s">
        <v>133</v>
      </c>
      <c r="J779" s="61">
        <v>45453</v>
      </c>
      <c r="K779" s="62" t="str">
        <f>TEXT(J779,"DD/MM/AA")</f>
        <v>10/06/24</v>
      </c>
      <c r="L779" s="61">
        <v>45453</v>
      </c>
      <c r="M779" s="63" t="str">
        <f>TEXT(L779,"DD/MM/AA")</f>
        <v>10/06/24</v>
      </c>
      <c r="N779" s="115">
        <f>_xlfn.DAYS(CONTRATOS[[#This Row],[TÉRMINO]],CONTRATOS[[#This Row],[INÍCIO]])</f>
        <v>0</v>
      </c>
      <c r="O779" s="64" t="str">
        <f ca="1">IF(ISBLANK(CONTRATOS[[#This Row],[TÉRMINO]]),"-",IF(ISNUMBER(CONTRATOS[[#This Row],[TÉRMINO]]),IF(CONTRATOS[[#This Row],[TÉRMINO]]&lt;TODAY(),"EXPIRADO",CONTRATOS[[#This Row],[TÉRMINO]]-TODAY()),"INDETERMINADO"))</f>
        <v>EXPIRADO</v>
      </c>
      <c r="P779" s="64" t="str">
        <f ca="1">IF(O779="EXPIRADO","EXPIRADO",(IF(O779&lt;=30,"INFERIOR A 30 DIAS",(IF(O779&lt;=60,"INFERIOR A 60 DIAS",(IF(O779&lt;=90,"INFERIOR A 90 DIAS",(IF(O779&lt;=120,"INFERIOR A 120 DIAS",(IF(O779&lt;150,"INFERIOR A 150 DIAS",(IF(O779=150,"150 DIAS","SUPERIOR A 150 DIAS")))))))))))))</f>
        <v>EXPIRADO</v>
      </c>
      <c r="Q779" s="62" t="str">
        <f ca="1">IF(CONTRATOS[[#This Row],[TÉRMINO]]="","VIGENTE",IF(CONTRATOS[[#This Row],[TÉRMINO]]&gt;=TODAY(),"VIGENTE","EXPIRADO"))</f>
        <v>EXPIRADO</v>
      </c>
      <c r="R779" s="72">
        <v>983.87</v>
      </c>
      <c r="S779" s="65" t="s">
        <v>3303</v>
      </c>
      <c r="T779" s="66">
        <f>IF(LEFT(AY779,3)="ARP",
    0,
    IFERROR(VLOOKUP(AY779,'M.11 Contratos execução'!A:V,17,FALSE),0)
)</f>
        <v>0</v>
      </c>
      <c r="U779" s="58" t="s">
        <v>78</v>
      </c>
      <c r="V779" s="167" t="s">
        <v>4041</v>
      </c>
      <c r="W779" s="96" t="str" cm="1">
        <f t="array" ref="W77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79" s="96">
        <f>R779</f>
        <v>983.87</v>
      </c>
      <c r="Y779" s="67"/>
      <c r="Z779" s="158"/>
      <c r="AA779" s="58" t="s">
        <v>81</v>
      </c>
      <c r="AB779" s="58"/>
      <c r="AC779" s="58"/>
      <c r="AD779" s="289" t="str">
        <f>IF(CONTRATOS[[#This Row],[DIAS_CONTRATO]]&lt;=1800,"PRAZO LEGAL",IF(CONTRATOS[[#This Row],[DIAS_CONTRATO]]&lt;=2130,"EXCEPCIONAL","EMERGENCIAL"))</f>
        <v>PRAZO LEGAL</v>
      </c>
      <c r="AE779" s="116" t="str">
        <f>YEAR(L779) &amp; " - " &amp; IF(MONTH(L779)&lt;=3, "1º Trimestre", IF(MONTH(L779)&lt;=6, "2º Trimestre", IF(MONTH(L779)&lt;=9, "3º Trimestre", IF(MONTH(L779)&lt;=12, "4º Trimestre"))))</f>
        <v>2024 - 2º Trimestre</v>
      </c>
      <c r="AF779" s="130">
        <f>CONTRATOS[[#This Row],[TÉRMINO]]-60</f>
        <v>45393</v>
      </c>
      <c r="AG779" s="116" t="str">
        <f>IF(Z779="","Sem informação", IF(Z779&lt;=AF779, "Dentro do prazo", "Fora do prazo"))</f>
        <v>Sem informação</v>
      </c>
      <c r="AH779" s="364"/>
      <c r="AJ779" s="58" t="s">
        <v>138</v>
      </c>
      <c r="AK779" s="58" t="s">
        <v>138</v>
      </c>
      <c r="AL779" s="58" t="s">
        <v>69</v>
      </c>
      <c r="AM779" s="58" t="s">
        <v>69</v>
      </c>
      <c r="AN779" s="58" t="s">
        <v>69</v>
      </c>
      <c r="AO779" s="442" t="s">
        <v>2457</v>
      </c>
      <c r="AP779" s="143">
        <f ca="1">CONTRATOS[[#This Row],[TÉRMINO]]-TODAY()</f>
        <v>-721</v>
      </c>
      <c r="AQ779" s="58">
        <f>IF(YEAR(CONTRATOS[[#This Row],[TÉRMINO]])=2024,INT((MONTH(CONTRATOS[[#This Row],[TÉRMINO]])+2)/3),"")</f>
        <v>2</v>
      </c>
      <c r="AR779" s="58"/>
      <c r="AS779" s="58" t="str">
        <f ca="1">IF(TODAY()-AB779&gt;365,"Iniciar Processo de Reajuste","Aguardar anualidade")</f>
        <v>Iniciar Processo de Reajuste</v>
      </c>
      <c r="AT779" s="58" t="str">
        <f>_xlfn.CONCAT(TEXT(B779,"000"),"/",C779)</f>
        <v>056/2024</v>
      </c>
      <c r="AU779" s="58"/>
      <c r="AV779" s="58" t="str" cm="1">
        <f t="array" ref="AV779">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79" s="57" t="str">
        <f>IF(CONTRATOS[[#This Row],[FISCAL DEMANDANTE]]="sem indicação",CONTRATOS[[#This Row],[FISCAL TECNICO]],CONTRATOS[[#This Row],[FISCAL DEMANDANTE]])</f>
        <v>Jose Nasareno de Macedo Silva</v>
      </c>
      <c r="AX779" s="540" t="str" cm="1">
        <f t="array" ref="AX77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79" s="58" t="str">
        <f>_xlfn.CONCAT(CONTRATOS[[#This Row],[ARP ou CONTRATO]],CONTRATOS[[#This Row],[N°ANO]])</f>
        <v>CONTRATO056/2024</v>
      </c>
      <c r="AZ779" s="293" t="str">
        <f>IF(ISNUMBER(FIND("8.666",AA779)),
"Nos termos da Portaria n° 3.615/2021-GP, a prorrogação de contratos administrativos deverá ser instaurada com antecedência mínima de 60 (sessenta) dias do término da vigência, mediante envio do respectivo expediente à SEADM, via SEI.",
IF(ISNUMBER(FIND("14.133",AA779)),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79" s="556"/>
    </row>
    <row r="780" spans="1:53" ht="60">
      <c r="A780" s="414" t="s">
        <v>52</v>
      </c>
      <c r="B780" s="415" t="s">
        <v>238</v>
      </c>
      <c r="C780" s="77">
        <v>2024</v>
      </c>
      <c r="D780" s="415" t="s">
        <v>4042</v>
      </c>
      <c r="E780" s="77" t="s">
        <v>4043</v>
      </c>
      <c r="F780" s="416" t="s">
        <v>3307</v>
      </c>
      <c r="G780" s="415" t="s">
        <v>1658</v>
      </c>
      <c r="H780" s="77" t="s">
        <v>132</v>
      </c>
      <c r="I780" s="119" t="s">
        <v>133</v>
      </c>
      <c r="J780" s="61">
        <v>45454</v>
      </c>
      <c r="K780" s="62" t="str">
        <f>TEXT(J780,"DD/MM/AA")</f>
        <v>11/06/24</v>
      </c>
      <c r="L780" s="61">
        <v>45454</v>
      </c>
      <c r="M780" s="63" t="str">
        <f>TEXT(L780,"DD/MM/AA")</f>
        <v>11/06/24</v>
      </c>
      <c r="N780" s="115">
        <f>_xlfn.DAYS(CONTRATOS[[#This Row],[TÉRMINO]],CONTRATOS[[#This Row],[INÍCIO]])</f>
        <v>0</v>
      </c>
      <c r="O780" s="64" t="str">
        <f ca="1">IF(ISBLANK(CONTRATOS[[#This Row],[TÉRMINO]]),"-",IF(ISNUMBER(CONTRATOS[[#This Row],[TÉRMINO]]),IF(CONTRATOS[[#This Row],[TÉRMINO]]&lt;TODAY(),"EXPIRADO",CONTRATOS[[#This Row],[TÉRMINO]]-TODAY()),"INDETERMINADO"))</f>
        <v>EXPIRADO</v>
      </c>
      <c r="P780" s="64" t="str">
        <f ca="1">IF(O780="EXPIRADO","EXPIRADO",(IF(O780&lt;=30,"INFERIOR A 30 DIAS",(IF(O780&lt;=60,"INFERIOR A 60 DIAS",(IF(O780&lt;=90,"INFERIOR A 90 DIAS",(IF(O780&lt;=120,"INFERIOR A 120 DIAS",(IF(O780&lt;150,"INFERIOR A 150 DIAS",(IF(O780=150,"150 DIAS","SUPERIOR A 150 DIAS")))))))))))))</f>
        <v>EXPIRADO</v>
      </c>
      <c r="Q780" s="62" t="str">
        <f ca="1">IF(CONTRATOS[[#This Row],[TÉRMINO]]="","VIGENTE",IF(CONTRATOS[[#This Row],[TÉRMINO]]&gt;=TODAY(),"VIGENTE","EXPIRADO"))</f>
        <v>EXPIRADO</v>
      </c>
      <c r="R780" s="72">
        <v>1061.8599999999999</v>
      </c>
      <c r="S780" s="65" t="s">
        <v>3303</v>
      </c>
      <c r="T780" s="66">
        <f>IF(LEFT(AY780,3)="ARP",
    0,
    IFERROR(VLOOKUP(AY780,'M.11 Contratos execução'!A:V,17,FALSE),0)
)</f>
        <v>0</v>
      </c>
      <c r="U780" s="58" t="s">
        <v>78</v>
      </c>
      <c r="V780" s="167" t="s">
        <v>4044</v>
      </c>
      <c r="W780" s="96" t="str" cm="1">
        <f t="array" ref="W78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80" s="96">
        <f>R780</f>
        <v>1061.8599999999999</v>
      </c>
      <c r="Y780" s="67"/>
      <c r="Z780" s="158"/>
      <c r="AA780" s="58" t="s">
        <v>81</v>
      </c>
      <c r="AB780" s="58"/>
      <c r="AC780" s="58"/>
      <c r="AD780" s="289" t="str">
        <f>IF(CONTRATOS[[#This Row],[DIAS_CONTRATO]]&lt;=1800,"PRAZO LEGAL",IF(CONTRATOS[[#This Row],[DIAS_CONTRATO]]&lt;=2130,"EXCEPCIONAL","EMERGENCIAL"))</f>
        <v>PRAZO LEGAL</v>
      </c>
      <c r="AE780" s="116" t="str">
        <f>YEAR(L780) &amp; " - " &amp; IF(MONTH(L780)&lt;=3, "1º Trimestre", IF(MONTH(L780)&lt;=6, "2º Trimestre", IF(MONTH(L780)&lt;=9, "3º Trimestre", IF(MONTH(L780)&lt;=12, "4º Trimestre"))))</f>
        <v>2024 - 2º Trimestre</v>
      </c>
      <c r="AF780" s="130">
        <f>CONTRATOS[[#This Row],[TÉRMINO]]-60</f>
        <v>45394</v>
      </c>
      <c r="AG780" s="116" t="str">
        <f>IF(Z780="","Sem informação", IF(Z780&lt;=AF780, "Dentro do prazo", "Fora do prazo"))</f>
        <v>Sem informação</v>
      </c>
      <c r="AH780" s="58"/>
      <c r="AJ780" s="58" t="s">
        <v>138</v>
      </c>
      <c r="AK780" s="58" t="s">
        <v>138</v>
      </c>
      <c r="AL780" s="58" t="s">
        <v>69</v>
      </c>
      <c r="AM780" s="58" t="s">
        <v>69</v>
      </c>
      <c r="AN780" s="58" t="s">
        <v>69</v>
      </c>
      <c r="AO780" s="230" t="s">
        <v>2457</v>
      </c>
      <c r="AP780" s="143">
        <f ca="1">CONTRATOS[[#This Row],[TÉRMINO]]-TODAY()</f>
        <v>-720</v>
      </c>
      <c r="AQ780" s="58">
        <f>IF(YEAR(CONTRATOS[[#This Row],[TÉRMINO]])=2024,INT((MONTH(CONTRATOS[[#This Row],[TÉRMINO]])+2)/3),"")</f>
        <v>2</v>
      </c>
      <c r="AR780" s="58"/>
      <c r="AS780" s="58" t="str">
        <f ca="1">IF(TODAY()-AB780&gt;365,"Iniciar Processo de Reajuste","Aguardar anualidade")</f>
        <v>Iniciar Processo de Reajuste</v>
      </c>
      <c r="AT780" s="58" t="str">
        <f>_xlfn.CONCAT(TEXT(B780,"000"),"/",C780)</f>
        <v>057/2024</v>
      </c>
      <c r="AU780" s="58"/>
      <c r="AV780" s="58" t="str" cm="1">
        <f t="array" ref="AV780">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80" s="57" t="str">
        <f>IF(CONTRATOS[[#This Row],[FISCAL DEMANDANTE]]="sem indicação",CONTRATOS[[#This Row],[FISCAL TECNICO]],CONTRATOS[[#This Row],[FISCAL DEMANDANTE]])</f>
        <v>Jose Nasareno de Macedo Silva</v>
      </c>
      <c r="AX780" s="540" t="str" cm="1">
        <f t="array" ref="AX78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80" s="58" t="str">
        <f>_xlfn.CONCAT(CONTRATOS[[#This Row],[ARP ou CONTRATO]],CONTRATOS[[#This Row],[N°ANO]])</f>
        <v>CONTRATO057/2024</v>
      </c>
      <c r="AZ780" s="293" t="str">
        <f>IF(ISNUMBER(FIND("8.666",AA780)),
"Nos termos da Portaria n° 3.615/2021-GP, a prorrogação de contratos administrativos deverá ser instaurada com antecedência mínima de 60 (sessenta) dias do término da vigência, mediante envio do respectivo expediente à SEADM, via SEI.",
IF(ISNUMBER(FIND("14.133",AA780)),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80" s="556"/>
    </row>
    <row r="781" spans="1:53" ht="60">
      <c r="A781" s="445" t="s">
        <v>52</v>
      </c>
      <c r="B781" s="446" t="s">
        <v>750</v>
      </c>
      <c r="C781" s="447">
        <v>2024</v>
      </c>
      <c r="D781" s="446" t="s">
        <v>4045</v>
      </c>
      <c r="E781" s="447" t="s">
        <v>4046</v>
      </c>
      <c r="F781" s="448" t="s">
        <v>3307</v>
      </c>
      <c r="G781" s="446" t="s">
        <v>1658</v>
      </c>
      <c r="H781" s="447" t="s">
        <v>132</v>
      </c>
      <c r="I781" s="449" t="s">
        <v>133</v>
      </c>
      <c r="J781" s="61">
        <v>45454</v>
      </c>
      <c r="K781" s="62" t="str">
        <f>TEXT(J781,"DD/MM/AA")</f>
        <v>11/06/24</v>
      </c>
      <c r="L781" s="61">
        <v>45454</v>
      </c>
      <c r="M781" s="63" t="str">
        <f>TEXT(L781,"DD/MM/AA")</f>
        <v>11/06/24</v>
      </c>
      <c r="N781" s="115">
        <f>_xlfn.DAYS(CONTRATOS[[#This Row],[TÉRMINO]],CONTRATOS[[#This Row],[INÍCIO]])</f>
        <v>0</v>
      </c>
      <c r="O781" s="64" t="str">
        <f ca="1">IF(ISBLANK(CONTRATOS[[#This Row],[TÉRMINO]]),"-",IF(ISNUMBER(CONTRATOS[[#This Row],[TÉRMINO]]),IF(CONTRATOS[[#This Row],[TÉRMINO]]&lt;TODAY(),"EXPIRADO",CONTRATOS[[#This Row],[TÉRMINO]]-TODAY()),"INDETERMINADO"))</f>
        <v>EXPIRADO</v>
      </c>
      <c r="P781" s="64" t="str">
        <f ca="1">IF(O781="EXPIRADO","EXPIRADO",(IF(O781&lt;=30,"INFERIOR A 30 DIAS",(IF(O781&lt;=60,"INFERIOR A 60 DIAS",(IF(O781&lt;=90,"INFERIOR A 90 DIAS",(IF(O781&lt;=120,"INFERIOR A 120 DIAS",(IF(O781&lt;150,"INFERIOR A 150 DIAS",(IF(O781=150,"150 DIAS","SUPERIOR A 150 DIAS")))))))))))))</f>
        <v>EXPIRADO</v>
      </c>
      <c r="Q781" s="62" t="str">
        <f ca="1">IF(CONTRATOS[[#This Row],[TÉRMINO]]="","VIGENTE",IF(CONTRATOS[[#This Row],[TÉRMINO]]&gt;=TODAY(),"VIGENTE","EXPIRADO"))</f>
        <v>EXPIRADO</v>
      </c>
      <c r="R781" s="72">
        <v>1093.33</v>
      </c>
      <c r="S781" s="65" t="s">
        <v>3303</v>
      </c>
      <c r="T781" s="66">
        <f>IF(LEFT(AY781,3)="ARP",
    0,
    IFERROR(VLOOKUP(AY781,'M.11 Contratos execução'!A:V,17,FALSE),0)
)</f>
        <v>0</v>
      </c>
      <c r="U781" s="58" t="s">
        <v>78</v>
      </c>
      <c r="V781" s="167" t="s">
        <v>4047</v>
      </c>
      <c r="W781" s="96" t="str" cm="1">
        <f t="array" ref="W78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81" s="96">
        <f>R781</f>
        <v>1093.33</v>
      </c>
      <c r="Y781" s="67"/>
      <c r="Z781" s="158"/>
      <c r="AA781" s="58" t="s">
        <v>81</v>
      </c>
      <c r="AB781" s="58"/>
      <c r="AC781" s="58"/>
      <c r="AD781" s="289" t="str">
        <f>IF(CONTRATOS[[#This Row],[DIAS_CONTRATO]]&lt;=1800,"PRAZO LEGAL",IF(CONTRATOS[[#This Row],[DIAS_CONTRATO]]&lt;=2130,"EXCEPCIONAL","EMERGENCIAL"))</f>
        <v>PRAZO LEGAL</v>
      </c>
      <c r="AE781" s="116" t="str">
        <f>YEAR(L781) &amp; " - " &amp; IF(MONTH(L781)&lt;=3, "1º Trimestre", IF(MONTH(L781)&lt;=6, "2º Trimestre", IF(MONTH(L781)&lt;=9, "3º Trimestre", IF(MONTH(L781)&lt;=12, "4º Trimestre"))))</f>
        <v>2024 - 2º Trimestre</v>
      </c>
      <c r="AF781" s="130">
        <f>CONTRATOS[[#This Row],[TÉRMINO]]-60</f>
        <v>45394</v>
      </c>
      <c r="AG781" s="116" t="str">
        <f>IF(Z781="","Sem informação", IF(Z781&lt;=AF781, "Dentro do prazo", "Fora do prazo"))</f>
        <v>Sem informação</v>
      </c>
      <c r="AH781" s="58"/>
      <c r="AJ781" s="58" t="s">
        <v>138</v>
      </c>
      <c r="AK781" s="58" t="s">
        <v>138</v>
      </c>
      <c r="AL781" s="58" t="s">
        <v>69</v>
      </c>
      <c r="AM781" s="58" t="s">
        <v>69</v>
      </c>
      <c r="AN781" s="58" t="s">
        <v>69</v>
      </c>
      <c r="AO781" s="230" t="s">
        <v>2457</v>
      </c>
      <c r="AP781" s="143">
        <f ca="1">CONTRATOS[[#This Row],[TÉRMINO]]-TODAY()</f>
        <v>-720</v>
      </c>
      <c r="AQ781" s="58">
        <f>IF(YEAR(CONTRATOS[[#This Row],[TÉRMINO]])=2024,INT((MONTH(CONTRATOS[[#This Row],[TÉRMINO]])+2)/3),"")</f>
        <v>2</v>
      </c>
      <c r="AR781" s="58"/>
      <c r="AS781" s="58" t="str">
        <f ca="1">IF(TODAY()-AB781&gt;365,"Iniciar Processo de Reajuste","Aguardar anualidade")</f>
        <v>Iniciar Processo de Reajuste</v>
      </c>
      <c r="AT781" s="58" t="str">
        <f>_xlfn.CONCAT(TEXT(B781,"000"),"/",C781)</f>
        <v>058/2024</v>
      </c>
      <c r="AU781" s="58"/>
      <c r="AV781" s="58" t="str" cm="1">
        <f t="array" ref="AV781">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81" s="57" t="str">
        <f>IF(CONTRATOS[[#This Row],[FISCAL DEMANDANTE]]="sem indicação",CONTRATOS[[#This Row],[FISCAL TECNICO]],CONTRATOS[[#This Row],[FISCAL DEMANDANTE]])</f>
        <v>Jose Nasareno de Macedo Silva</v>
      </c>
      <c r="AX781" s="540" t="str" cm="1">
        <f t="array" ref="AX78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81" s="58" t="str">
        <f>_xlfn.CONCAT(CONTRATOS[[#This Row],[ARP ou CONTRATO]],CONTRATOS[[#This Row],[N°ANO]])</f>
        <v>CONTRATO058/2024</v>
      </c>
      <c r="AZ781" s="293" t="str">
        <f>IF(ISNUMBER(FIND("8.666",AA781)),
"Nos termos da Portaria n° 3.615/2021-GP, a prorrogação de contratos administrativos deverá ser instaurada com antecedência mínima de 60 (sessenta) dias do término da vigência, mediante envio do respectivo expediente à SEADM, via SEI.",
IF(ISNUMBER(FIND("14.133",AA781)),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81" s="556"/>
    </row>
    <row r="782" spans="1:53" ht="60">
      <c r="A782" s="58" t="s">
        <v>52</v>
      </c>
      <c r="B782" s="57" t="s">
        <v>1338</v>
      </c>
      <c r="C782" s="58">
        <v>2024</v>
      </c>
      <c r="D782" s="57" t="s">
        <v>4048</v>
      </c>
      <c r="E782" s="58" t="s">
        <v>4049</v>
      </c>
      <c r="F782" s="387" t="s">
        <v>3307</v>
      </c>
      <c r="G782" s="385" t="s">
        <v>1658</v>
      </c>
      <c r="H782" s="386" t="s">
        <v>132</v>
      </c>
      <c r="I782" s="388" t="s">
        <v>133</v>
      </c>
      <c r="J782" s="61">
        <v>45463</v>
      </c>
      <c r="K782" s="62" t="str">
        <f>TEXT(J782,"DD/MM/AA")</f>
        <v>20/06/24</v>
      </c>
      <c r="L782" s="61">
        <v>45463</v>
      </c>
      <c r="M782" s="63" t="str">
        <f>TEXT(L782,"DD/MM/AA")</f>
        <v>20/06/24</v>
      </c>
      <c r="N782" s="115">
        <f>_xlfn.DAYS(CONTRATOS[[#This Row],[TÉRMINO]],CONTRATOS[[#This Row],[INÍCIO]])</f>
        <v>0</v>
      </c>
      <c r="O782" s="64" t="str">
        <f ca="1">IF(ISBLANK(CONTRATOS[[#This Row],[TÉRMINO]]),"-",IF(ISNUMBER(CONTRATOS[[#This Row],[TÉRMINO]]),IF(CONTRATOS[[#This Row],[TÉRMINO]]&lt;TODAY(),"EXPIRADO",CONTRATOS[[#This Row],[TÉRMINO]]-TODAY()),"INDETERMINADO"))</f>
        <v>EXPIRADO</v>
      </c>
      <c r="P782" s="64" t="str">
        <f ca="1">IF(O782="EXPIRADO","EXPIRADO",(IF(O782&lt;=30,"INFERIOR A 30 DIAS",(IF(O782&lt;=60,"INFERIOR A 60 DIAS",(IF(O782&lt;=90,"INFERIOR A 90 DIAS",(IF(O782&lt;=120,"INFERIOR A 120 DIAS",(IF(O782&lt;150,"INFERIOR A 150 DIAS",(IF(O782=150,"150 DIAS","SUPERIOR A 150 DIAS")))))))))))))</f>
        <v>EXPIRADO</v>
      </c>
      <c r="Q782" s="62" t="str">
        <f ca="1">IF(CONTRATOS[[#This Row],[TÉRMINO]]="","VIGENTE",IF(CONTRATOS[[#This Row],[TÉRMINO]]&gt;=TODAY(),"VIGENTE","EXPIRADO"))</f>
        <v>EXPIRADO</v>
      </c>
      <c r="R782" s="72">
        <v>549.17999999999995</v>
      </c>
      <c r="S782" s="398" t="s">
        <v>3303</v>
      </c>
      <c r="T782" s="66">
        <f>IF(LEFT(AY782,3)="ARP",
    0,
    IFERROR(VLOOKUP(AY782,'M.11 Contratos execução'!A:V,17,FALSE),0)
)</f>
        <v>0</v>
      </c>
      <c r="U782" s="58" t="s">
        <v>78</v>
      </c>
      <c r="V782" s="167" t="s">
        <v>4050</v>
      </c>
      <c r="W782" s="96" t="str" cm="1">
        <f t="array" ref="W78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82" s="96">
        <f>R782</f>
        <v>549.17999999999995</v>
      </c>
      <c r="Y782" s="67"/>
      <c r="Z782" s="158"/>
      <c r="AA782" s="386" t="s">
        <v>81</v>
      </c>
      <c r="AB782" s="58"/>
      <c r="AC782" s="58"/>
      <c r="AD782" s="289" t="str">
        <f>IF(CONTRATOS[[#This Row],[DIAS_CONTRATO]]&lt;=1800,"PRAZO LEGAL",IF(CONTRATOS[[#This Row],[DIAS_CONTRATO]]&lt;=2130,"EXCEPCIONAL","EMERGENCIAL"))</f>
        <v>PRAZO LEGAL</v>
      </c>
      <c r="AE782" s="116" t="str">
        <f>YEAR(L782) &amp; " - " &amp; IF(MONTH(L782)&lt;=3, "1º Trimestre", IF(MONTH(L782)&lt;=6, "2º Trimestre", IF(MONTH(L782)&lt;=9, "3º Trimestre", IF(MONTH(L782)&lt;=12, "4º Trimestre"))))</f>
        <v>2024 - 2º Trimestre</v>
      </c>
      <c r="AF782" s="130">
        <f>CONTRATOS[[#This Row],[TÉRMINO]]-60</f>
        <v>45403</v>
      </c>
      <c r="AG782" s="116" t="str">
        <f>IF(Z782="","Sem informação", IF(Z782&lt;=AF782, "Dentro do prazo", "Fora do prazo"))</f>
        <v>Sem informação</v>
      </c>
      <c r="AH782" s="58"/>
      <c r="AJ782" s="386" t="s">
        <v>138</v>
      </c>
      <c r="AK782" s="386" t="s">
        <v>138</v>
      </c>
      <c r="AL782" s="386" t="s">
        <v>69</v>
      </c>
      <c r="AM782" s="386" t="s">
        <v>69</v>
      </c>
      <c r="AN782" s="386" t="s">
        <v>69</v>
      </c>
      <c r="AO782" s="230" t="s">
        <v>2457</v>
      </c>
      <c r="AP782" s="143">
        <f ca="1">CONTRATOS[[#This Row],[TÉRMINO]]-TODAY()</f>
        <v>-711</v>
      </c>
      <c r="AQ782" s="58">
        <f>IF(YEAR(CONTRATOS[[#This Row],[TÉRMINO]])=2024,INT((MONTH(CONTRATOS[[#This Row],[TÉRMINO]])+2)/3),"")</f>
        <v>2</v>
      </c>
      <c r="AR782" s="58"/>
      <c r="AS782" s="58" t="str">
        <f ca="1">IF(TODAY()-AB782&gt;365,"Iniciar Processo de Reajuste","Aguardar anualidade")</f>
        <v>Iniciar Processo de Reajuste</v>
      </c>
      <c r="AT782" s="58" t="str">
        <f>_xlfn.CONCAT(TEXT(B782,"000"),"/",C782)</f>
        <v>063/2024</v>
      </c>
      <c r="AU782" s="58"/>
      <c r="AV782" s="58" t="str" cm="1">
        <f t="array" ref="AV782">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82" s="57" t="str">
        <f>IF(CONTRATOS[[#This Row],[FISCAL DEMANDANTE]]="sem indicação",CONTRATOS[[#This Row],[FISCAL TECNICO]],CONTRATOS[[#This Row],[FISCAL DEMANDANTE]])</f>
        <v>Jose Nasareno de Macedo Silva</v>
      </c>
      <c r="AX782" s="540" t="str" cm="1">
        <f t="array" ref="AX78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82" s="58" t="str">
        <f>_xlfn.CONCAT(CONTRATOS[[#This Row],[ARP ou CONTRATO]],CONTRATOS[[#This Row],[N°ANO]])</f>
        <v>CONTRATO063/2024</v>
      </c>
      <c r="AZ782" s="293" t="str">
        <f>IF(ISNUMBER(FIND("8.666",AA782)),
"Nos termos da Portaria n° 3.615/2021-GP, a prorrogação de contratos administrativos deverá ser instaurada com antecedência mínima de 60 (sessenta) dias do término da vigência, mediante envio do respectivo expediente à SEADM, via SEI.",
IF(ISNUMBER(FIND("14.133",AA782)),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82" s="556"/>
    </row>
    <row r="783" spans="1:53" ht="60">
      <c r="A783" s="58" t="s">
        <v>52</v>
      </c>
      <c r="B783" s="57" t="s">
        <v>1706</v>
      </c>
      <c r="C783" s="58">
        <v>2024</v>
      </c>
      <c r="D783" s="57" t="s">
        <v>4051</v>
      </c>
      <c r="E783" s="58" t="s">
        <v>3894</v>
      </c>
      <c r="F783" s="59" t="s">
        <v>3307</v>
      </c>
      <c r="G783" s="57" t="s">
        <v>1658</v>
      </c>
      <c r="H783" s="58" t="s">
        <v>132</v>
      </c>
      <c r="I783" s="60" t="s">
        <v>133</v>
      </c>
      <c r="J783" s="61">
        <v>45469</v>
      </c>
      <c r="K783" s="62" t="str">
        <f>TEXT(J783,"DD/MM/AA")</f>
        <v>26/06/24</v>
      </c>
      <c r="L783" s="61">
        <v>45469</v>
      </c>
      <c r="M783" s="63" t="str">
        <f>TEXT(L783,"DD/MM/AA")</f>
        <v>26/06/24</v>
      </c>
      <c r="N783" s="115">
        <f>_xlfn.DAYS(CONTRATOS[[#This Row],[TÉRMINO]],CONTRATOS[[#This Row],[INÍCIO]])</f>
        <v>0</v>
      </c>
      <c r="O783" s="64" t="str">
        <f ca="1">IF(ISBLANK(CONTRATOS[[#This Row],[TÉRMINO]]),"-",IF(ISNUMBER(CONTRATOS[[#This Row],[TÉRMINO]]),IF(CONTRATOS[[#This Row],[TÉRMINO]]&lt;TODAY(),"EXPIRADO",CONTRATOS[[#This Row],[TÉRMINO]]-TODAY()),"INDETERMINADO"))</f>
        <v>EXPIRADO</v>
      </c>
      <c r="P783" s="64" t="str">
        <f ca="1">IF(O783="EXPIRADO","EXPIRADO",(IF(O783&lt;=30,"INFERIOR A 30 DIAS",(IF(O783&lt;=60,"INFERIOR A 60 DIAS",(IF(O783&lt;=90,"INFERIOR A 90 DIAS",(IF(O783&lt;=120,"INFERIOR A 120 DIAS",(IF(O783&lt;150,"INFERIOR A 150 DIAS",(IF(O783=150,"150 DIAS","SUPERIOR A 150 DIAS")))))))))))))</f>
        <v>EXPIRADO</v>
      </c>
      <c r="Q783" s="62" t="str">
        <f ca="1">IF(CONTRATOS[[#This Row],[TÉRMINO]]="","VIGENTE",IF(CONTRATOS[[#This Row],[TÉRMINO]]&gt;=TODAY(),"VIGENTE","EXPIRADO"))</f>
        <v>EXPIRADO</v>
      </c>
      <c r="R783" s="72">
        <v>3778.8</v>
      </c>
      <c r="S783" s="65" t="s">
        <v>3303</v>
      </c>
      <c r="T783" s="66">
        <f>IF(LEFT(AY783,3)="ARP",
    0,
    IFERROR(VLOOKUP(AY783,'M.11 Contratos execução'!A:V,17,FALSE),0)
)</f>
        <v>0</v>
      </c>
      <c r="U783" s="58" t="s">
        <v>78</v>
      </c>
      <c r="V783" s="167" t="s">
        <v>4052</v>
      </c>
      <c r="W783" s="96" t="str" cm="1">
        <f t="array" ref="W78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83" s="96">
        <f>R783</f>
        <v>3778.8</v>
      </c>
      <c r="Y783" s="67"/>
      <c r="Z783" s="158"/>
      <c r="AA783" s="58" t="s">
        <v>81</v>
      </c>
      <c r="AB783" s="58"/>
      <c r="AC783" s="58"/>
      <c r="AD783" s="289" t="str">
        <f>IF(CONTRATOS[[#This Row],[DIAS_CONTRATO]]&lt;=1800,"PRAZO LEGAL",IF(CONTRATOS[[#This Row],[DIAS_CONTRATO]]&lt;=2130,"EXCEPCIONAL","EMERGENCIAL"))</f>
        <v>PRAZO LEGAL</v>
      </c>
      <c r="AE783" s="116" t="str">
        <f>YEAR(L783) &amp; " - " &amp; IF(MONTH(L783)&lt;=3, "1º Trimestre", IF(MONTH(L783)&lt;=6, "2º Trimestre", IF(MONTH(L783)&lt;=9, "3º Trimestre", IF(MONTH(L783)&lt;=12, "4º Trimestre"))))</f>
        <v>2024 - 2º Trimestre</v>
      </c>
      <c r="AF783" s="130">
        <f>CONTRATOS[[#This Row],[TÉRMINO]]-60</f>
        <v>45409</v>
      </c>
      <c r="AG783" s="116" t="str">
        <f>IF(Z783="","Sem informação", IF(Z783&lt;=AF783, "Dentro do prazo", "Fora do prazo"))</f>
        <v>Sem informação</v>
      </c>
      <c r="AH783" s="58"/>
      <c r="AJ783" s="58" t="s">
        <v>138</v>
      </c>
      <c r="AK783" s="58" t="s">
        <v>138</v>
      </c>
      <c r="AL783" s="58" t="s">
        <v>69</v>
      </c>
      <c r="AM783" s="58" t="s">
        <v>69</v>
      </c>
      <c r="AN783" s="58" t="s">
        <v>69</v>
      </c>
      <c r="AO783" s="442" t="s">
        <v>2457</v>
      </c>
      <c r="AP783" s="143">
        <f ca="1">CONTRATOS[[#This Row],[TÉRMINO]]-TODAY()</f>
        <v>-705</v>
      </c>
      <c r="AQ783" s="58">
        <f>IF(YEAR(CONTRATOS[[#This Row],[TÉRMINO]])=2024,INT((MONTH(CONTRATOS[[#This Row],[TÉRMINO]])+2)/3),"")</f>
        <v>2</v>
      </c>
      <c r="AR783" s="58"/>
      <c r="AS783" s="58" t="str">
        <f ca="1">IF(TODAY()-AB783&gt;365,"Iniciar Processo de Reajuste","Aguardar anualidade")</f>
        <v>Iniciar Processo de Reajuste</v>
      </c>
      <c r="AT783" s="58" t="str">
        <f>_xlfn.CONCAT(TEXT(B783,"000"),"/",C783)</f>
        <v>064/2024</v>
      </c>
      <c r="AU783" s="58"/>
      <c r="AV783" s="58" t="str" cm="1">
        <f t="array" ref="AV783">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83" s="57" t="str">
        <f>IF(CONTRATOS[[#This Row],[FISCAL DEMANDANTE]]="sem indicação",CONTRATOS[[#This Row],[FISCAL TECNICO]],CONTRATOS[[#This Row],[FISCAL DEMANDANTE]])</f>
        <v>Jose Nasareno de Macedo Silva</v>
      </c>
      <c r="AX783" s="540" t="str" cm="1">
        <f t="array" ref="AX78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83" s="58" t="str">
        <f>_xlfn.CONCAT(CONTRATOS[[#This Row],[ARP ou CONTRATO]],CONTRATOS[[#This Row],[N°ANO]])</f>
        <v>CONTRATO064/2024</v>
      </c>
      <c r="AZ783" s="293" t="str">
        <f>IF(ISNUMBER(FIND("8.666",AA783)),
"Nos termos da Portaria n° 3.615/2021-GP, a prorrogação de contratos administrativos deverá ser instaurada com antecedência mínima de 60 (sessenta) dias do término da vigência, mediante envio do respectivo expediente à SEADM, via SEI.",
IF(ISNUMBER(FIND("14.133",AA783)),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83" s="556"/>
    </row>
    <row r="784" spans="1:53" ht="60">
      <c r="A784" s="58" t="s">
        <v>52</v>
      </c>
      <c r="B784" s="57" t="s">
        <v>178</v>
      </c>
      <c r="C784" s="58">
        <v>2024</v>
      </c>
      <c r="D784" s="57" t="s">
        <v>4053</v>
      </c>
      <c r="E784" s="58" t="s">
        <v>3683</v>
      </c>
      <c r="F784" s="59" t="s">
        <v>3307</v>
      </c>
      <c r="G784" s="57" t="s">
        <v>1658</v>
      </c>
      <c r="H784" s="58" t="s">
        <v>132</v>
      </c>
      <c r="I784" s="60" t="s">
        <v>133</v>
      </c>
      <c r="J784" s="61">
        <v>45474</v>
      </c>
      <c r="K784" s="62" t="str">
        <f>TEXT(J784,"DD/MM/AA")</f>
        <v>01/07/24</v>
      </c>
      <c r="L784" s="61">
        <v>45474</v>
      </c>
      <c r="M784" s="63" t="str">
        <f>TEXT(L784,"DD/MM/AA")</f>
        <v>01/07/24</v>
      </c>
      <c r="N784" s="115">
        <f>_xlfn.DAYS(CONTRATOS[[#This Row],[TÉRMINO]],CONTRATOS[[#This Row],[INÍCIO]])</f>
        <v>0</v>
      </c>
      <c r="O784" s="64" t="str">
        <f ca="1">IF(ISBLANK(CONTRATOS[[#This Row],[TÉRMINO]]),"-",IF(ISNUMBER(CONTRATOS[[#This Row],[TÉRMINO]]),IF(CONTRATOS[[#This Row],[TÉRMINO]]&lt;TODAY(),"EXPIRADO",CONTRATOS[[#This Row],[TÉRMINO]]-TODAY()),"INDETERMINADO"))</f>
        <v>EXPIRADO</v>
      </c>
      <c r="P784" s="64" t="str">
        <f ca="1">IF(O784="EXPIRADO","EXPIRADO",(IF(O784&lt;=30,"INFERIOR A 30 DIAS",(IF(O784&lt;=60,"INFERIOR A 60 DIAS",(IF(O784&lt;=90,"INFERIOR A 90 DIAS",(IF(O784&lt;=120,"INFERIOR A 120 DIAS",(IF(O784&lt;150,"INFERIOR A 150 DIAS",(IF(O784=150,"150 DIAS","SUPERIOR A 150 DIAS")))))))))))))</f>
        <v>EXPIRADO</v>
      </c>
      <c r="Q784" s="62" t="str">
        <f ca="1">IF(CONTRATOS[[#This Row],[TÉRMINO]]="","VIGENTE",IF(CONTRATOS[[#This Row],[TÉRMINO]]&gt;=TODAY(),"VIGENTE","EXPIRADO"))</f>
        <v>EXPIRADO</v>
      </c>
      <c r="R784" s="72">
        <v>56923.89</v>
      </c>
      <c r="S784" s="65" t="s">
        <v>3303</v>
      </c>
      <c r="T784" s="66">
        <f>IF(LEFT(AY784,3)="ARP",
    0,
    IFERROR(VLOOKUP(AY784,'M.11 Contratos execução'!A:V,17,FALSE),0)
)</f>
        <v>0</v>
      </c>
      <c r="U784" s="58" t="s">
        <v>78</v>
      </c>
      <c r="V784" s="167" t="s">
        <v>4054</v>
      </c>
      <c r="W784" s="96" t="str" cm="1">
        <f t="array" ref="W78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84" s="96">
        <f>R784</f>
        <v>56923.89</v>
      </c>
      <c r="Y784" s="67"/>
      <c r="Z784" s="158"/>
      <c r="AA784" s="58" t="s">
        <v>81</v>
      </c>
      <c r="AB784" s="58"/>
      <c r="AC784" s="58"/>
      <c r="AD784" s="289" t="str">
        <f>IF(CONTRATOS[[#This Row],[DIAS_CONTRATO]]&lt;=1800,"PRAZO LEGAL",IF(CONTRATOS[[#This Row],[DIAS_CONTRATO]]&lt;=2130,"EXCEPCIONAL","EMERGENCIAL"))</f>
        <v>PRAZO LEGAL</v>
      </c>
      <c r="AE784" s="116" t="str">
        <f>YEAR(L784) &amp; " - " &amp; IF(MONTH(L784)&lt;=3, "1º Trimestre", IF(MONTH(L784)&lt;=6, "2º Trimestre", IF(MONTH(L784)&lt;=9, "3º Trimestre", IF(MONTH(L784)&lt;=12, "4º Trimestre"))))</f>
        <v>2024 - 3º Trimestre</v>
      </c>
      <c r="AF784" s="130">
        <f>CONTRATOS[[#This Row],[TÉRMINO]]-60</f>
        <v>45414</v>
      </c>
      <c r="AG784" s="116" t="str">
        <f>IF(Z784="","Sem informação", IF(Z784&lt;=AF784, "Dentro do prazo", "Fora do prazo"))</f>
        <v>Sem informação</v>
      </c>
      <c r="AH784" s="58"/>
      <c r="AJ784" s="58" t="s">
        <v>138</v>
      </c>
      <c r="AK784" s="58" t="s">
        <v>138</v>
      </c>
      <c r="AL784" s="58" t="s">
        <v>69</v>
      </c>
      <c r="AM784" s="58" t="s">
        <v>69</v>
      </c>
      <c r="AN784" s="58" t="s">
        <v>69</v>
      </c>
      <c r="AO784" s="442" t="s">
        <v>2457</v>
      </c>
      <c r="AP784" s="143">
        <f ca="1">CONTRATOS[[#This Row],[TÉRMINO]]-TODAY()</f>
        <v>-700</v>
      </c>
      <c r="AQ784" s="58">
        <f>IF(YEAR(CONTRATOS[[#This Row],[TÉRMINO]])=2024,INT((MONTH(CONTRATOS[[#This Row],[TÉRMINO]])+2)/3),"")</f>
        <v>3</v>
      </c>
      <c r="AR784" s="58"/>
      <c r="AS784" s="58" t="str">
        <f ca="1">IF(TODAY()-AB784&gt;365,"Iniciar Processo de Reajuste","Aguardar anualidade")</f>
        <v>Iniciar Processo de Reajuste</v>
      </c>
      <c r="AT784" s="58" t="str">
        <f>_xlfn.CONCAT(TEXT(B784,"000"),"/",C784)</f>
        <v>067/2024</v>
      </c>
      <c r="AU784" s="58"/>
      <c r="AV784" s="58" t="str" cm="1">
        <f t="array" ref="AV784">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84" s="57" t="str">
        <f>IF(CONTRATOS[[#This Row],[FISCAL DEMANDANTE]]="sem indicação",CONTRATOS[[#This Row],[FISCAL TECNICO]],CONTRATOS[[#This Row],[FISCAL DEMANDANTE]])</f>
        <v>Jose Nasareno de Macedo Silva</v>
      </c>
      <c r="AX784" s="540" t="str" cm="1">
        <f t="array" ref="AX78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84" s="58" t="str">
        <f>_xlfn.CONCAT(CONTRATOS[[#This Row],[ARP ou CONTRATO]],CONTRATOS[[#This Row],[N°ANO]])</f>
        <v>CONTRATO067/2024</v>
      </c>
      <c r="AZ784" s="293" t="str">
        <f>IF(ISNUMBER(FIND("8.666",AA784)),
"Nos termos da Portaria n° 3.615/2021-GP, a prorrogação de contratos administrativos deverá ser instaurada com antecedência mínima de 60 (sessenta) dias do término da vigência, mediante envio do respectivo expediente à SEADM, via SEI.",
IF(ISNUMBER(FIND("14.133",AA784)),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84" s="556"/>
    </row>
    <row r="785" spans="1:53" ht="60">
      <c r="A785" s="58" t="s">
        <v>52</v>
      </c>
      <c r="B785" s="57" t="s">
        <v>534</v>
      </c>
      <c r="C785" s="58">
        <v>2024</v>
      </c>
      <c r="D785" s="57" t="s">
        <v>3572</v>
      </c>
      <c r="E785" s="58" t="s">
        <v>3310</v>
      </c>
      <c r="F785" s="59" t="s">
        <v>3307</v>
      </c>
      <c r="G785" s="57" t="s">
        <v>1658</v>
      </c>
      <c r="H785" s="58" t="s">
        <v>132</v>
      </c>
      <c r="I785" s="60" t="s">
        <v>133</v>
      </c>
      <c r="J785" s="61">
        <v>45469</v>
      </c>
      <c r="K785" s="62" t="str">
        <f>TEXT(J785,"DD/MM/AA")</f>
        <v>26/06/24</v>
      </c>
      <c r="L785" s="61">
        <v>45469</v>
      </c>
      <c r="M785" s="63" t="str">
        <f>TEXT(L785,"DD/MM/AA")</f>
        <v>26/06/24</v>
      </c>
      <c r="N785" s="115">
        <f>_xlfn.DAYS(CONTRATOS[[#This Row],[TÉRMINO]],CONTRATOS[[#This Row],[INÍCIO]])</f>
        <v>0</v>
      </c>
      <c r="O785" s="64" t="str">
        <f ca="1">IF(ISBLANK(CONTRATOS[[#This Row],[TÉRMINO]]),"-",IF(ISNUMBER(CONTRATOS[[#This Row],[TÉRMINO]]),IF(CONTRATOS[[#This Row],[TÉRMINO]]&lt;TODAY(),"EXPIRADO",CONTRATOS[[#This Row],[TÉRMINO]]-TODAY()),"INDETERMINADO"))</f>
        <v>EXPIRADO</v>
      </c>
      <c r="P785" s="64" t="str">
        <f ca="1">IF(O785="EXPIRADO","EXPIRADO",(IF(O785&lt;=30,"INFERIOR A 30 DIAS",(IF(O785&lt;=60,"INFERIOR A 60 DIAS",(IF(O785&lt;=90,"INFERIOR A 90 DIAS",(IF(O785&lt;=120,"INFERIOR A 120 DIAS",(IF(O785&lt;150,"INFERIOR A 150 DIAS",(IF(O785=150,"150 DIAS","SUPERIOR A 150 DIAS")))))))))))))</f>
        <v>EXPIRADO</v>
      </c>
      <c r="Q785" s="62" t="str">
        <f ca="1">IF(CONTRATOS[[#This Row],[TÉRMINO]]="","VIGENTE",IF(CONTRATOS[[#This Row],[TÉRMINO]]&gt;=TODAY(),"VIGENTE","EXPIRADO"))</f>
        <v>EXPIRADO</v>
      </c>
      <c r="R785" s="72">
        <v>1011.18</v>
      </c>
      <c r="S785" s="65" t="s">
        <v>3303</v>
      </c>
      <c r="T785" s="66">
        <f>IF(LEFT(AY785,3)="ARP",
    0,
    IFERROR(VLOOKUP(AY785,'M.11 Contratos execução'!A:V,17,FALSE),0)
)</f>
        <v>0</v>
      </c>
      <c r="U785" s="58" t="s">
        <v>78</v>
      </c>
      <c r="V785" s="167" t="s">
        <v>4055</v>
      </c>
      <c r="W785" s="96" t="str" cm="1">
        <f t="array" ref="W78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85" s="96">
        <f>R785</f>
        <v>1011.18</v>
      </c>
      <c r="Y785" s="67"/>
      <c r="Z785" s="158"/>
      <c r="AA785" s="58" t="s">
        <v>81</v>
      </c>
      <c r="AB785" s="58"/>
      <c r="AC785" s="58"/>
      <c r="AD785" s="289" t="str">
        <f>IF(CONTRATOS[[#This Row],[DIAS_CONTRATO]]&lt;=1800,"PRAZO LEGAL",IF(CONTRATOS[[#This Row],[DIAS_CONTRATO]]&lt;=2130,"EXCEPCIONAL","EMERGENCIAL"))</f>
        <v>PRAZO LEGAL</v>
      </c>
      <c r="AE785" s="116" t="str">
        <f>YEAR(L785) &amp; " - " &amp; IF(MONTH(L785)&lt;=3, "1º Trimestre", IF(MONTH(L785)&lt;=6, "2º Trimestre", IF(MONTH(L785)&lt;=9, "3º Trimestre", IF(MONTH(L785)&lt;=12, "4º Trimestre"))))</f>
        <v>2024 - 2º Trimestre</v>
      </c>
      <c r="AF785" s="130">
        <f>CONTRATOS[[#This Row],[TÉRMINO]]-60</f>
        <v>45409</v>
      </c>
      <c r="AG785" s="116" t="str">
        <f>IF(Z785="","Sem informação", IF(Z785&lt;=AF785, "Dentro do prazo", "Fora do prazo"))</f>
        <v>Sem informação</v>
      </c>
      <c r="AH785" s="58"/>
      <c r="AJ785" s="58" t="s">
        <v>138</v>
      </c>
      <c r="AK785" s="58" t="s">
        <v>138</v>
      </c>
      <c r="AL785" s="58" t="s">
        <v>69</v>
      </c>
      <c r="AM785" s="58" t="s">
        <v>69</v>
      </c>
      <c r="AN785" s="58" t="s">
        <v>69</v>
      </c>
      <c r="AO785" s="230" t="s">
        <v>2457</v>
      </c>
      <c r="AP785" s="143">
        <f ca="1">CONTRATOS[[#This Row],[TÉRMINO]]-TODAY()</f>
        <v>-705</v>
      </c>
      <c r="AQ785" s="58">
        <f>IF(YEAR(CONTRATOS[[#This Row],[TÉRMINO]])=2024,INT((MONTH(CONTRATOS[[#This Row],[TÉRMINO]])+2)/3),"")</f>
        <v>2</v>
      </c>
      <c r="AR785" s="58"/>
      <c r="AS785" s="58" t="str">
        <f ca="1">IF(TODAY()-AB785&gt;365,"Iniciar Processo de Reajuste","Aguardar anualidade")</f>
        <v>Iniciar Processo de Reajuste</v>
      </c>
      <c r="AT785" s="58" t="str">
        <f>_xlfn.CONCAT(TEXT(B785,"000"),"/",C785)</f>
        <v>069/2024</v>
      </c>
      <c r="AU785" s="58"/>
      <c r="AV785" s="58" t="str" cm="1">
        <f t="array" ref="AV785">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85" s="57" t="str">
        <f>IF(CONTRATOS[[#This Row],[FISCAL DEMANDANTE]]="sem indicação",CONTRATOS[[#This Row],[FISCAL TECNICO]],CONTRATOS[[#This Row],[FISCAL DEMANDANTE]])</f>
        <v>Jose Nasareno de Macedo Silva</v>
      </c>
      <c r="AX785" s="540" t="str" cm="1">
        <f t="array" ref="AX78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85" s="58" t="str">
        <f>_xlfn.CONCAT(CONTRATOS[[#This Row],[ARP ou CONTRATO]],CONTRATOS[[#This Row],[N°ANO]])</f>
        <v>CONTRATO069/2024</v>
      </c>
      <c r="AZ785" s="293" t="str">
        <f>IF(ISNUMBER(FIND("8.666",AA785)),
"Nos termos da Portaria n° 3.615/2021-GP, a prorrogação de contratos administrativos deverá ser instaurada com antecedência mínima de 60 (sessenta) dias do término da vigência, mediante envio do respectivo expediente à SEADM, via SEI.",
IF(ISNUMBER(FIND("14.133",AA785)),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85" s="556"/>
    </row>
    <row r="786" spans="1:53" ht="60">
      <c r="A786" s="58" t="s">
        <v>52</v>
      </c>
      <c r="B786" s="57" t="s">
        <v>1361</v>
      </c>
      <c r="C786" s="58">
        <v>2024</v>
      </c>
      <c r="D786" s="57" t="s">
        <v>4056</v>
      </c>
      <c r="E786" s="58" t="s">
        <v>4057</v>
      </c>
      <c r="F786" s="59" t="s">
        <v>3307</v>
      </c>
      <c r="G786" s="57" t="s">
        <v>1658</v>
      </c>
      <c r="H786" s="58" t="s">
        <v>132</v>
      </c>
      <c r="I786" s="60" t="s">
        <v>133</v>
      </c>
      <c r="J786" s="61">
        <v>45471</v>
      </c>
      <c r="K786" s="62" t="str">
        <f>TEXT(J786,"DD/MM/AA")</f>
        <v>28/06/24</v>
      </c>
      <c r="L786" s="61">
        <v>45471</v>
      </c>
      <c r="M786" s="63" t="str">
        <f>TEXT(L786,"DD/MM/AA")</f>
        <v>28/06/24</v>
      </c>
      <c r="N786" s="115">
        <f>_xlfn.DAYS(CONTRATOS[[#This Row],[TÉRMINO]],CONTRATOS[[#This Row],[INÍCIO]])</f>
        <v>0</v>
      </c>
      <c r="O786" s="64" t="str">
        <f ca="1">IF(ISBLANK(CONTRATOS[[#This Row],[TÉRMINO]]),"-",IF(ISNUMBER(CONTRATOS[[#This Row],[TÉRMINO]]),IF(CONTRATOS[[#This Row],[TÉRMINO]]&lt;TODAY(),"EXPIRADO",CONTRATOS[[#This Row],[TÉRMINO]]-TODAY()),"INDETERMINADO"))</f>
        <v>EXPIRADO</v>
      </c>
      <c r="P786" s="64" t="str">
        <f ca="1">IF(O786="EXPIRADO","EXPIRADO",(IF(O786&lt;=30,"INFERIOR A 30 DIAS",(IF(O786&lt;=60,"INFERIOR A 60 DIAS",(IF(O786&lt;=90,"INFERIOR A 90 DIAS",(IF(O786&lt;=120,"INFERIOR A 120 DIAS",(IF(O786&lt;150,"INFERIOR A 150 DIAS",(IF(O786=150,"150 DIAS","SUPERIOR A 150 DIAS")))))))))))))</f>
        <v>EXPIRADO</v>
      </c>
      <c r="Q786" s="62" t="str">
        <f ca="1">IF(CONTRATOS[[#This Row],[TÉRMINO]]="","VIGENTE",IF(CONTRATOS[[#This Row],[TÉRMINO]]&gt;=TODAY(),"VIGENTE","EXPIRADO"))</f>
        <v>EXPIRADO</v>
      </c>
      <c r="R786" s="72">
        <v>261</v>
      </c>
      <c r="S786" s="65" t="s">
        <v>3303</v>
      </c>
      <c r="T786" s="66">
        <f>IF(LEFT(AY786,3)="ARP",
    0,
    IFERROR(VLOOKUP(AY786,'M.11 Contratos execução'!A:V,17,FALSE),0)
)</f>
        <v>0</v>
      </c>
      <c r="U786" s="58" t="s">
        <v>78</v>
      </c>
      <c r="V786" s="167" t="s">
        <v>4058</v>
      </c>
      <c r="W786" s="96" t="str" cm="1">
        <f t="array" ref="W78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86" s="96">
        <f>R786</f>
        <v>261</v>
      </c>
      <c r="Y786" s="67"/>
      <c r="Z786" s="158"/>
      <c r="AA786" s="58" t="s">
        <v>81</v>
      </c>
      <c r="AB786" s="58"/>
      <c r="AC786" s="58"/>
      <c r="AD786" s="289" t="str">
        <f>IF(CONTRATOS[[#This Row],[DIAS_CONTRATO]]&lt;=1800,"PRAZO LEGAL",IF(CONTRATOS[[#This Row],[DIAS_CONTRATO]]&lt;=2130,"EXCEPCIONAL","EMERGENCIAL"))</f>
        <v>PRAZO LEGAL</v>
      </c>
      <c r="AE786" s="116" t="str">
        <f>YEAR(L786) &amp; " - " &amp; IF(MONTH(L786)&lt;=3, "1º Trimestre", IF(MONTH(L786)&lt;=6, "2º Trimestre", IF(MONTH(L786)&lt;=9, "3º Trimestre", IF(MONTH(L786)&lt;=12, "4º Trimestre"))))</f>
        <v>2024 - 2º Trimestre</v>
      </c>
      <c r="AF786" s="130">
        <f>CONTRATOS[[#This Row],[TÉRMINO]]-60</f>
        <v>45411</v>
      </c>
      <c r="AG786" s="116" t="str">
        <f>IF(Z786="","Sem informação", IF(Z786&lt;=AF786, "Dentro do prazo", "Fora do prazo"))</f>
        <v>Sem informação</v>
      </c>
      <c r="AH786" s="58"/>
      <c r="AJ786" s="58" t="s">
        <v>138</v>
      </c>
      <c r="AK786" s="58" t="s">
        <v>138</v>
      </c>
      <c r="AL786" s="58" t="s">
        <v>69</v>
      </c>
      <c r="AM786" s="58" t="s">
        <v>69</v>
      </c>
      <c r="AN786" s="58" t="s">
        <v>69</v>
      </c>
      <c r="AO786" s="230" t="s">
        <v>2457</v>
      </c>
      <c r="AP786" s="143">
        <f ca="1">CONTRATOS[[#This Row],[TÉRMINO]]-TODAY()</f>
        <v>-703</v>
      </c>
      <c r="AQ786" s="58">
        <f>IF(YEAR(CONTRATOS[[#This Row],[TÉRMINO]])=2024,INT((MONTH(CONTRATOS[[#This Row],[TÉRMINO]])+2)/3),"")</f>
        <v>2</v>
      </c>
      <c r="AR786" s="58"/>
      <c r="AS786" s="58" t="str">
        <f ca="1">IF(TODAY()-AB786&gt;365,"Iniciar Processo de Reajuste","Aguardar anualidade")</f>
        <v>Iniciar Processo de Reajuste</v>
      </c>
      <c r="AT786" s="58" t="str">
        <f>_xlfn.CONCAT(TEXT(B786,"000"),"/",C786)</f>
        <v>068/2024</v>
      </c>
      <c r="AU786" s="58"/>
      <c r="AV786" s="58" t="str" cm="1">
        <f t="array" ref="AV786">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86" s="57" t="str">
        <f>IF(CONTRATOS[[#This Row],[FISCAL DEMANDANTE]]="sem indicação",CONTRATOS[[#This Row],[FISCAL TECNICO]],CONTRATOS[[#This Row],[FISCAL DEMANDANTE]])</f>
        <v>Jose Nasareno de Macedo Silva</v>
      </c>
      <c r="AX786" s="540" t="str" cm="1">
        <f t="array" ref="AX78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86" s="58" t="str">
        <f>_xlfn.CONCAT(CONTRATOS[[#This Row],[ARP ou CONTRATO]],CONTRATOS[[#This Row],[N°ANO]])</f>
        <v>CONTRATO068/2024</v>
      </c>
      <c r="AZ786" s="293" t="str">
        <f>IF(ISNUMBER(FIND("8.666",AA786)),
"Nos termos da Portaria n° 3.615/2021-GP, a prorrogação de contratos administrativos deverá ser instaurada com antecedência mínima de 60 (sessenta) dias do término da vigência, mediante envio do respectivo expediente à SEADM, via SEI.",
IF(ISNUMBER(FIND("14.133",AA786)),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86" s="556"/>
    </row>
    <row r="787" spans="1:53" ht="60">
      <c r="A787" s="58" t="s">
        <v>52</v>
      </c>
      <c r="B787" s="57" t="s">
        <v>436</v>
      </c>
      <c r="C787" s="58">
        <v>2024</v>
      </c>
      <c r="D787" s="57" t="s">
        <v>4059</v>
      </c>
      <c r="E787" s="58" t="s">
        <v>4060</v>
      </c>
      <c r="F787" s="59" t="s">
        <v>3307</v>
      </c>
      <c r="G787" s="57" t="s">
        <v>1658</v>
      </c>
      <c r="H787" s="58" t="s">
        <v>132</v>
      </c>
      <c r="I787" s="60" t="s">
        <v>133</v>
      </c>
      <c r="J787" s="61">
        <v>45498</v>
      </c>
      <c r="K787" s="62" t="str">
        <f>TEXT(J787,"DD/MM/AA")</f>
        <v>25/07/24</v>
      </c>
      <c r="L787" s="61">
        <v>45498</v>
      </c>
      <c r="M787" s="63" t="str">
        <f>TEXT(L787,"DD/MM/AA")</f>
        <v>25/07/24</v>
      </c>
      <c r="N787" s="115">
        <f>_xlfn.DAYS(CONTRATOS[[#This Row],[TÉRMINO]],CONTRATOS[[#This Row],[INÍCIO]])</f>
        <v>0</v>
      </c>
      <c r="O787" s="64" t="str">
        <f ca="1">IF(ISBLANK(CONTRATOS[[#This Row],[TÉRMINO]]),"-",IF(ISNUMBER(CONTRATOS[[#This Row],[TÉRMINO]]),IF(CONTRATOS[[#This Row],[TÉRMINO]]&lt;TODAY(),"EXPIRADO",CONTRATOS[[#This Row],[TÉRMINO]]-TODAY()),"INDETERMINADO"))</f>
        <v>EXPIRADO</v>
      </c>
      <c r="P787" s="64" t="str">
        <f ca="1">IF(O787="EXPIRADO","EXPIRADO",(IF(O787&lt;=30,"INFERIOR A 30 DIAS",(IF(O787&lt;=60,"INFERIOR A 60 DIAS",(IF(O787&lt;=90,"INFERIOR A 90 DIAS",(IF(O787&lt;=120,"INFERIOR A 120 DIAS",(IF(O787&lt;150,"INFERIOR A 150 DIAS",(IF(O787=150,"150 DIAS","SUPERIOR A 150 DIAS")))))))))))))</f>
        <v>EXPIRADO</v>
      </c>
      <c r="Q787" s="62" t="str">
        <f ca="1">IF(CONTRATOS[[#This Row],[TÉRMINO]]="","VIGENTE",IF(CONTRATOS[[#This Row],[TÉRMINO]]&gt;=TODAY(),"VIGENTE","EXPIRADO"))</f>
        <v>EXPIRADO</v>
      </c>
      <c r="R787" s="72">
        <v>5109.63</v>
      </c>
      <c r="S787" s="65" t="s">
        <v>3303</v>
      </c>
      <c r="T787" s="66">
        <f>IF(LEFT(AY787,3)="ARP",
    0,
    IFERROR(VLOOKUP(AY787,'M.11 Contratos execução'!A:V,17,FALSE),0)
)</f>
        <v>0</v>
      </c>
      <c r="U787" s="58" t="s">
        <v>78</v>
      </c>
      <c r="V787" s="167" t="s">
        <v>4061</v>
      </c>
      <c r="W787" s="96" t="str" cm="1">
        <f t="array" ref="W78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87" s="96">
        <f>R787</f>
        <v>5109.63</v>
      </c>
      <c r="Y787" s="67"/>
      <c r="Z787" s="158"/>
      <c r="AA787" s="58" t="s">
        <v>81</v>
      </c>
      <c r="AB787" s="58"/>
      <c r="AC787" s="58"/>
      <c r="AD787" s="289" t="str">
        <f>IF(CONTRATOS[[#This Row],[DIAS_CONTRATO]]&lt;=1800,"PRAZO LEGAL",IF(CONTRATOS[[#This Row],[DIAS_CONTRATO]]&lt;=2130,"EXCEPCIONAL","EMERGENCIAL"))</f>
        <v>PRAZO LEGAL</v>
      </c>
      <c r="AE787" s="116" t="str">
        <f>YEAR(L787) &amp; " - " &amp; IF(MONTH(L787)&lt;=3, "1º Trimestre", IF(MONTH(L787)&lt;=6, "2º Trimestre", IF(MONTH(L787)&lt;=9, "3º Trimestre", IF(MONTH(L787)&lt;=12, "4º Trimestre"))))</f>
        <v>2024 - 3º Trimestre</v>
      </c>
      <c r="AF787" s="130">
        <f>CONTRATOS[[#This Row],[TÉRMINO]]-60</f>
        <v>45438</v>
      </c>
      <c r="AG787" s="116" t="str">
        <f>IF(Z787="","Sem informação", IF(Z787&lt;=AF787, "Dentro do prazo", "Fora do prazo"))</f>
        <v>Sem informação</v>
      </c>
      <c r="AH787" s="58"/>
      <c r="AJ787" s="58" t="s">
        <v>138</v>
      </c>
      <c r="AK787" s="58" t="s">
        <v>138</v>
      </c>
      <c r="AL787" s="58" t="s">
        <v>69</v>
      </c>
      <c r="AM787" s="58" t="s">
        <v>69</v>
      </c>
      <c r="AN787" s="58" t="s">
        <v>69</v>
      </c>
      <c r="AO787" s="442" t="s">
        <v>2457</v>
      </c>
      <c r="AP787" s="143">
        <f ca="1">CONTRATOS[[#This Row],[TÉRMINO]]-TODAY()</f>
        <v>-676</v>
      </c>
      <c r="AQ787" s="58">
        <f>IF(YEAR(CONTRATOS[[#This Row],[TÉRMINO]])=2024,INT((MONTH(CONTRATOS[[#This Row],[TÉRMINO]])+2)/3),"")</f>
        <v>3</v>
      </c>
      <c r="AR787" s="58"/>
      <c r="AS787" s="58" t="str">
        <f ca="1">IF(TODAY()-AB787&gt;365,"Iniciar Processo de Reajuste","Aguardar anualidade")</f>
        <v>Iniciar Processo de Reajuste</v>
      </c>
      <c r="AT787" s="58" t="str">
        <f>_xlfn.CONCAT(TEXT(B787,"000"),"/",C787)</f>
        <v>070/2024</v>
      </c>
      <c r="AU787" s="58"/>
      <c r="AV787" s="58" t="str" cm="1">
        <f t="array" ref="AV787">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87" s="57" t="str">
        <f>IF(CONTRATOS[[#This Row],[FISCAL DEMANDANTE]]="sem indicação",CONTRATOS[[#This Row],[FISCAL TECNICO]],CONTRATOS[[#This Row],[FISCAL DEMANDANTE]])</f>
        <v>Jose Nasareno de Macedo Silva</v>
      </c>
      <c r="AX787" s="540" t="str" cm="1">
        <f t="array" ref="AX78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87" s="58" t="str">
        <f>_xlfn.CONCAT(CONTRATOS[[#This Row],[ARP ou CONTRATO]],CONTRATOS[[#This Row],[N°ANO]])</f>
        <v>CONTRATO070/2024</v>
      </c>
      <c r="AZ787" s="293" t="str">
        <f>IF(ISNUMBER(FIND("8.666",AA787)),
"Nos termos da Portaria n° 3.615/2021-GP, a prorrogação de contratos administrativos deverá ser instaurada com antecedência mínima de 60 (sessenta) dias do término da vigência, mediante envio do respectivo expediente à SEADM, via SEI.",
IF(ISNUMBER(FIND("14.133",AA787)),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87" s="556"/>
    </row>
    <row r="788" spans="1:53" ht="60">
      <c r="A788" s="58" t="s">
        <v>52</v>
      </c>
      <c r="B788" s="57" t="s">
        <v>732</v>
      </c>
      <c r="C788" s="58">
        <v>2024</v>
      </c>
      <c r="D788" s="57" t="s">
        <v>4062</v>
      </c>
      <c r="E788" s="58" t="s">
        <v>4063</v>
      </c>
      <c r="F788" s="59" t="s">
        <v>3307</v>
      </c>
      <c r="G788" s="57" t="s">
        <v>1658</v>
      </c>
      <c r="H788" s="58" t="s">
        <v>132</v>
      </c>
      <c r="I788" s="60" t="s">
        <v>133</v>
      </c>
      <c r="J788" s="61">
        <v>45478</v>
      </c>
      <c r="K788" s="62" t="str">
        <f>TEXT(J788,"DD/MM/AA")</f>
        <v>05/07/24</v>
      </c>
      <c r="L788" s="61">
        <v>45478</v>
      </c>
      <c r="M788" s="63" t="str">
        <f>TEXT(L788,"DD/MM/AA")</f>
        <v>05/07/24</v>
      </c>
      <c r="N788" s="115">
        <f>_xlfn.DAYS(CONTRATOS[[#This Row],[TÉRMINO]],CONTRATOS[[#This Row],[INÍCIO]])</f>
        <v>0</v>
      </c>
      <c r="O788" s="64" t="str">
        <f ca="1">IF(ISBLANK(CONTRATOS[[#This Row],[TÉRMINO]]),"-",IF(ISNUMBER(CONTRATOS[[#This Row],[TÉRMINO]]),IF(CONTRATOS[[#This Row],[TÉRMINO]]&lt;TODAY(),"EXPIRADO",CONTRATOS[[#This Row],[TÉRMINO]]-TODAY()),"INDETERMINADO"))</f>
        <v>EXPIRADO</v>
      </c>
      <c r="P788" s="64" t="str">
        <f ca="1">IF(O788="EXPIRADO","EXPIRADO",(IF(O788&lt;=30,"INFERIOR A 30 DIAS",(IF(O788&lt;=60,"INFERIOR A 60 DIAS",(IF(O788&lt;=90,"INFERIOR A 90 DIAS",(IF(O788&lt;=120,"INFERIOR A 120 DIAS",(IF(O788&lt;150,"INFERIOR A 150 DIAS",(IF(O788=150,"150 DIAS","SUPERIOR A 150 DIAS")))))))))))))</f>
        <v>EXPIRADO</v>
      </c>
      <c r="Q788" s="62" t="str">
        <f ca="1">IF(CONTRATOS[[#This Row],[TÉRMINO]]="","VIGENTE",IF(CONTRATOS[[#This Row],[TÉRMINO]]&gt;=TODAY(),"VIGENTE","EXPIRADO"))</f>
        <v>EXPIRADO</v>
      </c>
      <c r="R788" s="72">
        <v>26688.639999999999</v>
      </c>
      <c r="S788" s="65" t="s">
        <v>3303</v>
      </c>
      <c r="T788" s="66">
        <f>IF(LEFT(AY788,3)="ARP",
    0,
    IFERROR(VLOOKUP(AY788,'M.11 Contratos execução'!A:V,17,FALSE),0)
)</f>
        <v>0</v>
      </c>
      <c r="U788" s="58" t="s">
        <v>78</v>
      </c>
      <c r="V788" s="167" t="s">
        <v>4064</v>
      </c>
      <c r="W788" s="96" t="str" cm="1">
        <f t="array" ref="W78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88" s="96">
        <f>R788</f>
        <v>26688.639999999999</v>
      </c>
      <c r="Y788" s="67"/>
      <c r="Z788" s="158"/>
      <c r="AA788" s="58" t="s">
        <v>81</v>
      </c>
      <c r="AB788" s="58"/>
      <c r="AC788" s="58"/>
      <c r="AD788" s="289" t="str">
        <f>IF(CONTRATOS[[#This Row],[DIAS_CONTRATO]]&lt;=1800,"PRAZO LEGAL",IF(CONTRATOS[[#This Row],[DIAS_CONTRATO]]&lt;=2130,"EXCEPCIONAL","EMERGENCIAL"))</f>
        <v>PRAZO LEGAL</v>
      </c>
      <c r="AE788" s="116" t="str">
        <f>YEAR(L788) &amp; " - " &amp; IF(MONTH(L788)&lt;=3, "1º Trimestre", IF(MONTH(L788)&lt;=6, "2º Trimestre", IF(MONTH(L788)&lt;=9, "3º Trimestre", IF(MONTH(L788)&lt;=12, "4º Trimestre"))))</f>
        <v>2024 - 3º Trimestre</v>
      </c>
      <c r="AF788" s="130">
        <f>CONTRATOS[[#This Row],[TÉRMINO]]-60</f>
        <v>45418</v>
      </c>
      <c r="AG788" s="116" t="str">
        <f>IF(Z788="","Sem informação", IF(Z788&lt;=AF788, "Dentro do prazo", "Fora do prazo"))</f>
        <v>Sem informação</v>
      </c>
      <c r="AH788" s="58"/>
      <c r="AJ788" s="58" t="s">
        <v>138</v>
      </c>
      <c r="AK788" s="58" t="s">
        <v>138</v>
      </c>
      <c r="AL788" s="58" t="s">
        <v>69</v>
      </c>
      <c r="AM788" s="58" t="s">
        <v>69</v>
      </c>
      <c r="AN788" s="58" t="s">
        <v>69</v>
      </c>
      <c r="AO788" s="442" t="s">
        <v>2457</v>
      </c>
      <c r="AP788" s="143">
        <f ca="1">CONTRATOS[[#This Row],[TÉRMINO]]-TODAY()</f>
        <v>-696</v>
      </c>
      <c r="AQ788" s="58">
        <f>IF(YEAR(CONTRATOS[[#This Row],[TÉRMINO]])=2024,INT((MONTH(CONTRATOS[[#This Row],[TÉRMINO]])+2)/3),"")</f>
        <v>3</v>
      </c>
      <c r="AR788" s="58"/>
      <c r="AS788" s="58" t="str">
        <f ca="1">IF(TODAY()-AB788&gt;365,"Iniciar Processo de Reajuste","Aguardar anualidade")</f>
        <v>Iniciar Processo de Reajuste</v>
      </c>
      <c r="AT788" s="58" t="str">
        <f>_xlfn.CONCAT(TEXT(B788,"000"),"/",C788)</f>
        <v>073/2024</v>
      </c>
      <c r="AU788" s="58"/>
      <c r="AV788" s="58" t="str" cm="1">
        <f t="array" ref="AV788">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88" s="57" t="str">
        <f>IF(CONTRATOS[[#This Row],[FISCAL DEMANDANTE]]="sem indicação",CONTRATOS[[#This Row],[FISCAL TECNICO]],CONTRATOS[[#This Row],[FISCAL DEMANDANTE]])</f>
        <v>Jose Nasareno de Macedo Silva</v>
      </c>
      <c r="AX788" s="540" t="str" cm="1">
        <f t="array" ref="AX78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88" s="58" t="str">
        <f>_xlfn.CONCAT(CONTRATOS[[#This Row],[ARP ou CONTRATO]],CONTRATOS[[#This Row],[N°ANO]])</f>
        <v>CONTRATO073/2024</v>
      </c>
      <c r="AZ788" s="293" t="str">
        <f>IF(ISNUMBER(FIND("8.666",AA788)),
"Nos termos da Portaria n° 3.615/2021-GP, a prorrogação de contratos administrativos deverá ser instaurada com antecedência mínima de 60 (sessenta) dias do término da vigência, mediante envio do respectivo expediente à SEADM, via SEI.",
IF(ISNUMBER(FIND("14.133",AA788)),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88" s="556"/>
    </row>
    <row r="789" spans="1:53" ht="60">
      <c r="A789" s="58" t="s">
        <v>52</v>
      </c>
      <c r="B789" s="57" t="s">
        <v>216</v>
      </c>
      <c r="C789" s="58">
        <v>2024</v>
      </c>
      <c r="D789" s="115" t="s">
        <v>4065</v>
      </c>
      <c r="E789" s="58" t="s">
        <v>4066</v>
      </c>
      <c r="F789" s="59" t="s">
        <v>3307</v>
      </c>
      <c r="G789" s="57" t="s">
        <v>1658</v>
      </c>
      <c r="H789" s="58" t="s">
        <v>132</v>
      </c>
      <c r="I789" s="60" t="s">
        <v>133</v>
      </c>
      <c r="J789" s="61">
        <v>45504</v>
      </c>
      <c r="K789" s="62" t="str">
        <f>TEXT(J789,"DD/MM/AA")</f>
        <v>31/07/24</v>
      </c>
      <c r="L789" s="61">
        <v>45504</v>
      </c>
      <c r="M789" s="63" t="str">
        <f>TEXT(L789,"DD/MM/AA")</f>
        <v>31/07/24</v>
      </c>
      <c r="N789" s="115">
        <f>_xlfn.DAYS(CONTRATOS[[#This Row],[TÉRMINO]],CONTRATOS[[#This Row],[INÍCIO]])</f>
        <v>0</v>
      </c>
      <c r="O789" s="64" t="str">
        <f ca="1">IF(ISBLANK(CONTRATOS[[#This Row],[TÉRMINO]]),"-",IF(ISNUMBER(CONTRATOS[[#This Row],[TÉRMINO]]),IF(CONTRATOS[[#This Row],[TÉRMINO]]&lt;TODAY(),"EXPIRADO",CONTRATOS[[#This Row],[TÉRMINO]]-TODAY()),"INDETERMINADO"))</f>
        <v>EXPIRADO</v>
      </c>
      <c r="P789" s="64" t="str">
        <f ca="1">IF(O789="EXPIRADO","EXPIRADO",(IF(O789&lt;=30,"INFERIOR A 30 DIAS",(IF(O789&lt;=60,"INFERIOR A 60 DIAS",(IF(O789&lt;=90,"INFERIOR A 90 DIAS",(IF(O789&lt;=120,"INFERIOR A 120 DIAS",(IF(O789&lt;150,"INFERIOR A 150 DIAS",(IF(O789=150,"150 DIAS","SUPERIOR A 150 DIAS")))))))))))))</f>
        <v>EXPIRADO</v>
      </c>
      <c r="Q789" s="62" t="str">
        <f ca="1">IF(CONTRATOS[[#This Row],[TÉRMINO]]="","VIGENTE",IF(CONTRATOS[[#This Row],[TÉRMINO]]&gt;=TODAY(),"VIGENTE","EXPIRADO"))</f>
        <v>EXPIRADO</v>
      </c>
      <c r="R789" s="72">
        <v>1452.07</v>
      </c>
      <c r="S789" s="65" t="s">
        <v>3303</v>
      </c>
      <c r="T789" s="66">
        <f>IF(LEFT(AY789,3)="ARP",
    0,
    IFERROR(VLOOKUP(AY789,'M.11 Contratos execução'!A:V,17,FALSE),0)
)</f>
        <v>0</v>
      </c>
      <c r="U789" s="58" t="s">
        <v>78</v>
      </c>
      <c r="V789" s="167" t="s">
        <v>4067</v>
      </c>
      <c r="W789" s="96" t="str" cm="1">
        <f t="array" ref="W78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89" s="96">
        <f>R789</f>
        <v>1452.07</v>
      </c>
      <c r="Y789" s="67"/>
      <c r="Z789" s="158"/>
      <c r="AA789" s="58" t="s">
        <v>81</v>
      </c>
      <c r="AB789" s="58"/>
      <c r="AC789" s="58"/>
      <c r="AD789" s="289" t="str">
        <f>IF(CONTRATOS[[#This Row],[DIAS_CONTRATO]]&lt;=1800,"PRAZO LEGAL",IF(CONTRATOS[[#This Row],[DIAS_CONTRATO]]&lt;=2130,"EXCEPCIONAL","EMERGENCIAL"))</f>
        <v>PRAZO LEGAL</v>
      </c>
      <c r="AE789" s="116" t="str">
        <f>YEAR(L789) &amp; " - " &amp; IF(MONTH(L789)&lt;=3, "1º Trimestre", IF(MONTH(L789)&lt;=6, "2º Trimestre", IF(MONTH(L789)&lt;=9, "3º Trimestre", IF(MONTH(L789)&lt;=12, "4º Trimestre"))))</f>
        <v>2024 - 3º Trimestre</v>
      </c>
      <c r="AF789" s="130">
        <f>CONTRATOS[[#This Row],[TÉRMINO]]-60</f>
        <v>45444</v>
      </c>
      <c r="AG789" s="116" t="str">
        <f>IF(Z789="","Sem informação", IF(Z789&lt;=AF789, "Dentro do prazo", "Fora do prazo"))</f>
        <v>Sem informação</v>
      </c>
      <c r="AH789" s="58"/>
      <c r="AJ789" s="58" t="s">
        <v>138</v>
      </c>
      <c r="AK789" s="58" t="s">
        <v>138</v>
      </c>
      <c r="AL789" s="58" t="s">
        <v>69</v>
      </c>
      <c r="AM789" s="58" t="s">
        <v>69</v>
      </c>
      <c r="AN789" s="58" t="s">
        <v>69</v>
      </c>
      <c r="AO789" s="442" t="s">
        <v>2457</v>
      </c>
      <c r="AP789" s="143">
        <f ca="1">CONTRATOS[[#This Row],[TÉRMINO]]-TODAY()</f>
        <v>-670</v>
      </c>
      <c r="AQ789" s="58">
        <f>IF(YEAR(CONTRATOS[[#This Row],[TÉRMINO]])=2024,INT((MONTH(CONTRATOS[[#This Row],[TÉRMINO]])+2)/3),"")</f>
        <v>3</v>
      </c>
      <c r="AR789" s="58"/>
      <c r="AS789" s="58" t="str">
        <f ca="1">IF(TODAY()-AB789&gt;365,"Iniciar Processo de Reajuste","Aguardar anualidade")</f>
        <v>Iniciar Processo de Reajuste</v>
      </c>
      <c r="AT789" s="58" t="str">
        <f>_xlfn.CONCAT(TEXT(B789,"000"),"/",C789)</f>
        <v>055/2024</v>
      </c>
      <c r="AU789" s="58"/>
      <c r="AV789" s="58" t="str" cm="1">
        <f t="array" ref="AV789">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89" s="57" t="str">
        <f>IF(CONTRATOS[[#This Row],[FISCAL DEMANDANTE]]="sem indicação",CONTRATOS[[#This Row],[FISCAL TECNICO]],CONTRATOS[[#This Row],[FISCAL DEMANDANTE]])</f>
        <v>Jose Nasareno de Macedo Silva</v>
      </c>
      <c r="AX789" s="540" t="str" cm="1">
        <f t="array" ref="AX78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89" s="58" t="str">
        <f>_xlfn.CONCAT(CONTRATOS[[#This Row],[ARP ou CONTRATO]],CONTRATOS[[#This Row],[N°ANO]])</f>
        <v>CONTRATO055/2024</v>
      </c>
      <c r="AZ789" s="293" t="str">
        <f>IF(ISNUMBER(FIND("8.666",AA789)),
"Nos termos da Portaria n° 3.615/2021-GP, a prorrogação de contratos administrativos deverá ser instaurada com antecedência mínima de 60 (sessenta) dias do término da vigência, mediante envio do respectivo expediente à SEADM, via SEI.",
IF(ISNUMBER(FIND("14.133",AA789)),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89" s="556"/>
    </row>
    <row r="790" spans="1:53" ht="60">
      <c r="A790" s="58" t="s">
        <v>52</v>
      </c>
      <c r="B790" s="57" t="s">
        <v>521</v>
      </c>
      <c r="C790" s="58">
        <v>2024</v>
      </c>
      <c r="D790" s="57" t="s">
        <v>4068</v>
      </c>
      <c r="E790" s="58" t="s">
        <v>4069</v>
      </c>
      <c r="F790" s="59" t="s">
        <v>3307</v>
      </c>
      <c r="G790" s="57" t="s">
        <v>1658</v>
      </c>
      <c r="H790" s="58" t="s">
        <v>132</v>
      </c>
      <c r="I790" s="60" t="s">
        <v>133</v>
      </c>
      <c r="J790" s="61">
        <v>45565</v>
      </c>
      <c r="K790" s="62" t="str">
        <f>TEXT(J790,"DD/MM/AA")</f>
        <v>30/09/24</v>
      </c>
      <c r="L790" s="61">
        <v>45565</v>
      </c>
      <c r="M790" s="63" t="str">
        <f>TEXT(L790,"DD/MM/AA")</f>
        <v>30/09/24</v>
      </c>
      <c r="N790" s="115">
        <f>_xlfn.DAYS(CONTRATOS[[#This Row],[TÉRMINO]],CONTRATOS[[#This Row],[INÍCIO]])</f>
        <v>0</v>
      </c>
      <c r="O790" s="64" t="str">
        <f ca="1">IF(ISBLANK(CONTRATOS[[#This Row],[TÉRMINO]]),"-",IF(ISNUMBER(CONTRATOS[[#This Row],[TÉRMINO]]),IF(CONTRATOS[[#This Row],[TÉRMINO]]&lt;TODAY(),"EXPIRADO",CONTRATOS[[#This Row],[TÉRMINO]]-TODAY()),"INDETERMINADO"))</f>
        <v>EXPIRADO</v>
      </c>
      <c r="P790" s="64" t="str">
        <f ca="1">IF(O790="EXPIRADO","EXPIRADO",(IF(O790&lt;=30,"INFERIOR A 30 DIAS",(IF(O790&lt;=60,"INFERIOR A 60 DIAS",(IF(O790&lt;=90,"INFERIOR A 90 DIAS",(IF(O790&lt;=120,"INFERIOR A 120 DIAS",(IF(O790&lt;150,"INFERIOR A 150 DIAS",(IF(O790=150,"150 DIAS","SUPERIOR A 150 DIAS")))))))))))))</f>
        <v>EXPIRADO</v>
      </c>
      <c r="Q790" s="62" t="str">
        <f ca="1">IF(CONTRATOS[[#This Row],[TÉRMINO]]="","VIGENTE",IF(CONTRATOS[[#This Row],[TÉRMINO]]&gt;=TODAY(),"VIGENTE","EXPIRADO"))</f>
        <v>EXPIRADO</v>
      </c>
      <c r="R790" s="72">
        <v>1853.36</v>
      </c>
      <c r="S790" s="65" t="s">
        <v>3303</v>
      </c>
      <c r="T790" s="66">
        <f>IF(LEFT(AY790,3)="ARP",
    0,
    IFERROR(VLOOKUP(AY790,'M.11 Contratos execução'!A:V,17,FALSE),0)
)</f>
        <v>0</v>
      </c>
      <c r="U790" s="58" t="s">
        <v>78</v>
      </c>
      <c r="V790" s="167" t="s">
        <v>4070</v>
      </c>
      <c r="W790" s="96" t="str" cm="1">
        <f t="array" ref="W79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90" s="96">
        <f>R790</f>
        <v>1853.36</v>
      </c>
      <c r="Y790" s="67"/>
      <c r="Z790" s="158"/>
      <c r="AA790" s="58" t="s">
        <v>81</v>
      </c>
      <c r="AB790" s="58"/>
      <c r="AC790" s="58"/>
      <c r="AD790" s="289" t="str">
        <f>IF(CONTRATOS[[#This Row],[DIAS_CONTRATO]]&lt;=1800,"PRAZO LEGAL",IF(CONTRATOS[[#This Row],[DIAS_CONTRATO]]&lt;=2130,"EXCEPCIONAL","EMERGENCIAL"))</f>
        <v>PRAZO LEGAL</v>
      </c>
      <c r="AE790" s="116" t="str">
        <f>YEAR(L790) &amp; " - " &amp; IF(MONTH(L790)&lt;=3, "1º Trimestre", IF(MONTH(L790)&lt;=6, "2º Trimestre", IF(MONTH(L790)&lt;=9, "3º Trimestre", IF(MONTH(L790)&lt;=12, "4º Trimestre"))))</f>
        <v>2024 - 3º Trimestre</v>
      </c>
      <c r="AF790" s="130">
        <f>CONTRATOS[[#This Row],[TÉRMINO]]-60</f>
        <v>45505</v>
      </c>
      <c r="AG790" s="116" t="str">
        <f>IF(Z790="","Sem informação", IF(Z790&lt;=AF790, "Dentro do prazo", "Fora do prazo"))</f>
        <v>Sem informação</v>
      </c>
      <c r="AH790" s="58"/>
      <c r="AJ790" s="58" t="s">
        <v>138</v>
      </c>
      <c r="AK790" s="58" t="s">
        <v>138</v>
      </c>
      <c r="AL790" s="58" t="s">
        <v>69</v>
      </c>
      <c r="AM790" s="58" t="s">
        <v>69</v>
      </c>
      <c r="AN790" s="58" t="s">
        <v>69</v>
      </c>
      <c r="AO790" s="617" t="s">
        <v>2457</v>
      </c>
      <c r="AP790" s="143">
        <f ca="1">CONTRATOS[[#This Row],[TÉRMINO]]-TODAY()</f>
        <v>-609</v>
      </c>
      <c r="AQ790" s="58">
        <f>IF(YEAR(CONTRATOS[[#This Row],[TÉRMINO]])=2024,INT((MONTH(CONTRATOS[[#This Row],[TÉRMINO]])+2)/3),"")</f>
        <v>3</v>
      </c>
      <c r="AR790" s="58"/>
      <c r="AS790" s="58" t="str">
        <f ca="1">IF(TODAY()-AB790&gt;365,"Iniciar Processo de Reajuste","Aguardar anualidade")</f>
        <v>Iniciar Processo de Reajuste</v>
      </c>
      <c r="AT790" s="58" t="str">
        <f>_xlfn.CONCAT(TEXT(B790,"000"),"/",C790)</f>
        <v>071/2024</v>
      </c>
      <c r="AU790" s="58"/>
      <c r="AV790" s="58" t="str" cm="1">
        <f t="array" ref="AV790">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90" s="57" t="str">
        <f>IF(CONTRATOS[[#This Row],[FISCAL DEMANDANTE]]="sem indicação",CONTRATOS[[#This Row],[FISCAL TECNICO]],CONTRATOS[[#This Row],[FISCAL DEMANDANTE]])</f>
        <v>Jose Nasareno de Macedo Silva</v>
      </c>
      <c r="AX790" s="540" t="str" cm="1">
        <f t="array" ref="AX79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90" s="58" t="str">
        <f>_xlfn.CONCAT(CONTRATOS[[#This Row],[ARP ou CONTRATO]],CONTRATOS[[#This Row],[N°ANO]])</f>
        <v>CONTRATO071/2024</v>
      </c>
      <c r="AZ790" s="293" t="str">
        <f>IF(ISNUMBER(FIND("8.666",AA790)),
"Nos termos da Portaria n° 3.615/2021-GP, a prorrogação de contratos administrativos deverá ser instaurada com antecedência mínima de 60 (sessenta) dias do término da vigência, mediante envio do respectivo expediente à SEADM, via SEI.",
IF(ISNUMBER(FIND("14.133",AA790)),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90" s="556"/>
    </row>
    <row r="791" spans="1:53" s="215" customFormat="1" ht="60">
      <c r="A791" s="58" t="s">
        <v>52</v>
      </c>
      <c r="B791" s="57" t="s">
        <v>570</v>
      </c>
      <c r="C791" s="58">
        <v>2024</v>
      </c>
      <c r="D791" s="57" t="s">
        <v>4071</v>
      </c>
      <c r="E791" s="58" t="s">
        <v>1656</v>
      </c>
      <c r="F791" s="59" t="s">
        <v>3307</v>
      </c>
      <c r="G791" s="57" t="s">
        <v>1658</v>
      </c>
      <c r="H791" s="58" t="s">
        <v>132</v>
      </c>
      <c r="I791" s="60" t="s">
        <v>133</v>
      </c>
      <c r="J791" s="61">
        <v>45511</v>
      </c>
      <c r="K791" s="62" t="str">
        <f>TEXT(J791,"DD/MM/AA")</f>
        <v>07/08/24</v>
      </c>
      <c r="L791" s="61">
        <v>45511</v>
      </c>
      <c r="M791" s="63" t="str">
        <f>TEXT(L791,"DD/MM/AA")</f>
        <v>07/08/24</v>
      </c>
      <c r="N791" s="115">
        <f>_xlfn.DAYS(CONTRATOS[[#This Row],[TÉRMINO]],CONTRATOS[[#This Row],[INÍCIO]])</f>
        <v>0</v>
      </c>
      <c r="O791" s="64" t="str">
        <f ca="1">IF(ISBLANK(CONTRATOS[[#This Row],[TÉRMINO]]),"-",IF(ISNUMBER(CONTRATOS[[#This Row],[TÉRMINO]]),IF(CONTRATOS[[#This Row],[TÉRMINO]]&lt;TODAY(),"EXPIRADO",CONTRATOS[[#This Row],[TÉRMINO]]-TODAY()),"INDETERMINADO"))</f>
        <v>EXPIRADO</v>
      </c>
      <c r="P791" s="64" t="str">
        <f ca="1">IF(O791="EXPIRADO","EXPIRADO",(IF(O791&lt;=30,"INFERIOR A 30 DIAS",(IF(O791&lt;=60,"INFERIOR A 60 DIAS",(IF(O791&lt;=90,"INFERIOR A 90 DIAS",(IF(O791&lt;=120,"INFERIOR A 120 DIAS",(IF(O791&lt;150,"INFERIOR A 150 DIAS",(IF(O791=150,"150 DIAS","SUPERIOR A 150 DIAS")))))))))))))</f>
        <v>EXPIRADO</v>
      </c>
      <c r="Q791" s="62" t="str">
        <f ca="1">IF(CONTRATOS[[#This Row],[TÉRMINO]]="","VIGENTE",IF(CONTRATOS[[#This Row],[TÉRMINO]]&gt;=TODAY(),"VIGENTE","EXPIRADO"))</f>
        <v>EXPIRADO</v>
      </c>
      <c r="R791" s="72">
        <v>549.17999999999995</v>
      </c>
      <c r="S791" s="65" t="s">
        <v>3303</v>
      </c>
      <c r="T791" s="66">
        <f>IF(LEFT(AY791,3)="ARP",
    0,
    IFERROR(VLOOKUP(AY791,'M.11 Contratos execução'!A:V,17,FALSE),0)
)</f>
        <v>0</v>
      </c>
      <c r="U791" s="58" t="s">
        <v>78</v>
      </c>
      <c r="V791" s="167" t="s">
        <v>4072</v>
      </c>
      <c r="W791" s="96" t="str" cm="1">
        <f t="array" ref="W79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91" s="96">
        <f>R791</f>
        <v>549.17999999999995</v>
      </c>
      <c r="Y791" s="67"/>
      <c r="Z791" s="158"/>
      <c r="AA791" s="58" t="s">
        <v>81</v>
      </c>
      <c r="AB791" s="58"/>
      <c r="AC791" s="58"/>
      <c r="AD791" s="289" t="str">
        <f>IF(CONTRATOS[[#This Row],[DIAS_CONTRATO]]&lt;=1800,"PRAZO LEGAL",IF(CONTRATOS[[#This Row],[DIAS_CONTRATO]]&lt;=2130,"EXCEPCIONAL","EMERGENCIAL"))</f>
        <v>PRAZO LEGAL</v>
      </c>
      <c r="AE791" s="116" t="str">
        <f>YEAR(L791) &amp; " - " &amp; IF(MONTH(L791)&lt;=3, "1º Trimestre", IF(MONTH(L791)&lt;=6, "2º Trimestre", IF(MONTH(L791)&lt;=9, "3º Trimestre", IF(MONTH(L791)&lt;=12, "4º Trimestre"))))</f>
        <v>2024 - 3º Trimestre</v>
      </c>
      <c r="AF791" s="130">
        <f>CONTRATOS[[#This Row],[TÉRMINO]]-60</f>
        <v>45451</v>
      </c>
      <c r="AG791" s="116" t="str">
        <f>IF(Z791="","Sem informação", IF(Z791&lt;=AF791, "Dentro do prazo", "Fora do prazo"))</f>
        <v>Sem informação</v>
      </c>
      <c r="AH791" s="58"/>
      <c r="AI791" s="74"/>
      <c r="AJ791" s="58" t="s">
        <v>138</v>
      </c>
      <c r="AK791" s="58" t="s">
        <v>138</v>
      </c>
      <c r="AL791" s="58" t="s">
        <v>69</v>
      </c>
      <c r="AM791" s="58" t="s">
        <v>69</v>
      </c>
      <c r="AN791" s="58" t="s">
        <v>69</v>
      </c>
      <c r="AO791" s="337" t="s">
        <v>4073</v>
      </c>
      <c r="AP791" s="143">
        <f ca="1">CONTRATOS[[#This Row],[TÉRMINO]]-TODAY()</f>
        <v>-663</v>
      </c>
      <c r="AQ791" s="58">
        <f>IF(YEAR(CONTRATOS[[#This Row],[TÉRMINO]])=2024,INT((MONTH(CONTRATOS[[#This Row],[TÉRMINO]])+2)/3),"")</f>
        <v>3</v>
      </c>
      <c r="AR791" s="58"/>
      <c r="AS791" s="58" t="str">
        <f ca="1">IF(TODAY()-AB791&gt;365,"Iniciar Processo de Reajuste","Aguardar anualidade")</f>
        <v>Iniciar Processo de Reajuste</v>
      </c>
      <c r="AT791" s="58" t="str">
        <f>_xlfn.CONCAT(TEXT(B791,"000"),"/",C791)</f>
        <v>075/2024</v>
      </c>
      <c r="AU791" s="58"/>
      <c r="AV791" s="58" t="str" cm="1">
        <f t="array" ref="AV791">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91" s="57" t="str">
        <f>IF(CONTRATOS[[#This Row],[FISCAL DEMANDANTE]]="sem indicação",CONTRATOS[[#This Row],[FISCAL TECNICO]],CONTRATOS[[#This Row],[FISCAL DEMANDANTE]])</f>
        <v>Jose Nasareno de Macedo Silva</v>
      </c>
      <c r="AX791" s="540" t="str" cm="1">
        <f t="array" ref="AX79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91" s="58" t="str">
        <f>_xlfn.CONCAT(CONTRATOS[[#This Row],[ARP ou CONTRATO]],CONTRATOS[[#This Row],[N°ANO]])</f>
        <v>CONTRATO075/2024</v>
      </c>
      <c r="AZ791" s="293" t="str">
        <f>IF(ISNUMBER(FIND("8.666",AA791)),
"Nos termos da Portaria n° 3.615/2021-GP, a prorrogação de contratos administrativos deverá ser instaurada com antecedência mínima de 60 (sessenta) dias do término da vigência, mediante envio do respectivo expediente à SEADM, via SEI.",
IF(ISNUMBER(FIND("14.133",AA791)),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91" s="556"/>
    </row>
    <row r="792" spans="1:53" s="215" customFormat="1" ht="84">
      <c r="A792" s="58" t="s">
        <v>52</v>
      </c>
      <c r="B792" s="57" t="s">
        <v>2127</v>
      </c>
      <c r="C792" s="58">
        <v>2024</v>
      </c>
      <c r="D792" s="57" t="s">
        <v>4074</v>
      </c>
      <c r="E792" s="58" t="s">
        <v>4075</v>
      </c>
      <c r="F792" s="59" t="s">
        <v>3558</v>
      </c>
      <c r="G792" s="57" t="s">
        <v>1658</v>
      </c>
      <c r="H792" s="58" t="s">
        <v>132</v>
      </c>
      <c r="I792" s="60" t="s">
        <v>133</v>
      </c>
      <c r="J792" s="61">
        <v>45512</v>
      </c>
      <c r="K792" s="62" t="str">
        <f>TEXT(J792,"DD/MM/AA")</f>
        <v>08/08/24</v>
      </c>
      <c r="L792" s="61">
        <v>45512</v>
      </c>
      <c r="M792" s="63" t="str">
        <f>TEXT(L792,"DD/MM/AA")</f>
        <v>08/08/24</v>
      </c>
      <c r="N792" s="115">
        <f>_xlfn.DAYS(CONTRATOS[[#This Row],[TÉRMINO]],CONTRATOS[[#This Row],[INÍCIO]])</f>
        <v>0</v>
      </c>
      <c r="O792" s="64" t="str">
        <f ca="1">IF(ISBLANK(CONTRATOS[[#This Row],[TÉRMINO]]),"-",IF(ISNUMBER(CONTRATOS[[#This Row],[TÉRMINO]]),IF(CONTRATOS[[#This Row],[TÉRMINO]]&lt;TODAY(),"EXPIRADO",CONTRATOS[[#This Row],[TÉRMINO]]-TODAY()),"INDETERMINADO"))</f>
        <v>EXPIRADO</v>
      </c>
      <c r="P792" s="64" t="str">
        <f ca="1">IF(O792="EXPIRADO","EXPIRADO",(IF(O792&lt;=30,"INFERIOR A 30 DIAS",(IF(O792&lt;=60,"INFERIOR A 60 DIAS",(IF(O792&lt;=90,"INFERIOR A 90 DIAS",(IF(O792&lt;=120,"INFERIOR A 120 DIAS",(IF(O792&lt;150,"INFERIOR A 150 DIAS",(IF(O792=150,"150 DIAS","SUPERIOR A 150 DIAS")))))))))))))</f>
        <v>EXPIRADO</v>
      </c>
      <c r="Q792" s="62" t="str">
        <f ca="1">IF(CONTRATOS[[#This Row],[TÉRMINO]]="","VIGENTE",IF(CONTRATOS[[#This Row],[TÉRMINO]]&gt;=TODAY(),"VIGENTE","EXPIRADO"))</f>
        <v>EXPIRADO</v>
      </c>
      <c r="R792" s="72">
        <v>8786.2999999999993</v>
      </c>
      <c r="S792" s="65" t="s">
        <v>3303</v>
      </c>
      <c r="T792" s="66">
        <f>IF(LEFT(AY792,3)="ARP",
    0,
    IFERROR(VLOOKUP(AY792,'M.11 Contratos execução'!A:V,17,FALSE),0)
)</f>
        <v>0</v>
      </c>
      <c r="U792" s="58" t="s">
        <v>78</v>
      </c>
      <c r="V792" s="167" t="s">
        <v>4076</v>
      </c>
      <c r="W792" s="96" t="str" cm="1">
        <f t="array" ref="W79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92" s="96">
        <f>R792</f>
        <v>8786.2999999999993</v>
      </c>
      <c r="Y792" s="67"/>
      <c r="Z792" s="158"/>
      <c r="AA792" s="58" t="s">
        <v>81</v>
      </c>
      <c r="AB792" s="58"/>
      <c r="AC792" s="58"/>
      <c r="AD792" s="289" t="str">
        <f>IF(CONTRATOS[[#This Row],[DIAS_CONTRATO]]&lt;=1800,"PRAZO LEGAL",IF(CONTRATOS[[#This Row],[DIAS_CONTRATO]]&lt;=2130,"EXCEPCIONAL","EMERGENCIAL"))</f>
        <v>PRAZO LEGAL</v>
      </c>
      <c r="AE792" s="116" t="str">
        <f>YEAR(L792) &amp; " - " &amp; IF(MONTH(L792)&lt;=3, "1º Trimestre", IF(MONTH(L792)&lt;=6, "2º Trimestre", IF(MONTH(L792)&lt;=9, "3º Trimestre", IF(MONTH(L792)&lt;=12, "4º Trimestre"))))</f>
        <v>2024 - 3º Trimestre</v>
      </c>
      <c r="AF792" s="130">
        <f>CONTRATOS[[#This Row],[TÉRMINO]]-60</f>
        <v>45452</v>
      </c>
      <c r="AG792" s="116" t="str">
        <f>IF(Z792="","Sem informação", IF(Z792&lt;=AF792, "Dentro do prazo", "Fora do prazo"))</f>
        <v>Sem informação</v>
      </c>
      <c r="AH792" s="58"/>
      <c r="AI792" s="74"/>
      <c r="AJ792" s="58" t="s">
        <v>138</v>
      </c>
      <c r="AK792" s="58" t="s">
        <v>138</v>
      </c>
      <c r="AL792" s="58" t="s">
        <v>69</v>
      </c>
      <c r="AM792" s="58" t="s">
        <v>69</v>
      </c>
      <c r="AN792" s="58" t="s">
        <v>69</v>
      </c>
      <c r="AO792" s="212" t="s">
        <v>4073</v>
      </c>
      <c r="AP792" s="143">
        <f ca="1">CONTRATOS[[#This Row],[TÉRMINO]]-TODAY()</f>
        <v>-662</v>
      </c>
      <c r="AQ792" s="58">
        <f>IF(YEAR(CONTRATOS[[#This Row],[TÉRMINO]])=2024,INT((MONTH(CONTRATOS[[#This Row],[TÉRMINO]])+2)/3),"")</f>
        <v>3</v>
      </c>
      <c r="AR792" s="58"/>
      <c r="AS792" s="58" t="str">
        <f ca="1">IF(TODAY()-AB792&gt;365,"Iniciar Processo de Reajuste","Aguardar anualidade")</f>
        <v>Iniciar Processo de Reajuste</v>
      </c>
      <c r="AT792" s="58" t="str">
        <f>_xlfn.CONCAT(TEXT(B792,"000"),"/",C792)</f>
        <v>076/2024</v>
      </c>
      <c r="AU792" s="58"/>
      <c r="AV792" s="58" t="str" cm="1">
        <f t="array" ref="AV792">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92" s="57" t="str">
        <f>IF(CONTRATOS[[#This Row],[FISCAL DEMANDANTE]]="sem indicação",CONTRATOS[[#This Row],[FISCAL TECNICO]],CONTRATOS[[#This Row],[FISCAL DEMANDANTE]])</f>
        <v>Jose Nasareno de Macedo Silva</v>
      </c>
      <c r="AX792" s="540" t="str" cm="1">
        <f t="array" ref="AX79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92" s="58" t="str">
        <f>_xlfn.CONCAT(CONTRATOS[[#This Row],[ARP ou CONTRATO]],CONTRATOS[[#This Row],[N°ANO]])</f>
        <v>CONTRATO076/2024</v>
      </c>
      <c r="AZ792" s="293" t="str">
        <f>IF(ISNUMBER(FIND("8.666",AA792)),
"Nos termos da Portaria n° 3.615/2021-GP, a prorrogação de contratos administrativos deverá ser instaurada com antecedência mínima de 60 (sessenta) dias do término da vigência, mediante envio do respectivo expediente à SEADM, via SEI.",
IF(ISNUMBER(FIND("14.133",AA792)),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92" s="556"/>
    </row>
    <row r="793" spans="1:53" s="215" customFormat="1" ht="162">
      <c r="A793" s="58" t="s">
        <v>52</v>
      </c>
      <c r="B793" s="57" t="s">
        <v>760</v>
      </c>
      <c r="C793" s="58">
        <v>2024</v>
      </c>
      <c r="D793" s="638" t="s">
        <v>4077</v>
      </c>
      <c r="E793" s="58" t="s">
        <v>4078</v>
      </c>
      <c r="F793" s="59" t="s">
        <v>3558</v>
      </c>
      <c r="G793" s="57" t="s">
        <v>1658</v>
      </c>
      <c r="H793" s="58" t="s">
        <v>132</v>
      </c>
      <c r="I793" s="60" t="s">
        <v>133</v>
      </c>
      <c r="J793" s="61">
        <v>45503</v>
      </c>
      <c r="K793" s="62" t="str">
        <f>TEXT(J793,"DD/MM/AA")</f>
        <v>30/07/24</v>
      </c>
      <c r="L793" s="61">
        <v>45503</v>
      </c>
      <c r="M793" s="63" t="str">
        <f>TEXT(L793,"DD/MM/AA")</f>
        <v>30/07/24</v>
      </c>
      <c r="N793" s="115">
        <f>_xlfn.DAYS(CONTRATOS[[#This Row],[TÉRMINO]],CONTRATOS[[#This Row],[INÍCIO]])</f>
        <v>0</v>
      </c>
      <c r="O793" s="64" t="str">
        <f ca="1">IF(ISBLANK(CONTRATOS[[#This Row],[TÉRMINO]]),"-",IF(ISNUMBER(CONTRATOS[[#This Row],[TÉRMINO]]),IF(CONTRATOS[[#This Row],[TÉRMINO]]&lt;TODAY(),"EXPIRADO",CONTRATOS[[#This Row],[TÉRMINO]]-TODAY()),"INDETERMINADO"))</f>
        <v>EXPIRADO</v>
      </c>
      <c r="P793" s="64" t="str">
        <f ca="1">IF(O793="EXPIRADO","EXPIRADO",(IF(O793&lt;=30,"INFERIOR A 30 DIAS",(IF(O793&lt;=60,"INFERIOR A 60 DIAS",(IF(O793&lt;=90,"INFERIOR A 90 DIAS",(IF(O793&lt;=120,"INFERIOR A 120 DIAS",(IF(O793&lt;150,"INFERIOR A 150 DIAS",(IF(O793=150,"150 DIAS","SUPERIOR A 150 DIAS")))))))))))))</f>
        <v>EXPIRADO</v>
      </c>
      <c r="Q793" s="62" t="str">
        <f ca="1">IF(CONTRATOS[[#This Row],[TÉRMINO]]="","VIGENTE",IF(CONTRATOS[[#This Row],[TÉRMINO]]&gt;=TODAY(),"VIGENTE","EXPIRADO"))</f>
        <v>EXPIRADO</v>
      </c>
      <c r="R793" s="72">
        <v>9662.66</v>
      </c>
      <c r="S793" s="65" t="s">
        <v>3303</v>
      </c>
      <c r="T793" s="66">
        <f>IF(LEFT(AY793,3)="ARP",
    0,
    IFERROR(VLOOKUP(AY793,'M.11 Contratos execução'!A:V,17,FALSE),0)
)</f>
        <v>0</v>
      </c>
      <c r="U793" s="58" t="s">
        <v>78</v>
      </c>
      <c r="V793" s="167" t="s">
        <v>4079</v>
      </c>
      <c r="W793" s="96" t="str" cm="1">
        <f t="array" ref="W79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93" s="96">
        <f>R793</f>
        <v>9662.66</v>
      </c>
      <c r="Y793" s="67"/>
      <c r="Z793" s="158"/>
      <c r="AA793" s="58" t="s">
        <v>81</v>
      </c>
      <c r="AB793" s="58"/>
      <c r="AC793" s="58"/>
      <c r="AD793" s="289" t="str">
        <f>IF(CONTRATOS[[#This Row],[DIAS_CONTRATO]]&lt;=1800,"PRAZO LEGAL",IF(CONTRATOS[[#This Row],[DIAS_CONTRATO]]&lt;=2130,"EXCEPCIONAL","EMERGENCIAL"))</f>
        <v>PRAZO LEGAL</v>
      </c>
      <c r="AE793" s="116" t="str">
        <f>YEAR(L793) &amp; " - " &amp; IF(MONTH(L793)&lt;=3, "1º Trimestre", IF(MONTH(L793)&lt;=6, "2º Trimestre", IF(MONTH(L793)&lt;=9, "3º Trimestre", IF(MONTH(L793)&lt;=12, "4º Trimestre"))))</f>
        <v>2024 - 3º Trimestre</v>
      </c>
      <c r="AF793" s="130">
        <f>CONTRATOS[[#This Row],[TÉRMINO]]-60</f>
        <v>45443</v>
      </c>
      <c r="AG793" s="116" t="str">
        <f>IF(Z793="","Sem informação", IF(Z793&lt;=AF793, "Dentro do prazo", "Fora do prazo"))</f>
        <v>Sem informação</v>
      </c>
      <c r="AH793" s="58"/>
      <c r="AI793" s="74"/>
      <c r="AJ793" s="58" t="s">
        <v>138</v>
      </c>
      <c r="AK793" s="58" t="s">
        <v>138</v>
      </c>
      <c r="AL793" s="58" t="s">
        <v>69</v>
      </c>
      <c r="AM793" s="58" t="s">
        <v>69</v>
      </c>
      <c r="AN793" s="58" t="s">
        <v>69</v>
      </c>
      <c r="AO793" s="337" t="s">
        <v>4073</v>
      </c>
      <c r="AP793" s="143">
        <f ca="1">CONTRATOS[[#This Row],[TÉRMINO]]-TODAY()</f>
        <v>-671</v>
      </c>
      <c r="AQ793" s="58">
        <f>IF(YEAR(CONTRATOS[[#This Row],[TÉRMINO]])=2024,INT((MONTH(CONTRATOS[[#This Row],[TÉRMINO]])+2)/3),"")</f>
        <v>3</v>
      </c>
      <c r="AR793" s="58"/>
      <c r="AS793" s="58" t="str">
        <f ca="1">IF(TODAY()-AB793&gt;365,"Iniciar Processo de Reajuste","Aguardar anualidade")</f>
        <v>Iniciar Processo de Reajuste</v>
      </c>
      <c r="AT793" s="58" t="str">
        <f>_xlfn.CONCAT(TEXT(B793,"000"),"/",C793)</f>
        <v>077/2024</v>
      </c>
      <c r="AU793" s="58"/>
      <c r="AV793" s="58" t="str" cm="1">
        <f t="array" ref="AV793">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93" s="57" t="str">
        <f>IF(CONTRATOS[[#This Row],[FISCAL DEMANDANTE]]="sem indicação",CONTRATOS[[#This Row],[FISCAL TECNICO]],CONTRATOS[[#This Row],[FISCAL DEMANDANTE]])</f>
        <v>Jose Nasareno de Macedo Silva</v>
      </c>
      <c r="AX793" s="540" t="str" cm="1">
        <f t="array" ref="AX79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93" s="58" t="str">
        <f>_xlfn.CONCAT(CONTRATOS[[#This Row],[ARP ou CONTRATO]],CONTRATOS[[#This Row],[N°ANO]])</f>
        <v>CONTRATO077/2024</v>
      </c>
      <c r="AZ793" s="293" t="str">
        <f>IF(ISNUMBER(FIND("8.666",AA793)),
"Nos termos da Portaria n° 3.615/2021-GP, a prorrogação de contratos administrativos deverá ser instaurada com antecedência mínima de 60 (sessenta) dias do término da vigência, mediante envio do respectivo expediente à SEADM, via SEI.",
IF(ISNUMBER(FIND("14.133",AA793)),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93" s="556"/>
    </row>
    <row r="794" spans="1:53" s="215" customFormat="1" ht="60">
      <c r="A794" s="58" t="s">
        <v>52</v>
      </c>
      <c r="B794" s="57" t="s">
        <v>1759</v>
      </c>
      <c r="C794" s="58">
        <v>2024</v>
      </c>
      <c r="D794" s="57" t="s">
        <v>4080</v>
      </c>
      <c r="E794" s="58" t="s">
        <v>4081</v>
      </c>
      <c r="F794" s="59" t="s">
        <v>3558</v>
      </c>
      <c r="G794" s="57" t="s">
        <v>1658</v>
      </c>
      <c r="H794" s="58" t="s">
        <v>132</v>
      </c>
      <c r="I794" s="60" t="s">
        <v>133</v>
      </c>
      <c r="J794" s="61">
        <v>45483</v>
      </c>
      <c r="K794" s="62" t="str">
        <f>TEXT(J794,"DD/MM/AA")</f>
        <v>10/07/24</v>
      </c>
      <c r="L794" s="61">
        <v>45483</v>
      </c>
      <c r="M794" s="63" t="str">
        <f>TEXT(L794,"DD/MM/AA")</f>
        <v>10/07/24</v>
      </c>
      <c r="N794" s="115">
        <f>_xlfn.DAYS(CONTRATOS[[#This Row],[TÉRMINO]],CONTRATOS[[#This Row],[INÍCIO]])</f>
        <v>0</v>
      </c>
      <c r="O794" s="64" t="str">
        <f ca="1">IF(ISBLANK(CONTRATOS[[#This Row],[TÉRMINO]]),"-",IF(ISNUMBER(CONTRATOS[[#This Row],[TÉRMINO]]),IF(CONTRATOS[[#This Row],[TÉRMINO]]&lt;TODAY(),"EXPIRADO",CONTRATOS[[#This Row],[TÉRMINO]]-TODAY()),"INDETERMINADO"))</f>
        <v>EXPIRADO</v>
      </c>
      <c r="P794" s="64" t="str">
        <f ca="1">IF(O794="EXPIRADO","EXPIRADO",(IF(O794&lt;=30,"INFERIOR A 30 DIAS",(IF(O794&lt;=60,"INFERIOR A 60 DIAS",(IF(O794&lt;=90,"INFERIOR A 90 DIAS",(IF(O794&lt;=120,"INFERIOR A 120 DIAS",(IF(O794&lt;150,"INFERIOR A 150 DIAS",(IF(O794=150,"150 DIAS","SUPERIOR A 150 DIAS")))))))))))))</f>
        <v>EXPIRADO</v>
      </c>
      <c r="Q794" s="62" t="str">
        <f ca="1">IF(CONTRATOS[[#This Row],[TÉRMINO]]="","VIGENTE",IF(CONTRATOS[[#This Row],[TÉRMINO]]&gt;=TODAY(),"VIGENTE","EXPIRADO"))</f>
        <v>EXPIRADO</v>
      </c>
      <c r="R794" s="72">
        <v>1636.27</v>
      </c>
      <c r="S794" s="65" t="s">
        <v>3303</v>
      </c>
      <c r="T794" s="66">
        <f>IF(LEFT(AY794,3)="ARP",
    0,
    IFERROR(VLOOKUP(AY794,'M.11 Contratos execução'!A:V,17,FALSE),0)
)</f>
        <v>0</v>
      </c>
      <c r="U794" s="58" t="s">
        <v>78</v>
      </c>
      <c r="V794" s="167" t="s">
        <v>4082</v>
      </c>
      <c r="W794" s="96" t="str" cm="1">
        <f t="array" ref="W79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94" s="96">
        <f>R794</f>
        <v>1636.27</v>
      </c>
      <c r="Y794" s="67"/>
      <c r="Z794" s="158"/>
      <c r="AA794" s="58" t="s">
        <v>81</v>
      </c>
      <c r="AB794" s="58"/>
      <c r="AC794" s="58"/>
      <c r="AD794" s="289" t="str">
        <f>IF(CONTRATOS[[#This Row],[DIAS_CONTRATO]]&lt;=1800,"PRAZO LEGAL",IF(CONTRATOS[[#This Row],[DIAS_CONTRATO]]&lt;=2130,"EXCEPCIONAL","EMERGENCIAL"))</f>
        <v>PRAZO LEGAL</v>
      </c>
      <c r="AE794" s="116" t="str">
        <f>YEAR(L794) &amp; " - " &amp; IF(MONTH(L794)&lt;=3, "1º Trimestre", IF(MONTH(L794)&lt;=6, "2º Trimestre", IF(MONTH(L794)&lt;=9, "3º Trimestre", IF(MONTH(L794)&lt;=12, "4º Trimestre"))))</f>
        <v>2024 - 3º Trimestre</v>
      </c>
      <c r="AF794" s="130">
        <f>CONTRATOS[[#This Row],[TÉRMINO]]-60</f>
        <v>45423</v>
      </c>
      <c r="AG794" s="116" t="str">
        <f>IF(Z794="","Sem informação", IF(Z794&lt;=AF794, "Dentro do prazo", "Fora do prazo"))</f>
        <v>Sem informação</v>
      </c>
      <c r="AH794" s="58"/>
      <c r="AI794" s="74"/>
      <c r="AJ794" s="58" t="s">
        <v>138</v>
      </c>
      <c r="AK794" s="58" t="s">
        <v>138</v>
      </c>
      <c r="AL794" s="58" t="s">
        <v>69</v>
      </c>
      <c r="AM794" s="58" t="s">
        <v>69</v>
      </c>
      <c r="AN794" s="58" t="s">
        <v>69</v>
      </c>
      <c r="AO794" s="337" t="s">
        <v>4073</v>
      </c>
      <c r="AP794" s="143">
        <f ca="1">CONTRATOS[[#This Row],[TÉRMINO]]-TODAY()</f>
        <v>-691</v>
      </c>
      <c r="AQ794" s="58">
        <f>IF(YEAR(CONTRATOS[[#This Row],[TÉRMINO]])=2024,INT((MONTH(CONTRATOS[[#This Row],[TÉRMINO]])+2)/3),"")</f>
        <v>3</v>
      </c>
      <c r="AR794" s="58"/>
      <c r="AS794" s="58" t="str">
        <f ca="1">IF(TODAY()-AB794&gt;365,"Iniciar Processo de Reajuste","Aguardar anualidade")</f>
        <v>Iniciar Processo de Reajuste</v>
      </c>
      <c r="AT794" s="58" t="str">
        <f>_xlfn.CONCAT(TEXT(B794,"000"),"/",C794)</f>
        <v>078/2024</v>
      </c>
      <c r="AU794" s="58"/>
      <c r="AV794" s="58" t="str" cm="1">
        <f t="array" ref="AV794">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94" s="57" t="str">
        <f>IF(CONTRATOS[[#This Row],[FISCAL DEMANDANTE]]="sem indicação",CONTRATOS[[#This Row],[FISCAL TECNICO]],CONTRATOS[[#This Row],[FISCAL DEMANDANTE]])</f>
        <v>Jose Nasareno de Macedo Silva</v>
      </c>
      <c r="AX794" s="540" t="str" cm="1">
        <f t="array" ref="AX79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94" s="58" t="str">
        <f>_xlfn.CONCAT(CONTRATOS[[#This Row],[ARP ou CONTRATO]],CONTRATOS[[#This Row],[N°ANO]])</f>
        <v>CONTRATO078/2024</v>
      </c>
      <c r="AZ794" s="293" t="str">
        <f>IF(ISNUMBER(FIND("8.666",AA794)),
"Nos termos da Portaria n° 3.615/2021-GP, a prorrogação de contratos administrativos deverá ser instaurada com antecedência mínima de 60 (sessenta) dias do término da vigência, mediante envio do respectivo expediente à SEADM, via SEI.",
IF(ISNUMBER(FIND("14.133",AA794)),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94" s="556"/>
    </row>
    <row r="795" spans="1:53" s="215" customFormat="1" ht="60">
      <c r="A795" s="58" t="s">
        <v>52</v>
      </c>
      <c r="B795" s="57" t="s">
        <v>3746</v>
      </c>
      <c r="C795" s="58">
        <v>2024</v>
      </c>
      <c r="D795" s="57" t="s">
        <v>4083</v>
      </c>
      <c r="E795" s="58" t="s">
        <v>4084</v>
      </c>
      <c r="F795" s="59" t="s">
        <v>3558</v>
      </c>
      <c r="G795" s="57" t="s">
        <v>1658</v>
      </c>
      <c r="H795" s="58" t="s">
        <v>132</v>
      </c>
      <c r="I795" s="60" t="s">
        <v>133</v>
      </c>
      <c r="J795" s="61">
        <v>45503</v>
      </c>
      <c r="K795" s="62" t="str">
        <f>TEXT(J795,"DD/MM/AA")</f>
        <v>30/07/24</v>
      </c>
      <c r="L795" s="61">
        <v>45503</v>
      </c>
      <c r="M795" s="63" t="str">
        <f>TEXT(L795,"DD/MM/AA")</f>
        <v>30/07/24</v>
      </c>
      <c r="N795" s="115">
        <f>_xlfn.DAYS(CONTRATOS[[#This Row],[TÉRMINO]],CONTRATOS[[#This Row],[INÍCIO]])</f>
        <v>0</v>
      </c>
      <c r="O795" s="64" t="str">
        <f ca="1">IF(ISBLANK(CONTRATOS[[#This Row],[TÉRMINO]]),"-",IF(ISNUMBER(CONTRATOS[[#This Row],[TÉRMINO]]),IF(CONTRATOS[[#This Row],[TÉRMINO]]&lt;TODAY(),"EXPIRADO",CONTRATOS[[#This Row],[TÉRMINO]]-TODAY()),"INDETERMINADO"))</f>
        <v>EXPIRADO</v>
      </c>
      <c r="P795" s="64" t="str">
        <f ca="1">IF(O795="EXPIRADO","EXPIRADO",(IF(O795&lt;=30,"INFERIOR A 30 DIAS",(IF(O795&lt;=60,"INFERIOR A 60 DIAS",(IF(O795&lt;=90,"INFERIOR A 90 DIAS",(IF(O795&lt;=120,"INFERIOR A 120 DIAS",(IF(O795&lt;150,"INFERIOR A 150 DIAS",(IF(O795=150,"150 DIAS","SUPERIOR A 150 DIAS")))))))))))))</f>
        <v>EXPIRADO</v>
      </c>
      <c r="Q795" s="62" t="str">
        <f ca="1">IF(CONTRATOS[[#This Row],[TÉRMINO]]="","VIGENTE",IF(CONTRATOS[[#This Row],[TÉRMINO]]&gt;=TODAY(),"VIGENTE","EXPIRADO"))</f>
        <v>EXPIRADO</v>
      </c>
      <c r="R795" s="72">
        <v>11992.27</v>
      </c>
      <c r="S795" s="65" t="s">
        <v>3303</v>
      </c>
      <c r="T795" s="66">
        <f>IF(LEFT(AY795,3)="ARP",
    0,
    IFERROR(VLOOKUP(AY795,'M.11 Contratos execução'!A:V,17,FALSE),0)
)</f>
        <v>0</v>
      </c>
      <c r="U795" s="58" t="s">
        <v>78</v>
      </c>
      <c r="V795" s="167" t="s">
        <v>4085</v>
      </c>
      <c r="W795" s="96" t="str" cm="1">
        <f t="array" ref="W79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95" s="96">
        <f>R795</f>
        <v>11992.27</v>
      </c>
      <c r="Y795" s="67"/>
      <c r="Z795" s="158"/>
      <c r="AA795" s="58" t="s">
        <v>81</v>
      </c>
      <c r="AB795" s="58"/>
      <c r="AC795" s="58"/>
      <c r="AD795" s="289" t="str">
        <f>IF(CONTRATOS[[#This Row],[DIAS_CONTRATO]]&lt;=1800,"PRAZO LEGAL",IF(CONTRATOS[[#This Row],[DIAS_CONTRATO]]&lt;=2130,"EXCEPCIONAL","EMERGENCIAL"))</f>
        <v>PRAZO LEGAL</v>
      </c>
      <c r="AE795" s="116" t="str">
        <f>YEAR(L795) &amp; " - " &amp; IF(MONTH(L795)&lt;=3, "1º Trimestre", IF(MONTH(L795)&lt;=6, "2º Trimestre", IF(MONTH(L795)&lt;=9, "3º Trimestre", IF(MONTH(L795)&lt;=12, "4º Trimestre"))))</f>
        <v>2024 - 3º Trimestre</v>
      </c>
      <c r="AF795" s="130">
        <f>CONTRATOS[[#This Row],[TÉRMINO]]-60</f>
        <v>45443</v>
      </c>
      <c r="AG795" s="116" t="str">
        <f>IF(Z795="","Sem informação", IF(Z795&lt;=AF795, "Dentro do prazo", "Fora do prazo"))</f>
        <v>Sem informação</v>
      </c>
      <c r="AH795" s="58"/>
      <c r="AI795" s="74"/>
      <c r="AJ795" s="58" t="s">
        <v>138</v>
      </c>
      <c r="AK795" s="58" t="s">
        <v>138</v>
      </c>
      <c r="AL795" s="58" t="s">
        <v>69</v>
      </c>
      <c r="AM795" s="58" t="s">
        <v>69</v>
      </c>
      <c r="AN795" s="58" t="s">
        <v>69</v>
      </c>
      <c r="AO795" s="337" t="s">
        <v>4073</v>
      </c>
      <c r="AP795" s="143">
        <f ca="1">CONTRATOS[[#This Row],[TÉRMINO]]-TODAY()</f>
        <v>-671</v>
      </c>
      <c r="AQ795" s="58">
        <f>IF(YEAR(CONTRATOS[[#This Row],[TÉRMINO]])=2024,INT((MONTH(CONTRATOS[[#This Row],[TÉRMINO]])+2)/3),"")</f>
        <v>3</v>
      </c>
      <c r="AR795" s="58"/>
      <c r="AS795" s="58" t="str">
        <f ca="1">IF(TODAY()-AB795&gt;365,"Iniciar Processo de Reajuste","Aguardar anualidade")</f>
        <v>Iniciar Processo de Reajuste</v>
      </c>
      <c r="AT795" s="58" t="str">
        <f>_xlfn.CONCAT(TEXT(B795,"000"),"/",C795)</f>
        <v>079/2024</v>
      </c>
      <c r="AU795" s="58"/>
      <c r="AV795" s="58" t="str" cm="1">
        <f t="array" ref="AV795">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95" s="57" t="str">
        <f>IF(CONTRATOS[[#This Row],[FISCAL DEMANDANTE]]="sem indicação",CONTRATOS[[#This Row],[FISCAL TECNICO]],CONTRATOS[[#This Row],[FISCAL DEMANDANTE]])</f>
        <v>Jose Nasareno de Macedo Silva</v>
      </c>
      <c r="AX795" s="540" t="str" cm="1">
        <f t="array" ref="AX79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95" s="58" t="str">
        <f>_xlfn.CONCAT(CONTRATOS[[#This Row],[ARP ou CONTRATO]],CONTRATOS[[#This Row],[N°ANO]])</f>
        <v>CONTRATO079/2024</v>
      </c>
      <c r="AZ795" s="293" t="str">
        <f>IF(ISNUMBER(FIND("8.666",AA795)),
"Nos termos da Portaria n° 3.615/2021-GP, a prorrogação de contratos administrativos deverá ser instaurada com antecedência mínima de 60 (sessenta) dias do término da vigência, mediante envio do respectivo expediente à SEADM, via SEI.",
IF(ISNUMBER(FIND("14.133",AA795)),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95" s="556"/>
    </row>
    <row r="796" spans="1:53" ht="60">
      <c r="A796" s="58" t="s">
        <v>52</v>
      </c>
      <c r="B796" s="57" t="s">
        <v>249</v>
      </c>
      <c r="C796" s="58">
        <v>2024</v>
      </c>
      <c r="D796" s="57" t="s">
        <v>4086</v>
      </c>
      <c r="E796" s="58" t="s">
        <v>4087</v>
      </c>
      <c r="F796" s="59" t="s">
        <v>3558</v>
      </c>
      <c r="G796" s="57" t="s">
        <v>1658</v>
      </c>
      <c r="H796" s="58" t="s">
        <v>132</v>
      </c>
      <c r="I796" s="60" t="s">
        <v>133</v>
      </c>
      <c r="J796" s="61">
        <v>45485</v>
      </c>
      <c r="K796" s="62" t="str">
        <f>TEXT(J796,"DD/MM/AA")</f>
        <v>12/07/24</v>
      </c>
      <c r="L796" s="61">
        <v>45485</v>
      </c>
      <c r="M796" s="63" t="str">
        <f>TEXT(L796,"DD/MM/AA")</f>
        <v>12/07/24</v>
      </c>
      <c r="N796" s="115">
        <f>_xlfn.DAYS(CONTRATOS[[#This Row],[TÉRMINO]],CONTRATOS[[#This Row],[INÍCIO]])</f>
        <v>0</v>
      </c>
      <c r="O796" s="64" t="str">
        <f ca="1">IF(ISBLANK(CONTRATOS[[#This Row],[TÉRMINO]]),"-",IF(ISNUMBER(CONTRATOS[[#This Row],[TÉRMINO]]),IF(CONTRATOS[[#This Row],[TÉRMINO]]&lt;TODAY(),"EXPIRADO",CONTRATOS[[#This Row],[TÉRMINO]]-TODAY()),"INDETERMINADO"))</f>
        <v>EXPIRADO</v>
      </c>
      <c r="P796" s="64" t="str">
        <f ca="1">IF(O796="EXPIRADO","EXPIRADO",(IF(O796&lt;=30,"INFERIOR A 30 DIAS",(IF(O796&lt;=60,"INFERIOR A 60 DIAS",(IF(O796&lt;=90,"INFERIOR A 90 DIAS",(IF(O796&lt;=120,"INFERIOR A 120 DIAS",(IF(O796&lt;150,"INFERIOR A 150 DIAS",(IF(O796=150,"150 DIAS","SUPERIOR A 150 DIAS")))))))))))))</f>
        <v>EXPIRADO</v>
      </c>
      <c r="Q796" s="62" t="str">
        <f ca="1">IF(CONTRATOS[[#This Row],[TÉRMINO]]="","VIGENTE",IF(CONTRATOS[[#This Row],[TÉRMINO]]&gt;=TODAY(),"VIGENTE","EXPIRADO"))</f>
        <v>EXPIRADO</v>
      </c>
      <c r="R796" s="72">
        <v>230</v>
      </c>
      <c r="S796" s="65" t="s">
        <v>3303</v>
      </c>
      <c r="T796" s="66">
        <f>IF(LEFT(AY796,3)="ARP",
    0,
    IFERROR(VLOOKUP(AY796,'M.11 Contratos execução'!A:V,17,FALSE),0)
)</f>
        <v>0</v>
      </c>
      <c r="U796" s="58" t="s">
        <v>78</v>
      </c>
      <c r="V796" s="167" t="s">
        <v>4088</v>
      </c>
      <c r="W796" s="96" t="str" cm="1">
        <f t="array" ref="W79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96" s="96">
        <f>R796</f>
        <v>230</v>
      </c>
      <c r="Y796" s="67"/>
      <c r="Z796" s="158"/>
      <c r="AA796" s="58" t="s">
        <v>81</v>
      </c>
      <c r="AB796" s="58"/>
      <c r="AC796" s="58"/>
      <c r="AD796" s="289" t="str">
        <f>IF(CONTRATOS[[#This Row],[DIAS_CONTRATO]]&lt;=1800,"PRAZO LEGAL",IF(CONTRATOS[[#This Row],[DIAS_CONTRATO]]&lt;=2130,"EXCEPCIONAL","EMERGENCIAL"))</f>
        <v>PRAZO LEGAL</v>
      </c>
      <c r="AE796" s="116" t="str">
        <f>YEAR(L796) &amp; " - " &amp; IF(MONTH(L796)&lt;=3, "1º Trimestre", IF(MONTH(L796)&lt;=6, "2º Trimestre", IF(MONTH(L796)&lt;=9, "3º Trimestre", IF(MONTH(L796)&lt;=12, "4º Trimestre"))))</f>
        <v>2024 - 3º Trimestre</v>
      </c>
      <c r="AF796" s="130">
        <f>CONTRATOS[[#This Row],[TÉRMINO]]-60</f>
        <v>45425</v>
      </c>
      <c r="AG796" s="116" t="str">
        <f>IF(Z796="","Sem informação", IF(Z796&lt;=AF796, "Dentro do prazo", "Fora do prazo"))</f>
        <v>Sem informação</v>
      </c>
      <c r="AH796" s="58"/>
      <c r="AJ796" s="58" t="s">
        <v>138</v>
      </c>
      <c r="AK796" s="58" t="s">
        <v>138</v>
      </c>
      <c r="AL796" s="58" t="s">
        <v>69</v>
      </c>
      <c r="AM796" s="58" t="s">
        <v>69</v>
      </c>
      <c r="AN796" s="58" t="s">
        <v>69</v>
      </c>
      <c r="AO796" s="337" t="s">
        <v>4073</v>
      </c>
      <c r="AP796" s="143">
        <f ca="1">CONTRATOS[[#This Row],[TÉRMINO]]-TODAY()</f>
        <v>-689</v>
      </c>
      <c r="AQ796" s="58">
        <f>IF(YEAR(CONTRATOS[[#This Row],[TÉRMINO]])=2024,INT((MONTH(CONTRATOS[[#This Row],[TÉRMINO]])+2)/3),"")</f>
        <v>3</v>
      </c>
      <c r="AR796" s="58"/>
      <c r="AS796" s="58" t="str">
        <f ca="1">IF(TODAY()-AB796&gt;365,"Iniciar Processo de Reajuste","Aguardar anualidade")</f>
        <v>Iniciar Processo de Reajuste</v>
      </c>
      <c r="AT796" s="58" t="str">
        <f>_xlfn.CONCAT(TEXT(B796,"000"),"/",C796)</f>
        <v>080/2024</v>
      </c>
      <c r="AU796" s="58"/>
      <c r="AV796" s="58" t="str" cm="1">
        <f t="array" ref="AV796">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96" s="57" t="str">
        <f>IF(CONTRATOS[[#This Row],[FISCAL DEMANDANTE]]="sem indicação",CONTRATOS[[#This Row],[FISCAL TECNICO]],CONTRATOS[[#This Row],[FISCAL DEMANDANTE]])</f>
        <v>Jose Nasareno de Macedo Silva</v>
      </c>
      <c r="AX796" s="540" t="str" cm="1">
        <f t="array" ref="AX79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96" s="58" t="str">
        <f>_xlfn.CONCAT(CONTRATOS[[#This Row],[ARP ou CONTRATO]],CONTRATOS[[#This Row],[N°ANO]])</f>
        <v>CONTRATO080/2024</v>
      </c>
      <c r="AZ796" s="293" t="str">
        <f>IF(ISNUMBER(FIND("8.666",AA796)),
"Nos termos da Portaria n° 3.615/2021-GP, a prorrogação de contratos administrativos deverá ser instaurada com antecedência mínima de 60 (sessenta) dias do término da vigência, mediante envio do respectivo expediente à SEADM, via SEI.",
IF(ISNUMBER(FIND("14.133",AA796)),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96" s="556"/>
    </row>
    <row r="797" spans="1:53" ht="60">
      <c r="A797" s="58" t="s">
        <v>52</v>
      </c>
      <c r="B797" s="57" t="s">
        <v>694</v>
      </c>
      <c r="C797" s="58">
        <v>2024</v>
      </c>
      <c r="D797" s="57" t="s">
        <v>4089</v>
      </c>
      <c r="E797" s="58" t="s">
        <v>1656</v>
      </c>
      <c r="F797" s="59" t="s">
        <v>3558</v>
      </c>
      <c r="G797" s="57" t="s">
        <v>1658</v>
      </c>
      <c r="H797" s="58" t="s">
        <v>132</v>
      </c>
      <c r="I797" s="60" t="s">
        <v>133</v>
      </c>
      <c r="J797" s="61">
        <v>45604</v>
      </c>
      <c r="K797" s="62" t="str">
        <f>TEXT(J797,"DD/MM/AA")</f>
        <v>08/11/24</v>
      </c>
      <c r="L797" s="61">
        <v>45604</v>
      </c>
      <c r="M797" s="63" t="str">
        <f>TEXT(L797,"DD/MM/AA")</f>
        <v>08/11/24</v>
      </c>
      <c r="N797" s="115">
        <f>_xlfn.DAYS(CONTRATOS[[#This Row],[TÉRMINO]],CONTRATOS[[#This Row],[INÍCIO]])</f>
        <v>0</v>
      </c>
      <c r="O797" s="64" t="str">
        <f ca="1">IF(ISBLANK(CONTRATOS[[#This Row],[TÉRMINO]]),"-",IF(ISNUMBER(CONTRATOS[[#This Row],[TÉRMINO]]),IF(CONTRATOS[[#This Row],[TÉRMINO]]&lt;TODAY(),"EXPIRADO",CONTRATOS[[#This Row],[TÉRMINO]]-TODAY()),"INDETERMINADO"))</f>
        <v>EXPIRADO</v>
      </c>
      <c r="P797" s="64" t="str">
        <f ca="1">IF(O797="EXPIRADO","EXPIRADO",(IF(O797&lt;=30,"INFERIOR A 30 DIAS",(IF(O797&lt;=60,"INFERIOR A 60 DIAS",(IF(O797&lt;=90,"INFERIOR A 90 DIAS",(IF(O797&lt;=120,"INFERIOR A 120 DIAS",(IF(O797&lt;150,"INFERIOR A 150 DIAS",(IF(O797=150,"150 DIAS","SUPERIOR A 150 DIAS")))))))))))))</f>
        <v>EXPIRADO</v>
      </c>
      <c r="Q797" s="62" t="str">
        <f ca="1">IF(CONTRATOS[[#This Row],[TÉRMINO]]="","VIGENTE",IF(CONTRATOS[[#This Row],[TÉRMINO]]&gt;=TODAY(),"VIGENTE","EXPIRADO"))</f>
        <v>EXPIRADO</v>
      </c>
      <c r="R797" s="72">
        <v>549.17999999999995</v>
      </c>
      <c r="S797" s="640" t="s">
        <v>3303</v>
      </c>
      <c r="T797" s="66">
        <f>IF(LEFT(AY797,3)="ARP",
    0,
    IFERROR(VLOOKUP(AY797,'M.11 Contratos execução'!A:V,17,FALSE),0)
)</f>
        <v>0</v>
      </c>
      <c r="U797" s="58" t="s">
        <v>78</v>
      </c>
      <c r="V797" s="167" t="s">
        <v>4090</v>
      </c>
      <c r="W797" s="96" t="str" cm="1">
        <f t="array" ref="W79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97" s="96">
        <f>R797</f>
        <v>549.17999999999995</v>
      </c>
      <c r="Y797" s="67"/>
      <c r="Z797" s="158"/>
      <c r="AA797" s="58" t="s">
        <v>81</v>
      </c>
      <c r="AB797" s="58"/>
      <c r="AC797" s="58"/>
      <c r="AD797" s="289" t="str">
        <f>IF(CONTRATOS[[#This Row],[DIAS_CONTRATO]]&lt;=1800,"PRAZO LEGAL",IF(CONTRATOS[[#This Row],[DIAS_CONTRATO]]&lt;=2130,"EXCEPCIONAL","EMERGENCIAL"))</f>
        <v>PRAZO LEGAL</v>
      </c>
      <c r="AE797" s="116" t="str">
        <f>YEAR(L797) &amp; " - " &amp; IF(MONTH(L797)&lt;=3, "1º Trimestre", IF(MONTH(L797)&lt;=6, "2º Trimestre", IF(MONTH(L797)&lt;=9, "3º Trimestre", IF(MONTH(L797)&lt;=12, "4º Trimestre"))))</f>
        <v>2024 - 4º Trimestre</v>
      </c>
      <c r="AF797" s="130">
        <f>CONTRATOS[[#This Row],[TÉRMINO]]-60</f>
        <v>45544</v>
      </c>
      <c r="AG797" s="116" t="str">
        <f>IF(Z797="","Sem informação", IF(Z797&lt;=AF797, "Dentro do prazo", "Fora do prazo"))</f>
        <v>Sem informação</v>
      </c>
      <c r="AH797" s="58"/>
      <c r="AJ797" s="58" t="s">
        <v>138</v>
      </c>
      <c r="AK797" s="58" t="s">
        <v>138</v>
      </c>
      <c r="AL797" s="58" t="s">
        <v>69</v>
      </c>
      <c r="AM797" s="58" t="s">
        <v>69</v>
      </c>
      <c r="AN797" s="58" t="s">
        <v>69</v>
      </c>
      <c r="AO79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797" s="143">
        <f ca="1">CONTRATOS[[#This Row],[TÉRMINO]]-TODAY()</f>
        <v>-570</v>
      </c>
      <c r="AQ797" s="58">
        <f>IF(YEAR(CONTRATOS[[#This Row],[TÉRMINO]])=2024,INT((MONTH(CONTRATOS[[#This Row],[TÉRMINO]])+2)/3),"")</f>
        <v>4</v>
      </c>
      <c r="AR797" s="58"/>
      <c r="AS797" s="58" t="str">
        <f ca="1">IF(TODAY()-AB797&gt;365,"Iniciar Processo de Reajuste","Aguardar anualidade")</f>
        <v>Iniciar Processo de Reajuste</v>
      </c>
      <c r="AT797" s="58" t="str">
        <f>_xlfn.CONCAT(TEXT(B797,"000"),"/",C797)</f>
        <v>072/2024</v>
      </c>
      <c r="AU797" s="58"/>
      <c r="AV797" s="58" t="str" cm="1">
        <f t="array" ref="AV797">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97" s="57" t="str">
        <f>IF(CONTRATOS[[#This Row],[FISCAL DEMANDANTE]]="sem indicação",CONTRATOS[[#This Row],[FISCAL TECNICO]],CONTRATOS[[#This Row],[FISCAL DEMANDANTE]])</f>
        <v>Jose Nasareno de Macedo Silva</v>
      </c>
      <c r="AX797" s="540" t="str" cm="1">
        <f t="array" ref="AX79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97" s="58" t="str">
        <f>_xlfn.CONCAT(CONTRATOS[[#This Row],[ARP ou CONTRATO]],CONTRATOS[[#This Row],[N°ANO]])</f>
        <v>CONTRATO072/2024</v>
      </c>
      <c r="AZ797" s="293" t="str">
        <f>IF(ISNUMBER(FIND("8.666",AA797)),
"Nos termos da Portaria n° 3.615/2021-GP, a prorrogação de contratos administrativos deverá ser instaurada com antecedência mínima de 60 (sessenta) dias do término da vigência, mediante envio do respectivo expediente à SEADM, via SEI.",
IF(ISNUMBER(FIND("14.133",AA797)),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97" s="556"/>
    </row>
    <row r="798" spans="1:53" ht="60">
      <c r="A798" s="58" t="s">
        <v>52</v>
      </c>
      <c r="B798" s="57" t="s">
        <v>1607</v>
      </c>
      <c r="C798" s="58">
        <v>2024</v>
      </c>
      <c r="D798" s="57" t="s">
        <v>4091</v>
      </c>
      <c r="E798" s="58" t="s">
        <v>3310</v>
      </c>
      <c r="F798" s="59" t="s">
        <v>3558</v>
      </c>
      <c r="G798" s="57" t="s">
        <v>1658</v>
      </c>
      <c r="H798" s="58" t="s">
        <v>132</v>
      </c>
      <c r="I798" s="60" t="s">
        <v>133</v>
      </c>
      <c r="J798" s="61">
        <v>45618</v>
      </c>
      <c r="K798" s="62" t="str">
        <f>TEXT(J798,"DD/MM/AA")</f>
        <v>22/11/24</v>
      </c>
      <c r="L798" s="61">
        <v>45618</v>
      </c>
      <c r="M798" s="63" t="str">
        <f>TEXT(L798,"DD/MM/AA")</f>
        <v>22/11/24</v>
      </c>
      <c r="N798" s="115">
        <f>_xlfn.DAYS(CONTRATOS[[#This Row],[TÉRMINO]],CONTRATOS[[#This Row],[INÍCIO]])</f>
        <v>0</v>
      </c>
      <c r="O798" s="62" t="str">
        <f ca="1">IF(ISBLANK(CONTRATOS[[#This Row],[TÉRMINO]]),"-",IF(ISNUMBER(CONTRATOS[[#This Row],[TÉRMINO]]),IF(CONTRATOS[[#This Row],[TÉRMINO]]&lt;TODAY(),"EXPIRADO",CONTRATOS[[#This Row],[TÉRMINO]]-TODAY()),"INDETERMINADO"))</f>
        <v>EXPIRADO</v>
      </c>
      <c r="P798" s="64" t="str">
        <f ca="1">IF(O798="EXPIRADO","EXPIRADO",(IF(O798&lt;=30,"INFERIOR A 30 DIAS",(IF(O798&lt;=60,"INFERIOR A 60 DIAS",(IF(O798&lt;=90,"INFERIOR A 90 DIAS",(IF(O798&lt;=120,"INFERIOR A 120 DIAS",(IF(O798&lt;150,"INFERIOR A 150 DIAS",(IF(O798=150,"150 DIAS","SUPERIOR A 150 DIAS")))))))))))))</f>
        <v>EXPIRADO</v>
      </c>
      <c r="Q798" s="62" t="str">
        <f ca="1">IF(CONTRATOS[[#This Row],[TÉRMINO]]="","VIGENTE",IF(CONTRATOS[[#This Row],[TÉRMINO]]&gt;=TODAY(),"VIGENTE","EXPIRADO"))</f>
        <v>EXPIRADO</v>
      </c>
      <c r="R798" s="72">
        <v>2911.42</v>
      </c>
      <c r="S798" s="65" t="s">
        <v>3303</v>
      </c>
      <c r="T798" s="66">
        <f>IF(LEFT(AY798,3)="ARP",
    0,
    IFERROR(VLOOKUP(AY798,'M.11 Contratos execução'!A:V,17,FALSE),0)
)</f>
        <v>0</v>
      </c>
      <c r="U798" s="58" t="s">
        <v>78</v>
      </c>
      <c r="V798" s="167" t="s">
        <v>4092</v>
      </c>
      <c r="W798" s="96" t="str" cm="1">
        <f t="array" ref="W79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98" s="96">
        <f>R798</f>
        <v>2911.42</v>
      </c>
      <c r="Y798" s="67"/>
      <c r="Z798" s="158"/>
      <c r="AA798" s="58" t="s">
        <v>81</v>
      </c>
      <c r="AB798" s="58"/>
      <c r="AC798" s="58" t="s">
        <v>66</v>
      </c>
      <c r="AD798" s="289" t="str">
        <f>IF(CONTRATOS[[#This Row],[DIAS_CONTRATO]]&lt;=1800,"PRAZO LEGAL",IF(CONTRATOS[[#This Row],[DIAS_CONTRATO]]&lt;=2130,"EXCEPCIONAL","EMERGENCIAL"))</f>
        <v>PRAZO LEGAL</v>
      </c>
      <c r="AE798" s="116" t="str">
        <f>YEAR(L798) &amp; " - " &amp; IF(MONTH(L798)&lt;=3, "1º Trimestre", IF(MONTH(L798)&lt;=6, "2º Trimestre", IF(MONTH(L798)&lt;=9, "3º Trimestre", IF(MONTH(L798)&lt;=12, "4º Trimestre"))))</f>
        <v>2024 - 4º Trimestre</v>
      </c>
      <c r="AF798" s="130">
        <f>CONTRATOS[[#This Row],[TÉRMINO]]-60</f>
        <v>45558</v>
      </c>
      <c r="AG798" s="116" t="str">
        <f>IF(Z798="","Sem informação", IF(Z798&lt;=AF798, "Dentro do prazo", "Fora do prazo"))</f>
        <v>Sem informação</v>
      </c>
      <c r="AH798" s="58"/>
      <c r="AJ798" s="58" t="s">
        <v>138</v>
      </c>
      <c r="AK798" s="58" t="s">
        <v>138</v>
      </c>
      <c r="AL798" s="58" t="s">
        <v>69</v>
      </c>
      <c r="AM798" s="58" t="s">
        <v>69</v>
      </c>
      <c r="AN798" s="58" t="s">
        <v>69</v>
      </c>
      <c r="AO79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798" s="143">
        <f ca="1">CONTRATOS[[#This Row],[TÉRMINO]]-TODAY()</f>
        <v>-556</v>
      </c>
      <c r="AQ798" s="58">
        <f>IF(YEAR(CONTRATOS[[#This Row],[TÉRMINO]])=2024,INT((MONTH(CONTRATOS[[#This Row],[TÉRMINO]])+2)/3),"")</f>
        <v>4</v>
      </c>
      <c r="AR798" s="58"/>
      <c r="AS798" s="58" t="str">
        <f ca="1">IF(TODAY()-AB798&gt;365,"Iniciar Processo de Reajuste","Aguardar anualidade")</f>
        <v>Iniciar Processo de Reajuste</v>
      </c>
      <c r="AT798" s="58" t="str">
        <f>_xlfn.CONCAT(TEXT(B798,"000"),"/",C798)</f>
        <v>120/2024</v>
      </c>
      <c r="AU798" s="58"/>
      <c r="AV798" s="58" t="str" cm="1">
        <f t="array" ref="AV798">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98" s="57" t="str">
        <f>IF(CONTRATOS[[#This Row],[FISCAL DEMANDANTE]]="sem indicação",CONTRATOS[[#This Row],[FISCAL TECNICO]],CONTRATOS[[#This Row],[FISCAL DEMANDANTE]])</f>
        <v>Jose Nasareno de Macedo Silva</v>
      </c>
      <c r="AX798" s="540" t="str" cm="1">
        <f t="array" ref="AX79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98" s="58" t="str">
        <f>_xlfn.CONCAT(CONTRATOS[[#This Row],[ARP ou CONTRATO]],CONTRATOS[[#This Row],[N°ANO]])</f>
        <v>CONTRATO120/2024</v>
      </c>
      <c r="AZ798" s="293" t="str">
        <f>IF(ISNUMBER(FIND("8.666",AA798)),
"Nos termos da Portaria n° 3.615/2021-GP, a prorrogação de contratos administrativos deverá ser instaurada com antecedência mínima de 60 (sessenta) dias do término da vigência, mediante envio do respectivo expediente à SEADM, via SEI.",
IF(ISNUMBER(FIND("14.133",AA798)),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98" s="556"/>
    </row>
    <row r="799" spans="1:53" ht="60">
      <c r="A799" s="58" t="s">
        <v>52</v>
      </c>
      <c r="B799" s="57" t="s">
        <v>4093</v>
      </c>
      <c r="C799" s="58">
        <v>2024</v>
      </c>
      <c r="D799" s="57" t="s">
        <v>4094</v>
      </c>
      <c r="E799" s="58" t="s">
        <v>1656</v>
      </c>
      <c r="F799" s="59" t="s">
        <v>3558</v>
      </c>
      <c r="G799" s="57" t="s">
        <v>1658</v>
      </c>
      <c r="H799" s="58" t="s">
        <v>132</v>
      </c>
      <c r="I799" s="60" t="s">
        <v>133</v>
      </c>
      <c r="J799" s="61">
        <v>45630</v>
      </c>
      <c r="K799" s="62" t="str">
        <f>TEXT(J799,"DD/MM/AA")</f>
        <v>04/12/24</v>
      </c>
      <c r="L799" s="61">
        <v>45630</v>
      </c>
      <c r="M799" s="63" t="str">
        <f>TEXT(L799,"DD/MM/AA")</f>
        <v>04/12/24</v>
      </c>
      <c r="N799" s="115">
        <f>_xlfn.DAYS(CONTRATOS[[#This Row],[TÉRMINO]],CONTRATOS[[#This Row],[INÍCIO]])</f>
        <v>0</v>
      </c>
      <c r="O799" s="62" t="str">
        <f ca="1">IF(ISBLANK(CONTRATOS[[#This Row],[TÉRMINO]]),"-",IF(ISNUMBER(CONTRATOS[[#This Row],[TÉRMINO]]),IF(CONTRATOS[[#This Row],[TÉRMINO]]&lt;TODAY(),"EXPIRADO",CONTRATOS[[#This Row],[TÉRMINO]]-TODAY()),"INDETERMINADO"))</f>
        <v>EXPIRADO</v>
      </c>
      <c r="P799" s="64" t="str">
        <f ca="1">IF(O799="EXPIRADO","EXPIRADO",(IF(O799&lt;=30,"INFERIOR A 30 DIAS",(IF(O799&lt;=60,"INFERIOR A 60 DIAS",(IF(O799&lt;=90,"INFERIOR A 90 DIAS",(IF(O799&lt;=120,"INFERIOR A 120 DIAS",(IF(O799&lt;150,"INFERIOR A 150 DIAS",(IF(O799=150,"150 DIAS","SUPERIOR A 150 DIAS")))))))))))))</f>
        <v>EXPIRADO</v>
      </c>
      <c r="Q799" s="62" t="str">
        <f ca="1">IF(CONTRATOS[[#This Row],[TÉRMINO]]="","VIGENTE",IF(CONTRATOS[[#This Row],[TÉRMINO]]&gt;=TODAY(),"VIGENTE","EXPIRADO"))</f>
        <v>EXPIRADO</v>
      </c>
      <c r="R799" s="72">
        <v>2157.7199999999998</v>
      </c>
      <c r="S799" s="65" t="s">
        <v>3303</v>
      </c>
      <c r="T799" s="66">
        <f>IF(LEFT(AY799,3)="ARP",
    0,
    IFERROR(VLOOKUP(AY799,'M.11 Contratos execução'!A:V,17,FALSE),0)
)</f>
        <v>0</v>
      </c>
      <c r="U799" s="58" t="s">
        <v>78</v>
      </c>
      <c r="V799" s="167" t="s">
        <v>4095</v>
      </c>
      <c r="W799" s="96" t="str" cm="1">
        <f t="array" ref="W79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799" s="96">
        <f>R799</f>
        <v>2157.7199999999998</v>
      </c>
      <c r="Y799" s="67"/>
      <c r="Z799" s="158"/>
      <c r="AA799" s="58" t="s">
        <v>81</v>
      </c>
      <c r="AB799" s="58"/>
      <c r="AC799" s="58" t="s">
        <v>66</v>
      </c>
      <c r="AD799" s="289" t="str">
        <f>IF(CONTRATOS[[#This Row],[DIAS_CONTRATO]]&lt;=1800,"PRAZO LEGAL",IF(CONTRATOS[[#This Row],[DIAS_CONTRATO]]&lt;=2130,"EXCEPCIONAL","EMERGENCIAL"))</f>
        <v>PRAZO LEGAL</v>
      </c>
      <c r="AE799" s="116" t="str">
        <f>YEAR(L799) &amp; " - " &amp; IF(MONTH(L799)&lt;=3, "1º Trimestre", IF(MONTH(L799)&lt;=6, "2º Trimestre", IF(MONTH(L799)&lt;=9, "3º Trimestre", IF(MONTH(L799)&lt;=12, "4º Trimestre"))))</f>
        <v>2024 - 4º Trimestre</v>
      </c>
      <c r="AF799" s="130">
        <f>CONTRATOS[[#This Row],[TÉRMINO]]-60</f>
        <v>45570</v>
      </c>
      <c r="AG799" s="116" t="str">
        <f>IF(Z799="","Sem informação", IF(Z799&lt;=AF799, "Dentro do prazo", "Fora do prazo"))</f>
        <v>Sem informação</v>
      </c>
      <c r="AH799" s="58"/>
      <c r="AJ799" s="58" t="s">
        <v>138</v>
      </c>
      <c r="AK799" s="58" t="s">
        <v>138</v>
      </c>
      <c r="AL799" s="58" t="s">
        <v>69</v>
      </c>
      <c r="AM799" s="58" t="s">
        <v>69</v>
      </c>
      <c r="AN799" s="58" t="s">
        <v>69</v>
      </c>
      <c r="AO79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799" s="143">
        <f ca="1">CONTRATOS[[#This Row],[TÉRMINO]]-TODAY()</f>
        <v>-544</v>
      </c>
      <c r="AQ799" s="58">
        <f>IF(YEAR(CONTRATOS[[#This Row],[TÉRMINO]])=2024,INT((MONTH(CONTRATOS[[#This Row],[TÉRMINO]])+2)/3),"")</f>
        <v>4</v>
      </c>
      <c r="AR799" s="58"/>
      <c r="AS799" s="58" t="str">
        <f ca="1">IF(TODAY()-AB799&gt;365,"Iniciar Processo de Reajuste","Aguardar anualidade")</f>
        <v>Iniciar Processo de Reajuste</v>
      </c>
      <c r="AT799" s="58" t="str">
        <f>_xlfn.CONCAT(TEXT(B799,"000"),"/",C799)</f>
        <v>121/2024</v>
      </c>
      <c r="AU799" s="58"/>
      <c r="AV799" s="58" t="str" cm="1">
        <f t="array" ref="AV799">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799" s="57" t="str">
        <f>IF(CONTRATOS[[#This Row],[FISCAL DEMANDANTE]]="sem indicação",CONTRATOS[[#This Row],[FISCAL TECNICO]],CONTRATOS[[#This Row],[FISCAL DEMANDANTE]])</f>
        <v>Jose Nasareno de Macedo Silva</v>
      </c>
      <c r="AX799" s="540" t="str" cm="1">
        <f t="array" ref="AX79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799" s="58" t="str">
        <f>_xlfn.CONCAT(CONTRATOS[[#This Row],[ARP ou CONTRATO]],CONTRATOS[[#This Row],[N°ANO]])</f>
        <v>CONTRATO121/2024</v>
      </c>
      <c r="AZ799" s="293" t="str">
        <f>IF(ISNUMBER(FIND("8.666",AA799)),
"Nos termos da Portaria n° 3.615/2021-GP, a prorrogação de contratos administrativos deverá ser instaurada com antecedência mínima de 60 (sessenta) dias do término da vigência, mediante envio do respectivo expediente à SEADM, via SEI.",
IF(ISNUMBER(FIND("14.133",AA799)),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799" s="556"/>
    </row>
    <row r="800" spans="1:53" ht="60">
      <c r="A800" s="58" t="s">
        <v>52</v>
      </c>
      <c r="B800" s="57" t="s">
        <v>106</v>
      </c>
      <c r="C800" s="58">
        <v>2024</v>
      </c>
      <c r="D800" s="57" t="s">
        <v>3859</v>
      </c>
      <c r="E800" s="58" t="s">
        <v>3860</v>
      </c>
      <c r="F800" s="59" t="s">
        <v>3558</v>
      </c>
      <c r="G800" s="57" t="s">
        <v>1658</v>
      </c>
      <c r="H800" s="58" t="s">
        <v>132</v>
      </c>
      <c r="I800" s="60" t="s">
        <v>133</v>
      </c>
      <c r="J800" s="61">
        <v>45635</v>
      </c>
      <c r="K800" s="62" t="str">
        <f>TEXT(J800,"DD/MM/AA")</f>
        <v>09/12/24</v>
      </c>
      <c r="L800" s="61">
        <v>45635</v>
      </c>
      <c r="M800" s="63" t="str">
        <f>TEXT(L800,"DD/MM/AA")</f>
        <v>09/12/24</v>
      </c>
      <c r="N800" s="115">
        <f>_xlfn.DAYS(CONTRATOS[[#This Row],[TÉRMINO]],CONTRATOS[[#This Row],[INÍCIO]])</f>
        <v>0</v>
      </c>
      <c r="O800" s="62" t="str">
        <f ca="1">IF(ISBLANK(CONTRATOS[[#This Row],[TÉRMINO]]),"-",IF(ISNUMBER(CONTRATOS[[#This Row],[TÉRMINO]]),IF(CONTRATOS[[#This Row],[TÉRMINO]]&lt;TODAY(),"EXPIRADO",CONTRATOS[[#This Row],[TÉRMINO]]-TODAY()),"INDETERMINADO"))</f>
        <v>EXPIRADO</v>
      </c>
      <c r="P800" s="64" t="str">
        <f ca="1">IF(O800="EXPIRADO","EXPIRADO",(IF(O800&lt;=30,"INFERIOR A 30 DIAS",(IF(O800&lt;=60,"INFERIOR A 60 DIAS",(IF(O800&lt;=90,"INFERIOR A 90 DIAS",(IF(O800&lt;=120,"INFERIOR A 120 DIAS",(IF(O800&lt;150,"INFERIOR A 150 DIAS",(IF(O800=150,"150 DIAS","SUPERIOR A 150 DIAS")))))))))))))</f>
        <v>EXPIRADO</v>
      </c>
      <c r="Q800" s="62" t="str">
        <f ca="1">IF(CONTRATOS[[#This Row],[TÉRMINO]]="","VIGENTE",IF(CONTRATOS[[#This Row],[TÉRMINO]]&gt;=TODAY(),"VIGENTE","EXPIRADO"))</f>
        <v>EXPIRADO</v>
      </c>
      <c r="R800" s="72">
        <v>5672.69</v>
      </c>
      <c r="S800" s="65" t="s">
        <v>3303</v>
      </c>
      <c r="T800" s="66">
        <f>IF(LEFT(AY800,3)="ARP",
    0,
    IFERROR(VLOOKUP(AY800,'M.11 Contratos execução'!A:V,17,FALSE),0)
)</f>
        <v>0</v>
      </c>
      <c r="U800" s="58" t="s">
        <v>78</v>
      </c>
      <c r="V800" s="167" t="s">
        <v>4096</v>
      </c>
      <c r="W800" s="96" t="str" cm="1">
        <f t="array" ref="W80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800" s="96">
        <f>R800</f>
        <v>5672.69</v>
      </c>
      <c r="Y800" s="67"/>
      <c r="Z800" s="158"/>
      <c r="AA800" s="58" t="s">
        <v>81</v>
      </c>
      <c r="AB800" s="58"/>
      <c r="AC800" s="58" t="s">
        <v>66</v>
      </c>
      <c r="AD800" s="289" t="str">
        <f>IF(CONTRATOS[[#This Row],[DIAS_CONTRATO]]&lt;=1800,"PRAZO LEGAL",IF(CONTRATOS[[#This Row],[DIAS_CONTRATO]]&lt;=2130,"EXCEPCIONAL","EMERGENCIAL"))</f>
        <v>PRAZO LEGAL</v>
      </c>
      <c r="AE800" s="116" t="str">
        <f>YEAR(L800) &amp; " - " &amp; IF(MONTH(L800)&lt;=3, "1º Trimestre", IF(MONTH(L800)&lt;=6, "2º Trimestre", IF(MONTH(L800)&lt;=9, "3º Trimestre", IF(MONTH(L800)&lt;=12, "4º Trimestre"))))</f>
        <v>2024 - 4º Trimestre</v>
      </c>
      <c r="AF800" s="130">
        <f>CONTRATOS[[#This Row],[TÉRMINO]]-60</f>
        <v>45575</v>
      </c>
      <c r="AG800" s="116" t="str">
        <f>IF(Z800="","Sem informação", IF(Z800&lt;=AF800, "Dentro do prazo", "Fora do prazo"))</f>
        <v>Sem informação</v>
      </c>
      <c r="AH800" s="58"/>
      <c r="AJ800" s="58" t="s">
        <v>138</v>
      </c>
      <c r="AK800" s="58" t="s">
        <v>138</v>
      </c>
      <c r="AL800" s="58" t="s">
        <v>69</v>
      </c>
      <c r="AM800" s="58" t="s">
        <v>69</v>
      </c>
      <c r="AN800" s="58" t="s">
        <v>69</v>
      </c>
      <c r="AO80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00" s="143">
        <f ca="1">CONTRATOS[[#This Row],[TÉRMINO]]-TODAY()</f>
        <v>-539</v>
      </c>
      <c r="AQ800" s="58">
        <f>IF(YEAR(CONTRATOS[[#This Row],[TÉRMINO]])=2024,INT((MONTH(CONTRATOS[[#This Row],[TÉRMINO]])+2)/3),"")</f>
        <v>4</v>
      </c>
      <c r="AR800" s="58"/>
      <c r="AS800" s="58" t="str">
        <f ca="1">IF(TODAY()-AB800&gt;365,"Iniciar Processo de Reajuste","Aguardar anualidade")</f>
        <v>Iniciar Processo de Reajuste</v>
      </c>
      <c r="AT800" s="58" t="str">
        <f>_xlfn.CONCAT(TEXT(B800,"000"),"/",C800)</f>
        <v>122/2024</v>
      </c>
      <c r="AU800" s="58"/>
      <c r="AV800" s="58" t="str" cm="1">
        <f t="array" ref="AV800">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00" s="57" t="str">
        <f>IF(CONTRATOS[[#This Row],[FISCAL DEMANDANTE]]="sem indicação",CONTRATOS[[#This Row],[FISCAL TECNICO]],CONTRATOS[[#This Row],[FISCAL DEMANDANTE]])</f>
        <v>Jose Nasareno de Macedo Silva</v>
      </c>
      <c r="AX800" s="540" t="str" cm="1">
        <f t="array" ref="AX80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800" s="58" t="str">
        <f>_xlfn.CONCAT(CONTRATOS[[#This Row],[ARP ou CONTRATO]],CONTRATOS[[#This Row],[N°ANO]])</f>
        <v>CONTRATO122/2024</v>
      </c>
      <c r="AZ800" s="293" t="str">
        <f>IF(ISNUMBER(FIND("8.666",AA800)),
"Nos termos da Portaria n° 3.615/2021-GP, a prorrogação de contratos administrativos deverá ser instaurada com antecedência mínima de 60 (sessenta) dias do término da vigência, mediante envio do respectivo expediente à SEADM, via SEI.",
IF(ISNUMBER(FIND("14.133",AA800)),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00" s="556"/>
    </row>
    <row r="801" spans="1:53" ht="60">
      <c r="A801" s="58" t="s">
        <v>52</v>
      </c>
      <c r="B801" s="57" t="s">
        <v>841</v>
      </c>
      <c r="C801" s="58">
        <v>2024</v>
      </c>
      <c r="D801" s="57" t="s">
        <v>4097</v>
      </c>
      <c r="E801" s="58" t="s">
        <v>3310</v>
      </c>
      <c r="F801" s="59" t="s">
        <v>3558</v>
      </c>
      <c r="G801" s="57" t="s">
        <v>1658</v>
      </c>
      <c r="H801" s="58" t="s">
        <v>132</v>
      </c>
      <c r="I801" s="60" t="s">
        <v>133</v>
      </c>
      <c r="J801" s="61">
        <v>45636</v>
      </c>
      <c r="K801" s="62" t="str">
        <f>TEXT(J801,"DD/MM/AA")</f>
        <v>10/12/24</v>
      </c>
      <c r="L801" s="61">
        <v>45636</v>
      </c>
      <c r="M801" s="63" t="str">
        <f>TEXT(L801,"DD/MM/AA")</f>
        <v>10/12/24</v>
      </c>
      <c r="N801" s="115">
        <f>_xlfn.DAYS(CONTRATOS[[#This Row],[TÉRMINO]],CONTRATOS[[#This Row],[INÍCIO]])</f>
        <v>0</v>
      </c>
      <c r="O801" s="62" t="str">
        <f ca="1">IF(ISBLANK(CONTRATOS[[#This Row],[TÉRMINO]]),"-",IF(ISNUMBER(CONTRATOS[[#This Row],[TÉRMINO]]),IF(CONTRATOS[[#This Row],[TÉRMINO]]&lt;TODAY(),"EXPIRADO",CONTRATOS[[#This Row],[TÉRMINO]]-TODAY()),"INDETERMINADO"))</f>
        <v>EXPIRADO</v>
      </c>
      <c r="P801" s="64" t="str">
        <f ca="1">IF(O801="EXPIRADO","EXPIRADO",(IF(O801&lt;=30,"INFERIOR A 30 DIAS",(IF(O801&lt;=60,"INFERIOR A 60 DIAS",(IF(O801&lt;=90,"INFERIOR A 90 DIAS",(IF(O801&lt;=120,"INFERIOR A 120 DIAS",(IF(O801&lt;150,"INFERIOR A 150 DIAS",(IF(O801=150,"150 DIAS","SUPERIOR A 150 DIAS")))))))))))))</f>
        <v>EXPIRADO</v>
      </c>
      <c r="Q801" s="62" t="str">
        <f ca="1">IF(CONTRATOS[[#This Row],[TÉRMINO]]="","VIGENTE",IF(CONTRATOS[[#This Row],[TÉRMINO]]&gt;=TODAY(),"VIGENTE","EXPIRADO"))</f>
        <v>EXPIRADO</v>
      </c>
      <c r="R801" s="72">
        <v>2626.11</v>
      </c>
      <c r="S801" s="65" t="s">
        <v>3303</v>
      </c>
      <c r="T801" s="66">
        <f>IF(LEFT(AY801,3)="ARP",
    0,
    IFERROR(VLOOKUP(AY801,'M.11 Contratos execução'!A:V,17,FALSE),0)
)</f>
        <v>0</v>
      </c>
      <c r="U801" s="58" t="s">
        <v>78</v>
      </c>
      <c r="V801" s="167" t="s">
        <v>4098</v>
      </c>
      <c r="W801" s="96" t="str" cm="1">
        <f t="array" ref="W80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801" s="96">
        <f>R801</f>
        <v>2626.11</v>
      </c>
      <c r="Y801" s="67"/>
      <c r="Z801" s="158"/>
      <c r="AA801" s="58" t="s">
        <v>81</v>
      </c>
      <c r="AB801" s="58"/>
      <c r="AC801" s="58" t="s">
        <v>66</v>
      </c>
      <c r="AD801" s="289" t="str">
        <f>IF(CONTRATOS[[#This Row],[DIAS_CONTRATO]]&lt;=1800,"PRAZO LEGAL",IF(CONTRATOS[[#This Row],[DIAS_CONTRATO]]&lt;=2130,"EXCEPCIONAL","EMERGENCIAL"))</f>
        <v>PRAZO LEGAL</v>
      </c>
      <c r="AE801" s="116" t="str">
        <f>YEAR(L801) &amp; " - " &amp; IF(MONTH(L801)&lt;=3, "1º Trimestre", IF(MONTH(L801)&lt;=6, "2º Trimestre", IF(MONTH(L801)&lt;=9, "3º Trimestre", IF(MONTH(L801)&lt;=12, "4º Trimestre"))))</f>
        <v>2024 - 4º Trimestre</v>
      </c>
      <c r="AF801" s="130">
        <f>CONTRATOS[[#This Row],[TÉRMINO]]-60</f>
        <v>45576</v>
      </c>
      <c r="AG801" s="116" t="str">
        <f>IF(Z801="","Sem informação", IF(Z801&lt;=AF801, "Dentro do prazo", "Fora do prazo"))</f>
        <v>Sem informação</v>
      </c>
      <c r="AH801" s="58"/>
      <c r="AJ801" s="58" t="s">
        <v>138</v>
      </c>
      <c r="AK801" s="58" t="s">
        <v>138</v>
      </c>
      <c r="AL801" s="58" t="s">
        <v>69</v>
      </c>
      <c r="AM801" s="58" t="s">
        <v>69</v>
      </c>
      <c r="AN801" s="58" t="s">
        <v>69</v>
      </c>
      <c r="AO80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01" s="143">
        <f ca="1">CONTRATOS[[#This Row],[TÉRMINO]]-TODAY()</f>
        <v>-538</v>
      </c>
      <c r="AQ801" s="58">
        <f>IF(YEAR(CONTRATOS[[#This Row],[TÉRMINO]])=2024,INT((MONTH(CONTRATOS[[#This Row],[TÉRMINO]])+2)/3),"")</f>
        <v>4</v>
      </c>
      <c r="AR801" s="58"/>
      <c r="AS801" s="58" t="str">
        <f ca="1">IF(TODAY()-AB801&gt;365,"Iniciar Processo de Reajuste","Aguardar anualidade")</f>
        <v>Iniciar Processo de Reajuste</v>
      </c>
      <c r="AT801" s="58" t="str">
        <f>_xlfn.CONCAT(TEXT(B801,"000"),"/",C801)</f>
        <v>118/2024</v>
      </c>
      <c r="AU801" s="58"/>
      <c r="AV801" s="58" t="str" cm="1">
        <f t="array" ref="AV801">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01" s="57" t="str">
        <f>IF(CONTRATOS[[#This Row],[FISCAL DEMANDANTE]]="sem indicação",CONTRATOS[[#This Row],[FISCAL TECNICO]],CONTRATOS[[#This Row],[FISCAL DEMANDANTE]])</f>
        <v>Jose Nasareno de Macedo Silva</v>
      </c>
      <c r="AX801" s="540" t="str" cm="1">
        <f t="array" ref="AX80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801" s="58" t="str">
        <f>_xlfn.CONCAT(CONTRATOS[[#This Row],[ARP ou CONTRATO]],CONTRATOS[[#This Row],[N°ANO]])</f>
        <v>CONTRATO118/2024</v>
      </c>
      <c r="AZ801" s="293" t="str">
        <f>IF(ISNUMBER(FIND("8.666",AA801)),
"Nos termos da Portaria n° 3.615/2021-GP, a prorrogação de contratos administrativos deverá ser instaurada com antecedência mínima de 60 (sessenta) dias do término da vigência, mediante envio do respectivo expediente à SEADM, via SEI.",
IF(ISNUMBER(FIND("14.133",AA801)),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01" s="556"/>
    </row>
    <row r="802" spans="1:53" ht="60">
      <c r="A802" s="58" t="s">
        <v>52</v>
      </c>
      <c r="B802" s="57" t="s">
        <v>4099</v>
      </c>
      <c r="C802" s="58">
        <v>2024</v>
      </c>
      <c r="D802" s="57" t="s">
        <v>4100</v>
      </c>
      <c r="E802" s="58" t="s">
        <v>4101</v>
      </c>
      <c r="F802" s="59" t="s">
        <v>3558</v>
      </c>
      <c r="G802" s="57" t="s">
        <v>1658</v>
      </c>
      <c r="H802" s="58" t="s">
        <v>132</v>
      </c>
      <c r="I802" s="60" t="s">
        <v>133</v>
      </c>
      <c r="J802" s="61">
        <v>45637</v>
      </c>
      <c r="K802" s="62"/>
      <c r="L802" s="61">
        <v>45637</v>
      </c>
      <c r="M802" s="63" t="str">
        <f>TEXT(L802,"DD/MM/AA")</f>
        <v>11/12/24</v>
      </c>
      <c r="N802" s="115">
        <f>_xlfn.DAYS(CONTRATOS[[#This Row],[TÉRMINO]],CONTRATOS[[#This Row],[INÍCIO]])</f>
        <v>0</v>
      </c>
      <c r="O802" s="62" t="str">
        <f ca="1">IF(ISBLANK(CONTRATOS[[#This Row],[TÉRMINO]]),"-",IF(ISNUMBER(CONTRATOS[[#This Row],[TÉRMINO]]),IF(CONTRATOS[[#This Row],[TÉRMINO]]&lt;TODAY(),"EXPIRADO",CONTRATOS[[#This Row],[TÉRMINO]]-TODAY()),"INDETERMINADO"))</f>
        <v>EXPIRADO</v>
      </c>
      <c r="P802" s="64" t="str">
        <f ca="1">IF(O802="EXPIRADO","EXPIRADO",(IF(O802&lt;=30,"INFERIOR A 30 DIAS",(IF(O802&lt;=60,"INFERIOR A 60 DIAS",(IF(O802&lt;=90,"INFERIOR A 90 DIAS",(IF(O802&lt;=120,"INFERIOR A 120 DIAS",(IF(O802&lt;150,"INFERIOR A 150 DIAS",(IF(O802=150,"150 DIAS","SUPERIOR A 150 DIAS")))))))))))))</f>
        <v>EXPIRADO</v>
      </c>
      <c r="Q802" s="62" t="str">
        <f ca="1">IF(CONTRATOS[[#This Row],[TÉRMINO]]="","VIGENTE",IF(CONTRATOS[[#This Row],[TÉRMINO]]&gt;=TODAY(),"VIGENTE","EXPIRADO"))</f>
        <v>EXPIRADO</v>
      </c>
      <c r="R802" s="72">
        <v>1201.43</v>
      </c>
      <c r="S802" s="65" t="s">
        <v>3303</v>
      </c>
      <c r="T802" s="66">
        <f>IF(LEFT(AY802,3)="ARP",
    0,
    IFERROR(VLOOKUP(AY802,'M.11 Contratos execução'!A:V,17,FALSE),0)
)</f>
        <v>0</v>
      </c>
      <c r="U802" s="58" t="s">
        <v>78</v>
      </c>
      <c r="V802" s="167" t="s">
        <v>4102</v>
      </c>
      <c r="W802" s="96" t="str" cm="1">
        <f t="array" ref="W80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802" s="96">
        <f>R802</f>
        <v>1201.43</v>
      </c>
      <c r="Y802" s="67"/>
      <c r="Z802" s="158"/>
      <c r="AA802" s="58" t="s">
        <v>81</v>
      </c>
      <c r="AB802" s="58"/>
      <c r="AC802" s="58" t="s">
        <v>66</v>
      </c>
      <c r="AD802" s="289" t="str">
        <f>IF(CONTRATOS[[#This Row],[DIAS_CONTRATO]]&lt;=1800,"PRAZO LEGAL",IF(CONTRATOS[[#This Row],[DIAS_CONTRATO]]&lt;=2130,"EXCEPCIONAL","EMERGENCIAL"))</f>
        <v>PRAZO LEGAL</v>
      </c>
      <c r="AE802" s="116" t="str">
        <f>YEAR(L802) &amp; " - " &amp; IF(MONTH(L802)&lt;=3, "1º Trimestre", IF(MONTH(L802)&lt;=6, "2º Trimestre", IF(MONTH(L802)&lt;=9, "3º Trimestre", IF(MONTH(L802)&lt;=12, "4º Trimestre"))))</f>
        <v>2024 - 4º Trimestre</v>
      </c>
      <c r="AF802" s="130">
        <f>CONTRATOS[[#This Row],[TÉRMINO]]-60</f>
        <v>45577</v>
      </c>
      <c r="AG802" s="116" t="str">
        <f>IF(Z802="","Sem informação", IF(Z802&lt;=AF802, "Dentro do prazo", "Fora do prazo"))</f>
        <v>Sem informação</v>
      </c>
      <c r="AH802" s="58"/>
      <c r="AJ802" s="58" t="s">
        <v>138</v>
      </c>
      <c r="AK802" s="58" t="s">
        <v>138</v>
      </c>
      <c r="AL802" s="58" t="s">
        <v>69</v>
      </c>
      <c r="AM802" s="58" t="s">
        <v>69</v>
      </c>
      <c r="AN802" s="58" t="s">
        <v>69</v>
      </c>
      <c r="AO80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02" s="143">
        <f ca="1">CONTRATOS[[#This Row],[TÉRMINO]]-TODAY()</f>
        <v>-537</v>
      </c>
      <c r="AQ802" s="58">
        <f>IF(YEAR(CONTRATOS[[#This Row],[TÉRMINO]])=2024,INT((MONTH(CONTRATOS[[#This Row],[TÉRMINO]])+2)/3),"")</f>
        <v>4</v>
      </c>
      <c r="AR802" s="58"/>
      <c r="AS802" s="58" t="str">
        <f ca="1">IF(TODAY()-AB802&gt;365,"Iniciar Processo de Reajuste","Aguardar anualidade")</f>
        <v>Iniciar Processo de Reajuste</v>
      </c>
      <c r="AT802" s="58" t="str">
        <f>_xlfn.CONCAT(TEXT(B802,"000"),"/",C802)</f>
        <v>119/2024</v>
      </c>
      <c r="AU802" s="58"/>
      <c r="AV802" s="58" t="str" cm="1">
        <f t="array" ref="AV802">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02" s="57" t="str">
        <f>IF(CONTRATOS[[#This Row],[FISCAL DEMANDANTE]]="sem indicação",CONTRATOS[[#This Row],[FISCAL TECNICO]],CONTRATOS[[#This Row],[FISCAL DEMANDANTE]])</f>
        <v>Jose Nasareno de Macedo Silva</v>
      </c>
      <c r="AX802" s="540" t="str" cm="1">
        <f t="array" ref="AX80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802" s="58" t="str">
        <f>_xlfn.CONCAT(CONTRATOS[[#This Row],[ARP ou CONTRATO]],CONTRATOS[[#This Row],[N°ANO]])</f>
        <v>CONTRATO119/2024</v>
      </c>
      <c r="AZ802" s="293" t="str">
        <f>IF(ISNUMBER(FIND("8.666",AA802)),
"Nos termos da Portaria n° 3.615/2021-GP, a prorrogação de contratos administrativos deverá ser instaurada com antecedência mínima de 60 (sessenta) dias do término da vigência, mediante envio do respectivo expediente à SEADM, via SEI.",
IF(ISNUMBER(FIND("14.133",AA802)),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02" s="556"/>
    </row>
    <row r="803" spans="1:53" ht="60">
      <c r="A803" s="58" t="s">
        <v>52</v>
      </c>
      <c r="B803" s="57" t="s">
        <v>943</v>
      </c>
      <c r="C803" s="58">
        <v>2024</v>
      </c>
      <c r="D803" s="57" t="s">
        <v>4103</v>
      </c>
      <c r="E803" s="58" t="s">
        <v>4066</v>
      </c>
      <c r="F803" s="59" t="s">
        <v>3558</v>
      </c>
      <c r="G803" s="57" t="s">
        <v>1658</v>
      </c>
      <c r="H803" s="58" t="s">
        <v>132</v>
      </c>
      <c r="I803" s="60" t="s">
        <v>133</v>
      </c>
      <c r="J803" s="61">
        <v>45635</v>
      </c>
      <c r="K803" s="62" t="str">
        <f>TEXT(J803,"DD/MM/AA")</f>
        <v>09/12/24</v>
      </c>
      <c r="L803" s="61">
        <v>45635</v>
      </c>
      <c r="M803" s="63" t="str">
        <f>TEXT(L803,"DD/MM/AA")</f>
        <v>09/12/24</v>
      </c>
      <c r="N803" s="115">
        <f>_xlfn.DAYS(CONTRATOS[[#This Row],[TÉRMINO]],CONTRATOS[[#This Row],[INÍCIO]])</f>
        <v>0</v>
      </c>
      <c r="O803" s="62" t="str">
        <f ca="1">IF(ISBLANK(CONTRATOS[[#This Row],[TÉRMINO]]),"-",IF(ISNUMBER(CONTRATOS[[#This Row],[TÉRMINO]]),IF(CONTRATOS[[#This Row],[TÉRMINO]]&lt;TODAY(),"EXPIRADO",CONTRATOS[[#This Row],[TÉRMINO]]-TODAY()),"INDETERMINADO"))</f>
        <v>EXPIRADO</v>
      </c>
      <c r="P803" s="64" t="str">
        <f ca="1">IF(O803="EXPIRADO","EXPIRADO",(IF(O803&lt;=30,"INFERIOR A 30 DIAS",(IF(O803&lt;=60,"INFERIOR A 60 DIAS",(IF(O803&lt;=90,"INFERIOR A 90 DIAS",(IF(O803&lt;=120,"INFERIOR A 120 DIAS",(IF(O803&lt;150,"INFERIOR A 150 DIAS",(IF(O803=150,"150 DIAS","SUPERIOR A 150 DIAS")))))))))))))</f>
        <v>EXPIRADO</v>
      </c>
      <c r="Q803" s="62" t="str">
        <f ca="1">IF(CONTRATOS[[#This Row],[TÉRMINO]]="","VIGENTE",IF(CONTRATOS[[#This Row],[TÉRMINO]]&gt;=TODAY(),"VIGENTE","EXPIRADO"))</f>
        <v>EXPIRADO</v>
      </c>
      <c r="R803" s="72">
        <v>8996.41</v>
      </c>
      <c r="S803" s="65" t="s">
        <v>3303</v>
      </c>
      <c r="T803" s="66">
        <f>IF(LEFT(AY803,3)="ARP",
    0,
    IFERROR(VLOOKUP(AY803,'M.11 Contratos execução'!A:V,17,FALSE),0)
)</f>
        <v>0</v>
      </c>
      <c r="U803" s="58" t="s">
        <v>78</v>
      </c>
      <c r="V803" s="167" t="s">
        <v>4104</v>
      </c>
      <c r="W803" s="96" t="str" cm="1">
        <f t="array" ref="W80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803" s="96">
        <f>R803</f>
        <v>8996.41</v>
      </c>
      <c r="Y803" s="67"/>
      <c r="Z803" s="158"/>
      <c r="AA803" s="58" t="s">
        <v>81</v>
      </c>
      <c r="AB803" s="58"/>
      <c r="AC803" s="58" t="s">
        <v>66</v>
      </c>
      <c r="AD803" s="289" t="str">
        <f>IF(CONTRATOS[[#This Row],[DIAS_CONTRATO]]&lt;=1800,"PRAZO LEGAL",IF(CONTRATOS[[#This Row],[DIAS_CONTRATO]]&lt;=2130,"EXCEPCIONAL","EMERGENCIAL"))</f>
        <v>PRAZO LEGAL</v>
      </c>
      <c r="AE803" s="116" t="str">
        <f>YEAR(L803) &amp; " - " &amp; IF(MONTH(L803)&lt;=3, "1º Trimestre", IF(MONTH(L803)&lt;=6, "2º Trimestre", IF(MONTH(L803)&lt;=9, "3º Trimestre", IF(MONTH(L803)&lt;=12, "4º Trimestre"))))</f>
        <v>2024 - 4º Trimestre</v>
      </c>
      <c r="AF803" s="130">
        <f>CONTRATOS[[#This Row],[TÉRMINO]]-60</f>
        <v>45575</v>
      </c>
      <c r="AG803" s="116" t="str">
        <f>IF(Z803="","Sem informação", IF(Z803&lt;=AF803, "Dentro do prazo", "Fora do prazo"))</f>
        <v>Sem informação</v>
      </c>
      <c r="AH803" s="58"/>
      <c r="AJ803" s="58" t="s">
        <v>138</v>
      </c>
      <c r="AK803" s="58" t="s">
        <v>138</v>
      </c>
      <c r="AL803" s="58" t="s">
        <v>69</v>
      </c>
      <c r="AM803" s="58" t="s">
        <v>69</v>
      </c>
      <c r="AN803" s="58" t="s">
        <v>69</v>
      </c>
      <c r="AO80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03" s="143">
        <f ca="1">CONTRATOS[[#This Row],[TÉRMINO]]-TODAY()</f>
        <v>-539</v>
      </c>
      <c r="AQ803" s="58">
        <f>IF(YEAR(CONTRATOS[[#This Row],[TÉRMINO]])=2024,INT((MONTH(CONTRATOS[[#This Row],[TÉRMINO]])+2)/3),"")</f>
        <v>4</v>
      </c>
      <c r="AR803" s="58"/>
      <c r="AS803" s="58" t="str">
        <f ca="1">IF(TODAY()-AB803&gt;365,"Iniciar Processo de Reajuste","Aguardar anualidade")</f>
        <v>Iniciar Processo de Reajuste</v>
      </c>
      <c r="AT803" s="58" t="str">
        <f>_xlfn.CONCAT(TEXT(B803,"000"),"/",C803)</f>
        <v>125/2024</v>
      </c>
      <c r="AU803" s="58"/>
      <c r="AV803" s="58" t="str" cm="1">
        <f t="array" ref="AV803">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03" s="57" t="str">
        <f>IF(CONTRATOS[[#This Row],[FISCAL DEMANDANTE]]="sem indicação",CONTRATOS[[#This Row],[FISCAL TECNICO]],CONTRATOS[[#This Row],[FISCAL DEMANDANTE]])</f>
        <v>Jose Nasareno de Macedo Silva</v>
      </c>
      <c r="AX803" s="540" t="str" cm="1">
        <f t="array" ref="AX80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803" s="58" t="str">
        <f>_xlfn.CONCAT(CONTRATOS[[#This Row],[ARP ou CONTRATO]],CONTRATOS[[#This Row],[N°ANO]])</f>
        <v>CONTRATO125/2024</v>
      </c>
      <c r="AZ803" s="293" t="str">
        <f>IF(ISNUMBER(FIND("8.666",AA803)),
"Nos termos da Portaria n° 3.615/2021-GP, a prorrogação de contratos administrativos deverá ser instaurada com antecedência mínima de 60 (sessenta) dias do término da vigência, mediante envio do respectivo expediente à SEADM, via SEI.",
IF(ISNUMBER(FIND("14.133",AA803)),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03" s="556"/>
    </row>
    <row r="804" spans="1:53" ht="60">
      <c r="A804" s="58" t="s">
        <v>52</v>
      </c>
      <c r="B804" s="57" t="s">
        <v>965</v>
      </c>
      <c r="C804" s="58">
        <v>2024</v>
      </c>
      <c r="D804" s="57" t="s">
        <v>4105</v>
      </c>
      <c r="E804" s="58" t="s">
        <v>4106</v>
      </c>
      <c r="F804" s="59" t="s">
        <v>3558</v>
      </c>
      <c r="G804" s="57" t="s">
        <v>1658</v>
      </c>
      <c r="H804" s="58" t="s">
        <v>132</v>
      </c>
      <c r="I804" s="60" t="s">
        <v>133</v>
      </c>
      <c r="J804" s="61">
        <v>45635</v>
      </c>
      <c r="K804" s="62"/>
      <c r="L804" s="61">
        <v>45635</v>
      </c>
      <c r="M804" s="63" t="str">
        <f>TEXT(L804,"DD/MM/AA")</f>
        <v>09/12/24</v>
      </c>
      <c r="N804" s="115">
        <f>_xlfn.DAYS(CONTRATOS[[#This Row],[TÉRMINO]],CONTRATOS[[#This Row],[INÍCIO]])</f>
        <v>0</v>
      </c>
      <c r="O804" s="62" t="str">
        <f ca="1">IF(ISBLANK(CONTRATOS[[#This Row],[TÉRMINO]]),"-",IF(ISNUMBER(CONTRATOS[[#This Row],[TÉRMINO]]),IF(CONTRATOS[[#This Row],[TÉRMINO]]&lt;TODAY(),"EXPIRADO",CONTRATOS[[#This Row],[TÉRMINO]]-TODAY()),"INDETERMINADO"))</f>
        <v>EXPIRADO</v>
      </c>
      <c r="P804" s="64" t="str">
        <f ca="1">IF(O804="EXPIRADO","EXPIRADO",(IF(O804&lt;=30,"INFERIOR A 30 DIAS",(IF(O804&lt;=60,"INFERIOR A 60 DIAS",(IF(O804&lt;=90,"INFERIOR A 90 DIAS",(IF(O804&lt;=120,"INFERIOR A 120 DIAS",(IF(O804&lt;150,"INFERIOR A 150 DIAS",(IF(O804=150,"150 DIAS","SUPERIOR A 150 DIAS")))))))))))))</f>
        <v>EXPIRADO</v>
      </c>
      <c r="Q804" s="62" t="str">
        <f ca="1">IF(CONTRATOS[[#This Row],[TÉRMINO]]="","VIGENTE",IF(CONTRATOS[[#This Row],[TÉRMINO]]&gt;=TODAY(),"VIGENTE","EXPIRADO"))</f>
        <v>EXPIRADO</v>
      </c>
      <c r="R804" s="72">
        <v>74.37</v>
      </c>
      <c r="S804" s="65" t="s">
        <v>3303</v>
      </c>
      <c r="T804" s="66">
        <f>IF(LEFT(AY804,3)="ARP",
    0,
    IFERROR(VLOOKUP(AY804,'M.11 Contratos execução'!A:V,17,FALSE),0)
)</f>
        <v>0</v>
      </c>
      <c r="U804" s="58" t="s">
        <v>78</v>
      </c>
      <c r="V804" s="167" t="s">
        <v>4107</v>
      </c>
      <c r="W804" s="96" t="str" cm="1">
        <f t="array" ref="W80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804" s="96">
        <f>R804</f>
        <v>74.37</v>
      </c>
      <c r="Y804" s="67"/>
      <c r="Z804" s="158"/>
      <c r="AA804" s="58" t="s">
        <v>81</v>
      </c>
      <c r="AB804" s="58"/>
      <c r="AC804" s="58" t="s">
        <v>66</v>
      </c>
      <c r="AD804" s="289" t="str">
        <f>IF(CONTRATOS[[#This Row],[DIAS_CONTRATO]]&lt;=1800,"PRAZO LEGAL",IF(CONTRATOS[[#This Row],[DIAS_CONTRATO]]&lt;=2130,"EXCEPCIONAL","EMERGENCIAL"))</f>
        <v>PRAZO LEGAL</v>
      </c>
      <c r="AE804" s="116" t="str">
        <f>YEAR(L804) &amp; " - " &amp; IF(MONTH(L804)&lt;=3, "1º Trimestre", IF(MONTH(L804)&lt;=6, "2º Trimestre", IF(MONTH(L804)&lt;=9, "3º Trimestre", IF(MONTH(L804)&lt;=12, "4º Trimestre"))))</f>
        <v>2024 - 4º Trimestre</v>
      </c>
      <c r="AF804" s="130">
        <f>CONTRATOS[[#This Row],[TÉRMINO]]-60</f>
        <v>45575</v>
      </c>
      <c r="AG804" s="116" t="str">
        <f>IF(Z804="","Sem informação", IF(Z804&lt;=AF804, "Dentro do prazo", "Fora do prazo"))</f>
        <v>Sem informação</v>
      </c>
      <c r="AH804" s="58"/>
      <c r="AJ804" s="58" t="s">
        <v>138</v>
      </c>
      <c r="AK804" s="58" t="s">
        <v>138</v>
      </c>
      <c r="AL804" s="58" t="s">
        <v>69</v>
      </c>
      <c r="AM804" s="58" t="s">
        <v>69</v>
      </c>
      <c r="AN804" s="58" t="s">
        <v>69</v>
      </c>
      <c r="AO80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04" s="143">
        <f ca="1">CONTRATOS[[#This Row],[TÉRMINO]]-TODAY()</f>
        <v>-539</v>
      </c>
      <c r="AQ804" s="58">
        <f>IF(YEAR(CONTRATOS[[#This Row],[TÉRMINO]])=2024,INT((MONTH(CONTRATOS[[#This Row],[TÉRMINO]])+2)/3),"")</f>
        <v>4</v>
      </c>
      <c r="AR804" s="58"/>
      <c r="AS804" s="58" t="str">
        <f ca="1">IF(TODAY()-AB804&gt;365,"Iniciar Processo de Reajuste","Aguardar anualidade")</f>
        <v>Iniciar Processo de Reajuste</v>
      </c>
      <c r="AT804" s="58" t="str">
        <f>_xlfn.CONCAT(TEXT(B804,"000"),"/",C804)</f>
        <v>126/2024</v>
      </c>
      <c r="AU804" s="58"/>
      <c r="AV804" s="58" t="str" cm="1">
        <f t="array" ref="AV804">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04" s="57" t="str">
        <f>IF(CONTRATOS[[#This Row],[FISCAL DEMANDANTE]]="sem indicação",CONTRATOS[[#This Row],[FISCAL TECNICO]],CONTRATOS[[#This Row],[FISCAL DEMANDANTE]])</f>
        <v>Jose Nasareno de Macedo Silva</v>
      </c>
      <c r="AX804" s="540" t="str" cm="1">
        <f t="array" ref="AX80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804" s="58" t="str">
        <f>_xlfn.CONCAT(CONTRATOS[[#This Row],[ARP ou CONTRATO]],CONTRATOS[[#This Row],[N°ANO]])</f>
        <v>CONTRATO126/2024</v>
      </c>
      <c r="AZ804" s="293" t="str">
        <f>IF(ISNUMBER(FIND("8.666",AA804)),
"Nos termos da Portaria n° 3.615/2021-GP, a prorrogação de contratos administrativos deverá ser instaurada com antecedência mínima de 60 (sessenta) dias do término da vigência, mediante envio do respectivo expediente à SEADM, via SEI.",
IF(ISNUMBER(FIND("14.133",AA804)),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04" s="556"/>
    </row>
    <row r="805" spans="1:53" ht="60">
      <c r="A805" s="58" t="s">
        <v>52</v>
      </c>
      <c r="B805" s="57" t="s">
        <v>1682</v>
      </c>
      <c r="C805" s="58">
        <v>2024</v>
      </c>
      <c r="D805" s="57" t="s">
        <v>4108</v>
      </c>
      <c r="E805" s="58" t="s">
        <v>3847</v>
      </c>
      <c r="F805" s="59" t="s">
        <v>3558</v>
      </c>
      <c r="G805" s="57" t="s">
        <v>1658</v>
      </c>
      <c r="H805" s="58" t="s">
        <v>132</v>
      </c>
      <c r="I805" s="60" t="s">
        <v>133</v>
      </c>
      <c r="J805" s="61">
        <v>45636</v>
      </c>
      <c r="K805" s="62"/>
      <c r="L805" s="61">
        <v>45636</v>
      </c>
      <c r="M805" s="63" t="str">
        <f>TEXT(L805,"DD/MM/AA")</f>
        <v>10/12/24</v>
      </c>
      <c r="N805" s="115">
        <f>_xlfn.DAYS(CONTRATOS[[#This Row],[TÉRMINO]],CONTRATOS[[#This Row],[INÍCIO]])</f>
        <v>0</v>
      </c>
      <c r="O805" s="62" t="str">
        <f ca="1">IF(ISBLANK(CONTRATOS[[#This Row],[TÉRMINO]]),"-",IF(ISNUMBER(CONTRATOS[[#This Row],[TÉRMINO]]),IF(CONTRATOS[[#This Row],[TÉRMINO]]&lt;TODAY(),"EXPIRADO",CONTRATOS[[#This Row],[TÉRMINO]]-TODAY()),"INDETERMINADO"))</f>
        <v>EXPIRADO</v>
      </c>
      <c r="P805" s="64" t="str">
        <f ca="1">IF(O805="EXPIRADO","EXPIRADO",(IF(O805&lt;=30,"INFERIOR A 30 DIAS",(IF(O805&lt;=60,"INFERIOR A 60 DIAS",(IF(O805&lt;=90,"INFERIOR A 90 DIAS",(IF(O805&lt;=120,"INFERIOR A 120 DIAS",(IF(O805&lt;150,"INFERIOR A 150 DIAS",(IF(O805=150,"150 DIAS","SUPERIOR A 150 DIAS")))))))))))))</f>
        <v>EXPIRADO</v>
      </c>
      <c r="Q805" s="62" t="str">
        <f ca="1">IF(CONTRATOS[[#This Row],[TÉRMINO]]="","VIGENTE",IF(CONTRATOS[[#This Row],[TÉRMINO]]&gt;=TODAY(),"VIGENTE","EXPIRADO"))</f>
        <v>EXPIRADO</v>
      </c>
      <c r="R805" s="72">
        <v>3279.12</v>
      </c>
      <c r="S805" s="65" t="s">
        <v>3303</v>
      </c>
      <c r="T805" s="66">
        <f>IF(LEFT(AY805,3)="ARP",
    0,
    IFERROR(VLOOKUP(AY805,'M.11 Contratos execução'!A:V,17,FALSE),0)
)</f>
        <v>0</v>
      </c>
      <c r="U805" s="58" t="s">
        <v>78</v>
      </c>
      <c r="V805" s="167" t="s">
        <v>4109</v>
      </c>
      <c r="W805" s="96" t="str" cm="1">
        <f t="array" ref="W80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805" s="96">
        <f>R805</f>
        <v>3279.12</v>
      </c>
      <c r="Y805" s="67"/>
      <c r="Z805" s="158"/>
      <c r="AA805" s="58" t="s">
        <v>81</v>
      </c>
      <c r="AB805" s="58"/>
      <c r="AC805" s="58" t="s">
        <v>66</v>
      </c>
      <c r="AD805" s="289" t="str">
        <f>IF(CONTRATOS[[#This Row],[DIAS_CONTRATO]]&lt;=1800,"PRAZO LEGAL",IF(CONTRATOS[[#This Row],[DIAS_CONTRATO]]&lt;=2130,"EXCEPCIONAL","EMERGENCIAL"))</f>
        <v>PRAZO LEGAL</v>
      </c>
      <c r="AE805" s="116" t="str">
        <f>YEAR(L805) &amp; " - " &amp; IF(MONTH(L805)&lt;=3, "1º Trimestre", IF(MONTH(L805)&lt;=6, "2º Trimestre", IF(MONTH(L805)&lt;=9, "3º Trimestre", IF(MONTH(L805)&lt;=12, "4º Trimestre"))))</f>
        <v>2024 - 4º Trimestre</v>
      </c>
      <c r="AF805" s="130">
        <f>CONTRATOS[[#This Row],[TÉRMINO]]-60</f>
        <v>45576</v>
      </c>
      <c r="AG805" s="116" t="str">
        <f>IF(Z805="","Sem informação", IF(Z805&lt;=AF805, "Dentro do prazo", "Fora do prazo"))</f>
        <v>Sem informação</v>
      </c>
      <c r="AH805" s="58"/>
      <c r="AJ805" s="58" t="s">
        <v>138</v>
      </c>
      <c r="AK805" s="58" t="s">
        <v>138</v>
      </c>
      <c r="AL805" s="58" t="s">
        <v>69</v>
      </c>
      <c r="AM805" s="58" t="s">
        <v>69</v>
      </c>
      <c r="AN805" s="58" t="s">
        <v>69</v>
      </c>
      <c r="AO80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05" s="143">
        <f ca="1">CONTRATOS[[#This Row],[TÉRMINO]]-TODAY()</f>
        <v>-538</v>
      </c>
      <c r="AQ805" s="58">
        <f>IF(YEAR(CONTRATOS[[#This Row],[TÉRMINO]])=2024,INT((MONTH(CONTRATOS[[#This Row],[TÉRMINO]])+2)/3),"")</f>
        <v>4</v>
      </c>
      <c r="AR805" s="58"/>
      <c r="AS805" s="58" t="str">
        <f ca="1">IF(TODAY()-AB805&gt;365,"Iniciar Processo de Reajuste","Aguardar anualidade")</f>
        <v>Iniciar Processo de Reajuste</v>
      </c>
      <c r="AT805" s="58" t="str">
        <f>_xlfn.CONCAT(TEXT(B805,"000"),"/",C805)</f>
        <v>127/2024</v>
      </c>
      <c r="AU805" s="58"/>
      <c r="AV805" s="58" t="str" cm="1">
        <f t="array" ref="AV805">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05" s="57" t="str">
        <f>IF(CONTRATOS[[#This Row],[FISCAL DEMANDANTE]]="sem indicação",CONTRATOS[[#This Row],[FISCAL TECNICO]],CONTRATOS[[#This Row],[FISCAL DEMANDANTE]])</f>
        <v>Jose Nasareno de Macedo Silva</v>
      </c>
      <c r="AX805" s="540" t="str" cm="1">
        <f t="array" ref="AX80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805" s="58" t="str">
        <f>_xlfn.CONCAT(CONTRATOS[[#This Row],[ARP ou CONTRATO]],CONTRATOS[[#This Row],[N°ANO]])</f>
        <v>CONTRATO127/2024</v>
      </c>
      <c r="AZ805" s="293" t="str">
        <f>IF(ISNUMBER(FIND("8.666",AA805)),
"Nos termos da Portaria n° 3.615/2021-GP, a prorrogação de contratos administrativos deverá ser instaurada com antecedência mínima de 60 (sessenta) dias do término da vigência, mediante envio do respectivo expediente à SEADM, via SEI.",
IF(ISNUMBER(FIND("14.133",AA805)),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05" s="556"/>
    </row>
    <row r="806" spans="1:53" ht="60">
      <c r="A806" s="58" t="s">
        <v>52</v>
      </c>
      <c r="B806" s="57" t="s">
        <v>1674</v>
      </c>
      <c r="C806" s="58">
        <v>2024</v>
      </c>
      <c r="D806" s="57" t="s">
        <v>4110</v>
      </c>
      <c r="E806" s="58" t="s">
        <v>4111</v>
      </c>
      <c r="F806" s="59" t="s">
        <v>3558</v>
      </c>
      <c r="G806" s="57" t="s">
        <v>1658</v>
      </c>
      <c r="H806" s="58" t="s">
        <v>132</v>
      </c>
      <c r="I806" s="60" t="s">
        <v>133</v>
      </c>
      <c r="J806" s="61">
        <v>45642</v>
      </c>
      <c r="K806" s="62"/>
      <c r="L806" s="61">
        <v>45642</v>
      </c>
      <c r="M806" s="63" t="str">
        <f>TEXT(L806,"DD/MM/AA")</f>
        <v>16/12/24</v>
      </c>
      <c r="N806" s="115">
        <f>_xlfn.DAYS(CONTRATOS[[#This Row],[TÉRMINO]],CONTRATOS[[#This Row],[INÍCIO]])</f>
        <v>0</v>
      </c>
      <c r="O806" s="62" t="str">
        <f ca="1">IF(ISBLANK(CONTRATOS[[#This Row],[TÉRMINO]]),"-",IF(ISNUMBER(CONTRATOS[[#This Row],[TÉRMINO]]),IF(CONTRATOS[[#This Row],[TÉRMINO]]&lt;TODAY(),"EXPIRADO",CONTRATOS[[#This Row],[TÉRMINO]]-TODAY()),"INDETERMINADO"))</f>
        <v>EXPIRADO</v>
      </c>
      <c r="P806" s="64" t="str">
        <f ca="1">IF(O806="EXPIRADO","EXPIRADO",(IF(O806&lt;=30,"INFERIOR A 30 DIAS",(IF(O806&lt;=60,"INFERIOR A 60 DIAS",(IF(O806&lt;=90,"INFERIOR A 90 DIAS",(IF(O806&lt;=120,"INFERIOR A 120 DIAS",(IF(O806&lt;150,"INFERIOR A 150 DIAS",(IF(O806=150,"150 DIAS","SUPERIOR A 150 DIAS")))))))))))))</f>
        <v>EXPIRADO</v>
      </c>
      <c r="Q806" s="62" t="str">
        <f ca="1">IF(CONTRATOS[[#This Row],[TÉRMINO]]="","VIGENTE",IF(CONTRATOS[[#This Row],[TÉRMINO]]&gt;=TODAY(),"VIGENTE","EXPIRADO"))</f>
        <v>EXPIRADO</v>
      </c>
      <c r="R806" s="72">
        <v>1567.9</v>
      </c>
      <c r="S806" s="65" t="s">
        <v>3303</v>
      </c>
      <c r="T806" s="66">
        <f>IF(LEFT(AY806,3)="ARP",
    0,
    IFERROR(VLOOKUP(AY806,'M.11 Contratos execução'!A:V,17,FALSE),0)
)</f>
        <v>0</v>
      </c>
      <c r="U806" s="58" t="s">
        <v>78</v>
      </c>
      <c r="V806" s="167" t="s">
        <v>4112</v>
      </c>
      <c r="W806" s="96" t="str" cm="1">
        <f t="array" ref="W80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806" s="96">
        <f>R806</f>
        <v>1567.9</v>
      </c>
      <c r="Y806" s="67"/>
      <c r="Z806" s="158"/>
      <c r="AA806" s="58" t="s">
        <v>81</v>
      </c>
      <c r="AB806" s="58"/>
      <c r="AC806" s="58" t="s">
        <v>66</v>
      </c>
      <c r="AD806" s="289" t="str">
        <f>IF(CONTRATOS[[#This Row],[DIAS_CONTRATO]]&lt;=1800,"PRAZO LEGAL",IF(CONTRATOS[[#This Row],[DIAS_CONTRATO]]&lt;=2130,"EXCEPCIONAL","EMERGENCIAL"))</f>
        <v>PRAZO LEGAL</v>
      </c>
      <c r="AE806" s="116" t="str">
        <f>YEAR(L806) &amp; " - " &amp; IF(MONTH(L806)&lt;=3, "1º Trimestre", IF(MONTH(L806)&lt;=6, "2º Trimestre", IF(MONTH(L806)&lt;=9, "3º Trimestre", IF(MONTH(L806)&lt;=12, "4º Trimestre"))))</f>
        <v>2024 - 4º Trimestre</v>
      </c>
      <c r="AF806" s="130">
        <f>CONTRATOS[[#This Row],[TÉRMINO]]-60</f>
        <v>45582</v>
      </c>
      <c r="AG806" s="116" t="str">
        <f>IF(Z806="","Sem informação", IF(Z806&lt;=AF806, "Dentro do prazo", "Fora do prazo"))</f>
        <v>Sem informação</v>
      </c>
      <c r="AH806" s="58"/>
      <c r="AJ806" s="58" t="s">
        <v>138</v>
      </c>
      <c r="AK806" s="58" t="s">
        <v>138</v>
      </c>
      <c r="AL806" s="58" t="s">
        <v>69</v>
      </c>
      <c r="AM806" s="58" t="s">
        <v>69</v>
      </c>
      <c r="AN806" s="58" t="s">
        <v>69</v>
      </c>
      <c r="AO80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06" s="143">
        <f ca="1">CONTRATOS[[#This Row],[TÉRMINO]]-TODAY()</f>
        <v>-532</v>
      </c>
      <c r="AQ806" s="58">
        <f>IF(YEAR(CONTRATOS[[#This Row],[TÉRMINO]])=2024,INT((MONTH(CONTRATOS[[#This Row],[TÉRMINO]])+2)/3),"")</f>
        <v>4</v>
      </c>
      <c r="AR806" s="58"/>
      <c r="AS806" s="58" t="str">
        <f ca="1">IF(TODAY()-AB806&gt;365,"Iniciar Processo de Reajuste","Aguardar anualidade")</f>
        <v>Iniciar Processo de Reajuste</v>
      </c>
      <c r="AT806" s="58" t="str">
        <f>_xlfn.CONCAT(TEXT(B806,"000"),"/",C806)</f>
        <v>129/2024</v>
      </c>
      <c r="AU806" s="58"/>
      <c r="AV806" s="58" t="str" cm="1">
        <f t="array" ref="AV806">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06" s="57" t="str">
        <f>IF(CONTRATOS[[#This Row],[FISCAL DEMANDANTE]]="sem indicação",CONTRATOS[[#This Row],[FISCAL TECNICO]],CONTRATOS[[#This Row],[FISCAL DEMANDANTE]])</f>
        <v>Jose Nasareno de Macedo Silva</v>
      </c>
      <c r="AX806" s="540" t="str" cm="1">
        <f t="array" ref="AX80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806" s="58" t="str">
        <f>_xlfn.CONCAT(CONTRATOS[[#This Row],[ARP ou CONTRATO]],CONTRATOS[[#This Row],[N°ANO]])</f>
        <v>CONTRATO129/2024</v>
      </c>
      <c r="AZ806" s="293" t="str">
        <f>IF(ISNUMBER(FIND("8.666",AA806)),
"Nos termos da Portaria n° 3.615/2021-GP, a prorrogação de contratos administrativos deverá ser instaurada com antecedência mínima de 60 (sessenta) dias do término da vigência, mediante envio do respectivo expediente à SEADM, via SEI.",
IF(ISNUMBER(FIND("14.133",AA806)),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06" s="556"/>
    </row>
    <row r="807" spans="1:53" ht="60">
      <c r="A807" s="58" t="s">
        <v>2276</v>
      </c>
      <c r="B807" s="57" t="s">
        <v>1169</v>
      </c>
      <c r="C807" s="58">
        <v>2025</v>
      </c>
      <c r="D807" s="57" t="s">
        <v>4113</v>
      </c>
      <c r="E807" s="58" t="s">
        <v>4114</v>
      </c>
      <c r="F807" s="59" t="s">
        <v>3558</v>
      </c>
      <c r="G807" s="57" t="s">
        <v>1658</v>
      </c>
      <c r="H807" s="58" t="s">
        <v>132</v>
      </c>
      <c r="I807" s="60" t="s">
        <v>133</v>
      </c>
      <c r="J807" s="61">
        <v>45666</v>
      </c>
      <c r="K807" s="62" t="str">
        <f>TEXT(J807,"DD/MM/AA")</f>
        <v>09/01/25</v>
      </c>
      <c r="L807" s="61">
        <v>45666</v>
      </c>
      <c r="M807" s="63" t="str">
        <f>TEXT(L807,"DD/MM/AA")</f>
        <v>09/01/25</v>
      </c>
      <c r="N807" s="115">
        <f>_xlfn.DAYS(CONTRATOS[[#This Row],[TÉRMINO]],CONTRATOS[[#This Row],[INÍCIO]])</f>
        <v>0</v>
      </c>
      <c r="O807" s="62" t="str">
        <f ca="1">IF(ISBLANK(CONTRATOS[[#This Row],[TÉRMINO]]),"-",IF(ISNUMBER(CONTRATOS[[#This Row],[TÉRMINO]]),IF(CONTRATOS[[#This Row],[TÉRMINO]]&lt;TODAY(),"EXPIRADO",CONTRATOS[[#This Row],[TÉRMINO]]-TODAY()),"INDETERMINADO"))</f>
        <v>EXPIRADO</v>
      </c>
      <c r="P807" s="64" t="str">
        <f ca="1">IF(O807="EXPIRADO","EXPIRADO",(IF(O807&lt;=30,"INFERIOR A 30 DIAS",(IF(O807&lt;=60,"INFERIOR A 60 DIAS",(IF(O807&lt;=90,"INFERIOR A 90 DIAS",(IF(O807&lt;=120,"INFERIOR A 120 DIAS",(IF(O807&lt;150,"INFERIOR A 150 DIAS",(IF(O807=150,"150 DIAS","SUPERIOR A 150 DIAS")))))))))))))</f>
        <v>EXPIRADO</v>
      </c>
      <c r="Q807" s="62" t="str">
        <f ca="1">IF(CONTRATOS[[#This Row],[TÉRMINO]]="","VIGENTE",IF(CONTRATOS[[#This Row],[TÉRMINO]]&gt;=TODAY(),"VIGENTE","EXPIRADO"))</f>
        <v>EXPIRADO</v>
      </c>
      <c r="R807" s="72">
        <v>2027.41</v>
      </c>
      <c r="S807" s="65" t="s">
        <v>3303</v>
      </c>
      <c r="T807" s="66">
        <f>IF(LEFT(AY807,3)="ARP",
    0,
    IFERROR(VLOOKUP(AY807,'M.11 Contratos execução'!A:V,17,FALSE),0)
)</f>
        <v>0</v>
      </c>
      <c r="U807" s="58" t="s">
        <v>78</v>
      </c>
      <c r="V807" s="167" t="s">
        <v>4115</v>
      </c>
      <c r="W807" s="96" cm="1">
        <f t="array" ref="W80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07" s="96" cm="1">
        <f t="array" ref="X80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2027.41</v>
      </c>
      <c r="Y807" s="67"/>
      <c r="Z807" s="158"/>
      <c r="AA807" s="58" t="s">
        <v>81</v>
      </c>
      <c r="AB807" s="58"/>
      <c r="AC807" s="58"/>
      <c r="AD807" s="289" t="str">
        <f>IF(CONTRATOS[[#This Row],[DIAS_CONTRATO]]&lt;=1800,"PRAZO LEGAL",IF(CONTRATOS[[#This Row],[DIAS_CONTRATO]]&lt;=2130,"EXCEPCIONAL","EMERGENCIAL"))</f>
        <v>PRAZO LEGAL</v>
      </c>
      <c r="AE807" s="116" t="str">
        <f>YEAR(L807) &amp; " - " &amp; IF(MONTH(L807)&lt;=3, "1º Trimestre", IF(MONTH(L807)&lt;=6, "2º Trimestre", IF(MONTH(L807)&lt;=9, "3º Trimestre", IF(MONTH(L807)&lt;=12, "4º Trimestre"))))</f>
        <v>2025 - 1º Trimestre</v>
      </c>
      <c r="AF807" s="130">
        <f>CONTRATOS[[#This Row],[TÉRMINO]]-60</f>
        <v>45606</v>
      </c>
      <c r="AG807" s="116" t="str">
        <f>IF(Z807="","Sem informação", IF(Z807&lt;=AF807, "Dentro do prazo", "Fora do prazo"))</f>
        <v>Sem informação</v>
      </c>
      <c r="AH807" s="58"/>
      <c r="AJ807" s="58" t="s">
        <v>138</v>
      </c>
      <c r="AK807" s="58" t="s">
        <v>138</v>
      </c>
      <c r="AL807" s="58" t="s">
        <v>69</v>
      </c>
      <c r="AM807" s="58" t="s">
        <v>69</v>
      </c>
      <c r="AN807" s="58" t="s">
        <v>69</v>
      </c>
      <c r="AO807" s="287" t="s">
        <v>2457</v>
      </c>
      <c r="AP807" s="143">
        <f ca="1">CONTRATOS[[#This Row],[TÉRMINO]]-TODAY()</f>
        <v>-508</v>
      </c>
      <c r="AQ807" s="58" t="str">
        <f>IF(YEAR(CONTRATOS[[#This Row],[TÉRMINO]])=2024,INT((MONTH(CONTRATOS[[#This Row],[TÉRMINO]])+2)/3),"")</f>
        <v/>
      </c>
      <c r="AR807" s="58"/>
      <c r="AS807" s="58" t="str">
        <f ca="1">IF(TODAY()-AB807&gt;365,"Iniciar Processo de Reajuste","Aguardar anualidade")</f>
        <v>Iniciar Processo de Reajuste</v>
      </c>
      <c r="AT807" s="58" t="str">
        <f>_xlfn.CONCAT(TEXT(B807,"000"),"/",C807)</f>
        <v>003/2025</v>
      </c>
      <c r="AU807" s="58"/>
      <c r="AV807" s="58" t="str" cm="1">
        <f t="array" ref="AV807">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07" s="57" t="str">
        <f>IF(CONTRATOS[[#This Row],[FISCAL DEMANDANTE]]="sem indicação",CONTRATOS[[#This Row],[FISCAL TECNICO]],CONTRATOS[[#This Row],[FISCAL DEMANDANTE]])</f>
        <v>Jose Nasareno de Macedo Silva</v>
      </c>
      <c r="AX807" s="540" cm="1">
        <f t="array" ref="AX80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07" s="58" t="str">
        <f>_xlfn.CONCAT(CONTRATOS[[#This Row],[ARP ou CONTRATO]],CONTRATOS[[#This Row],[N°ANO]])</f>
        <v>Contrato003/2025</v>
      </c>
      <c r="AZ807" s="293" t="str">
        <f>IF(ISNUMBER(FIND("8.666",AA807)),
"Nos termos da Portaria n° 3.615/2021-GP, a prorrogação de contratos administrativos deverá ser instaurada com antecedência mínima de 60 (sessenta) dias do término da vigência, mediante envio do respectivo expediente à SEADM, via SEI.",
IF(ISNUMBER(FIND("14.133",AA807)),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07" s="556"/>
    </row>
    <row r="808" spans="1:53" ht="60">
      <c r="A808" s="58" t="s">
        <v>52</v>
      </c>
      <c r="B808" s="57" t="s">
        <v>1025</v>
      </c>
      <c r="C808" s="58">
        <v>2025</v>
      </c>
      <c r="D808" s="57" t="s">
        <v>4116</v>
      </c>
      <c r="E808" s="58" t="s">
        <v>4117</v>
      </c>
      <c r="F808" s="59" t="s">
        <v>3558</v>
      </c>
      <c r="G808" s="57" t="s">
        <v>1658</v>
      </c>
      <c r="H808" s="58" t="s">
        <v>132</v>
      </c>
      <c r="I808" s="60" t="s">
        <v>133</v>
      </c>
      <c r="J808" s="61">
        <v>45702</v>
      </c>
      <c r="K808" s="62" t="str">
        <f>TEXT(J808,"DD/MM/AA")</f>
        <v>14/02/25</v>
      </c>
      <c r="L808" s="61">
        <v>45702</v>
      </c>
      <c r="M808" s="63" t="str">
        <f>TEXT(L808,"DD/MM/AA")</f>
        <v>14/02/25</v>
      </c>
      <c r="N808" s="115">
        <f>_xlfn.DAYS(CONTRATOS[[#This Row],[TÉRMINO]],CONTRATOS[[#This Row],[INÍCIO]])</f>
        <v>0</v>
      </c>
      <c r="O808" s="62" t="str">
        <f ca="1">IF(ISBLANK(CONTRATOS[[#This Row],[TÉRMINO]]),"-",IF(ISNUMBER(CONTRATOS[[#This Row],[TÉRMINO]]),IF(CONTRATOS[[#This Row],[TÉRMINO]]&lt;TODAY(),"EXPIRADO",CONTRATOS[[#This Row],[TÉRMINO]]-TODAY()),"INDETERMINADO"))</f>
        <v>EXPIRADO</v>
      </c>
      <c r="P808" s="64" t="str">
        <f ca="1">IF(O808="EXPIRADO","EXPIRADO",(IF(O808&lt;=30,"INFERIOR A 30 DIAS",(IF(O808&lt;=60,"INFERIOR A 60 DIAS",(IF(O808&lt;=90,"INFERIOR A 90 DIAS",(IF(O808&lt;=120,"INFERIOR A 120 DIAS",(IF(O808&lt;150,"INFERIOR A 150 DIAS",(IF(O808=150,"150 DIAS","SUPERIOR A 150 DIAS")))))))))))))</f>
        <v>EXPIRADO</v>
      </c>
      <c r="Q808" s="62" t="str">
        <f ca="1">IF(CONTRATOS[[#This Row],[TÉRMINO]]="","VIGENTE",IF(CONTRATOS[[#This Row],[TÉRMINO]]&gt;=TODAY(),"VIGENTE","EXPIRADO"))</f>
        <v>EXPIRADO</v>
      </c>
      <c r="R808" s="72">
        <v>738.14</v>
      </c>
      <c r="S808" s="65" t="s">
        <v>3303</v>
      </c>
      <c r="T808" s="66">
        <f>IF(LEFT(AY808,3)="ARP",
    0,
    IFERROR(VLOOKUP(AY808,'M.11 Contratos execução'!A:V,17,FALSE),0)
)</f>
        <v>0</v>
      </c>
      <c r="U808" s="58" t="s">
        <v>78</v>
      </c>
      <c r="V808" s="167" t="s">
        <v>4118</v>
      </c>
      <c r="W808" s="96" cm="1">
        <f t="array" ref="W80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08" s="96" cm="1">
        <f t="array" ref="X80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738.14</v>
      </c>
      <c r="Y808" s="67"/>
      <c r="Z808" s="158"/>
      <c r="AA808" s="58" t="s">
        <v>81</v>
      </c>
      <c r="AB808" s="58"/>
      <c r="AC808" s="58"/>
      <c r="AD808" s="289" t="str">
        <f>IF(CONTRATOS[[#This Row],[DIAS_CONTRATO]]&lt;=1800,"PRAZO LEGAL",IF(CONTRATOS[[#This Row],[DIAS_CONTRATO]]&lt;=2130,"EXCEPCIONAL","EMERGENCIAL"))</f>
        <v>PRAZO LEGAL</v>
      </c>
      <c r="AE808" s="116" t="str">
        <f>YEAR(L808) &amp; " - " &amp; IF(MONTH(L808)&lt;=3, "1º Trimestre", IF(MONTH(L808)&lt;=6, "2º Trimestre", IF(MONTH(L808)&lt;=9, "3º Trimestre", IF(MONTH(L808)&lt;=12, "4º Trimestre"))))</f>
        <v>2025 - 1º Trimestre</v>
      </c>
      <c r="AF808" s="130">
        <f>CONTRATOS[[#This Row],[TÉRMINO]]-60</f>
        <v>45642</v>
      </c>
      <c r="AG808" s="116" t="str">
        <f>IF(Z808="","Sem informação", IF(Z808&lt;=AF808, "Dentro do prazo", "Fora do prazo"))</f>
        <v>Sem informação</v>
      </c>
      <c r="AH808" s="58"/>
      <c r="AJ808" s="58" t="s">
        <v>138</v>
      </c>
      <c r="AK808" s="58" t="s">
        <v>138</v>
      </c>
      <c r="AL808" s="58" t="s">
        <v>69</v>
      </c>
      <c r="AM808" s="115" t="s">
        <v>69</v>
      </c>
      <c r="AN808" s="115" t="s">
        <v>69</v>
      </c>
      <c r="AO80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08" s="143">
        <f ca="1">CONTRATOS[[#This Row],[TÉRMINO]]-TODAY()</f>
        <v>-472</v>
      </c>
      <c r="AQ808" s="58" t="str">
        <f>IF(YEAR(CONTRATOS[[#This Row],[TÉRMINO]])=2024,INT((MONTH(CONTRATOS[[#This Row],[TÉRMINO]])+2)/3),"")</f>
        <v/>
      </c>
      <c r="AR808" s="58"/>
      <c r="AS808" s="58" t="str">
        <f ca="1">IF(TODAY()-AB808&gt;365,"Iniciar Processo de Reajuste","Aguardar anualidade")</f>
        <v>Iniciar Processo de Reajuste</v>
      </c>
      <c r="AT808" s="58" t="str">
        <f>_xlfn.CONCAT(TEXT(B808,"000"),"/",C808)</f>
        <v>007/2025</v>
      </c>
      <c r="AU808" s="58"/>
      <c r="AV808" s="58" t="str" cm="1">
        <f t="array" ref="AV808">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08" s="57" t="str">
        <f>IF(CONTRATOS[[#This Row],[FISCAL DEMANDANTE]]="sem indicação",CONTRATOS[[#This Row],[FISCAL TECNICO]],CONTRATOS[[#This Row],[FISCAL DEMANDANTE]])</f>
        <v>Jose Nasareno de Macedo Silva</v>
      </c>
      <c r="AX808" s="540" cm="1">
        <f t="array" ref="AX80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08" s="58" t="str">
        <f>_xlfn.CONCAT(CONTRATOS[[#This Row],[ARP ou CONTRATO]],CONTRATOS[[#This Row],[N°ANO]])</f>
        <v>CONTRATO007/2025</v>
      </c>
      <c r="AZ808" s="293" t="str">
        <f>IF(ISNUMBER(FIND("8.666",AA808)),
"Nos termos da Portaria n° 3.615/2021-GP, a prorrogação de contratos administrativos deverá ser instaurada com antecedência mínima de 60 (sessenta) dias do término da vigência, mediante envio do respectivo expediente à SEADM, via SEI.",
IF(ISNUMBER(FIND("14.133",AA808)),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08" s="556"/>
    </row>
    <row r="809" spans="1:53" ht="60">
      <c r="A809" s="58" t="s">
        <v>52</v>
      </c>
      <c r="B809" s="57" t="s">
        <v>997</v>
      </c>
      <c r="C809" s="58">
        <v>2025</v>
      </c>
      <c r="D809" s="57" t="s">
        <v>4119</v>
      </c>
      <c r="E809" s="58" t="s">
        <v>4120</v>
      </c>
      <c r="F809" s="59" t="s">
        <v>3558</v>
      </c>
      <c r="G809" s="57" t="s">
        <v>1658</v>
      </c>
      <c r="H809" s="58" t="s">
        <v>132</v>
      </c>
      <c r="I809" s="60" t="s">
        <v>133</v>
      </c>
      <c r="J809" s="61">
        <v>45687</v>
      </c>
      <c r="K809" s="62" t="str">
        <f>TEXT(J809,"DD/MM/AA")</f>
        <v>30/01/25</v>
      </c>
      <c r="L809" s="61">
        <v>45687</v>
      </c>
      <c r="M809" s="63" t="str">
        <f>TEXT(L809,"DD/MM/AA")</f>
        <v>30/01/25</v>
      </c>
      <c r="N809" s="115">
        <f>_xlfn.DAYS(CONTRATOS[[#This Row],[TÉRMINO]],CONTRATOS[[#This Row],[INÍCIO]])</f>
        <v>0</v>
      </c>
      <c r="O809" s="62" t="str">
        <f ca="1">IF(ISBLANK(CONTRATOS[[#This Row],[TÉRMINO]]),"-",IF(ISNUMBER(CONTRATOS[[#This Row],[TÉRMINO]]),IF(CONTRATOS[[#This Row],[TÉRMINO]]&lt;TODAY(),"EXPIRADO",CONTRATOS[[#This Row],[TÉRMINO]]-TODAY()),"INDETERMINADO"))</f>
        <v>EXPIRADO</v>
      </c>
      <c r="P809" s="64" t="str">
        <f ca="1">IF(O809="EXPIRADO","EXPIRADO",(IF(O809&lt;=30,"INFERIOR A 30 DIAS",(IF(O809&lt;=60,"INFERIOR A 60 DIAS",(IF(O809&lt;=90,"INFERIOR A 90 DIAS",(IF(O809&lt;=120,"INFERIOR A 120 DIAS",(IF(O809&lt;150,"INFERIOR A 150 DIAS",(IF(O809=150,"150 DIAS","SUPERIOR A 150 DIAS")))))))))))))</f>
        <v>EXPIRADO</v>
      </c>
      <c r="Q809" s="62" t="str">
        <f ca="1">IF(CONTRATOS[[#This Row],[TÉRMINO]]="","VIGENTE",IF(CONTRATOS[[#This Row],[TÉRMINO]]&gt;=TODAY(),"VIGENTE","EXPIRADO"))</f>
        <v>EXPIRADO</v>
      </c>
      <c r="R809" s="72">
        <v>116</v>
      </c>
      <c r="S809" s="65" t="s">
        <v>3303</v>
      </c>
      <c r="T809" s="66">
        <f>IF(LEFT(AY809,3)="ARP",
    0,
    IFERROR(VLOOKUP(AY809,'M.11 Contratos execução'!A:V,17,FALSE),0)
)</f>
        <v>0</v>
      </c>
      <c r="U809" s="58" t="s">
        <v>78</v>
      </c>
      <c r="V809" s="167" t="s">
        <v>4121</v>
      </c>
      <c r="W809" s="96" cm="1">
        <f t="array" ref="W80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09" s="96" cm="1">
        <f t="array" ref="X80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116</v>
      </c>
      <c r="Y809" s="67"/>
      <c r="Z809" s="158"/>
      <c r="AA809" s="58" t="s">
        <v>81</v>
      </c>
      <c r="AB809" s="58"/>
      <c r="AC809" s="58"/>
      <c r="AD809" s="289" t="str">
        <f>IF(CONTRATOS[[#This Row],[DIAS_CONTRATO]]&lt;=1800,"PRAZO LEGAL",IF(CONTRATOS[[#This Row],[DIAS_CONTRATO]]&lt;=2130,"EXCEPCIONAL","EMERGENCIAL"))</f>
        <v>PRAZO LEGAL</v>
      </c>
      <c r="AE809" s="116" t="str">
        <f>YEAR(L809) &amp; " - " &amp; IF(MONTH(L809)&lt;=3, "1º Trimestre", IF(MONTH(L809)&lt;=6, "2º Trimestre", IF(MONTH(L809)&lt;=9, "3º Trimestre", IF(MONTH(L809)&lt;=12, "4º Trimestre"))))</f>
        <v>2025 - 1º Trimestre</v>
      </c>
      <c r="AF809" s="130">
        <f>CONTRATOS[[#This Row],[TÉRMINO]]-60</f>
        <v>45627</v>
      </c>
      <c r="AG809" s="116" t="str">
        <f>IF(Z809="","Sem informação", IF(Z809&lt;=AF809, "Dentro do prazo", "Fora do prazo"))</f>
        <v>Sem informação</v>
      </c>
      <c r="AH809" s="58"/>
      <c r="AJ809" s="58" t="s">
        <v>138</v>
      </c>
      <c r="AK809" s="58" t="s">
        <v>138</v>
      </c>
      <c r="AL809" s="58" t="s">
        <v>69</v>
      </c>
      <c r="AM809" s="115" t="s">
        <v>69</v>
      </c>
      <c r="AN809" s="115" t="s">
        <v>69</v>
      </c>
      <c r="AO80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09" s="143">
        <f ca="1">CONTRATOS[[#This Row],[TÉRMINO]]-TODAY()</f>
        <v>-487</v>
      </c>
      <c r="AQ809" s="58" t="str">
        <f>IF(YEAR(CONTRATOS[[#This Row],[TÉRMINO]])=2024,INT((MONTH(CONTRATOS[[#This Row],[TÉRMINO]])+2)/3),"")</f>
        <v/>
      </c>
      <c r="AR809" s="58"/>
      <c r="AS809" s="58" t="str">
        <f ca="1">IF(TODAY()-AB809&gt;365,"Iniciar Processo de Reajuste","Aguardar anualidade")</f>
        <v>Iniciar Processo de Reajuste</v>
      </c>
      <c r="AT809" s="58" t="str">
        <f>_xlfn.CONCAT(TEXT(B809,"000"),"/",C809)</f>
        <v>010/2025</v>
      </c>
      <c r="AU809" s="58"/>
      <c r="AV809" s="58" t="str" cm="1">
        <f t="array" ref="AV809">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09" s="57" t="str">
        <f>IF(CONTRATOS[[#This Row],[FISCAL DEMANDANTE]]="sem indicação",CONTRATOS[[#This Row],[FISCAL TECNICO]],CONTRATOS[[#This Row],[FISCAL DEMANDANTE]])</f>
        <v>Jose Nasareno de Macedo Silva</v>
      </c>
      <c r="AX809" s="540" cm="1">
        <f t="array" ref="AX80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09" s="58" t="str">
        <f>_xlfn.CONCAT(CONTRATOS[[#This Row],[ARP ou CONTRATO]],CONTRATOS[[#This Row],[N°ANO]])</f>
        <v>CONTRATO010/2025</v>
      </c>
      <c r="AZ809" s="293" t="str">
        <f>IF(ISNUMBER(FIND("8.666",AA809)),
"Nos termos da Portaria n° 3.615/2021-GP, a prorrogação de contratos administrativos deverá ser instaurada com antecedência mínima de 60 (sessenta) dias do término da vigência, mediante envio do respectivo expediente à SEADM, via SEI.",
IF(ISNUMBER(FIND("14.133",AA809)),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09" s="556"/>
    </row>
    <row r="810" spans="1:53" ht="60">
      <c r="A810" s="58" t="s">
        <v>52</v>
      </c>
      <c r="B810" s="57" t="s">
        <v>979</v>
      </c>
      <c r="C810" s="58">
        <v>2025</v>
      </c>
      <c r="D810" s="57" t="s">
        <v>4122</v>
      </c>
      <c r="E810" s="58" t="s">
        <v>3777</v>
      </c>
      <c r="F810" s="59" t="s">
        <v>3558</v>
      </c>
      <c r="G810" s="57" t="s">
        <v>1658</v>
      </c>
      <c r="H810" s="58" t="s">
        <v>132</v>
      </c>
      <c r="I810" s="60" t="s">
        <v>133</v>
      </c>
      <c r="J810" s="61">
        <v>45700</v>
      </c>
      <c r="K810" s="62" t="str">
        <f>TEXT(J810,"DD/MM/AA")</f>
        <v>12/02/25</v>
      </c>
      <c r="L810" s="61">
        <v>45700</v>
      </c>
      <c r="M810" s="63" t="str">
        <f>TEXT(L810,"DD/MM/AA")</f>
        <v>12/02/25</v>
      </c>
      <c r="N810" s="115">
        <f>_xlfn.DAYS(CONTRATOS[[#This Row],[TÉRMINO]],CONTRATOS[[#This Row],[INÍCIO]])</f>
        <v>0</v>
      </c>
      <c r="O810" s="62" t="str">
        <f ca="1">IF(ISBLANK(CONTRATOS[[#This Row],[TÉRMINO]]),"-",IF(ISNUMBER(CONTRATOS[[#This Row],[TÉRMINO]]),IF(CONTRATOS[[#This Row],[TÉRMINO]]&lt;TODAY(),"EXPIRADO",CONTRATOS[[#This Row],[TÉRMINO]]-TODAY()),"INDETERMINADO"))</f>
        <v>EXPIRADO</v>
      </c>
      <c r="P810" s="64" t="str">
        <f ca="1">IF(O810="EXPIRADO","EXPIRADO",(IF(O810&lt;=30,"INFERIOR A 30 DIAS",(IF(O810&lt;=60,"INFERIOR A 60 DIAS",(IF(O810&lt;=90,"INFERIOR A 90 DIAS",(IF(O810&lt;=120,"INFERIOR A 120 DIAS",(IF(O810&lt;150,"INFERIOR A 150 DIAS",(IF(O810=150,"150 DIAS","SUPERIOR A 150 DIAS")))))))))))))</f>
        <v>EXPIRADO</v>
      </c>
      <c r="Q810" s="62" t="str">
        <f ca="1">IF(CONTRATOS[[#This Row],[TÉRMINO]]="","VIGENTE",IF(CONTRATOS[[#This Row],[TÉRMINO]]&gt;=TODAY(),"VIGENTE","EXPIRADO"))</f>
        <v>EXPIRADO</v>
      </c>
      <c r="R810" s="72">
        <v>2248.21</v>
      </c>
      <c r="S810" s="65" t="s">
        <v>3303</v>
      </c>
      <c r="T810" s="66">
        <f>IF(LEFT(AY810,3)="ARP",
    0,
    IFERROR(VLOOKUP(AY810,'M.11 Contratos execução'!A:V,17,FALSE),0)
)</f>
        <v>0</v>
      </c>
      <c r="U810" s="58" t="s">
        <v>78</v>
      </c>
      <c r="V810" s="167" t="s">
        <v>4123</v>
      </c>
      <c r="W810" s="96" cm="1">
        <f t="array" ref="W81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10" s="96" cm="1">
        <f t="array" ref="X81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2248.21</v>
      </c>
      <c r="Y810" s="67"/>
      <c r="Z810" s="158"/>
      <c r="AA810" s="58" t="s">
        <v>81</v>
      </c>
      <c r="AB810" s="58"/>
      <c r="AC810" s="58"/>
      <c r="AD810" s="289" t="str">
        <f>IF(CONTRATOS[[#This Row],[DIAS_CONTRATO]]&lt;=1800,"PRAZO LEGAL",IF(CONTRATOS[[#This Row],[DIAS_CONTRATO]]&lt;=2130,"EXCEPCIONAL","EMERGENCIAL"))</f>
        <v>PRAZO LEGAL</v>
      </c>
      <c r="AE810" s="116" t="str">
        <f>YEAR(L810) &amp; " - " &amp; IF(MONTH(L810)&lt;=3, "1º Trimestre", IF(MONTH(L810)&lt;=6, "2º Trimestre", IF(MONTH(L810)&lt;=9, "3º Trimestre", IF(MONTH(L810)&lt;=12, "4º Trimestre"))))</f>
        <v>2025 - 1º Trimestre</v>
      </c>
      <c r="AF810" s="130">
        <f>CONTRATOS[[#This Row],[TÉRMINO]]-60</f>
        <v>45640</v>
      </c>
      <c r="AG810" s="116" t="str">
        <f>IF(Z810="","Sem informação", IF(Z810&lt;=AF810, "Dentro do prazo", "Fora do prazo"))</f>
        <v>Sem informação</v>
      </c>
      <c r="AH810" s="58"/>
      <c r="AJ810" s="58" t="s">
        <v>138</v>
      </c>
      <c r="AK810" s="58" t="s">
        <v>138</v>
      </c>
      <c r="AL810" s="58" t="s">
        <v>69</v>
      </c>
      <c r="AM810" s="115" t="s">
        <v>69</v>
      </c>
      <c r="AN810" s="115" t="s">
        <v>69</v>
      </c>
      <c r="AO81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10" s="143">
        <f ca="1">CONTRATOS[[#This Row],[TÉRMINO]]-TODAY()</f>
        <v>-474</v>
      </c>
      <c r="AQ810" s="58" t="str">
        <f>IF(YEAR(CONTRATOS[[#This Row],[TÉRMINO]])=2024,INT((MONTH(CONTRATOS[[#This Row],[TÉRMINO]])+2)/3),"")</f>
        <v/>
      </c>
      <c r="AR810" s="58"/>
      <c r="AS810" s="58" t="str">
        <f ca="1">IF(TODAY()-AB810&gt;365,"Iniciar Processo de Reajuste","Aguardar anualidade")</f>
        <v>Iniciar Processo de Reajuste</v>
      </c>
      <c r="AT810" s="58" t="str">
        <f>_xlfn.CONCAT(TEXT(B810,"000"),"/",C810)</f>
        <v>013/2025</v>
      </c>
      <c r="AU810" s="58"/>
      <c r="AV810" s="58" t="str" cm="1">
        <f t="array" ref="AV810">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10" s="57" t="str">
        <f>IF(CONTRATOS[[#This Row],[FISCAL DEMANDANTE]]="sem indicação",CONTRATOS[[#This Row],[FISCAL TECNICO]],CONTRATOS[[#This Row],[FISCAL DEMANDANTE]])</f>
        <v>Jose Nasareno de Macedo Silva</v>
      </c>
      <c r="AX810" s="540" cm="1">
        <f t="array" ref="AX81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10" s="58" t="str">
        <f>_xlfn.CONCAT(CONTRATOS[[#This Row],[ARP ou CONTRATO]],CONTRATOS[[#This Row],[N°ANO]])</f>
        <v>CONTRATO013/2025</v>
      </c>
      <c r="AZ810" s="293" t="str">
        <f>IF(ISNUMBER(FIND("8.666",AA810)),
"Nos termos da Portaria n° 3.615/2021-GP, a prorrogação de contratos administrativos deverá ser instaurada com antecedência mínima de 60 (sessenta) dias do término da vigência, mediante envio do respectivo expediente à SEADM, via SEI.",
IF(ISNUMBER(FIND("14.133",AA810)),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10" s="556"/>
    </row>
    <row r="811" spans="1:53" ht="72">
      <c r="A811" s="58" t="s">
        <v>52</v>
      </c>
      <c r="B811" s="57" t="s">
        <v>273</v>
      </c>
      <c r="C811" s="58">
        <v>2025</v>
      </c>
      <c r="D811" s="57" t="s">
        <v>4124</v>
      </c>
      <c r="E811" s="58" t="s">
        <v>4066</v>
      </c>
      <c r="F811" s="59" t="s">
        <v>3558</v>
      </c>
      <c r="G811" s="57" t="s">
        <v>1658</v>
      </c>
      <c r="H811" s="58" t="s">
        <v>132</v>
      </c>
      <c r="I811" s="60" t="s">
        <v>133</v>
      </c>
      <c r="J811" s="61">
        <v>45707</v>
      </c>
      <c r="K811" s="62" t="str">
        <f>TEXT(J811,"DD/MM/AA")</f>
        <v>19/02/25</v>
      </c>
      <c r="L811" s="61">
        <v>45707</v>
      </c>
      <c r="M811" s="63" t="str">
        <f>TEXT(L811,"DD/MM/AA")</f>
        <v>19/02/25</v>
      </c>
      <c r="N811" s="115">
        <f>_xlfn.DAYS(CONTRATOS[[#This Row],[TÉRMINO]],CONTRATOS[[#This Row],[INÍCIO]])</f>
        <v>0</v>
      </c>
      <c r="O811" s="62" t="str">
        <f ca="1">IF(ISBLANK(CONTRATOS[[#This Row],[TÉRMINO]]),"-",IF(ISNUMBER(CONTRATOS[[#This Row],[TÉRMINO]]),IF(CONTRATOS[[#This Row],[TÉRMINO]]&lt;TODAY(),"EXPIRADO",CONTRATOS[[#This Row],[TÉRMINO]]-TODAY()),"INDETERMINADO"))</f>
        <v>EXPIRADO</v>
      </c>
      <c r="P811" s="64" t="str">
        <f ca="1">IF(O811="EXPIRADO","EXPIRADO",(IF(O811&lt;=30,"INFERIOR A 30 DIAS",(IF(O811&lt;=60,"INFERIOR A 60 DIAS",(IF(O811&lt;=90,"INFERIOR A 90 DIAS",(IF(O811&lt;=120,"INFERIOR A 120 DIAS",(IF(O811&lt;150,"INFERIOR A 150 DIAS",(IF(O811=150,"150 DIAS","SUPERIOR A 150 DIAS")))))))))))))</f>
        <v>EXPIRADO</v>
      </c>
      <c r="Q811" s="62" t="str">
        <f ca="1">IF(CONTRATOS[[#This Row],[TÉRMINO]]="","VIGENTE",IF(CONTRATOS[[#This Row],[TÉRMINO]]&gt;=TODAY(),"VIGENTE","EXPIRADO"))</f>
        <v>EXPIRADO</v>
      </c>
      <c r="R811" s="72">
        <v>1062.2439999999999</v>
      </c>
      <c r="S811" s="65" t="s">
        <v>3303</v>
      </c>
      <c r="T811" s="66">
        <f>IF(LEFT(AY811,3)="ARP",
    0,
    IFERROR(VLOOKUP(AY811,'M.11 Contratos execução'!A:V,17,FALSE),0)
)</f>
        <v>0</v>
      </c>
      <c r="U811" s="58" t="s">
        <v>78</v>
      </c>
      <c r="V811" s="167" t="s">
        <v>4125</v>
      </c>
      <c r="W811" s="96" cm="1">
        <f t="array" ref="W81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11" s="96" cm="1">
        <f t="array" ref="X81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1062.24</v>
      </c>
      <c r="Y811" s="67"/>
      <c r="Z811" s="158"/>
      <c r="AA811" s="58" t="s">
        <v>81</v>
      </c>
      <c r="AB811" s="58"/>
      <c r="AC811" s="58"/>
      <c r="AD811" s="289" t="str">
        <f>IF(CONTRATOS[[#This Row],[DIAS_CONTRATO]]&lt;=1800,"PRAZO LEGAL",IF(CONTRATOS[[#This Row],[DIAS_CONTRATO]]&lt;=2130,"EXCEPCIONAL","EMERGENCIAL"))</f>
        <v>PRAZO LEGAL</v>
      </c>
      <c r="AE811" s="116" t="str">
        <f>YEAR(L811) &amp; " - " &amp; IF(MONTH(L811)&lt;=3, "1º Trimestre", IF(MONTH(L811)&lt;=6, "2º Trimestre", IF(MONTH(L811)&lt;=9, "3º Trimestre", IF(MONTH(L811)&lt;=12, "4º Trimestre"))))</f>
        <v>2025 - 1º Trimestre</v>
      </c>
      <c r="AF811" s="130">
        <f>CONTRATOS[[#This Row],[TÉRMINO]]-60</f>
        <v>45647</v>
      </c>
      <c r="AG811" s="116" t="str">
        <f>IF(Z811="","Sem informação", IF(Z811&lt;=AF811, "Dentro do prazo", "Fora do prazo"))</f>
        <v>Sem informação</v>
      </c>
      <c r="AH811" s="58"/>
      <c r="AJ811" s="58" t="s">
        <v>138</v>
      </c>
      <c r="AK811" s="58" t="s">
        <v>138</v>
      </c>
      <c r="AL811" s="58" t="s">
        <v>69</v>
      </c>
      <c r="AM811" s="115" t="s">
        <v>69</v>
      </c>
      <c r="AN811" s="115" t="s">
        <v>69</v>
      </c>
      <c r="AO81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11" s="143">
        <f ca="1">CONTRATOS[[#This Row],[TÉRMINO]]-TODAY()</f>
        <v>-467</v>
      </c>
      <c r="AQ811" s="58" t="str">
        <f>IF(YEAR(CONTRATOS[[#This Row],[TÉRMINO]])=2024,INT((MONTH(CONTRATOS[[#This Row],[TÉRMINO]])+2)/3),"")</f>
        <v/>
      </c>
      <c r="AR811" s="58"/>
      <c r="AS811" s="58" t="str">
        <f ca="1">IF(TODAY()-AB811&gt;365,"Iniciar Processo de Reajuste","Aguardar anualidade")</f>
        <v>Iniciar Processo de Reajuste</v>
      </c>
      <c r="AT811" s="58" t="str">
        <f>_xlfn.CONCAT(TEXT(B811,"000"),"/",C811)</f>
        <v>015/2025</v>
      </c>
      <c r="AU811" s="58"/>
      <c r="AV811" s="58" t="str" cm="1">
        <f t="array" ref="AV811">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11" s="57" t="str">
        <f>IF(CONTRATOS[[#This Row],[FISCAL DEMANDANTE]]="sem indicação",CONTRATOS[[#This Row],[FISCAL TECNICO]],CONTRATOS[[#This Row],[FISCAL DEMANDANTE]])</f>
        <v>Jose Nasareno de Macedo Silva</v>
      </c>
      <c r="AX811" s="540" cm="1">
        <f t="array" ref="AX81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11" s="58" t="str">
        <f>_xlfn.CONCAT(CONTRATOS[[#This Row],[ARP ou CONTRATO]],CONTRATOS[[#This Row],[N°ANO]])</f>
        <v>CONTRATO015/2025</v>
      </c>
      <c r="AZ811" s="293" t="str">
        <f>IF(ISNUMBER(FIND("8.666",AA811)),
"Nos termos da Portaria n° 3.615/2021-GP, a prorrogação de contratos administrativos deverá ser instaurada com antecedência mínima de 60 (sessenta) dias do término da vigência, mediante envio do respectivo expediente à SEADM, via SEI.",
IF(ISNUMBER(FIND("14.133",AA811)),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11" s="556"/>
    </row>
    <row r="812" spans="1:53" ht="96">
      <c r="A812" s="58" t="s">
        <v>52</v>
      </c>
      <c r="B812" s="57" t="s">
        <v>1519</v>
      </c>
      <c r="C812" s="58">
        <v>2025</v>
      </c>
      <c r="D812" s="57" t="s">
        <v>4126</v>
      </c>
      <c r="E812" s="58" t="s">
        <v>4127</v>
      </c>
      <c r="F812" s="59" t="s">
        <v>3558</v>
      </c>
      <c r="G812" s="57" t="s">
        <v>1658</v>
      </c>
      <c r="H812" s="58" t="s">
        <v>132</v>
      </c>
      <c r="I812" s="60" t="s">
        <v>133</v>
      </c>
      <c r="J812" s="61">
        <v>45722</v>
      </c>
      <c r="K812" s="62" t="str">
        <f>TEXT(J812,"DD/MM/AA")</f>
        <v>06/03/25</v>
      </c>
      <c r="L812" s="61">
        <v>45722</v>
      </c>
      <c r="M812" s="63" t="str">
        <f>TEXT(L812,"DD/MM/AA")</f>
        <v>06/03/25</v>
      </c>
      <c r="N812" s="115">
        <f>_xlfn.DAYS(CONTRATOS[[#This Row],[TÉRMINO]],CONTRATOS[[#This Row],[INÍCIO]])</f>
        <v>0</v>
      </c>
      <c r="O812" s="62" t="str">
        <f ca="1">IF(ISBLANK(CONTRATOS[[#This Row],[TÉRMINO]]),"-",IF(ISNUMBER(CONTRATOS[[#This Row],[TÉRMINO]]),IF(CONTRATOS[[#This Row],[TÉRMINO]]&lt;TODAY(),"EXPIRADO",CONTRATOS[[#This Row],[TÉRMINO]]-TODAY()),"INDETERMINADO"))</f>
        <v>EXPIRADO</v>
      </c>
      <c r="P812" s="64" t="str">
        <f ca="1">IF(O812="EXPIRADO","EXPIRADO",(IF(O812&lt;=30,"INFERIOR A 30 DIAS",(IF(O812&lt;=60,"INFERIOR A 60 DIAS",(IF(O812&lt;=90,"INFERIOR A 90 DIAS",(IF(O812&lt;=120,"INFERIOR A 120 DIAS",(IF(O812&lt;150,"INFERIOR A 150 DIAS",(IF(O812=150,"150 DIAS","SUPERIOR A 150 DIAS")))))))))))))</f>
        <v>EXPIRADO</v>
      </c>
      <c r="Q812" s="62" t="str">
        <f ca="1">IF(CONTRATOS[[#This Row],[TÉRMINO]]="","VIGENTE",IF(CONTRATOS[[#This Row],[TÉRMINO]]&gt;=TODAY(),"VIGENTE","EXPIRADO"))</f>
        <v>EXPIRADO</v>
      </c>
      <c r="R812" s="72">
        <v>7901.24</v>
      </c>
      <c r="S812" s="65" t="s">
        <v>3303</v>
      </c>
      <c r="T812" s="66">
        <f>IF(LEFT(AY812,3)="ARP",
    0,
    IFERROR(VLOOKUP(AY812,'M.11 Contratos execução'!A:V,17,FALSE),0)
)</f>
        <v>0</v>
      </c>
      <c r="U812" s="58" t="s">
        <v>78</v>
      </c>
      <c r="V812" s="167" t="s">
        <v>4128</v>
      </c>
      <c r="W812" s="96" cm="1">
        <f t="array" ref="W81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12" s="96" cm="1">
        <f t="array" ref="X81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7901.24</v>
      </c>
      <c r="Y812" s="67"/>
      <c r="Z812" s="158"/>
      <c r="AA812" s="58" t="s">
        <v>81</v>
      </c>
      <c r="AB812" s="58"/>
      <c r="AC812" s="58"/>
      <c r="AD812" s="289" t="str">
        <f>IF(CONTRATOS[[#This Row],[DIAS_CONTRATO]]&lt;=1800,"PRAZO LEGAL",IF(CONTRATOS[[#This Row],[DIAS_CONTRATO]]&lt;=2130,"EXCEPCIONAL","EMERGENCIAL"))</f>
        <v>PRAZO LEGAL</v>
      </c>
      <c r="AE812" s="116" t="str">
        <f>YEAR(L812) &amp; " - " &amp; IF(MONTH(L812)&lt;=3, "1º Trimestre", IF(MONTH(L812)&lt;=6, "2º Trimestre", IF(MONTH(L812)&lt;=9, "3º Trimestre", IF(MONTH(L812)&lt;=12, "4º Trimestre"))))</f>
        <v>2025 - 1º Trimestre</v>
      </c>
      <c r="AF812" s="130">
        <f>CONTRATOS[[#This Row],[TÉRMINO]]-60</f>
        <v>45662</v>
      </c>
      <c r="AG812" s="116" t="str">
        <f>IF(Z812="","Sem informação", IF(Z812&lt;=AF812, "Dentro do prazo", "Fora do prazo"))</f>
        <v>Sem informação</v>
      </c>
      <c r="AH812" s="58"/>
      <c r="AJ812" s="58" t="s">
        <v>138</v>
      </c>
      <c r="AK812" s="58" t="s">
        <v>138</v>
      </c>
      <c r="AL812" s="58" t="s">
        <v>69</v>
      </c>
      <c r="AM812" s="115" t="s">
        <v>69</v>
      </c>
      <c r="AN812" s="115" t="s">
        <v>69</v>
      </c>
      <c r="AO81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12" s="143">
        <f ca="1">CONTRATOS[[#This Row],[TÉRMINO]]-TODAY()</f>
        <v>-452</v>
      </c>
      <c r="AQ812" s="58" t="str">
        <f>IF(YEAR(CONTRATOS[[#This Row],[TÉRMINO]])=2024,INT((MONTH(CONTRATOS[[#This Row],[TÉRMINO]])+2)/3),"")</f>
        <v/>
      </c>
      <c r="AR812" s="58"/>
      <c r="AS812" s="58" t="str">
        <f ca="1">IF(TODAY()-AB812&gt;365,"Iniciar Processo de Reajuste","Aguardar anualidade")</f>
        <v>Iniciar Processo de Reajuste</v>
      </c>
      <c r="AT812" s="58" t="str">
        <f>_xlfn.CONCAT(TEXT(B812,"000"),"/",C812)</f>
        <v>019/2025</v>
      </c>
      <c r="AU812" s="58"/>
      <c r="AV812" s="58" t="str" cm="1">
        <f t="array" ref="AV812">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12" s="57" t="str">
        <f>IF(CONTRATOS[[#This Row],[FISCAL DEMANDANTE]]="sem indicação",CONTRATOS[[#This Row],[FISCAL TECNICO]],CONTRATOS[[#This Row],[FISCAL DEMANDANTE]])</f>
        <v>Jose Nasareno de Macedo Silva</v>
      </c>
      <c r="AX812" s="540" cm="1">
        <f t="array" ref="AX81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12" s="58" t="str">
        <f>_xlfn.CONCAT(CONTRATOS[[#This Row],[ARP ou CONTRATO]],CONTRATOS[[#This Row],[N°ANO]])</f>
        <v>CONTRATO019/2025</v>
      </c>
      <c r="AZ812" s="293" t="str">
        <f>IF(ISNUMBER(FIND("8.666",AA812)),
"Nos termos da Portaria n° 3.615/2021-GP, a prorrogação de contratos administrativos deverá ser instaurada com antecedência mínima de 60 (sessenta) dias do término da vigência, mediante envio do respectivo expediente à SEADM, via SEI.",
IF(ISNUMBER(FIND("14.133",AA812)),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12" s="556"/>
    </row>
    <row r="813" spans="1:53" ht="60">
      <c r="A813" s="58" t="s">
        <v>52</v>
      </c>
      <c r="B813" s="57" t="s">
        <v>127</v>
      </c>
      <c r="C813" s="58">
        <v>2025</v>
      </c>
      <c r="D813" s="57" t="s">
        <v>4129</v>
      </c>
      <c r="E813" s="58" t="s">
        <v>4130</v>
      </c>
      <c r="F813" s="59" t="s">
        <v>3558</v>
      </c>
      <c r="G813" s="57" t="s">
        <v>1658</v>
      </c>
      <c r="H813" s="58" t="s">
        <v>132</v>
      </c>
      <c r="I813" s="60" t="s">
        <v>133</v>
      </c>
      <c r="J813" s="61">
        <v>45726</v>
      </c>
      <c r="K813" s="62" t="str">
        <f>TEXT(J813,"DD/MM/AA")</f>
        <v>10/03/25</v>
      </c>
      <c r="L813" s="61">
        <v>45726</v>
      </c>
      <c r="M813" s="63" t="str">
        <f>TEXT(L813,"DD/MM/AA")</f>
        <v>10/03/25</v>
      </c>
      <c r="N813" s="115">
        <f>_xlfn.DAYS(CONTRATOS[[#This Row],[TÉRMINO]],CONTRATOS[[#This Row],[INÍCIO]])</f>
        <v>0</v>
      </c>
      <c r="O813" s="62" t="str">
        <f ca="1">IF(ISBLANK(CONTRATOS[[#This Row],[TÉRMINO]]),"-",IF(ISNUMBER(CONTRATOS[[#This Row],[TÉRMINO]]),IF(CONTRATOS[[#This Row],[TÉRMINO]]&lt;TODAY(),"EXPIRADO",CONTRATOS[[#This Row],[TÉRMINO]]-TODAY()),"INDETERMINADO"))</f>
        <v>EXPIRADO</v>
      </c>
      <c r="P813" s="64" t="str">
        <f ca="1">IF(O813="EXPIRADO","EXPIRADO",(IF(O813&lt;=30,"INFERIOR A 30 DIAS",(IF(O813&lt;=60,"INFERIOR A 60 DIAS",(IF(O813&lt;=90,"INFERIOR A 90 DIAS",(IF(O813&lt;=120,"INFERIOR A 120 DIAS",(IF(O813&lt;150,"INFERIOR A 150 DIAS",(IF(O813=150,"150 DIAS","SUPERIOR A 150 DIAS")))))))))))))</f>
        <v>EXPIRADO</v>
      </c>
      <c r="Q813" s="62" t="str">
        <f ca="1">IF(CONTRATOS[[#This Row],[TÉRMINO]]="","VIGENTE",IF(CONTRATOS[[#This Row],[TÉRMINO]]&gt;=TODAY(),"VIGENTE","EXPIRADO"))</f>
        <v>EXPIRADO</v>
      </c>
      <c r="R813" s="72">
        <v>2576.41</v>
      </c>
      <c r="S813" s="65" t="s">
        <v>3303</v>
      </c>
      <c r="T813" s="66">
        <f>IF(LEFT(AY813,3)="ARP",
    0,
    IFERROR(VLOOKUP(AY813,'M.11 Contratos execução'!A:V,17,FALSE),0)
)</f>
        <v>0</v>
      </c>
      <c r="U813" s="58" t="s">
        <v>78</v>
      </c>
      <c r="V813" s="167" t="s">
        <v>4131</v>
      </c>
      <c r="W813" s="96" cm="1">
        <f t="array" ref="W81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13" s="96" cm="1">
        <f t="array" ref="X81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2576.41</v>
      </c>
      <c r="Y813" s="67"/>
      <c r="Z813" s="158"/>
      <c r="AA813" s="58" t="s">
        <v>81</v>
      </c>
      <c r="AB813" s="58"/>
      <c r="AC813" s="58"/>
      <c r="AD813" s="289" t="str">
        <f>IF(CONTRATOS[[#This Row],[DIAS_CONTRATO]]&lt;=1800,"PRAZO LEGAL",IF(CONTRATOS[[#This Row],[DIAS_CONTRATO]]&lt;=2130,"EXCEPCIONAL","EMERGENCIAL"))</f>
        <v>PRAZO LEGAL</v>
      </c>
      <c r="AE813" s="116" t="str">
        <f>YEAR(L813) &amp; " - " &amp; IF(MONTH(L813)&lt;=3, "1º Trimestre", IF(MONTH(L813)&lt;=6, "2º Trimestre", IF(MONTH(L813)&lt;=9, "3º Trimestre", IF(MONTH(L813)&lt;=12, "4º Trimestre"))))</f>
        <v>2025 - 1º Trimestre</v>
      </c>
      <c r="AF813" s="130">
        <f>CONTRATOS[[#This Row],[TÉRMINO]]-60</f>
        <v>45666</v>
      </c>
      <c r="AG813" s="116" t="str">
        <f>IF(Z813="","Sem informação", IF(Z813&lt;=AF813, "Dentro do prazo", "Fora do prazo"))</f>
        <v>Sem informação</v>
      </c>
      <c r="AH813" s="58"/>
      <c r="AJ813" s="58" t="s">
        <v>138</v>
      </c>
      <c r="AK813" s="58" t="s">
        <v>138</v>
      </c>
      <c r="AL813" s="58" t="s">
        <v>69</v>
      </c>
      <c r="AM813" s="115" t="s">
        <v>69</v>
      </c>
      <c r="AN813" s="115" t="s">
        <v>69</v>
      </c>
      <c r="AO81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13" s="143">
        <f ca="1">CONTRATOS[[#This Row],[TÉRMINO]]-TODAY()</f>
        <v>-448</v>
      </c>
      <c r="AQ813" s="58" t="str">
        <f>IF(YEAR(CONTRATOS[[#This Row],[TÉRMINO]])=2024,INT((MONTH(CONTRATOS[[#This Row],[TÉRMINO]])+2)/3),"")</f>
        <v/>
      </c>
      <c r="AR813" s="58"/>
      <c r="AS813" s="58" t="str">
        <f ca="1">IF(TODAY()-AB813&gt;365,"Iniciar Processo de Reajuste","Aguardar anualidade")</f>
        <v>Iniciar Processo de Reajuste</v>
      </c>
      <c r="AT813" s="58" t="str">
        <f>_xlfn.CONCAT(TEXT(B813,"000"),"/",C813)</f>
        <v>020/2025</v>
      </c>
      <c r="AU813" s="58"/>
      <c r="AV813" s="58" t="str" cm="1">
        <f t="array" ref="AV813">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13" s="57" t="str">
        <f>IF(CONTRATOS[[#This Row],[FISCAL DEMANDANTE]]="sem indicação",CONTRATOS[[#This Row],[FISCAL TECNICO]],CONTRATOS[[#This Row],[FISCAL DEMANDANTE]])</f>
        <v>Jose Nasareno de Macedo Silva</v>
      </c>
      <c r="AX813" s="540" cm="1">
        <f t="array" ref="AX81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13" s="58" t="str">
        <f>_xlfn.CONCAT(CONTRATOS[[#This Row],[ARP ou CONTRATO]],CONTRATOS[[#This Row],[N°ANO]])</f>
        <v>CONTRATO020/2025</v>
      </c>
      <c r="AZ813" s="293" t="str">
        <f>IF(ISNUMBER(FIND("8.666",AA813)),
"Nos termos da Portaria n° 3.615/2021-GP, a prorrogação de contratos administrativos deverá ser instaurada com antecedência mínima de 60 (sessenta) dias do término da vigência, mediante envio do respectivo expediente à SEADM, via SEI.",
IF(ISNUMBER(FIND("14.133",AA813)),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13" s="556"/>
    </row>
    <row r="814" spans="1:53" ht="60">
      <c r="A814" s="58" t="s">
        <v>52</v>
      </c>
      <c r="B814" s="57" t="s">
        <v>338</v>
      </c>
      <c r="C814" s="58">
        <v>2025</v>
      </c>
      <c r="D814" s="57" t="s">
        <v>4132</v>
      </c>
      <c r="E814" s="58" t="s">
        <v>4075</v>
      </c>
      <c r="F814" s="59" t="s">
        <v>3558</v>
      </c>
      <c r="G814" s="57" t="s">
        <v>1658</v>
      </c>
      <c r="H814" s="58" t="s">
        <v>132</v>
      </c>
      <c r="I814" s="60" t="s">
        <v>133</v>
      </c>
      <c r="J814" s="61">
        <v>45726</v>
      </c>
      <c r="K814" s="61">
        <v>45726</v>
      </c>
      <c r="L814" s="61">
        <v>45726</v>
      </c>
      <c r="M814" s="63" t="str">
        <f>TEXT(L814,"DD/MM/AA")</f>
        <v>10/03/25</v>
      </c>
      <c r="N814" s="115">
        <f>_xlfn.DAYS(CONTRATOS[[#This Row],[TÉRMINO]],CONTRATOS[[#This Row],[INÍCIO]])</f>
        <v>0</v>
      </c>
      <c r="O814" s="62" t="str">
        <f ca="1">IF(ISBLANK(CONTRATOS[[#This Row],[TÉRMINO]]),"-",IF(ISNUMBER(CONTRATOS[[#This Row],[TÉRMINO]]),IF(CONTRATOS[[#This Row],[TÉRMINO]]&lt;TODAY(),"EXPIRADO",CONTRATOS[[#This Row],[TÉRMINO]]-TODAY()),"INDETERMINADO"))</f>
        <v>EXPIRADO</v>
      </c>
      <c r="P814" s="64" t="str">
        <f ca="1">IF(O814="EXPIRADO","EXPIRADO",(IF(O814&lt;=30,"INFERIOR A 30 DIAS",(IF(O814&lt;=60,"INFERIOR A 60 DIAS",(IF(O814&lt;=90,"INFERIOR A 90 DIAS",(IF(O814&lt;=120,"INFERIOR A 120 DIAS",(IF(O814&lt;150,"INFERIOR A 150 DIAS",(IF(O814=150,"150 DIAS","SUPERIOR A 150 DIAS")))))))))))))</f>
        <v>EXPIRADO</v>
      </c>
      <c r="Q814" s="62" t="str">
        <f ca="1">IF(CONTRATOS[[#This Row],[TÉRMINO]]="","VIGENTE",IF(CONTRATOS[[#This Row],[TÉRMINO]]&gt;=TODAY(),"VIGENTE","EXPIRADO"))</f>
        <v>EXPIRADO</v>
      </c>
      <c r="R814" s="72">
        <v>3300.22</v>
      </c>
      <c r="S814" s="65" t="s">
        <v>3303</v>
      </c>
      <c r="T814" s="66">
        <f>IF(LEFT(AY814,3)="ARP",
    0,
    IFERROR(VLOOKUP(AY814,'M.11 Contratos execução'!A:V,17,FALSE),0)
)</f>
        <v>0</v>
      </c>
      <c r="U814" s="58" t="s">
        <v>78</v>
      </c>
      <c r="V814" s="167" t="s">
        <v>4133</v>
      </c>
      <c r="W814" s="96" cm="1">
        <f t="array" ref="W81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14" s="96" cm="1">
        <f t="array" ref="X81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3300.22</v>
      </c>
      <c r="Y814" s="67"/>
      <c r="Z814" s="158"/>
      <c r="AA814" s="58" t="s">
        <v>81</v>
      </c>
      <c r="AB814" s="58"/>
      <c r="AC814" s="58"/>
      <c r="AD814" s="289" t="str">
        <f>IF(CONTRATOS[[#This Row],[DIAS_CONTRATO]]&lt;=1800,"PRAZO LEGAL",IF(CONTRATOS[[#This Row],[DIAS_CONTRATO]]&lt;=2130,"EXCEPCIONAL","EMERGENCIAL"))</f>
        <v>PRAZO LEGAL</v>
      </c>
      <c r="AE814" s="116" t="str">
        <f>YEAR(L814) &amp; " - " &amp; IF(MONTH(L814)&lt;=3, "1º Trimestre", IF(MONTH(L814)&lt;=6, "2º Trimestre", IF(MONTH(L814)&lt;=9, "3º Trimestre", IF(MONTH(L814)&lt;=12, "4º Trimestre"))))</f>
        <v>2025 - 1º Trimestre</v>
      </c>
      <c r="AF814" s="130">
        <f>CONTRATOS[[#This Row],[TÉRMINO]]-60</f>
        <v>45666</v>
      </c>
      <c r="AG814" s="116" t="str">
        <f>IF(Z814="","Sem informação", IF(Z814&lt;=AF814, "Dentro do prazo", "Fora do prazo"))</f>
        <v>Sem informação</v>
      </c>
      <c r="AH814" s="58"/>
      <c r="AJ814" s="58" t="s">
        <v>138</v>
      </c>
      <c r="AK814" s="58" t="s">
        <v>138</v>
      </c>
      <c r="AL814" s="58" t="s">
        <v>69</v>
      </c>
      <c r="AM814" s="115" t="s">
        <v>69</v>
      </c>
      <c r="AN814" s="115" t="s">
        <v>69</v>
      </c>
      <c r="AO81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14" s="143">
        <f ca="1">CONTRATOS[[#This Row],[TÉRMINO]]-TODAY()</f>
        <v>-448</v>
      </c>
      <c r="AQ814" s="58" t="str">
        <f>IF(YEAR(CONTRATOS[[#This Row],[TÉRMINO]])=2024,INT((MONTH(CONTRATOS[[#This Row],[TÉRMINO]])+2)/3),"")</f>
        <v/>
      </c>
      <c r="AR814" s="58"/>
      <c r="AS814" s="58" t="str">
        <f ca="1">IF(TODAY()-AB814&gt;365,"Iniciar Processo de Reajuste","Aguardar anualidade")</f>
        <v>Iniciar Processo de Reajuste</v>
      </c>
      <c r="AT814" s="58" t="str">
        <f>_xlfn.CONCAT(TEXT(B814,"000"),"/",C814)</f>
        <v>021/2025</v>
      </c>
      <c r="AU814" s="58"/>
      <c r="AV814" s="58" t="str" cm="1">
        <f t="array" ref="AV814">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14" s="57" t="str">
        <f>IF(CONTRATOS[[#This Row],[FISCAL DEMANDANTE]]="sem indicação",CONTRATOS[[#This Row],[FISCAL TECNICO]],CONTRATOS[[#This Row],[FISCAL DEMANDANTE]])</f>
        <v>Jose Nasareno de Macedo Silva</v>
      </c>
      <c r="AX814" s="540" cm="1">
        <f t="array" ref="AX81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14" s="58" t="str">
        <f>_xlfn.CONCAT(CONTRATOS[[#This Row],[ARP ou CONTRATO]],CONTRATOS[[#This Row],[N°ANO]])</f>
        <v>CONTRATO021/2025</v>
      </c>
      <c r="AZ814" s="293" t="str">
        <f>IF(ISNUMBER(FIND("8.666",AA814)),
"Nos termos da Portaria n° 3.615/2021-GP, a prorrogação de contratos administrativos deverá ser instaurada com antecedência mínima de 60 (sessenta) dias do término da vigência, mediante envio do respectivo expediente à SEADM, via SEI.",
IF(ISNUMBER(FIND("14.133",AA814)),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14" s="556"/>
    </row>
    <row r="815" spans="1:53" ht="60">
      <c r="A815" s="58" t="s">
        <v>52</v>
      </c>
      <c r="B815" s="57" t="s">
        <v>689</v>
      </c>
      <c r="C815" s="58">
        <v>2025</v>
      </c>
      <c r="D815" s="57" t="s">
        <v>4134</v>
      </c>
      <c r="E815" s="58" t="s">
        <v>3476</v>
      </c>
      <c r="F815" s="59" t="s">
        <v>3558</v>
      </c>
      <c r="G815" s="57" t="s">
        <v>1658</v>
      </c>
      <c r="H815" s="58" t="s">
        <v>132</v>
      </c>
      <c r="I815" s="60" t="s">
        <v>133</v>
      </c>
      <c r="J815" s="61">
        <v>45726</v>
      </c>
      <c r="K815" s="61">
        <v>45726</v>
      </c>
      <c r="L815" s="61">
        <v>45726</v>
      </c>
      <c r="M815" s="63" t="str">
        <f>TEXT(L815,"DD/MM/AA")</f>
        <v>10/03/25</v>
      </c>
      <c r="N815" s="115">
        <f>_xlfn.DAYS(CONTRATOS[[#This Row],[TÉRMINO]],CONTRATOS[[#This Row],[INÍCIO]])</f>
        <v>0</v>
      </c>
      <c r="O815" s="62" t="str">
        <f ca="1">IF(ISBLANK(CONTRATOS[[#This Row],[TÉRMINO]]),"-",IF(ISNUMBER(CONTRATOS[[#This Row],[TÉRMINO]]),IF(CONTRATOS[[#This Row],[TÉRMINO]]&lt;TODAY(),"EXPIRADO",CONTRATOS[[#This Row],[TÉRMINO]]-TODAY()),"INDETERMINADO"))</f>
        <v>EXPIRADO</v>
      </c>
      <c r="P815" s="64" t="str">
        <f ca="1">IF(O815="EXPIRADO","EXPIRADO",(IF(O815&lt;=30,"INFERIOR A 30 DIAS",(IF(O815&lt;=60,"INFERIOR A 60 DIAS",(IF(O815&lt;=90,"INFERIOR A 90 DIAS",(IF(O815&lt;=120,"INFERIOR A 120 DIAS",(IF(O815&lt;150,"INFERIOR A 150 DIAS",(IF(O815=150,"150 DIAS","SUPERIOR A 150 DIAS")))))))))))))</f>
        <v>EXPIRADO</v>
      </c>
      <c r="Q815" s="62" t="str">
        <f ca="1">IF(CONTRATOS[[#This Row],[TÉRMINO]]="","VIGENTE",IF(CONTRATOS[[#This Row],[TÉRMINO]]&gt;=TODAY(),"VIGENTE","EXPIRADO"))</f>
        <v>EXPIRADO</v>
      </c>
      <c r="R815" s="72">
        <v>95803.8</v>
      </c>
      <c r="S815" s="65" t="s">
        <v>3303</v>
      </c>
      <c r="T815" s="66">
        <f>IF(LEFT(AY815,3)="ARP",
    0,
    IFERROR(VLOOKUP(AY815,'M.11 Contratos execução'!A:V,17,FALSE),0)
)</f>
        <v>0</v>
      </c>
      <c r="U815" s="58" t="s">
        <v>78</v>
      </c>
      <c r="V815" s="167" t="s">
        <v>4135</v>
      </c>
      <c r="W815" s="96" cm="1">
        <f t="array" ref="W81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15" s="96" cm="1">
        <f t="array" ref="X81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95803.8</v>
      </c>
      <c r="Y815" s="67"/>
      <c r="Z815" s="158"/>
      <c r="AA815" s="58" t="s">
        <v>81</v>
      </c>
      <c r="AB815" s="58"/>
      <c r="AC815" s="58"/>
      <c r="AD815" s="289" t="str">
        <f>IF(CONTRATOS[[#This Row],[DIAS_CONTRATO]]&lt;=1800,"PRAZO LEGAL",IF(CONTRATOS[[#This Row],[DIAS_CONTRATO]]&lt;=2130,"EXCEPCIONAL","EMERGENCIAL"))</f>
        <v>PRAZO LEGAL</v>
      </c>
      <c r="AE815" s="116" t="str">
        <f>YEAR(L815) &amp; " - " &amp; IF(MONTH(L815)&lt;=3, "1º Trimestre", IF(MONTH(L815)&lt;=6, "2º Trimestre", IF(MONTH(L815)&lt;=9, "3º Trimestre", IF(MONTH(L815)&lt;=12, "4º Trimestre"))))</f>
        <v>2025 - 1º Trimestre</v>
      </c>
      <c r="AF815" s="130">
        <f>CONTRATOS[[#This Row],[TÉRMINO]]-60</f>
        <v>45666</v>
      </c>
      <c r="AG815" s="116" t="str">
        <f>IF(Z815="","Sem informação", IF(Z815&lt;=AF815, "Dentro do prazo", "Fora do prazo"))</f>
        <v>Sem informação</v>
      </c>
      <c r="AH815" s="58"/>
      <c r="AJ815" s="58" t="s">
        <v>138</v>
      </c>
      <c r="AK815" s="58" t="s">
        <v>138</v>
      </c>
      <c r="AL815" s="58" t="s">
        <v>69</v>
      </c>
      <c r="AM815" s="115" t="s">
        <v>69</v>
      </c>
      <c r="AN815" s="115" t="s">
        <v>69</v>
      </c>
      <c r="AO81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15" s="143">
        <f ca="1">CONTRATOS[[#This Row],[TÉRMINO]]-TODAY()</f>
        <v>-448</v>
      </c>
      <c r="AQ815" s="58" t="str">
        <f>IF(YEAR(CONTRATOS[[#This Row],[TÉRMINO]])=2024,INT((MONTH(CONTRATOS[[#This Row],[TÉRMINO]])+2)/3),"")</f>
        <v/>
      </c>
      <c r="AR815" s="58"/>
      <c r="AS815" s="58" t="str">
        <f ca="1">IF(TODAY()-AB815&gt;365,"Iniciar Processo de Reajuste","Aguardar anualidade")</f>
        <v>Iniciar Processo de Reajuste</v>
      </c>
      <c r="AT815" s="58" t="str">
        <f>_xlfn.CONCAT(TEXT(B815,"000"),"/",C815)</f>
        <v>022/2025</v>
      </c>
      <c r="AU815" s="58"/>
      <c r="AV815" s="58" t="str" cm="1">
        <f t="array" ref="AV815">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15" s="57" t="str">
        <f>IF(CONTRATOS[[#This Row],[FISCAL DEMANDANTE]]="sem indicação",CONTRATOS[[#This Row],[FISCAL TECNICO]],CONTRATOS[[#This Row],[FISCAL DEMANDANTE]])</f>
        <v>Jose Nasareno de Macedo Silva</v>
      </c>
      <c r="AX815" s="540" cm="1">
        <f t="array" ref="AX81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15" s="58" t="str">
        <f>_xlfn.CONCAT(CONTRATOS[[#This Row],[ARP ou CONTRATO]],CONTRATOS[[#This Row],[N°ANO]])</f>
        <v>CONTRATO022/2025</v>
      </c>
      <c r="AZ815" s="293" t="str">
        <f>IF(ISNUMBER(FIND("8.666",AA815)),
"Nos termos da Portaria n° 3.615/2021-GP, a prorrogação de contratos administrativos deverá ser instaurada com antecedência mínima de 60 (sessenta) dias do término da vigência, mediante envio do respectivo expediente à SEADM, via SEI.",
IF(ISNUMBER(FIND("14.133",AA815)),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15" s="556"/>
    </row>
    <row r="816" spans="1:53" ht="60">
      <c r="A816" s="58" t="s">
        <v>52</v>
      </c>
      <c r="B816" s="57" t="s">
        <v>470</v>
      </c>
      <c r="C816" s="58">
        <v>2025</v>
      </c>
      <c r="D816" s="57" t="s">
        <v>4136</v>
      </c>
      <c r="E816" s="58" t="s">
        <v>1656</v>
      </c>
      <c r="F816" s="59" t="s">
        <v>3558</v>
      </c>
      <c r="G816" s="57" t="s">
        <v>1658</v>
      </c>
      <c r="H816" s="58" t="s">
        <v>132</v>
      </c>
      <c r="I816" s="60" t="s">
        <v>133</v>
      </c>
      <c r="J816" s="61">
        <v>45685</v>
      </c>
      <c r="K816" s="62" t="str">
        <f>TEXT(J816,"DD/MM/AA")</f>
        <v>28/01/25</v>
      </c>
      <c r="L816" s="61">
        <v>45685</v>
      </c>
      <c r="M816" s="63" t="str">
        <f>TEXT(L816,"DD/MM/AA")</f>
        <v>28/01/25</v>
      </c>
      <c r="N816" s="115">
        <f>_xlfn.DAYS(CONTRATOS[[#This Row],[TÉRMINO]],CONTRATOS[[#This Row],[INÍCIO]])</f>
        <v>0</v>
      </c>
      <c r="O816" s="62" t="str">
        <f ca="1">IF(ISBLANK(CONTRATOS[[#This Row],[TÉRMINO]]),"-",IF(ISNUMBER(CONTRATOS[[#This Row],[TÉRMINO]]),IF(CONTRATOS[[#This Row],[TÉRMINO]]&lt;TODAY(),"EXPIRADO",CONTRATOS[[#This Row],[TÉRMINO]]-TODAY()),"INDETERMINADO"))</f>
        <v>EXPIRADO</v>
      </c>
      <c r="P816" s="64" t="str">
        <f ca="1">IF(O816="EXPIRADO","EXPIRADO",(IF(O816&lt;=30,"INFERIOR A 30 DIAS",(IF(O816&lt;=60,"INFERIOR A 60 DIAS",(IF(O816&lt;=90,"INFERIOR A 90 DIAS",(IF(O816&lt;=120,"INFERIOR A 120 DIAS",(IF(O816&lt;150,"INFERIOR A 150 DIAS",(IF(O816=150,"150 DIAS","SUPERIOR A 150 DIAS")))))))))))))</f>
        <v>EXPIRADO</v>
      </c>
      <c r="Q816" s="62" t="str">
        <f ca="1">IF(CONTRATOS[[#This Row],[TÉRMINO]]="","VIGENTE",IF(CONTRATOS[[#This Row],[TÉRMINO]]&gt;=TODAY(),"VIGENTE","EXPIRADO"))</f>
        <v>EXPIRADO</v>
      </c>
      <c r="R816" s="293">
        <v>1911.67</v>
      </c>
      <c r="S816" s="71" t="s">
        <v>3303</v>
      </c>
      <c r="T816" s="66">
        <f>IF(LEFT(AY816,3)="ARP",
    0,
    IFERROR(VLOOKUP(AY816,'M.11 Contratos execução'!A:V,17,FALSE),0)
)</f>
        <v>0</v>
      </c>
      <c r="U816" s="58" t="s">
        <v>78</v>
      </c>
      <c r="V816" s="167" t="s">
        <v>4137</v>
      </c>
      <c r="W816" s="96" cm="1">
        <f t="array" ref="W81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16" s="96" cm="1">
        <f t="array" ref="X81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1911.67</v>
      </c>
      <c r="Y816" s="67"/>
      <c r="Z816" s="158"/>
      <c r="AA816" s="58" t="s">
        <v>81</v>
      </c>
      <c r="AB816" s="58"/>
      <c r="AC816" s="58"/>
      <c r="AD816" s="168" t="str">
        <f>IF(CONTRATOS[[#This Row],[DIAS_CONTRATO]]&lt;=1800,"PRAZO LEGAL",IF(CONTRATOS[[#This Row],[DIAS_CONTRATO]]&lt;=2130,"EXCEPCIONAL","EMERGENCIAL"))</f>
        <v>PRAZO LEGAL</v>
      </c>
      <c r="AE816" s="116" t="str">
        <f>YEAR(L816) &amp; " - " &amp; IF(MONTH(L816)&lt;=3, "1º Trimestre", IF(MONTH(L816)&lt;=6, "2º Trimestre", IF(MONTH(L816)&lt;=9, "3º Trimestre", IF(MONTH(L816)&lt;=12, "4º Trimestre"))))</f>
        <v>2025 - 1º Trimestre</v>
      </c>
      <c r="AF816" s="130">
        <f>CONTRATOS[[#This Row],[TÉRMINO]]-60</f>
        <v>45625</v>
      </c>
      <c r="AG816" s="116" t="str">
        <f>IF(Z816="","Sem informação", IF(Z816&lt;=AF816, "Dentro do prazo", "Fora do prazo"))</f>
        <v>Sem informação</v>
      </c>
      <c r="AH816" s="58"/>
      <c r="AJ816" s="58" t="s">
        <v>138</v>
      </c>
      <c r="AK816" s="58" t="s">
        <v>138</v>
      </c>
      <c r="AL816" s="58" t="s">
        <v>69</v>
      </c>
      <c r="AM816" s="115" t="s">
        <v>69</v>
      </c>
      <c r="AN816" s="115" t="s">
        <v>69</v>
      </c>
      <c r="AO81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16" s="143">
        <f ca="1">CONTRATOS[[#This Row],[TÉRMINO]]-TODAY()</f>
        <v>-489</v>
      </c>
      <c r="AQ816" s="58" t="str">
        <f>IF(YEAR(CONTRATOS[[#This Row],[TÉRMINO]])=2024,INT((MONTH(CONTRATOS[[#This Row],[TÉRMINO]])+2)/3),"")</f>
        <v/>
      </c>
      <c r="AR816" s="58"/>
      <c r="AS816" s="58" t="str">
        <f ca="1">IF(TODAY()-AB816&gt;365,"Iniciar Processo de Reajuste","Aguardar anualidade")</f>
        <v>Iniciar Processo de Reajuste</v>
      </c>
      <c r="AT816" s="58" t="str">
        <f>_xlfn.CONCAT(TEXT(B816,"000"),"/",C816)</f>
        <v>008/2025</v>
      </c>
      <c r="AU816" s="58"/>
      <c r="AV816" s="58" t="str" cm="1">
        <f t="array" ref="AV816">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16" s="57" t="str">
        <f>IF(CONTRATOS[[#This Row],[FISCAL DEMANDANTE]]="sem indicação",CONTRATOS[[#This Row],[FISCAL TECNICO]],CONTRATOS[[#This Row],[FISCAL DEMANDANTE]])</f>
        <v>Jose Nasareno de Macedo Silva</v>
      </c>
      <c r="AX816" s="540" cm="1">
        <f t="array" ref="AX81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16" s="58" t="str">
        <f>_xlfn.CONCAT(CONTRATOS[[#This Row],[ARP ou CONTRATO]],CONTRATOS[[#This Row],[N°ANO]])</f>
        <v>CONTRATO008/2025</v>
      </c>
      <c r="AZ816" s="293" t="str">
        <f>IF(ISNUMBER(FIND("8.666",AA816)),
"Nos termos da Portaria n° 3.615/2021-GP, a prorrogação de contratos administrativos deverá ser instaurada com antecedência mínima de 60 (sessenta) dias do término da vigência, mediante envio do respectivo expediente à SEADM, via SEI.",
IF(ISNUMBER(FIND("14.133",AA816)),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16" s="556"/>
    </row>
    <row r="817" spans="1:53" ht="60">
      <c r="A817" s="58" t="s">
        <v>52</v>
      </c>
      <c r="B817" s="57" t="s">
        <v>1071</v>
      </c>
      <c r="C817" s="58">
        <v>2025</v>
      </c>
      <c r="D817" s="57" t="s">
        <v>4138</v>
      </c>
      <c r="E817" s="58" t="s">
        <v>4139</v>
      </c>
      <c r="F817" s="59" t="s">
        <v>3558</v>
      </c>
      <c r="G817" s="57" t="s">
        <v>1658</v>
      </c>
      <c r="H817" s="58" t="s">
        <v>132</v>
      </c>
      <c r="I817" s="60" t="s">
        <v>133</v>
      </c>
      <c r="J817" s="61">
        <v>45702</v>
      </c>
      <c r="K817" s="62" t="str">
        <f>TEXT(J817,"DD/MM/AA")</f>
        <v>14/02/25</v>
      </c>
      <c r="L817" s="61">
        <v>45702</v>
      </c>
      <c r="M817" s="63" t="str">
        <f>TEXT(L817,"DD/MM/AA")</f>
        <v>14/02/25</v>
      </c>
      <c r="N817" s="115">
        <f>_xlfn.DAYS(CONTRATOS[[#This Row],[TÉRMINO]],CONTRATOS[[#This Row],[INÍCIO]])</f>
        <v>0</v>
      </c>
      <c r="O817" s="62" t="str">
        <f ca="1">IF(ISBLANK(CONTRATOS[[#This Row],[TÉRMINO]]),"-",IF(ISNUMBER(CONTRATOS[[#This Row],[TÉRMINO]]),IF(CONTRATOS[[#This Row],[TÉRMINO]]&lt;TODAY(),"EXPIRADO",CONTRATOS[[#This Row],[TÉRMINO]]-TODAY()),"INDETERMINADO"))</f>
        <v>EXPIRADO</v>
      </c>
      <c r="P817" s="64" t="str">
        <f ca="1">IF(O817="EXPIRADO","EXPIRADO",(IF(O817&lt;=30,"INFERIOR A 30 DIAS",(IF(O817&lt;=60,"INFERIOR A 60 DIAS",(IF(O817&lt;=90,"INFERIOR A 90 DIAS",(IF(O817&lt;=120,"INFERIOR A 120 DIAS",(IF(O817&lt;150,"INFERIOR A 150 DIAS",(IF(O817=150,"150 DIAS","SUPERIOR A 150 DIAS")))))))))))))</f>
        <v>EXPIRADO</v>
      </c>
      <c r="Q817" s="62" t="str">
        <f ca="1">IF(CONTRATOS[[#This Row],[TÉRMINO]]="","VIGENTE",IF(CONTRATOS[[#This Row],[TÉRMINO]]&gt;=TODAY(),"VIGENTE","EXPIRADO"))</f>
        <v>EXPIRADO</v>
      </c>
      <c r="R817" s="293">
        <v>2178.59</v>
      </c>
      <c r="S817" s="65" t="s">
        <v>3303</v>
      </c>
      <c r="T817" s="66">
        <f>IF(LEFT(AY817,3)="ARP",
    0,
    IFERROR(VLOOKUP(AY817,'M.11 Contratos execução'!A:V,17,FALSE),0)
)</f>
        <v>0</v>
      </c>
      <c r="U817" s="58" t="s">
        <v>78</v>
      </c>
      <c r="V817" s="167" t="s">
        <v>4140</v>
      </c>
      <c r="W817" s="96" cm="1">
        <f t="array" ref="W81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17" s="96" cm="1">
        <f t="array" ref="X81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2178.59</v>
      </c>
      <c r="Y817" s="67"/>
      <c r="Z817" s="158"/>
      <c r="AA817" s="58" t="s">
        <v>81</v>
      </c>
      <c r="AB817" s="58"/>
      <c r="AC817" s="58"/>
      <c r="AD817" s="168" t="str">
        <f>IF(CONTRATOS[[#This Row],[DIAS_CONTRATO]]&lt;=1800,"PRAZO LEGAL",IF(CONTRATOS[[#This Row],[DIAS_CONTRATO]]&lt;=2130,"EXCEPCIONAL","EMERGENCIAL"))</f>
        <v>PRAZO LEGAL</v>
      </c>
      <c r="AE817" s="116" t="str">
        <f>YEAR(L817) &amp; " - " &amp; IF(MONTH(L817)&lt;=3, "1º Trimestre", IF(MONTH(L817)&lt;=6, "2º Trimestre", IF(MONTH(L817)&lt;=9, "3º Trimestre", IF(MONTH(L817)&lt;=12, "4º Trimestre"))))</f>
        <v>2025 - 1º Trimestre</v>
      </c>
      <c r="AF817" s="130">
        <f>CONTRATOS[[#This Row],[TÉRMINO]]-60</f>
        <v>45642</v>
      </c>
      <c r="AG817" s="116" t="str">
        <f>IF(Z817="","Sem informação", IF(Z817&lt;=AF817, "Dentro do prazo", "Fora do prazo"))</f>
        <v>Sem informação</v>
      </c>
      <c r="AH817" s="58"/>
      <c r="AJ817" s="58" t="s">
        <v>138</v>
      </c>
      <c r="AK817" s="58" t="s">
        <v>138</v>
      </c>
      <c r="AL817" s="58" t="s">
        <v>69</v>
      </c>
      <c r="AM817" s="115" t="s">
        <v>69</v>
      </c>
      <c r="AN817" s="115" t="s">
        <v>69</v>
      </c>
      <c r="AO81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17" s="143">
        <f ca="1">CONTRATOS[[#This Row],[TÉRMINO]]-TODAY()</f>
        <v>-472</v>
      </c>
      <c r="AQ817" s="58" t="str">
        <f>IF(YEAR(CONTRATOS[[#This Row],[TÉRMINO]])=2024,INT((MONTH(CONTRATOS[[#This Row],[TÉRMINO]])+2)/3),"")</f>
        <v/>
      </c>
      <c r="AR817" s="58"/>
      <c r="AS817" s="58" t="str">
        <f ca="1">IF(TODAY()-AB817&gt;365,"Iniciar Processo de Reajuste","Aguardar anualidade")</f>
        <v>Iniciar Processo de Reajuste</v>
      </c>
      <c r="AT817" s="58" t="str">
        <f>_xlfn.CONCAT(TEXT(B817,"000"),"/",C817)</f>
        <v>006/2025</v>
      </c>
      <c r="AU817" s="58"/>
      <c r="AV817" s="58" t="str" cm="1">
        <f t="array" ref="AV817">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17" s="57" t="str">
        <f>IF(CONTRATOS[[#This Row],[FISCAL DEMANDANTE]]="sem indicação",CONTRATOS[[#This Row],[FISCAL TECNICO]],CONTRATOS[[#This Row],[FISCAL DEMANDANTE]])</f>
        <v>Jose Nasareno de Macedo Silva</v>
      </c>
      <c r="AX817" s="540" cm="1">
        <f t="array" ref="AX81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17" s="58" t="str">
        <f>_xlfn.CONCAT(CONTRATOS[[#This Row],[ARP ou CONTRATO]],CONTRATOS[[#This Row],[N°ANO]])</f>
        <v>CONTRATO006/2025</v>
      </c>
      <c r="AZ817" s="293" t="str">
        <f>IF(ISNUMBER(FIND("8.666",AA817)),
"Nos termos da Portaria n° 3.615/2021-GP, a prorrogação de contratos administrativos deverá ser instaurada com antecedência mínima de 60 (sessenta) dias do término da vigência, mediante envio do respectivo expediente à SEADM, via SEI.",
IF(ISNUMBER(FIND("14.133",AA817)),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17" s="556"/>
    </row>
    <row r="818" spans="1:53" ht="60">
      <c r="A818" s="58" t="s">
        <v>52</v>
      </c>
      <c r="B818" s="57" t="s">
        <v>1082</v>
      </c>
      <c r="C818" s="58">
        <v>2025</v>
      </c>
      <c r="D818" s="57" t="s">
        <v>4141</v>
      </c>
      <c r="E818" s="58" t="s">
        <v>4142</v>
      </c>
      <c r="F818" s="59" t="s">
        <v>3558</v>
      </c>
      <c r="G818" s="57" t="s">
        <v>1658</v>
      </c>
      <c r="H818" s="58" t="s">
        <v>132</v>
      </c>
      <c r="I818" s="60" t="s">
        <v>133</v>
      </c>
      <c r="J818" s="61">
        <v>45700</v>
      </c>
      <c r="K818" s="62" t="str">
        <f>TEXT(J818,"DD/MM/AA")</f>
        <v>12/02/25</v>
      </c>
      <c r="L818" s="61">
        <v>45700</v>
      </c>
      <c r="M818" s="63" t="str">
        <f>TEXT(L818,"DD/MM/AA")</f>
        <v>12/02/25</v>
      </c>
      <c r="N818" s="115">
        <f>_xlfn.DAYS(CONTRATOS[[#This Row],[TÉRMINO]],CONTRATOS[[#This Row],[INÍCIO]])</f>
        <v>0</v>
      </c>
      <c r="O818" s="62" t="str">
        <f ca="1">IF(ISBLANK(CONTRATOS[[#This Row],[TÉRMINO]]),"-",IF(ISNUMBER(CONTRATOS[[#This Row],[TÉRMINO]]),IF(CONTRATOS[[#This Row],[TÉRMINO]]&lt;TODAY(),"EXPIRADO",CONTRATOS[[#This Row],[TÉRMINO]]-TODAY()),"INDETERMINADO"))</f>
        <v>EXPIRADO</v>
      </c>
      <c r="P818" s="64" t="str">
        <f ca="1">IF(O818="EXPIRADO","EXPIRADO",(IF(O818&lt;=30,"INFERIOR A 30 DIAS",(IF(O818&lt;=60,"INFERIOR A 60 DIAS",(IF(O818&lt;=90,"INFERIOR A 90 DIAS",(IF(O818&lt;=120,"INFERIOR A 120 DIAS",(IF(O818&lt;150,"INFERIOR A 150 DIAS",(IF(O818=150,"150 DIAS","SUPERIOR A 150 DIAS")))))))))))))</f>
        <v>EXPIRADO</v>
      </c>
      <c r="Q818" s="62" t="str">
        <f ca="1">IF(CONTRATOS[[#This Row],[TÉRMINO]]="","VIGENTE",IF(CONTRATOS[[#This Row],[TÉRMINO]]&gt;=TODAY(),"VIGENTE","EXPIRADO"))</f>
        <v>EXPIRADO</v>
      </c>
      <c r="R818" s="293">
        <v>6670.2</v>
      </c>
      <c r="S818" s="71" t="s">
        <v>3303</v>
      </c>
      <c r="T818" s="66">
        <f>IF(LEFT(AY818,3)="ARP",
    0,
    IFERROR(VLOOKUP(AY818,'M.11 Contratos execução'!A:V,17,FALSE),0)
)</f>
        <v>0</v>
      </c>
      <c r="U818" s="58" t="s">
        <v>78</v>
      </c>
      <c r="V818" s="167" t="s">
        <v>4143</v>
      </c>
      <c r="W818" s="96" cm="1">
        <f t="array" ref="W81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18" s="96" cm="1">
        <f t="array" ref="X81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6670.32</v>
      </c>
      <c r="Y818" s="67"/>
      <c r="Z818" s="158"/>
      <c r="AA818" s="58" t="s">
        <v>81</v>
      </c>
      <c r="AB818" s="58"/>
      <c r="AC818" s="58"/>
      <c r="AD818" s="168" t="str">
        <f>IF(CONTRATOS[[#This Row],[DIAS_CONTRATO]]&lt;=1800,"PRAZO LEGAL",IF(CONTRATOS[[#This Row],[DIAS_CONTRATO]]&lt;=2130,"EXCEPCIONAL","EMERGENCIAL"))</f>
        <v>PRAZO LEGAL</v>
      </c>
      <c r="AE818" s="116" t="str">
        <f>YEAR(L818) &amp; " - " &amp; IF(MONTH(L818)&lt;=3, "1º Trimestre", IF(MONTH(L818)&lt;=6, "2º Trimestre", IF(MONTH(L818)&lt;=9, "3º Trimestre", IF(MONTH(L818)&lt;=12, "4º Trimestre"))))</f>
        <v>2025 - 1º Trimestre</v>
      </c>
      <c r="AF818" s="130">
        <f>CONTRATOS[[#This Row],[TÉRMINO]]-60</f>
        <v>45640</v>
      </c>
      <c r="AG818" s="116" t="str">
        <f>IF(Z818="","Sem informação", IF(Z818&lt;=AF818, "Dentro do prazo", "Fora do prazo"))</f>
        <v>Sem informação</v>
      </c>
      <c r="AH818" s="58"/>
      <c r="AJ818" s="58" t="s">
        <v>138</v>
      </c>
      <c r="AK818" s="58" t="s">
        <v>138</v>
      </c>
      <c r="AL818" s="58" t="s">
        <v>69</v>
      </c>
      <c r="AM818" s="115" t="s">
        <v>69</v>
      </c>
      <c r="AN818" s="115" t="s">
        <v>69</v>
      </c>
      <c r="AO81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18" s="143">
        <f ca="1">CONTRATOS[[#This Row],[TÉRMINO]]-TODAY()</f>
        <v>-474</v>
      </c>
      <c r="AQ818" s="58" t="str">
        <f>IF(YEAR(CONTRATOS[[#This Row],[TÉRMINO]])=2024,INT((MONTH(CONTRATOS[[#This Row],[TÉRMINO]])+2)/3),"")</f>
        <v/>
      </c>
      <c r="AR818" s="58"/>
      <c r="AS818" s="58" t="str">
        <f ca="1">IF(TODAY()-AB818&gt;365,"Iniciar Processo de Reajuste","Aguardar anualidade")</f>
        <v>Iniciar Processo de Reajuste</v>
      </c>
      <c r="AT818" s="58" t="str">
        <f>_xlfn.CONCAT(TEXT(B818,"000"),"/",C818)</f>
        <v>011/2025</v>
      </c>
      <c r="AU818" s="58"/>
      <c r="AV818" s="58" t="str" cm="1">
        <f t="array" ref="AV818">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18" s="57" t="str">
        <f>IF(CONTRATOS[[#This Row],[FISCAL DEMANDANTE]]="sem indicação",CONTRATOS[[#This Row],[FISCAL TECNICO]],CONTRATOS[[#This Row],[FISCAL DEMANDANTE]])</f>
        <v>Jose Nasareno de Macedo Silva</v>
      </c>
      <c r="AX818" s="540" cm="1">
        <f t="array" ref="AX81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18" s="58" t="str">
        <f>_xlfn.CONCAT(CONTRATOS[[#This Row],[ARP ou CONTRATO]],CONTRATOS[[#This Row],[N°ANO]])</f>
        <v>CONTRATO011/2025</v>
      </c>
      <c r="AZ818" s="293" t="str">
        <f>IF(ISNUMBER(FIND("8.666",AA818)),
"Nos termos da Portaria n° 3.615/2021-GP, a prorrogação de contratos administrativos deverá ser instaurada com antecedência mínima de 60 (sessenta) dias do término da vigência, mediante envio do respectivo expediente à SEADM, via SEI.",
IF(ISNUMBER(FIND("14.133",AA818)),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18" s="556"/>
    </row>
    <row r="819" spans="1:53" ht="60">
      <c r="A819" s="58" t="s">
        <v>52</v>
      </c>
      <c r="B819" s="57" t="s">
        <v>1034</v>
      </c>
      <c r="C819" s="58">
        <v>2025</v>
      </c>
      <c r="D819" s="57" t="s">
        <v>4144</v>
      </c>
      <c r="E819" s="58" t="s">
        <v>4145</v>
      </c>
      <c r="F819" s="59" t="s">
        <v>3558</v>
      </c>
      <c r="G819" s="57" t="s">
        <v>1658</v>
      </c>
      <c r="H819" s="58" t="s">
        <v>132</v>
      </c>
      <c r="I819" s="60" t="s">
        <v>133</v>
      </c>
      <c r="J819" s="61">
        <v>45733</v>
      </c>
      <c r="K819" s="62" t="str">
        <f>TEXT(J819,"DD/MM/AA")</f>
        <v>17/03/25</v>
      </c>
      <c r="L819" s="61">
        <v>45733</v>
      </c>
      <c r="M819" s="63" t="str">
        <f>TEXT(L819,"DD/MM/AA")</f>
        <v>17/03/25</v>
      </c>
      <c r="N819" s="115">
        <f>_xlfn.DAYS(CONTRATOS[[#This Row],[TÉRMINO]],CONTRATOS[[#This Row],[INÍCIO]])</f>
        <v>0</v>
      </c>
      <c r="O819" s="62" t="str">
        <f ca="1">IF(ISBLANK(CONTRATOS[[#This Row],[TÉRMINO]]),"-",IF(ISNUMBER(CONTRATOS[[#This Row],[TÉRMINO]]),IF(CONTRATOS[[#This Row],[TÉRMINO]]&lt;TODAY(),"EXPIRADO",CONTRATOS[[#This Row],[TÉRMINO]]-TODAY()),"INDETERMINADO"))</f>
        <v>EXPIRADO</v>
      </c>
      <c r="P819" s="64" t="str">
        <f ca="1">IF(O819="EXPIRADO","EXPIRADO",(IF(O819&lt;=30,"INFERIOR A 30 DIAS",(IF(O819&lt;=60,"INFERIOR A 60 DIAS",(IF(O819&lt;=90,"INFERIOR A 90 DIAS",(IF(O819&lt;=120,"INFERIOR A 120 DIAS",(IF(O819&lt;150,"INFERIOR A 150 DIAS",(IF(O819=150,"150 DIAS","SUPERIOR A 150 DIAS")))))))))))))</f>
        <v>EXPIRADO</v>
      </c>
      <c r="Q819" s="62" t="str">
        <f ca="1">IF(CONTRATOS[[#This Row],[TÉRMINO]]="","VIGENTE",IF(CONTRATOS[[#This Row],[TÉRMINO]]&gt;=TODAY(),"VIGENTE","EXPIRADO"))</f>
        <v>EXPIRADO</v>
      </c>
      <c r="R819" s="293">
        <v>1708.74</v>
      </c>
      <c r="S819" s="65" t="s">
        <v>3303</v>
      </c>
      <c r="T819" s="66">
        <f>IF(LEFT(AY819,3)="ARP",
    0,
    IFERROR(VLOOKUP(AY819,'M.11 Contratos execução'!A:V,17,FALSE),0)
)</f>
        <v>0</v>
      </c>
      <c r="U819" s="58" t="s">
        <v>78</v>
      </c>
      <c r="V819" s="167" t="s">
        <v>4146</v>
      </c>
      <c r="W819" s="96" cm="1">
        <f t="array" ref="W81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19" s="96" cm="1">
        <f t="array" ref="X81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1708.78</v>
      </c>
      <c r="Y819" s="67"/>
      <c r="Z819" s="158"/>
      <c r="AA819" s="58" t="s">
        <v>81</v>
      </c>
      <c r="AB819" s="58"/>
      <c r="AC819" s="58"/>
      <c r="AD819" s="168" t="str">
        <f>IF(CONTRATOS[[#This Row],[DIAS_CONTRATO]]&lt;=1800,"PRAZO LEGAL",IF(CONTRATOS[[#This Row],[DIAS_CONTRATO]]&lt;=2130,"EXCEPCIONAL","EMERGENCIAL"))</f>
        <v>PRAZO LEGAL</v>
      </c>
      <c r="AE819" s="116" t="str">
        <f>YEAR(L819) &amp; " - " &amp; IF(MONTH(L819)&lt;=3, "1º Trimestre", IF(MONTH(L819)&lt;=6, "2º Trimestre", IF(MONTH(L819)&lt;=9, "3º Trimestre", IF(MONTH(L819)&lt;=12, "4º Trimestre"))))</f>
        <v>2025 - 1º Trimestre</v>
      </c>
      <c r="AF819" s="130">
        <f>CONTRATOS[[#This Row],[TÉRMINO]]-60</f>
        <v>45673</v>
      </c>
      <c r="AG819" s="116" t="str">
        <f>IF(Z819="","Sem informação", IF(Z819&lt;=AF819, "Dentro do prazo", "Fora do prazo"))</f>
        <v>Sem informação</v>
      </c>
      <c r="AH819" s="58"/>
      <c r="AJ819" s="58" t="s">
        <v>138</v>
      </c>
      <c r="AK819" s="58" t="s">
        <v>138</v>
      </c>
      <c r="AL819" s="58" t="s">
        <v>69</v>
      </c>
      <c r="AM819" s="115" t="s">
        <v>69</v>
      </c>
      <c r="AN819" s="115" t="s">
        <v>69</v>
      </c>
      <c r="AO81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19" s="143">
        <f ca="1">CONTRATOS[[#This Row],[TÉRMINO]]-TODAY()</f>
        <v>-441</v>
      </c>
      <c r="AQ819" s="58" t="str">
        <f>IF(YEAR(CONTRATOS[[#This Row],[TÉRMINO]])=2024,INT((MONTH(CONTRATOS[[#This Row],[TÉRMINO]])+2)/3),"")</f>
        <v/>
      </c>
      <c r="AR819" s="58"/>
      <c r="AS819" s="58" t="str">
        <f ca="1">IF(TODAY()-AB819&gt;365,"Iniciar Processo de Reajuste","Aguardar anualidade")</f>
        <v>Iniciar Processo de Reajuste</v>
      </c>
      <c r="AT819" s="58" t="str">
        <f>_xlfn.CONCAT(TEXT(B819,"000"),"/",C819)</f>
        <v>014/2025</v>
      </c>
      <c r="AU819" s="58"/>
      <c r="AV819" s="58" t="str" cm="1">
        <f t="array" ref="AV819">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19" s="57" t="str">
        <f>IF(CONTRATOS[[#This Row],[FISCAL DEMANDANTE]]="sem indicação",CONTRATOS[[#This Row],[FISCAL TECNICO]],CONTRATOS[[#This Row],[FISCAL DEMANDANTE]])</f>
        <v>Jose Nasareno de Macedo Silva</v>
      </c>
      <c r="AX819" s="540" cm="1">
        <f t="array" ref="AX81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19" s="58" t="str">
        <f>_xlfn.CONCAT(CONTRATOS[[#This Row],[ARP ou CONTRATO]],CONTRATOS[[#This Row],[N°ANO]])</f>
        <v>CONTRATO014/2025</v>
      </c>
      <c r="AZ819" s="293" t="str">
        <f>IF(ISNUMBER(FIND("8.666",AA819)),
"Nos termos da Portaria n° 3.615/2021-GP, a prorrogação de contratos administrativos deverá ser instaurada com antecedência mínima de 60 (sessenta) dias do término da vigência, mediante envio do respectivo expediente à SEADM, via SEI.",
IF(ISNUMBER(FIND("14.133",AA819)),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19" s="556"/>
    </row>
    <row r="820" spans="1:53" ht="60">
      <c r="A820" s="58" t="s">
        <v>52</v>
      </c>
      <c r="B820" s="57" t="s">
        <v>907</v>
      </c>
      <c r="C820" s="58">
        <v>2025</v>
      </c>
      <c r="D820" s="57" t="s">
        <v>4147</v>
      </c>
      <c r="E820" s="58" t="s">
        <v>4148</v>
      </c>
      <c r="F820" s="59" t="s">
        <v>3558</v>
      </c>
      <c r="G820" s="57" t="s">
        <v>1658</v>
      </c>
      <c r="H820" s="58" t="s">
        <v>132</v>
      </c>
      <c r="I820" s="60" t="s">
        <v>133</v>
      </c>
      <c r="J820" s="61">
        <v>45730</v>
      </c>
      <c r="K820" s="62" t="str">
        <f>TEXT(J820,"DD/MM/AA")</f>
        <v>14/03/25</v>
      </c>
      <c r="L820" s="61">
        <v>45730</v>
      </c>
      <c r="M820" s="63" t="str">
        <f>TEXT(L820,"DD/MM/AA")</f>
        <v>14/03/25</v>
      </c>
      <c r="N820" s="115">
        <f>_xlfn.DAYS(CONTRATOS[[#This Row],[TÉRMINO]],CONTRATOS[[#This Row],[INÍCIO]])</f>
        <v>0</v>
      </c>
      <c r="O820" s="62" t="str">
        <f ca="1">IF(ISBLANK(CONTRATOS[[#This Row],[TÉRMINO]]),"-",IF(ISNUMBER(CONTRATOS[[#This Row],[TÉRMINO]]),IF(CONTRATOS[[#This Row],[TÉRMINO]]&lt;TODAY(),"EXPIRADO",CONTRATOS[[#This Row],[TÉRMINO]]-TODAY()),"INDETERMINADO"))</f>
        <v>EXPIRADO</v>
      </c>
      <c r="P820" s="64" t="str">
        <f ca="1">IF(O820="EXPIRADO","EXPIRADO",(IF(O820&lt;=30,"INFERIOR A 30 DIAS",(IF(O820&lt;=60,"INFERIOR A 60 DIAS",(IF(O820&lt;=90,"INFERIOR A 90 DIAS",(IF(O820&lt;=120,"INFERIOR A 120 DIAS",(IF(O820&lt;150,"INFERIOR A 150 DIAS",(IF(O820=150,"150 DIAS","SUPERIOR A 150 DIAS")))))))))))))</f>
        <v>EXPIRADO</v>
      </c>
      <c r="Q820" s="62" t="str">
        <f ca="1">IF(CONTRATOS[[#This Row],[TÉRMINO]]="","VIGENTE",IF(CONTRATOS[[#This Row],[TÉRMINO]]&gt;=TODAY(),"VIGENTE","EXPIRADO"))</f>
        <v>EXPIRADO</v>
      </c>
      <c r="R820" s="293">
        <v>2038.35</v>
      </c>
      <c r="S820" s="71" t="s">
        <v>3303</v>
      </c>
      <c r="T820" s="66">
        <f>IF(LEFT(AY820,3)="ARP",
    0,
    IFERROR(VLOOKUP(AY820,'M.11 Contratos execução'!A:V,17,FALSE),0)
)</f>
        <v>0</v>
      </c>
      <c r="U820" s="58" t="s">
        <v>78</v>
      </c>
      <c r="V820" s="167" t="s">
        <v>4149</v>
      </c>
      <c r="W820" s="96" cm="1">
        <f t="array" ref="W82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20" s="96" cm="1">
        <f t="array" ref="X82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2038.35</v>
      </c>
      <c r="Y820" s="67"/>
      <c r="Z820" s="158"/>
      <c r="AA820" s="58" t="s">
        <v>81</v>
      </c>
      <c r="AB820" s="58"/>
      <c r="AC820" s="58"/>
      <c r="AD820" s="168" t="str">
        <f>IF(CONTRATOS[[#This Row],[DIAS_CONTRATO]]&lt;=1800,"PRAZO LEGAL",IF(CONTRATOS[[#This Row],[DIAS_CONTRATO]]&lt;=2130,"EXCEPCIONAL","EMERGENCIAL"))</f>
        <v>PRAZO LEGAL</v>
      </c>
      <c r="AE820" s="116" t="str">
        <f>YEAR(L820) &amp; " - " &amp; IF(MONTH(L820)&lt;=3, "1º Trimestre", IF(MONTH(L820)&lt;=6, "2º Trimestre", IF(MONTH(L820)&lt;=9, "3º Trimestre", IF(MONTH(L820)&lt;=12, "4º Trimestre"))))</f>
        <v>2025 - 1º Trimestre</v>
      </c>
      <c r="AF820" s="130">
        <f>CONTRATOS[[#This Row],[TÉRMINO]]-60</f>
        <v>45670</v>
      </c>
      <c r="AG820" s="116" t="str">
        <f>IF(Z820="","Sem informação", IF(Z820&lt;=AF820, "Dentro do prazo", "Fora do prazo"))</f>
        <v>Sem informação</v>
      </c>
      <c r="AH820" s="58"/>
      <c r="AJ820" s="58" t="s">
        <v>138</v>
      </c>
      <c r="AK820" s="58" t="s">
        <v>138</v>
      </c>
      <c r="AL820" s="58" t="s">
        <v>69</v>
      </c>
      <c r="AM820" s="115" t="s">
        <v>69</v>
      </c>
      <c r="AN820" s="115" t="s">
        <v>69</v>
      </c>
      <c r="AO82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20" s="143">
        <f ca="1">CONTRATOS[[#This Row],[TÉRMINO]]-TODAY()</f>
        <v>-444</v>
      </c>
      <c r="AQ820" s="58" t="str">
        <f>IF(YEAR(CONTRATOS[[#This Row],[TÉRMINO]])=2024,INT((MONTH(CONTRATOS[[#This Row],[TÉRMINO]])+2)/3),"")</f>
        <v/>
      </c>
      <c r="AR820" s="58"/>
      <c r="AS820" s="58" t="str">
        <f ca="1">IF(TODAY()-AB820&gt;365,"Iniciar Processo de Reajuste","Aguardar anualidade")</f>
        <v>Iniciar Processo de Reajuste</v>
      </c>
      <c r="AT820" s="58" t="str">
        <f>_xlfn.CONCAT(TEXT(B820,"000"),"/",C820)</f>
        <v>026/2025</v>
      </c>
      <c r="AU820" s="58"/>
      <c r="AV820" s="58" t="str" cm="1">
        <f t="array" ref="AV820">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20" s="57" t="str">
        <f>IF(CONTRATOS[[#This Row],[FISCAL DEMANDANTE]]="sem indicação",CONTRATOS[[#This Row],[FISCAL TECNICO]],CONTRATOS[[#This Row],[FISCAL DEMANDANTE]])</f>
        <v>Jose Nasareno de Macedo Silva</v>
      </c>
      <c r="AX820" s="540" cm="1">
        <f t="array" ref="AX82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20" s="58" t="str">
        <f>_xlfn.CONCAT(CONTRATOS[[#This Row],[ARP ou CONTRATO]],CONTRATOS[[#This Row],[N°ANO]])</f>
        <v>CONTRATO026/2025</v>
      </c>
      <c r="AZ820" s="293" t="str">
        <f>IF(ISNUMBER(FIND("8.666",AA820)),
"Nos termos da Portaria n° 3.615/2021-GP, a prorrogação de contratos administrativos deverá ser instaurada com antecedência mínima de 60 (sessenta) dias do término da vigência, mediante envio do respectivo expediente à SEADM, via SEI.",
IF(ISNUMBER(FIND("14.133",AA820)),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20" s="556"/>
    </row>
    <row r="821" spans="1:53" ht="60">
      <c r="A821" s="58" t="s">
        <v>52</v>
      </c>
      <c r="B821" s="57" t="s">
        <v>1016</v>
      </c>
      <c r="C821" s="58">
        <v>2025</v>
      </c>
      <c r="D821" s="57" t="s">
        <v>4150</v>
      </c>
      <c r="E821" s="58" t="s">
        <v>4151</v>
      </c>
      <c r="F821" s="59" t="s">
        <v>3558</v>
      </c>
      <c r="G821" s="57" t="s">
        <v>1658</v>
      </c>
      <c r="H821" s="58" t="s">
        <v>132</v>
      </c>
      <c r="I821" s="60" t="s">
        <v>133</v>
      </c>
      <c r="J821" s="61">
        <v>45729</v>
      </c>
      <c r="K821" s="62" t="str">
        <f>TEXT(J821,"DD/MM/AA")</f>
        <v>13/03/25</v>
      </c>
      <c r="L821" s="61">
        <v>45729</v>
      </c>
      <c r="M821" s="63" t="str">
        <f>TEXT(L821,"DD/MM/AA")</f>
        <v>13/03/25</v>
      </c>
      <c r="N821" s="115">
        <f>_xlfn.DAYS(CONTRATOS[[#This Row],[TÉRMINO]],CONTRATOS[[#This Row],[INÍCIO]])</f>
        <v>0</v>
      </c>
      <c r="O821" s="62" t="str">
        <f ca="1">IF(ISBLANK(CONTRATOS[[#This Row],[TÉRMINO]]),"-",IF(ISNUMBER(CONTRATOS[[#This Row],[TÉRMINO]]),IF(CONTRATOS[[#This Row],[TÉRMINO]]&lt;TODAY(),"EXPIRADO",CONTRATOS[[#This Row],[TÉRMINO]]-TODAY()),"INDETERMINADO"))</f>
        <v>EXPIRADO</v>
      </c>
      <c r="P821" s="64" t="str">
        <f ca="1">IF(O821="EXPIRADO","EXPIRADO",(IF(O821&lt;=30,"INFERIOR A 30 DIAS",(IF(O821&lt;=60,"INFERIOR A 60 DIAS",(IF(O821&lt;=90,"INFERIOR A 90 DIAS",(IF(O821&lt;=120,"INFERIOR A 120 DIAS",(IF(O821&lt;150,"INFERIOR A 150 DIAS",(IF(O821=150,"150 DIAS","SUPERIOR A 150 DIAS")))))))))))))</f>
        <v>EXPIRADO</v>
      </c>
      <c r="Q821" s="62" t="str">
        <f ca="1">IF(CONTRATOS[[#This Row],[TÉRMINO]]="","VIGENTE",IF(CONTRATOS[[#This Row],[TÉRMINO]]&gt;=TODAY(),"VIGENTE","EXPIRADO"))</f>
        <v>EXPIRADO</v>
      </c>
      <c r="R821" s="293">
        <v>4380.41</v>
      </c>
      <c r="S821" s="71" t="s">
        <v>3303</v>
      </c>
      <c r="T821" s="66">
        <f>IF(LEFT(AY821,3)="ARP",
    0,
    IFERROR(VLOOKUP(AY821,'M.11 Contratos execução'!A:V,17,FALSE),0)
)</f>
        <v>0</v>
      </c>
      <c r="U821" s="58" t="s">
        <v>78</v>
      </c>
      <c r="V821" s="167" t="s">
        <v>4152</v>
      </c>
      <c r="W821" s="96" cm="1">
        <f t="array" ref="W82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21" s="96" cm="1">
        <f t="array" ref="X82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4380.41</v>
      </c>
      <c r="Y821" s="67"/>
      <c r="Z821" s="158"/>
      <c r="AA821" s="58" t="s">
        <v>81</v>
      </c>
      <c r="AB821" s="58"/>
      <c r="AC821" s="58"/>
      <c r="AD821" s="168" t="str">
        <f>IF(CONTRATOS[[#This Row],[DIAS_CONTRATO]]&lt;=1800,"PRAZO LEGAL",IF(CONTRATOS[[#This Row],[DIAS_CONTRATO]]&lt;=2130,"EXCEPCIONAL","EMERGENCIAL"))</f>
        <v>PRAZO LEGAL</v>
      </c>
      <c r="AE821" s="116" t="str">
        <f>YEAR(L821) &amp; " - " &amp; IF(MONTH(L821)&lt;=3, "1º Trimestre", IF(MONTH(L821)&lt;=6, "2º Trimestre", IF(MONTH(L821)&lt;=9, "3º Trimestre", IF(MONTH(L821)&lt;=12, "4º Trimestre"))))</f>
        <v>2025 - 1º Trimestre</v>
      </c>
      <c r="AF821" s="130">
        <f>CONTRATOS[[#This Row],[TÉRMINO]]-60</f>
        <v>45669</v>
      </c>
      <c r="AG821" s="116" t="str">
        <f>IF(Z821="","Sem informação", IF(Z821&lt;=AF821, "Dentro do prazo", "Fora do prazo"))</f>
        <v>Sem informação</v>
      </c>
      <c r="AH821" s="58"/>
      <c r="AJ821" s="58" t="s">
        <v>138</v>
      </c>
      <c r="AK821" s="58" t="s">
        <v>138</v>
      </c>
      <c r="AL821" s="58" t="s">
        <v>69</v>
      </c>
      <c r="AM821" s="115" t="s">
        <v>69</v>
      </c>
      <c r="AN821" s="115" t="s">
        <v>69</v>
      </c>
      <c r="AO82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21" s="143">
        <f ca="1">CONTRATOS[[#This Row],[TÉRMINO]]-TODAY()</f>
        <v>-445</v>
      </c>
      <c r="AQ821" s="58" t="str">
        <f>IF(YEAR(CONTRATOS[[#This Row],[TÉRMINO]])=2024,INT((MONTH(CONTRATOS[[#This Row],[TÉRMINO]])+2)/3),"")</f>
        <v/>
      </c>
      <c r="AR821" s="58"/>
      <c r="AS821" s="58" t="str">
        <f ca="1">IF(TODAY()-AB821&gt;365,"Iniciar Processo de Reajuste","Aguardar anualidade")</f>
        <v>Iniciar Processo de Reajuste</v>
      </c>
      <c r="AT821" s="58" t="str">
        <f>_xlfn.CONCAT(TEXT(B821,"000"),"/",C821)</f>
        <v>027/2025</v>
      </c>
      <c r="AU821" s="58"/>
      <c r="AV821" s="58" t="str" cm="1">
        <f t="array" ref="AV821">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21" s="57" t="str">
        <f>IF(CONTRATOS[[#This Row],[FISCAL DEMANDANTE]]="sem indicação",CONTRATOS[[#This Row],[FISCAL TECNICO]],CONTRATOS[[#This Row],[FISCAL DEMANDANTE]])</f>
        <v>Jose Nasareno de Macedo Silva</v>
      </c>
      <c r="AX821" s="540" cm="1">
        <f t="array" ref="AX82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21" s="58" t="str">
        <f>_xlfn.CONCAT(CONTRATOS[[#This Row],[ARP ou CONTRATO]],CONTRATOS[[#This Row],[N°ANO]])</f>
        <v>CONTRATO027/2025</v>
      </c>
      <c r="AZ821" s="293" t="str">
        <f>IF(ISNUMBER(FIND("8.666",AA821)),
"Nos termos da Portaria n° 3.615/2021-GP, a prorrogação de contratos administrativos deverá ser instaurada com antecedência mínima de 60 (sessenta) dias do término da vigência, mediante envio do respectivo expediente à SEADM, via SEI.",
IF(ISNUMBER(FIND("14.133",AA821)),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21" s="556"/>
    </row>
    <row r="822" spans="1:53" ht="60">
      <c r="A822" s="58" t="s">
        <v>52</v>
      </c>
      <c r="B822" s="57" t="s">
        <v>1181</v>
      </c>
      <c r="C822" s="58">
        <v>2025</v>
      </c>
      <c r="D822" s="57" t="s">
        <v>4153</v>
      </c>
      <c r="E822" s="58" t="s">
        <v>3310</v>
      </c>
      <c r="F822" s="59" t="s">
        <v>3558</v>
      </c>
      <c r="G822" s="57" t="s">
        <v>1658</v>
      </c>
      <c r="H822" s="58" t="s">
        <v>132</v>
      </c>
      <c r="I822" s="60" t="s">
        <v>133</v>
      </c>
      <c r="J822" s="61">
        <v>45730</v>
      </c>
      <c r="K822" s="62" t="str">
        <f>TEXT(J822,"DD/MM/AA")</f>
        <v>14/03/25</v>
      </c>
      <c r="L822" s="61">
        <v>45730</v>
      </c>
      <c r="M822" s="63" t="str">
        <f>TEXT(L822,"DD/MM/AA")</f>
        <v>14/03/25</v>
      </c>
      <c r="N822" s="115">
        <f>_xlfn.DAYS(CONTRATOS[[#This Row],[TÉRMINO]],CONTRATOS[[#This Row],[INÍCIO]])</f>
        <v>0</v>
      </c>
      <c r="O822" s="62" t="str">
        <f ca="1">IF(ISBLANK(CONTRATOS[[#This Row],[TÉRMINO]]),"-",IF(ISNUMBER(CONTRATOS[[#This Row],[TÉRMINO]]),IF(CONTRATOS[[#This Row],[TÉRMINO]]&lt;TODAY(),"EXPIRADO",CONTRATOS[[#This Row],[TÉRMINO]]-TODAY()),"INDETERMINADO"))</f>
        <v>EXPIRADO</v>
      </c>
      <c r="P822" s="64" t="str">
        <f ca="1">IF(O822="EXPIRADO","EXPIRADO",(IF(O822&lt;=30,"INFERIOR A 30 DIAS",(IF(O822&lt;=60,"INFERIOR A 60 DIAS",(IF(O822&lt;=90,"INFERIOR A 90 DIAS",(IF(O822&lt;=120,"INFERIOR A 120 DIAS",(IF(O822&lt;150,"INFERIOR A 150 DIAS",(IF(O822=150,"150 DIAS","SUPERIOR A 150 DIAS")))))))))))))</f>
        <v>EXPIRADO</v>
      </c>
      <c r="Q822" s="62" t="str">
        <f ca="1">IF(CONTRATOS[[#This Row],[TÉRMINO]]="","VIGENTE",IF(CONTRATOS[[#This Row],[TÉRMINO]]&gt;=TODAY(),"VIGENTE","EXPIRADO"))</f>
        <v>EXPIRADO</v>
      </c>
      <c r="R822" s="293">
        <v>1506.2</v>
      </c>
      <c r="S822" s="71" t="s">
        <v>3303</v>
      </c>
      <c r="T822" s="66">
        <f>IF(LEFT(AY822,3)="ARP",
    0,
    IFERROR(VLOOKUP(AY822,'M.11 Contratos execução'!A:V,17,FALSE),0)
)</f>
        <v>0</v>
      </c>
      <c r="U822" s="58" t="s">
        <v>78</v>
      </c>
      <c r="V822" s="167" t="s">
        <v>4154</v>
      </c>
      <c r="W822" s="96" cm="1">
        <f t="array" ref="W82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22" s="96" cm="1">
        <f t="array" ref="X82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1506.2</v>
      </c>
      <c r="Y822" s="67"/>
      <c r="Z822" s="158"/>
      <c r="AA822" s="58" t="s">
        <v>81</v>
      </c>
      <c r="AB822" s="58"/>
      <c r="AC822" s="58"/>
      <c r="AD822" s="168" t="str">
        <f>IF(CONTRATOS[[#This Row],[DIAS_CONTRATO]]&lt;=1800,"PRAZO LEGAL",IF(CONTRATOS[[#This Row],[DIAS_CONTRATO]]&lt;=2130,"EXCEPCIONAL","EMERGENCIAL"))</f>
        <v>PRAZO LEGAL</v>
      </c>
      <c r="AE822" s="116" t="str">
        <f>YEAR(L822) &amp; " - " &amp; IF(MONTH(L822)&lt;=3, "1º Trimestre", IF(MONTH(L822)&lt;=6, "2º Trimestre", IF(MONTH(L822)&lt;=9, "3º Trimestre", IF(MONTH(L822)&lt;=12, "4º Trimestre"))))</f>
        <v>2025 - 1º Trimestre</v>
      </c>
      <c r="AF822" s="130">
        <f>CONTRATOS[[#This Row],[TÉRMINO]]-60</f>
        <v>45670</v>
      </c>
      <c r="AG822" s="116" t="str">
        <f>IF(Z822="","Sem informação", IF(Z822&lt;=AF822, "Dentro do prazo", "Fora do prazo"))</f>
        <v>Sem informação</v>
      </c>
      <c r="AH822" s="58"/>
      <c r="AJ822" s="58" t="s">
        <v>138</v>
      </c>
      <c r="AK822" s="58" t="s">
        <v>138</v>
      </c>
      <c r="AL822" s="58" t="s">
        <v>69</v>
      </c>
      <c r="AM822" s="115" t="s">
        <v>69</v>
      </c>
      <c r="AN822" s="115" t="s">
        <v>69</v>
      </c>
      <c r="AO82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22" s="143">
        <f ca="1">CONTRATOS[[#This Row],[TÉRMINO]]-TODAY()</f>
        <v>-444</v>
      </c>
      <c r="AQ822" s="58" t="str">
        <f>IF(YEAR(CONTRATOS[[#This Row],[TÉRMINO]])=2024,INT((MONTH(CONTRATOS[[#This Row],[TÉRMINO]])+2)/3),"")</f>
        <v/>
      </c>
      <c r="AR822" s="58"/>
      <c r="AS822" s="58" t="str">
        <f ca="1">IF(TODAY()-AB822&gt;365,"Iniciar Processo de Reajuste","Aguardar anualidade")</f>
        <v>Iniciar Processo de Reajuste</v>
      </c>
      <c r="AT822" s="58" t="str">
        <f>_xlfn.CONCAT(TEXT(B822,"000"),"/",C822)</f>
        <v>029/2025</v>
      </c>
      <c r="AU822" s="58"/>
      <c r="AV822" s="58" t="str" cm="1">
        <f t="array" ref="AV822">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22" s="57" t="str">
        <f>IF(CONTRATOS[[#This Row],[FISCAL DEMANDANTE]]="sem indicação",CONTRATOS[[#This Row],[FISCAL TECNICO]],CONTRATOS[[#This Row],[FISCAL DEMANDANTE]])</f>
        <v>Jose Nasareno de Macedo Silva</v>
      </c>
      <c r="AX822" s="540" cm="1">
        <f t="array" ref="AX82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22" s="58" t="str">
        <f>_xlfn.CONCAT(CONTRATOS[[#This Row],[ARP ou CONTRATO]],CONTRATOS[[#This Row],[N°ANO]])</f>
        <v>CONTRATO029/2025</v>
      </c>
      <c r="AZ822" s="293" t="str">
        <f>IF(ISNUMBER(FIND("8.666",AA822)),
"Nos termos da Portaria n° 3.615/2021-GP, a prorrogação de contratos administrativos deverá ser instaurada com antecedência mínima de 60 (sessenta) dias do término da vigência, mediante envio do respectivo expediente à SEADM, via SEI.",
IF(ISNUMBER(FIND("14.133",AA822)),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22" s="556"/>
    </row>
    <row r="823" spans="1:53" ht="60">
      <c r="A823" s="58" t="s">
        <v>52</v>
      </c>
      <c r="B823" s="57" t="s">
        <v>972</v>
      </c>
      <c r="C823" s="58">
        <v>2025</v>
      </c>
      <c r="D823" s="97" t="s">
        <v>4155</v>
      </c>
      <c r="E823" s="58" t="s">
        <v>4114</v>
      </c>
      <c r="F823" s="59" t="s">
        <v>3558</v>
      </c>
      <c r="G823" s="57" t="s">
        <v>1658</v>
      </c>
      <c r="H823" s="58" t="s">
        <v>132</v>
      </c>
      <c r="I823" s="60" t="s">
        <v>133</v>
      </c>
      <c r="J823" s="61">
        <v>45742</v>
      </c>
      <c r="K823" s="62" t="str">
        <f>TEXT(J823,"DD/MM/AA")</f>
        <v>26/03/25</v>
      </c>
      <c r="L823" s="61">
        <v>45742</v>
      </c>
      <c r="M823" s="63" t="str">
        <f>TEXT(L823,"DD/MM/AA")</f>
        <v>26/03/25</v>
      </c>
      <c r="N823" s="115">
        <f>_xlfn.DAYS(CONTRATOS[[#This Row],[TÉRMINO]],CONTRATOS[[#This Row],[INÍCIO]])</f>
        <v>0</v>
      </c>
      <c r="O823" s="62" t="str">
        <f ca="1">IF(ISBLANK(CONTRATOS[[#This Row],[TÉRMINO]]),"-",IF(ISNUMBER(CONTRATOS[[#This Row],[TÉRMINO]]),IF(CONTRATOS[[#This Row],[TÉRMINO]]&lt;TODAY(),"EXPIRADO",CONTRATOS[[#This Row],[TÉRMINO]]-TODAY()),"INDETERMINADO"))</f>
        <v>EXPIRADO</v>
      </c>
      <c r="P823" s="64" t="str">
        <f ca="1">IF(O823="EXPIRADO","EXPIRADO",(IF(O823&lt;=30,"INFERIOR A 30 DIAS",(IF(O823&lt;=60,"INFERIOR A 60 DIAS",(IF(O823&lt;=90,"INFERIOR A 90 DIAS",(IF(O823&lt;=120,"INFERIOR A 120 DIAS",(IF(O823&lt;150,"INFERIOR A 150 DIAS",(IF(O823=150,"150 DIAS","SUPERIOR A 150 DIAS")))))))))))))</f>
        <v>EXPIRADO</v>
      </c>
      <c r="Q823" s="62" t="str">
        <f ca="1">IF(CONTRATOS[[#This Row],[TÉRMINO]]="","VIGENTE",IF(CONTRATOS[[#This Row],[TÉRMINO]]&gt;=TODAY(),"VIGENTE","EXPIRADO"))</f>
        <v>EXPIRADO</v>
      </c>
      <c r="R823" s="293">
        <v>430.26</v>
      </c>
      <c r="S823" s="71" t="s">
        <v>3303</v>
      </c>
      <c r="T823" s="66">
        <f>IF(LEFT(AY823,3)="ARP",
    0,
    IFERROR(VLOOKUP(AY823,'M.11 Contratos execução'!A:V,17,FALSE),0)
)</f>
        <v>0</v>
      </c>
      <c r="U823" s="58" t="s">
        <v>78</v>
      </c>
      <c r="V823" s="167" t="s">
        <v>4156</v>
      </c>
      <c r="W823" s="96" cm="1">
        <f t="array" ref="W82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23" s="96" cm="1">
        <f t="array" ref="X82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430.36</v>
      </c>
      <c r="Y823" s="67"/>
      <c r="Z823" s="158"/>
      <c r="AA823" s="60" t="s">
        <v>81</v>
      </c>
      <c r="AB823" s="58"/>
      <c r="AC823" s="58"/>
      <c r="AD823" s="168" t="str">
        <f>IF(CONTRATOS[[#This Row],[DIAS_CONTRATO]]&lt;=1800,"PRAZO LEGAL",IF(CONTRATOS[[#This Row],[DIAS_CONTRATO]]&lt;=2130,"EXCEPCIONAL","EMERGENCIAL"))</f>
        <v>PRAZO LEGAL</v>
      </c>
      <c r="AE823" s="116" t="str">
        <f>YEAR(L823) &amp; " - " &amp; IF(MONTH(L823)&lt;=3, "1º Trimestre", IF(MONTH(L823)&lt;=6, "2º Trimestre", IF(MONTH(L823)&lt;=9, "3º Trimestre", IF(MONTH(L823)&lt;=12, "4º Trimestre"))))</f>
        <v>2025 - 1º Trimestre</v>
      </c>
      <c r="AF823" s="130">
        <f>CONTRATOS[[#This Row],[TÉRMINO]]-60</f>
        <v>45682</v>
      </c>
      <c r="AG823" s="116" t="str">
        <f>IF(Z823="","Sem informação", IF(Z823&lt;=AF823, "Dentro do prazo", "Fora do prazo"))</f>
        <v>Sem informação</v>
      </c>
      <c r="AH823" s="58"/>
      <c r="AJ823" s="58" t="s">
        <v>138</v>
      </c>
      <c r="AK823" s="58" t="s">
        <v>138</v>
      </c>
      <c r="AL823" s="58" t="s">
        <v>69</v>
      </c>
      <c r="AM823" s="115" t="s">
        <v>69</v>
      </c>
      <c r="AN823" s="115" t="s">
        <v>69</v>
      </c>
      <c r="AO82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23" s="143">
        <f ca="1">CONTRATOS[[#This Row],[TÉRMINO]]-TODAY()</f>
        <v>-432</v>
      </c>
      <c r="AQ823" s="58" t="str">
        <f>IF(YEAR(CONTRATOS[[#This Row],[TÉRMINO]])=2024,INT((MONTH(CONTRATOS[[#This Row],[TÉRMINO]])+2)/3),"")</f>
        <v/>
      </c>
      <c r="AR823" s="58"/>
      <c r="AS823" s="58" t="str">
        <f ca="1">IF(TODAY()-AB823&gt;365,"Iniciar Processo de Reajuste","Aguardar anualidade")</f>
        <v>Iniciar Processo de Reajuste</v>
      </c>
      <c r="AT823" s="58" t="str">
        <f>_xlfn.CONCAT(TEXT(B823,"000"),"/",C823)</f>
        <v>028/2025</v>
      </c>
      <c r="AU823" s="58"/>
      <c r="AV823" s="58" t="str" cm="1">
        <f t="array" ref="AV823">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23" s="57" t="str">
        <f>IF(CONTRATOS[[#This Row],[FISCAL DEMANDANTE]]="sem indicação",CONTRATOS[[#This Row],[FISCAL TECNICO]],CONTRATOS[[#This Row],[FISCAL DEMANDANTE]])</f>
        <v>Jose Nasareno de Macedo Silva</v>
      </c>
      <c r="AX823" s="540" cm="1">
        <f t="array" ref="AX82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23" s="58" t="str">
        <f>_xlfn.CONCAT(CONTRATOS[[#This Row],[ARP ou CONTRATO]],CONTRATOS[[#This Row],[N°ANO]])</f>
        <v>CONTRATO028/2025</v>
      </c>
      <c r="AZ823" s="293" t="str">
        <f>IF(ISNUMBER(FIND("8.666",AA823)),
"Nos termos da Portaria n° 3.615/2021-GP, a prorrogação de contratos administrativos deverá ser instaurada com antecedência mínima de 60 (sessenta) dias do término da vigência, mediante envio do respectivo expediente à SEADM, via SEI.",
IF(ISNUMBER(FIND("14.133",AA823)),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23" s="556"/>
    </row>
    <row r="824" spans="1:53" ht="60">
      <c r="A824" s="58" t="s">
        <v>52</v>
      </c>
      <c r="B824" s="57" t="s">
        <v>304</v>
      </c>
      <c r="C824" s="58">
        <v>2025</v>
      </c>
      <c r="D824" s="57" t="s">
        <v>3616</v>
      </c>
      <c r="E824" s="58" t="s">
        <v>3617</v>
      </c>
      <c r="F824" s="59" t="s">
        <v>3558</v>
      </c>
      <c r="G824" s="57" t="s">
        <v>1658</v>
      </c>
      <c r="H824" s="58" t="s">
        <v>132</v>
      </c>
      <c r="I824" s="60" t="s">
        <v>133</v>
      </c>
      <c r="J824" s="61">
        <v>45733</v>
      </c>
      <c r="K824" s="62" t="str">
        <f>TEXT(J824,"DD/MM/AA")</f>
        <v>17/03/25</v>
      </c>
      <c r="L824" s="61">
        <v>45733</v>
      </c>
      <c r="M824" s="63" t="str">
        <f>TEXT(L824,"DD/MM/AA")</f>
        <v>17/03/25</v>
      </c>
      <c r="N824" s="115">
        <f>_xlfn.DAYS(CONTRATOS[[#This Row],[TÉRMINO]],CONTRATOS[[#This Row],[INÍCIO]])</f>
        <v>0</v>
      </c>
      <c r="O824" s="62" t="str">
        <f ca="1">IF(ISBLANK(CONTRATOS[[#This Row],[TÉRMINO]]),"-",IF(ISNUMBER(CONTRATOS[[#This Row],[TÉRMINO]]),IF(CONTRATOS[[#This Row],[TÉRMINO]]&lt;TODAY(),"EXPIRADO",CONTRATOS[[#This Row],[TÉRMINO]]-TODAY()),"INDETERMINADO"))</f>
        <v>EXPIRADO</v>
      </c>
      <c r="P824" s="64" t="str">
        <f ca="1">IF(O824="EXPIRADO","EXPIRADO",(IF(O824&lt;=30,"INFERIOR A 30 DIAS",(IF(O824&lt;=60,"INFERIOR A 60 DIAS",(IF(O824&lt;=90,"INFERIOR A 90 DIAS",(IF(O824&lt;=120,"INFERIOR A 120 DIAS",(IF(O824&lt;150,"INFERIOR A 150 DIAS",(IF(O824=150,"150 DIAS","SUPERIOR A 150 DIAS")))))))))))))</f>
        <v>EXPIRADO</v>
      </c>
      <c r="Q824" s="62" t="str">
        <f ca="1">IF(CONTRATOS[[#This Row],[TÉRMINO]]="","VIGENTE",IF(CONTRATOS[[#This Row],[TÉRMINO]]&gt;=TODAY(),"VIGENTE","EXPIRADO"))</f>
        <v>EXPIRADO</v>
      </c>
      <c r="R824" s="293">
        <v>471.52</v>
      </c>
      <c r="S824" s="71" t="s">
        <v>3303</v>
      </c>
      <c r="T824" s="66">
        <f>IF(LEFT(AY824,3)="ARP",
    0,
    IFERROR(VLOOKUP(AY824,'M.11 Contratos execução'!A:V,17,FALSE),0)
)</f>
        <v>0</v>
      </c>
      <c r="U824" s="58" t="s">
        <v>78</v>
      </c>
      <c r="V824" s="167" t="s">
        <v>4157</v>
      </c>
      <c r="W824" s="96" cm="1">
        <f t="array" ref="W82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24" s="96" cm="1">
        <f t="array" ref="X82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471.52</v>
      </c>
      <c r="Y824" s="67"/>
      <c r="Z824" s="158"/>
      <c r="AA824" s="60" t="s">
        <v>81</v>
      </c>
      <c r="AB824" s="58"/>
      <c r="AC824" s="58"/>
      <c r="AD824" s="168" t="str">
        <f>IF(CONTRATOS[[#This Row],[DIAS_CONTRATO]]&lt;=1800,"PRAZO LEGAL",IF(CONTRATOS[[#This Row],[DIAS_CONTRATO]]&lt;=2130,"EXCEPCIONAL","EMERGENCIAL"))</f>
        <v>PRAZO LEGAL</v>
      </c>
      <c r="AE824" s="116" t="str">
        <f>YEAR(L824) &amp; " - " &amp; IF(MONTH(L824)&lt;=3, "1º Trimestre", IF(MONTH(L824)&lt;=6, "2º Trimestre", IF(MONTH(L824)&lt;=9, "3º Trimestre", IF(MONTH(L824)&lt;=12, "4º Trimestre"))))</f>
        <v>2025 - 1º Trimestre</v>
      </c>
      <c r="AF824" s="130">
        <f>CONTRATOS[[#This Row],[TÉRMINO]]-60</f>
        <v>45673</v>
      </c>
      <c r="AG824" s="116" t="str">
        <f>IF(Z824="","Sem informação", IF(Z824&lt;=AF824, "Dentro do prazo", "Fora do prazo"))</f>
        <v>Sem informação</v>
      </c>
      <c r="AH824" s="58"/>
      <c r="AJ824" s="58" t="s">
        <v>138</v>
      </c>
      <c r="AK824" s="58" t="s">
        <v>138</v>
      </c>
      <c r="AL824" s="58" t="s">
        <v>69</v>
      </c>
      <c r="AM824" s="115" t="s">
        <v>69</v>
      </c>
      <c r="AN824" s="115" t="s">
        <v>69</v>
      </c>
      <c r="AO82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24" s="143">
        <f ca="1">CONTRATOS[[#This Row],[TÉRMINO]]-TODAY()</f>
        <v>-441</v>
      </c>
      <c r="AQ824" s="58" t="str">
        <f>IF(YEAR(CONTRATOS[[#This Row],[TÉRMINO]])=2024,INT((MONTH(CONTRATOS[[#This Row],[TÉRMINO]])+2)/3),"")</f>
        <v/>
      </c>
      <c r="AR824" s="58"/>
      <c r="AS824" s="58" t="str">
        <f ca="1">IF(TODAY()-AB824&gt;365,"Iniciar Processo de Reajuste","Aguardar anualidade")</f>
        <v>Iniciar Processo de Reajuste</v>
      </c>
      <c r="AT824" s="58" t="str">
        <f>_xlfn.CONCAT(TEXT(B824,"000"),"/",C824)</f>
        <v>030/2025</v>
      </c>
      <c r="AU824" s="58"/>
      <c r="AV824" s="58" t="str" cm="1">
        <f t="array" ref="AV824">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24" s="57" t="str">
        <f>IF(CONTRATOS[[#This Row],[FISCAL DEMANDANTE]]="sem indicação",CONTRATOS[[#This Row],[FISCAL TECNICO]],CONTRATOS[[#This Row],[FISCAL DEMANDANTE]])</f>
        <v>Jose Nasareno de Macedo Silva</v>
      </c>
      <c r="AX824" s="540" cm="1">
        <f t="array" ref="AX82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24" s="58" t="str">
        <f>_xlfn.CONCAT(CONTRATOS[[#This Row],[ARP ou CONTRATO]],CONTRATOS[[#This Row],[N°ANO]])</f>
        <v>CONTRATO030/2025</v>
      </c>
      <c r="AZ824" s="293" t="str">
        <f>IF(ISNUMBER(FIND("8.666",AA824)),
"Nos termos da Portaria n° 3.615/2021-GP, a prorrogação de contratos administrativos deverá ser instaurada com antecedência mínima de 60 (sessenta) dias do término da vigência, mediante envio do respectivo expediente à SEADM, via SEI.",
IF(ISNUMBER(FIND("14.133",AA824)),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24" s="556"/>
    </row>
    <row r="825" spans="1:53" ht="60">
      <c r="A825" s="58" t="s">
        <v>52</v>
      </c>
      <c r="B825" s="57" t="s">
        <v>323</v>
      </c>
      <c r="C825" s="58">
        <v>2025</v>
      </c>
      <c r="D825" s="57" t="s">
        <v>4020</v>
      </c>
      <c r="E825" s="58" t="s">
        <v>3827</v>
      </c>
      <c r="F825" s="59" t="s">
        <v>3558</v>
      </c>
      <c r="G825" s="57" t="s">
        <v>1658</v>
      </c>
      <c r="H825" s="58" t="s">
        <v>132</v>
      </c>
      <c r="I825" s="60" t="s">
        <v>133</v>
      </c>
      <c r="J825" s="61">
        <v>45740</v>
      </c>
      <c r="K825" s="62" t="str">
        <f>TEXT(J825,"DD/MM/AA")</f>
        <v>24/03/25</v>
      </c>
      <c r="L825" s="61">
        <v>45740</v>
      </c>
      <c r="M825" s="63" t="str">
        <f>TEXT(L825,"DD/MM/AA")</f>
        <v>24/03/25</v>
      </c>
      <c r="N825" s="115">
        <f>_xlfn.DAYS(CONTRATOS[[#This Row],[TÉRMINO]],CONTRATOS[[#This Row],[INÍCIO]])</f>
        <v>0</v>
      </c>
      <c r="O825" s="62" t="str">
        <f ca="1">IF(ISBLANK(CONTRATOS[[#This Row],[TÉRMINO]]),"-",IF(ISNUMBER(CONTRATOS[[#This Row],[TÉRMINO]]),IF(CONTRATOS[[#This Row],[TÉRMINO]]&lt;TODAY(),"EXPIRADO",CONTRATOS[[#This Row],[TÉRMINO]]-TODAY()),"INDETERMINADO"))</f>
        <v>EXPIRADO</v>
      </c>
      <c r="P825" s="64" t="str">
        <f ca="1">IF(O825="EXPIRADO","EXPIRADO",(IF(O825&lt;=30,"INFERIOR A 30 DIAS",(IF(O825&lt;=60,"INFERIOR A 60 DIAS",(IF(O825&lt;=90,"INFERIOR A 90 DIAS",(IF(O825&lt;=120,"INFERIOR A 120 DIAS",(IF(O825&lt;150,"INFERIOR A 150 DIAS",(IF(O825=150,"150 DIAS","SUPERIOR A 150 DIAS")))))))))))))</f>
        <v>EXPIRADO</v>
      </c>
      <c r="Q825" s="62" t="str">
        <f ca="1">IF(CONTRATOS[[#This Row],[TÉRMINO]]="","VIGENTE",IF(CONTRATOS[[#This Row],[TÉRMINO]]&gt;=TODAY(),"VIGENTE","EXPIRADO"))</f>
        <v>EXPIRADO</v>
      </c>
      <c r="R825" s="293">
        <v>136295.28</v>
      </c>
      <c r="S825" s="71" t="s">
        <v>3303</v>
      </c>
      <c r="T825" s="66">
        <f>IF(LEFT(AY825,3)="ARP",
    0,
    IFERROR(VLOOKUP(AY825,'M.11 Contratos execução'!A:V,17,FALSE),0)
)</f>
        <v>0</v>
      </c>
      <c r="U825" s="58" t="s">
        <v>78</v>
      </c>
      <c r="V825" s="167" t="s">
        <v>4158</v>
      </c>
      <c r="W825" s="96" cm="1">
        <f t="array" ref="W82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25" s="96" cm="1">
        <f t="array" ref="X82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136295.28</v>
      </c>
      <c r="Y825" s="67"/>
      <c r="Z825" s="158"/>
      <c r="AA825" s="58" t="s">
        <v>81</v>
      </c>
      <c r="AB825" s="58"/>
      <c r="AC825" s="58"/>
      <c r="AD825" s="168" t="str">
        <f>IF(CONTRATOS[[#This Row],[DIAS_CONTRATO]]&lt;=1800,"PRAZO LEGAL",IF(CONTRATOS[[#This Row],[DIAS_CONTRATO]]&lt;=2130,"EXCEPCIONAL","EMERGENCIAL"))</f>
        <v>PRAZO LEGAL</v>
      </c>
      <c r="AE825" s="116" t="str">
        <f>YEAR(L825) &amp; " - " &amp; IF(MONTH(L825)&lt;=3, "1º Trimestre", IF(MONTH(L825)&lt;=6, "2º Trimestre", IF(MONTH(L825)&lt;=9, "3º Trimestre", IF(MONTH(L825)&lt;=12, "4º Trimestre"))))</f>
        <v>2025 - 1º Trimestre</v>
      </c>
      <c r="AF825" s="130">
        <f>CONTRATOS[[#This Row],[TÉRMINO]]-60</f>
        <v>45680</v>
      </c>
      <c r="AG825" s="116" t="str">
        <f>IF(Z825="","Sem informação", IF(Z825&lt;=AF825, "Dentro do prazo", "Fora do prazo"))</f>
        <v>Sem informação</v>
      </c>
      <c r="AH825" s="58"/>
      <c r="AJ825" s="58" t="s">
        <v>138</v>
      </c>
      <c r="AK825" s="58" t="s">
        <v>138</v>
      </c>
      <c r="AL825" s="58" t="s">
        <v>69</v>
      </c>
      <c r="AM825" s="115" t="s">
        <v>69</v>
      </c>
      <c r="AN825" s="115" t="s">
        <v>69</v>
      </c>
      <c r="AO82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25" s="143">
        <f ca="1">CONTRATOS[[#This Row],[TÉRMINO]]-TODAY()</f>
        <v>-434</v>
      </c>
      <c r="AQ825" s="58" t="str">
        <f>IF(YEAR(CONTRATOS[[#This Row],[TÉRMINO]])=2024,INT((MONTH(CONTRATOS[[#This Row],[TÉRMINO]])+2)/3),"")</f>
        <v/>
      </c>
      <c r="AR825" s="58"/>
      <c r="AS825" s="58" t="str">
        <f ca="1">IF(TODAY()-AB825&gt;365,"Iniciar Processo de Reajuste","Aguardar anualidade")</f>
        <v>Iniciar Processo de Reajuste</v>
      </c>
      <c r="AT825" s="58" t="str">
        <f>_xlfn.CONCAT(TEXT(B825,"000"),"/",C825)</f>
        <v>033/2025</v>
      </c>
      <c r="AU825" s="58"/>
      <c r="AV825" s="58" t="str" cm="1">
        <f t="array" ref="AV825">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25" s="57" t="str">
        <f>IF(CONTRATOS[[#This Row],[FISCAL DEMANDANTE]]="sem indicação",CONTRATOS[[#This Row],[FISCAL TECNICO]],CONTRATOS[[#This Row],[FISCAL DEMANDANTE]])</f>
        <v>Jose Nasareno de Macedo Silva</v>
      </c>
      <c r="AX825" s="540" cm="1">
        <f t="array" ref="AX82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25" s="58" t="str">
        <f>_xlfn.CONCAT(CONTRATOS[[#This Row],[ARP ou CONTRATO]],CONTRATOS[[#This Row],[N°ANO]])</f>
        <v>CONTRATO033/2025</v>
      </c>
      <c r="AZ825" s="293" t="str">
        <f>IF(ISNUMBER(FIND("8.666",AA825)),
"Nos termos da Portaria n° 3.615/2021-GP, a prorrogação de contratos administrativos deverá ser instaurada com antecedência mínima de 60 (sessenta) dias do término da vigência, mediante envio do respectivo expediente à SEADM, via SEI.",
IF(ISNUMBER(FIND("14.133",AA825)),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25" s="556"/>
    </row>
    <row r="826" spans="1:53" ht="72">
      <c r="A826" s="58" t="s">
        <v>52</v>
      </c>
      <c r="B826" s="57" t="s">
        <v>517</v>
      </c>
      <c r="C826" s="58">
        <v>2025</v>
      </c>
      <c r="D826" s="57" t="s">
        <v>4159</v>
      </c>
      <c r="E826" s="58" t="s">
        <v>1656</v>
      </c>
      <c r="F826" s="59" t="s">
        <v>3558</v>
      </c>
      <c r="G826" s="57" t="s">
        <v>1658</v>
      </c>
      <c r="H826" s="58" t="s">
        <v>132</v>
      </c>
      <c r="I826" s="60" t="s">
        <v>133</v>
      </c>
      <c r="J826" s="61">
        <v>45747</v>
      </c>
      <c r="K826" s="62" t="str">
        <f>TEXT(J826,"DD/MM/AA")</f>
        <v>31/03/25</v>
      </c>
      <c r="L826" s="61">
        <v>45747</v>
      </c>
      <c r="M826" s="63" t="str">
        <f>TEXT(L826,"DD/MM/AA")</f>
        <v>31/03/25</v>
      </c>
      <c r="N826" s="115">
        <f>_xlfn.DAYS(CONTRATOS[[#This Row],[TÉRMINO]],CONTRATOS[[#This Row],[INÍCIO]])</f>
        <v>0</v>
      </c>
      <c r="O826" s="62" t="str">
        <f ca="1">IF(ISBLANK(CONTRATOS[[#This Row],[TÉRMINO]]),"-",IF(ISNUMBER(CONTRATOS[[#This Row],[TÉRMINO]]),IF(CONTRATOS[[#This Row],[TÉRMINO]]&lt;TODAY(),"EXPIRADO",CONTRATOS[[#This Row],[TÉRMINO]]-TODAY()),"INDETERMINADO"))</f>
        <v>EXPIRADO</v>
      </c>
      <c r="P826" s="64" t="str">
        <f ca="1">IF(O826="EXPIRADO","EXPIRADO",(IF(O826&lt;=30,"INFERIOR A 30 DIAS",(IF(O826&lt;=60,"INFERIOR A 60 DIAS",(IF(O826&lt;=90,"INFERIOR A 90 DIAS",(IF(O826&lt;=120,"INFERIOR A 120 DIAS",(IF(O826&lt;150,"INFERIOR A 150 DIAS",(IF(O826=150,"150 DIAS","SUPERIOR A 150 DIAS")))))))))))))</f>
        <v>EXPIRADO</v>
      </c>
      <c r="Q826" s="62" t="str">
        <f ca="1">IF(CONTRATOS[[#This Row],[TÉRMINO]]="","VIGENTE",IF(CONTRATOS[[#This Row],[TÉRMINO]]&gt;=TODAY(),"VIGENTE","EXPIRADO"))</f>
        <v>EXPIRADO</v>
      </c>
      <c r="R826" s="293">
        <v>510.75</v>
      </c>
      <c r="S826" s="71" t="s">
        <v>3303</v>
      </c>
      <c r="T826" s="66">
        <f>IF(LEFT(AY826,3)="ARP",
    0,
    IFERROR(VLOOKUP(AY826,'M.11 Contratos execução'!A:V,17,FALSE),0)
)</f>
        <v>0</v>
      </c>
      <c r="U826" s="58" t="s">
        <v>78</v>
      </c>
      <c r="V826" s="264" t="s">
        <v>4160</v>
      </c>
      <c r="W826" s="96" cm="1">
        <f t="array" ref="W82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26" s="96" cm="1">
        <f t="array" ref="X82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510.75</v>
      </c>
      <c r="Y826" s="67"/>
      <c r="Z826" s="158"/>
      <c r="AA826" s="58" t="s">
        <v>81</v>
      </c>
      <c r="AB826" s="58"/>
      <c r="AC826" s="58"/>
      <c r="AD826" s="168" t="str">
        <f>IF(CONTRATOS[[#This Row],[DIAS_CONTRATO]]&lt;=1800,"PRAZO LEGAL",IF(CONTRATOS[[#This Row],[DIAS_CONTRATO]]&lt;=2130,"EXCEPCIONAL","EMERGENCIAL"))</f>
        <v>PRAZO LEGAL</v>
      </c>
      <c r="AE826" s="116" t="str">
        <f>YEAR(L826) &amp; " - " &amp; IF(MONTH(L826)&lt;=3, "1º Trimestre", IF(MONTH(L826)&lt;=6, "2º Trimestre", IF(MONTH(L826)&lt;=9, "3º Trimestre", IF(MONTH(L826)&lt;=12, "4º Trimestre"))))</f>
        <v>2025 - 1º Trimestre</v>
      </c>
      <c r="AF826" s="130">
        <f>CONTRATOS[[#This Row],[TÉRMINO]]-60</f>
        <v>45687</v>
      </c>
      <c r="AG826" s="116" t="str">
        <f>IF(Z826="","Sem informação", IF(Z826&lt;=AF826, "Dentro do prazo", "Fora do prazo"))</f>
        <v>Sem informação</v>
      </c>
      <c r="AH826" s="58"/>
      <c r="AJ826" s="58" t="s">
        <v>138</v>
      </c>
      <c r="AK826" s="58" t="s">
        <v>138</v>
      </c>
      <c r="AL826" s="58" t="s">
        <v>69</v>
      </c>
      <c r="AM826" s="115" t="s">
        <v>69</v>
      </c>
      <c r="AN826" s="115" t="s">
        <v>69</v>
      </c>
      <c r="AO82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26" s="143">
        <f ca="1">CONTRATOS[[#This Row],[TÉRMINO]]-TODAY()</f>
        <v>-427</v>
      </c>
      <c r="AQ826" s="58" t="str">
        <f>IF(YEAR(CONTRATOS[[#This Row],[TÉRMINO]])=2024,INT((MONTH(CONTRATOS[[#This Row],[TÉRMINO]])+2)/3),"")</f>
        <v/>
      </c>
      <c r="AR826" s="58"/>
      <c r="AS826" s="58" t="str">
        <f ca="1">IF(TODAY()-AB826&gt;365,"Iniciar Processo de Reajuste","Aguardar anualidade")</f>
        <v>Iniciar Processo de Reajuste</v>
      </c>
      <c r="AT826" s="58" t="str">
        <f>_xlfn.CONCAT(TEXT(B826,"000"),"/",C826)</f>
        <v>037/2025</v>
      </c>
      <c r="AU826" s="58"/>
      <c r="AV826" s="58" t="str" cm="1">
        <f t="array" ref="AV826">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26" s="57" t="str">
        <f>IF(CONTRATOS[[#This Row],[FISCAL DEMANDANTE]]="sem indicação",CONTRATOS[[#This Row],[FISCAL TECNICO]],CONTRATOS[[#This Row],[FISCAL DEMANDANTE]])</f>
        <v>Jose Nasareno de Macedo Silva</v>
      </c>
      <c r="AX826" s="540" cm="1">
        <f t="array" ref="AX82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26" s="58" t="str">
        <f>_xlfn.CONCAT(CONTRATOS[[#This Row],[ARP ou CONTRATO]],CONTRATOS[[#This Row],[N°ANO]])</f>
        <v>CONTRATO037/2025</v>
      </c>
      <c r="AZ826" s="293" t="str">
        <f>IF(ISNUMBER(FIND("8.666",AA826)),
"Nos termos da Portaria n° 3.615/2021-GP, a prorrogação de contratos administrativos deverá ser instaurada com antecedência mínima de 60 (sessenta) dias do término da vigência, mediante envio do respectivo expediente à SEADM, via SEI.",
IF(ISNUMBER(FIND("14.133",AA826)),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26" s="556"/>
    </row>
    <row r="827" spans="1:53" ht="60">
      <c r="A827" s="58" t="s">
        <v>52</v>
      </c>
      <c r="B827" s="57" t="s">
        <v>294</v>
      </c>
      <c r="C827" s="58">
        <v>2025</v>
      </c>
      <c r="D827" s="57" t="s">
        <v>4161</v>
      </c>
      <c r="E827" s="58" t="s">
        <v>3331</v>
      </c>
      <c r="F827" s="59" t="s">
        <v>3558</v>
      </c>
      <c r="G827" s="57" t="s">
        <v>1658</v>
      </c>
      <c r="H827" s="58" t="s">
        <v>132</v>
      </c>
      <c r="I827" s="60" t="s">
        <v>133</v>
      </c>
      <c r="J827" s="61">
        <v>45761</v>
      </c>
      <c r="K827" s="62" t="str">
        <f>TEXT(J827,"DD/MM/AA")</f>
        <v>14/04/25</v>
      </c>
      <c r="L827" s="61">
        <v>45761</v>
      </c>
      <c r="M827" s="63" t="str">
        <f>TEXT(L827,"DD/MM/AA")</f>
        <v>14/04/25</v>
      </c>
      <c r="N827" s="115">
        <f>_xlfn.DAYS(CONTRATOS[[#This Row],[TÉRMINO]],CONTRATOS[[#This Row],[INÍCIO]])</f>
        <v>0</v>
      </c>
      <c r="O827" s="62" t="str">
        <f ca="1">IF(ISBLANK(CONTRATOS[[#This Row],[TÉRMINO]]),"-",IF(ISNUMBER(CONTRATOS[[#This Row],[TÉRMINO]]),IF(CONTRATOS[[#This Row],[TÉRMINO]]&lt;TODAY(),"EXPIRADO",CONTRATOS[[#This Row],[TÉRMINO]]-TODAY()),"INDETERMINADO"))</f>
        <v>EXPIRADO</v>
      </c>
      <c r="P827" s="64" t="str">
        <f ca="1">IF(O827="EXPIRADO","EXPIRADO",(IF(O827&lt;=30,"INFERIOR A 30 DIAS",(IF(O827&lt;=60,"INFERIOR A 60 DIAS",(IF(O827&lt;=90,"INFERIOR A 90 DIAS",(IF(O827&lt;=120,"INFERIOR A 120 DIAS",(IF(O827&lt;150,"INFERIOR A 150 DIAS",(IF(O827=150,"150 DIAS","SUPERIOR A 150 DIAS")))))))))))))</f>
        <v>EXPIRADO</v>
      </c>
      <c r="Q827" s="62" t="str">
        <f ca="1">IF(CONTRATOS[[#This Row],[TÉRMINO]]="","VIGENTE",IF(CONTRATOS[[#This Row],[TÉRMINO]]&gt;=TODAY(),"VIGENTE","EXPIRADO"))</f>
        <v>EXPIRADO</v>
      </c>
      <c r="R827" s="293">
        <v>13150.93</v>
      </c>
      <c r="S827" s="71" t="s">
        <v>3303</v>
      </c>
      <c r="T827" s="66">
        <f>IF(LEFT(AY827,3)="ARP",
    0,
    IFERROR(VLOOKUP(AY827,'M.11 Contratos execução'!A:V,17,FALSE),0)
)</f>
        <v>0</v>
      </c>
      <c r="U827" s="58" t="s">
        <v>78</v>
      </c>
      <c r="V827" s="167" t="s">
        <v>4162</v>
      </c>
      <c r="W827" s="96" cm="1">
        <f t="array" ref="W82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27" s="96" cm="1">
        <f t="array" ref="X82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13150.93</v>
      </c>
      <c r="Y827" s="67"/>
      <c r="Z827" s="158"/>
      <c r="AA827" s="58" t="s">
        <v>81</v>
      </c>
      <c r="AB827" s="58"/>
      <c r="AC827" s="58" t="s">
        <v>66</v>
      </c>
      <c r="AD827" s="168" t="str">
        <f>IF(CONTRATOS[[#This Row],[DIAS_CONTRATO]]&lt;=1800,"PRAZO LEGAL",IF(CONTRATOS[[#This Row],[DIAS_CONTRATO]]&lt;=2130,"EXCEPCIONAL","EMERGENCIAL"))</f>
        <v>PRAZO LEGAL</v>
      </c>
      <c r="AE827" s="116" t="str">
        <f>YEAR(L827) &amp; " - " &amp; IF(MONTH(L827)&lt;=3, "1º Trimestre", IF(MONTH(L827)&lt;=6, "2º Trimestre", IF(MONTH(L827)&lt;=9, "3º Trimestre", IF(MONTH(L827)&lt;=12, "4º Trimestre"))))</f>
        <v>2025 - 2º Trimestre</v>
      </c>
      <c r="AF827" s="130">
        <f>CONTRATOS[[#This Row],[TÉRMINO]]-60</f>
        <v>45701</v>
      </c>
      <c r="AG827" s="116" t="str">
        <f>IF(Z827="","Sem informação", IF(Z827&lt;=AF827, "Dentro do prazo", "Fora do prazo"))</f>
        <v>Sem informação</v>
      </c>
      <c r="AH827" s="58"/>
      <c r="AJ827" s="58" t="s">
        <v>138</v>
      </c>
      <c r="AK827" s="58" t="s">
        <v>138</v>
      </c>
      <c r="AL827" s="58" t="s">
        <v>69</v>
      </c>
      <c r="AM827" s="115" t="s">
        <v>69</v>
      </c>
      <c r="AN827" s="115" t="s">
        <v>69</v>
      </c>
      <c r="AO82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27" s="143">
        <f ca="1">CONTRATOS[[#This Row],[TÉRMINO]]-TODAY()</f>
        <v>-413</v>
      </c>
      <c r="AQ827" s="58" t="str">
        <f>IF(YEAR(CONTRATOS[[#This Row],[TÉRMINO]])=2024,INT((MONTH(CONTRATOS[[#This Row],[TÉRMINO]])+2)/3),"")</f>
        <v/>
      </c>
      <c r="AR827" s="58"/>
      <c r="AS827" s="58" t="str">
        <f ca="1">IF(TODAY()-AB827&gt;365,"Iniciar Processo de Reajuste","Aguardar anualidade")</f>
        <v>Iniciar Processo de Reajuste</v>
      </c>
      <c r="AT827" s="58" t="str">
        <f>_xlfn.CONCAT(TEXT(B827,"000"),"/",C827)</f>
        <v>039/2025</v>
      </c>
      <c r="AU827" s="58"/>
      <c r="AV827" s="58" t="str" cm="1">
        <f t="array" ref="AV827">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27" s="57" t="str">
        <f>IF(CONTRATOS[[#This Row],[FISCAL DEMANDANTE]]="sem indicação",CONTRATOS[[#This Row],[FISCAL TECNICO]],CONTRATOS[[#This Row],[FISCAL DEMANDANTE]])</f>
        <v>Jose Nasareno de Macedo Silva</v>
      </c>
      <c r="AX827" s="540" cm="1">
        <f t="array" ref="AX82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27" s="58" t="str">
        <f>_xlfn.CONCAT(CONTRATOS[[#This Row],[ARP ou CONTRATO]],CONTRATOS[[#This Row],[N°ANO]])</f>
        <v>CONTRATO039/2025</v>
      </c>
      <c r="AZ827" s="293" t="str">
        <f>IF(ISNUMBER(FIND("8.666",AA827)),
"Nos termos da Portaria n° 3.615/2021-GP, a prorrogação de contratos administrativos deverá ser instaurada com antecedência mínima de 60 (sessenta) dias do término da vigência, mediante envio do respectivo expediente à SEADM, via SEI.",
IF(ISNUMBER(FIND("14.133",AA827)),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27" s="556"/>
    </row>
    <row r="828" spans="1:53" ht="60">
      <c r="A828" s="58" t="s">
        <v>52</v>
      </c>
      <c r="B828" s="57" t="s">
        <v>555</v>
      </c>
      <c r="C828" s="58">
        <v>2025</v>
      </c>
      <c r="D828" s="57" t="s">
        <v>4163</v>
      </c>
      <c r="E828" s="58" t="s">
        <v>3310</v>
      </c>
      <c r="F828" s="59" t="s">
        <v>3558</v>
      </c>
      <c r="G828" s="57" t="s">
        <v>1658</v>
      </c>
      <c r="H828" s="58" t="s">
        <v>132</v>
      </c>
      <c r="I828" s="60" t="s">
        <v>133</v>
      </c>
      <c r="J828" s="61">
        <v>45763</v>
      </c>
      <c r="K828" s="62" t="str">
        <f>TEXT(J828,"DD/MM/AA")</f>
        <v>16/04/25</v>
      </c>
      <c r="L828" s="61">
        <v>45763</v>
      </c>
      <c r="M828" s="63" t="str">
        <f>TEXT(L828,"DD/MM/AA")</f>
        <v>16/04/25</v>
      </c>
      <c r="N828" s="115">
        <f>_xlfn.DAYS(CONTRATOS[[#This Row],[TÉRMINO]],CONTRATOS[[#This Row],[INÍCIO]])</f>
        <v>0</v>
      </c>
      <c r="O828" s="62" t="str">
        <f ca="1">IF(ISBLANK(CONTRATOS[[#This Row],[TÉRMINO]]),"-",IF(ISNUMBER(CONTRATOS[[#This Row],[TÉRMINO]]),IF(CONTRATOS[[#This Row],[TÉRMINO]]&lt;TODAY(),"EXPIRADO",CONTRATOS[[#This Row],[TÉRMINO]]-TODAY()),"INDETERMINADO"))</f>
        <v>EXPIRADO</v>
      </c>
      <c r="P828" s="64" t="str">
        <f ca="1">IF(O828="EXPIRADO","EXPIRADO",(IF(O828&lt;=30,"INFERIOR A 30 DIAS",(IF(O828&lt;=60,"INFERIOR A 60 DIAS",(IF(O828&lt;=90,"INFERIOR A 90 DIAS",(IF(O828&lt;=120,"INFERIOR A 120 DIAS",(IF(O828&lt;150,"INFERIOR A 150 DIAS",(IF(O828=150,"150 DIAS","SUPERIOR A 150 DIAS")))))))))))))</f>
        <v>EXPIRADO</v>
      </c>
      <c r="Q828" s="62" t="str">
        <f ca="1">IF(CONTRATOS[[#This Row],[TÉRMINO]]="","VIGENTE",IF(CONTRATOS[[#This Row],[TÉRMINO]]&gt;=TODAY(),"VIGENTE","EXPIRADO"))</f>
        <v>EXPIRADO</v>
      </c>
      <c r="R828" s="293">
        <v>6789</v>
      </c>
      <c r="S828" s="71" t="s">
        <v>3303</v>
      </c>
      <c r="T828" s="66">
        <f>IF(LEFT(AY828,3)="ARP",
    0,
    IFERROR(VLOOKUP(AY828,'M.11 Contratos execução'!A:V,17,FALSE),0)
)</f>
        <v>0</v>
      </c>
      <c r="U828" s="58" t="s">
        <v>78</v>
      </c>
      <c r="V828" s="167" t="s">
        <v>4164</v>
      </c>
      <c r="W828" s="96" cm="1">
        <f t="array" ref="W82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28" s="96" cm="1">
        <f t="array" ref="X82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6789</v>
      </c>
      <c r="Y828" s="67"/>
      <c r="Z828" s="158"/>
      <c r="AA828" s="58" t="s">
        <v>81</v>
      </c>
      <c r="AB828" s="58"/>
      <c r="AC828" s="58" t="s">
        <v>66</v>
      </c>
      <c r="AD828" s="168" t="str">
        <f>IF(CONTRATOS[[#This Row],[DIAS_CONTRATO]]&lt;=1800,"PRAZO LEGAL",IF(CONTRATOS[[#This Row],[DIAS_CONTRATO]]&lt;=2130,"EXCEPCIONAL","EMERGENCIAL"))</f>
        <v>PRAZO LEGAL</v>
      </c>
      <c r="AE828" s="116" t="str">
        <f>YEAR(L828) &amp; " - " &amp; IF(MONTH(L828)&lt;=3, "1º Trimestre", IF(MONTH(L828)&lt;=6, "2º Trimestre", IF(MONTH(L828)&lt;=9, "3º Trimestre", IF(MONTH(L828)&lt;=12, "4º Trimestre"))))</f>
        <v>2025 - 2º Trimestre</v>
      </c>
      <c r="AF828" s="130">
        <f>CONTRATOS[[#This Row],[TÉRMINO]]-60</f>
        <v>45703</v>
      </c>
      <c r="AG828" s="116" t="str">
        <f>IF(Z828="","Sem informação", IF(Z828&lt;=AF828, "Dentro do prazo", "Fora do prazo"))</f>
        <v>Sem informação</v>
      </c>
      <c r="AH828" s="58"/>
      <c r="AJ828" s="58" t="s">
        <v>138</v>
      </c>
      <c r="AK828" s="58" t="s">
        <v>138</v>
      </c>
      <c r="AL828" s="58" t="s">
        <v>69</v>
      </c>
      <c r="AM828" s="115" t="s">
        <v>69</v>
      </c>
      <c r="AN828" s="115" t="s">
        <v>69</v>
      </c>
      <c r="AO82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28" s="143">
        <f ca="1">CONTRATOS[[#This Row],[TÉRMINO]]-TODAY()</f>
        <v>-411</v>
      </c>
      <c r="AQ828" s="58" t="str">
        <f>IF(YEAR(CONTRATOS[[#This Row],[TÉRMINO]])=2024,INT((MONTH(CONTRATOS[[#This Row],[TÉRMINO]])+2)/3),"")</f>
        <v/>
      </c>
      <c r="AR828" s="58"/>
      <c r="AS828" s="58" t="str">
        <f ca="1">IF(TODAY()-AB828&gt;365,"Iniciar Processo de Reajuste","Aguardar anualidade")</f>
        <v>Iniciar Processo de Reajuste</v>
      </c>
      <c r="AT828" s="58" t="str">
        <f>_xlfn.CONCAT(TEXT(B828,"000"),"/",C828)</f>
        <v>040/2025</v>
      </c>
      <c r="AU828" s="58"/>
      <c r="AV828" s="58" t="str" cm="1">
        <f t="array" ref="AV828">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28" s="57" t="str">
        <f>IF(CONTRATOS[[#This Row],[FISCAL DEMANDANTE]]="sem indicação",CONTRATOS[[#This Row],[FISCAL TECNICO]],CONTRATOS[[#This Row],[FISCAL DEMANDANTE]])</f>
        <v>Jose Nasareno de Macedo Silva</v>
      </c>
      <c r="AX828" s="540" cm="1">
        <f t="array" ref="AX82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28" s="58" t="str">
        <f>_xlfn.CONCAT(CONTRATOS[[#This Row],[ARP ou CONTRATO]],CONTRATOS[[#This Row],[N°ANO]])</f>
        <v>CONTRATO040/2025</v>
      </c>
      <c r="AZ828" s="293" t="str">
        <f>IF(ISNUMBER(FIND("8.666",AA828)),
"Nos termos da Portaria n° 3.615/2021-GP, a prorrogação de contratos administrativos deverá ser instaurada com antecedência mínima de 60 (sessenta) dias do término da vigência, mediante envio do respectivo expediente à SEADM, via SEI.",
IF(ISNUMBER(FIND("14.133",AA828)),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28" s="556"/>
    </row>
    <row r="829" spans="1:53" ht="60">
      <c r="A829" s="58" t="s">
        <v>52</v>
      </c>
      <c r="B829" s="57" t="s">
        <v>616</v>
      </c>
      <c r="C829" s="58">
        <v>2025</v>
      </c>
      <c r="D829" s="57" t="s">
        <v>4165</v>
      </c>
      <c r="E829" s="58" t="s">
        <v>4166</v>
      </c>
      <c r="F829" s="59" t="s">
        <v>3558</v>
      </c>
      <c r="G829" s="57" t="s">
        <v>1658</v>
      </c>
      <c r="H829" s="58" t="s">
        <v>132</v>
      </c>
      <c r="I829" s="60" t="s">
        <v>133</v>
      </c>
      <c r="J829" s="61">
        <v>45783</v>
      </c>
      <c r="K829" s="62" t="str">
        <f>TEXT(J829,"DD/MM/AA")</f>
        <v>06/05/25</v>
      </c>
      <c r="L829" s="61">
        <v>45783</v>
      </c>
      <c r="M829" s="63" t="str">
        <f>TEXT(L829,"DD/MM/AA")</f>
        <v>06/05/25</v>
      </c>
      <c r="N829" s="115">
        <f>_xlfn.DAYS(CONTRATOS[[#This Row],[TÉRMINO]],CONTRATOS[[#This Row],[INÍCIO]])</f>
        <v>0</v>
      </c>
      <c r="O829" s="62" t="str">
        <f ca="1">IF(ISBLANK(CONTRATOS[[#This Row],[TÉRMINO]]),"-",IF(ISNUMBER(CONTRATOS[[#This Row],[TÉRMINO]]),IF(CONTRATOS[[#This Row],[TÉRMINO]]&lt;TODAY(),"EXPIRADO",CONTRATOS[[#This Row],[TÉRMINO]]-TODAY()),"INDETERMINADO"))</f>
        <v>EXPIRADO</v>
      </c>
      <c r="P829" s="64" t="str">
        <f ca="1">IF(O829="EXPIRADO","EXPIRADO",(IF(O829&lt;=30,"INFERIOR A 30 DIAS",(IF(O829&lt;=60,"INFERIOR A 60 DIAS",(IF(O829&lt;=90,"INFERIOR A 90 DIAS",(IF(O829&lt;=120,"INFERIOR A 120 DIAS",(IF(O829&lt;150,"INFERIOR A 150 DIAS",(IF(O829=150,"150 DIAS","SUPERIOR A 150 DIAS")))))))))))))</f>
        <v>EXPIRADO</v>
      </c>
      <c r="Q829" s="62" t="str">
        <f ca="1">IF(CONTRATOS[[#This Row],[TÉRMINO]]="","VIGENTE",IF(CONTRATOS[[#This Row],[TÉRMINO]]&gt;=TODAY(),"VIGENTE","EXPIRADO"))</f>
        <v>EXPIRADO</v>
      </c>
      <c r="R829" s="293">
        <v>490.75</v>
      </c>
      <c r="S829" s="71" t="s">
        <v>3303</v>
      </c>
      <c r="T829" s="66">
        <f>IF(LEFT(AY829,3)="ARP",
    0,
    IFERROR(VLOOKUP(AY829,'M.11 Contratos execução'!A:V,17,FALSE),0)
)</f>
        <v>0</v>
      </c>
      <c r="U829" s="58" t="s">
        <v>78</v>
      </c>
      <c r="V829" s="167" t="s">
        <v>4167</v>
      </c>
      <c r="W829" s="96" cm="1">
        <f t="array" ref="W82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29" s="96" cm="1">
        <f t="array" ref="X82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490.75</v>
      </c>
      <c r="Y829" s="67"/>
      <c r="Z829" s="158"/>
      <c r="AA829" s="58" t="s">
        <v>81</v>
      </c>
      <c r="AB829" s="58"/>
      <c r="AC829" s="58" t="s">
        <v>66</v>
      </c>
      <c r="AD829" s="168" t="str">
        <f>IF(CONTRATOS[[#This Row],[DIAS_CONTRATO]]&lt;=1800,"PRAZO LEGAL",IF(CONTRATOS[[#This Row],[DIAS_CONTRATO]]&lt;=2130,"EXCEPCIONAL","EMERGENCIAL"))</f>
        <v>PRAZO LEGAL</v>
      </c>
      <c r="AE829" s="116" t="str">
        <f>YEAR(L829) &amp; " - " &amp; IF(MONTH(L829)&lt;=3, "1º Trimestre", IF(MONTH(L829)&lt;=6, "2º Trimestre", IF(MONTH(L829)&lt;=9, "3º Trimestre", IF(MONTH(L829)&lt;=12, "4º Trimestre"))))</f>
        <v>2025 - 2º Trimestre</v>
      </c>
      <c r="AF829" s="130">
        <f>CONTRATOS[[#This Row],[TÉRMINO]]-60</f>
        <v>45723</v>
      </c>
      <c r="AG829" s="116" t="str">
        <f>IF(Z829="","Sem informação", IF(Z829&lt;=AF829, "Dentro do prazo", "Fora do prazo"))</f>
        <v>Sem informação</v>
      </c>
      <c r="AH829" s="58"/>
      <c r="AJ829" s="58" t="s">
        <v>138</v>
      </c>
      <c r="AK829" s="58" t="s">
        <v>138</v>
      </c>
      <c r="AL829" s="58" t="s">
        <v>69</v>
      </c>
      <c r="AM829" s="115" t="s">
        <v>69</v>
      </c>
      <c r="AN829" s="115" t="s">
        <v>69</v>
      </c>
      <c r="AO82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29" s="143">
        <f ca="1">CONTRATOS[[#This Row],[TÉRMINO]]-TODAY()</f>
        <v>-391</v>
      </c>
      <c r="AQ829" s="58" t="str">
        <f>IF(YEAR(CONTRATOS[[#This Row],[TÉRMINO]])=2024,INT((MONTH(CONTRATOS[[#This Row],[TÉRMINO]])+2)/3),"")</f>
        <v/>
      </c>
      <c r="AR829" s="58"/>
      <c r="AS829" s="58" t="str">
        <f ca="1">IF(TODAY()-AB829&gt;365,"Iniciar Processo de Reajuste","Aguardar anualidade")</f>
        <v>Iniciar Processo de Reajuste</v>
      </c>
      <c r="AT829" s="58" t="str">
        <f>_xlfn.CONCAT(TEXT(B829,"000"),"/",C829)</f>
        <v>041/2025</v>
      </c>
      <c r="AU829" s="58"/>
      <c r="AV829" s="58" t="str" cm="1">
        <f t="array" ref="AV829">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29" s="57" t="str">
        <f>IF(CONTRATOS[[#This Row],[FISCAL DEMANDANTE]]="sem indicação",CONTRATOS[[#This Row],[FISCAL TECNICO]],CONTRATOS[[#This Row],[FISCAL DEMANDANTE]])</f>
        <v>Jose Nasareno de Macedo Silva</v>
      </c>
      <c r="AX829" s="540" cm="1">
        <f t="array" ref="AX82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29" s="58" t="str">
        <f>_xlfn.CONCAT(CONTRATOS[[#This Row],[ARP ou CONTRATO]],CONTRATOS[[#This Row],[N°ANO]])</f>
        <v>CONTRATO041/2025</v>
      </c>
      <c r="AZ829" s="293" t="str">
        <f>IF(ISNUMBER(FIND("8.666",AA829)),
"Nos termos da Portaria n° 3.615/2021-GP, a prorrogação de contratos administrativos deverá ser instaurada com antecedência mínima de 60 (sessenta) dias do término da vigência, mediante envio do respectivo expediente à SEADM, via SEI.",
IF(ISNUMBER(FIND("14.133",AA829)),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29" s="556"/>
    </row>
    <row r="830" spans="1:53" ht="60">
      <c r="A830" s="58" t="s">
        <v>52</v>
      </c>
      <c r="B830" s="57" t="s">
        <v>591</v>
      </c>
      <c r="C830" s="58">
        <v>2025</v>
      </c>
      <c r="D830" s="57" t="s">
        <v>4168</v>
      </c>
      <c r="E830" s="58" t="s">
        <v>4169</v>
      </c>
      <c r="F830" s="59" t="s">
        <v>3558</v>
      </c>
      <c r="G830" s="57" t="s">
        <v>1658</v>
      </c>
      <c r="H830" s="58" t="s">
        <v>132</v>
      </c>
      <c r="I830" s="60" t="s">
        <v>133</v>
      </c>
      <c r="J830" s="61">
        <v>45763</v>
      </c>
      <c r="K830" s="62" t="str">
        <f>TEXT(J830,"DD/MM/AA")</f>
        <v>16/04/25</v>
      </c>
      <c r="L830" s="61">
        <v>45763</v>
      </c>
      <c r="M830" s="63" t="str">
        <f>TEXT(L830,"DD/MM/AA")</f>
        <v>16/04/25</v>
      </c>
      <c r="N830" s="115">
        <f>_xlfn.DAYS(CONTRATOS[[#This Row],[TÉRMINO]],CONTRATOS[[#This Row],[INÍCIO]])</f>
        <v>0</v>
      </c>
      <c r="O830" s="62" t="str">
        <f ca="1">IF(ISBLANK(CONTRATOS[[#This Row],[TÉRMINO]]),"-",IF(ISNUMBER(CONTRATOS[[#This Row],[TÉRMINO]]),IF(CONTRATOS[[#This Row],[TÉRMINO]]&lt;TODAY(),"EXPIRADO",CONTRATOS[[#This Row],[TÉRMINO]]-TODAY()),"INDETERMINADO"))</f>
        <v>EXPIRADO</v>
      </c>
      <c r="P830" s="64" t="str">
        <f ca="1">IF(O830="EXPIRADO","EXPIRADO",(IF(O830&lt;=30,"INFERIOR A 30 DIAS",(IF(O830&lt;=60,"INFERIOR A 60 DIAS",(IF(O830&lt;=90,"INFERIOR A 90 DIAS",(IF(O830&lt;=120,"INFERIOR A 120 DIAS",(IF(O830&lt;150,"INFERIOR A 150 DIAS",(IF(O830=150,"150 DIAS","SUPERIOR A 150 DIAS")))))))))))))</f>
        <v>EXPIRADO</v>
      </c>
      <c r="Q830" s="62" t="str">
        <f ca="1">IF(CONTRATOS[[#This Row],[TÉRMINO]]="","VIGENTE",IF(CONTRATOS[[#This Row],[TÉRMINO]]&gt;=TODAY(),"VIGENTE","EXPIRADO"))</f>
        <v>EXPIRADO</v>
      </c>
      <c r="R830" s="293">
        <v>4919.96</v>
      </c>
      <c r="S830" s="71" t="s">
        <v>3303</v>
      </c>
      <c r="T830" s="66">
        <f>IF(LEFT(AY830,3)="ARP",
    0,
    IFERROR(VLOOKUP(AY830,'M.11 Contratos execução'!A:V,17,FALSE),0)
)</f>
        <v>0</v>
      </c>
      <c r="U830" s="58" t="s">
        <v>78</v>
      </c>
      <c r="V830" s="167" t="s">
        <v>4170</v>
      </c>
      <c r="W830" s="96" cm="1">
        <f t="array" ref="W83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30" s="96" cm="1">
        <f t="array" ref="X83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4919.96</v>
      </c>
      <c r="Y830" s="67"/>
      <c r="Z830" s="158"/>
      <c r="AA830" s="58" t="s">
        <v>81</v>
      </c>
      <c r="AB830" s="58"/>
      <c r="AC830" s="58" t="s">
        <v>66</v>
      </c>
      <c r="AD830" s="168" t="str">
        <f>IF(CONTRATOS[[#This Row],[DIAS_CONTRATO]]&lt;=1800,"PRAZO LEGAL",IF(CONTRATOS[[#This Row],[DIAS_CONTRATO]]&lt;=2130,"EXCEPCIONAL","EMERGENCIAL"))</f>
        <v>PRAZO LEGAL</v>
      </c>
      <c r="AE830" s="116" t="str">
        <f>YEAR(L830) &amp; " - " &amp; IF(MONTH(L830)&lt;=3, "1º Trimestre", IF(MONTH(L830)&lt;=6, "2º Trimestre", IF(MONTH(L830)&lt;=9, "3º Trimestre", IF(MONTH(L830)&lt;=12, "4º Trimestre"))))</f>
        <v>2025 - 2º Trimestre</v>
      </c>
      <c r="AF830" s="130">
        <f>CONTRATOS[[#This Row],[TÉRMINO]]-60</f>
        <v>45703</v>
      </c>
      <c r="AG830" s="116" t="str">
        <f>IF(Z830="","Sem informação", IF(Z830&lt;=AF830, "Dentro do prazo", "Fora do prazo"))</f>
        <v>Sem informação</v>
      </c>
      <c r="AH830" s="58"/>
      <c r="AJ830" s="58" t="s">
        <v>138</v>
      </c>
      <c r="AK830" s="58" t="s">
        <v>138</v>
      </c>
      <c r="AL830" s="58" t="s">
        <v>69</v>
      </c>
      <c r="AM830" s="115" t="s">
        <v>69</v>
      </c>
      <c r="AN830" s="115" t="s">
        <v>69</v>
      </c>
      <c r="AO83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30" s="143">
        <f ca="1">CONTRATOS[[#This Row],[TÉRMINO]]-TODAY()</f>
        <v>-411</v>
      </c>
      <c r="AQ830" s="58" t="str">
        <f>IF(YEAR(CONTRATOS[[#This Row],[TÉRMINO]])=2024,INT((MONTH(CONTRATOS[[#This Row],[TÉRMINO]])+2)/3),"")</f>
        <v/>
      </c>
      <c r="AR830" s="58"/>
      <c r="AS830" s="58" t="str">
        <f ca="1">IF(TODAY()-AB830&gt;365,"Iniciar Processo de Reajuste","Aguardar anualidade")</f>
        <v>Iniciar Processo de Reajuste</v>
      </c>
      <c r="AT830" s="58" t="str">
        <f>_xlfn.CONCAT(TEXT(B830,"000"),"/",C830)</f>
        <v>042/2025</v>
      </c>
      <c r="AU830" s="58"/>
      <c r="AV830" s="58" t="str" cm="1">
        <f t="array" ref="AV830">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30" s="57" t="str">
        <f>IF(CONTRATOS[[#This Row],[FISCAL DEMANDANTE]]="sem indicação",CONTRATOS[[#This Row],[FISCAL TECNICO]],CONTRATOS[[#This Row],[FISCAL DEMANDANTE]])</f>
        <v>Jose Nasareno de Macedo Silva</v>
      </c>
      <c r="AX830" s="540" cm="1">
        <f t="array" ref="AX83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30" s="58" t="str">
        <f>_xlfn.CONCAT(CONTRATOS[[#This Row],[ARP ou CONTRATO]],CONTRATOS[[#This Row],[N°ANO]])</f>
        <v>CONTRATO042/2025</v>
      </c>
      <c r="AZ830" s="293" t="str">
        <f>IF(ISNUMBER(FIND("8.666",AA830)),
"Nos termos da Portaria n° 3.615/2021-GP, a prorrogação de contratos administrativos deverá ser instaurada com antecedência mínima de 60 (sessenta) dias do término da vigência, mediante envio do respectivo expediente à SEADM, via SEI.",
IF(ISNUMBER(FIND("14.133",AA830)),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30" s="556"/>
    </row>
    <row r="831" spans="1:53" ht="60">
      <c r="A831" s="58" t="s">
        <v>52</v>
      </c>
      <c r="B831" s="57" t="s">
        <v>683</v>
      </c>
      <c r="C831" s="58">
        <v>2025</v>
      </c>
      <c r="D831" s="57" t="s">
        <v>4171</v>
      </c>
      <c r="E831" s="58" t="s">
        <v>4172</v>
      </c>
      <c r="F831" s="59" t="s">
        <v>3558</v>
      </c>
      <c r="G831" s="57" t="s">
        <v>1658</v>
      </c>
      <c r="H831" s="58" t="s">
        <v>132</v>
      </c>
      <c r="I831" s="60" t="s">
        <v>133</v>
      </c>
      <c r="J831" s="61">
        <v>45769</v>
      </c>
      <c r="K831" s="62" t="str">
        <f>TEXT(J831,"DD/MM/AA")</f>
        <v>22/04/25</v>
      </c>
      <c r="L831" s="61">
        <v>45769</v>
      </c>
      <c r="M831" s="63" t="str">
        <f>TEXT(L831,"DD/MM/AA")</f>
        <v>22/04/25</v>
      </c>
      <c r="N831" s="115">
        <f>_xlfn.DAYS(CONTRATOS[[#This Row],[TÉRMINO]],CONTRATOS[[#This Row],[INÍCIO]])</f>
        <v>0</v>
      </c>
      <c r="O831" s="62" t="str">
        <f ca="1">IF(ISBLANK(CONTRATOS[[#This Row],[TÉRMINO]]),"-",IF(ISNUMBER(CONTRATOS[[#This Row],[TÉRMINO]]),IF(CONTRATOS[[#This Row],[TÉRMINO]]&lt;TODAY(),"EXPIRADO",CONTRATOS[[#This Row],[TÉRMINO]]-TODAY()),"INDETERMINADO"))</f>
        <v>EXPIRADO</v>
      </c>
      <c r="P831" s="64" t="str">
        <f ca="1">IF(O831="EXPIRADO","EXPIRADO",(IF(O831&lt;=30,"INFERIOR A 30 DIAS",(IF(O831&lt;=60,"INFERIOR A 60 DIAS",(IF(O831&lt;=90,"INFERIOR A 90 DIAS",(IF(O831&lt;=120,"INFERIOR A 120 DIAS",(IF(O831&lt;150,"INFERIOR A 150 DIAS",(IF(O831=150,"150 DIAS","SUPERIOR A 150 DIAS")))))))))))))</f>
        <v>EXPIRADO</v>
      </c>
      <c r="Q831" s="62" t="str">
        <f ca="1">IF(CONTRATOS[[#This Row],[TÉRMINO]]="","VIGENTE",IF(CONTRATOS[[#This Row],[TÉRMINO]]&gt;=TODAY(),"VIGENTE","EXPIRADO"))</f>
        <v>EXPIRADO</v>
      </c>
      <c r="R831" s="72">
        <v>388.72</v>
      </c>
      <c r="S831" s="65" t="s">
        <v>3303</v>
      </c>
      <c r="T831" s="66">
        <f>IF(LEFT(AY831,3)="ARP",
    0,
    IFERROR(VLOOKUP(AY831,'M.11 Contratos execução'!A:V,17,FALSE),0)
)</f>
        <v>0</v>
      </c>
      <c r="U831" s="58" t="s">
        <v>78</v>
      </c>
      <c r="V831" s="167" t="s">
        <v>4173</v>
      </c>
      <c r="W831" s="96" cm="1">
        <f t="array" ref="W83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31" s="96" cm="1">
        <f t="array" ref="X83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388.72</v>
      </c>
      <c r="Y831" s="67"/>
      <c r="Z831" s="158"/>
      <c r="AA831" s="58" t="s">
        <v>81</v>
      </c>
      <c r="AB831" s="58"/>
      <c r="AC831" s="58" t="s">
        <v>66</v>
      </c>
      <c r="AD831" s="289" t="str">
        <f>IF(CONTRATOS[[#This Row],[DIAS_CONTRATO]]&lt;=1800,"PRAZO LEGAL",IF(CONTRATOS[[#This Row],[DIAS_CONTRATO]]&lt;=2130,"EXCEPCIONAL","EMERGENCIAL"))</f>
        <v>PRAZO LEGAL</v>
      </c>
      <c r="AE831" s="116" t="str">
        <f>YEAR(L831) &amp; " - " &amp; IF(MONTH(L831)&lt;=3, "1º Trimestre", IF(MONTH(L831)&lt;=6, "2º Trimestre", IF(MONTH(L831)&lt;=9, "3º Trimestre", IF(MONTH(L831)&lt;=12, "4º Trimestre"))))</f>
        <v>2025 - 2º Trimestre</v>
      </c>
      <c r="AF831" s="130">
        <f>CONTRATOS[[#This Row],[TÉRMINO]]-60</f>
        <v>45709</v>
      </c>
      <c r="AG831" s="116" t="str">
        <f>IF(Z831="","Sem informação", IF(Z831&lt;=AF831, "Dentro do prazo", "Fora do prazo"))</f>
        <v>Sem informação</v>
      </c>
      <c r="AH831" s="58"/>
      <c r="AJ831" s="58" t="s">
        <v>138</v>
      </c>
      <c r="AK831" s="58" t="s">
        <v>138</v>
      </c>
      <c r="AL831" s="58" t="s">
        <v>69</v>
      </c>
      <c r="AM831" s="115" t="s">
        <v>69</v>
      </c>
      <c r="AN831" s="115" t="s">
        <v>69</v>
      </c>
      <c r="AO83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31" s="143">
        <f ca="1">CONTRATOS[[#This Row],[TÉRMINO]]-TODAY()</f>
        <v>-405</v>
      </c>
      <c r="AQ831" s="58" t="str">
        <f>IF(YEAR(CONTRATOS[[#This Row],[TÉRMINO]])=2024,INT((MONTH(CONTRATOS[[#This Row],[TÉRMINO]])+2)/3),"")</f>
        <v/>
      </c>
      <c r="AR831" s="58"/>
      <c r="AS831" s="58" t="str">
        <f ca="1">IF(TODAY()-AB831&gt;365,"Iniciar Processo de Reajuste","Aguardar anualidade")</f>
        <v>Iniciar Processo de Reajuste</v>
      </c>
      <c r="AT831" s="58" t="str">
        <f>_xlfn.CONCAT(TEXT(B831,"000"),"/",C831)</f>
        <v>044/2025</v>
      </c>
      <c r="AU831" s="58"/>
      <c r="AV831" s="58" t="str" cm="1">
        <f t="array" ref="AV831">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31" s="57" t="str">
        <f>IF(CONTRATOS[[#This Row],[FISCAL DEMANDANTE]]="sem indicação",CONTRATOS[[#This Row],[FISCAL TECNICO]],CONTRATOS[[#This Row],[FISCAL DEMANDANTE]])</f>
        <v>Jose Nasareno de Macedo Silva</v>
      </c>
      <c r="AX831" s="540" cm="1">
        <f t="array" ref="AX83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31" s="58" t="str">
        <f>_xlfn.CONCAT(CONTRATOS[[#This Row],[ARP ou CONTRATO]],CONTRATOS[[#This Row],[N°ANO]])</f>
        <v>CONTRATO044/2025</v>
      </c>
      <c r="AZ831" s="293" t="str">
        <f>IF(ISNUMBER(FIND("8.666",AA831)),
"Nos termos da Portaria n° 3.615/2021-GP, a prorrogação de contratos administrativos deverá ser instaurada com antecedência mínima de 60 (sessenta) dias do término da vigência, mediante envio do respectivo expediente à SEADM, via SEI.",
IF(ISNUMBER(FIND("14.133",AA831)),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31" s="556"/>
    </row>
    <row r="832" spans="1:53" ht="60">
      <c r="A832" s="58" t="s">
        <v>52</v>
      </c>
      <c r="B832" s="57" t="s">
        <v>637</v>
      </c>
      <c r="C832" s="58">
        <v>2025</v>
      </c>
      <c r="D832" s="57" t="s">
        <v>4174</v>
      </c>
      <c r="E832" s="58" t="s">
        <v>4175</v>
      </c>
      <c r="F832" s="59" t="s">
        <v>3558</v>
      </c>
      <c r="G832" s="57" t="s">
        <v>1658</v>
      </c>
      <c r="H832" s="58" t="s">
        <v>132</v>
      </c>
      <c r="I832" s="60" t="s">
        <v>133</v>
      </c>
      <c r="J832" s="61">
        <v>45782</v>
      </c>
      <c r="K832" s="62" t="str">
        <f>TEXT(J832,"DD/MM/AA")</f>
        <v>05/05/25</v>
      </c>
      <c r="L832" s="61">
        <v>45782</v>
      </c>
      <c r="M832" s="63" t="str">
        <f>TEXT(L832,"DD/MM/AA")</f>
        <v>05/05/25</v>
      </c>
      <c r="N832" s="115">
        <f>_xlfn.DAYS(CONTRATOS[[#This Row],[TÉRMINO]],CONTRATOS[[#This Row],[INÍCIO]])</f>
        <v>0</v>
      </c>
      <c r="O832" s="62" t="str">
        <f ca="1">IF(ISBLANK(CONTRATOS[[#This Row],[TÉRMINO]]),"-",IF(ISNUMBER(CONTRATOS[[#This Row],[TÉRMINO]]),IF(CONTRATOS[[#This Row],[TÉRMINO]]&lt;TODAY(),"EXPIRADO",CONTRATOS[[#This Row],[TÉRMINO]]-TODAY()),"INDETERMINADO"))</f>
        <v>EXPIRADO</v>
      </c>
      <c r="P832" s="64" t="str">
        <f ca="1">IF(O832="EXPIRADO","EXPIRADO",(IF(O832&lt;=30,"INFERIOR A 30 DIAS",(IF(O832&lt;=60,"INFERIOR A 60 DIAS",(IF(O832&lt;=90,"INFERIOR A 90 DIAS",(IF(O832&lt;=120,"INFERIOR A 120 DIAS",(IF(O832&lt;150,"INFERIOR A 150 DIAS",(IF(O832=150,"150 DIAS","SUPERIOR A 150 DIAS")))))))))))))</f>
        <v>EXPIRADO</v>
      </c>
      <c r="Q832" s="62" t="str">
        <f ca="1">IF(CONTRATOS[[#This Row],[TÉRMINO]]="","VIGENTE",IF(CONTRATOS[[#This Row],[TÉRMINO]]&gt;=TODAY(),"VIGENTE","EXPIRADO"))</f>
        <v>EXPIRADO</v>
      </c>
      <c r="R832" s="72">
        <v>3624.35</v>
      </c>
      <c r="S832" s="65" t="s">
        <v>3303</v>
      </c>
      <c r="T832" s="66">
        <f>IF(LEFT(AY832,3)="ARP",
    0,
    IFERROR(VLOOKUP(AY832,'M.11 Contratos execução'!A:V,17,FALSE),0)
)</f>
        <v>0</v>
      </c>
      <c r="U832" s="58" t="s">
        <v>78</v>
      </c>
      <c r="V832" s="167" t="s">
        <v>4176</v>
      </c>
      <c r="W832" s="96" cm="1">
        <f t="array" ref="W83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32" s="96" cm="1">
        <f t="array" ref="X83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3624.35</v>
      </c>
      <c r="Y832" s="67"/>
      <c r="Z832" s="158"/>
      <c r="AA832" s="58" t="s">
        <v>81</v>
      </c>
      <c r="AB832" s="58"/>
      <c r="AC832" s="58" t="s">
        <v>66</v>
      </c>
      <c r="AD832" s="289" t="str">
        <f>IF(CONTRATOS[[#This Row],[DIAS_CONTRATO]]&lt;=1800,"PRAZO LEGAL",IF(CONTRATOS[[#This Row],[DIAS_CONTRATO]]&lt;=2130,"EXCEPCIONAL","EMERGENCIAL"))</f>
        <v>PRAZO LEGAL</v>
      </c>
      <c r="AE832" s="116" t="str">
        <f>YEAR(L832) &amp; " - " &amp; IF(MONTH(L832)&lt;=3, "1º Trimestre", IF(MONTH(L832)&lt;=6, "2º Trimestre", IF(MONTH(L832)&lt;=9, "3º Trimestre", IF(MONTH(L832)&lt;=12, "4º Trimestre"))))</f>
        <v>2025 - 2º Trimestre</v>
      </c>
      <c r="AF832" s="130">
        <f>CONTRATOS[[#This Row],[TÉRMINO]]-60</f>
        <v>45722</v>
      </c>
      <c r="AG832" s="116" t="str">
        <f>IF(Z832="","Sem informação", IF(Z832&lt;=AF832, "Dentro do prazo", "Fora do prazo"))</f>
        <v>Sem informação</v>
      </c>
      <c r="AH832" s="58"/>
      <c r="AJ832" s="58" t="s">
        <v>138</v>
      </c>
      <c r="AK832" s="58" t="s">
        <v>138</v>
      </c>
      <c r="AL832" s="58" t="s">
        <v>69</v>
      </c>
      <c r="AM832" s="115" t="s">
        <v>69</v>
      </c>
      <c r="AN832" s="115" t="s">
        <v>69</v>
      </c>
      <c r="AO83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32" s="143">
        <f ca="1">CONTRATOS[[#This Row],[TÉRMINO]]-TODAY()</f>
        <v>-392</v>
      </c>
      <c r="AQ832" s="58" t="str">
        <f>IF(YEAR(CONTRATOS[[#This Row],[TÉRMINO]])=2024,INT((MONTH(CONTRATOS[[#This Row],[TÉRMINO]])+2)/3),"")</f>
        <v/>
      </c>
      <c r="AR832" s="58"/>
      <c r="AS832" s="58" t="str">
        <f ca="1">IF(TODAY()-AB832&gt;365,"Iniciar Processo de Reajuste","Aguardar anualidade")</f>
        <v>Iniciar Processo de Reajuste</v>
      </c>
      <c r="AT832" s="58" t="str">
        <f>_xlfn.CONCAT(TEXT(B832,"000"),"/",C832)</f>
        <v>045/2025</v>
      </c>
      <c r="AU832" s="58"/>
      <c r="AV832" s="58" t="str" cm="1">
        <f t="array" ref="AV832">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32" s="57" t="str">
        <f>IF(CONTRATOS[[#This Row],[FISCAL DEMANDANTE]]="sem indicação",CONTRATOS[[#This Row],[FISCAL TECNICO]],CONTRATOS[[#This Row],[FISCAL DEMANDANTE]])</f>
        <v>Jose Nasareno de Macedo Silva</v>
      </c>
      <c r="AX832" s="540" cm="1">
        <f t="array" ref="AX83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32" s="58" t="str">
        <f>_xlfn.CONCAT(CONTRATOS[[#This Row],[ARP ou CONTRATO]],CONTRATOS[[#This Row],[N°ANO]])</f>
        <v>CONTRATO045/2025</v>
      </c>
      <c r="AZ832" s="293" t="str">
        <f>IF(ISNUMBER(FIND("8.666",AA832)),
"Nos termos da Portaria n° 3.615/2021-GP, a prorrogação de contratos administrativos deverá ser instaurada com antecedência mínima de 60 (sessenta) dias do término da vigência, mediante envio do respectivo expediente à SEADM, via SEI.",
IF(ISNUMBER(FIND("14.133",AA832)),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32" s="556"/>
    </row>
    <row r="833" spans="1:53" ht="72">
      <c r="A833" s="58" t="s">
        <v>52</v>
      </c>
      <c r="B833" s="57" t="s">
        <v>641</v>
      </c>
      <c r="C833" s="58">
        <v>2025</v>
      </c>
      <c r="D833" s="57" t="s">
        <v>4177</v>
      </c>
      <c r="E833" s="58" t="s">
        <v>4178</v>
      </c>
      <c r="F833" s="59" t="s">
        <v>3558</v>
      </c>
      <c r="G833" s="57" t="s">
        <v>1658</v>
      </c>
      <c r="H833" s="58" t="s">
        <v>132</v>
      </c>
      <c r="I833" s="60" t="s">
        <v>133</v>
      </c>
      <c r="J833" s="61">
        <v>45790</v>
      </c>
      <c r="K833" s="62" t="str">
        <f>TEXT(J833,"DD/MM/AA")</f>
        <v>13/05/25</v>
      </c>
      <c r="L833" s="61">
        <v>45790</v>
      </c>
      <c r="M833" s="63" t="str">
        <f>TEXT(L833,"DD/MM/AA")</f>
        <v>13/05/25</v>
      </c>
      <c r="N833" s="115">
        <f>_xlfn.DAYS(CONTRATOS[[#This Row],[TÉRMINO]],CONTRATOS[[#This Row],[INÍCIO]])</f>
        <v>0</v>
      </c>
      <c r="O833" s="62" t="str">
        <f ca="1">IF(ISBLANK(CONTRATOS[[#This Row],[TÉRMINO]]),"-",IF(ISNUMBER(CONTRATOS[[#This Row],[TÉRMINO]]),IF(CONTRATOS[[#This Row],[TÉRMINO]]&lt;TODAY(),"EXPIRADO",CONTRATOS[[#This Row],[TÉRMINO]]-TODAY()),"INDETERMINADO"))</f>
        <v>EXPIRADO</v>
      </c>
      <c r="P833" s="64" t="str">
        <f ca="1">IF(O833="EXPIRADO","EXPIRADO",(IF(O833&lt;=30,"INFERIOR A 30 DIAS",(IF(O833&lt;=60,"INFERIOR A 60 DIAS",(IF(O833&lt;=90,"INFERIOR A 90 DIAS",(IF(O833&lt;=120,"INFERIOR A 120 DIAS",(IF(O833&lt;150,"INFERIOR A 150 DIAS",(IF(O833=150,"150 DIAS","SUPERIOR A 150 DIAS")))))))))))))</f>
        <v>EXPIRADO</v>
      </c>
      <c r="Q833" s="62" t="str">
        <f ca="1">IF(CONTRATOS[[#This Row],[TÉRMINO]]="","VIGENTE",IF(CONTRATOS[[#This Row],[TÉRMINO]]&gt;=TODAY(),"VIGENTE","EXPIRADO"))</f>
        <v>EXPIRADO</v>
      </c>
      <c r="R833" s="72">
        <v>3525.51</v>
      </c>
      <c r="S833" s="65" t="s">
        <v>3303</v>
      </c>
      <c r="T833" s="66">
        <f>IF(LEFT(AY833,3)="ARP",
    0,
    IFERROR(VLOOKUP(AY833,'M.11 Contratos execução'!A:V,17,FALSE),0)
)</f>
        <v>0</v>
      </c>
      <c r="U833" s="58" t="s">
        <v>78</v>
      </c>
      <c r="V833" s="167" t="s">
        <v>4179</v>
      </c>
      <c r="W833" s="96" cm="1">
        <f t="array" ref="W83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33" s="96" cm="1">
        <f t="array" ref="X83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3525.51</v>
      </c>
      <c r="Y833" s="67"/>
      <c r="Z833" s="158"/>
      <c r="AA833" s="58" t="s">
        <v>81</v>
      </c>
      <c r="AB833" s="58"/>
      <c r="AC833" s="58" t="s">
        <v>66</v>
      </c>
      <c r="AD833" s="289" t="str">
        <f>IF(CONTRATOS[[#This Row],[DIAS_CONTRATO]]&lt;=1800,"PRAZO LEGAL",IF(CONTRATOS[[#This Row],[DIAS_CONTRATO]]&lt;=2130,"EXCEPCIONAL","EMERGENCIAL"))</f>
        <v>PRAZO LEGAL</v>
      </c>
      <c r="AE833" s="116" t="str">
        <f>YEAR(L833) &amp; " - " &amp; IF(MONTH(L833)&lt;=3, "1º Trimestre", IF(MONTH(L833)&lt;=6, "2º Trimestre", IF(MONTH(L833)&lt;=9, "3º Trimestre", IF(MONTH(L833)&lt;=12, "4º Trimestre"))))</f>
        <v>2025 - 2º Trimestre</v>
      </c>
      <c r="AF833" s="130">
        <f>CONTRATOS[[#This Row],[TÉRMINO]]-60</f>
        <v>45730</v>
      </c>
      <c r="AG833" s="116" t="str">
        <f>IF(Z833="","Sem informação", IF(Z833&lt;=AF833, "Dentro do prazo", "Fora do prazo"))</f>
        <v>Sem informação</v>
      </c>
      <c r="AH833" s="58"/>
      <c r="AJ833" s="58" t="s">
        <v>138</v>
      </c>
      <c r="AK833" s="58" t="s">
        <v>138</v>
      </c>
      <c r="AL833" s="58" t="s">
        <v>69</v>
      </c>
      <c r="AM833" s="115" t="s">
        <v>69</v>
      </c>
      <c r="AN833" s="115" t="s">
        <v>69</v>
      </c>
      <c r="AO83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33" s="143">
        <f ca="1">CONTRATOS[[#This Row],[TÉRMINO]]-TODAY()</f>
        <v>-384</v>
      </c>
      <c r="AQ833" s="58" t="str">
        <f>IF(YEAR(CONTRATOS[[#This Row],[TÉRMINO]])=2024,INT((MONTH(CONTRATOS[[#This Row],[TÉRMINO]])+2)/3),"")</f>
        <v/>
      </c>
      <c r="AR833" s="58"/>
      <c r="AS833" s="58" t="str">
        <f ca="1">IF(TODAY()-AB833&gt;365,"Iniciar Processo de Reajuste","Aguardar anualidade")</f>
        <v>Iniciar Processo de Reajuste</v>
      </c>
      <c r="AT833" s="58" t="str">
        <f>_xlfn.CONCAT(TEXT(B833,"000"),"/",C833)</f>
        <v>046/2025</v>
      </c>
      <c r="AU833" s="58"/>
      <c r="AV833" s="58" t="str" cm="1">
        <f t="array" ref="AV833">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33" s="57" t="str">
        <f>IF(CONTRATOS[[#This Row],[FISCAL DEMANDANTE]]="sem indicação",CONTRATOS[[#This Row],[FISCAL TECNICO]],CONTRATOS[[#This Row],[FISCAL DEMANDANTE]])</f>
        <v>Jose Nasareno de Macedo Silva</v>
      </c>
      <c r="AX833" s="540" cm="1">
        <f t="array" ref="AX83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33" s="58" t="str">
        <f>_xlfn.CONCAT(CONTRATOS[[#This Row],[ARP ou CONTRATO]],CONTRATOS[[#This Row],[N°ANO]])</f>
        <v>CONTRATO046/2025</v>
      </c>
      <c r="AZ833" s="293" t="str">
        <f>IF(ISNUMBER(FIND("8.666",AA833)),
"Nos termos da Portaria n° 3.615/2021-GP, a prorrogação de contratos administrativos deverá ser instaurada com antecedência mínima de 60 (sessenta) dias do término da vigência, mediante envio do respectivo expediente à SEADM, via SEI.",
IF(ISNUMBER(FIND("14.133",AA833)),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33" s="556"/>
    </row>
    <row r="834" spans="1:53" ht="60">
      <c r="A834" s="58" t="s">
        <v>52</v>
      </c>
      <c r="B834" s="57" t="s">
        <v>156</v>
      </c>
      <c r="C834" s="58">
        <v>2025</v>
      </c>
      <c r="D834" s="57" t="s">
        <v>4180</v>
      </c>
      <c r="E834" s="58" t="s">
        <v>4066</v>
      </c>
      <c r="F834" s="59" t="s">
        <v>3558</v>
      </c>
      <c r="G834" s="57" t="s">
        <v>1658</v>
      </c>
      <c r="H834" s="58" t="s">
        <v>132</v>
      </c>
      <c r="I834" s="60" t="s">
        <v>133</v>
      </c>
      <c r="J834" s="61">
        <v>45790</v>
      </c>
      <c r="K834" s="62" t="str">
        <f>TEXT(J834,"DD/MM/AA")</f>
        <v>13/05/25</v>
      </c>
      <c r="L834" s="61">
        <v>45790</v>
      </c>
      <c r="M834" s="63" t="str">
        <f>TEXT(L834,"DD/MM/AA")</f>
        <v>13/05/25</v>
      </c>
      <c r="N834" s="115">
        <f>_xlfn.DAYS(CONTRATOS[[#This Row],[TÉRMINO]],CONTRATOS[[#This Row],[INÍCIO]])</f>
        <v>0</v>
      </c>
      <c r="O834" s="62" t="str">
        <f ca="1">IF(ISBLANK(CONTRATOS[[#This Row],[TÉRMINO]]),"-",IF(ISNUMBER(CONTRATOS[[#This Row],[TÉRMINO]]),IF(CONTRATOS[[#This Row],[TÉRMINO]]&lt;TODAY(),"EXPIRADO",CONTRATOS[[#This Row],[TÉRMINO]]-TODAY()),"INDETERMINADO"))</f>
        <v>EXPIRADO</v>
      </c>
      <c r="P834" s="64" t="str">
        <f ca="1">IF(O834="EXPIRADO","EXPIRADO",(IF(O834&lt;=30,"INFERIOR A 30 DIAS",(IF(O834&lt;=60,"INFERIOR A 60 DIAS",(IF(O834&lt;=90,"INFERIOR A 90 DIAS",(IF(O834&lt;=120,"INFERIOR A 120 DIAS",(IF(O834&lt;150,"INFERIOR A 150 DIAS",(IF(O834=150,"150 DIAS","SUPERIOR A 150 DIAS")))))))))))))</f>
        <v>EXPIRADO</v>
      </c>
      <c r="Q834" s="62" t="str">
        <f ca="1">IF(CONTRATOS[[#This Row],[TÉRMINO]]="","VIGENTE",IF(CONTRATOS[[#This Row],[TÉRMINO]]&gt;=TODAY(),"VIGENTE","EXPIRADO"))</f>
        <v>EXPIRADO</v>
      </c>
      <c r="R834" s="72">
        <v>461.65</v>
      </c>
      <c r="S834" s="65" t="s">
        <v>3303</v>
      </c>
      <c r="T834" s="66">
        <f>IF(LEFT(AY834,3)="ARP",
    0,
    IFERROR(VLOOKUP(AY834,'M.11 Contratos execução'!A:V,17,FALSE),0)
)</f>
        <v>0</v>
      </c>
      <c r="U834" s="58" t="s">
        <v>78</v>
      </c>
      <c r="V834" s="167" t="s">
        <v>4181</v>
      </c>
      <c r="W834" s="96" cm="1">
        <f t="array" ref="W83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34" s="96" cm="1">
        <f t="array" ref="X83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461.65</v>
      </c>
      <c r="Y834" s="67"/>
      <c r="Z834" s="158"/>
      <c r="AA834" s="58" t="s">
        <v>81</v>
      </c>
      <c r="AB834" s="58"/>
      <c r="AC834" s="58" t="s">
        <v>66</v>
      </c>
      <c r="AD834" s="289" t="str">
        <f>IF(CONTRATOS[[#This Row],[DIAS_CONTRATO]]&lt;=1800,"PRAZO LEGAL",IF(CONTRATOS[[#This Row],[DIAS_CONTRATO]]&lt;=2130,"EXCEPCIONAL","EMERGENCIAL"))</f>
        <v>PRAZO LEGAL</v>
      </c>
      <c r="AE834" s="116" t="str">
        <f>YEAR(L834) &amp; " - " &amp; IF(MONTH(L834)&lt;=3, "1º Trimestre", IF(MONTH(L834)&lt;=6, "2º Trimestre", IF(MONTH(L834)&lt;=9, "3º Trimestre", IF(MONTH(L834)&lt;=12, "4º Trimestre"))))</f>
        <v>2025 - 2º Trimestre</v>
      </c>
      <c r="AF834" s="130">
        <f>CONTRATOS[[#This Row],[TÉRMINO]]-60</f>
        <v>45730</v>
      </c>
      <c r="AG834" s="116" t="str">
        <f>IF(Z834="","Sem informação", IF(Z834&lt;=AF834, "Dentro do prazo", "Fora do prazo"))</f>
        <v>Sem informação</v>
      </c>
      <c r="AH834" s="58"/>
      <c r="AJ834" s="58" t="s">
        <v>138</v>
      </c>
      <c r="AK834" s="58" t="s">
        <v>138</v>
      </c>
      <c r="AL834" s="58" t="s">
        <v>69</v>
      </c>
      <c r="AM834" s="115" t="s">
        <v>69</v>
      </c>
      <c r="AN834" s="115" t="s">
        <v>69</v>
      </c>
      <c r="AO83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34" s="143">
        <f ca="1">CONTRATOS[[#This Row],[TÉRMINO]]-TODAY()</f>
        <v>-384</v>
      </c>
      <c r="AQ834" s="58" t="str">
        <f>IF(YEAR(CONTRATOS[[#This Row],[TÉRMINO]])=2024,INT((MONTH(CONTRATOS[[#This Row],[TÉRMINO]])+2)/3),"")</f>
        <v/>
      </c>
      <c r="AR834" s="58"/>
      <c r="AS834" s="58" t="str">
        <f ca="1">IF(TODAY()-AB834&gt;365,"Iniciar Processo de Reajuste","Aguardar anualidade")</f>
        <v>Iniciar Processo de Reajuste</v>
      </c>
      <c r="AT834" s="58" t="str">
        <f>_xlfn.CONCAT(TEXT(B834,"000"),"/",C834)</f>
        <v>050/2025</v>
      </c>
      <c r="AU834" s="58"/>
      <c r="AV834" s="58" t="str" cm="1">
        <f t="array" ref="AV834">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34" s="57" t="str">
        <f>IF(CONTRATOS[[#This Row],[FISCAL DEMANDANTE]]="sem indicação",CONTRATOS[[#This Row],[FISCAL TECNICO]],CONTRATOS[[#This Row],[FISCAL DEMANDANTE]])</f>
        <v>Jose Nasareno de Macedo Silva</v>
      </c>
      <c r="AX834" s="540" cm="1">
        <f t="array" ref="AX83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34" s="58" t="str">
        <f>_xlfn.CONCAT(CONTRATOS[[#This Row],[ARP ou CONTRATO]],CONTRATOS[[#This Row],[N°ANO]])</f>
        <v>CONTRATO050/2025</v>
      </c>
      <c r="AZ834" s="293" t="str">
        <f>IF(ISNUMBER(FIND("8.666",AA834)),
"Nos termos da Portaria n° 3.615/2021-GP, a prorrogação de contratos administrativos deverá ser instaurada com antecedência mínima de 60 (sessenta) dias do término da vigência, mediante envio do respectivo expediente à SEADM, via SEI.",
IF(ISNUMBER(FIND("14.133",AA834)),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34" s="556"/>
    </row>
    <row r="835" spans="1:53" ht="60">
      <c r="A835" s="58" t="s">
        <v>52</v>
      </c>
      <c r="B835" s="57" t="s">
        <v>663</v>
      </c>
      <c r="C835" s="58">
        <v>2025</v>
      </c>
      <c r="D835" s="57" t="s">
        <v>4182</v>
      </c>
      <c r="E835" s="58" t="s">
        <v>3488</v>
      </c>
      <c r="F835" s="59" t="s">
        <v>3558</v>
      </c>
      <c r="G835" s="57" t="s">
        <v>1658</v>
      </c>
      <c r="H835" s="58" t="s">
        <v>132</v>
      </c>
      <c r="I835" s="60" t="s">
        <v>133</v>
      </c>
      <c r="J835" s="61">
        <v>45791</v>
      </c>
      <c r="K835" s="62" t="str">
        <f>TEXT(J835,"DD/MM/AA")</f>
        <v>14/05/25</v>
      </c>
      <c r="L835" s="61">
        <v>45791</v>
      </c>
      <c r="M835" s="63" t="str">
        <f>TEXT(L835,"DD/MM/AA")</f>
        <v>14/05/25</v>
      </c>
      <c r="N835" s="115">
        <f>_xlfn.DAYS(CONTRATOS[[#This Row],[TÉRMINO]],CONTRATOS[[#This Row],[INÍCIO]])</f>
        <v>0</v>
      </c>
      <c r="O835" s="62" t="str">
        <f ca="1">IF(ISBLANK(CONTRATOS[[#This Row],[TÉRMINO]]),"-",IF(ISNUMBER(CONTRATOS[[#This Row],[TÉRMINO]]),IF(CONTRATOS[[#This Row],[TÉRMINO]]&lt;TODAY(),"EXPIRADO",CONTRATOS[[#This Row],[TÉRMINO]]-TODAY()),"INDETERMINADO"))</f>
        <v>EXPIRADO</v>
      </c>
      <c r="P835" s="64" t="str">
        <f ca="1">IF(O835="EXPIRADO","EXPIRADO",(IF(O835&lt;=30,"INFERIOR A 30 DIAS",(IF(O835&lt;=60,"INFERIOR A 60 DIAS",(IF(O835&lt;=90,"INFERIOR A 90 DIAS",(IF(O835&lt;=120,"INFERIOR A 120 DIAS",(IF(O835&lt;150,"INFERIOR A 150 DIAS",(IF(O835=150,"150 DIAS","SUPERIOR A 150 DIAS")))))))))))))</f>
        <v>EXPIRADO</v>
      </c>
      <c r="Q835" s="62" t="str">
        <f ca="1">IF(CONTRATOS[[#This Row],[TÉRMINO]]="","VIGENTE",IF(CONTRATOS[[#This Row],[TÉRMINO]]&gt;=TODAY(),"VIGENTE","EXPIRADO"))</f>
        <v>EXPIRADO</v>
      </c>
      <c r="R835" s="72">
        <v>61995.81</v>
      </c>
      <c r="S835" s="65" t="s">
        <v>3303</v>
      </c>
      <c r="T835" s="66">
        <f>IF(LEFT(AY835,3)="ARP",
    0,
    IFERROR(VLOOKUP(AY835,'M.11 Contratos execução'!A:V,17,FALSE),0)
)</f>
        <v>0</v>
      </c>
      <c r="U835" s="58" t="s">
        <v>78</v>
      </c>
      <c r="V835" s="167" t="s">
        <v>4183</v>
      </c>
      <c r="W835" s="96" cm="1">
        <f t="array" ref="W83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35" s="96" cm="1">
        <f t="array" ref="X83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61995.81</v>
      </c>
      <c r="Y835" s="67"/>
      <c r="Z835" s="158"/>
      <c r="AA835" s="58" t="s">
        <v>81</v>
      </c>
      <c r="AB835" s="58"/>
      <c r="AC835" s="58" t="s">
        <v>66</v>
      </c>
      <c r="AD835" s="289" t="str">
        <f>IF(CONTRATOS[[#This Row],[DIAS_CONTRATO]]&lt;=1800,"PRAZO LEGAL",IF(CONTRATOS[[#This Row],[DIAS_CONTRATO]]&lt;=2130,"EXCEPCIONAL","EMERGENCIAL"))</f>
        <v>PRAZO LEGAL</v>
      </c>
      <c r="AE835" s="116" t="str">
        <f>YEAR(L835) &amp; " - " &amp; IF(MONTH(L835)&lt;=3, "1º Trimestre", IF(MONTH(L835)&lt;=6, "2º Trimestre", IF(MONTH(L835)&lt;=9, "3º Trimestre", IF(MONTH(L835)&lt;=12, "4º Trimestre"))))</f>
        <v>2025 - 2º Trimestre</v>
      </c>
      <c r="AF835" s="130">
        <f>CONTRATOS[[#This Row],[TÉRMINO]]-60</f>
        <v>45731</v>
      </c>
      <c r="AG835" s="116" t="str">
        <f>IF(Z835="","Sem informação", IF(Z835&lt;=AF835, "Dentro do prazo", "Fora do prazo"))</f>
        <v>Sem informação</v>
      </c>
      <c r="AH835" s="58"/>
      <c r="AJ835" s="58" t="s">
        <v>138</v>
      </c>
      <c r="AK835" s="58" t="s">
        <v>138</v>
      </c>
      <c r="AL835" s="58" t="s">
        <v>69</v>
      </c>
      <c r="AM835" s="115" t="s">
        <v>69</v>
      </c>
      <c r="AN835" s="115" t="s">
        <v>69</v>
      </c>
      <c r="AO83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35" s="143">
        <f ca="1">CONTRATOS[[#This Row],[TÉRMINO]]-TODAY()</f>
        <v>-383</v>
      </c>
      <c r="AQ835" s="58" t="str">
        <f>IF(YEAR(CONTRATOS[[#This Row],[TÉRMINO]])=2024,INT((MONTH(CONTRATOS[[#This Row],[TÉRMINO]])+2)/3),"")</f>
        <v/>
      </c>
      <c r="AR835" s="58"/>
      <c r="AS835" s="58" t="str">
        <f ca="1">IF(TODAY()-AB835&gt;365,"Iniciar Processo de Reajuste","Aguardar anualidade")</f>
        <v>Iniciar Processo de Reajuste</v>
      </c>
      <c r="AT835" s="58" t="str">
        <f>_xlfn.CONCAT(TEXT(B835,"000"),"/",C835)</f>
        <v>051/2025</v>
      </c>
      <c r="AU835" s="58"/>
      <c r="AV835" s="58" t="str" cm="1">
        <f t="array" ref="AV835">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35" s="57" t="str">
        <f>IF(CONTRATOS[[#This Row],[FISCAL DEMANDANTE]]="sem indicação",CONTRATOS[[#This Row],[FISCAL TECNICO]],CONTRATOS[[#This Row],[FISCAL DEMANDANTE]])</f>
        <v>Jose Nasareno de Macedo Silva</v>
      </c>
      <c r="AX835" s="540" cm="1">
        <f t="array" ref="AX83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35" s="58" t="str">
        <f>_xlfn.CONCAT(CONTRATOS[[#This Row],[ARP ou CONTRATO]],CONTRATOS[[#This Row],[N°ANO]])</f>
        <v>CONTRATO051/2025</v>
      </c>
      <c r="AZ835" s="293" t="str">
        <f>IF(ISNUMBER(FIND("8.666",AA835)),
"Nos termos da Portaria n° 3.615/2021-GP, a prorrogação de contratos administrativos deverá ser instaurada com antecedência mínima de 60 (sessenta) dias do término da vigência, mediante envio do respectivo expediente à SEADM, via SEI.",
IF(ISNUMBER(FIND("14.133",AA835)),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35" s="556"/>
    </row>
    <row r="836" spans="1:53" ht="60">
      <c r="A836" s="58" t="s">
        <v>52</v>
      </c>
      <c r="B836" s="57" t="s">
        <v>706</v>
      </c>
      <c r="C836" s="58">
        <v>2025</v>
      </c>
      <c r="D836" s="57" t="s">
        <v>4184</v>
      </c>
      <c r="E836" s="58" t="s">
        <v>4185</v>
      </c>
      <c r="F836" s="59" t="s">
        <v>3558</v>
      </c>
      <c r="G836" s="57" t="s">
        <v>1658</v>
      </c>
      <c r="H836" s="58" t="s">
        <v>132</v>
      </c>
      <c r="I836" s="60" t="s">
        <v>133</v>
      </c>
      <c r="J836" s="61">
        <v>45803</v>
      </c>
      <c r="K836" s="62" t="str">
        <f>TEXT(J836,"DD/MM/AA")</f>
        <v>26/05/25</v>
      </c>
      <c r="L836" s="61">
        <v>45803</v>
      </c>
      <c r="M836" s="63" t="str">
        <f>TEXT(L836,"DD/MM/AA")</f>
        <v>26/05/25</v>
      </c>
      <c r="N836" s="115">
        <f>_xlfn.DAYS(CONTRATOS[[#This Row],[TÉRMINO]],CONTRATOS[[#This Row],[INÍCIO]])</f>
        <v>0</v>
      </c>
      <c r="O836" s="62" t="str">
        <f ca="1">IF(ISBLANK(CONTRATOS[[#This Row],[TÉRMINO]]),"-",IF(ISNUMBER(CONTRATOS[[#This Row],[TÉRMINO]]),IF(CONTRATOS[[#This Row],[TÉRMINO]]&lt;TODAY(),"EXPIRADO",CONTRATOS[[#This Row],[TÉRMINO]]-TODAY()),"INDETERMINADO"))</f>
        <v>EXPIRADO</v>
      </c>
      <c r="P836" s="64" t="str">
        <f ca="1">IF(O836="EXPIRADO","EXPIRADO",(IF(O836&lt;=30,"INFERIOR A 30 DIAS",(IF(O836&lt;=60,"INFERIOR A 60 DIAS",(IF(O836&lt;=90,"INFERIOR A 90 DIAS",(IF(O836&lt;=120,"INFERIOR A 120 DIAS",(IF(O836&lt;150,"INFERIOR A 150 DIAS",(IF(O836=150,"150 DIAS","SUPERIOR A 150 DIAS")))))))))))))</f>
        <v>EXPIRADO</v>
      </c>
      <c r="Q836" s="62" t="str">
        <f ca="1">IF(CONTRATOS[[#This Row],[TÉRMINO]]="","VIGENTE",IF(CONTRATOS[[#This Row],[TÉRMINO]]&gt;=TODAY(),"VIGENTE","EXPIRADO"))</f>
        <v>EXPIRADO</v>
      </c>
      <c r="R836" s="72">
        <v>1081.74</v>
      </c>
      <c r="S836" s="65" t="s">
        <v>3303</v>
      </c>
      <c r="T836" s="66">
        <f>IF(LEFT(AY836,3)="ARP",
    0,
    IFERROR(VLOOKUP(AY836,'M.11 Contratos execução'!A:V,17,FALSE),0)
)</f>
        <v>0</v>
      </c>
      <c r="U836" s="58" t="s">
        <v>78</v>
      </c>
      <c r="V836" s="167" t="s">
        <v>4186</v>
      </c>
      <c r="W836" s="96" cm="1">
        <f t="array" ref="W83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36" s="96" cm="1">
        <f t="array" ref="X83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1081.74</v>
      </c>
      <c r="Y836" s="67"/>
      <c r="Z836" s="158"/>
      <c r="AA836" s="58" t="s">
        <v>81</v>
      </c>
      <c r="AB836" s="58"/>
      <c r="AC836" s="58" t="s">
        <v>66</v>
      </c>
      <c r="AD836" s="289" t="str">
        <f>IF(CONTRATOS[[#This Row],[DIAS_CONTRATO]]&lt;=1800,"PRAZO LEGAL",IF(CONTRATOS[[#This Row],[DIAS_CONTRATO]]&lt;=2130,"EXCEPCIONAL","EMERGENCIAL"))</f>
        <v>PRAZO LEGAL</v>
      </c>
      <c r="AE836" s="116" t="str">
        <f>YEAR(L836) &amp; " - " &amp; IF(MONTH(L836)&lt;=3, "1º Trimestre", IF(MONTH(L836)&lt;=6, "2º Trimestre", IF(MONTH(L836)&lt;=9, "3º Trimestre", IF(MONTH(L836)&lt;=12, "4º Trimestre"))))</f>
        <v>2025 - 2º Trimestre</v>
      </c>
      <c r="AF836" s="130">
        <f>CONTRATOS[[#This Row],[TÉRMINO]]-60</f>
        <v>45743</v>
      </c>
      <c r="AG836" s="116" t="str">
        <f>IF(Z836="","Sem informação", IF(Z836&lt;=AF836, "Dentro do prazo", "Fora do prazo"))</f>
        <v>Sem informação</v>
      </c>
      <c r="AH836" s="58"/>
      <c r="AJ836" s="58" t="s">
        <v>138</v>
      </c>
      <c r="AK836" s="58" t="s">
        <v>138</v>
      </c>
      <c r="AL836" s="58" t="s">
        <v>69</v>
      </c>
      <c r="AM836" s="115" t="s">
        <v>69</v>
      </c>
      <c r="AN836" s="115" t="s">
        <v>69</v>
      </c>
      <c r="AO83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36" s="143">
        <f ca="1">CONTRATOS[[#This Row],[TÉRMINO]]-TODAY()</f>
        <v>-371</v>
      </c>
      <c r="AQ836" s="58" t="str">
        <f>IF(YEAR(CONTRATOS[[#This Row],[TÉRMINO]])=2024,INT((MONTH(CONTRATOS[[#This Row],[TÉRMINO]])+2)/3),"")</f>
        <v/>
      </c>
      <c r="AR836" s="58"/>
      <c r="AS836" s="58" t="str">
        <f ca="1">IF(TODAY()-AB836&gt;365,"Iniciar Processo de Reajuste","Aguardar anualidade")</f>
        <v>Iniciar Processo de Reajuste</v>
      </c>
      <c r="AT836" s="58" t="str">
        <f>_xlfn.CONCAT(TEXT(B836,"000"),"/",C836)</f>
        <v>052/2025</v>
      </c>
      <c r="AU836" s="58"/>
      <c r="AV836" s="58" t="str" cm="1">
        <f t="array" ref="AV836">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36" s="57" t="str">
        <f>IF(CONTRATOS[[#This Row],[FISCAL DEMANDANTE]]="sem indicação",CONTRATOS[[#This Row],[FISCAL TECNICO]],CONTRATOS[[#This Row],[FISCAL DEMANDANTE]])</f>
        <v>Jose Nasareno de Macedo Silva</v>
      </c>
      <c r="AX836" s="540" cm="1">
        <f t="array" ref="AX83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36" s="58" t="str">
        <f>_xlfn.CONCAT(CONTRATOS[[#This Row],[ARP ou CONTRATO]],CONTRATOS[[#This Row],[N°ANO]])</f>
        <v>CONTRATO052/2025</v>
      </c>
      <c r="AZ836" s="293" t="str">
        <f>IF(ISNUMBER(FIND("8.666",AA836)),
"Nos termos da Portaria n° 3.615/2021-GP, a prorrogação de contratos administrativos deverá ser instaurada com antecedência mínima de 60 (sessenta) dias do término da vigência, mediante envio do respectivo expediente à SEADM, via SEI.",
IF(ISNUMBER(FIND("14.133",AA836)),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36" s="556"/>
    </row>
    <row r="837" spans="1:53" ht="60">
      <c r="A837" s="58" t="s">
        <v>52</v>
      </c>
      <c r="B837" s="57" t="s">
        <v>673</v>
      </c>
      <c r="C837" s="58">
        <v>2025</v>
      </c>
      <c r="D837" s="57" t="s">
        <v>4187</v>
      </c>
      <c r="E837" s="58" t="s">
        <v>4188</v>
      </c>
      <c r="F837" s="59" t="s">
        <v>3558</v>
      </c>
      <c r="G837" s="57" t="s">
        <v>1658</v>
      </c>
      <c r="H837" s="58" t="s">
        <v>132</v>
      </c>
      <c r="I837" s="60" t="s">
        <v>133</v>
      </c>
      <c r="J837" s="61">
        <v>45805</v>
      </c>
      <c r="K837" s="62" t="str">
        <f>TEXT(J837,"DD/MM/AA")</f>
        <v>28/05/25</v>
      </c>
      <c r="L837" s="61">
        <v>45805</v>
      </c>
      <c r="M837" s="63" t="str">
        <f>TEXT(L837,"DD/MM/AA")</f>
        <v>28/05/25</v>
      </c>
      <c r="N837" s="115">
        <f>_xlfn.DAYS(CONTRATOS[[#This Row],[TÉRMINO]],CONTRATOS[[#This Row],[INÍCIO]])</f>
        <v>0</v>
      </c>
      <c r="O837" s="62" t="str">
        <f ca="1">IF(ISBLANK(CONTRATOS[[#This Row],[TÉRMINO]]),"-",IF(ISNUMBER(CONTRATOS[[#This Row],[TÉRMINO]]),IF(CONTRATOS[[#This Row],[TÉRMINO]]&lt;TODAY(),"EXPIRADO",CONTRATOS[[#This Row],[TÉRMINO]]-TODAY()),"INDETERMINADO"))</f>
        <v>EXPIRADO</v>
      </c>
      <c r="P837" s="64" t="str">
        <f ca="1">IF(O837="EXPIRADO","EXPIRADO",(IF(O837&lt;=30,"INFERIOR A 30 DIAS",(IF(O837&lt;=60,"INFERIOR A 60 DIAS",(IF(O837&lt;=90,"INFERIOR A 90 DIAS",(IF(O837&lt;=120,"INFERIOR A 120 DIAS",(IF(O837&lt;150,"INFERIOR A 150 DIAS",(IF(O837=150,"150 DIAS","SUPERIOR A 150 DIAS")))))))))))))</f>
        <v>EXPIRADO</v>
      </c>
      <c r="Q837" s="62" t="str">
        <f ca="1">IF(CONTRATOS[[#This Row],[TÉRMINO]]="","VIGENTE",IF(CONTRATOS[[#This Row],[TÉRMINO]]&gt;=TODAY(),"VIGENTE","EXPIRADO"))</f>
        <v>EXPIRADO</v>
      </c>
      <c r="R837" s="72">
        <v>1562.23</v>
      </c>
      <c r="S837" s="65" t="s">
        <v>3303</v>
      </c>
      <c r="T837" s="66">
        <f>IF(LEFT(AY837,3)="ARP",
    0,
    IFERROR(VLOOKUP(AY837,'M.11 Contratos execução'!A:V,17,FALSE),0)
)</f>
        <v>0</v>
      </c>
      <c r="U837" s="58" t="s">
        <v>78</v>
      </c>
      <c r="V837" s="167" t="s">
        <v>4189</v>
      </c>
      <c r="W837" s="96" cm="1">
        <f t="array" ref="W83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37" s="96" cm="1">
        <f t="array" ref="X83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1562.23</v>
      </c>
      <c r="Y837" s="67"/>
      <c r="Z837" s="158"/>
      <c r="AA837" s="58" t="s">
        <v>81</v>
      </c>
      <c r="AB837" s="58"/>
      <c r="AC837" s="58" t="s">
        <v>66</v>
      </c>
      <c r="AD837" s="289" t="str">
        <f>IF(CONTRATOS[[#This Row],[DIAS_CONTRATO]]&lt;=1800,"PRAZO LEGAL",IF(CONTRATOS[[#This Row],[DIAS_CONTRATO]]&lt;=2130,"EXCEPCIONAL","EMERGENCIAL"))</f>
        <v>PRAZO LEGAL</v>
      </c>
      <c r="AE837" s="116" t="str">
        <f>YEAR(L837) &amp; " - " &amp; IF(MONTH(L837)&lt;=3, "1º Trimestre", IF(MONTH(L837)&lt;=6, "2º Trimestre", IF(MONTH(L837)&lt;=9, "3º Trimestre", IF(MONTH(L837)&lt;=12, "4º Trimestre"))))</f>
        <v>2025 - 2º Trimestre</v>
      </c>
      <c r="AF837" s="130">
        <f>CONTRATOS[[#This Row],[TÉRMINO]]-60</f>
        <v>45745</v>
      </c>
      <c r="AG837" s="116" t="str">
        <f>IF(Z837="","Sem informação", IF(Z837&lt;=AF837, "Dentro do prazo", "Fora do prazo"))</f>
        <v>Sem informação</v>
      </c>
      <c r="AH837" s="58"/>
      <c r="AJ837" s="58" t="s">
        <v>138</v>
      </c>
      <c r="AK837" s="58" t="s">
        <v>138</v>
      </c>
      <c r="AL837" s="58" t="s">
        <v>69</v>
      </c>
      <c r="AM837" s="115" t="s">
        <v>69</v>
      </c>
      <c r="AN837" s="115" t="s">
        <v>69</v>
      </c>
      <c r="AO83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37" s="143">
        <f ca="1">CONTRATOS[[#This Row],[TÉRMINO]]-TODAY()</f>
        <v>-369</v>
      </c>
      <c r="AQ837" s="58" t="str">
        <f>IF(YEAR(CONTRATOS[[#This Row],[TÉRMINO]])=2024,INT((MONTH(CONTRATOS[[#This Row],[TÉRMINO]])+2)/3),"")</f>
        <v/>
      </c>
      <c r="AR837" s="58"/>
      <c r="AS837" s="58" t="str">
        <f ca="1">IF(TODAY()-AB837&gt;365,"Iniciar Processo de Reajuste","Aguardar anualidade")</f>
        <v>Iniciar Processo de Reajuste</v>
      </c>
      <c r="AT837" s="58" t="str">
        <f>_xlfn.CONCAT(TEXT(B837,"000"),"/",C837)</f>
        <v>053/2025</v>
      </c>
      <c r="AU837" s="58"/>
      <c r="AV837" s="58" t="str" cm="1">
        <f t="array" ref="AV837">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37" s="57" t="str">
        <f>IF(CONTRATOS[[#This Row],[FISCAL DEMANDANTE]]="sem indicação",CONTRATOS[[#This Row],[FISCAL TECNICO]],CONTRATOS[[#This Row],[FISCAL DEMANDANTE]])</f>
        <v>Jose Nasareno de Macedo Silva</v>
      </c>
      <c r="AX837" s="540" cm="1">
        <f t="array" ref="AX83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37" s="58" t="str">
        <f>_xlfn.CONCAT(CONTRATOS[[#This Row],[ARP ou CONTRATO]],CONTRATOS[[#This Row],[N°ANO]])</f>
        <v>CONTRATO053/2025</v>
      </c>
      <c r="AZ837" s="293" t="str">
        <f>IF(ISNUMBER(FIND("8.666",AA837)),
"Nos termos da Portaria n° 3.615/2021-GP, a prorrogação de contratos administrativos deverá ser instaurada com antecedência mínima de 60 (sessenta) dias do término da vigência, mediante envio do respectivo expediente à SEADM, via SEI.",
IF(ISNUMBER(FIND("14.133",AA837)),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37" s="556"/>
    </row>
    <row r="838" spans="1:53" ht="60">
      <c r="A838" s="58" t="s">
        <v>52</v>
      </c>
      <c r="B838" s="57" t="s">
        <v>783</v>
      </c>
      <c r="C838" s="58">
        <v>2025</v>
      </c>
      <c r="D838" s="57" t="s">
        <v>4190</v>
      </c>
      <c r="E838" s="58" t="s">
        <v>4191</v>
      </c>
      <c r="F838" s="59" t="s">
        <v>3558</v>
      </c>
      <c r="G838" s="57" t="s">
        <v>1658</v>
      </c>
      <c r="H838" s="58" t="s">
        <v>132</v>
      </c>
      <c r="I838" s="60" t="s">
        <v>133</v>
      </c>
      <c r="J838" s="61">
        <v>45818</v>
      </c>
      <c r="K838" s="62" t="str">
        <f>TEXT(J838,"DD/MM/AA")</f>
        <v>10/06/25</v>
      </c>
      <c r="L838" s="61">
        <v>45818</v>
      </c>
      <c r="M838" s="63" t="str">
        <f>TEXT(L838,"DD/MM/AA")</f>
        <v>10/06/25</v>
      </c>
      <c r="N838" s="115">
        <f>_xlfn.DAYS(CONTRATOS[[#This Row],[TÉRMINO]],CONTRATOS[[#This Row],[INÍCIO]])</f>
        <v>0</v>
      </c>
      <c r="O838" s="62" t="str">
        <f ca="1">IF(ISBLANK(CONTRATOS[[#This Row],[TÉRMINO]]),"-",IF(ISNUMBER(CONTRATOS[[#This Row],[TÉRMINO]]),IF(CONTRATOS[[#This Row],[TÉRMINO]]&lt;TODAY(),"EXPIRADO",CONTRATOS[[#This Row],[TÉRMINO]]-TODAY()),"INDETERMINADO"))</f>
        <v>EXPIRADO</v>
      </c>
      <c r="P838" s="64" t="str">
        <f ca="1">IF(O838="EXPIRADO","EXPIRADO",(IF(O838&lt;=30,"INFERIOR A 30 DIAS",(IF(O838&lt;=60,"INFERIOR A 60 DIAS",(IF(O838&lt;=90,"INFERIOR A 90 DIAS",(IF(O838&lt;=120,"INFERIOR A 120 DIAS",(IF(O838&lt;150,"INFERIOR A 150 DIAS",(IF(O838=150,"150 DIAS","SUPERIOR A 150 DIAS")))))))))))))</f>
        <v>EXPIRADO</v>
      </c>
      <c r="Q838" s="62" t="str">
        <f ca="1">IF(CONTRATOS[[#This Row],[TÉRMINO]]="","VIGENTE",IF(CONTRATOS[[#This Row],[TÉRMINO]]&gt;=TODAY(),"VIGENTE","EXPIRADO"))</f>
        <v>EXPIRADO</v>
      </c>
      <c r="R838" s="72">
        <v>268.8</v>
      </c>
      <c r="S838" s="65" t="s">
        <v>3303</v>
      </c>
      <c r="T838" s="66">
        <f>IF(LEFT(AY838,3)="ARP",
    0,
    IFERROR(VLOOKUP(AY838,'M.11 Contratos execução'!A:V,17,FALSE),0)
)</f>
        <v>0</v>
      </c>
      <c r="U838" s="58" t="s">
        <v>78</v>
      </c>
      <c r="V838" s="167" t="s">
        <v>4192</v>
      </c>
      <c r="W838" s="96" cm="1">
        <f t="array" ref="W83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38" s="96" cm="1">
        <f t="array" ref="X83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268.8</v>
      </c>
      <c r="Y838" s="67"/>
      <c r="Z838" s="158"/>
      <c r="AA838" s="58" t="s">
        <v>81</v>
      </c>
      <c r="AB838" s="58"/>
      <c r="AC838" s="58" t="s">
        <v>66</v>
      </c>
      <c r="AD838" s="289" t="str">
        <f>IF(CONTRATOS[[#This Row],[DIAS_CONTRATO]]&lt;=1800,"PRAZO LEGAL",IF(CONTRATOS[[#This Row],[DIAS_CONTRATO]]&lt;=2130,"EXCEPCIONAL","EMERGENCIAL"))</f>
        <v>PRAZO LEGAL</v>
      </c>
      <c r="AE838" s="116" t="str">
        <f>YEAR(L838) &amp; " - " &amp; IF(MONTH(L838)&lt;=3, "1º Trimestre", IF(MONTH(L838)&lt;=6, "2º Trimestre", IF(MONTH(L838)&lt;=9, "3º Trimestre", IF(MONTH(L838)&lt;=12, "4º Trimestre"))))</f>
        <v>2025 - 2º Trimestre</v>
      </c>
      <c r="AF838" s="130">
        <f>CONTRATOS[[#This Row],[TÉRMINO]]-60</f>
        <v>45758</v>
      </c>
      <c r="AG838" s="116" t="str">
        <f>IF(Z838="","Sem informação", IF(Z838&lt;=AF838, "Dentro do prazo", "Fora do prazo"))</f>
        <v>Sem informação</v>
      </c>
      <c r="AH838" s="58"/>
      <c r="AJ838" s="58" t="s">
        <v>138</v>
      </c>
      <c r="AK838" s="58" t="s">
        <v>138</v>
      </c>
      <c r="AL838" s="58" t="s">
        <v>69</v>
      </c>
      <c r="AM838" s="115" t="s">
        <v>69</v>
      </c>
      <c r="AN838" s="115" t="s">
        <v>69</v>
      </c>
      <c r="AO83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38" s="143">
        <f ca="1">CONTRATOS[[#This Row],[TÉRMINO]]-TODAY()</f>
        <v>-356</v>
      </c>
      <c r="AQ838" s="58" t="str">
        <f>IF(YEAR(CONTRATOS[[#This Row],[TÉRMINO]])=2024,INT((MONTH(CONTRATOS[[#This Row],[TÉRMINO]])+2)/3),"")</f>
        <v/>
      </c>
      <c r="AR838" s="58"/>
      <c r="AS838" s="58" t="str">
        <f ca="1">IF(TODAY()-AB838&gt;365,"Iniciar Processo de Reajuste","Aguardar anualidade")</f>
        <v>Iniciar Processo de Reajuste</v>
      </c>
      <c r="AT838" s="58" t="str">
        <f>_xlfn.CONCAT(TEXT(B838,"000"),"/",C838)</f>
        <v>056/2025</v>
      </c>
      <c r="AU838" s="58"/>
      <c r="AV838" s="58" t="str" cm="1">
        <f t="array" ref="AV838">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38" s="57" t="str">
        <f>IF(CONTRATOS[[#This Row],[FISCAL DEMANDANTE]]="sem indicação",CONTRATOS[[#This Row],[FISCAL TECNICO]],CONTRATOS[[#This Row],[FISCAL DEMANDANTE]])</f>
        <v>Jose Nasareno de Macedo Silva</v>
      </c>
      <c r="AX838" s="540" cm="1">
        <f t="array" ref="AX83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38" s="58" t="str">
        <f>_xlfn.CONCAT(CONTRATOS[[#This Row],[ARP ou CONTRATO]],CONTRATOS[[#This Row],[N°ANO]])</f>
        <v>CONTRATO056/2025</v>
      </c>
      <c r="AZ838" s="293" t="str">
        <f>IF(ISNUMBER(FIND("8.666",AA838)),
"Nos termos da Portaria n° 3.615/2021-GP, a prorrogação de contratos administrativos deverá ser instaurada com antecedência mínima de 60 (sessenta) dias do término da vigência, mediante envio do respectivo expediente à SEADM, via SEI.",
IF(ISNUMBER(FIND("14.133",AA838)),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38" s="556"/>
    </row>
    <row r="839" spans="1:53" ht="60">
      <c r="A839" s="58" t="s">
        <v>52</v>
      </c>
      <c r="B839" s="57" t="s">
        <v>238</v>
      </c>
      <c r="C839" s="58">
        <v>2025</v>
      </c>
      <c r="D839" s="57" t="s">
        <v>4193</v>
      </c>
      <c r="E839" s="58" t="s">
        <v>3399</v>
      </c>
      <c r="F839" s="59" t="s">
        <v>3558</v>
      </c>
      <c r="G839" s="57" t="s">
        <v>1658</v>
      </c>
      <c r="H839" s="58" t="s">
        <v>132</v>
      </c>
      <c r="I839" s="60" t="s">
        <v>133</v>
      </c>
      <c r="J839" s="61">
        <v>45818</v>
      </c>
      <c r="K839" s="62" t="str">
        <f>TEXT(J839,"DD/MM/AA")</f>
        <v>10/06/25</v>
      </c>
      <c r="L839" s="61">
        <v>45818</v>
      </c>
      <c r="M839" s="63" t="str">
        <f>TEXT(L839,"DD/MM/AA")</f>
        <v>10/06/25</v>
      </c>
      <c r="N839" s="115">
        <f>_xlfn.DAYS(CONTRATOS[[#This Row],[TÉRMINO]],CONTRATOS[[#This Row],[INÍCIO]])</f>
        <v>0</v>
      </c>
      <c r="O839" s="62" t="str">
        <f ca="1">IF(ISBLANK(CONTRATOS[[#This Row],[TÉRMINO]]),"-",IF(ISNUMBER(CONTRATOS[[#This Row],[TÉRMINO]]),IF(CONTRATOS[[#This Row],[TÉRMINO]]&lt;TODAY(),"EXPIRADO",CONTRATOS[[#This Row],[TÉRMINO]]-TODAY()),"INDETERMINADO"))</f>
        <v>EXPIRADO</v>
      </c>
      <c r="P839" s="64" t="str">
        <f ca="1">IF(O839="EXPIRADO","EXPIRADO",(IF(O839&lt;=30,"INFERIOR A 30 DIAS",(IF(O839&lt;=60,"INFERIOR A 60 DIAS",(IF(O839&lt;=90,"INFERIOR A 90 DIAS",(IF(O839&lt;=120,"INFERIOR A 120 DIAS",(IF(O839&lt;150,"INFERIOR A 150 DIAS",(IF(O839=150,"150 DIAS","SUPERIOR A 150 DIAS")))))))))))))</f>
        <v>EXPIRADO</v>
      </c>
      <c r="Q839" s="62" t="str">
        <f ca="1">IF(CONTRATOS[[#This Row],[TÉRMINO]]="","VIGENTE",IF(CONTRATOS[[#This Row],[TÉRMINO]]&gt;=TODAY(),"VIGENTE","EXPIRADO"))</f>
        <v>EXPIRADO</v>
      </c>
      <c r="R839" s="72">
        <v>21490.03</v>
      </c>
      <c r="S839" s="65" t="s">
        <v>3303</v>
      </c>
      <c r="T839" s="66">
        <f>IF(LEFT(AY839,3)="ARP",
    0,
    IFERROR(VLOOKUP(AY839,'M.11 Contratos execução'!A:V,17,FALSE),0)
)</f>
        <v>0</v>
      </c>
      <c r="U839" s="58" t="s">
        <v>78</v>
      </c>
      <c r="V839" s="167" t="s">
        <v>4194</v>
      </c>
      <c r="W839" s="96" cm="1">
        <f t="array" ref="W83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39" s="96" cm="1">
        <f t="array" ref="X83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21490.03</v>
      </c>
      <c r="Y839" s="67"/>
      <c r="Z839" s="158"/>
      <c r="AA839" s="58" t="s">
        <v>81</v>
      </c>
      <c r="AB839" s="58"/>
      <c r="AC839" s="58" t="s">
        <v>66</v>
      </c>
      <c r="AD839" s="289" t="str">
        <f>IF(CONTRATOS[[#This Row],[DIAS_CONTRATO]]&lt;=1800,"PRAZO LEGAL",IF(CONTRATOS[[#This Row],[DIAS_CONTRATO]]&lt;=2130,"EXCEPCIONAL","EMERGENCIAL"))</f>
        <v>PRAZO LEGAL</v>
      </c>
      <c r="AE839" s="116" t="str">
        <f>YEAR(L839) &amp; " - " &amp; IF(MONTH(L839)&lt;=3, "1º Trimestre", IF(MONTH(L839)&lt;=6, "2º Trimestre", IF(MONTH(L839)&lt;=9, "3º Trimestre", IF(MONTH(L839)&lt;=12, "4º Trimestre"))))</f>
        <v>2025 - 2º Trimestre</v>
      </c>
      <c r="AF839" s="130">
        <f>CONTRATOS[[#This Row],[TÉRMINO]]-60</f>
        <v>45758</v>
      </c>
      <c r="AG839" s="116" t="str">
        <f>IF(Z839="","Sem informação", IF(Z839&lt;=AF839, "Dentro do prazo", "Fora do prazo"))</f>
        <v>Sem informação</v>
      </c>
      <c r="AH839" s="58"/>
      <c r="AJ839" s="58" t="s">
        <v>138</v>
      </c>
      <c r="AK839" s="58" t="s">
        <v>138</v>
      </c>
      <c r="AL839" s="58" t="s">
        <v>69</v>
      </c>
      <c r="AM839" s="115" t="s">
        <v>69</v>
      </c>
      <c r="AN839" s="115" t="s">
        <v>69</v>
      </c>
      <c r="AO83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39" s="143">
        <f ca="1">CONTRATOS[[#This Row],[TÉRMINO]]-TODAY()</f>
        <v>-356</v>
      </c>
      <c r="AQ839" s="58" t="str">
        <f>IF(YEAR(CONTRATOS[[#This Row],[TÉRMINO]])=2024,INT((MONTH(CONTRATOS[[#This Row],[TÉRMINO]])+2)/3),"")</f>
        <v/>
      </c>
      <c r="AR839" s="58"/>
      <c r="AS839" s="58" t="str">
        <f ca="1">IF(TODAY()-AB839&gt;365,"Iniciar Processo de Reajuste","Aguardar anualidade")</f>
        <v>Iniciar Processo de Reajuste</v>
      </c>
      <c r="AT839" s="58" t="str">
        <f>_xlfn.CONCAT(TEXT(B839,"000"),"/",C839)</f>
        <v>057/2025</v>
      </c>
      <c r="AU839" s="58"/>
      <c r="AV839" s="58" t="str" cm="1">
        <f t="array" ref="AV839">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39" s="57" t="str">
        <f>IF(CONTRATOS[[#This Row],[FISCAL DEMANDANTE]]="sem indicação",CONTRATOS[[#This Row],[FISCAL TECNICO]],CONTRATOS[[#This Row],[FISCAL DEMANDANTE]])</f>
        <v>Jose Nasareno de Macedo Silva</v>
      </c>
      <c r="AX839" s="540" cm="1">
        <f t="array" ref="AX83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39" s="58" t="str">
        <f>_xlfn.CONCAT(CONTRATOS[[#This Row],[ARP ou CONTRATO]],CONTRATOS[[#This Row],[N°ANO]])</f>
        <v>CONTRATO057/2025</v>
      </c>
      <c r="AZ839" s="293" t="str">
        <f>IF(ISNUMBER(FIND("8.666",AA839)),
"Nos termos da Portaria n° 3.615/2021-GP, a prorrogação de contratos administrativos deverá ser instaurada com antecedência mínima de 60 (sessenta) dias do término da vigência, mediante envio do respectivo expediente à SEADM, via SEI.",
IF(ISNUMBER(FIND("14.133",AA839)),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39" s="556"/>
    </row>
    <row r="840" spans="1:53" ht="60">
      <c r="A840" s="58" t="s">
        <v>52</v>
      </c>
      <c r="B840" s="57" t="s">
        <v>771</v>
      </c>
      <c r="C840" s="58">
        <v>2025</v>
      </c>
      <c r="D840" s="57" t="s">
        <v>4195</v>
      </c>
      <c r="E840" s="58" t="s">
        <v>4196</v>
      </c>
      <c r="F840" s="59" t="s">
        <v>3558</v>
      </c>
      <c r="G840" s="57" t="s">
        <v>1658</v>
      </c>
      <c r="H840" s="58" t="s">
        <v>132</v>
      </c>
      <c r="I840" s="60" t="s">
        <v>133</v>
      </c>
      <c r="J840" s="61">
        <v>45813</v>
      </c>
      <c r="K840" s="62" t="str">
        <f>TEXT(J840,"DD/MM/AA")</f>
        <v>05/06/25</v>
      </c>
      <c r="L840" s="61">
        <v>45813</v>
      </c>
      <c r="M840" s="63" t="str">
        <f>TEXT(L840,"DD/MM/AA")</f>
        <v>05/06/25</v>
      </c>
      <c r="N840" s="115">
        <f>_xlfn.DAYS(CONTRATOS[[#This Row],[TÉRMINO]],CONTRATOS[[#This Row],[INÍCIO]])</f>
        <v>0</v>
      </c>
      <c r="O840" s="62" t="str">
        <f ca="1">IF(ISBLANK(CONTRATOS[[#This Row],[TÉRMINO]]),"-",IF(ISNUMBER(CONTRATOS[[#This Row],[TÉRMINO]]),IF(CONTRATOS[[#This Row],[TÉRMINO]]&lt;TODAY(),"EXPIRADO",CONTRATOS[[#This Row],[TÉRMINO]]-TODAY()),"INDETERMINADO"))</f>
        <v>EXPIRADO</v>
      </c>
      <c r="P840" s="64" t="str">
        <f ca="1">IF(O840="EXPIRADO","EXPIRADO",(IF(O840&lt;=30,"INFERIOR A 30 DIAS",(IF(O840&lt;=60,"INFERIOR A 60 DIAS",(IF(O840&lt;=90,"INFERIOR A 90 DIAS",(IF(O840&lt;=120,"INFERIOR A 120 DIAS",(IF(O840&lt;150,"INFERIOR A 150 DIAS",(IF(O840=150,"150 DIAS","SUPERIOR A 150 DIAS")))))))))))))</f>
        <v>EXPIRADO</v>
      </c>
      <c r="Q840" s="62" t="str">
        <f ca="1">IF(CONTRATOS[[#This Row],[TÉRMINO]]="","VIGENTE",IF(CONTRATOS[[#This Row],[TÉRMINO]]&gt;=TODAY(),"VIGENTE","EXPIRADO"))</f>
        <v>EXPIRADO</v>
      </c>
      <c r="R840" s="72">
        <v>345.98</v>
      </c>
      <c r="S840" s="65" t="s">
        <v>3303</v>
      </c>
      <c r="T840" s="66">
        <f>IF(LEFT(AY840,3)="ARP",
    0,
    IFERROR(VLOOKUP(AY840,'M.11 Contratos execução'!A:V,17,FALSE),0)
)</f>
        <v>0</v>
      </c>
      <c r="U840" s="58" t="s">
        <v>78</v>
      </c>
      <c r="V840" s="167" t="s">
        <v>4197</v>
      </c>
      <c r="W840" s="96" cm="1">
        <f t="array" ref="W84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40" s="96" cm="1">
        <f t="array" ref="X84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345.98</v>
      </c>
      <c r="Y840" s="67"/>
      <c r="Z840" s="158"/>
      <c r="AA840" s="58" t="s">
        <v>81</v>
      </c>
      <c r="AB840" s="58"/>
      <c r="AC840" s="58" t="s">
        <v>66</v>
      </c>
      <c r="AD840" s="289" t="str">
        <f>IF(CONTRATOS[[#This Row],[DIAS_CONTRATO]]&lt;=1800,"PRAZO LEGAL",IF(CONTRATOS[[#This Row],[DIAS_CONTRATO]]&lt;=2130,"EXCEPCIONAL","EMERGENCIAL"))</f>
        <v>PRAZO LEGAL</v>
      </c>
      <c r="AE840" s="116" t="str">
        <f>YEAR(L840) &amp; " - " &amp; IF(MONTH(L840)&lt;=3, "1º Trimestre", IF(MONTH(L840)&lt;=6, "2º Trimestre", IF(MONTH(L840)&lt;=9, "3º Trimestre", IF(MONTH(L840)&lt;=12, "4º Trimestre"))))</f>
        <v>2025 - 2º Trimestre</v>
      </c>
      <c r="AF840" s="130">
        <f>CONTRATOS[[#This Row],[TÉRMINO]]-60</f>
        <v>45753</v>
      </c>
      <c r="AG840" s="116" t="str">
        <f>IF(Z840="","Sem informação", IF(Z840&lt;=AF840, "Dentro do prazo", "Fora do prazo"))</f>
        <v>Sem informação</v>
      </c>
      <c r="AH840" s="58"/>
      <c r="AJ840" s="58" t="s">
        <v>138</v>
      </c>
      <c r="AK840" s="58" t="s">
        <v>138</v>
      </c>
      <c r="AL840" s="58" t="s">
        <v>69</v>
      </c>
      <c r="AM840" s="115" t="s">
        <v>69</v>
      </c>
      <c r="AN840" s="115" t="s">
        <v>69</v>
      </c>
      <c r="AO84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40" s="143">
        <f ca="1">CONTRATOS[[#This Row],[TÉRMINO]]-TODAY()</f>
        <v>-361</v>
      </c>
      <c r="AQ840" s="58" t="str">
        <f>IF(YEAR(CONTRATOS[[#This Row],[TÉRMINO]])=2024,INT((MONTH(CONTRATOS[[#This Row],[TÉRMINO]])+2)/3),"")</f>
        <v/>
      </c>
      <c r="AR840" s="58"/>
      <c r="AS840" s="58" t="str">
        <f ca="1">IF(TODAY()-AB840&gt;365,"Iniciar Processo de Reajuste","Aguardar anualidade")</f>
        <v>Iniciar Processo de Reajuste</v>
      </c>
      <c r="AT840" s="58" t="str">
        <f>_xlfn.CONCAT(TEXT(B840,"000"),"/",C840)</f>
        <v>059/2025</v>
      </c>
      <c r="AU840" s="58"/>
      <c r="AV840" s="58" t="str" cm="1">
        <f t="array" ref="AV840">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40" s="57" t="str">
        <f>IF(CONTRATOS[[#This Row],[FISCAL DEMANDANTE]]="sem indicação",CONTRATOS[[#This Row],[FISCAL TECNICO]],CONTRATOS[[#This Row],[FISCAL DEMANDANTE]])</f>
        <v>Jose Nasareno de Macedo Silva</v>
      </c>
      <c r="AX840" s="540" cm="1">
        <f t="array" ref="AX84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40" s="58" t="str">
        <f>_xlfn.CONCAT(CONTRATOS[[#This Row],[ARP ou CONTRATO]],CONTRATOS[[#This Row],[N°ANO]])</f>
        <v>CONTRATO059/2025</v>
      </c>
      <c r="AZ840" s="293" t="str">
        <f>IF(ISNUMBER(FIND("8.666",AA840)),
"Nos termos da Portaria n° 3.615/2021-GP, a prorrogação de contratos administrativos deverá ser instaurada com antecedência mínima de 60 (sessenta) dias do término da vigência, mediante envio do respectivo expediente à SEADM, via SEI.",
IF(ISNUMBER(FIND("14.133",AA840)),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40" s="556"/>
    </row>
    <row r="841" spans="1:53" ht="60">
      <c r="A841" s="58" t="s">
        <v>52</v>
      </c>
      <c r="B841" s="57" t="s">
        <v>72</v>
      </c>
      <c r="C841" s="58">
        <v>2025</v>
      </c>
      <c r="D841" s="57" t="s">
        <v>4198</v>
      </c>
      <c r="E841" s="58" t="s">
        <v>4199</v>
      </c>
      <c r="F841" s="59" t="s">
        <v>3558</v>
      </c>
      <c r="G841" s="57" t="s">
        <v>1658</v>
      </c>
      <c r="H841" s="58" t="s">
        <v>132</v>
      </c>
      <c r="I841" s="60" t="s">
        <v>133</v>
      </c>
      <c r="J841" s="61">
        <v>45813</v>
      </c>
      <c r="K841" s="62" t="str">
        <f>TEXT(J841,"DD/MM/AA")</f>
        <v>05/06/25</v>
      </c>
      <c r="L841" s="61">
        <v>45813</v>
      </c>
      <c r="M841" s="63" t="str">
        <f>TEXT(L841,"DD/MM/AA")</f>
        <v>05/06/25</v>
      </c>
      <c r="N841" s="115">
        <f>_xlfn.DAYS(CONTRATOS[[#This Row],[TÉRMINO]],CONTRATOS[[#This Row],[INÍCIO]])</f>
        <v>0</v>
      </c>
      <c r="O841" s="62" t="str">
        <f ca="1">IF(ISBLANK(CONTRATOS[[#This Row],[TÉRMINO]]),"-",IF(ISNUMBER(CONTRATOS[[#This Row],[TÉRMINO]]),IF(CONTRATOS[[#This Row],[TÉRMINO]]&lt;TODAY(),"EXPIRADO",CONTRATOS[[#This Row],[TÉRMINO]]-TODAY()),"INDETERMINADO"))</f>
        <v>EXPIRADO</v>
      </c>
      <c r="P841" s="64" t="str">
        <f ca="1">IF(O841="EXPIRADO","EXPIRADO",(IF(O841&lt;=30,"INFERIOR A 30 DIAS",(IF(O841&lt;=60,"INFERIOR A 60 DIAS",(IF(O841&lt;=90,"INFERIOR A 90 DIAS",(IF(O841&lt;=120,"INFERIOR A 120 DIAS",(IF(O841&lt;150,"INFERIOR A 150 DIAS",(IF(O841=150,"150 DIAS","SUPERIOR A 150 DIAS")))))))))))))</f>
        <v>EXPIRADO</v>
      </c>
      <c r="Q841" s="62" t="str">
        <f ca="1">IF(CONTRATOS[[#This Row],[TÉRMINO]]="","VIGENTE",IF(CONTRATOS[[#This Row],[TÉRMINO]]&gt;=TODAY(),"VIGENTE","EXPIRADO"))</f>
        <v>EXPIRADO</v>
      </c>
      <c r="R841" s="72">
        <v>1071.52</v>
      </c>
      <c r="S841" s="65" t="s">
        <v>3303</v>
      </c>
      <c r="T841" s="66">
        <f>IF(LEFT(AY841,3)="ARP",
    0,
    IFERROR(VLOOKUP(AY841,'M.11 Contratos execução'!A:V,17,FALSE),0)
)</f>
        <v>0</v>
      </c>
      <c r="U841" s="58" t="s">
        <v>78</v>
      </c>
      <c r="V841" s="167" t="s">
        <v>4200</v>
      </c>
      <c r="W841" s="96" cm="1">
        <f t="array" ref="W84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41" s="96" cm="1">
        <f t="array" ref="X84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1071.52</v>
      </c>
      <c r="Y841" s="67"/>
      <c r="Z841" s="158"/>
      <c r="AA841" s="58" t="s">
        <v>81</v>
      </c>
      <c r="AB841" s="58"/>
      <c r="AC841" s="58" t="s">
        <v>66</v>
      </c>
      <c r="AD841" s="289" t="str">
        <f>IF(CONTRATOS[[#This Row],[DIAS_CONTRATO]]&lt;=1800,"PRAZO LEGAL",IF(CONTRATOS[[#This Row],[DIAS_CONTRATO]]&lt;=2130,"EXCEPCIONAL","EMERGENCIAL"))</f>
        <v>PRAZO LEGAL</v>
      </c>
      <c r="AE841" s="116" t="str">
        <f>YEAR(L841) &amp; " - " &amp; IF(MONTH(L841)&lt;=3, "1º Trimestre", IF(MONTH(L841)&lt;=6, "2º Trimestre", IF(MONTH(L841)&lt;=9, "3º Trimestre", IF(MONTH(L841)&lt;=12, "4º Trimestre"))))</f>
        <v>2025 - 2º Trimestre</v>
      </c>
      <c r="AF841" s="130">
        <f>CONTRATOS[[#This Row],[TÉRMINO]]-60</f>
        <v>45753</v>
      </c>
      <c r="AG841" s="116" t="str">
        <f>IF(Z841="","Sem informação", IF(Z841&lt;=AF841, "Dentro do prazo", "Fora do prazo"))</f>
        <v>Sem informação</v>
      </c>
      <c r="AH841" s="58"/>
      <c r="AJ841" s="58" t="s">
        <v>138</v>
      </c>
      <c r="AK841" s="58" t="s">
        <v>138</v>
      </c>
      <c r="AL841" s="58" t="s">
        <v>69</v>
      </c>
      <c r="AM841" s="115" t="s">
        <v>69</v>
      </c>
      <c r="AN841" s="115" t="s">
        <v>69</v>
      </c>
      <c r="AO84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41" s="143">
        <f ca="1">CONTRATOS[[#This Row],[TÉRMINO]]-TODAY()</f>
        <v>-361</v>
      </c>
      <c r="AQ841" s="58" t="str">
        <f>IF(YEAR(CONTRATOS[[#This Row],[TÉRMINO]])=2024,INT((MONTH(CONTRATOS[[#This Row],[TÉRMINO]])+2)/3),"")</f>
        <v/>
      </c>
      <c r="AR841" s="58"/>
      <c r="AS841" s="58" t="str">
        <f ca="1">IF(TODAY()-AB841&gt;365,"Iniciar Processo de Reajuste","Aguardar anualidade")</f>
        <v>Iniciar Processo de Reajuste</v>
      </c>
      <c r="AT841" s="58" t="str">
        <f>_xlfn.CONCAT(TEXT(B841,"000"),"/",C841)</f>
        <v>060/2025</v>
      </c>
      <c r="AU841" s="58"/>
      <c r="AV841" s="58" t="str" cm="1">
        <f t="array" ref="AV841">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41" s="57" t="str">
        <f>IF(CONTRATOS[[#This Row],[FISCAL DEMANDANTE]]="sem indicação",CONTRATOS[[#This Row],[FISCAL TECNICO]],CONTRATOS[[#This Row],[FISCAL DEMANDANTE]])</f>
        <v>Jose Nasareno de Macedo Silva</v>
      </c>
      <c r="AX841" s="540" cm="1">
        <f t="array" ref="AX84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41" s="58" t="str">
        <f>_xlfn.CONCAT(CONTRATOS[[#This Row],[ARP ou CONTRATO]],CONTRATOS[[#This Row],[N°ANO]])</f>
        <v>CONTRATO060/2025</v>
      </c>
      <c r="AZ841" s="293" t="str">
        <f>IF(ISNUMBER(FIND("8.666",AA841)),
"Nos termos da Portaria n° 3.615/2021-GP, a prorrogação de contratos administrativos deverá ser instaurada com antecedência mínima de 60 (sessenta) dias do término da vigência, mediante envio do respectivo expediente à SEADM, via SEI.",
IF(ISNUMBER(FIND("14.133",AA841)),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41" s="556"/>
    </row>
    <row r="842" spans="1:53" ht="60">
      <c r="A842" s="58" t="s">
        <v>52</v>
      </c>
      <c r="B842" s="57" t="s">
        <v>88</v>
      </c>
      <c r="C842" s="58">
        <v>2025</v>
      </c>
      <c r="D842" s="57" t="s">
        <v>4201</v>
      </c>
      <c r="E842" s="58" t="s">
        <v>1656</v>
      </c>
      <c r="F842" s="59" t="s">
        <v>3558</v>
      </c>
      <c r="G842" s="57" t="s">
        <v>1658</v>
      </c>
      <c r="H842" s="58" t="s">
        <v>132</v>
      </c>
      <c r="I842" s="60" t="s">
        <v>133</v>
      </c>
      <c r="J842" s="61">
        <v>45818</v>
      </c>
      <c r="K842" s="62" t="str">
        <f>TEXT(J842,"DD/MM/AA")</f>
        <v>10/06/25</v>
      </c>
      <c r="L842" s="61">
        <v>45818</v>
      </c>
      <c r="M842" s="63" t="str">
        <f>TEXT(L842,"DD/MM/AA")</f>
        <v>10/06/25</v>
      </c>
      <c r="N842" s="115">
        <f>_xlfn.DAYS(CONTRATOS[[#This Row],[TÉRMINO]],CONTRATOS[[#This Row],[INÍCIO]])</f>
        <v>0</v>
      </c>
      <c r="O842" s="62" t="str">
        <f ca="1">IF(ISBLANK(CONTRATOS[[#This Row],[TÉRMINO]]),"-",IF(ISNUMBER(CONTRATOS[[#This Row],[TÉRMINO]]),IF(CONTRATOS[[#This Row],[TÉRMINO]]&lt;TODAY(),"EXPIRADO",CONTRATOS[[#This Row],[TÉRMINO]]-TODAY()),"INDETERMINADO"))</f>
        <v>EXPIRADO</v>
      </c>
      <c r="P842" s="64" t="str">
        <f ca="1">IF(O842="EXPIRADO","EXPIRADO",(IF(O842&lt;=30,"INFERIOR A 30 DIAS",(IF(O842&lt;=60,"INFERIOR A 60 DIAS",(IF(O842&lt;=90,"INFERIOR A 90 DIAS",(IF(O842&lt;=120,"INFERIOR A 120 DIAS",(IF(O842&lt;150,"INFERIOR A 150 DIAS",(IF(O842=150,"150 DIAS","SUPERIOR A 150 DIAS")))))))))))))</f>
        <v>EXPIRADO</v>
      </c>
      <c r="Q842" s="62" t="str">
        <f ca="1">IF(CONTRATOS[[#This Row],[TÉRMINO]]="","VIGENTE",IF(CONTRATOS[[#This Row],[TÉRMINO]]&gt;=TODAY(),"VIGENTE","EXPIRADO"))</f>
        <v>EXPIRADO</v>
      </c>
      <c r="R842" s="72">
        <v>809.88</v>
      </c>
      <c r="S842" s="65" t="s">
        <v>3303</v>
      </c>
      <c r="T842" s="66">
        <f>IF(LEFT(AY842,3)="ARP",
    0,
    IFERROR(VLOOKUP(AY842,'M.11 Contratos execução'!A:V,17,FALSE),0)
)</f>
        <v>0</v>
      </c>
      <c r="U842" s="58" t="s">
        <v>78</v>
      </c>
      <c r="V842" s="167" t="s">
        <v>4202</v>
      </c>
      <c r="W842" s="96" cm="1">
        <f t="array" ref="W84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42" s="96" cm="1">
        <f t="array" ref="X84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809.88</v>
      </c>
      <c r="Y842" s="67"/>
      <c r="Z842" s="158"/>
      <c r="AA842" s="58" t="s">
        <v>81</v>
      </c>
      <c r="AB842" s="58"/>
      <c r="AC842" s="58" t="s">
        <v>66</v>
      </c>
      <c r="AD842" s="289" t="str">
        <f>IF(CONTRATOS[[#This Row],[DIAS_CONTRATO]]&lt;=1800,"PRAZO LEGAL",IF(CONTRATOS[[#This Row],[DIAS_CONTRATO]]&lt;=2130,"EXCEPCIONAL","EMERGENCIAL"))</f>
        <v>PRAZO LEGAL</v>
      </c>
      <c r="AE842" s="116" t="str">
        <f>YEAR(L842) &amp; " - " &amp; IF(MONTH(L842)&lt;=3, "1º Trimestre", IF(MONTH(L842)&lt;=6, "2º Trimestre", IF(MONTH(L842)&lt;=9, "3º Trimestre", IF(MONTH(L842)&lt;=12, "4º Trimestre"))))</f>
        <v>2025 - 2º Trimestre</v>
      </c>
      <c r="AF842" s="130">
        <f>CONTRATOS[[#This Row],[TÉRMINO]]-60</f>
        <v>45758</v>
      </c>
      <c r="AG842" s="116" t="str">
        <f>IF(Z842="","Sem informação", IF(Z842&lt;=AF842, "Dentro do prazo", "Fora do prazo"))</f>
        <v>Sem informação</v>
      </c>
      <c r="AH842" s="58"/>
      <c r="AJ842" s="58" t="s">
        <v>138</v>
      </c>
      <c r="AK842" s="58" t="s">
        <v>138</v>
      </c>
      <c r="AL842" s="58" t="s">
        <v>69</v>
      </c>
      <c r="AM842" s="115" t="s">
        <v>69</v>
      </c>
      <c r="AN842" s="115" t="s">
        <v>69</v>
      </c>
      <c r="AO84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42" s="143">
        <f ca="1">CONTRATOS[[#This Row],[TÉRMINO]]-TODAY()</f>
        <v>-356</v>
      </c>
      <c r="AQ842" s="58" t="str">
        <f>IF(YEAR(CONTRATOS[[#This Row],[TÉRMINO]])=2024,INT((MONTH(CONTRATOS[[#This Row],[TÉRMINO]])+2)/3),"")</f>
        <v/>
      </c>
      <c r="AR842" s="58"/>
      <c r="AS842" s="58" t="str">
        <f ca="1">IF(TODAY()-AB842&gt;365,"Iniciar Processo de Reajuste","Aguardar anualidade")</f>
        <v>Iniciar Processo de Reajuste</v>
      </c>
      <c r="AT842" s="58" t="str">
        <f>_xlfn.CONCAT(TEXT(B842,"000"),"/",C842)</f>
        <v>061/2025</v>
      </c>
      <c r="AU842" s="58"/>
      <c r="AV842" s="58" t="str" cm="1">
        <f t="array" ref="AV842">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42" s="57" t="str">
        <f>IF(CONTRATOS[[#This Row],[FISCAL DEMANDANTE]]="sem indicação",CONTRATOS[[#This Row],[FISCAL TECNICO]],CONTRATOS[[#This Row],[FISCAL DEMANDANTE]])</f>
        <v>Jose Nasareno de Macedo Silva</v>
      </c>
      <c r="AX842" s="540" cm="1">
        <f t="array" ref="AX84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42" s="58" t="str">
        <f>_xlfn.CONCAT(CONTRATOS[[#This Row],[ARP ou CONTRATO]],CONTRATOS[[#This Row],[N°ANO]])</f>
        <v>CONTRATO061/2025</v>
      </c>
      <c r="AZ842" s="293" t="str">
        <f>IF(ISNUMBER(FIND("8.666",AA842)),
"Nos termos da Portaria n° 3.615/2021-GP, a prorrogação de contratos administrativos deverá ser instaurada com antecedência mínima de 60 (sessenta) dias do término da vigência, mediante envio do respectivo expediente à SEADM, via SEI.",
IF(ISNUMBER(FIND("14.133",AA842)),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42" s="556"/>
    </row>
    <row r="843" spans="1:53" ht="60">
      <c r="A843" s="58" t="s">
        <v>52</v>
      </c>
      <c r="B843" s="57" t="s">
        <v>732</v>
      </c>
      <c r="C843" s="58">
        <v>2025</v>
      </c>
      <c r="D843" s="57" t="s">
        <v>4203</v>
      </c>
      <c r="E843" s="58" t="s">
        <v>4204</v>
      </c>
      <c r="F843" s="59" t="s">
        <v>3558</v>
      </c>
      <c r="G843" s="57" t="s">
        <v>1658</v>
      </c>
      <c r="H843" s="58" t="s">
        <v>132</v>
      </c>
      <c r="I843" s="60" t="s">
        <v>133</v>
      </c>
      <c r="J843" s="61">
        <v>45853</v>
      </c>
      <c r="K843" s="62" t="str">
        <f>TEXT(J843,"DD/MM/AA")</f>
        <v>15/07/25</v>
      </c>
      <c r="L843" s="61">
        <v>45853</v>
      </c>
      <c r="M843" s="63" t="str">
        <f>TEXT(L843,"DD/MM/AA")</f>
        <v>15/07/25</v>
      </c>
      <c r="N843" s="115">
        <f>_xlfn.DAYS(CONTRATOS[[#This Row],[TÉRMINO]],CONTRATOS[[#This Row],[INÍCIO]])</f>
        <v>0</v>
      </c>
      <c r="O843" s="62" t="str">
        <f ca="1">IF(ISBLANK(CONTRATOS[[#This Row],[TÉRMINO]]),"-",IF(ISNUMBER(CONTRATOS[[#This Row],[TÉRMINO]]),IF(CONTRATOS[[#This Row],[TÉRMINO]]&lt;TODAY(),"EXPIRADO",CONTRATOS[[#This Row],[TÉRMINO]]-TODAY()),"INDETERMINADO"))</f>
        <v>EXPIRADO</v>
      </c>
      <c r="P843" s="64" t="str">
        <f ca="1">IF(O843="EXPIRADO","EXPIRADO",(IF(O843&lt;=30,"INFERIOR A 30 DIAS",(IF(O843&lt;=60,"INFERIOR A 60 DIAS",(IF(O843&lt;=90,"INFERIOR A 90 DIAS",(IF(O843&lt;=120,"INFERIOR A 120 DIAS",(IF(O843&lt;150,"INFERIOR A 150 DIAS",(IF(O843=150,"150 DIAS","SUPERIOR A 150 DIAS")))))))))))))</f>
        <v>EXPIRADO</v>
      </c>
      <c r="Q843" s="62" t="str">
        <f ca="1">IF(CONTRATOS[[#This Row],[TÉRMINO]]="","VIGENTE",IF(CONTRATOS[[#This Row],[TÉRMINO]]&gt;=TODAY(),"VIGENTE","EXPIRADO"))</f>
        <v>EXPIRADO</v>
      </c>
      <c r="R843" s="425">
        <v>2196.1799999999998</v>
      </c>
      <c r="S843" s="426" t="s">
        <v>3303</v>
      </c>
      <c r="T843" s="66">
        <f>IF(LEFT(AY843,3)="ARP",
    0,
    IFERROR(VLOOKUP(AY843,'M.11 Contratos execução'!A:V,17,FALSE),0)
)</f>
        <v>0</v>
      </c>
      <c r="U843" s="58" t="s">
        <v>78</v>
      </c>
      <c r="V843" s="426" t="s">
        <v>4205</v>
      </c>
      <c r="W843" s="96" cm="1">
        <f t="array" ref="W84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43" s="96" cm="1">
        <f t="array" ref="X84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2196.1799999999998</v>
      </c>
      <c r="Y843" s="426"/>
      <c r="Z843" s="426"/>
      <c r="AA843" s="426" t="s">
        <v>81</v>
      </c>
      <c r="AB843" s="426"/>
      <c r="AC843" s="426" t="s">
        <v>66</v>
      </c>
      <c r="AD843" s="432" t="s">
        <v>188</v>
      </c>
      <c r="AE843" s="432" t="s">
        <v>4206</v>
      </c>
      <c r="AF843" s="432">
        <v>45793</v>
      </c>
      <c r="AG843" s="116" t="str">
        <f>IF(Z843="","Sem informação", IF(Z843&lt;=AF843, "Dentro do prazo", "Fora do prazo"))</f>
        <v>Sem informação</v>
      </c>
      <c r="AH843" s="426"/>
      <c r="AI843" s="433"/>
      <c r="AJ843" s="426" t="s">
        <v>138</v>
      </c>
      <c r="AK843" s="426" t="s">
        <v>138</v>
      </c>
      <c r="AL843" s="426" t="s">
        <v>69</v>
      </c>
      <c r="AM843" s="432" t="s">
        <v>69</v>
      </c>
      <c r="AN843" s="432" t="s">
        <v>69</v>
      </c>
      <c r="AO843" s="435" t="s">
        <v>4207</v>
      </c>
      <c r="AP843" s="426">
        <v>-21</v>
      </c>
      <c r="AQ843" s="436"/>
      <c r="AR843" s="436"/>
      <c r="AS843" s="58" t="str">
        <f ca="1">IF(TODAY()-AB843&gt;365,"Iniciar Processo de Reajuste","Aguardar anualidade")</f>
        <v>Iniciar Processo de Reajuste</v>
      </c>
      <c r="AT843" s="190" t="s">
        <v>4208</v>
      </c>
      <c r="AU843" s="437"/>
      <c r="AV843" s="58" t="str" cm="1">
        <f t="array" ref="AV843">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43" s="57" t="str">
        <f>IF(CONTRATOS[[#This Row],[FISCAL DEMANDANTE]]="sem indicação",CONTRATOS[[#This Row],[FISCAL TECNICO]],CONTRATOS[[#This Row],[FISCAL DEMANDANTE]])</f>
        <v>Jose Nasareno de Macedo Silva</v>
      </c>
      <c r="AX843" s="540" cm="1">
        <f t="array" ref="AX84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43" s="58" t="str">
        <f>_xlfn.CONCAT(CONTRATOS[[#This Row],[ARP ou CONTRATO]],CONTRATOS[[#This Row],[N°ANO]])</f>
        <v>CONTRATO073/2025</v>
      </c>
      <c r="AZ843" s="293" t="str">
        <f>IF(ISNUMBER(FIND("8.666",AA843)),
"Nos termos da Portaria n° 3.615/2021-GP, a prorrogação de contratos administrativos deverá ser instaurada com antecedência mínima de 60 (sessenta) dias do término da vigência, mediante envio do respectivo expediente à SEADM, via SEI.",
IF(ISNUMBER(FIND("14.133",AA843)),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43" s="556"/>
    </row>
    <row r="844" spans="1:53" ht="60">
      <c r="A844" s="58" t="s">
        <v>52</v>
      </c>
      <c r="B844" s="57" t="s">
        <v>694</v>
      </c>
      <c r="C844" s="58">
        <v>2025</v>
      </c>
      <c r="D844" s="57" t="s">
        <v>4209</v>
      </c>
      <c r="E844" s="58" t="s">
        <v>4210</v>
      </c>
      <c r="F844" s="59" t="s">
        <v>3558</v>
      </c>
      <c r="G844" s="57" t="s">
        <v>1658</v>
      </c>
      <c r="H844" s="58" t="s">
        <v>132</v>
      </c>
      <c r="I844" s="60" t="s">
        <v>133</v>
      </c>
      <c r="J844" s="61">
        <v>45854</v>
      </c>
      <c r="K844" s="62">
        <v>45854</v>
      </c>
      <c r="L844" s="61">
        <v>45854</v>
      </c>
      <c r="M844" s="63">
        <v>45855</v>
      </c>
      <c r="N844" s="115">
        <f>_xlfn.DAYS(CONTRATOS[[#This Row],[TÉRMINO]],CONTRATOS[[#This Row],[INÍCIO]])</f>
        <v>0</v>
      </c>
      <c r="O844" s="62" t="str">
        <f ca="1">IF(ISBLANK(L844),"-",IF(ISNUMBER(L844),IF(L844&lt;TODAY(),"EXPIRADO",L844-TODAY()),"INDETERMINADO"))</f>
        <v>EXPIRADO</v>
      </c>
      <c r="P844" s="64" t="str">
        <f ca="1">IF(O844="EXPIRADO","EXPIRADO",(IF(O844&lt;=30,"INFERIOR A 30 DIAS",(IF(O844&lt;=60,"INFERIOR A 60 DIAS",(IF(O844&lt;=90,"INFERIOR A 90 DIAS",(IF(O844&lt;=120,"INFERIOR A 120 DIAS",(IF(O844&lt;150,"INFERIOR A 150 DIAS",(IF(O844=150,"150 DIAS","SUPERIOR A 150 DIAS")))))))))))))</f>
        <v>EXPIRADO</v>
      </c>
      <c r="Q844" s="62" t="str">
        <f ca="1">IF(L844="","VIGENTE",IF(L844&gt;=TODAY(),"VIGENTE","EXPIRADO"))</f>
        <v>EXPIRADO</v>
      </c>
      <c r="R844" s="72">
        <v>4651.6000000000004</v>
      </c>
      <c r="S844" s="65" t="s">
        <v>3303</v>
      </c>
      <c r="T844" s="66">
        <f>IF(LEFT(AY844,3)="ARP",
    0,
    IFERROR(VLOOKUP(AY844,'M.11 Contratos execução'!A:V,17,FALSE),0)
)</f>
        <v>0</v>
      </c>
      <c r="U844" s="58" t="s">
        <v>78</v>
      </c>
      <c r="V844" s="58" t="s">
        <v>4194</v>
      </c>
      <c r="W844" s="96" cm="1">
        <f t="array" ref="W84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44" s="96" cm="1">
        <f t="array" ref="X84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4651.6000000000004</v>
      </c>
      <c r="Y844" s="67"/>
      <c r="Z844" s="158"/>
      <c r="AA844" s="58" t="s">
        <v>81</v>
      </c>
      <c r="AB844" s="58"/>
      <c r="AC844" s="429" t="s">
        <v>66</v>
      </c>
      <c r="AD844" s="116" t="s">
        <v>188</v>
      </c>
      <c r="AE844" s="116" t="s">
        <v>4206</v>
      </c>
      <c r="AF844" s="130">
        <v>45794</v>
      </c>
      <c r="AG844" s="116" t="str">
        <f>IF(Z844="","Sem informação", IF(Z844&lt;=AF844, "Dentro do prazo", "Fora do prazo"))</f>
        <v>Sem informação</v>
      </c>
      <c r="AH844" s="58"/>
      <c r="AJ844" s="58" t="s">
        <v>138</v>
      </c>
      <c r="AK844" s="58" t="s">
        <v>138</v>
      </c>
      <c r="AL844" s="58" t="s">
        <v>69</v>
      </c>
      <c r="AM844" s="58" t="s">
        <v>69</v>
      </c>
      <c r="AN844" s="58" t="s">
        <v>69</v>
      </c>
      <c r="AO84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44" s="143">
        <v>-20</v>
      </c>
      <c r="AQ844" s="58" t="str">
        <f>IF(YEAR(CONTRATOS[[#This Row],[TÉRMINO]])=2024,INT((MONTH(CONTRATOS[[#This Row],[TÉRMINO]])+2)/3),"")</f>
        <v/>
      </c>
      <c r="AR844" s="58"/>
      <c r="AS844" s="58" t="str">
        <f ca="1">IF(TODAY()-AB844&gt;365,"Iniciar Processo de Reajuste","Aguardar anualidade")</f>
        <v>Iniciar Processo de Reajuste</v>
      </c>
      <c r="AT844" s="58" t="s">
        <v>4211</v>
      </c>
      <c r="AU844" s="58"/>
      <c r="AV844" s="58" t="str" cm="1">
        <f t="array" ref="AV844">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44" s="57" t="str">
        <f>IF(CONTRATOS[[#This Row],[FISCAL DEMANDANTE]]="sem indicação",CONTRATOS[[#This Row],[FISCAL TECNICO]],CONTRATOS[[#This Row],[FISCAL DEMANDANTE]])</f>
        <v>Jose Nasareno de Macedo Silva</v>
      </c>
      <c r="AX844" s="540" cm="1">
        <f t="array" ref="AX84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44" s="58" t="str">
        <f>_xlfn.CONCAT(CONTRATOS[[#This Row],[ARP ou CONTRATO]],CONTRATOS[[#This Row],[N°ANO]])</f>
        <v>CONTRATO072/2025</v>
      </c>
      <c r="AZ844" s="293" t="str">
        <f>IF(ISNUMBER(FIND("8.666",AA844)),
"Nos termos da Portaria n° 3.615/2021-GP, a prorrogação de contratos administrativos deverá ser instaurada com antecedência mínima de 60 (sessenta) dias do término da vigência, mediante envio do respectivo expediente à SEADM, via SEI.",
IF(ISNUMBER(FIND("14.133",AA844)),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44" s="556"/>
    </row>
    <row r="845" spans="1:53" ht="60">
      <c r="A845" s="58" t="s">
        <v>52</v>
      </c>
      <c r="B845" s="57" t="s">
        <v>750</v>
      </c>
      <c r="C845" s="58">
        <v>2025</v>
      </c>
      <c r="D845" s="57" t="s">
        <v>4212</v>
      </c>
      <c r="E845" s="58" t="s">
        <v>4213</v>
      </c>
      <c r="F845" s="59" t="s">
        <v>3558</v>
      </c>
      <c r="G845" s="57" t="s">
        <v>1658</v>
      </c>
      <c r="H845" s="58" t="s">
        <v>132</v>
      </c>
      <c r="I845" s="60" t="s">
        <v>133</v>
      </c>
      <c r="J845" s="61">
        <v>45831</v>
      </c>
      <c r="K845" s="62">
        <v>45831</v>
      </c>
      <c r="L845" s="61">
        <v>45831</v>
      </c>
      <c r="M845" s="63" t="s">
        <v>4214</v>
      </c>
      <c r="N845" s="115" t="s">
        <v>4214</v>
      </c>
      <c r="O845" s="62" t="str">
        <f ca="1">IF(ISBLANK(L845),"-",IF(ISNUMBER(L845),IF(L845&lt;TODAY(),"EXPIRADO",L845-TODAY()),"INDETERMINADO"))</f>
        <v>EXPIRADO</v>
      </c>
      <c r="P845" s="64" t="str">
        <f ca="1">IF(O845="EXPIRADO","EXPIRADO",(IF(O845&lt;=30,"INFERIOR A 30 DIAS",(IF(O845&lt;=60,"INFERIOR A 60 DIAS",(IF(O845&lt;=90,"INFERIOR A 90 DIAS",(IF(O845&lt;=120,"INFERIOR A 120 DIAS",(IF(O845&lt;150,"INFERIOR A 150 DIAS",(IF(O845=150,"150 DIAS","SUPERIOR A 150 DIAS")))))))))))))</f>
        <v>EXPIRADO</v>
      </c>
      <c r="Q845" s="62" t="str">
        <f ca="1">IF(L845="","VIGENTE",IF(L845&gt;=TODAY(),"VIGENTE","EXPIRADO"))</f>
        <v>EXPIRADO</v>
      </c>
      <c r="R845" s="72">
        <v>166.11</v>
      </c>
      <c r="S845" s="65" t="s">
        <v>3303</v>
      </c>
      <c r="T845" s="66">
        <f>IF(LEFT(AY845,3)="ARP",
    0,
    IFERROR(VLOOKUP(AY845,'M.11 Contratos execução'!A:V,17,FALSE),0)
)</f>
        <v>0</v>
      </c>
      <c r="U845" s="58" t="s">
        <v>78</v>
      </c>
      <c r="V845" s="58" t="s">
        <v>4215</v>
      </c>
      <c r="W845" s="96" cm="1">
        <f t="array" ref="W84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45" s="96" cm="1">
        <f t="array" ref="X84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166.11</v>
      </c>
      <c r="Y845" s="67"/>
      <c r="Z845" s="158"/>
      <c r="AA845" s="58" t="s">
        <v>81</v>
      </c>
      <c r="AB845" s="58"/>
      <c r="AC845" s="429" t="s">
        <v>66</v>
      </c>
      <c r="AD845" s="116" t="s">
        <v>188</v>
      </c>
      <c r="AE845" s="116" t="s">
        <v>4216</v>
      </c>
      <c r="AF845" s="130">
        <v>45771</v>
      </c>
      <c r="AG845" s="116" t="str">
        <f>IF(Z845="","Sem informação", IF(Z845&lt;=AF845, "Dentro do prazo", "Fora do prazo"))</f>
        <v>Sem informação</v>
      </c>
      <c r="AH845" s="58"/>
      <c r="AJ845" s="58" t="s">
        <v>138</v>
      </c>
      <c r="AK845" s="58" t="s">
        <v>138</v>
      </c>
      <c r="AL845" s="58" t="s">
        <v>69</v>
      </c>
      <c r="AM845" s="58" t="s">
        <v>69</v>
      </c>
      <c r="AN845" s="58" t="s">
        <v>69</v>
      </c>
      <c r="AO84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45" s="143">
        <v>-43</v>
      </c>
      <c r="AQ845" s="58" t="str">
        <f>IF(YEAR(CONTRATOS[[#This Row],[TÉRMINO]])=2024,INT((MONTH(CONTRATOS[[#This Row],[TÉRMINO]])+2)/3),"")</f>
        <v/>
      </c>
      <c r="AR845" s="58"/>
      <c r="AS845" s="58" t="str">
        <f ca="1">IF(TODAY()-AB845&gt;365,"Iniciar Processo de Reajuste","Aguardar anualidade")</f>
        <v>Iniciar Processo de Reajuste</v>
      </c>
      <c r="AT845" s="58" t="s">
        <v>4217</v>
      </c>
      <c r="AU845" s="58"/>
      <c r="AV845" s="58" t="str" cm="1">
        <f t="array" ref="AV845">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45" s="57" t="str">
        <f>IF(CONTRATOS[[#This Row],[FISCAL DEMANDANTE]]="sem indicação",CONTRATOS[[#This Row],[FISCAL TECNICO]],CONTRATOS[[#This Row],[FISCAL DEMANDANTE]])</f>
        <v>Jose Nasareno de Macedo Silva</v>
      </c>
      <c r="AX845" s="540" cm="1">
        <f t="array" ref="AX84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45" s="58" t="str">
        <f>_xlfn.CONCAT(CONTRATOS[[#This Row],[ARP ou CONTRATO]],CONTRATOS[[#This Row],[N°ANO]])</f>
        <v>CONTRATO058/2025</v>
      </c>
      <c r="AZ845" s="293" t="str">
        <f>IF(ISNUMBER(FIND("8.666",AA845)),
"Nos termos da Portaria n° 3.615/2021-GP, a prorrogação de contratos administrativos deverá ser instaurada com antecedência mínima de 60 (sessenta) dias do término da vigência, mediante envio do respectivo expediente à SEADM, via SEI.",
IF(ISNUMBER(FIND("14.133",AA845)),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45" s="556"/>
    </row>
    <row r="846" spans="1:53" ht="60">
      <c r="A846" s="58" t="s">
        <v>52</v>
      </c>
      <c r="B846" s="57" t="s">
        <v>227</v>
      </c>
      <c r="C846" s="58">
        <v>2025</v>
      </c>
      <c r="D846" s="57" t="s">
        <v>4218</v>
      </c>
      <c r="E846" s="58" t="s">
        <v>4219</v>
      </c>
      <c r="F846" s="59" t="s">
        <v>3558</v>
      </c>
      <c r="G846" s="57" t="s">
        <v>1658</v>
      </c>
      <c r="H846" s="58" t="s">
        <v>132</v>
      </c>
      <c r="I846" s="60" t="s">
        <v>133</v>
      </c>
      <c r="J846" s="61">
        <v>45813</v>
      </c>
      <c r="K846" s="62">
        <v>45813</v>
      </c>
      <c r="L846" s="61">
        <v>45813</v>
      </c>
      <c r="M846" s="63" t="s">
        <v>4214</v>
      </c>
      <c r="N846" s="115" t="s">
        <v>4214</v>
      </c>
      <c r="O846" s="62" t="str">
        <f ca="1">IF(ISBLANK(L846),"-",IF(ISNUMBER(L846),IF(L846&lt;TODAY(),"EXPIRADO",L846-TODAY()),"INDETERMINADO"))</f>
        <v>EXPIRADO</v>
      </c>
      <c r="P846" s="64" t="str">
        <f ca="1">IF(O846="EXPIRADO","EXPIRADO",(IF(O846&lt;=30,"INFERIOR A 30 DIAS",(IF(O846&lt;=60,"INFERIOR A 60 DIAS",(IF(O846&lt;=90,"INFERIOR A 90 DIAS",(IF(O846&lt;=120,"INFERIOR A 120 DIAS",(IF(O846&lt;150,"INFERIOR A 150 DIAS",(IF(O846=150,"150 DIAS","SUPERIOR A 150 DIAS")))))))))))))</f>
        <v>EXPIRADO</v>
      </c>
      <c r="Q846" s="62" t="str">
        <f ca="1">IF(L846="","VIGENTE",IF(L846&gt;=TODAY(),"VIGENTE","EXPIRADO"))</f>
        <v>EXPIRADO</v>
      </c>
      <c r="R846" s="72">
        <v>11753.12</v>
      </c>
      <c r="S846" s="65" t="s">
        <v>3303</v>
      </c>
      <c r="T846" s="66">
        <f>IF(LEFT(AY846,3)="ARP",
    0,
    IFERROR(VLOOKUP(AY846,'M.11 Contratos execução'!A:V,17,FALSE),0)
)</f>
        <v>0</v>
      </c>
      <c r="U846" s="58" t="s">
        <v>78</v>
      </c>
      <c r="V846" s="58" t="s">
        <v>4220</v>
      </c>
      <c r="W846" s="96" cm="1">
        <f t="array" ref="W84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46" s="96" cm="1">
        <f t="array" ref="X84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11753.12</v>
      </c>
      <c r="Y846" s="67"/>
      <c r="Z846" s="158"/>
      <c r="AA846" s="58" t="s">
        <v>81</v>
      </c>
      <c r="AB846" s="58"/>
      <c r="AC846" s="428" t="s">
        <v>66</v>
      </c>
      <c r="AD846" s="116" t="s">
        <v>188</v>
      </c>
      <c r="AE846" s="116" t="s">
        <v>4216</v>
      </c>
      <c r="AF846" s="130">
        <v>45753</v>
      </c>
      <c r="AG846" s="116" t="str">
        <f>IF(Z846="","Sem informação", IF(Z846&lt;=AF846, "Dentro do prazo", "Fora do prazo"))</f>
        <v>Sem informação</v>
      </c>
      <c r="AH846" s="58"/>
      <c r="AJ846" s="58" t="s">
        <v>138</v>
      </c>
      <c r="AK846" s="58" t="s">
        <v>138</v>
      </c>
      <c r="AL846" s="58" t="s">
        <v>69</v>
      </c>
      <c r="AM846" s="58" t="s">
        <v>69</v>
      </c>
      <c r="AN846" s="58" t="s">
        <v>69</v>
      </c>
      <c r="AO84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46" s="143">
        <v>-61</v>
      </c>
      <c r="AQ846" s="58" t="str">
        <f>IF(YEAR(CONTRATOS[[#This Row],[TÉRMINO]])=2024,INT((MONTH(CONTRATOS[[#This Row],[TÉRMINO]])+2)/3),"")</f>
        <v/>
      </c>
      <c r="AR846" s="58"/>
      <c r="AS846" s="58" t="str">
        <f ca="1">IF(TODAY()-AB846&gt;365,"Iniciar Processo de Reajuste","Aguardar anualidade")</f>
        <v>Iniciar Processo de Reajuste</v>
      </c>
      <c r="AT846" s="58" t="s">
        <v>4221</v>
      </c>
      <c r="AU846" s="58"/>
      <c r="AV846" s="58" t="str" cm="1">
        <f t="array" ref="AV846">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46" s="57" t="str">
        <f>IF(CONTRATOS[[#This Row],[FISCAL DEMANDANTE]]="sem indicação",CONTRATOS[[#This Row],[FISCAL TECNICO]],CONTRATOS[[#This Row],[FISCAL DEMANDANTE]])</f>
        <v>Jose Nasareno de Macedo Silva</v>
      </c>
      <c r="AX846" s="540" cm="1">
        <f t="array" ref="AX84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46" s="58" t="str">
        <f>_xlfn.CONCAT(CONTRATOS[[#This Row],[ARP ou CONTRATO]],CONTRATOS[[#This Row],[N°ANO]])</f>
        <v>CONTRATO062/2025</v>
      </c>
      <c r="AZ846" s="293" t="str">
        <f>IF(ISNUMBER(FIND("8.666",AA846)),
"Nos termos da Portaria n° 3.615/2021-GP, a prorrogação de contratos administrativos deverá ser instaurada com antecedência mínima de 60 (sessenta) dias do término da vigência, mediante envio do respectivo expediente à SEADM, via SEI.",
IF(ISNUMBER(FIND("14.133",AA846)),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46" s="556"/>
    </row>
    <row r="847" spans="1:53" ht="60">
      <c r="A847" s="58" t="s">
        <v>52</v>
      </c>
      <c r="B847" s="57" t="s">
        <v>1706</v>
      </c>
      <c r="C847" s="58">
        <v>2025</v>
      </c>
      <c r="D847" s="57" t="s">
        <v>4222</v>
      </c>
      <c r="E847" s="58" t="s">
        <v>4223</v>
      </c>
      <c r="F847" s="59" t="s">
        <v>3558</v>
      </c>
      <c r="G847" s="57" t="s">
        <v>1658</v>
      </c>
      <c r="H847" s="58" t="s">
        <v>132</v>
      </c>
      <c r="I847" s="60" t="s">
        <v>133</v>
      </c>
      <c r="J847" s="61">
        <v>45833</v>
      </c>
      <c r="K847" s="62">
        <v>45833</v>
      </c>
      <c r="L847" s="61">
        <v>45833</v>
      </c>
      <c r="M847" s="63" t="s">
        <v>4214</v>
      </c>
      <c r="N847" s="115" t="s">
        <v>4214</v>
      </c>
      <c r="O847" s="62" t="str">
        <f ca="1">IF(ISBLANK(L847),"-",IF(ISNUMBER(L847),IF(L847&lt;TODAY(),"EXPIRADO",L847-TODAY()),"INDETERMINADO"))</f>
        <v>EXPIRADO</v>
      </c>
      <c r="P847" s="64" t="str">
        <f ca="1">IF(O847="EXPIRADO","EXPIRADO",(IF(O847&lt;=30,"INFERIOR A 30 DIAS",(IF(O847&lt;=60,"INFERIOR A 60 DIAS",(IF(O847&lt;=90,"INFERIOR A 90 DIAS",(IF(O847&lt;=120,"INFERIOR A 120 DIAS",(IF(O847&lt;150,"INFERIOR A 150 DIAS",(IF(O847=150,"150 DIAS","SUPERIOR A 150 DIAS")))))))))))))</f>
        <v>EXPIRADO</v>
      </c>
      <c r="Q847" s="62" t="str">
        <f ca="1">IF(L847="","VIGENTE",IF(L847&gt;=TODAY(),"VIGENTE","EXPIRADO"))</f>
        <v>EXPIRADO</v>
      </c>
      <c r="R847" s="72">
        <v>1959.28</v>
      </c>
      <c r="S847" s="65" t="s">
        <v>3303</v>
      </c>
      <c r="T847" s="66">
        <f>IF(LEFT(AY847,3)="ARP",
    0,
    IFERROR(VLOOKUP(AY847,'M.11 Contratos execução'!A:V,17,FALSE),0)
)</f>
        <v>0</v>
      </c>
      <c r="U847" s="58" t="s">
        <v>78</v>
      </c>
      <c r="V847" s="58" t="s">
        <v>4224</v>
      </c>
      <c r="W847" s="96" cm="1">
        <f t="array" ref="W84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47" s="96" cm="1">
        <f t="array" ref="X84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1959.28</v>
      </c>
      <c r="Y847" s="67"/>
      <c r="Z847" s="158"/>
      <c r="AA847" s="58" t="s">
        <v>81</v>
      </c>
      <c r="AB847" s="58"/>
      <c r="AC847" s="428" t="s">
        <v>66</v>
      </c>
      <c r="AD847" s="116" t="s">
        <v>188</v>
      </c>
      <c r="AE847" s="116" t="s">
        <v>4216</v>
      </c>
      <c r="AF847" s="130">
        <v>45773</v>
      </c>
      <c r="AG847" s="116" t="str">
        <f>IF(Z847="","Sem informação", IF(Z847&lt;=AF847, "Dentro do prazo", "Fora do prazo"))</f>
        <v>Sem informação</v>
      </c>
      <c r="AH847" s="58"/>
      <c r="AJ847" s="58" t="s">
        <v>138</v>
      </c>
      <c r="AK847" s="58" t="s">
        <v>138</v>
      </c>
      <c r="AL847" s="58" t="s">
        <v>69</v>
      </c>
      <c r="AM847" s="58" t="s">
        <v>69</v>
      </c>
      <c r="AN847" s="58" t="s">
        <v>69</v>
      </c>
      <c r="AO84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nasareno.silva@tjpa.jus.br;nasareno.silva@tjpa.jus.br; ; ; ;coordenadoria.contratos@tjpa.jus.br</v>
      </c>
      <c r="AP847" s="143">
        <v>-41</v>
      </c>
      <c r="AQ847" s="58" t="str">
        <f>IF(YEAR(CONTRATOS[[#This Row],[TÉRMINO]])=2024,INT((MONTH(CONTRATOS[[#This Row],[TÉRMINO]])+2)/3),"")</f>
        <v/>
      </c>
      <c r="AR847" s="58"/>
      <c r="AS847" s="58" t="str">
        <f ca="1">IF(TODAY()-AB847&gt;365,"Iniciar Processo de Reajuste","Aguardar anualidade")</f>
        <v>Iniciar Processo de Reajuste</v>
      </c>
      <c r="AT847" s="58" t="s">
        <v>4225</v>
      </c>
      <c r="AU847" s="58"/>
      <c r="AV847" s="58" t="str" cm="1">
        <f t="array" ref="AV847">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47" s="57" t="str">
        <f>IF(CONTRATOS[[#This Row],[FISCAL DEMANDANTE]]="sem indicação",CONTRATOS[[#This Row],[FISCAL TECNICO]],CONTRATOS[[#This Row],[FISCAL DEMANDANTE]])</f>
        <v>Jose Nasareno de Macedo Silva</v>
      </c>
      <c r="AX847" s="540" cm="1">
        <f t="array" ref="AX84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47" s="58" t="str">
        <f>_xlfn.CONCAT(CONTRATOS[[#This Row],[ARP ou CONTRATO]],CONTRATOS[[#This Row],[N°ANO]])</f>
        <v>CONTRATO064/2025</v>
      </c>
      <c r="AZ847" s="293" t="str">
        <f>IF(ISNUMBER(FIND("8.666",AA847)),
"Nos termos da Portaria n° 3.615/2021-GP, a prorrogação de contratos administrativos deverá ser instaurada com antecedência mínima de 60 (sessenta) dias do término da vigência, mediante envio do respectivo expediente à SEADM, via SEI.",
IF(ISNUMBER(FIND("14.133",AA847)),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47" s="556"/>
    </row>
    <row r="848" spans="1:53" ht="60">
      <c r="A848" s="58" t="s">
        <v>52</v>
      </c>
      <c r="B848" s="57" t="s">
        <v>534</v>
      </c>
      <c r="C848" s="58">
        <v>2025</v>
      </c>
      <c r="D848" s="57" t="s">
        <v>4226</v>
      </c>
      <c r="E848" s="58" t="s">
        <v>4227</v>
      </c>
      <c r="F848" s="59" t="s">
        <v>3558</v>
      </c>
      <c r="G848" s="57" t="s">
        <v>1658</v>
      </c>
      <c r="H848" s="58" t="s">
        <v>132</v>
      </c>
      <c r="I848" s="60" t="s">
        <v>133</v>
      </c>
      <c r="J848" s="61">
        <v>45854</v>
      </c>
      <c r="K848" s="62">
        <v>45854</v>
      </c>
      <c r="L848" s="61">
        <v>45854</v>
      </c>
      <c r="M848" s="63" t="s">
        <v>4214</v>
      </c>
      <c r="N848" s="115" t="s">
        <v>4214</v>
      </c>
      <c r="O848" s="62" t="str">
        <f ca="1">IF(ISBLANK(L848),"-",IF(ISNUMBER(L848),IF(L848&lt;TODAY(),"EXPIRADO",L848-TODAY()),"INDETERMINADO"))</f>
        <v>EXPIRADO</v>
      </c>
      <c r="P848" s="64" t="str">
        <f ca="1">IF(O848="EXPIRADO","EXPIRADO",(IF(O848&lt;=30,"INFERIOR A 30 DIAS",(IF(O848&lt;=60,"INFERIOR A 60 DIAS",(IF(O848&lt;=90,"INFERIOR A 90 DIAS",(IF(O848&lt;=120,"INFERIOR A 120 DIAS",(IF(O848&lt;150,"INFERIOR A 150 DIAS",(IF(O848=150,"150 DIAS","SUPERIOR A 150 DIAS")))))))))))))</f>
        <v>EXPIRADO</v>
      </c>
      <c r="Q848" s="62" t="str">
        <f ca="1">IF(L848="","VIGENTE",IF(L848&gt;=TODAY(),"VIGENTE","EXPIRADO"))</f>
        <v>EXPIRADO</v>
      </c>
      <c r="R848" s="72">
        <v>1769.04</v>
      </c>
      <c r="S848" s="65" t="s">
        <v>3303</v>
      </c>
      <c r="T848" s="66">
        <f>IF(LEFT(AY848,3)="ARP",
    0,
    IFERROR(VLOOKUP(AY848,'M.11 Contratos execução'!A:V,17,FALSE),0)
)</f>
        <v>0</v>
      </c>
      <c r="U848" s="58" t="s">
        <v>78</v>
      </c>
      <c r="V848" s="58" t="s">
        <v>4228</v>
      </c>
      <c r="W848" s="96" cm="1">
        <f t="array" ref="W84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48" s="96" cm="1">
        <f t="array" ref="X84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1769.04</v>
      </c>
      <c r="Y848" s="67"/>
      <c r="Z848" s="158"/>
      <c r="AA848" s="58" t="s">
        <v>81</v>
      </c>
      <c r="AB848" s="58"/>
      <c r="AC848" s="429" t="s">
        <v>66</v>
      </c>
      <c r="AD848" s="116" t="s">
        <v>188</v>
      </c>
      <c r="AE848" s="116" t="s">
        <v>4206</v>
      </c>
      <c r="AF848" s="130">
        <v>45794</v>
      </c>
      <c r="AG848" s="116" t="str">
        <f>IF(Z848="","Sem informação", IF(Z848&lt;=AF848, "Dentro do prazo", "Fora do prazo"))</f>
        <v>Sem informação</v>
      </c>
      <c r="AH848" s="58"/>
      <c r="AJ848" s="58" t="s">
        <v>138</v>
      </c>
      <c r="AK848" s="58" t="s">
        <v>138</v>
      </c>
      <c r="AL848" s="58" t="s">
        <v>69</v>
      </c>
      <c r="AM848" s="58" t="s">
        <v>69</v>
      </c>
      <c r="AN848" s="58" t="s">
        <v>69</v>
      </c>
      <c r="AO848" s="169" t="s">
        <v>4207</v>
      </c>
      <c r="AP848" s="143">
        <v>-20</v>
      </c>
      <c r="AQ848" s="58" t="str">
        <f>IF(YEAR(CONTRATOS[[#This Row],[TÉRMINO]])=2024,INT((MONTH(CONTRATOS[[#This Row],[TÉRMINO]])+2)/3),"")</f>
        <v/>
      </c>
      <c r="AR848" s="58"/>
      <c r="AS848" s="58" t="str">
        <f ca="1">IF(TODAY()-AB848&gt;365,"Iniciar Processo de Reajuste","Aguardar anualidade")</f>
        <v>Iniciar Processo de Reajuste</v>
      </c>
      <c r="AT848" s="58" t="s">
        <v>4229</v>
      </c>
      <c r="AU848" s="58"/>
      <c r="AV848" s="58" t="str" cm="1">
        <f t="array" ref="AV848">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48" s="57" t="str">
        <f>IF(CONTRATOS[[#This Row],[FISCAL DEMANDANTE]]="sem indicação",CONTRATOS[[#This Row],[FISCAL TECNICO]],CONTRATOS[[#This Row],[FISCAL DEMANDANTE]])</f>
        <v>Jose Nasareno de Macedo Silva</v>
      </c>
      <c r="AX848" s="540" cm="1">
        <f t="array" ref="AX84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48" s="58" t="str">
        <f>_xlfn.CONCAT(CONTRATOS[[#This Row],[ARP ou CONTRATO]],CONTRATOS[[#This Row],[N°ANO]])</f>
        <v>CONTRATO069/2025</v>
      </c>
      <c r="AZ848" s="293" t="str">
        <f>IF(ISNUMBER(FIND("8.666",AA848)),
"Nos termos da Portaria n° 3.615/2021-GP, a prorrogação de contratos administrativos deverá ser instaurada com antecedência mínima de 60 (sessenta) dias do término da vigência, mediante envio do respectivo expediente à SEADM, via SEI.",
IF(ISNUMBER(FIND("14.133",AA848)),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48" s="556"/>
    </row>
    <row r="849" spans="1:53" ht="60">
      <c r="A849" s="58" t="s">
        <v>52</v>
      </c>
      <c r="B849" s="57" t="s">
        <v>521</v>
      </c>
      <c r="C849" s="58">
        <v>2025</v>
      </c>
      <c r="D849" s="57" t="s">
        <v>3883</v>
      </c>
      <c r="E849" s="58" t="s">
        <v>3440</v>
      </c>
      <c r="F849" s="59" t="s">
        <v>3558</v>
      </c>
      <c r="G849" s="57" t="s">
        <v>1658</v>
      </c>
      <c r="H849" s="58" t="s">
        <v>132</v>
      </c>
      <c r="I849" s="60" t="s">
        <v>133</v>
      </c>
      <c r="J849" s="61">
        <v>45847</v>
      </c>
      <c r="K849" s="62">
        <v>45847</v>
      </c>
      <c r="L849" s="61">
        <v>45847</v>
      </c>
      <c r="M849" s="63" t="s">
        <v>4214</v>
      </c>
      <c r="N849" s="115" t="s">
        <v>4214</v>
      </c>
      <c r="O849" s="62" t="str">
        <f ca="1">IF(ISBLANK(L849),"-",IF(ISNUMBER(L849),IF(L849&lt;TODAY(),"EXPIRADO",L849-TODAY()),"INDETERMINADO"))</f>
        <v>EXPIRADO</v>
      </c>
      <c r="P849" s="64" t="str">
        <f ca="1">IF(O849="EXPIRADO","EXPIRADO",(IF(O849&lt;=30,"INFERIOR A 30 DIAS",(IF(O849&lt;=60,"INFERIOR A 60 DIAS",(IF(O849&lt;=90,"INFERIOR A 90 DIAS",(IF(O849&lt;=120,"INFERIOR A 120 DIAS",(IF(O849&lt;150,"INFERIOR A 150 DIAS",(IF(O849=150,"150 DIAS","SUPERIOR A 150 DIAS")))))))))))))</f>
        <v>EXPIRADO</v>
      </c>
      <c r="Q849" s="62" t="str">
        <f ca="1">IF(L849="","VIGENTE",IF(L849&gt;=TODAY(),"VIGENTE","EXPIRADO"))</f>
        <v>EXPIRADO</v>
      </c>
      <c r="R849" s="72">
        <v>124.93</v>
      </c>
      <c r="S849" s="65" t="s">
        <v>3303</v>
      </c>
      <c r="T849" s="66">
        <f>IF(LEFT(AY849,3)="ARP",
    0,
    IFERROR(VLOOKUP(AY849,'M.11 Contratos execução'!A:V,17,FALSE),0)
)</f>
        <v>0</v>
      </c>
      <c r="U849" s="58" t="s">
        <v>78</v>
      </c>
      <c r="V849" s="58" t="s">
        <v>4230</v>
      </c>
      <c r="W849" s="96" cm="1">
        <f t="array" ref="W84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49" s="96" cm="1">
        <f t="array" ref="X84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124.93</v>
      </c>
      <c r="Y849" s="67"/>
      <c r="Z849" s="158"/>
      <c r="AA849" s="58" t="s">
        <v>81</v>
      </c>
      <c r="AB849" s="58"/>
      <c r="AC849" s="428" t="s">
        <v>66</v>
      </c>
      <c r="AD849" s="116" t="s">
        <v>188</v>
      </c>
      <c r="AE849" s="116" t="s">
        <v>4206</v>
      </c>
      <c r="AF849" s="130">
        <v>45787</v>
      </c>
      <c r="AG849" s="116" t="str">
        <f>IF(Z849="","Sem informação", IF(Z849&lt;=AF849, "Dentro do prazo", "Fora do prazo"))</f>
        <v>Sem informação</v>
      </c>
      <c r="AH849" s="58"/>
      <c r="AJ849" s="58" t="s">
        <v>138</v>
      </c>
      <c r="AK849" s="58" t="s">
        <v>138</v>
      </c>
      <c r="AL849" s="58" t="s">
        <v>69</v>
      </c>
      <c r="AM849" s="58" t="s">
        <v>69</v>
      </c>
      <c r="AN849" s="58" t="s">
        <v>69</v>
      </c>
      <c r="AO849" s="169" t="s">
        <v>4207</v>
      </c>
      <c r="AP849" s="143">
        <v>-27</v>
      </c>
      <c r="AQ849" s="58" t="str">
        <f>IF(YEAR(CONTRATOS[[#This Row],[TÉRMINO]])=2024,INT((MONTH(CONTRATOS[[#This Row],[TÉRMINO]])+2)/3),"")</f>
        <v/>
      </c>
      <c r="AR849" s="58"/>
      <c r="AS849" s="58" t="str">
        <f ca="1">IF(TODAY()-AB849&gt;365,"Iniciar Processo de Reajuste","Aguardar anualidade")</f>
        <v>Iniciar Processo de Reajuste</v>
      </c>
      <c r="AT849" s="58" t="s">
        <v>807</v>
      </c>
      <c r="AU849" s="58"/>
      <c r="AV849" s="58" t="str" cm="1">
        <f t="array" ref="AV849">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49" s="57" t="str">
        <f>IF(CONTRATOS[[#This Row],[FISCAL DEMANDANTE]]="sem indicação",CONTRATOS[[#This Row],[FISCAL TECNICO]],CONTRATOS[[#This Row],[FISCAL DEMANDANTE]])</f>
        <v>Jose Nasareno de Macedo Silva</v>
      </c>
      <c r="AX849" s="540" cm="1">
        <f t="array" ref="AX84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49" s="58" t="str">
        <f>_xlfn.CONCAT(CONTRATOS[[#This Row],[ARP ou CONTRATO]],CONTRATOS[[#This Row],[N°ANO]])</f>
        <v>CONTRATO071/2025</v>
      </c>
      <c r="AZ849" s="293" t="str">
        <f>IF(ISNUMBER(FIND("8.666",AA849)),
"Nos termos da Portaria n° 3.615/2021-GP, a prorrogação de contratos administrativos deverá ser instaurada com antecedência mínima de 60 (sessenta) dias do término da vigência, mediante envio do respectivo expediente à SEADM, via SEI.",
IF(ISNUMBER(FIND("14.133",AA849)),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49" s="556"/>
    </row>
    <row r="850" spans="1:53" ht="60">
      <c r="A850" s="58" t="s">
        <v>52</v>
      </c>
      <c r="B850" s="57" t="s">
        <v>425</v>
      </c>
      <c r="C850" s="58">
        <v>2025</v>
      </c>
      <c r="D850" s="57" t="s">
        <v>4231</v>
      </c>
      <c r="E850" s="58" t="s">
        <v>4232</v>
      </c>
      <c r="F850" s="59" t="s">
        <v>3558</v>
      </c>
      <c r="G850" s="57" t="s">
        <v>1658</v>
      </c>
      <c r="H850" s="58" t="s">
        <v>132</v>
      </c>
      <c r="I850" s="60" t="s">
        <v>133</v>
      </c>
      <c r="J850" s="61">
        <v>45847</v>
      </c>
      <c r="K850" s="62">
        <v>45847</v>
      </c>
      <c r="L850" s="61">
        <v>45847</v>
      </c>
      <c r="M850" s="63" t="s">
        <v>4214</v>
      </c>
      <c r="N850" s="115" t="s">
        <v>4214</v>
      </c>
      <c r="O850" s="62" t="str">
        <f ca="1">IF(ISBLANK(L850),"-",IF(ISNUMBER(L850),IF(L850&lt;TODAY(),"EXPIRADO",L850-TODAY()),"INDETERMINADO"))</f>
        <v>EXPIRADO</v>
      </c>
      <c r="P850" s="64" t="str">
        <f ca="1">IF(O850="EXPIRADO","EXPIRADO",(IF(O850&lt;=30,"INFERIOR A 30 DIAS",(IF(O850&lt;=60,"INFERIOR A 60 DIAS",(IF(O850&lt;=90,"INFERIOR A 90 DIAS",(IF(O850&lt;=120,"INFERIOR A 120 DIAS",(IF(O850&lt;150,"INFERIOR A 150 DIAS",(IF(O850=150,"150 DIAS","SUPERIOR A 150 DIAS")))))))))))))</f>
        <v>EXPIRADO</v>
      </c>
      <c r="Q850" s="62" t="str">
        <f ca="1">IF(L850="","VIGENTE",IF(L850&gt;=TODAY(),"VIGENTE","EXPIRADO"))</f>
        <v>EXPIRADO</v>
      </c>
      <c r="R850" s="72">
        <v>349.86</v>
      </c>
      <c r="S850" s="65" t="s">
        <v>3303</v>
      </c>
      <c r="T850" s="66">
        <f>IF(LEFT(AY850,3)="ARP",
    0,
    IFERROR(VLOOKUP(AY850,'M.11 Contratos execução'!A:V,17,FALSE),0)
)</f>
        <v>0</v>
      </c>
      <c r="U850" s="58" t="s">
        <v>78</v>
      </c>
      <c r="V850" s="58" t="s">
        <v>4233</v>
      </c>
      <c r="W850" s="96" cm="1">
        <f t="array" ref="W85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50" s="96" cm="1">
        <f t="array" ref="X85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349.86</v>
      </c>
      <c r="Y850" s="67"/>
      <c r="Z850" s="158"/>
      <c r="AA850" s="58" t="s">
        <v>81</v>
      </c>
      <c r="AB850" s="58"/>
      <c r="AC850" s="429" t="s">
        <v>66</v>
      </c>
      <c r="AD850" s="116" t="s">
        <v>188</v>
      </c>
      <c r="AE850" s="116" t="s">
        <v>4206</v>
      </c>
      <c r="AF850" s="130">
        <v>45787</v>
      </c>
      <c r="AG850" s="116" t="str">
        <f>IF(Z850="","Sem informação", IF(Z850&lt;=AF850, "Dentro do prazo", "Fora do prazo"))</f>
        <v>Sem informação</v>
      </c>
      <c r="AH850" s="58"/>
      <c r="AJ850" s="58" t="s">
        <v>138</v>
      </c>
      <c r="AK850" s="58" t="s">
        <v>138</v>
      </c>
      <c r="AL850" s="58" t="s">
        <v>69</v>
      </c>
      <c r="AM850" s="58" t="s">
        <v>69</v>
      </c>
      <c r="AN850" s="58" t="s">
        <v>69</v>
      </c>
      <c r="AO850" s="169" t="s">
        <v>4207</v>
      </c>
      <c r="AP850" s="143">
        <v>-27</v>
      </c>
      <c r="AQ850" s="58" t="str">
        <f>IF(YEAR(CONTRATOS[[#This Row],[TÉRMINO]])=2024,INT((MONTH(CONTRATOS[[#This Row],[TÉRMINO]])+2)/3),"")</f>
        <v/>
      </c>
      <c r="AR850" s="58"/>
      <c r="AS850" s="58" t="str">
        <f ca="1">IF(TODAY()-AB850&gt;365,"Iniciar Processo de Reajuste","Aguardar anualidade")</f>
        <v>Iniciar Processo de Reajuste</v>
      </c>
      <c r="AT850" s="58" t="s">
        <v>791</v>
      </c>
      <c r="AU850" s="58"/>
      <c r="AV850" s="58" t="str" cm="1">
        <f t="array" ref="AV850">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50" s="57" t="str">
        <f>IF(CONTRATOS[[#This Row],[FISCAL DEMANDANTE]]="sem indicação",CONTRATOS[[#This Row],[FISCAL TECNICO]],CONTRATOS[[#This Row],[FISCAL DEMANDANTE]])</f>
        <v>Jose Nasareno de Macedo Silva</v>
      </c>
      <c r="AX850" s="540" cm="1">
        <f t="array" ref="AX85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50" s="58" t="str">
        <f>_xlfn.CONCAT(CONTRATOS[[#This Row],[ARP ou CONTRATO]],CONTRATOS[[#This Row],[N°ANO]])</f>
        <v>CONTRATO074/2025</v>
      </c>
      <c r="AZ850" s="293" t="str">
        <f>IF(ISNUMBER(FIND("8.666",AA850)),
"Nos termos da Portaria n° 3.615/2021-GP, a prorrogação de contratos administrativos deverá ser instaurada com antecedência mínima de 60 (sessenta) dias do término da vigência, mediante envio do respectivo expediente à SEADM, via SEI.",
IF(ISNUMBER(FIND("14.133",AA850)),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50" s="556"/>
    </row>
    <row r="851" spans="1:53" ht="60">
      <c r="A851" s="58" t="s">
        <v>52</v>
      </c>
      <c r="B851" s="57" t="s">
        <v>570</v>
      </c>
      <c r="C851" s="58">
        <v>2025</v>
      </c>
      <c r="D851" s="57" t="s">
        <v>4234</v>
      </c>
      <c r="E851" s="58" t="s">
        <v>3413</v>
      </c>
      <c r="F851" s="59" t="s">
        <v>3558</v>
      </c>
      <c r="G851" s="57" t="s">
        <v>1658</v>
      </c>
      <c r="H851" s="58" t="s">
        <v>132</v>
      </c>
      <c r="I851" s="60" t="s">
        <v>133</v>
      </c>
      <c r="J851" s="61">
        <v>45847</v>
      </c>
      <c r="K851" s="62">
        <v>45847</v>
      </c>
      <c r="L851" s="61">
        <v>45847</v>
      </c>
      <c r="M851" s="63" t="s">
        <v>4214</v>
      </c>
      <c r="N851" s="115" t="s">
        <v>4214</v>
      </c>
      <c r="O851" s="62" t="str">
        <f ca="1">IF(ISBLANK(L851),"-",IF(ISNUMBER(L851),IF(L851&lt;TODAY(),"EXPIRADO",L851-TODAY()),"INDETERMINADO"))</f>
        <v>EXPIRADO</v>
      </c>
      <c r="P851" s="64" t="str">
        <f ca="1">IF(O851="EXPIRADO","EXPIRADO",(IF(O851&lt;=30,"INFERIOR A 30 DIAS",(IF(O851&lt;=60,"INFERIOR A 60 DIAS",(IF(O851&lt;=90,"INFERIOR A 90 DIAS",(IF(O851&lt;=120,"INFERIOR A 120 DIAS",(IF(O851&lt;150,"INFERIOR A 150 DIAS",(IF(O851=150,"150 DIAS","SUPERIOR A 150 DIAS")))))))))))))</f>
        <v>EXPIRADO</v>
      </c>
      <c r="Q851" s="62" t="str">
        <f ca="1">IF(L851="","VIGENTE",IF(L851&gt;=TODAY(),"VIGENTE","EXPIRADO"))</f>
        <v>EXPIRADO</v>
      </c>
      <c r="R851" s="72">
        <v>880.88</v>
      </c>
      <c r="S851" s="65" t="s">
        <v>3303</v>
      </c>
      <c r="T851" s="66">
        <f>IF(LEFT(AY851,3)="ARP",
    0,
    IFERROR(VLOOKUP(AY851,'M.11 Contratos execução'!A:V,17,FALSE),0)
)</f>
        <v>0</v>
      </c>
      <c r="U851" s="58" t="s">
        <v>78</v>
      </c>
      <c r="V851" s="58" t="s">
        <v>4235</v>
      </c>
      <c r="W851" s="96" cm="1">
        <f t="array" ref="W85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51" s="96" cm="1">
        <f t="array" ref="X85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880.88</v>
      </c>
      <c r="Y851" s="67"/>
      <c r="Z851" s="158"/>
      <c r="AA851" s="58" t="s">
        <v>81</v>
      </c>
      <c r="AB851" s="58"/>
      <c r="AC851" s="428" t="s">
        <v>66</v>
      </c>
      <c r="AD851" s="116" t="s">
        <v>188</v>
      </c>
      <c r="AE851" s="116" t="s">
        <v>4206</v>
      </c>
      <c r="AF851" s="130">
        <v>45787</v>
      </c>
      <c r="AG851" s="116" t="str">
        <f>IF(Z851="","Sem informação", IF(Z851&lt;=AF851, "Dentro do prazo", "Fora do prazo"))</f>
        <v>Sem informação</v>
      </c>
      <c r="AH851" s="58"/>
      <c r="AJ851" s="58" t="s">
        <v>138</v>
      </c>
      <c r="AK851" s="58" t="s">
        <v>138</v>
      </c>
      <c r="AL851" s="58" t="s">
        <v>69</v>
      </c>
      <c r="AM851" s="58" t="s">
        <v>69</v>
      </c>
      <c r="AN851" s="58" t="s">
        <v>69</v>
      </c>
      <c r="AO851" s="169" t="s">
        <v>4207</v>
      </c>
      <c r="AP851" s="143">
        <v>-27</v>
      </c>
      <c r="AQ851" s="58" t="str">
        <f>IF(YEAR(CONTRATOS[[#This Row],[TÉRMINO]])=2024,INT((MONTH(CONTRATOS[[#This Row],[TÉRMINO]])+2)/3),"")</f>
        <v/>
      </c>
      <c r="AR851" s="58"/>
      <c r="AS851" s="58" t="str">
        <f ca="1">IF(TODAY()-AB851&gt;365,"Iniciar Processo de Reajuste","Aguardar anualidade")</f>
        <v>Iniciar Processo de Reajuste</v>
      </c>
      <c r="AT851" s="58" t="s">
        <v>4236</v>
      </c>
      <c r="AU851" s="58"/>
      <c r="AV851" s="58" t="str" cm="1">
        <f t="array" ref="AV851">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51" s="57" t="str">
        <f>IF(CONTRATOS[[#This Row],[FISCAL DEMANDANTE]]="sem indicação",CONTRATOS[[#This Row],[FISCAL TECNICO]],CONTRATOS[[#This Row],[FISCAL DEMANDANTE]])</f>
        <v>Jose Nasareno de Macedo Silva</v>
      </c>
      <c r="AX851" s="540" cm="1">
        <f t="array" ref="AX85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51" s="58" t="str">
        <f>_xlfn.CONCAT(CONTRATOS[[#This Row],[ARP ou CONTRATO]],CONTRATOS[[#This Row],[N°ANO]])</f>
        <v>CONTRATO075/2025</v>
      </c>
      <c r="AZ851" s="293" t="str">
        <f>IF(ISNUMBER(FIND("8.666",AA851)),
"Nos termos da Portaria n° 3.615/2021-GP, a prorrogação de contratos administrativos deverá ser instaurada com antecedência mínima de 60 (sessenta) dias do término da vigência, mediante envio do respectivo expediente à SEADM, via SEI.",
IF(ISNUMBER(FIND("14.133",AA851)),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51" s="556"/>
    </row>
    <row r="852" spans="1:53" ht="60">
      <c r="A852" s="58" t="s">
        <v>52</v>
      </c>
      <c r="B852" s="57" t="s">
        <v>2127</v>
      </c>
      <c r="C852" s="58">
        <v>2025</v>
      </c>
      <c r="D852" s="57" t="s">
        <v>4237</v>
      </c>
      <c r="E852" s="58" t="s">
        <v>4005</v>
      </c>
      <c r="F852" s="59" t="s">
        <v>3558</v>
      </c>
      <c r="G852" s="57" t="s">
        <v>1658</v>
      </c>
      <c r="H852" s="58" t="s">
        <v>132</v>
      </c>
      <c r="I852" s="60" t="s">
        <v>133</v>
      </c>
      <c r="J852" s="61">
        <v>45853</v>
      </c>
      <c r="K852" s="62">
        <v>45853</v>
      </c>
      <c r="L852" s="61">
        <v>45853</v>
      </c>
      <c r="M852" s="63" t="s">
        <v>4214</v>
      </c>
      <c r="N852" s="115" t="s">
        <v>4214</v>
      </c>
      <c r="O852" s="62" t="str">
        <f ca="1">IF(ISBLANK(L852),"-",IF(ISNUMBER(L852),IF(L852&lt;TODAY(),"EXPIRADO",L852-TODAY()),"INDETERMINADO"))</f>
        <v>EXPIRADO</v>
      </c>
      <c r="P852" s="64" t="str">
        <f ca="1">IF(O852="EXPIRADO","EXPIRADO",(IF(O852&lt;=30,"INFERIOR A 30 DIAS",(IF(O852&lt;=60,"INFERIOR A 60 DIAS",(IF(O852&lt;=90,"INFERIOR A 90 DIAS",(IF(O852&lt;=120,"INFERIOR A 120 DIAS",(IF(O852&lt;150,"INFERIOR A 150 DIAS",(IF(O852=150,"150 DIAS","SUPERIOR A 150 DIAS")))))))))))))</f>
        <v>EXPIRADO</v>
      </c>
      <c r="Q852" s="62" t="str">
        <f ca="1">IF(L852="","VIGENTE",IF(L852&gt;=TODAY(),"VIGENTE","EXPIRADO"))</f>
        <v>EXPIRADO</v>
      </c>
      <c r="R852" s="72">
        <v>7405.34</v>
      </c>
      <c r="S852" s="65" t="s">
        <v>3303</v>
      </c>
      <c r="T852" s="66">
        <f>IF(LEFT(AY852,3)="ARP",
    0,
    IFERROR(VLOOKUP(AY852,'M.11 Contratos execução'!A:V,17,FALSE),0)
)</f>
        <v>0</v>
      </c>
      <c r="U852" s="58" t="s">
        <v>78</v>
      </c>
      <c r="V852" s="72">
        <v>9.3742120258140896E+16</v>
      </c>
      <c r="W852" s="96" cm="1">
        <f t="array" ref="W85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52" s="96" cm="1">
        <f t="array" ref="X85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7405.34</v>
      </c>
      <c r="Y852" s="67"/>
      <c r="Z852" s="158"/>
      <c r="AA852" s="58" t="s">
        <v>81</v>
      </c>
      <c r="AB852" s="58"/>
      <c r="AC852" s="429" t="s">
        <v>66</v>
      </c>
      <c r="AD852" s="116" t="s">
        <v>188</v>
      </c>
      <c r="AE852" s="116" t="s">
        <v>4206</v>
      </c>
      <c r="AF852" s="130">
        <v>45793</v>
      </c>
      <c r="AG852" s="116" t="str">
        <f>IF(Z852="","Sem informação", IF(Z852&lt;=AF852, "Dentro do prazo", "Fora do prazo"))</f>
        <v>Sem informação</v>
      </c>
      <c r="AH852" s="58"/>
      <c r="AJ852" s="58" t="s">
        <v>138</v>
      </c>
      <c r="AK852" s="58" t="s">
        <v>138</v>
      </c>
      <c r="AL852" s="58" t="s">
        <v>69</v>
      </c>
      <c r="AM852" s="58" t="s">
        <v>69</v>
      </c>
      <c r="AN852" s="58" t="s">
        <v>69</v>
      </c>
      <c r="AO852" s="169" t="s">
        <v>4207</v>
      </c>
      <c r="AP852" s="143">
        <v>-21</v>
      </c>
      <c r="AQ852" s="58" t="str">
        <f>IF(YEAR(CONTRATOS[[#This Row],[TÉRMINO]])=2024,INT((MONTH(CONTRATOS[[#This Row],[TÉRMINO]])+2)/3),"")</f>
        <v/>
      </c>
      <c r="AR852" s="58"/>
      <c r="AS852" s="58" t="str">
        <f ca="1">IF(TODAY()-AB852&gt;365,"Iniciar Processo de Reajuste","Aguardar anualidade")</f>
        <v>Iniciar Processo de Reajuste</v>
      </c>
      <c r="AT852" s="58" t="s">
        <v>4238</v>
      </c>
      <c r="AU852" s="58"/>
      <c r="AV852" s="58" t="str" cm="1">
        <f t="array" ref="AV852">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52" s="57" t="str">
        <f>IF(CONTRATOS[[#This Row],[FISCAL DEMANDANTE]]="sem indicação",CONTRATOS[[#This Row],[FISCAL TECNICO]],CONTRATOS[[#This Row],[FISCAL DEMANDANTE]])</f>
        <v>Jose Nasareno de Macedo Silva</v>
      </c>
      <c r="AX852" s="540" cm="1">
        <f t="array" ref="AX85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52" s="58" t="str">
        <f>_xlfn.CONCAT(CONTRATOS[[#This Row],[ARP ou CONTRATO]],CONTRATOS[[#This Row],[N°ANO]])</f>
        <v>CONTRATO076/2025</v>
      </c>
      <c r="AZ852" s="293" t="str">
        <f>IF(ISNUMBER(FIND("8.666",AA852)),
"Nos termos da Portaria n° 3.615/2021-GP, a prorrogação de contratos administrativos deverá ser instaurada com antecedência mínima de 60 (sessenta) dias do término da vigência, mediante envio do respectivo expediente à SEADM, via SEI.",
IF(ISNUMBER(FIND("14.133",AA852)),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52" s="556"/>
    </row>
    <row r="853" spans="1:53" ht="60">
      <c r="A853" s="58" t="s">
        <v>52</v>
      </c>
      <c r="B853" s="57" t="s">
        <v>760</v>
      </c>
      <c r="C853" s="58">
        <v>2025</v>
      </c>
      <c r="D853" s="57" t="s">
        <v>4239</v>
      </c>
      <c r="E853" s="58" t="s">
        <v>4240</v>
      </c>
      <c r="F853" s="59" t="s">
        <v>3558</v>
      </c>
      <c r="G853" s="57" t="s">
        <v>1658</v>
      </c>
      <c r="H853" s="58" t="s">
        <v>132</v>
      </c>
      <c r="I853" s="60" t="s">
        <v>133</v>
      </c>
      <c r="J853" s="61">
        <v>45853</v>
      </c>
      <c r="K853" s="62">
        <v>45853</v>
      </c>
      <c r="L853" s="61">
        <v>45853</v>
      </c>
      <c r="M853" s="63" t="s">
        <v>4214</v>
      </c>
      <c r="N853" s="115" t="s">
        <v>4214</v>
      </c>
      <c r="O853" s="62" t="str">
        <f ca="1">IF(ISBLANK(L853),"-",IF(ISNUMBER(L853),IF(L853&lt;TODAY(),"EXPIRADO",L853-TODAY()),"INDETERMINADO"))</f>
        <v>EXPIRADO</v>
      </c>
      <c r="P853" s="64" t="str">
        <f ca="1">IF(O853="EXPIRADO","EXPIRADO",(IF(O853&lt;=30,"INFERIOR A 30 DIAS",(IF(O853&lt;=60,"INFERIOR A 60 DIAS",(IF(O853&lt;=90,"INFERIOR A 90 DIAS",(IF(O853&lt;=120,"INFERIOR A 120 DIAS",(IF(O853&lt;150,"INFERIOR A 150 DIAS",(IF(O853=150,"150 DIAS","SUPERIOR A 150 DIAS")))))))))))))</f>
        <v>EXPIRADO</v>
      </c>
      <c r="Q853" s="62" t="str">
        <f ca="1">IF(L853="","VIGENTE",IF(L853&gt;=TODAY(),"VIGENTE","EXPIRADO"))</f>
        <v>EXPIRADO</v>
      </c>
      <c r="R853" s="72">
        <v>685.9</v>
      </c>
      <c r="S853" s="65" t="s">
        <v>3303</v>
      </c>
      <c r="T853" s="66">
        <f>IF(LEFT(AY853,3)="ARP",
    0,
    IFERROR(VLOOKUP(AY853,'M.11 Contratos execução'!A:V,17,FALSE),0)
)</f>
        <v>0</v>
      </c>
      <c r="U853" s="58" t="s">
        <v>78</v>
      </c>
      <c r="V853" s="58" t="s">
        <v>4241</v>
      </c>
      <c r="W853" s="96" cm="1">
        <f t="array" ref="W85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53" s="96" cm="1">
        <f t="array" ref="X85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685.9</v>
      </c>
      <c r="Y853" s="67"/>
      <c r="Z853" s="158"/>
      <c r="AA853" s="58" t="s">
        <v>81</v>
      </c>
      <c r="AB853" s="58"/>
      <c r="AC853" s="428" t="s">
        <v>66</v>
      </c>
      <c r="AD853" s="116" t="s">
        <v>188</v>
      </c>
      <c r="AE853" s="116" t="s">
        <v>4206</v>
      </c>
      <c r="AF853" s="130">
        <v>45793</v>
      </c>
      <c r="AG853" s="116" t="str">
        <f>IF(Z853="","Sem informação", IF(Z853&lt;=AF853, "Dentro do prazo", "Fora do prazo"))</f>
        <v>Sem informação</v>
      </c>
      <c r="AH853" s="58"/>
      <c r="AJ853" s="58" t="s">
        <v>138</v>
      </c>
      <c r="AK853" s="58" t="s">
        <v>138</v>
      </c>
      <c r="AL853" s="58" t="s">
        <v>69</v>
      </c>
      <c r="AM853" s="58" t="s">
        <v>69</v>
      </c>
      <c r="AN853" s="58" t="s">
        <v>69</v>
      </c>
      <c r="AO853" s="169" t="s">
        <v>4207</v>
      </c>
      <c r="AP853" s="143">
        <v>-21</v>
      </c>
      <c r="AQ853" s="58" t="str">
        <f>IF(YEAR(CONTRATOS[[#This Row],[TÉRMINO]])=2024,INT((MONTH(CONTRATOS[[#This Row],[TÉRMINO]])+2)/3),"")</f>
        <v/>
      </c>
      <c r="AR853" s="58"/>
      <c r="AS853" s="58" t="str">
        <f ca="1">IF(TODAY()-AB853&gt;365,"Iniciar Processo de Reajuste","Aguardar anualidade")</f>
        <v>Iniciar Processo de Reajuste</v>
      </c>
      <c r="AT853" s="58" t="s">
        <v>4242</v>
      </c>
      <c r="AU853" s="58"/>
      <c r="AV853" s="58" t="str" cm="1">
        <f t="array" ref="AV853">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53" s="57" t="str">
        <f>IF(CONTRATOS[[#This Row],[FISCAL DEMANDANTE]]="sem indicação",CONTRATOS[[#This Row],[FISCAL TECNICO]],CONTRATOS[[#This Row],[FISCAL DEMANDANTE]])</f>
        <v>Jose Nasareno de Macedo Silva</v>
      </c>
      <c r="AX853" s="540" cm="1">
        <f t="array" ref="AX85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53" s="58" t="str">
        <f>_xlfn.CONCAT(CONTRATOS[[#This Row],[ARP ou CONTRATO]],CONTRATOS[[#This Row],[N°ANO]])</f>
        <v>CONTRATO077/2025</v>
      </c>
      <c r="AZ853" s="293" t="str">
        <f>IF(ISNUMBER(FIND("8.666",AA853)),
"Nos termos da Portaria n° 3.615/2021-GP, a prorrogação de contratos administrativos deverá ser instaurada com antecedência mínima de 60 (sessenta) dias do término da vigência, mediante envio do respectivo expediente à SEADM, via SEI.",
IF(ISNUMBER(FIND("14.133",AA853)),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53" s="556"/>
    </row>
    <row r="854" spans="1:53" ht="64.5" customHeight="1">
      <c r="A854" s="58" t="s">
        <v>52</v>
      </c>
      <c r="B854" s="57" t="s">
        <v>1759</v>
      </c>
      <c r="C854" s="58">
        <v>2025</v>
      </c>
      <c r="D854" s="57" t="s">
        <v>4243</v>
      </c>
      <c r="E854" s="58" t="s">
        <v>4244</v>
      </c>
      <c r="F854" s="59" t="s">
        <v>3558</v>
      </c>
      <c r="G854" s="57" t="s">
        <v>1658</v>
      </c>
      <c r="H854" s="58" t="s">
        <v>132</v>
      </c>
      <c r="I854" s="60" t="s">
        <v>133</v>
      </c>
      <c r="J854" s="61">
        <v>45853</v>
      </c>
      <c r="K854" s="62">
        <v>45853</v>
      </c>
      <c r="L854" s="61">
        <v>45853</v>
      </c>
      <c r="M854" s="63" t="s">
        <v>4214</v>
      </c>
      <c r="N854" s="115" t="s">
        <v>4214</v>
      </c>
      <c r="O854" s="62" t="str">
        <f ca="1">IF(ISBLANK(L854),"-",IF(ISNUMBER(L854),IF(L854&lt;TODAY(),"EXPIRADO",L854-TODAY()),"INDETERMINADO"))</f>
        <v>EXPIRADO</v>
      </c>
      <c r="P854" s="64" t="str">
        <f ca="1">IF(O854="EXPIRADO","EXPIRADO",(IF(O854&lt;=30,"INFERIOR A 30 DIAS",(IF(O854&lt;=60,"INFERIOR A 60 DIAS",(IF(O854&lt;=90,"INFERIOR A 90 DIAS",(IF(O854&lt;=120,"INFERIOR A 120 DIAS",(IF(O854&lt;150,"INFERIOR A 150 DIAS",(IF(O854=150,"150 DIAS","SUPERIOR A 150 DIAS")))))))))))))</f>
        <v>EXPIRADO</v>
      </c>
      <c r="Q854" s="62" t="str">
        <f ca="1">IF(L854="","VIGENTE",IF(L854&gt;=TODAY(),"VIGENTE","EXPIRADO"))</f>
        <v>EXPIRADO</v>
      </c>
      <c r="R854" s="72">
        <v>3218.12</v>
      </c>
      <c r="S854" s="65" t="s">
        <v>3303</v>
      </c>
      <c r="T854" s="66">
        <f>IF(LEFT(AY854,3)="ARP",
    0,
    IFERROR(VLOOKUP(AY854,'M.11 Contratos execução'!A:V,17,FALSE),0)
)</f>
        <v>0</v>
      </c>
      <c r="U854" s="58" t="s">
        <v>78</v>
      </c>
      <c r="V854" s="58" t="s">
        <v>4245</v>
      </c>
      <c r="W854" s="96" cm="1">
        <f t="array" ref="W85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54" s="96" cm="1">
        <f t="array" ref="X85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3218.12</v>
      </c>
      <c r="Y854" s="67"/>
      <c r="Z854" s="158"/>
      <c r="AA854" s="58" t="s">
        <v>81</v>
      </c>
      <c r="AB854" s="58"/>
      <c r="AC854" s="429" t="s">
        <v>66</v>
      </c>
      <c r="AD854" s="116" t="s">
        <v>188</v>
      </c>
      <c r="AE854" s="116" t="s">
        <v>4206</v>
      </c>
      <c r="AF854" s="130">
        <v>45793</v>
      </c>
      <c r="AG854" s="116" t="str">
        <f>IF(Z854="","Sem informação", IF(Z854&lt;=AF854, "Dentro do prazo", "Fora do prazo"))</f>
        <v>Sem informação</v>
      </c>
      <c r="AH854" s="58"/>
      <c r="AJ854" s="58" t="s">
        <v>138</v>
      </c>
      <c r="AK854" s="58" t="s">
        <v>138</v>
      </c>
      <c r="AL854" s="58" t="s">
        <v>69</v>
      </c>
      <c r="AM854" s="58" t="s">
        <v>69</v>
      </c>
      <c r="AN854" s="58" t="s">
        <v>69</v>
      </c>
      <c r="AO854" s="169" t="s">
        <v>4207</v>
      </c>
      <c r="AP854" s="143">
        <v>-21</v>
      </c>
      <c r="AQ854" s="58" t="str">
        <f>IF(YEAR(CONTRATOS[[#This Row],[TÉRMINO]])=2024,INT((MONTH(CONTRATOS[[#This Row],[TÉRMINO]])+2)/3),"")</f>
        <v/>
      </c>
      <c r="AR854" s="58"/>
      <c r="AS854" s="58" t="str">
        <f ca="1">IF(TODAY()-AB854&gt;365,"Iniciar Processo de Reajuste","Aguardar anualidade")</f>
        <v>Iniciar Processo de Reajuste</v>
      </c>
      <c r="AT854" s="58" t="s">
        <v>4246</v>
      </c>
      <c r="AU854" s="58"/>
      <c r="AV854" s="58" t="str" cm="1">
        <f t="array" ref="AV854">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54" s="57" t="str">
        <f>IF(CONTRATOS[[#This Row],[FISCAL DEMANDANTE]]="sem indicação",CONTRATOS[[#This Row],[FISCAL TECNICO]],CONTRATOS[[#This Row],[FISCAL DEMANDANTE]])</f>
        <v>Jose Nasareno de Macedo Silva</v>
      </c>
      <c r="AX854" s="540" cm="1">
        <f t="array" ref="AX85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54" s="58" t="str">
        <f>_xlfn.CONCAT(CONTRATOS[[#This Row],[ARP ou CONTRATO]],CONTRATOS[[#This Row],[N°ANO]])</f>
        <v>CONTRATO078/2025</v>
      </c>
      <c r="AZ854" s="293" t="str">
        <f>IF(ISNUMBER(FIND("8.666",AA854)),
"Nos termos da Portaria n° 3.615/2021-GP, a prorrogação de contratos administrativos deverá ser instaurada com antecedência mínima de 60 (sessenta) dias do término da vigência, mediante envio do respectivo expediente à SEADM, via SEI.",
IF(ISNUMBER(FIND("14.133",AA854)),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54" s="556"/>
    </row>
    <row r="855" spans="1:53" ht="84.75" customHeight="1">
      <c r="A855" s="58" t="s">
        <v>52</v>
      </c>
      <c r="B855" s="57" t="s">
        <v>3746</v>
      </c>
      <c r="C855" s="58">
        <v>2025</v>
      </c>
      <c r="D855" s="57" t="s">
        <v>4247</v>
      </c>
      <c r="E855" s="58" t="s">
        <v>4248</v>
      </c>
      <c r="F855" s="59" t="s">
        <v>3558</v>
      </c>
      <c r="G855" s="57" t="s">
        <v>1658</v>
      </c>
      <c r="H855" s="58" t="s">
        <v>132</v>
      </c>
      <c r="I855" s="60" t="s">
        <v>133</v>
      </c>
      <c r="J855" s="61">
        <v>45854</v>
      </c>
      <c r="K855" s="62">
        <v>45854</v>
      </c>
      <c r="L855" s="61">
        <v>45854</v>
      </c>
      <c r="M855" s="63" t="s">
        <v>4214</v>
      </c>
      <c r="N855" s="115" t="s">
        <v>4214</v>
      </c>
      <c r="O855" s="62" t="str">
        <f ca="1">IF(ISBLANK(L855),"-",IF(ISNUMBER(L855),IF(L855&lt;TODAY(),"EXPIRADO",L855-TODAY()),"INDETERMINADO"))</f>
        <v>EXPIRADO</v>
      </c>
      <c r="P855" s="64" t="str">
        <f ca="1">IF(O855="EXPIRADO","EXPIRADO",(IF(O855&lt;=30,"INFERIOR A 30 DIAS",(IF(O855&lt;=60,"INFERIOR A 60 DIAS",(IF(O855&lt;=90,"INFERIOR A 90 DIAS",(IF(O855&lt;=120,"INFERIOR A 120 DIAS",(IF(O855&lt;150,"INFERIOR A 150 DIAS",(IF(O855=150,"150 DIAS","SUPERIOR A 150 DIAS")))))))))))))</f>
        <v>EXPIRADO</v>
      </c>
      <c r="Q855" s="62" t="str">
        <f ca="1">IF(L855="","VIGENTE",IF(L855&gt;=TODAY(),"VIGENTE","EXPIRADO"))</f>
        <v>EXPIRADO</v>
      </c>
      <c r="R855" s="72">
        <v>3536.97</v>
      </c>
      <c r="S855" s="65" t="s">
        <v>3303</v>
      </c>
      <c r="T855" s="66">
        <f>IF(LEFT(AY855,3)="ARP",
    0,
    IFERROR(VLOOKUP(AY855,'M.11 Contratos execução'!A:V,17,FALSE),0)
)</f>
        <v>0</v>
      </c>
      <c r="U855" s="58" t="s">
        <v>78</v>
      </c>
      <c r="V855" s="58" t="s">
        <v>4249</v>
      </c>
      <c r="W855" s="96" cm="1">
        <f t="array" ref="W85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55" s="96" cm="1">
        <f t="array" ref="X85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3536.97</v>
      </c>
      <c r="Y855" s="67"/>
      <c r="Z855" s="158"/>
      <c r="AA855" s="58" t="s">
        <v>81</v>
      </c>
      <c r="AB855" s="58"/>
      <c r="AC855" s="428" t="s">
        <v>66</v>
      </c>
      <c r="AD855" s="116" t="s">
        <v>188</v>
      </c>
      <c r="AE855" s="116" t="s">
        <v>4206</v>
      </c>
      <c r="AF855" s="130">
        <v>45794</v>
      </c>
      <c r="AG855" s="116" t="str">
        <f>IF(Z855="","Sem informação", IF(Z855&lt;=AF855, "Dentro do prazo", "Fora do prazo"))</f>
        <v>Sem informação</v>
      </c>
      <c r="AH855" s="58"/>
      <c r="AJ855" s="58" t="s">
        <v>138</v>
      </c>
      <c r="AK855" s="58" t="s">
        <v>138</v>
      </c>
      <c r="AL855" s="58" t="s">
        <v>69</v>
      </c>
      <c r="AM855" s="58" t="s">
        <v>69</v>
      </c>
      <c r="AN855" s="58" t="s">
        <v>69</v>
      </c>
      <c r="AO855" s="434" t="s">
        <v>4207</v>
      </c>
      <c r="AP855" s="143">
        <v>-20</v>
      </c>
      <c r="AQ855" s="58" t="str">
        <f>IF(YEAR(CONTRATOS[[#This Row],[TÉRMINO]])=2024,INT((MONTH(CONTRATOS[[#This Row],[TÉRMINO]])+2)/3),"")</f>
        <v/>
      </c>
      <c r="AR855" s="58"/>
      <c r="AS855" s="58" t="str">
        <f ca="1">IF(TODAY()-AB855&gt;365,"Iniciar Processo de Reajuste","Aguardar anualidade")</f>
        <v>Iniciar Processo de Reajuste</v>
      </c>
      <c r="AT855" s="58" t="s">
        <v>4250</v>
      </c>
      <c r="AU855" s="58"/>
      <c r="AV855" s="58" t="str" cm="1">
        <f t="array" ref="AV855">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55" s="57" t="str">
        <f>IF(CONTRATOS[[#This Row],[FISCAL DEMANDANTE]]="sem indicação",CONTRATOS[[#This Row],[FISCAL TECNICO]],CONTRATOS[[#This Row],[FISCAL DEMANDANTE]])</f>
        <v>Jose Nasareno de Macedo Silva</v>
      </c>
      <c r="AX855" s="540" cm="1">
        <f t="array" ref="AX85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55" s="58" t="str">
        <f>_xlfn.CONCAT(CONTRATOS[[#This Row],[ARP ou CONTRATO]],CONTRATOS[[#This Row],[N°ANO]])</f>
        <v>CONTRATO079/2025</v>
      </c>
      <c r="AZ855" s="293" t="str">
        <f>IF(ISNUMBER(FIND("8.666",AA855)),
"Nos termos da Portaria n° 3.615/2021-GP, a prorrogação de contratos administrativos deverá ser instaurada com antecedência mínima de 60 (sessenta) dias do término da vigência, mediante envio do respectivo expediente à SEADM, via SEI.",
IF(ISNUMBER(FIND("14.133",AA855)),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55" s="556"/>
    </row>
    <row r="856" spans="1:53" ht="60">
      <c r="A856" s="58" t="s">
        <v>52</v>
      </c>
      <c r="B856" s="57" t="s">
        <v>829</v>
      </c>
      <c r="C856" s="58">
        <v>2025</v>
      </c>
      <c r="D856" s="57" t="s">
        <v>4251</v>
      </c>
      <c r="E856" s="58" t="s">
        <v>4252</v>
      </c>
      <c r="F856" s="59" t="s">
        <v>3558</v>
      </c>
      <c r="G856" s="57" t="s">
        <v>1658</v>
      </c>
      <c r="H856" s="58" t="s">
        <v>132</v>
      </c>
      <c r="I856" s="60" t="s">
        <v>133</v>
      </c>
      <c r="J856" s="61">
        <v>45862</v>
      </c>
      <c r="K856" s="62" t="str">
        <f>TEXT(J856,"DD/MM/AA")</f>
        <v>24/07/25</v>
      </c>
      <c r="L856" s="61">
        <v>45862</v>
      </c>
      <c r="M856" s="63" t="s">
        <v>184</v>
      </c>
      <c r="N856" s="115" t="s">
        <v>185</v>
      </c>
      <c r="O856" s="62" t="str">
        <f ca="1">IF(ISBLANK(L856),"-",IF(ISNUMBER(L856),IF(L856&lt;TODAY(),"EXPIRADO",L856-TODAY()),"INDETERMINADO"))</f>
        <v>EXPIRADO</v>
      </c>
      <c r="P856" s="64" t="str">
        <f ca="1">IF(O856="EXPIRADO","EXPIRADO",(IF(O856&lt;=30,"INFERIOR A 30 DIAS",(IF(O856&lt;=60,"INFERIOR A 60 DIAS",(IF(O856&lt;=90,"INFERIOR A 90 DIAS",(IF(O856&lt;=120,"INFERIOR A 120 DIAS",(IF(O856&lt;150,"INFERIOR A 150 DIAS",(IF(O856=150,"150 DIAS","SUPERIOR A 150 DIAS")))))))))))))</f>
        <v>EXPIRADO</v>
      </c>
      <c r="Q856" s="62" t="str">
        <f ca="1">IF(L856="","VIGENTE",IF(L856&gt;=TODAY(),"VIGENTE","EXPIRADO"))</f>
        <v>EXPIRADO</v>
      </c>
      <c r="R856" s="72">
        <v>9951.44</v>
      </c>
      <c r="S856" s="65" t="s">
        <v>60</v>
      </c>
      <c r="T856" s="66">
        <f>IF(LEFT(AY856,3)="ARP",
    0,
    IFERROR(VLOOKUP(AY856,'M.11 Contratos execução'!A:V,17,FALSE),0)
)</f>
        <v>0</v>
      </c>
      <c r="U856" s="58" t="s">
        <v>78</v>
      </c>
      <c r="V856" s="58" t="s">
        <v>4253</v>
      </c>
      <c r="W856" s="96" cm="1">
        <f t="array" ref="W85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56" s="96" cm="1">
        <f t="array" ref="X85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9951.44</v>
      </c>
      <c r="Y856" s="67"/>
      <c r="Z856" s="158"/>
      <c r="AA856" s="58" t="s">
        <v>81</v>
      </c>
      <c r="AB856" s="58"/>
      <c r="AC856" s="430" t="s">
        <v>66</v>
      </c>
      <c r="AD856" s="116" t="s">
        <v>188</v>
      </c>
      <c r="AE856" s="116" t="s">
        <v>4254</v>
      </c>
      <c r="AF856" s="130" t="s">
        <v>4255</v>
      </c>
      <c r="AG856" s="116" t="str">
        <f>IF(Z856="","Sem informação", IF(Z856&lt;=AF856, "Dentro do prazo", "Fora do prazo"))</f>
        <v>Sem informação</v>
      </c>
      <c r="AH856" s="58"/>
      <c r="AJ856" s="58" t="s">
        <v>138</v>
      </c>
      <c r="AK856" s="58" t="s">
        <v>138</v>
      </c>
      <c r="AL856" s="58" t="s">
        <v>69</v>
      </c>
      <c r="AM856" s="58" t="s">
        <v>69</v>
      </c>
      <c r="AN856" s="58" t="s">
        <v>69</v>
      </c>
      <c r="AO856" s="169" t="s">
        <v>4207</v>
      </c>
      <c r="AP856" s="143">
        <v>-45874</v>
      </c>
      <c r="AQ856" s="58" t="str">
        <f>IF(YEAR(CONTRATOS[[#This Row],[TÉRMINO]])=2024,INT((MONTH(CONTRATOS[[#This Row],[TÉRMINO]])+2)/3),"")</f>
        <v/>
      </c>
      <c r="AR856" s="58"/>
      <c r="AS856" s="58" t="str">
        <f ca="1">IF(TODAY()-AB856&gt;365,"Iniciar Processo de Reajuste","Aguardar anualidade")</f>
        <v>Iniciar Processo de Reajuste</v>
      </c>
      <c r="AT856" s="58" t="s">
        <v>4256</v>
      </c>
      <c r="AU856" s="58"/>
      <c r="AV856" s="58" t="str" cm="1">
        <f t="array" ref="AV856">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56" s="57" t="str">
        <f>IF(CONTRATOS[[#This Row],[FISCAL DEMANDANTE]]="sem indicação",CONTRATOS[[#This Row],[FISCAL TECNICO]],CONTRATOS[[#This Row],[FISCAL DEMANDANTE]])</f>
        <v>Jose Nasareno de Macedo Silva</v>
      </c>
      <c r="AX856" s="540" cm="1">
        <f t="array" ref="AX85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56" s="58" t="str">
        <f>_xlfn.CONCAT(CONTRATOS[[#This Row],[ARP ou CONTRATO]],CONTRATOS[[#This Row],[N°ANO]])</f>
        <v>CONTRATO081/2025</v>
      </c>
      <c r="AZ856" s="293" t="str">
        <f>IF(ISNUMBER(FIND("8.666",AA856)),
"Nos termos da Portaria n° 3.615/2021-GP, a prorrogação de contratos administrativos deverá ser instaurada com antecedência mínima de 60 (sessenta) dias do término da vigência, mediante envio do respectivo expediente à SEADM, via SEI.",
IF(ISNUMBER(FIND("14.133",AA856)),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c r="BA856" s="556"/>
    </row>
    <row r="857" spans="1:53" ht="72">
      <c r="A857" s="58" t="s">
        <v>52</v>
      </c>
      <c r="B857" s="57" t="s">
        <v>1423</v>
      </c>
      <c r="C857" s="58">
        <v>2025</v>
      </c>
      <c r="D857" s="57" t="s">
        <v>4257</v>
      </c>
      <c r="E857" s="58" t="s">
        <v>4258</v>
      </c>
      <c r="F857" s="59" t="s">
        <v>3558</v>
      </c>
      <c r="G857" s="57" t="s">
        <v>1658</v>
      </c>
      <c r="H857" s="58" t="s">
        <v>132</v>
      </c>
      <c r="I857" s="60" t="s">
        <v>133</v>
      </c>
      <c r="J857" s="61">
        <v>45855</v>
      </c>
      <c r="K857" s="62">
        <v>45855</v>
      </c>
      <c r="L857" s="61">
        <v>45855</v>
      </c>
      <c r="M857" s="63" t="s">
        <v>4214</v>
      </c>
      <c r="N857" s="115" t="s">
        <v>4214</v>
      </c>
      <c r="O857" s="62" t="str">
        <f ca="1">IF(ISBLANK(L857),"-",IF(ISNUMBER(L857),IF(L857&lt;TODAY(),"EXPIRADO",L857-TODAY()),"INDETERMINADO"))</f>
        <v>EXPIRADO</v>
      </c>
      <c r="P857" s="64" t="str">
        <f ca="1">IF(O857="EXPIRADO","EXPIRADO",(IF(O857&lt;=30,"INFERIOR A 30 DIAS",(IF(O857&lt;=60,"INFERIOR A 60 DIAS",(IF(O857&lt;=90,"INFERIOR A 90 DIAS",(IF(O857&lt;=120,"INFERIOR A 120 DIAS",(IF(O857&lt;150,"INFERIOR A 150 DIAS",(IF(O857=150,"150 DIAS","SUPERIOR A 150 DIAS")))))))))))))</f>
        <v>EXPIRADO</v>
      </c>
      <c r="Q857" s="62" t="str">
        <f ca="1">IF(L857="","VIGENTE",IF(L857&gt;=TODAY(),"VIGENTE","EXPIRADO"))</f>
        <v>EXPIRADO</v>
      </c>
      <c r="R857" s="72">
        <v>2857.44</v>
      </c>
      <c r="S857" s="65" t="s">
        <v>3303</v>
      </c>
      <c r="T857" s="66">
        <f>IF(LEFT(AY857,3)="ARP",
    0,
    IFERROR(VLOOKUP(AY857,'M.11 Contratos execução'!A:V,17,FALSE),0)
)</f>
        <v>0</v>
      </c>
      <c r="U857" s="58" t="s">
        <v>78</v>
      </c>
      <c r="V857" s="58" t="s">
        <v>4259</v>
      </c>
      <c r="W857" s="96" cm="1">
        <f t="array" ref="W85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57" s="96" cm="1">
        <f t="array" ref="X85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2857.44</v>
      </c>
      <c r="Y857" s="67"/>
      <c r="Z857" s="158"/>
      <c r="AA857" s="58" t="s">
        <v>81</v>
      </c>
      <c r="AB857" s="58"/>
      <c r="AC857" s="429" t="s">
        <v>66</v>
      </c>
      <c r="AD857" s="116" t="s">
        <v>188</v>
      </c>
      <c r="AE857" s="116" t="s">
        <v>4206</v>
      </c>
      <c r="AF857" s="130">
        <v>45795</v>
      </c>
      <c r="AG857" s="116" t="str">
        <f>IF(Z857="","Sem informação", IF(Z857&lt;=AF857, "Dentro do prazo", "Fora do prazo"))</f>
        <v>Sem informação</v>
      </c>
      <c r="AH857" s="58"/>
      <c r="AJ857" s="58" t="s">
        <v>138</v>
      </c>
      <c r="AK857" s="58" t="s">
        <v>138</v>
      </c>
      <c r="AL857" s="58" t="s">
        <v>69</v>
      </c>
      <c r="AM857" s="58" t="s">
        <v>69</v>
      </c>
      <c r="AN857" s="58" t="s">
        <v>69</v>
      </c>
      <c r="AO857" s="169" t="s">
        <v>4207</v>
      </c>
      <c r="AP857" s="143">
        <v>-19</v>
      </c>
      <c r="AQ857" s="58" t="str">
        <f>IF(YEAR(CONTRATOS[[#This Row],[TÉRMINO]])=2024,INT((MONTH(CONTRATOS[[#This Row],[TÉRMINO]])+2)/3),"")</f>
        <v/>
      </c>
      <c r="AR857" s="58"/>
      <c r="AS857" s="58" t="str">
        <f ca="1">IF(TODAY()-AB857&gt;365,"Iniciar Processo de Reajuste","Aguardar anualidade")</f>
        <v>Iniciar Processo de Reajuste</v>
      </c>
      <c r="AT857" s="58" t="s">
        <v>4260</v>
      </c>
      <c r="AU857" s="58"/>
      <c r="AV857" s="58" t="str" cm="1">
        <f t="array" ref="AV857">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57" s="57" t="str">
        <f>IF(CONTRATOS[[#This Row],[FISCAL DEMANDANTE]]="sem indicação",CONTRATOS[[#This Row],[FISCAL TECNICO]],CONTRATOS[[#This Row],[FISCAL DEMANDANTE]])</f>
        <v>Jose Nasareno de Macedo Silva</v>
      </c>
      <c r="AX857" s="540" cm="1">
        <f t="array" ref="AX85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57" s="58" t="str">
        <f>_xlfn.CONCAT(CONTRATOS[[#This Row],[ARP ou CONTRATO]],CONTRATOS[[#This Row],[N°ANO]])</f>
        <v>CONTRATO082/2025</v>
      </c>
      <c r="AZ857" s="293" t="str">
        <f>IF(ISNUMBER(FIND("8.666",AA857)),
"Nos termos da Portaria n° 3.615/2021-GP, a prorrogação de contratos administrativos deverá ser instaurada com antecedência mínima de 60 (sessenta) dias do término da vigência, mediante envio do respectivo expediente à SEADM, via SEI.",
IF(ISNUMBER(FIND("14.133",AA857)),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58" spans="1:53" ht="60">
      <c r="A858" s="58" t="s">
        <v>52</v>
      </c>
      <c r="B858" s="57" t="s">
        <v>630</v>
      </c>
      <c r="C858" s="58">
        <v>2025</v>
      </c>
      <c r="D858" s="57" t="s">
        <v>4261</v>
      </c>
      <c r="E858" s="58" t="s">
        <v>3310</v>
      </c>
      <c r="F858" s="59" t="s">
        <v>3558</v>
      </c>
      <c r="G858" s="57" t="s">
        <v>1658</v>
      </c>
      <c r="H858" s="58" t="s">
        <v>132</v>
      </c>
      <c r="I858" s="60" t="s">
        <v>133</v>
      </c>
      <c r="J858" s="61">
        <v>45883</v>
      </c>
      <c r="K858" s="62" t="str">
        <f>TEXT(J858,"DD/MM/AA")</f>
        <v>14/08/25</v>
      </c>
      <c r="L858" s="61">
        <v>45883</v>
      </c>
      <c r="M858" s="63" t="str">
        <f>TEXT(L858,"DD/MM/AA")</f>
        <v>14/08/25</v>
      </c>
      <c r="N858" s="115">
        <f>_xlfn.DAYS(CONTRATOS[[#This Row],[TÉRMINO]],CONTRATOS[[#This Row],[INÍCIO]])</f>
        <v>0</v>
      </c>
      <c r="O858" s="62" t="str">
        <f ca="1">IF(ISBLANK(CONTRATOS[[#This Row],[TÉRMINO]]),"-",IF(ISNUMBER(CONTRATOS[[#This Row],[TÉRMINO]]),IF(CONTRATOS[[#This Row],[TÉRMINO]]&lt;TODAY(),"EXPIRADO",CONTRATOS[[#This Row],[TÉRMINO]]-TODAY()),"INDETERMINADO"))</f>
        <v>EXPIRADO</v>
      </c>
      <c r="P858" s="64" t="str">
        <f ca="1">IF(O858="EXPIRADO","EXPIRADO",(IF(O858&lt;=30,"INFERIOR A 30 DIAS",(IF(O858&lt;=60,"INFERIOR A 60 DIAS",(IF(O858&lt;=90,"INFERIOR A 90 DIAS",(IF(O858&lt;=120,"INFERIOR A 120 DIAS",(IF(O858&lt;150,"INFERIOR A 150 DIAS",(IF(O858=150,"150 DIAS","SUPERIOR A 150 DIAS")))))))))))))</f>
        <v>EXPIRADO</v>
      </c>
      <c r="Q858" s="62" t="str">
        <f ca="1">IF(CONTRATOS[[#This Row],[TÉRMINO]]="","VIGENTE",IF(CONTRATOS[[#This Row],[TÉRMINO]]&gt;=TODAY(),"VIGENTE","EXPIRADO"))</f>
        <v>EXPIRADO</v>
      </c>
      <c r="R858" s="293">
        <v>3306.26</v>
      </c>
      <c r="S858" s="65" t="s">
        <v>3303</v>
      </c>
      <c r="T858" s="66">
        <f>IF(LEFT(AY858,3)="ARP",
    0,
    IFERROR(VLOOKUP(AY858,'M.11 Contratos execução'!A:V,17,FALSE),0)
)</f>
        <v>0</v>
      </c>
      <c r="U858" s="58" t="s">
        <v>78</v>
      </c>
      <c r="V858" s="167" t="s">
        <v>4262</v>
      </c>
      <c r="W858" s="96" cm="1">
        <f t="array" ref="W85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58" s="96" cm="1">
        <f t="array" ref="X85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3306.26</v>
      </c>
      <c r="Y858" s="67"/>
      <c r="Z858" s="158"/>
      <c r="AA858" s="58" t="s">
        <v>81</v>
      </c>
      <c r="AB858" s="58"/>
      <c r="AC858" s="58" t="s">
        <v>66</v>
      </c>
      <c r="AD858" s="168" t="str">
        <f>IF(CONTRATOS[[#This Row],[DIAS_CONTRATO]]&lt;=1800,"PRAZO LEGAL",IF(CONTRATOS[[#This Row],[DIAS_CONTRATO]]&lt;=2130,"EXCEPCIONAL","EMERGENCIAL"))</f>
        <v>PRAZO LEGAL</v>
      </c>
      <c r="AE858" s="116" t="str">
        <f>YEAR(L858) &amp; " - " &amp; IF(MONTH(L858)&lt;=3, "1º Trimestre", IF(MONTH(L858)&lt;=6, "2º Trimestre", IF(MONTH(L858)&lt;=9, "3º Trimestre", IF(MONTH(L858)&lt;=12, "4º Trimestre"))))</f>
        <v>2025 - 3º Trimestre</v>
      </c>
      <c r="AF858" s="130">
        <f>CONTRATOS[[#This Row],[TÉRMINO]]-60</f>
        <v>45823</v>
      </c>
      <c r="AG858" s="116" t="str">
        <f>IF(Z858="","Sem informação", IF(Z858&lt;=AF858, "Dentro do prazo", "Fora do prazo"))</f>
        <v>Sem informação</v>
      </c>
      <c r="AH858" s="58"/>
      <c r="AJ858" s="58" t="s">
        <v>138</v>
      </c>
      <c r="AK858" s="58" t="s">
        <v>138</v>
      </c>
      <c r="AL858" s="58" t="s">
        <v>69</v>
      </c>
      <c r="AM858" s="58" t="s">
        <v>69</v>
      </c>
      <c r="AN858" s="58" t="s">
        <v>69</v>
      </c>
      <c r="AO858" s="169" t="s">
        <v>4207</v>
      </c>
      <c r="AP858" s="143">
        <f ca="1">CONTRATOS[[#This Row],[TÉRMINO]]-TODAY()</f>
        <v>-291</v>
      </c>
      <c r="AQ858" s="58" t="str">
        <f>IF(YEAR(CONTRATOS[[#This Row],[TÉRMINO]])=2024,INT((MONTH(CONTRATOS[[#This Row],[TÉRMINO]])+2)/3),"")</f>
        <v/>
      </c>
      <c r="AR858" s="58"/>
      <c r="AS858" s="58" t="str">
        <f ca="1">IF(TODAY()-AB858&gt;365,"Iniciar Processo de Reajuste","Aguardar anualidade")</f>
        <v>Iniciar Processo de Reajuste</v>
      </c>
      <c r="AT858" s="58" t="str">
        <f>_xlfn.CONCAT(TEXT(B858,"000"),"/",C858)</f>
        <v>047/2025</v>
      </c>
      <c r="AU858" s="58"/>
      <c r="AV858" s="57" t="str" cm="1">
        <f t="array" ref="AV858">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58" s="57" t="str">
        <f>IF(CONTRATOS[[#This Row],[FISCAL DEMANDANTE]]="sem indicação",CONTRATOS[[#This Row],[FISCAL TECNICO]],CONTRATOS[[#This Row],[FISCAL DEMANDANTE]])</f>
        <v>Jose Nasareno de Macedo Silva</v>
      </c>
      <c r="AX858" s="540" cm="1">
        <f t="array" ref="AX85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58" s="58" t="str">
        <f>_xlfn.CONCAT(CONTRATOS[[#This Row],[ARP ou CONTRATO]],CONTRATOS[[#This Row],[N°ANO]])</f>
        <v>CONTRATO047/2025</v>
      </c>
      <c r="AZ858" s="293" t="str">
        <f>IF(ISNUMBER(FIND("8.666",AA858)),
"Nos termos da Portaria n° 3.615/2021-GP, a prorrogação de contratos administrativos deverá ser instaurada com antecedência mínima de 60 (sessenta) dias do término da vigência, mediante envio do respectivo expediente à SEADM, via SEI.",
IF(ISNUMBER(FIND("14.133",AA858)),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59" spans="1:53" ht="60">
      <c r="A859" s="58" t="s">
        <v>52</v>
      </c>
      <c r="B859" s="57" t="s">
        <v>881</v>
      </c>
      <c r="C859" s="58">
        <v>2025</v>
      </c>
      <c r="D859" s="58" t="s">
        <v>4263</v>
      </c>
      <c r="E859" s="58" t="s">
        <v>4264</v>
      </c>
      <c r="F859" s="421" t="s">
        <v>3558</v>
      </c>
      <c r="G859" s="57" t="s">
        <v>1658</v>
      </c>
      <c r="H859" s="58" t="s">
        <v>132</v>
      </c>
      <c r="I859" s="60" t="s">
        <v>133</v>
      </c>
      <c r="J859" s="61">
        <v>45888</v>
      </c>
      <c r="K859" s="62" t="str">
        <f>TEXT(J859,"DD/MM/AA")</f>
        <v>19/08/25</v>
      </c>
      <c r="L859" s="61">
        <v>45888</v>
      </c>
      <c r="M859" s="63" t="str">
        <f>TEXT(L859,"DD/MM/AA")</f>
        <v>19/08/25</v>
      </c>
      <c r="N859" s="115">
        <f>_xlfn.DAYS(CONTRATOS[[#This Row],[TÉRMINO]],CONTRATOS[[#This Row],[INÍCIO]])</f>
        <v>0</v>
      </c>
      <c r="O859" s="62" t="str">
        <f ca="1">IF(ISBLANK(CONTRATOS[[#This Row],[TÉRMINO]]),"-",IF(ISNUMBER(CONTRATOS[[#This Row],[TÉRMINO]]),IF(CONTRATOS[[#This Row],[TÉRMINO]]&lt;TODAY(),"EXPIRADO",CONTRATOS[[#This Row],[TÉRMINO]]-TODAY()),"INDETERMINADO"))</f>
        <v>EXPIRADO</v>
      </c>
      <c r="P859" s="64" t="str">
        <f ca="1">IF(O859="EXPIRADO","EXPIRADO",(IF(O859&lt;=30,"INFERIOR A 30 DIAS",(IF(O859&lt;=60,"INFERIOR A 60 DIAS",(IF(O859&lt;=90,"INFERIOR A 90 DIAS",(IF(O859&lt;=120,"INFERIOR A 120 DIAS",(IF(O859&lt;150,"INFERIOR A 150 DIAS",(IF(O859=150,"150 DIAS","SUPERIOR A 150 DIAS")))))))))))))</f>
        <v>EXPIRADO</v>
      </c>
      <c r="Q859" s="62" t="str">
        <f ca="1">IF(CONTRATOS[[#This Row],[TÉRMINO]]="","VIGENTE",IF(CONTRATOS[[#This Row],[TÉRMINO]]&gt;=TODAY(),"VIGENTE","EXPIRADO"))</f>
        <v>EXPIRADO</v>
      </c>
      <c r="R859" s="293">
        <v>6727.17</v>
      </c>
      <c r="S859" s="71" t="s">
        <v>3303</v>
      </c>
      <c r="T859" s="66">
        <f>IF(LEFT(AY859,3)="ARP",
    0,
    IFERROR(VLOOKUP(AY859,'M.11 Contratos execução'!A:V,17,FALSE),0)
)</f>
        <v>0</v>
      </c>
      <c r="U859" s="58" t="s">
        <v>78</v>
      </c>
      <c r="V859" s="167" t="s">
        <v>4265</v>
      </c>
      <c r="W859" s="96" cm="1">
        <f t="array" ref="W85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59" s="96" cm="1">
        <f t="array" ref="X85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6727.17</v>
      </c>
      <c r="Y859" s="67"/>
      <c r="Z859" s="158"/>
      <c r="AA859" s="215" t="s">
        <v>81</v>
      </c>
      <c r="AB859" s="58"/>
      <c r="AC859" s="58"/>
      <c r="AD859" s="168" t="str">
        <f>IF(CONTRATOS[[#This Row],[DIAS_CONTRATO]]&lt;=1800,"PRAZO LEGAL",IF(CONTRATOS[[#This Row],[DIAS_CONTRATO]]&lt;=2130,"EXCEPCIONAL","EMERGENCIAL"))</f>
        <v>PRAZO LEGAL</v>
      </c>
      <c r="AE859" s="116" t="str">
        <f>YEAR(L859) &amp; " - " &amp; IF(MONTH(L859)&lt;=3, "1º Trimestre", IF(MONTH(L859)&lt;=6, "2º Trimestre", IF(MONTH(L859)&lt;=9, "3º Trimestre", IF(MONTH(L859)&lt;=12, "4º Trimestre"))))</f>
        <v>2025 - 3º Trimestre</v>
      </c>
      <c r="AF859" s="130">
        <f>CONTRATOS[[#This Row],[TÉRMINO]]-60</f>
        <v>45828</v>
      </c>
      <c r="AG859" s="116" t="str">
        <f>IF(Z859="","Sem informação", IF(Z859&lt;=AF859, "Dentro do prazo", "Fora do prazo"))</f>
        <v>Sem informação</v>
      </c>
      <c r="AH859" s="58"/>
      <c r="AJ859" s="58" t="s">
        <v>138</v>
      </c>
      <c r="AK859" s="58" t="s">
        <v>69</v>
      </c>
      <c r="AL859" s="58" t="s">
        <v>138</v>
      </c>
      <c r="AM859" s="58" t="s">
        <v>69</v>
      </c>
      <c r="AN859" s="58" t="s">
        <v>69</v>
      </c>
      <c r="AO859"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 nasareno.silva@tjpa.jus.br; ; ;coordenadoria.contratos@tjpa.jus.br</v>
      </c>
      <c r="AP859" s="143">
        <f ca="1">CONTRATOS[[#This Row],[TÉRMINO]]-TODAY()</f>
        <v>-286</v>
      </c>
      <c r="AQ859" s="58" t="str">
        <f>IF(YEAR(CONTRATOS[[#This Row],[TÉRMINO]])=2024,INT((MONTH(CONTRATOS[[#This Row],[TÉRMINO]])+2)/3),"")</f>
        <v/>
      </c>
      <c r="AR859" s="58"/>
      <c r="AS859" s="58" t="str">
        <f ca="1">IF(TODAY()-AB859&gt;365,"Iniciar Processo de Reajuste","Aguardar anualidade")</f>
        <v>Iniciar Processo de Reajuste</v>
      </c>
      <c r="AT859" s="58" t="str">
        <f>_xlfn.CONCAT(TEXT(B859,"000"),"/",C859)</f>
        <v>084/2025</v>
      </c>
      <c r="AU859" s="58"/>
      <c r="AV859" s="57" t="str" cm="1">
        <f t="array" ref="AV859">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59" s="57" t="str">
        <f>IF(CONTRATOS[[#This Row],[FISCAL DEMANDANTE]]="sem indicação",CONTRATOS[[#This Row],[FISCAL TECNICO]],CONTRATOS[[#This Row],[FISCAL DEMANDANTE]])</f>
        <v>Jose Nasareno de Macedo Silva</v>
      </c>
      <c r="AX859" s="540" cm="1">
        <f t="array" ref="AX85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59" s="58" t="str">
        <f>_xlfn.CONCAT(CONTRATOS[[#This Row],[ARP ou CONTRATO]],CONTRATOS[[#This Row],[N°ANO]])</f>
        <v>CONTRATO084/2025</v>
      </c>
      <c r="AZ859" s="293" t="str">
        <f>IF(ISNUMBER(FIND("8.666",AA859)),
"Nos termos da Portaria n° 3.615/2021-GP, a prorrogação de contratos administrativos deverá ser instaurada com antecedência mínima de 60 (sessenta) dias do término da vigência, mediante envio do respectivo expediente à SEADM, via SEI.",
IF(ISNUMBER(FIND("14.133",AA859)),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60" spans="1:53" ht="60">
      <c r="A860" s="58" t="s">
        <v>52</v>
      </c>
      <c r="B860" s="57" t="s">
        <v>1997</v>
      </c>
      <c r="C860" s="58">
        <v>2025</v>
      </c>
      <c r="D860" s="57" t="s">
        <v>4266</v>
      </c>
      <c r="E860" s="58" t="s">
        <v>4267</v>
      </c>
      <c r="F860" s="421" t="s">
        <v>3558</v>
      </c>
      <c r="G860" s="57" t="s">
        <v>1658</v>
      </c>
      <c r="H860" s="58" t="s">
        <v>132</v>
      </c>
      <c r="I860" s="60" t="s">
        <v>133</v>
      </c>
      <c r="J860" s="61">
        <v>45881</v>
      </c>
      <c r="K860" s="62" t="str">
        <f>TEXT(J860,"DD/MM/AA")</f>
        <v>12/08/25</v>
      </c>
      <c r="L860" s="61">
        <v>45881</v>
      </c>
      <c r="M860" s="63" t="str">
        <f>TEXT(L860,"DD/MM/AA")</f>
        <v>12/08/25</v>
      </c>
      <c r="N860" s="115">
        <f>_xlfn.DAYS(CONTRATOS[[#This Row],[TÉRMINO]],CONTRATOS[[#This Row],[INÍCIO]])</f>
        <v>0</v>
      </c>
      <c r="O860" s="62" t="str">
        <f ca="1">IF(ISBLANK(CONTRATOS[[#This Row],[TÉRMINO]]),"-",IF(ISNUMBER(CONTRATOS[[#This Row],[TÉRMINO]]),IF(CONTRATOS[[#This Row],[TÉRMINO]]&lt;TODAY(),"EXPIRADO",CONTRATOS[[#This Row],[TÉRMINO]]-TODAY()),"INDETERMINADO"))</f>
        <v>EXPIRADO</v>
      </c>
      <c r="P860" s="64" t="str">
        <f ca="1">IF(O860="EXPIRADO","EXPIRADO",(IF(O860&lt;=30,"INFERIOR A 30 DIAS",(IF(O860&lt;=60,"INFERIOR A 60 DIAS",(IF(O860&lt;=90,"INFERIOR A 90 DIAS",(IF(O860&lt;=120,"INFERIOR A 120 DIAS",(IF(O860&lt;150,"INFERIOR A 150 DIAS",(IF(O860=150,"150 DIAS","SUPERIOR A 150 DIAS")))))))))))))</f>
        <v>EXPIRADO</v>
      </c>
      <c r="Q860" s="62" t="str">
        <f ca="1">IF(CONTRATOS[[#This Row],[TÉRMINO]]="","VIGENTE",IF(CONTRATOS[[#This Row],[TÉRMINO]]&gt;=TODAY(),"VIGENTE","EXPIRADO"))</f>
        <v>EXPIRADO</v>
      </c>
      <c r="R860" s="293">
        <v>889.22</v>
      </c>
      <c r="S860" s="71" t="s">
        <v>3303</v>
      </c>
      <c r="T860" s="66">
        <f>IF(LEFT(AY860,3)="ARP",
    0,
    IFERROR(VLOOKUP(AY860,'M.11 Contratos execução'!A:V,17,FALSE),0)
)</f>
        <v>0</v>
      </c>
      <c r="U860" s="58" t="s">
        <v>78</v>
      </c>
      <c r="V860" s="167" t="s">
        <v>4268</v>
      </c>
      <c r="W860" s="96" cm="1">
        <f t="array" ref="W86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60" s="96" cm="1">
        <f t="array" ref="X86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889.22</v>
      </c>
      <c r="Y860" s="67"/>
      <c r="Z860" s="158"/>
      <c r="AA860" s="215" t="s">
        <v>81</v>
      </c>
      <c r="AB860" s="58"/>
      <c r="AC860" s="58"/>
      <c r="AD860" s="168" t="str">
        <f>IF(CONTRATOS[[#This Row],[DIAS_CONTRATO]]&lt;=1800,"PRAZO LEGAL",IF(CONTRATOS[[#This Row],[DIAS_CONTRATO]]&lt;=2130,"EXCEPCIONAL","EMERGENCIAL"))</f>
        <v>PRAZO LEGAL</v>
      </c>
      <c r="AE860" s="116" t="str">
        <f>YEAR(L860) &amp; " - " &amp; IF(MONTH(L860)&lt;=3, "1º Trimestre", IF(MONTH(L860)&lt;=6, "2º Trimestre", IF(MONTH(L860)&lt;=9, "3º Trimestre", IF(MONTH(L860)&lt;=12, "4º Trimestre"))))</f>
        <v>2025 - 3º Trimestre</v>
      </c>
      <c r="AF860" s="130">
        <f>CONTRATOS[[#This Row],[TÉRMINO]]-60</f>
        <v>45821</v>
      </c>
      <c r="AG860" s="116" t="str">
        <f>IF(Z860="","Sem informação", IF(Z860&lt;=AF860, "Dentro do prazo", "Fora do prazo"))</f>
        <v>Sem informação</v>
      </c>
      <c r="AH860" s="58"/>
      <c r="AJ860" s="58" t="s">
        <v>138</v>
      </c>
      <c r="AK860" s="58" t="s">
        <v>69</v>
      </c>
      <c r="AL860" s="58" t="s">
        <v>138</v>
      </c>
      <c r="AM860" s="58" t="s">
        <v>69</v>
      </c>
      <c r="AN860" s="58" t="s">
        <v>69</v>
      </c>
      <c r="AO860"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 nasareno.silva@tjpa.jus.br; ; ;coordenadoria.contratos@tjpa.jus.br</v>
      </c>
      <c r="AP860" s="143">
        <f ca="1">CONTRATOS[[#This Row],[TÉRMINO]]-TODAY()</f>
        <v>-293</v>
      </c>
      <c r="AQ860" s="58" t="str">
        <f>IF(YEAR(CONTRATOS[[#This Row],[TÉRMINO]])=2024,INT((MONTH(CONTRATOS[[#This Row],[TÉRMINO]])+2)/3),"")</f>
        <v/>
      </c>
      <c r="AR860" s="58"/>
      <c r="AS860" s="58" t="str">
        <f ca="1">IF(TODAY()-AB860&gt;365,"Iniciar Processo de Reajuste","Aguardar anualidade")</f>
        <v>Iniciar Processo de Reajuste</v>
      </c>
      <c r="AT860" s="58" t="str">
        <f>_xlfn.CONCAT(TEXT(B860,"000"),"/",C860)</f>
        <v>089/2025</v>
      </c>
      <c r="AU860" s="58"/>
      <c r="AV860" s="57" t="str" cm="1">
        <f t="array" ref="AV860">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60" s="57" t="str">
        <f>IF(CONTRATOS[[#This Row],[FISCAL DEMANDANTE]]="sem indicação",CONTRATOS[[#This Row],[FISCAL TECNICO]],CONTRATOS[[#This Row],[FISCAL DEMANDANTE]])</f>
        <v>Jose Nasareno de Macedo Silva</v>
      </c>
      <c r="AX860" s="540" cm="1">
        <f t="array" ref="AX86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60" s="58" t="str">
        <f>_xlfn.CONCAT(CONTRATOS[[#This Row],[ARP ou CONTRATO]],CONTRATOS[[#This Row],[N°ANO]])</f>
        <v>CONTRATO089/2025</v>
      </c>
      <c r="AZ860" s="293" t="str">
        <f>IF(ISNUMBER(FIND("8.666",AA860)),
"Nos termos da Portaria n° 3.615/2021-GP, a prorrogação de contratos administrativos deverá ser instaurada com antecedência mínima de 60 (sessenta) dias do término da vigência, mediante envio do respectivo expediente à SEADM, via SEI.",
IF(ISNUMBER(FIND("14.133",AA860)),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61" spans="1:53" ht="60">
      <c r="A861" s="58" t="s">
        <v>52</v>
      </c>
      <c r="B861" s="57" t="s">
        <v>392</v>
      </c>
      <c r="C861" s="58">
        <v>2025</v>
      </c>
      <c r="D861" s="57" t="s">
        <v>3300</v>
      </c>
      <c r="E861" s="58" t="s">
        <v>3301</v>
      </c>
      <c r="F861" s="421" t="s">
        <v>3558</v>
      </c>
      <c r="G861" s="57" t="s">
        <v>1658</v>
      </c>
      <c r="H861" s="58" t="s">
        <v>132</v>
      </c>
      <c r="I861" s="60" t="s">
        <v>133</v>
      </c>
      <c r="J861" s="61">
        <v>45890</v>
      </c>
      <c r="K861" s="62" t="str">
        <f>TEXT(J861,"DD/MM/AA")</f>
        <v>21/08/25</v>
      </c>
      <c r="L861" s="61">
        <v>45890</v>
      </c>
      <c r="M861" s="63" t="str">
        <f>TEXT(L861,"DD/MM/AA")</f>
        <v>21/08/25</v>
      </c>
      <c r="N861" s="115">
        <f>_xlfn.DAYS(CONTRATOS[[#This Row],[TÉRMINO]],CONTRATOS[[#This Row],[INÍCIO]])</f>
        <v>0</v>
      </c>
      <c r="O861" s="62" t="str">
        <f ca="1">IF(ISBLANK(CONTRATOS[[#This Row],[TÉRMINO]]),"-",IF(ISNUMBER(CONTRATOS[[#This Row],[TÉRMINO]]),IF(CONTRATOS[[#This Row],[TÉRMINO]]&lt;TODAY(),"EXPIRADO",CONTRATOS[[#This Row],[TÉRMINO]]-TODAY()),"INDETERMINADO"))</f>
        <v>EXPIRADO</v>
      </c>
      <c r="P861" s="64" t="str">
        <f ca="1">IF(O861="EXPIRADO","EXPIRADO",(IF(O861&lt;=30,"INFERIOR A 30 DIAS",(IF(O861&lt;=60,"INFERIOR A 60 DIAS",(IF(O861&lt;=90,"INFERIOR A 90 DIAS",(IF(O861&lt;=120,"INFERIOR A 120 DIAS",(IF(O861&lt;150,"INFERIOR A 150 DIAS",(IF(O861=150,"150 DIAS","SUPERIOR A 150 DIAS")))))))))))))</f>
        <v>EXPIRADO</v>
      </c>
      <c r="Q861" s="62" t="str">
        <f ca="1">IF(CONTRATOS[[#This Row],[TÉRMINO]]="","VIGENTE",IF(CONTRATOS[[#This Row],[TÉRMINO]]&gt;=TODAY(),"VIGENTE","EXPIRADO"))</f>
        <v>EXPIRADO</v>
      </c>
      <c r="R861" s="293">
        <v>2859.65</v>
      </c>
      <c r="S861" s="71" t="s">
        <v>3303</v>
      </c>
      <c r="T861" s="66">
        <f>IF(LEFT(AY861,3)="ARP",
    0,
    IFERROR(VLOOKUP(AY861,'M.11 Contratos execução'!A:V,17,FALSE),0)
)</f>
        <v>0</v>
      </c>
      <c r="U861" s="58" t="s">
        <v>78</v>
      </c>
      <c r="V861" s="167" t="s">
        <v>4269</v>
      </c>
      <c r="W861" s="96" cm="1">
        <f t="array" ref="W86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61" s="96" cm="1">
        <f t="array" ref="X86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2859.65</v>
      </c>
      <c r="Y861" s="67"/>
      <c r="Z861" s="158"/>
      <c r="AA861" s="215" t="s">
        <v>81</v>
      </c>
      <c r="AB861" s="58"/>
      <c r="AC861" s="58"/>
      <c r="AD861" s="168" t="str">
        <f>IF(CONTRATOS[[#This Row],[DIAS_CONTRATO]]&lt;=1800,"PRAZO LEGAL",IF(CONTRATOS[[#This Row],[DIAS_CONTRATO]]&lt;=2130,"EXCEPCIONAL","EMERGENCIAL"))</f>
        <v>PRAZO LEGAL</v>
      </c>
      <c r="AE861" s="116" t="str">
        <f>YEAR(L861) &amp; " - " &amp; IF(MONTH(L861)&lt;=3, "1º Trimestre", IF(MONTH(L861)&lt;=6, "2º Trimestre", IF(MONTH(L861)&lt;=9, "3º Trimestre", IF(MONTH(L861)&lt;=12, "4º Trimestre"))))</f>
        <v>2025 - 3º Trimestre</v>
      </c>
      <c r="AF861" s="130">
        <f>CONTRATOS[[#This Row],[TÉRMINO]]-60</f>
        <v>45830</v>
      </c>
      <c r="AG861" s="116" t="str">
        <f>IF(Z861="","Sem informação", IF(Z861&lt;=AF861, "Dentro do prazo", "Fora do prazo"))</f>
        <v>Sem informação</v>
      </c>
      <c r="AH861" s="58"/>
      <c r="AJ861" s="58" t="s">
        <v>138</v>
      </c>
      <c r="AK861" s="58" t="s">
        <v>69</v>
      </c>
      <c r="AL861" s="58" t="s">
        <v>138</v>
      </c>
      <c r="AM861" s="58" t="s">
        <v>69</v>
      </c>
      <c r="AN861" s="58" t="s">
        <v>69</v>
      </c>
      <c r="AO861"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 nasareno.silva@tjpa.jus.br; ; ;coordenadoria.contratos@tjpa.jus.br</v>
      </c>
      <c r="AP861" s="143">
        <f ca="1">CONTRATOS[[#This Row],[TÉRMINO]]-TODAY()</f>
        <v>-284</v>
      </c>
      <c r="AQ861" s="58" t="str">
        <f>IF(YEAR(CONTRATOS[[#This Row],[TÉRMINO]])=2024,INT((MONTH(CONTRATOS[[#This Row],[TÉRMINO]])+2)/3),"")</f>
        <v/>
      </c>
      <c r="AR861" s="58"/>
      <c r="AS861" s="58" t="str">
        <f ca="1">IF(TODAY()-AB861&gt;365,"Iniciar Processo de Reajuste","Aguardar anualidade")</f>
        <v>Iniciar Processo de Reajuste</v>
      </c>
      <c r="AT861" s="58" t="str">
        <f>_xlfn.CONCAT(TEXT(B861,"000"),"/",C861)</f>
        <v>092/2025</v>
      </c>
      <c r="AU861" s="58"/>
      <c r="AV861" s="57" t="str" cm="1">
        <f t="array" ref="AV861">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61" s="57" t="str">
        <f>IF(CONTRATOS[[#This Row],[FISCAL DEMANDANTE]]="sem indicação",CONTRATOS[[#This Row],[FISCAL TECNICO]],CONTRATOS[[#This Row],[FISCAL DEMANDANTE]])</f>
        <v>Jose Nasareno de Macedo Silva</v>
      </c>
      <c r="AX861" s="540" cm="1">
        <f t="array" ref="AX86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61" s="58" t="str">
        <f>_xlfn.CONCAT(CONTRATOS[[#This Row],[ARP ou CONTRATO]],CONTRATOS[[#This Row],[N°ANO]])</f>
        <v>CONTRATO092/2025</v>
      </c>
      <c r="AZ861" s="293" t="str">
        <f>IF(ISNUMBER(FIND("8.666",AA861)),
"Nos termos da Portaria n° 3.615/2021-GP, a prorrogação de contratos administrativos deverá ser instaurada com antecedência mínima de 60 (sessenta) dias do término da vigência, mediante envio do respectivo expediente à SEADM, via SEI.",
IF(ISNUMBER(FIND("14.133",AA861)),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62" spans="1:53" ht="60">
      <c r="A862" s="58" t="s">
        <v>52</v>
      </c>
      <c r="B862" s="57" t="s">
        <v>1847</v>
      </c>
      <c r="C862" s="58">
        <v>2025</v>
      </c>
      <c r="D862" s="57" t="s">
        <v>4270</v>
      </c>
      <c r="E862" s="58" t="s">
        <v>4271</v>
      </c>
      <c r="F862" s="421" t="s">
        <v>3558</v>
      </c>
      <c r="G862" s="57" t="s">
        <v>1658</v>
      </c>
      <c r="H862" s="58" t="s">
        <v>132</v>
      </c>
      <c r="I862" s="60" t="s">
        <v>133</v>
      </c>
      <c r="J862" s="61">
        <v>45891</v>
      </c>
      <c r="K862" s="62" t="str">
        <f>TEXT(J862,"DD/MM/AA")</f>
        <v>22/08/25</v>
      </c>
      <c r="L862" s="61">
        <v>45891</v>
      </c>
      <c r="M862" s="63" t="str">
        <f>TEXT(L862,"DD/MM/AA")</f>
        <v>22/08/25</v>
      </c>
      <c r="N862" s="115">
        <f>_xlfn.DAYS(CONTRATOS[[#This Row],[TÉRMINO]],CONTRATOS[[#This Row],[INÍCIO]])</f>
        <v>0</v>
      </c>
      <c r="O862" s="62" t="str">
        <f ca="1">IF(ISBLANK(CONTRATOS[[#This Row],[TÉRMINO]]),"-",IF(ISNUMBER(CONTRATOS[[#This Row],[TÉRMINO]]),IF(CONTRATOS[[#This Row],[TÉRMINO]]&lt;TODAY(),"EXPIRADO",CONTRATOS[[#This Row],[TÉRMINO]]-TODAY()),"INDETERMINADO"))</f>
        <v>EXPIRADO</v>
      </c>
      <c r="P862" s="64" t="str">
        <f ca="1">IF(O862="EXPIRADO","EXPIRADO",(IF(O862&lt;=30,"INFERIOR A 30 DIAS",(IF(O862&lt;=60,"INFERIOR A 60 DIAS",(IF(O862&lt;=90,"INFERIOR A 90 DIAS",(IF(O862&lt;=120,"INFERIOR A 120 DIAS",(IF(O862&lt;150,"INFERIOR A 150 DIAS",(IF(O862=150,"150 DIAS","SUPERIOR A 150 DIAS")))))))))))))</f>
        <v>EXPIRADO</v>
      </c>
      <c r="Q862" s="62" t="str">
        <f ca="1">IF(CONTRATOS[[#This Row],[TÉRMINO]]="","VIGENTE",IF(CONTRATOS[[#This Row],[TÉRMINO]]&gt;=TODAY(),"VIGENTE","EXPIRADO"))</f>
        <v>EXPIRADO</v>
      </c>
      <c r="R862" s="293">
        <v>1009.12</v>
      </c>
      <c r="S862" s="71" t="s">
        <v>3303</v>
      </c>
      <c r="T862" s="66">
        <f>IF(LEFT(AY862,3)="ARP",
    0,
    IFERROR(VLOOKUP(AY862,'M.11 Contratos execução'!A:V,17,FALSE),0)
)</f>
        <v>0</v>
      </c>
      <c r="U862" s="58" t="s">
        <v>78</v>
      </c>
      <c r="V862" s="167" t="s">
        <v>4272</v>
      </c>
      <c r="W862" s="96" cm="1">
        <f t="array" ref="W86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62" s="96" cm="1">
        <f t="array" ref="X86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1009.12</v>
      </c>
      <c r="Y862" s="67"/>
      <c r="Z862" s="158"/>
      <c r="AA862" s="215" t="s">
        <v>81</v>
      </c>
      <c r="AB862" s="58"/>
      <c r="AC862" s="58"/>
      <c r="AD862" s="168" t="str">
        <f>IF(CONTRATOS[[#This Row],[DIAS_CONTRATO]]&lt;=1800,"PRAZO LEGAL",IF(CONTRATOS[[#This Row],[DIAS_CONTRATO]]&lt;=2130,"EXCEPCIONAL","EMERGENCIAL"))</f>
        <v>PRAZO LEGAL</v>
      </c>
      <c r="AE862" s="116" t="str">
        <f>YEAR(L862) &amp; " - " &amp; IF(MONTH(L862)&lt;=3, "1º Trimestre", IF(MONTH(L862)&lt;=6, "2º Trimestre", IF(MONTH(L862)&lt;=9, "3º Trimestre", IF(MONTH(L862)&lt;=12, "4º Trimestre"))))</f>
        <v>2025 - 3º Trimestre</v>
      </c>
      <c r="AF862" s="130">
        <f>CONTRATOS[[#This Row],[TÉRMINO]]-60</f>
        <v>45831</v>
      </c>
      <c r="AG862" s="116" t="str">
        <f>IF(Z862="","Sem informação", IF(Z862&lt;=AF862, "Dentro do prazo", "Fora do prazo"))</f>
        <v>Sem informação</v>
      </c>
      <c r="AH862" s="58"/>
      <c r="AJ862" s="58" t="s">
        <v>138</v>
      </c>
      <c r="AK862" s="58" t="s">
        <v>69</v>
      </c>
      <c r="AL862" s="58" t="s">
        <v>138</v>
      </c>
      <c r="AM862" s="58" t="s">
        <v>69</v>
      </c>
      <c r="AN862" s="58" t="s">
        <v>69</v>
      </c>
      <c r="AO862"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 nasareno.silva@tjpa.jus.br; ; ;coordenadoria.contratos@tjpa.jus.br</v>
      </c>
      <c r="AP862" s="143">
        <f ca="1">CONTRATOS[[#This Row],[TÉRMINO]]-TODAY()</f>
        <v>-283</v>
      </c>
      <c r="AQ862" s="58" t="str">
        <f>IF(YEAR(CONTRATOS[[#This Row],[TÉRMINO]])=2024,INT((MONTH(CONTRATOS[[#This Row],[TÉRMINO]])+2)/3),"")</f>
        <v/>
      </c>
      <c r="AR862" s="58"/>
      <c r="AS862" s="58" t="str">
        <f ca="1">IF(TODAY()-AB862&gt;365,"Iniciar Processo de Reajuste","Aguardar anualidade")</f>
        <v>Iniciar Processo de Reajuste</v>
      </c>
      <c r="AT862" s="58" t="str">
        <f>_xlfn.CONCAT(TEXT(B862,"000"),"/",C862)</f>
        <v>091/2025</v>
      </c>
      <c r="AU862" s="58"/>
      <c r="AV862" s="57" t="str" cm="1">
        <f t="array" ref="AV862">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62" s="57" t="str">
        <f>IF(CONTRATOS[[#This Row],[FISCAL DEMANDANTE]]="sem indicação",CONTRATOS[[#This Row],[FISCAL TECNICO]],CONTRATOS[[#This Row],[FISCAL DEMANDANTE]])</f>
        <v>Jose Nasareno de Macedo Silva</v>
      </c>
      <c r="AX862" s="540" cm="1">
        <f t="array" ref="AX86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62" s="58" t="str">
        <f>_xlfn.CONCAT(CONTRATOS[[#This Row],[ARP ou CONTRATO]],CONTRATOS[[#This Row],[N°ANO]])</f>
        <v>CONTRATO091/2025</v>
      </c>
      <c r="AZ862" s="293" t="str">
        <f>IF(ISNUMBER(FIND("8.666",AA862)),
"Nos termos da Portaria n° 3.615/2021-GP, a prorrogação de contratos administrativos deverá ser instaurada com antecedência mínima de 60 (sessenta) dias do término da vigência, mediante envio do respectivo expediente à SEADM, via SEI.",
IF(ISNUMBER(FIND("14.133",AA862)),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63" spans="1:53" ht="60">
      <c r="A863" s="58" t="s">
        <v>52</v>
      </c>
      <c r="B863" s="57" t="s">
        <v>477</v>
      </c>
      <c r="C863" s="58">
        <v>2025</v>
      </c>
      <c r="D863" s="57" t="s">
        <v>4273</v>
      </c>
      <c r="E863" s="58" t="s">
        <v>4274</v>
      </c>
      <c r="F863" s="421" t="s">
        <v>3558</v>
      </c>
      <c r="G863" s="57" t="s">
        <v>1658</v>
      </c>
      <c r="H863" s="58" t="s">
        <v>132</v>
      </c>
      <c r="I863" s="60" t="s">
        <v>133</v>
      </c>
      <c r="J863" s="61">
        <v>45918</v>
      </c>
      <c r="K863" s="62" t="str">
        <f>TEXT(J863,"DD/MM/AA")</f>
        <v>18/09/25</v>
      </c>
      <c r="L863" s="61">
        <v>45918</v>
      </c>
      <c r="M863" s="63" t="str">
        <f>TEXT(L863,"DD/MM/AA")</f>
        <v>18/09/25</v>
      </c>
      <c r="N863" s="115">
        <f>_xlfn.DAYS(CONTRATOS[[#This Row],[TÉRMINO]],CONTRATOS[[#This Row],[INÍCIO]])</f>
        <v>0</v>
      </c>
      <c r="O863" s="62" t="str">
        <f ca="1">IF(ISBLANK(CONTRATOS[[#This Row],[TÉRMINO]]),"-",IF(ISNUMBER(CONTRATOS[[#This Row],[TÉRMINO]]),IF(CONTRATOS[[#This Row],[TÉRMINO]]&lt;TODAY(),"EXPIRADO",CONTRATOS[[#This Row],[TÉRMINO]]-TODAY()),"INDETERMINADO"))</f>
        <v>EXPIRADO</v>
      </c>
      <c r="P863" s="64" t="str">
        <f ca="1">IF(O863="EXPIRADO","EXPIRADO",(IF(O863&lt;=30,"INFERIOR A 30 DIAS",(IF(O863&lt;=60,"INFERIOR A 60 DIAS",(IF(O863&lt;=90,"INFERIOR A 90 DIAS",(IF(O863&lt;=120,"INFERIOR A 120 DIAS",(IF(O863&lt;150,"INFERIOR A 150 DIAS",(IF(O863=150,"150 DIAS","SUPERIOR A 150 DIAS")))))))))))))</f>
        <v>EXPIRADO</v>
      </c>
      <c r="Q863" s="62" t="str">
        <f ca="1">IF(CONTRATOS[[#This Row],[TÉRMINO]]="","VIGENTE",IF(CONTRATOS[[#This Row],[TÉRMINO]]&gt;=TODAY(),"VIGENTE","EXPIRADO"))</f>
        <v>EXPIRADO</v>
      </c>
      <c r="R863" s="293">
        <v>1540.15</v>
      </c>
      <c r="S863" s="71" t="s">
        <v>3303</v>
      </c>
      <c r="T863" s="66">
        <f>IF(LEFT(AY863,3)="ARP",
    0,
    IFERROR(VLOOKUP(AY863,'M.11 Contratos execução'!A:V,17,FALSE),0)
)</f>
        <v>0</v>
      </c>
      <c r="U863" s="58" t="s">
        <v>78</v>
      </c>
      <c r="V863" s="167" t="s">
        <v>4275</v>
      </c>
      <c r="W863" s="96" cm="1">
        <f t="array" ref="W86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63" s="96" cm="1">
        <f t="array" ref="X86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1540.15</v>
      </c>
      <c r="Y863" s="67"/>
      <c r="Z863" s="158"/>
      <c r="AA863" s="215" t="s">
        <v>81</v>
      </c>
      <c r="AB863" s="58"/>
      <c r="AC863" s="58"/>
      <c r="AD863" s="168" t="str">
        <f>IF(CONTRATOS[[#This Row],[DIAS_CONTRATO]]&lt;=1800,"PRAZO LEGAL",IF(CONTRATOS[[#This Row],[DIAS_CONTRATO]]&lt;=2130,"EXCEPCIONAL","EMERGENCIAL"))</f>
        <v>PRAZO LEGAL</v>
      </c>
      <c r="AE863" s="116" t="str">
        <f>YEAR(L863) &amp; " - " &amp; IF(MONTH(L863)&lt;=3, "1º Trimestre", IF(MONTH(L863)&lt;=6, "2º Trimestre", IF(MONTH(L863)&lt;=9, "3º Trimestre", IF(MONTH(L863)&lt;=12, "4º Trimestre"))))</f>
        <v>2025 - 3º Trimestre</v>
      </c>
      <c r="AF863" s="130">
        <f>CONTRATOS[[#This Row],[TÉRMINO]]-60</f>
        <v>45858</v>
      </c>
      <c r="AG863" s="116" t="str">
        <f>IF(Z863="","Sem informação", IF(Z863&lt;=AF863, "Dentro do prazo", "Fora do prazo"))</f>
        <v>Sem informação</v>
      </c>
      <c r="AH863" s="58"/>
      <c r="AJ863" s="58" t="s">
        <v>138</v>
      </c>
      <c r="AK863" s="58" t="s">
        <v>69</v>
      </c>
      <c r="AL863" s="58" t="s">
        <v>138</v>
      </c>
      <c r="AM863" s="58" t="s">
        <v>69</v>
      </c>
      <c r="AN863" s="58" t="s">
        <v>69</v>
      </c>
      <c r="AO863"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 nasareno.silva@tjpa.jus.br; ; ;coordenadoria.contratos@tjpa.jus.br</v>
      </c>
      <c r="AP863" s="143">
        <f ca="1">CONTRATOS[[#This Row],[TÉRMINO]]-TODAY()</f>
        <v>-256</v>
      </c>
      <c r="AQ863" s="58" t="str">
        <f>IF(YEAR(CONTRATOS[[#This Row],[TÉRMINO]])=2024,INT((MONTH(CONTRATOS[[#This Row],[TÉRMINO]])+2)/3),"")</f>
        <v/>
      </c>
      <c r="AR863" s="58"/>
      <c r="AS863" s="58" t="str">
        <f ca="1">IF(TODAY()-AB863&gt;365,"Iniciar Processo de Reajuste","Aguardar anualidade")</f>
        <v>Iniciar Processo de Reajuste</v>
      </c>
      <c r="AT863" s="58" t="str">
        <f>_xlfn.CONCAT(TEXT(B863,"000"),"/",C863)</f>
        <v>097/2025</v>
      </c>
      <c r="AU863" s="58"/>
      <c r="AV863" s="57" t="str" cm="1">
        <f t="array" ref="AV863">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63" s="57" t="str">
        <f>IF(CONTRATOS[[#This Row],[FISCAL DEMANDANTE]]="sem indicação",CONTRATOS[[#This Row],[FISCAL TECNICO]],CONTRATOS[[#This Row],[FISCAL DEMANDANTE]])</f>
        <v>Jose Nasareno de Macedo Silva</v>
      </c>
      <c r="AX863" s="540" cm="1">
        <f t="array" ref="AX86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63" s="58" t="str">
        <f>_xlfn.CONCAT(CONTRATOS[[#This Row],[ARP ou CONTRATO]],CONTRATOS[[#This Row],[N°ANO]])</f>
        <v>CONTRATO097/2025</v>
      </c>
      <c r="AZ863" s="293" t="str">
        <f>IF(ISNUMBER(FIND("8.666",AA863)),
"Nos termos da Portaria n° 3.615/2021-GP, a prorrogação de contratos administrativos deverá ser instaurada com antecedência mínima de 60 (sessenta) dias do término da vigência, mediante envio do respectivo expediente à SEADM, via SEI.",
IF(ISNUMBER(FIND("14.133",AA863)),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64" spans="1:53" ht="60">
      <c r="A864" s="58" t="s">
        <v>52</v>
      </c>
      <c r="B864" s="57" t="s">
        <v>1598</v>
      </c>
      <c r="C864" s="58">
        <v>2025</v>
      </c>
      <c r="D864" s="57" t="s">
        <v>4276</v>
      </c>
      <c r="E864" s="143" t="s">
        <v>4277</v>
      </c>
      <c r="F864" s="421" t="s">
        <v>3558</v>
      </c>
      <c r="G864" s="57" t="s">
        <v>1658</v>
      </c>
      <c r="H864" s="58" t="s">
        <v>132</v>
      </c>
      <c r="I864" s="60" t="s">
        <v>133</v>
      </c>
      <c r="J864" s="61">
        <v>45944</v>
      </c>
      <c r="K864" s="62" t="str">
        <f>TEXT(J864,"DD/MM/AA")</f>
        <v>14/10/25</v>
      </c>
      <c r="L864" s="61">
        <v>45944</v>
      </c>
      <c r="M864" s="63" t="str">
        <f>TEXT(L864,"DD/MM/AA")</f>
        <v>14/10/25</v>
      </c>
      <c r="N864" s="115">
        <f>_xlfn.DAYS(CONTRATOS[[#This Row],[TÉRMINO]],CONTRATOS[[#This Row],[INÍCIO]])</f>
        <v>0</v>
      </c>
      <c r="O864" s="62" t="str">
        <f ca="1">IF(ISBLANK(CONTRATOS[[#This Row],[TÉRMINO]]),"-",IF(ISNUMBER(CONTRATOS[[#This Row],[TÉRMINO]]),IF(CONTRATOS[[#This Row],[TÉRMINO]]&lt;TODAY(),"EXPIRADO",CONTRATOS[[#This Row],[TÉRMINO]]-TODAY()),"INDETERMINADO"))</f>
        <v>EXPIRADO</v>
      </c>
      <c r="P864" s="64" t="str">
        <f ca="1">IF(O864="EXPIRADO","EXPIRADO",(IF(O864&lt;=30,"INFERIOR A 30 DIAS",(IF(O864&lt;=60,"INFERIOR A 60 DIAS",(IF(O864&lt;=90,"INFERIOR A 90 DIAS",(IF(O864&lt;=120,"INFERIOR A 120 DIAS",(IF(O864&lt;150,"INFERIOR A 150 DIAS",(IF(O864=150,"150 DIAS","SUPERIOR A 150 DIAS")))))))))))))</f>
        <v>EXPIRADO</v>
      </c>
      <c r="Q864" s="62" t="str">
        <f ca="1">IF(CONTRATOS[[#This Row],[TÉRMINO]]="","VIGENTE",IF(CONTRATOS[[#This Row],[TÉRMINO]]&gt;=TODAY(),"VIGENTE","EXPIRADO"))</f>
        <v>EXPIRADO</v>
      </c>
      <c r="R864" s="293">
        <v>3572.77</v>
      </c>
      <c r="S864" s="71" t="s">
        <v>3303</v>
      </c>
      <c r="T864" s="66">
        <f>IF(LEFT(AY864,3)="ARP",
    0,
    IFERROR(VLOOKUP(AY864,'M.11 Contratos execução'!A:V,17,FALSE),0)
)</f>
        <v>0</v>
      </c>
      <c r="U864" s="58" t="s">
        <v>78</v>
      </c>
      <c r="V864" s="167" t="s">
        <v>4278</v>
      </c>
      <c r="W864" s="96" cm="1">
        <f t="array" ref="W86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64" s="96" cm="1">
        <f t="array" ref="X86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3572.77</v>
      </c>
      <c r="Y864" s="67"/>
      <c r="Z864" s="158"/>
      <c r="AA864" s="215" t="s">
        <v>81</v>
      </c>
      <c r="AB864" s="58"/>
      <c r="AC864" s="58"/>
      <c r="AD864" s="168" t="str">
        <f>IF(CONTRATOS[[#This Row],[DIAS_CONTRATO]]&lt;=1800,"PRAZO LEGAL",IF(CONTRATOS[[#This Row],[DIAS_CONTRATO]]&lt;=2130,"EXCEPCIONAL","EMERGENCIAL"))</f>
        <v>PRAZO LEGAL</v>
      </c>
      <c r="AE864" s="116" t="str">
        <f>YEAR(L864) &amp; " - " &amp; IF(MONTH(L864)&lt;=3, "1º Trimestre", IF(MONTH(L864)&lt;=6, "2º Trimestre", IF(MONTH(L864)&lt;=9, "3º Trimestre", IF(MONTH(L864)&lt;=12, "4º Trimestre"))))</f>
        <v>2025 - 4º Trimestre</v>
      </c>
      <c r="AF864" s="130">
        <f>CONTRATOS[[#This Row],[TÉRMINO]]-60</f>
        <v>45884</v>
      </c>
      <c r="AG864" s="116" t="str">
        <f>IF(Z864="","Sem informação", IF(Z864&lt;=AF864, "Dentro do prazo", "Fora do prazo"))</f>
        <v>Sem informação</v>
      </c>
      <c r="AH864" s="58"/>
      <c r="AJ864" s="58" t="s">
        <v>138</v>
      </c>
      <c r="AK864" s="58" t="s">
        <v>69</v>
      </c>
      <c r="AL864" s="58" t="s">
        <v>138</v>
      </c>
      <c r="AM864" s="58" t="s">
        <v>69</v>
      </c>
      <c r="AN864" s="58" t="s">
        <v>69</v>
      </c>
      <c r="AO864"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 nasareno.silva@tjpa.jus.br; ; ;coordenadoria.contratos@tjpa.jus.br</v>
      </c>
      <c r="AP864" s="143">
        <f ca="1">CONTRATOS[[#This Row],[TÉRMINO]]-TODAY()</f>
        <v>-230</v>
      </c>
      <c r="AQ864" s="58" t="str">
        <f>IF(YEAR(CONTRATOS[[#This Row],[TÉRMINO]])=2024,INT((MONTH(CONTRATOS[[#This Row],[TÉRMINO]])+2)/3),"")</f>
        <v/>
      </c>
      <c r="AR864" s="58"/>
      <c r="AS864" s="58" t="str">
        <f ca="1">IF(TODAY()-AB864&gt;365,"Iniciar Processo de Reajuste","Aguardar anualidade")</f>
        <v>Iniciar Processo de Reajuste</v>
      </c>
      <c r="AT864" s="58" t="str">
        <f>_xlfn.CONCAT(TEXT(B864,"000"),"/",C864)</f>
        <v>099/2025</v>
      </c>
      <c r="AU864" s="58"/>
      <c r="AV864" s="57" t="str" cm="1">
        <f t="array" ref="AV864">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64" s="57" t="str">
        <f>IF(CONTRATOS[[#This Row],[FISCAL DEMANDANTE]]="sem indicação",CONTRATOS[[#This Row],[FISCAL TECNICO]],CONTRATOS[[#This Row],[FISCAL DEMANDANTE]])</f>
        <v>Jose Nasareno de Macedo Silva</v>
      </c>
      <c r="AX864" s="540" cm="1">
        <f t="array" ref="AX86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64" s="58" t="str">
        <f>_xlfn.CONCAT(CONTRATOS[[#This Row],[ARP ou CONTRATO]],CONTRATOS[[#This Row],[N°ANO]])</f>
        <v>CONTRATO099/2025</v>
      </c>
      <c r="AZ864" s="293" t="str">
        <f>IF(ISNUMBER(FIND("8.666",AA864)),
"Nos termos da Portaria n° 3.615/2021-GP, a prorrogação de contratos administrativos deverá ser instaurada com antecedência mínima de 60 (sessenta) dias do término da vigência, mediante envio do respectivo expediente à SEADM, via SEI.",
IF(ISNUMBER(FIND("14.133",AA864)),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65" spans="1:52" ht="60">
      <c r="A865" s="58" t="s">
        <v>52</v>
      </c>
      <c r="B865" s="57" t="s">
        <v>848</v>
      </c>
      <c r="C865" s="58">
        <v>2025</v>
      </c>
      <c r="D865" s="57" t="s">
        <v>4279</v>
      </c>
      <c r="E865" s="58" t="s">
        <v>4280</v>
      </c>
      <c r="F865" s="421" t="s">
        <v>3558</v>
      </c>
      <c r="G865" s="57" t="s">
        <v>1658</v>
      </c>
      <c r="H865" s="58" t="s">
        <v>132</v>
      </c>
      <c r="I865" s="60" t="s">
        <v>133</v>
      </c>
      <c r="J865" s="61">
        <v>45952</v>
      </c>
      <c r="K865" s="62" t="str">
        <f>TEXT(J865,"DD/MM/AA")</f>
        <v>22/10/25</v>
      </c>
      <c r="L865" s="61">
        <v>45952</v>
      </c>
      <c r="M865" s="63" t="str">
        <f>TEXT(L865,"DD/MM/AA")</f>
        <v>22/10/25</v>
      </c>
      <c r="N865" s="115">
        <f>_xlfn.DAYS(CONTRATOS[[#This Row],[TÉRMINO]],CONTRATOS[[#This Row],[INÍCIO]])</f>
        <v>0</v>
      </c>
      <c r="O865" s="62" t="str">
        <f ca="1">IF(ISBLANK(CONTRATOS[[#This Row],[TÉRMINO]]),"-",IF(ISNUMBER(CONTRATOS[[#This Row],[TÉRMINO]]),IF(CONTRATOS[[#This Row],[TÉRMINO]]&lt;TODAY(),"EXPIRADO",CONTRATOS[[#This Row],[TÉRMINO]]-TODAY()),"INDETERMINADO"))</f>
        <v>EXPIRADO</v>
      </c>
      <c r="P865" s="64" t="str">
        <f ca="1">IF(O865="EXPIRADO","EXPIRADO",(IF(O865&lt;=30,"INFERIOR A 30 DIAS",(IF(O865&lt;=60,"INFERIOR A 60 DIAS",(IF(O865&lt;=90,"INFERIOR A 90 DIAS",(IF(O865&lt;=120,"INFERIOR A 120 DIAS",(IF(O865&lt;150,"INFERIOR A 150 DIAS",(IF(O865=150,"150 DIAS","SUPERIOR A 150 DIAS")))))))))))))</f>
        <v>EXPIRADO</v>
      </c>
      <c r="Q865" s="62" t="str">
        <f ca="1">IF(CONTRATOS[[#This Row],[TÉRMINO]]="","VIGENTE",IF(CONTRATOS[[#This Row],[TÉRMINO]]&gt;=TODAY(),"VIGENTE","EXPIRADO"))</f>
        <v>EXPIRADO</v>
      </c>
      <c r="R865" s="293">
        <v>4038.43</v>
      </c>
      <c r="S865" s="71" t="s">
        <v>3303</v>
      </c>
      <c r="T865" s="66">
        <f>IF(LEFT(AY865,3)="ARP",
    0,
    IFERROR(VLOOKUP(AY865,'M.11 Contratos execução'!A:V,17,FALSE),0)
)</f>
        <v>0</v>
      </c>
      <c r="U865" s="58" t="s">
        <v>78</v>
      </c>
      <c r="V865" s="167" t="s">
        <v>4281</v>
      </c>
      <c r="W865" s="96" cm="1">
        <f t="array" ref="W86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65" s="96" cm="1">
        <f t="array" ref="X86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4038.43</v>
      </c>
      <c r="Y865" s="67"/>
      <c r="Z865" s="158"/>
      <c r="AA865" s="215" t="s">
        <v>81</v>
      </c>
      <c r="AB865" s="58"/>
      <c r="AC865" s="58"/>
      <c r="AD865" s="168" t="str">
        <f>IF(CONTRATOS[[#This Row],[DIAS_CONTRATO]]&lt;=1800,"PRAZO LEGAL",IF(CONTRATOS[[#This Row],[DIAS_CONTRATO]]&lt;=2130,"EXCEPCIONAL","EMERGENCIAL"))</f>
        <v>PRAZO LEGAL</v>
      </c>
      <c r="AE865" s="116" t="str">
        <f>YEAR(L865) &amp; " - " &amp; IF(MONTH(L865)&lt;=3, "1º Trimestre", IF(MONTH(L865)&lt;=6, "2º Trimestre", IF(MONTH(L865)&lt;=9, "3º Trimestre", IF(MONTH(L865)&lt;=12, "4º Trimestre"))))</f>
        <v>2025 - 4º Trimestre</v>
      </c>
      <c r="AF865" s="130">
        <f>CONTRATOS[[#This Row],[TÉRMINO]]-60</f>
        <v>45892</v>
      </c>
      <c r="AG865" s="116" t="str">
        <f>IF(Z865="","Sem informação", IF(Z865&lt;=AF865, "Dentro do prazo", "Fora do prazo"))</f>
        <v>Sem informação</v>
      </c>
      <c r="AH865" s="58"/>
      <c r="AJ865" s="58" t="s">
        <v>138</v>
      </c>
      <c r="AK865" s="58" t="s">
        <v>69</v>
      </c>
      <c r="AL865" s="58" t="s">
        <v>138</v>
      </c>
      <c r="AM865" s="58" t="s">
        <v>69</v>
      </c>
      <c r="AN865" s="58" t="s">
        <v>69</v>
      </c>
      <c r="AO865"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 nasareno.silva@tjpa.jus.br; ; ;coordenadoria.contratos@tjpa.jus.br</v>
      </c>
      <c r="AP865" s="143">
        <f ca="1">CONTRATOS[[#This Row],[TÉRMINO]]-TODAY()</f>
        <v>-222</v>
      </c>
      <c r="AQ865" s="58" t="str">
        <f>IF(YEAR(CONTRATOS[[#This Row],[TÉRMINO]])=2024,INT((MONTH(CONTRATOS[[#This Row],[TÉRMINO]])+2)/3),"")</f>
        <v/>
      </c>
      <c r="AR865" s="58"/>
      <c r="AS865" s="58" t="str">
        <f ca="1">IF(TODAY()-AB865&gt;365,"Iniciar Processo de Reajuste","Aguardar anualidade")</f>
        <v>Iniciar Processo de Reajuste</v>
      </c>
      <c r="AT865" s="58" t="str">
        <f>_xlfn.CONCAT(TEXT(B865,"000"),"/",C865)</f>
        <v>105/2025</v>
      </c>
      <c r="AU865" s="58"/>
      <c r="AV865" s="57" t="str" cm="1">
        <f t="array" ref="AV865">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65" s="57" t="str">
        <f>IF(CONTRATOS[[#This Row],[FISCAL DEMANDANTE]]="sem indicação",CONTRATOS[[#This Row],[FISCAL TECNICO]],CONTRATOS[[#This Row],[FISCAL DEMANDANTE]])</f>
        <v>Jose Nasareno de Macedo Silva</v>
      </c>
      <c r="AX865" s="540" cm="1">
        <f t="array" ref="AX86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65" s="58" t="str">
        <f>_xlfn.CONCAT(CONTRATOS[[#This Row],[ARP ou CONTRATO]],CONTRATOS[[#This Row],[N°ANO]])</f>
        <v>CONTRATO105/2025</v>
      </c>
      <c r="AZ865" s="293" t="str">
        <f>IF(ISNUMBER(FIND("8.666",AA865)),
"Nos termos da Portaria n° 3.615/2021-GP, a prorrogação de contratos administrativos deverá ser instaurada com antecedência mínima de 60 (sessenta) dias do término da vigência, mediante envio do respectivo expediente à SEADM, via SEI.",
IF(ISNUMBER(FIND("14.133",AA865)),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66" spans="1:52" ht="60">
      <c r="A866" s="58" t="s">
        <v>52</v>
      </c>
      <c r="B866" s="57" t="s">
        <v>901</v>
      </c>
      <c r="C866" s="58">
        <v>2025</v>
      </c>
      <c r="D866" s="57" t="s">
        <v>4282</v>
      </c>
      <c r="E866" s="58" t="s">
        <v>4283</v>
      </c>
      <c r="F866" s="421" t="s">
        <v>3558</v>
      </c>
      <c r="G866" s="57" t="s">
        <v>1658</v>
      </c>
      <c r="H866" s="58" t="s">
        <v>132</v>
      </c>
      <c r="I866" s="60" t="s">
        <v>133</v>
      </c>
      <c r="J866" s="61">
        <v>45960</v>
      </c>
      <c r="K866" s="62" t="str">
        <f>TEXT(J866,"DD/MM/AA")</f>
        <v>30/10/25</v>
      </c>
      <c r="L866" s="61">
        <v>45960</v>
      </c>
      <c r="M866" s="63" t="str">
        <f>TEXT(L866,"DD/MM/AA")</f>
        <v>30/10/25</v>
      </c>
      <c r="N866" s="115">
        <f>_xlfn.DAYS(CONTRATOS[[#This Row],[TÉRMINO]],CONTRATOS[[#This Row],[INÍCIO]])</f>
        <v>0</v>
      </c>
      <c r="O866" s="62" t="str">
        <f ca="1">IF(ISBLANK(CONTRATOS[[#This Row],[TÉRMINO]]),"-",IF(ISNUMBER(CONTRATOS[[#This Row],[TÉRMINO]]),IF(CONTRATOS[[#This Row],[TÉRMINO]]&lt;TODAY(),"EXPIRADO",CONTRATOS[[#This Row],[TÉRMINO]]-TODAY()),"INDETERMINADO"))</f>
        <v>EXPIRADO</v>
      </c>
      <c r="P866" s="64" t="str">
        <f ca="1">IF(O866="EXPIRADO","EXPIRADO",(IF(O866&lt;=30,"INFERIOR A 30 DIAS",(IF(O866&lt;=60,"INFERIOR A 60 DIAS",(IF(O866&lt;=90,"INFERIOR A 90 DIAS",(IF(O866&lt;=120,"INFERIOR A 120 DIAS",(IF(O866&lt;150,"INFERIOR A 150 DIAS",(IF(O866=150,"150 DIAS","SUPERIOR A 150 DIAS")))))))))))))</f>
        <v>EXPIRADO</v>
      </c>
      <c r="Q866" s="62" t="str">
        <f ca="1">IF(CONTRATOS[[#This Row],[TÉRMINO]]="","VIGENTE",IF(CONTRATOS[[#This Row],[TÉRMINO]]&gt;=TODAY(),"VIGENTE","EXPIRADO"))</f>
        <v>EXPIRADO</v>
      </c>
      <c r="R866" s="293">
        <v>174.76</v>
      </c>
      <c r="S866" s="71" t="s">
        <v>3303</v>
      </c>
      <c r="T866" s="66">
        <f>IF(LEFT(AY866,3)="ARP",
    0,
    IFERROR(VLOOKUP(AY866,'M.11 Contratos execução'!A:V,17,FALSE),0)
)</f>
        <v>0</v>
      </c>
      <c r="U866" s="58" t="s">
        <v>78</v>
      </c>
      <c r="V866" s="167" t="s">
        <v>4284</v>
      </c>
      <c r="W866" s="96" cm="1">
        <f t="array" ref="W86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66" s="96" cm="1">
        <f t="array" ref="X86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174.76</v>
      </c>
      <c r="Y866" s="67"/>
      <c r="Z866" s="158"/>
      <c r="AA866" s="215" t="s">
        <v>81</v>
      </c>
      <c r="AB866" s="58"/>
      <c r="AC866" s="58"/>
      <c r="AD866" s="168" t="str">
        <f>IF(CONTRATOS[[#This Row],[DIAS_CONTRATO]]&lt;=1800,"PRAZO LEGAL",IF(CONTRATOS[[#This Row],[DIAS_CONTRATO]]&lt;=2130,"EXCEPCIONAL","EMERGENCIAL"))</f>
        <v>PRAZO LEGAL</v>
      </c>
      <c r="AE866" s="116" t="str">
        <f>YEAR(L866) &amp; " - " &amp; IF(MONTH(L866)&lt;=3, "1º Trimestre", IF(MONTH(L866)&lt;=6, "2º Trimestre", IF(MONTH(L866)&lt;=9, "3º Trimestre", IF(MONTH(L866)&lt;=12, "4º Trimestre"))))</f>
        <v>2025 - 4º Trimestre</v>
      </c>
      <c r="AF866" s="130">
        <f>CONTRATOS[[#This Row],[TÉRMINO]]-60</f>
        <v>45900</v>
      </c>
      <c r="AG866" s="116" t="str">
        <f>IF(Z866="","Sem informação", IF(Z866&lt;=AF866, "Dentro do prazo", "Fora do prazo"))</f>
        <v>Sem informação</v>
      </c>
      <c r="AH866" s="58"/>
      <c r="AJ866" s="58" t="s">
        <v>138</v>
      </c>
      <c r="AK866" s="58" t="s">
        <v>69</v>
      </c>
      <c r="AL866" s="58" t="s">
        <v>138</v>
      </c>
      <c r="AM866" s="58" t="s">
        <v>69</v>
      </c>
      <c r="AN866" s="58" t="s">
        <v>69</v>
      </c>
      <c r="AO866"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 nasareno.silva@tjpa.jus.br; ; ;coordenadoria.contratos@tjpa.jus.br</v>
      </c>
      <c r="AP866" s="143">
        <f ca="1">CONTRATOS[[#This Row],[TÉRMINO]]-TODAY()</f>
        <v>-214</v>
      </c>
      <c r="AQ866" s="58" t="str">
        <f>IF(YEAR(CONTRATOS[[#This Row],[TÉRMINO]])=2024,INT((MONTH(CONTRATOS[[#This Row],[TÉRMINO]])+2)/3),"")</f>
        <v/>
      </c>
      <c r="AR866" s="58"/>
      <c r="AS866" s="58" t="str">
        <f ca="1">IF(TODAY()-AB866&gt;365,"Iniciar Processo de Reajuste","Aguardar anualidade")</f>
        <v>Iniciar Processo de Reajuste</v>
      </c>
      <c r="AT866" s="58" t="str">
        <f>_xlfn.CONCAT(TEXT(B866,"000"),"/",C866)</f>
        <v>106/2025</v>
      </c>
      <c r="AU866" s="58"/>
      <c r="AV866" s="57" t="str" cm="1">
        <f t="array" ref="AV866">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66" s="57" t="str">
        <f>IF(CONTRATOS[[#This Row],[FISCAL DEMANDANTE]]="sem indicação",CONTRATOS[[#This Row],[FISCAL TECNICO]],CONTRATOS[[#This Row],[FISCAL DEMANDANTE]])</f>
        <v>Jose Nasareno de Macedo Silva</v>
      </c>
      <c r="AX866" s="540" cm="1">
        <f t="array" ref="AX86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66" s="58" t="str">
        <f>_xlfn.CONCAT(CONTRATOS[[#This Row],[ARP ou CONTRATO]],CONTRATOS[[#This Row],[N°ANO]])</f>
        <v>CONTRATO106/2025</v>
      </c>
      <c r="AZ866" s="293" t="str">
        <f>IF(ISNUMBER(FIND("8.666",AA866)),
"Nos termos da Portaria n° 3.615/2021-GP, a prorrogação de contratos administrativos deverá ser instaurada com antecedência mínima de 60 (sessenta) dias do término da vigência, mediante envio do respectivo expediente à SEADM, via SEI.",
IF(ISNUMBER(FIND("14.133",AA866)),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67" spans="1:52" ht="60">
      <c r="A867" s="58" t="s">
        <v>52</v>
      </c>
      <c r="B867" s="57" t="s">
        <v>867</v>
      </c>
      <c r="C867" s="58">
        <v>2025</v>
      </c>
      <c r="D867" s="57" t="s">
        <v>4187</v>
      </c>
      <c r="E867" s="58" t="s">
        <v>4188</v>
      </c>
      <c r="F867" s="421" t="s">
        <v>3558</v>
      </c>
      <c r="G867" s="57" t="s">
        <v>1658</v>
      </c>
      <c r="H867" s="58" t="s">
        <v>132</v>
      </c>
      <c r="I867" s="60" t="s">
        <v>133</v>
      </c>
      <c r="J867" s="61">
        <v>45959</v>
      </c>
      <c r="K867" s="62" t="str">
        <f>TEXT(J867,"DD/MM/AA")</f>
        <v>29/10/25</v>
      </c>
      <c r="L867" s="61">
        <v>45959</v>
      </c>
      <c r="M867" s="63" t="str">
        <f>TEXT(L867,"DD/MM/AA")</f>
        <v>29/10/25</v>
      </c>
      <c r="N867" s="115">
        <f>_xlfn.DAYS(CONTRATOS[[#This Row],[TÉRMINO]],CONTRATOS[[#This Row],[INÍCIO]])</f>
        <v>0</v>
      </c>
      <c r="O867" s="62" t="str">
        <f ca="1">IF(ISBLANK(CONTRATOS[[#This Row],[TÉRMINO]]),"-",IF(ISNUMBER(CONTRATOS[[#This Row],[TÉRMINO]]),IF(CONTRATOS[[#This Row],[TÉRMINO]]&lt;TODAY(),"EXPIRADO",CONTRATOS[[#This Row],[TÉRMINO]]-TODAY()),"INDETERMINADO"))</f>
        <v>EXPIRADO</v>
      </c>
      <c r="P867" s="64" t="str">
        <f ca="1">IF(O867="EXPIRADO","EXPIRADO",(IF(O867&lt;=30,"INFERIOR A 30 DIAS",(IF(O867&lt;=60,"INFERIOR A 60 DIAS",(IF(O867&lt;=90,"INFERIOR A 90 DIAS",(IF(O867&lt;=120,"INFERIOR A 120 DIAS",(IF(O867&lt;150,"INFERIOR A 150 DIAS",(IF(O867=150,"150 DIAS","SUPERIOR A 150 DIAS")))))))))))))</f>
        <v>EXPIRADO</v>
      </c>
      <c r="Q867" s="62" t="str">
        <f ca="1">IF(CONTRATOS[[#This Row],[TÉRMINO]]="","VIGENTE",IF(CONTRATOS[[#This Row],[TÉRMINO]]&gt;=TODAY(),"VIGENTE","EXPIRADO"))</f>
        <v>EXPIRADO</v>
      </c>
      <c r="R867" s="293">
        <v>1082.52</v>
      </c>
      <c r="S867" s="71" t="s">
        <v>3303</v>
      </c>
      <c r="T867" s="66">
        <f>IF(LEFT(AY867,3)="ARP",
    0,
    IFERROR(VLOOKUP(AY867,'M.11 Contratos execução'!A:V,17,FALSE),0)
)</f>
        <v>0</v>
      </c>
      <c r="U867" s="58" t="s">
        <v>78</v>
      </c>
      <c r="V867" s="167" t="s">
        <v>4285</v>
      </c>
      <c r="W867" s="96" cm="1">
        <f t="array" ref="W86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67" s="96" cm="1">
        <f t="array" ref="X86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1082.52</v>
      </c>
      <c r="Y867" s="67"/>
      <c r="Z867" s="158"/>
      <c r="AA867" s="215" t="s">
        <v>81</v>
      </c>
      <c r="AB867" s="58"/>
      <c r="AC867" s="58"/>
      <c r="AD867" s="168" t="str">
        <f>IF(CONTRATOS[[#This Row],[DIAS_CONTRATO]]&lt;=1800,"PRAZO LEGAL",IF(CONTRATOS[[#This Row],[DIAS_CONTRATO]]&lt;=2130,"EXCEPCIONAL","EMERGENCIAL"))</f>
        <v>PRAZO LEGAL</v>
      </c>
      <c r="AE867" s="116" t="str">
        <f>YEAR(L867) &amp; " - " &amp; IF(MONTH(L867)&lt;=3, "1º Trimestre", IF(MONTH(L867)&lt;=6, "2º Trimestre", IF(MONTH(L867)&lt;=9, "3º Trimestre", IF(MONTH(L867)&lt;=12, "4º Trimestre"))))</f>
        <v>2025 - 4º Trimestre</v>
      </c>
      <c r="AF867" s="130">
        <f>CONTRATOS[[#This Row],[TÉRMINO]]-60</f>
        <v>45899</v>
      </c>
      <c r="AG867" s="116" t="str">
        <f>IF(Z867="","Sem informação", IF(Z867&lt;=AF867, "Dentro do prazo", "Fora do prazo"))</f>
        <v>Sem informação</v>
      </c>
      <c r="AH867" s="58"/>
      <c r="AJ867" s="58" t="s">
        <v>138</v>
      </c>
      <c r="AK867" s="58" t="s">
        <v>69</v>
      </c>
      <c r="AL867" s="58" t="s">
        <v>138</v>
      </c>
      <c r="AM867" s="58" t="s">
        <v>69</v>
      </c>
      <c r="AN867" s="58" t="s">
        <v>69</v>
      </c>
      <c r="AO867"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 nasareno.silva@tjpa.jus.br; ; ;coordenadoria.contratos@tjpa.jus.br</v>
      </c>
      <c r="AP867" s="143">
        <f ca="1">CONTRATOS[[#This Row],[TÉRMINO]]-TODAY()</f>
        <v>-215</v>
      </c>
      <c r="AQ867" s="58" t="str">
        <f>IF(YEAR(CONTRATOS[[#This Row],[TÉRMINO]])=2024,INT((MONTH(CONTRATOS[[#This Row],[TÉRMINO]])+2)/3),"")</f>
        <v/>
      </c>
      <c r="AR867" s="58"/>
      <c r="AS867" s="58" t="str">
        <f ca="1">IF(TODAY()-AB867&gt;365,"Iniciar Processo de Reajuste","Aguardar anualidade")</f>
        <v>Iniciar Processo de Reajuste</v>
      </c>
      <c r="AT867" s="58" t="str">
        <f>_xlfn.CONCAT(TEXT(B867,"000"),"/",C867)</f>
        <v>108/2025</v>
      </c>
      <c r="AU867" s="58"/>
      <c r="AV867" s="57" t="str" cm="1">
        <f t="array" ref="AV867">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67" s="57" t="str">
        <f>IF(CONTRATOS[[#This Row],[FISCAL DEMANDANTE]]="sem indicação",CONTRATOS[[#This Row],[FISCAL TECNICO]],CONTRATOS[[#This Row],[FISCAL DEMANDANTE]])</f>
        <v>Jose Nasareno de Macedo Silva</v>
      </c>
      <c r="AX867" s="540" cm="1">
        <f t="array" ref="AX86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67" s="58" t="str">
        <f>_xlfn.CONCAT(CONTRATOS[[#This Row],[ARP ou CONTRATO]],CONTRATOS[[#This Row],[N°ANO]])</f>
        <v>CONTRATO108/2025</v>
      </c>
      <c r="AZ867" s="293" t="str">
        <f>IF(ISNUMBER(FIND("8.666",AA867)),
"Nos termos da Portaria n° 3.615/2021-GP, a prorrogação de contratos administrativos deverá ser instaurada com antecedência mínima de 60 (sessenta) dias do término da vigência, mediante envio do respectivo expediente à SEADM, via SEI.",
IF(ISNUMBER(FIND("14.133",AA867)),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68" spans="1:52" ht="60">
      <c r="A868" s="58" t="s">
        <v>52</v>
      </c>
      <c r="B868" s="57" t="s">
        <v>715</v>
      </c>
      <c r="C868" s="58">
        <v>2025</v>
      </c>
      <c r="D868" s="57" t="s">
        <v>4286</v>
      </c>
      <c r="E868" s="58" t="s">
        <v>4287</v>
      </c>
      <c r="F868" s="421" t="s">
        <v>3558</v>
      </c>
      <c r="G868" s="57" t="s">
        <v>1658</v>
      </c>
      <c r="H868" s="58" t="s">
        <v>132</v>
      </c>
      <c r="I868" s="60" t="s">
        <v>133</v>
      </c>
      <c r="J868" s="61">
        <v>45960</v>
      </c>
      <c r="K868" s="62" t="str">
        <f>TEXT(J868,"DD/MM/AA")</f>
        <v>30/10/25</v>
      </c>
      <c r="L868" s="61">
        <v>45960</v>
      </c>
      <c r="M868" s="63" t="str">
        <f>TEXT(L868,"DD/MM/AA")</f>
        <v>30/10/25</v>
      </c>
      <c r="N868" s="115">
        <f>_xlfn.DAYS(CONTRATOS[[#This Row],[TÉRMINO]],CONTRATOS[[#This Row],[INÍCIO]])</f>
        <v>0</v>
      </c>
      <c r="O868" s="62" t="str">
        <f ca="1">IF(ISBLANK(CONTRATOS[[#This Row],[TÉRMINO]]),"-",IF(ISNUMBER(CONTRATOS[[#This Row],[TÉRMINO]]),IF(CONTRATOS[[#This Row],[TÉRMINO]]&lt;TODAY(),"EXPIRADO",CONTRATOS[[#This Row],[TÉRMINO]]-TODAY()),"INDETERMINADO"))</f>
        <v>EXPIRADO</v>
      </c>
      <c r="P868" s="64" t="str">
        <f ca="1">IF(O868="EXPIRADO","EXPIRADO",(IF(O868&lt;=30,"INFERIOR A 30 DIAS",(IF(O868&lt;=60,"INFERIOR A 60 DIAS",(IF(O868&lt;=90,"INFERIOR A 90 DIAS",(IF(O868&lt;=120,"INFERIOR A 120 DIAS",(IF(O868&lt;150,"INFERIOR A 150 DIAS",(IF(O868=150,"150 DIAS","SUPERIOR A 150 DIAS")))))))))))))</f>
        <v>EXPIRADO</v>
      </c>
      <c r="Q868" s="62" t="str">
        <f ca="1">IF(CONTRATOS[[#This Row],[TÉRMINO]]="","VIGENTE",IF(CONTRATOS[[#This Row],[TÉRMINO]]&gt;=TODAY(),"VIGENTE","EXPIRADO"))</f>
        <v>EXPIRADO</v>
      </c>
      <c r="R868" s="293">
        <v>1251.8800000000001</v>
      </c>
      <c r="S868" s="71" t="s">
        <v>3303</v>
      </c>
      <c r="T868" s="66">
        <f>IF(LEFT(AY868,3)="ARP",
    0,
    IFERROR(VLOOKUP(AY868,'M.11 Contratos execução'!A:V,17,FALSE),0)
)</f>
        <v>0</v>
      </c>
      <c r="U868" s="58" t="s">
        <v>78</v>
      </c>
      <c r="V868" s="167" t="s">
        <v>4288</v>
      </c>
      <c r="W868" s="96" cm="1">
        <f t="array" ref="W86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68" s="96" cm="1">
        <f t="array" ref="X86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1251.8800000000001</v>
      </c>
      <c r="Y868" s="67"/>
      <c r="Z868" s="158"/>
      <c r="AA868" s="215" t="s">
        <v>81</v>
      </c>
      <c r="AB868" s="58"/>
      <c r="AC868" s="58"/>
      <c r="AD868" s="168" t="str">
        <f>IF(CONTRATOS[[#This Row],[DIAS_CONTRATO]]&lt;=1800,"PRAZO LEGAL",IF(CONTRATOS[[#This Row],[DIAS_CONTRATO]]&lt;=2130,"EXCEPCIONAL","EMERGENCIAL"))</f>
        <v>PRAZO LEGAL</v>
      </c>
      <c r="AE868" s="116" t="str">
        <f>YEAR(L868) &amp; " - " &amp; IF(MONTH(L868)&lt;=3, "1º Trimestre", IF(MONTH(L868)&lt;=6, "2º Trimestre", IF(MONTH(L868)&lt;=9, "3º Trimestre", IF(MONTH(L868)&lt;=12, "4º Trimestre"))))</f>
        <v>2025 - 4º Trimestre</v>
      </c>
      <c r="AF868" s="130">
        <f>CONTRATOS[[#This Row],[TÉRMINO]]-60</f>
        <v>45900</v>
      </c>
      <c r="AG868" s="116" t="str">
        <f>IF(Z868="","Sem informação", IF(Z868&lt;=AF868, "Dentro do prazo", "Fora do prazo"))</f>
        <v>Sem informação</v>
      </c>
      <c r="AH868" s="58"/>
      <c r="AJ868" s="58" t="s">
        <v>138</v>
      </c>
      <c r="AK868" s="58" t="s">
        <v>69</v>
      </c>
      <c r="AL868" s="58" t="s">
        <v>138</v>
      </c>
      <c r="AM868" s="58" t="s">
        <v>69</v>
      </c>
      <c r="AN868" s="58" t="s">
        <v>69</v>
      </c>
      <c r="AO868"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 nasareno.silva@tjpa.jus.br; ; ;coordenadoria.contratos@tjpa.jus.br</v>
      </c>
      <c r="AP868" s="143">
        <f ca="1">CONTRATOS[[#This Row],[TÉRMINO]]-TODAY()</f>
        <v>-214</v>
      </c>
      <c r="AQ868" s="58" t="str">
        <f>IF(YEAR(CONTRATOS[[#This Row],[TÉRMINO]])=2024,INT((MONTH(CONTRATOS[[#This Row],[TÉRMINO]])+2)/3),"")</f>
        <v/>
      </c>
      <c r="AR868" s="58"/>
      <c r="AS868" s="58" t="str">
        <f ca="1">IF(TODAY()-AB868&gt;365,"Iniciar Processo de Reajuste","Aguardar anualidade")</f>
        <v>Iniciar Processo de Reajuste</v>
      </c>
      <c r="AT868" s="58" t="str">
        <f>_xlfn.CONCAT(TEXT(B868,"000"),"/",C868)</f>
        <v>109/2025</v>
      </c>
      <c r="AU868" s="58"/>
      <c r="AV868" s="57" t="str" cm="1">
        <f t="array" ref="AV868">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68" s="57" t="str">
        <f>IF(CONTRATOS[[#This Row],[FISCAL DEMANDANTE]]="sem indicação",CONTRATOS[[#This Row],[FISCAL TECNICO]],CONTRATOS[[#This Row],[FISCAL DEMANDANTE]])</f>
        <v>Jose Nasareno de Macedo Silva</v>
      </c>
      <c r="AX868" s="540" cm="1">
        <f t="array" ref="AX86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68" s="58" t="str">
        <f>_xlfn.CONCAT(CONTRATOS[[#This Row],[ARP ou CONTRATO]],CONTRATOS[[#This Row],[N°ANO]])</f>
        <v>CONTRATO109/2025</v>
      </c>
      <c r="AZ868" s="293" t="str">
        <f>IF(ISNUMBER(FIND("8.666",AA868)),
"Nos termos da Portaria n° 3.615/2021-GP, a prorrogação de contratos administrativos deverá ser instaurada com antecedência mínima de 60 (sessenta) dias do término da vigência, mediante envio do respectivo expediente à SEADM, via SEI.",
IF(ISNUMBER(FIND("14.133",AA868)),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69" spans="1:52" ht="60">
      <c r="A869" s="58" t="s">
        <v>52</v>
      </c>
      <c r="B869" s="57" t="s">
        <v>740</v>
      </c>
      <c r="C869" s="58">
        <v>2025</v>
      </c>
      <c r="D869" s="57" t="s">
        <v>4289</v>
      </c>
      <c r="E869" s="58" t="s">
        <v>4290</v>
      </c>
      <c r="F869" s="421" t="s">
        <v>3558</v>
      </c>
      <c r="G869" s="57" t="s">
        <v>1658</v>
      </c>
      <c r="H869" s="58" t="s">
        <v>132</v>
      </c>
      <c r="I869" s="60" t="s">
        <v>133</v>
      </c>
      <c r="J869" s="61">
        <v>45960</v>
      </c>
      <c r="K869" s="62" t="str">
        <f>TEXT(J869,"DD/MM/AA")</f>
        <v>30/10/25</v>
      </c>
      <c r="L869" s="61">
        <v>45960</v>
      </c>
      <c r="M869" s="63" t="str">
        <f>TEXT(L869,"DD/MM/AA")</f>
        <v>30/10/25</v>
      </c>
      <c r="N869" s="115">
        <f>_xlfn.DAYS(CONTRATOS[[#This Row],[TÉRMINO]],CONTRATOS[[#This Row],[INÍCIO]])</f>
        <v>0</v>
      </c>
      <c r="O869" s="62" t="str">
        <f ca="1">IF(ISBLANK(CONTRATOS[[#This Row],[TÉRMINO]]),"-",IF(ISNUMBER(CONTRATOS[[#This Row],[TÉRMINO]]),IF(CONTRATOS[[#This Row],[TÉRMINO]]&lt;TODAY(),"EXPIRADO",CONTRATOS[[#This Row],[TÉRMINO]]-TODAY()),"INDETERMINADO"))</f>
        <v>EXPIRADO</v>
      </c>
      <c r="P869" s="64" t="str">
        <f ca="1">IF(O869="EXPIRADO","EXPIRADO",(IF(O869&lt;=30,"INFERIOR A 30 DIAS",(IF(O869&lt;=60,"INFERIOR A 60 DIAS",(IF(O869&lt;=90,"INFERIOR A 90 DIAS",(IF(O869&lt;=120,"INFERIOR A 120 DIAS",(IF(O869&lt;150,"INFERIOR A 150 DIAS",(IF(O869=150,"150 DIAS","SUPERIOR A 150 DIAS")))))))))))))</f>
        <v>EXPIRADO</v>
      </c>
      <c r="Q869" s="62" t="str">
        <f ca="1">IF(CONTRATOS[[#This Row],[TÉRMINO]]="","VIGENTE",IF(CONTRATOS[[#This Row],[TÉRMINO]]&gt;=TODAY(),"VIGENTE","EXPIRADO"))</f>
        <v>EXPIRADO</v>
      </c>
      <c r="R869" s="293">
        <v>709.84</v>
      </c>
      <c r="S869" s="71" t="s">
        <v>3303</v>
      </c>
      <c r="T869" s="66">
        <f>IF(LEFT(AY869,3)="ARP",
    0,
    IFERROR(VLOOKUP(AY869,'M.11 Contratos execução'!A:V,17,FALSE),0)
)</f>
        <v>0</v>
      </c>
      <c r="U869" s="58" t="s">
        <v>78</v>
      </c>
      <c r="V869" s="167" t="s">
        <v>4291</v>
      </c>
      <c r="W869" s="96" cm="1">
        <f t="array" ref="W86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69" s="96" cm="1">
        <f t="array" ref="X86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709.84</v>
      </c>
      <c r="Y869" s="67"/>
      <c r="Z869" s="158"/>
      <c r="AA869" s="215" t="s">
        <v>81</v>
      </c>
      <c r="AB869" s="58"/>
      <c r="AC869" s="58"/>
      <c r="AD869" s="168" t="str">
        <f>IF(CONTRATOS[[#This Row],[DIAS_CONTRATO]]&lt;=1800,"PRAZO LEGAL",IF(CONTRATOS[[#This Row],[DIAS_CONTRATO]]&lt;=2130,"EXCEPCIONAL","EMERGENCIAL"))</f>
        <v>PRAZO LEGAL</v>
      </c>
      <c r="AE869" s="116" t="str">
        <f>YEAR(L869) &amp; " - " &amp; IF(MONTH(L869)&lt;=3, "1º Trimestre", IF(MONTH(L869)&lt;=6, "2º Trimestre", IF(MONTH(L869)&lt;=9, "3º Trimestre", IF(MONTH(L869)&lt;=12, "4º Trimestre"))))</f>
        <v>2025 - 4º Trimestre</v>
      </c>
      <c r="AF869" s="130">
        <f>CONTRATOS[[#This Row],[TÉRMINO]]-60</f>
        <v>45900</v>
      </c>
      <c r="AG869" s="116" t="str">
        <f>IF(Z869="","Sem informação", IF(Z869&lt;=AF869, "Dentro do prazo", "Fora do prazo"))</f>
        <v>Sem informação</v>
      </c>
      <c r="AH869" s="58"/>
      <c r="AJ869" s="58" t="s">
        <v>138</v>
      </c>
      <c r="AK869" s="58" t="s">
        <v>69</v>
      </c>
      <c r="AL869" s="58" t="s">
        <v>138</v>
      </c>
      <c r="AM869" s="58" t="s">
        <v>69</v>
      </c>
      <c r="AN869" s="58" t="s">
        <v>69</v>
      </c>
      <c r="AO869"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 nasareno.silva@tjpa.jus.br; ; ;coordenadoria.contratos@tjpa.jus.br</v>
      </c>
      <c r="AP869" s="143">
        <f ca="1">CONTRATOS[[#This Row],[TÉRMINO]]-TODAY()</f>
        <v>-214</v>
      </c>
      <c r="AQ869" s="58" t="str">
        <f>IF(YEAR(CONTRATOS[[#This Row],[TÉRMINO]])=2024,INT((MONTH(CONTRATOS[[#This Row],[TÉRMINO]])+2)/3),"")</f>
        <v/>
      </c>
      <c r="AR869" s="58"/>
      <c r="AS869" s="58" t="str">
        <f ca="1">IF(TODAY()-AB869&gt;365,"Iniciar Processo de Reajuste","Aguardar anualidade")</f>
        <v>Iniciar Processo de Reajuste</v>
      </c>
      <c r="AT869" s="58" t="str">
        <f>_xlfn.CONCAT(TEXT(B869,"000"),"/",C869)</f>
        <v>110/2025</v>
      </c>
      <c r="AU869" s="58"/>
      <c r="AV869" s="57" t="str" cm="1">
        <f t="array" ref="AV869">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69" s="57" t="str">
        <f>IF(CONTRATOS[[#This Row],[FISCAL DEMANDANTE]]="sem indicação",CONTRATOS[[#This Row],[FISCAL TECNICO]],CONTRATOS[[#This Row],[FISCAL DEMANDANTE]])</f>
        <v>Jose Nasareno de Macedo Silva</v>
      </c>
      <c r="AX869" s="540" cm="1">
        <f t="array" ref="AX86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69" s="58" t="str">
        <f>_xlfn.CONCAT(CONTRATOS[[#This Row],[ARP ou CONTRATO]],CONTRATOS[[#This Row],[N°ANO]])</f>
        <v>CONTRATO110/2025</v>
      </c>
      <c r="AZ869" s="293" t="str">
        <f>IF(ISNUMBER(FIND("8.666",AA869)),
"Nos termos da Portaria n° 3.615/2021-GP, a prorrogação de contratos administrativos deverá ser instaurada com antecedência mínima de 60 (sessenta) dias do término da vigência, mediante envio do respectivo expediente à SEADM, via SEI.",
IF(ISNUMBER(FIND("14.133",AA869)),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70" spans="1:52" ht="60">
      <c r="A870" s="58" t="s">
        <v>52</v>
      </c>
      <c r="B870" s="57" t="s">
        <v>1440</v>
      </c>
      <c r="C870" s="58">
        <v>2025</v>
      </c>
      <c r="D870" s="57" t="s">
        <v>4292</v>
      </c>
      <c r="E870" s="58" t="s">
        <v>4293</v>
      </c>
      <c r="F870" s="421" t="s">
        <v>3558</v>
      </c>
      <c r="G870" s="57" t="s">
        <v>1658</v>
      </c>
      <c r="H870" s="58" t="s">
        <v>132</v>
      </c>
      <c r="I870" s="60" t="s">
        <v>133</v>
      </c>
      <c r="J870" s="61">
        <v>45947</v>
      </c>
      <c r="K870" s="62" t="str">
        <f>TEXT(J870,"DD/MM/AA")</f>
        <v>17/10/25</v>
      </c>
      <c r="L870" s="61">
        <v>45947</v>
      </c>
      <c r="M870" s="63" t="str">
        <f>TEXT(L870,"DD/MM/AA")</f>
        <v>17/10/25</v>
      </c>
      <c r="N870" s="115">
        <f>_xlfn.DAYS(CONTRATOS[[#This Row],[TÉRMINO]],CONTRATOS[[#This Row],[INÍCIO]])</f>
        <v>0</v>
      </c>
      <c r="O870" s="62" t="str">
        <f ca="1">IF(ISBLANK(CONTRATOS[[#This Row],[TÉRMINO]]),"-",IF(ISNUMBER(CONTRATOS[[#This Row],[TÉRMINO]]),IF(CONTRATOS[[#This Row],[TÉRMINO]]&lt;TODAY(),"EXPIRADO",CONTRATOS[[#This Row],[TÉRMINO]]-TODAY()),"INDETERMINADO"))</f>
        <v>EXPIRADO</v>
      </c>
      <c r="P870" s="64" t="str">
        <f ca="1">IF(O870="EXPIRADO","EXPIRADO",(IF(O870&lt;=30,"INFERIOR A 30 DIAS",(IF(O870&lt;=60,"INFERIOR A 60 DIAS",(IF(O870&lt;=90,"INFERIOR A 90 DIAS",(IF(O870&lt;=120,"INFERIOR A 120 DIAS",(IF(O870&lt;150,"INFERIOR A 150 DIAS",(IF(O870=150,"150 DIAS","SUPERIOR A 150 DIAS")))))))))))))</f>
        <v>EXPIRADO</v>
      </c>
      <c r="Q870" s="62" t="str">
        <f ca="1">IF(CONTRATOS[[#This Row],[TÉRMINO]]="","VIGENTE",IF(CONTRATOS[[#This Row],[TÉRMINO]]&gt;=TODAY(),"VIGENTE","EXPIRADO"))</f>
        <v>EXPIRADO</v>
      </c>
      <c r="R870" s="293">
        <v>66072.23</v>
      </c>
      <c r="S870" s="71" t="s">
        <v>3303</v>
      </c>
      <c r="T870" s="66">
        <f>IF(LEFT(AY870,3)="ARP",
    0,
    IFERROR(VLOOKUP(AY870,'M.11 Contratos execução'!A:V,17,FALSE),0)
)</f>
        <v>0</v>
      </c>
      <c r="U870" s="58" t="s">
        <v>78</v>
      </c>
      <c r="V870" s="167" t="s">
        <v>4294</v>
      </c>
      <c r="W870" s="96" cm="1">
        <f t="array" ref="W87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70" s="96" cm="1">
        <f t="array" ref="X87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66072.23</v>
      </c>
      <c r="Y870" s="67"/>
      <c r="Z870" s="158"/>
      <c r="AA870" s="215" t="s">
        <v>81</v>
      </c>
      <c r="AB870" s="58"/>
      <c r="AC870" s="58"/>
      <c r="AD870" s="168" t="str">
        <f>IF(CONTRATOS[[#This Row],[DIAS_CONTRATO]]&lt;=1800,"PRAZO LEGAL",IF(CONTRATOS[[#This Row],[DIAS_CONTRATO]]&lt;=2130,"EXCEPCIONAL","EMERGENCIAL"))</f>
        <v>PRAZO LEGAL</v>
      </c>
      <c r="AE870" s="116" t="str">
        <f>YEAR(L870) &amp; " - " &amp; IF(MONTH(L870)&lt;=3, "1º Trimestre", IF(MONTH(L870)&lt;=6, "2º Trimestre", IF(MONTH(L870)&lt;=9, "3º Trimestre", IF(MONTH(L870)&lt;=12, "4º Trimestre"))))</f>
        <v>2025 - 4º Trimestre</v>
      </c>
      <c r="AF870" s="130">
        <f>CONTRATOS[[#This Row],[TÉRMINO]]-60</f>
        <v>45887</v>
      </c>
      <c r="AG870" s="116" t="str">
        <f>IF(Z870="","Sem informação", IF(Z870&lt;=AF870, "Dentro do prazo", "Fora do prazo"))</f>
        <v>Sem informação</v>
      </c>
      <c r="AH870" s="58"/>
      <c r="AJ870" s="58" t="s">
        <v>138</v>
      </c>
      <c r="AK870" s="58" t="s">
        <v>69</v>
      </c>
      <c r="AL870" s="58" t="s">
        <v>138</v>
      </c>
      <c r="AM870" s="58" t="s">
        <v>69</v>
      </c>
      <c r="AN870" s="58" t="s">
        <v>69</v>
      </c>
      <c r="AO870"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 nasareno.silva@tjpa.jus.br; ; ;coordenadoria.contratos@tjpa.jus.br</v>
      </c>
      <c r="AP870" s="143">
        <f ca="1">CONTRATOS[[#This Row],[TÉRMINO]]-TODAY()</f>
        <v>-227</v>
      </c>
      <c r="AQ870" s="58" t="str">
        <f>IF(YEAR(CONTRATOS[[#This Row],[TÉRMINO]])=2024,INT((MONTH(CONTRATOS[[#This Row],[TÉRMINO]])+2)/3),"")</f>
        <v/>
      </c>
      <c r="AR870" s="58"/>
      <c r="AS870" s="58" t="str">
        <f ca="1">IF(TODAY()-AB870&gt;365,"Iniciar Processo de Reajuste","Aguardar anualidade")</f>
        <v>Iniciar Processo de Reajuste</v>
      </c>
      <c r="AT870" s="58" t="str">
        <f>_xlfn.CONCAT(TEXT(B870,"000"),"/",C870)</f>
        <v>111/2025</v>
      </c>
      <c r="AU870" s="58"/>
      <c r="AV870" s="57" t="str" cm="1">
        <f t="array" ref="AV870">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70" s="57" t="str">
        <f>IF(CONTRATOS[[#This Row],[FISCAL DEMANDANTE]]="sem indicação",CONTRATOS[[#This Row],[FISCAL TECNICO]],CONTRATOS[[#This Row],[FISCAL DEMANDANTE]])</f>
        <v>Jose Nasareno de Macedo Silva</v>
      </c>
      <c r="AX870" s="540" cm="1">
        <f t="array" ref="AX87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70" s="58" t="str">
        <f>_xlfn.CONCAT(CONTRATOS[[#This Row],[ARP ou CONTRATO]],CONTRATOS[[#This Row],[N°ANO]])</f>
        <v>CONTRATO111/2025</v>
      </c>
      <c r="AZ870" s="293" t="str">
        <f>IF(ISNUMBER(FIND("8.666",AA870)),
"Nos termos da Portaria n° 3.615/2021-GP, a prorrogação de contratos administrativos deverá ser instaurada com antecedência mínima de 60 (sessenta) dias do término da vigência, mediante envio do respectivo expediente à SEADM, via SEI.",
IF(ISNUMBER(FIND("14.133",AA870)),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71" spans="1:52" ht="96">
      <c r="A871" s="58" t="s">
        <v>52</v>
      </c>
      <c r="B871" s="57" t="s">
        <v>1755</v>
      </c>
      <c r="C871" s="58">
        <v>2025</v>
      </c>
      <c r="D871" s="57" t="s">
        <v>4295</v>
      </c>
      <c r="E871" s="58" t="s">
        <v>4296</v>
      </c>
      <c r="F871" s="59" t="s">
        <v>4297</v>
      </c>
      <c r="G871" s="57" t="s">
        <v>131</v>
      </c>
      <c r="H871" s="58"/>
      <c r="I871" s="60" t="s">
        <v>133</v>
      </c>
      <c r="J871" s="61">
        <v>45962</v>
      </c>
      <c r="K871" s="62" t="str">
        <f>TEXT(J871,"DD/MM/AA")</f>
        <v>01/11/25</v>
      </c>
      <c r="L871" s="61">
        <v>45984</v>
      </c>
      <c r="M871" s="63" t="str">
        <f>TEXT(L871,"DD/MM/AA")</f>
        <v>23/11/25</v>
      </c>
      <c r="N871" s="115">
        <f>_xlfn.DAYS(CONTRATOS[[#This Row],[TÉRMINO]],CONTRATOS[[#This Row],[INÍCIO]])</f>
        <v>22</v>
      </c>
      <c r="O871" s="62" t="str">
        <f ca="1">IF(ISBLANK(CONTRATOS[[#This Row],[TÉRMINO]]),"-",IF(ISNUMBER(CONTRATOS[[#This Row],[TÉRMINO]]),IF(CONTRATOS[[#This Row],[TÉRMINO]]&lt;TODAY(),"EXPIRADO",CONTRATOS[[#This Row],[TÉRMINO]]-TODAY()),"INDETERMINADO"))</f>
        <v>EXPIRADO</v>
      </c>
      <c r="P871" s="64" t="str">
        <f ca="1">IF(O871="EXPIRADO","EXPIRADO",(IF(O871&lt;=30,"INFERIOR A 30 DIAS",(IF(O871&lt;=60,"INFERIOR A 60 DIAS",(IF(O871&lt;=90,"INFERIOR A 90 DIAS",(IF(O871&lt;=120,"INFERIOR A 120 DIAS",(IF(O871&lt;150,"INFERIOR A 150 DIAS",(IF(O871=150,"150 DIAS","SUPERIOR A 150 DIAS")))))))))))))</f>
        <v>EXPIRADO</v>
      </c>
      <c r="Q871" s="62" t="str">
        <f ca="1">IF(CONTRATOS[[#This Row],[TÉRMINO]]="","VIGENTE",IF(CONTRATOS[[#This Row],[TÉRMINO]]&gt;=TODAY(),"VIGENTE","EXPIRADO"))</f>
        <v>EXPIRADO</v>
      </c>
      <c r="R871" s="293">
        <v>0</v>
      </c>
      <c r="S871" s="71" t="s">
        <v>1191</v>
      </c>
      <c r="T871" s="66">
        <f>IF(LEFT(AY871,3)="ARP",
    0,
    IFERROR(VLOOKUP(AY871,'M.11 Contratos execução'!A:V,17,FALSE),0)
)</f>
        <v>0</v>
      </c>
      <c r="U871" s="58" t="s">
        <v>78</v>
      </c>
      <c r="V871" s="167" t="s">
        <v>4298</v>
      </c>
      <c r="W871" s="96" cm="1">
        <f t="array" ref="W87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71" s="96" t="str" cm="1">
        <f t="array" ref="X87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 xml:space="preserve"> Sem valor </v>
      </c>
      <c r="Y871" s="67"/>
      <c r="Z871" s="158"/>
      <c r="AA871" s="215" t="s">
        <v>81</v>
      </c>
      <c r="AB871" s="58"/>
      <c r="AC871" s="58"/>
      <c r="AD871" s="168" t="str">
        <f>IF(CONTRATOS[[#This Row],[DIAS_CONTRATO]]&lt;=1800,"PRAZO LEGAL",IF(CONTRATOS[[#This Row],[DIAS_CONTRATO]]&lt;=2130,"EXCEPCIONAL","EMERGENCIAL"))</f>
        <v>PRAZO LEGAL</v>
      </c>
      <c r="AE871" s="116" t="str">
        <f>YEAR(L871) &amp; " - " &amp; IF(MONTH(L871)&lt;=3, "1º Trimestre", IF(MONTH(L871)&lt;=6, "2º Trimestre", IF(MONTH(L871)&lt;=9, "3º Trimestre", IF(MONTH(L871)&lt;=12, "4º Trimestre"))))</f>
        <v>2025 - 4º Trimestre</v>
      </c>
      <c r="AF871" s="130">
        <f>CONTRATOS[[#This Row],[TÉRMINO]]-60</f>
        <v>45924</v>
      </c>
      <c r="AG871" s="116" t="str">
        <f>IF(Z871="","Sem informação", IF(Z871&lt;=AF871, "Dentro do prazo", "Fora do prazo"))</f>
        <v>Sem informação</v>
      </c>
      <c r="AH871" s="58"/>
      <c r="AJ871" s="58" t="s">
        <v>1374</v>
      </c>
      <c r="AK871" s="58" t="s">
        <v>69</v>
      </c>
      <c r="AL871" s="58" t="s">
        <v>373</v>
      </c>
      <c r="AM871" s="58" t="s">
        <v>69</v>
      </c>
      <c r="AN871" s="58" t="s">
        <v>69</v>
      </c>
      <c r="AO871"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karina.reis@tjpa.jus.br;; francinaldo.barbosa@tjpa.jus.br; ; ;coordenadoria.contratos@tjpa.jus.br</v>
      </c>
      <c r="AP871" s="143">
        <f ca="1">CONTRATOS[[#This Row],[TÉRMINO]]-TODAY()</f>
        <v>-190</v>
      </c>
      <c r="AQ871" s="58" t="str">
        <f>IF(YEAR(CONTRATOS[[#This Row],[TÉRMINO]])=2024,INT((MONTH(CONTRATOS[[#This Row],[TÉRMINO]])+2)/3),"")</f>
        <v/>
      </c>
      <c r="AR871" s="58"/>
      <c r="AS871" s="58" t="str">
        <f ca="1">IF(TODAY()-AB871&gt;365,"Iniciar Processo de Reajuste","Aguardar anualidade")</f>
        <v>Iniciar Processo de Reajuste</v>
      </c>
      <c r="AT871" s="58" t="str">
        <f>_xlfn.CONCAT(TEXT(B871,"000"),"/",C871)</f>
        <v>113/2025</v>
      </c>
      <c r="AU871" s="58"/>
      <c r="AV871" s="57" t="str" cm="1">
        <f t="array" ref="AV871">IF(CONTRATOS[[#This Row],[NOME DO FISCAL ]]="Sem indicação",
   CONTRATOS[[#This Row],[NOME DO FISCAL ]],
   _xlfn.LET(
      _xlpm.s, " "&amp;TRIM(CONTRATOS[[#This Row],[NOME DO FISCAL ]]),
      _xlpm.n, LEN(_xlpm.s)-1,
      _xlpm.idx, _xlfn.SEQUENCE(1,_xlpm.n),
      _xlpm.letras, IF(MID(_xlpm.s,_xlpm.idx,1)=" ", MID(_xlpm.s,_xlpm.idx+1,1), ""),
      _xlfn.TEXTJOIN("",TRUE,_xlpm.letras)
   )
)</f>
        <v>FPdSB</v>
      </c>
      <c r="AW871" s="57" t="str">
        <f>IF(CONTRATOS[[#This Row],[FISCAL DEMANDANTE]]="sem indicação",CONTRATOS[[#This Row],[FISCAL TECNICO]],CONTRATOS[[#This Row],[FISCAL DEMANDANTE]])</f>
        <v>Francinaldo Pereira da Silva Barbosa</v>
      </c>
      <c r="AX871" s="540" cm="1">
        <f t="array" ref="AX87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71" s="58" t="str">
        <f>_xlfn.CONCAT(CONTRATOS[[#This Row],[ARP ou CONTRATO]],CONTRATOS[[#This Row],[N°ANO]])</f>
        <v>CONTRATO113/2025</v>
      </c>
      <c r="AZ871" s="293" t="str">
        <f>IF(ISNUMBER(FIND("8.666",AA871)),
"Nos termos da Portaria n° 3.615/2021-GP, a prorrogação de contratos administrativos deverá ser instaurada com antecedência mínima de 60 (sessenta) dias do término da vigência, mediante envio do respectivo expediente à SEADM, via SEI.",
IF(ISNUMBER(FIND("14.133",AA871)),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72" spans="1:52" ht="60">
      <c r="A872" s="58" t="s">
        <v>52</v>
      </c>
      <c r="B872" s="57" t="s">
        <v>809</v>
      </c>
      <c r="C872" s="58">
        <v>2025</v>
      </c>
      <c r="D872" s="57" t="s">
        <v>3682</v>
      </c>
      <c r="E872" s="58" t="s">
        <v>3683</v>
      </c>
      <c r="F872" s="421" t="s">
        <v>3558</v>
      </c>
      <c r="G872" s="57" t="s">
        <v>1658</v>
      </c>
      <c r="H872" s="58" t="s">
        <v>132</v>
      </c>
      <c r="I872" s="60" t="s">
        <v>133</v>
      </c>
      <c r="J872" s="61">
        <v>45992</v>
      </c>
      <c r="K872" s="62" t="str">
        <f>TEXT(J872,"DD/MM/AA")</f>
        <v>01/12/25</v>
      </c>
      <c r="L872" s="61">
        <v>45992</v>
      </c>
      <c r="M872" s="63" t="str">
        <f>TEXT(L872,"DD/MM/AA")</f>
        <v>01/12/25</v>
      </c>
      <c r="N872" s="115">
        <f>_xlfn.DAYS(CONTRATOS[[#This Row],[TÉRMINO]],CONTRATOS[[#This Row],[INÍCIO]])</f>
        <v>0</v>
      </c>
      <c r="O872" s="62" t="str">
        <f ca="1">IF(ISBLANK(CONTRATOS[[#This Row],[TÉRMINO]]),"-",IF(ISNUMBER(CONTRATOS[[#This Row],[TÉRMINO]]),IF(CONTRATOS[[#This Row],[TÉRMINO]]&lt;TODAY(),"EXPIRADO",CONTRATOS[[#This Row],[TÉRMINO]]-TODAY()),"INDETERMINADO"))</f>
        <v>EXPIRADO</v>
      </c>
      <c r="P872" s="64" t="str">
        <f ca="1">IF(O872="EXPIRADO","EXPIRADO",(IF(O872&lt;=30,"INFERIOR A 30 DIAS",(IF(O872&lt;=60,"INFERIOR A 60 DIAS",(IF(O872&lt;=90,"INFERIOR A 90 DIAS",(IF(O872&lt;=120,"INFERIOR A 120 DIAS",(IF(O872&lt;150,"INFERIOR A 150 DIAS",(IF(O872=150,"150 DIAS","SUPERIOR A 150 DIAS")))))))))))))</f>
        <v>EXPIRADO</v>
      </c>
      <c r="Q872" s="62" t="str">
        <f ca="1">IF(CONTRATOS[[#This Row],[TÉRMINO]]="","VIGENTE",IF(CONTRATOS[[#This Row],[TÉRMINO]]&gt;=TODAY(),"VIGENTE","EXPIRADO"))</f>
        <v>EXPIRADO</v>
      </c>
      <c r="R872" s="293">
        <v>47329.760000000002</v>
      </c>
      <c r="S872" s="71" t="s">
        <v>3303</v>
      </c>
      <c r="T872" s="66">
        <f>IF(LEFT(AY872,3)="ARP",
    0,
    IFERROR(VLOOKUP(AY872,'M.11 Contratos execução'!A:V,17,FALSE),0)
)</f>
        <v>0</v>
      </c>
      <c r="U872" s="58" t="s">
        <v>78</v>
      </c>
      <c r="V872" s="167" t="s">
        <v>4299</v>
      </c>
      <c r="W872" s="96" cm="1">
        <f t="array" ref="W87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72" s="96" cm="1">
        <f t="array" ref="X87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47329.760000000002</v>
      </c>
      <c r="Y872" s="67"/>
      <c r="Z872" s="158"/>
      <c r="AA872" s="58" t="s">
        <v>81</v>
      </c>
      <c r="AB872" s="58"/>
      <c r="AC872" s="58"/>
      <c r="AD872" s="168" t="str">
        <f>IF(CONTRATOS[[#This Row],[DIAS_CONTRATO]]&lt;=1800,"PRAZO LEGAL",IF(CONTRATOS[[#This Row],[DIAS_CONTRATO]]&lt;=2130,"EXCEPCIONAL","EMERGENCIAL"))</f>
        <v>PRAZO LEGAL</v>
      </c>
      <c r="AE872" s="116" t="str">
        <f>YEAR(L872) &amp; " - " &amp; IF(MONTH(L872)&lt;=3, "1º Trimestre", IF(MONTH(L872)&lt;=6, "2º Trimestre", IF(MONTH(L872)&lt;=9, "3º Trimestre", IF(MONTH(L872)&lt;=12, "4º Trimestre"))))</f>
        <v>2025 - 4º Trimestre</v>
      </c>
      <c r="AF872" s="130">
        <f>CONTRATOS[[#This Row],[TÉRMINO]]-60</f>
        <v>45932</v>
      </c>
      <c r="AG872" s="116" t="str">
        <f>IF(Z872="","Sem informação", IF(Z872&lt;=AF872, "Dentro do prazo", "Fora do prazo"))</f>
        <v>Sem informação</v>
      </c>
      <c r="AH872" s="58"/>
      <c r="AJ872" s="58" t="s">
        <v>138</v>
      </c>
      <c r="AK872" s="58" t="s">
        <v>69</v>
      </c>
      <c r="AL872" s="58" t="s">
        <v>138</v>
      </c>
      <c r="AM872" s="58" t="s">
        <v>69</v>
      </c>
      <c r="AN872" s="58" t="s">
        <v>69</v>
      </c>
      <c r="AO872"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 nasareno.silva@tjpa.jus.br; ; ;coordenadoria.contratos@tjpa.jus.br</v>
      </c>
      <c r="AP872" s="143">
        <f ca="1">CONTRATOS[[#This Row],[TÉRMINO]]-TODAY()</f>
        <v>-182</v>
      </c>
      <c r="AQ872" s="58" t="str">
        <f>IF(YEAR(CONTRATOS[[#This Row],[TÉRMINO]])=2024,INT((MONTH(CONTRATOS[[#This Row],[TÉRMINO]])+2)/3),"")</f>
        <v/>
      </c>
      <c r="AR872" s="58"/>
      <c r="AS872" s="58" t="str">
        <f ca="1">IF(TODAY()-AB872&gt;365,"Iniciar Processo de Reajuste","Aguardar anualidade")</f>
        <v>Iniciar Processo de Reajuste</v>
      </c>
      <c r="AT872" s="58" t="str">
        <f>_xlfn.CONCAT(TEXT(B872,"000"),"/",C872)</f>
        <v>117/2025</v>
      </c>
      <c r="AU872" s="58"/>
      <c r="AV872" s="57" t="str" cm="1">
        <f t="array" ref="AV872">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72" s="57" t="str">
        <f>IF(CONTRATOS[[#This Row],[FISCAL DEMANDANTE]]="sem indicação",CONTRATOS[[#This Row],[FISCAL TECNICO]],CONTRATOS[[#This Row],[FISCAL DEMANDANTE]])</f>
        <v>Jose Nasareno de Macedo Silva</v>
      </c>
      <c r="AX872" s="540" cm="1">
        <f t="array" ref="AX87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72" s="58" t="str">
        <f>_xlfn.CONCAT(CONTRATOS[[#This Row],[ARP ou CONTRATO]],CONTRATOS[[#This Row],[N°ANO]])</f>
        <v>CONTRATO117/2025</v>
      </c>
      <c r="AZ872" s="293" t="str">
        <f>IF(ISNUMBER(FIND("8.666",AA872)),
"Nos termos da Portaria n° 3.615/2021-GP, a prorrogação de contratos administrativos deverá ser instaurada com antecedência mínima de 60 (sessenta) dias do término da vigência, mediante envio do respectivo expediente à SEADM, via SEI.",
IF(ISNUMBER(FIND("14.133",AA872)),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73" spans="1:52" ht="60">
      <c r="A873" s="58" t="s">
        <v>52</v>
      </c>
      <c r="B873" s="57" t="s">
        <v>4099</v>
      </c>
      <c r="C873" s="58">
        <v>2025</v>
      </c>
      <c r="D873" s="57" t="s">
        <v>4300</v>
      </c>
      <c r="E873" s="58" t="s">
        <v>4005</v>
      </c>
      <c r="F873" s="421" t="s">
        <v>3558</v>
      </c>
      <c r="G873" s="57" t="s">
        <v>1658</v>
      </c>
      <c r="H873" s="58" t="s">
        <v>132</v>
      </c>
      <c r="I873" s="60" t="s">
        <v>133</v>
      </c>
      <c r="J873" s="61">
        <v>45995</v>
      </c>
      <c r="K873" s="62" t="str">
        <f>TEXT(J873,"DD/MM/AA")</f>
        <v>04/12/25</v>
      </c>
      <c r="L873" s="61">
        <v>45995</v>
      </c>
      <c r="M873" s="63" t="str">
        <f>TEXT(L873,"DD/MM/AA")</f>
        <v>04/12/25</v>
      </c>
      <c r="N873" s="115">
        <f>_xlfn.DAYS(CONTRATOS[[#This Row],[TÉRMINO]],CONTRATOS[[#This Row],[INÍCIO]])</f>
        <v>0</v>
      </c>
      <c r="O873" s="62" t="str">
        <f ca="1">IF(ISBLANK(CONTRATOS[[#This Row],[TÉRMINO]]),"-",IF(ISNUMBER(CONTRATOS[[#This Row],[TÉRMINO]]),IF(CONTRATOS[[#This Row],[TÉRMINO]]&lt;TODAY(),"EXPIRADO",CONTRATOS[[#This Row],[TÉRMINO]]-TODAY()),"INDETERMINADO"))</f>
        <v>EXPIRADO</v>
      </c>
      <c r="P873" s="64" t="str">
        <f ca="1">IF(O873="EXPIRADO","EXPIRADO",(IF(O873&lt;=30,"INFERIOR A 30 DIAS",(IF(O873&lt;=60,"INFERIOR A 60 DIAS",(IF(O873&lt;=90,"INFERIOR A 90 DIAS",(IF(O873&lt;=120,"INFERIOR A 120 DIAS",(IF(O873&lt;150,"INFERIOR A 150 DIAS",(IF(O873=150,"150 DIAS","SUPERIOR A 150 DIAS")))))))))))))</f>
        <v>EXPIRADO</v>
      </c>
      <c r="Q873" s="62" t="str">
        <f ca="1">IF(CONTRATOS[[#This Row],[TÉRMINO]]="","VIGENTE",IF(CONTRATOS[[#This Row],[TÉRMINO]]&gt;=TODAY(),"VIGENTE","EXPIRADO"))</f>
        <v>EXPIRADO</v>
      </c>
      <c r="R873" s="293">
        <v>28678.99</v>
      </c>
      <c r="S873" s="71" t="s">
        <v>3303</v>
      </c>
      <c r="T873" s="66">
        <f>IF(LEFT(AY873,3)="ARP",
    0,
    IFERROR(VLOOKUP(AY873,'M.11 Contratos execução'!A:V,17,FALSE),0)
)</f>
        <v>0</v>
      </c>
      <c r="U873" s="58" t="s">
        <v>78</v>
      </c>
      <c r="V873" s="167" t="s">
        <v>4301</v>
      </c>
      <c r="W873" s="96" cm="1">
        <f t="array" ref="W87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73" s="96" cm="1">
        <f t="array" ref="X87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28678.99</v>
      </c>
      <c r="Y873" s="67"/>
      <c r="Z873" s="158"/>
      <c r="AA873" s="58" t="s">
        <v>81</v>
      </c>
      <c r="AB873" s="58"/>
      <c r="AC873" s="58"/>
      <c r="AD873" s="168" t="str">
        <f>IF(CONTRATOS[[#This Row],[DIAS_CONTRATO]]&lt;=1800,"PRAZO LEGAL",IF(CONTRATOS[[#This Row],[DIAS_CONTRATO]]&lt;=2130,"EXCEPCIONAL","EMERGENCIAL"))</f>
        <v>PRAZO LEGAL</v>
      </c>
      <c r="AE873" s="116" t="str">
        <f>YEAR(L873) &amp; " - " &amp; IF(MONTH(L873)&lt;=3, "1º Trimestre", IF(MONTH(L873)&lt;=6, "2º Trimestre", IF(MONTH(L873)&lt;=9, "3º Trimestre", IF(MONTH(L873)&lt;=12, "4º Trimestre"))))</f>
        <v>2025 - 4º Trimestre</v>
      </c>
      <c r="AF873" s="130">
        <f>CONTRATOS[[#This Row],[TÉRMINO]]-60</f>
        <v>45935</v>
      </c>
      <c r="AG873" s="116" t="str">
        <f>IF(Z873="","Sem informação", IF(Z873&lt;=AF873, "Dentro do prazo", "Fora do prazo"))</f>
        <v>Sem informação</v>
      </c>
      <c r="AH873" s="58"/>
      <c r="AJ873" s="58" t="s">
        <v>138</v>
      </c>
      <c r="AK873" s="58" t="s">
        <v>69</v>
      </c>
      <c r="AL873" s="58" t="s">
        <v>138</v>
      </c>
      <c r="AM873" s="58" t="s">
        <v>69</v>
      </c>
      <c r="AN873" s="58" t="s">
        <v>69</v>
      </c>
      <c r="AO873"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 nasareno.silva@tjpa.jus.br; ; ;coordenadoria.contratos@tjpa.jus.br</v>
      </c>
      <c r="AP873" s="143">
        <f ca="1">CONTRATOS[[#This Row],[TÉRMINO]]-TODAY()</f>
        <v>-179</v>
      </c>
      <c r="AQ873" s="58" t="str">
        <f>IF(YEAR(CONTRATOS[[#This Row],[TÉRMINO]])=2024,INT((MONTH(CONTRATOS[[#This Row],[TÉRMINO]])+2)/3),"")</f>
        <v/>
      </c>
      <c r="AR873" s="58"/>
      <c r="AS873" s="58" t="str">
        <f ca="1">IF(TODAY()-AB873&gt;365,"Iniciar Processo de Reajuste","Aguardar anualidade")</f>
        <v>Iniciar Processo de Reajuste</v>
      </c>
      <c r="AT873" s="58" t="str">
        <f>_xlfn.CONCAT(TEXT(B873,"000"),"/",C873)</f>
        <v>119/2025</v>
      </c>
      <c r="AU873" s="58"/>
      <c r="AV873" s="57" t="str" cm="1">
        <f t="array" ref="AV873">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73" s="57" t="str">
        <f>IF(CONTRATOS[[#This Row],[FISCAL DEMANDANTE]]="sem indicação",CONTRATOS[[#This Row],[FISCAL TECNICO]],CONTRATOS[[#This Row],[FISCAL DEMANDANTE]])</f>
        <v>Jose Nasareno de Macedo Silva</v>
      </c>
      <c r="AX873" s="540" cm="1">
        <f t="array" ref="AX87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73" s="58" t="str">
        <f>_xlfn.CONCAT(CONTRATOS[[#This Row],[ARP ou CONTRATO]],CONTRATOS[[#This Row],[N°ANO]])</f>
        <v>CONTRATO119/2025</v>
      </c>
      <c r="AZ873" s="293" t="str">
        <f>IF(ISNUMBER(FIND("8.666",AA873)),
"Nos termos da Portaria n° 3.615/2021-GP, a prorrogação de contratos administrativos deverá ser instaurada com antecedência mínima de 60 (sessenta) dias do término da vigência, mediante envio do respectivo expediente à SEADM, via SEI.",
IF(ISNUMBER(FIND("14.133",AA873)),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74" spans="1:52" ht="60">
      <c r="A874" s="58" t="s">
        <v>52</v>
      </c>
      <c r="B874" s="57" t="s">
        <v>4093</v>
      </c>
      <c r="C874" s="58">
        <v>2025</v>
      </c>
      <c r="D874" s="57" t="s">
        <v>4302</v>
      </c>
      <c r="E874" s="58" t="s">
        <v>4303</v>
      </c>
      <c r="F874" s="421" t="s">
        <v>3558</v>
      </c>
      <c r="G874" s="57" t="s">
        <v>1658</v>
      </c>
      <c r="H874" s="58" t="s">
        <v>132</v>
      </c>
      <c r="I874" s="60" t="s">
        <v>133</v>
      </c>
      <c r="J874" s="61">
        <v>46006</v>
      </c>
      <c r="K874" s="62" t="str">
        <f>TEXT(J874,"DD/MM/AA")</f>
        <v>15/12/25</v>
      </c>
      <c r="L874" s="61">
        <v>46006</v>
      </c>
      <c r="M874" s="63" t="str">
        <f>TEXT(L874,"DD/MM/AA")</f>
        <v>15/12/25</v>
      </c>
      <c r="N874" s="115">
        <f>_xlfn.DAYS(CONTRATOS[[#This Row],[TÉRMINO]],CONTRATOS[[#This Row],[INÍCIO]])</f>
        <v>0</v>
      </c>
      <c r="O874" s="62" t="str">
        <f ca="1">IF(ISBLANK(CONTRATOS[[#This Row],[TÉRMINO]]),"-",IF(ISNUMBER(CONTRATOS[[#This Row],[TÉRMINO]]),IF(CONTRATOS[[#This Row],[TÉRMINO]]&lt;TODAY(),"EXPIRADO",CONTRATOS[[#This Row],[TÉRMINO]]-TODAY()),"INDETERMINADO"))</f>
        <v>EXPIRADO</v>
      </c>
      <c r="P874" s="64" t="str">
        <f ca="1">IF(O874="EXPIRADO","EXPIRADO",(IF(O874&lt;=30,"INFERIOR A 30 DIAS",(IF(O874&lt;=60,"INFERIOR A 60 DIAS",(IF(O874&lt;=90,"INFERIOR A 90 DIAS",(IF(O874&lt;=120,"INFERIOR A 120 DIAS",(IF(O874&lt;150,"INFERIOR A 150 DIAS",(IF(O874=150,"150 DIAS","SUPERIOR A 150 DIAS")))))))))))))</f>
        <v>EXPIRADO</v>
      </c>
      <c r="Q874" s="62" t="str">
        <f ca="1">IF(CONTRATOS[[#This Row],[TÉRMINO]]="","VIGENTE",IF(CONTRATOS[[#This Row],[TÉRMINO]]&gt;=TODAY(),"VIGENTE","EXPIRADO"))</f>
        <v>EXPIRADO</v>
      </c>
      <c r="R874" s="293">
        <v>1950.99</v>
      </c>
      <c r="S874" s="71" t="s">
        <v>3303</v>
      </c>
      <c r="T874" s="66">
        <f>IF(LEFT(AY874,3)="ARP",
    0,
    IFERROR(VLOOKUP(AY874,'M.11 Contratos execução'!A:V,17,FALSE),0)
)</f>
        <v>0</v>
      </c>
      <c r="U874" s="58" t="s">
        <v>78</v>
      </c>
      <c r="V874" s="167" t="s">
        <v>4304</v>
      </c>
      <c r="W874" s="96" cm="1">
        <f t="array" ref="W87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74" s="96" cm="1">
        <f t="array" ref="X87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1950.99</v>
      </c>
      <c r="Y874" s="67"/>
      <c r="Z874" s="158"/>
      <c r="AA874" s="58" t="s">
        <v>81</v>
      </c>
      <c r="AB874" s="58"/>
      <c r="AC874" s="58"/>
      <c r="AD874" s="168" t="str">
        <f>IF(CONTRATOS[[#This Row],[DIAS_CONTRATO]]&lt;=1800,"PRAZO LEGAL",IF(CONTRATOS[[#This Row],[DIAS_CONTRATO]]&lt;=2130,"EXCEPCIONAL","EMERGENCIAL"))</f>
        <v>PRAZO LEGAL</v>
      </c>
      <c r="AE874" s="116" t="str">
        <f>YEAR(L874) &amp; " - " &amp; IF(MONTH(L874)&lt;=3, "1º Trimestre", IF(MONTH(L874)&lt;=6, "2º Trimestre", IF(MONTH(L874)&lt;=9, "3º Trimestre", IF(MONTH(L874)&lt;=12, "4º Trimestre"))))</f>
        <v>2025 - 4º Trimestre</v>
      </c>
      <c r="AF874" s="130">
        <f>CONTRATOS[[#This Row],[TÉRMINO]]-60</f>
        <v>45946</v>
      </c>
      <c r="AG874" s="116" t="str">
        <f>IF(Z874="","Sem informação", IF(Z874&lt;=AF874, "Dentro do prazo", "Fora do prazo"))</f>
        <v>Sem informação</v>
      </c>
      <c r="AH874" s="58"/>
      <c r="AJ874" s="58" t="s">
        <v>138</v>
      </c>
      <c r="AK874" s="58" t="s">
        <v>69</v>
      </c>
      <c r="AL874" s="58" t="s">
        <v>138</v>
      </c>
      <c r="AM874" s="58" t="s">
        <v>69</v>
      </c>
      <c r="AN874" s="58" t="s">
        <v>69</v>
      </c>
      <c r="AO874" s="420"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 nasareno.silva@tjpa.jus.br; ; ;coordenadoria.contratos@tjpa.jus.br</v>
      </c>
      <c r="AP874" s="143">
        <f ca="1">CONTRATOS[[#This Row],[TÉRMINO]]-TODAY()</f>
        <v>-168</v>
      </c>
      <c r="AQ874" s="58" t="str">
        <f>IF(YEAR(CONTRATOS[[#This Row],[TÉRMINO]])=2024,INT((MONTH(CONTRATOS[[#This Row],[TÉRMINO]])+2)/3),"")</f>
        <v/>
      </c>
      <c r="AR874" s="58"/>
      <c r="AS874" s="58" t="str">
        <f ca="1">IF(TODAY()-AB874&gt;365,"Iniciar Processo de Reajuste","Aguardar anualidade")</f>
        <v>Iniciar Processo de Reajuste</v>
      </c>
      <c r="AT874" s="58" t="str">
        <f>_xlfn.CONCAT(TEXT(B874,"000"),"/",C874)</f>
        <v>121/2025</v>
      </c>
      <c r="AU874" s="58"/>
      <c r="AV874" s="57" t="str" cm="1">
        <f t="array" ref="AV874">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74" s="57" t="str">
        <f>IF(CONTRATOS[[#This Row],[FISCAL DEMANDANTE]]="sem indicação",CONTRATOS[[#This Row],[FISCAL TECNICO]],CONTRATOS[[#This Row],[FISCAL DEMANDANTE]])</f>
        <v>Jose Nasareno de Macedo Silva</v>
      </c>
      <c r="AX874" s="540" cm="1">
        <f t="array" ref="AX87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74" s="58" t="str">
        <f>_xlfn.CONCAT(CONTRATOS[[#This Row],[ARP ou CONTRATO]],CONTRATOS[[#This Row],[N°ANO]])</f>
        <v>CONTRATO121/2025</v>
      </c>
      <c r="AZ874" s="293" t="str">
        <f>IF(ISNUMBER(FIND("8.666",AA874)),
"Nos termos da Portaria n° 3.615/2021-GP, a prorrogação de contratos administrativos deverá ser instaurada com antecedência mínima de 60 (sessenta) dias do término da vigência, mediante envio do respectivo expediente à SEADM, via SEI.",
IF(ISNUMBER(FIND("14.133",AA874)),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75" spans="1:52" ht="60">
      <c r="A875" s="215" t="s">
        <v>71</v>
      </c>
      <c r="B875" s="216" t="s">
        <v>955</v>
      </c>
      <c r="C875" s="215">
        <v>2025</v>
      </c>
      <c r="D875" s="216" t="s">
        <v>4305</v>
      </c>
      <c r="E875" s="215" t="s">
        <v>4306</v>
      </c>
      <c r="F875" s="217" t="s">
        <v>1940</v>
      </c>
      <c r="G875" s="216" t="s">
        <v>76</v>
      </c>
      <c r="H875" s="215" t="s">
        <v>58</v>
      </c>
      <c r="I875" s="215" t="s">
        <v>1941</v>
      </c>
      <c r="J875" s="218">
        <v>45670</v>
      </c>
      <c r="K875" s="62" t="str">
        <f>TEXT(J875,"DD/MM/AA")</f>
        <v>13/01/25</v>
      </c>
      <c r="L875" s="218">
        <v>46035</v>
      </c>
      <c r="M875" s="63" t="str">
        <f>TEXT(L875,"DD/MM/AA")</f>
        <v>13/01/26</v>
      </c>
      <c r="N875" s="115">
        <f>_xlfn.DAYS(CONTRATOS[[#This Row],[TÉRMINO]],CONTRATOS[[#This Row],[INÍCIO]])</f>
        <v>365</v>
      </c>
      <c r="O875" s="219" t="str">
        <f ca="1">IF(ISBLANK(CONTRATOS[[#This Row],[TÉRMINO]]),"-",IF(ISNUMBER(CONTRATOS[[#This Row],[TÉRMINO]]),IF(CONTRATOS[[#This Row],[TÉRMINO]]&lt;TODAY(),"EXPIRADO",CONTRATOS[[#This Row],[TÉRMINO]]-TODAY()),"INDETERMINADO"))</f>
        <v>EXPIRADO</v>
      </c>
      <c r="P875" s="221" t="str">
        <f ca="1">IF(O875="EXPIRADO","EXPIRADO",(IF(O875&lt;=30,"INFERIOR A 30 DIAS",(IF(O875&lt;=60,"INFERIOR A 60 DIAS",(IF(O875&lt;=90,"INFERIOR A 90 DIAS",(IF(O875&lt;=120,"INFERIOR A 120 DIAS",(IF(O875&lt;150,"INFERIOR A 150 DIAS",(IF(O875=150,"150 DIAS","SUPERIOR A 150 DIAS")))))))))))))</f>
        <v>EXPIRADO</v>
      </c>
      <c r="Q875" s="219" t="str">
        <f ca="1">IF(CONTRATOS[[#This Row],[TÉRMINO]]="","VIGENTE",IF(CONTRATOS[[#This Row],[TÉRMINO]]&gt;=TODAY(),"VIGENTE","EXPIRADO"))</f>
        <v>EXPIRADO</v>
      </c>
      <c r="R875" s="305">
        <v>10356</v>
      </c>
      <c r="S875" s="268" t="s">
        <v>60</v>
      </c>
      <c r="T875" s="66">
        <f>IF(LEFT(AY875,3)="ARP",
    0,
    IFERROR(VLOOKUP(AY875,'M.11 Contratos execução'!A:V,17,FALSE),0)
)</f>
        <v>0</v>
      </c>
      <c r="U875" s="58" t="s">
        <v>78</v>
      </c>
      <c r="V875" s="222" t="s">
        <v>4307</v>
      </c>
      <c r="W875" s="96" cm="1">
        <f t="array" ref="W87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75" s="96" cm="1">
        <f t="array" ref="X875">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10887.334999999999</v>
      </c>
      <c r="Y875" s="223" t="s">
        <v>4308</v>
      </c>
      <c r="Z875" s="224"/>
      <c r="AA875" s="215" t="s">
        <v>81</v>
      </c>
      <c r="AB875" s="218">
        <v>45918</v>
      </c>
      <c r="AC875" s="215"/>
      <c r="AD875" s="225" t="str">
        <f>IF(CONTRATOS[[#This Row],[DIAS_CONTRATO]]&lt;=1800,"PRAZO LEGAL",IF(CONTRATOS[[#This Row],[DIAS_CONTRATO]]&lt;=2130,"EXCEPCIONAL","EMERGENCIAL"))</f>
        <v>PRAZO LEGAL</v>
      </c>
      <c r="AE875" s="215" t="str">
        <f>YEAR(L875) &amp; " - " &amp; IF(MONTH(L875)&lt;=3, "1º Trimestre", IF(MONTH(L875)&lt;=6, "2º Trimestre", IF(MONTH(L875)&lt;=9, "3º Trimestre", IF(MONTH(L875)&lt;=12, "4º Trimestre"))))</f>
        <v>2026 - 1º Trimestre</v>
      </c>
      <c r="AF875" s="218">
        <f>CONTRATOS[[#This Row],[TÉRMINO]]-60</f>
        <v>45975</v>
      </c>
      <c r="AG875" s="116" t="str">
        <f>IF(Z875="","Sem informação", IF(Z875&lt;=AF875, "Dentro do prazo", "Fora do prazo"))</f>
        <v>Sem informação</v>
      </c>
      <c r="AH875" s="215" t="s">
        <v>66</v>
      </c>
      <c r="AI875" s="215"/>
      <c r="AJ875" s="215" t="s">
        <v>84</v>
      </c>
      <c r="AK875" s="215" t="s">
        <v>69</v>
      </c>
      <c r="AL875" s="215" t="s">
        <v>271</v>
      </c>
      <c r="AM875" s="215" t="s">
        <v>86</v>
      </c>
      <c r="AN875" s="215" t="s">
        <v>86</v>
      </c>
      <c r="AO875"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thiago.soares@tjpa.jus.br; claikson.duarte@tjpa.jus.br; claikson.duarte@tjpa.jus.br;coordenadoria.contratos@tjpa.jus.br</v>
      </c>
      <c r="AP875" s="227">
        <f ca="1">CONTRATOS[[#This Row],[TÉRMINO]]-TODAY()</f>
        <v>-139</v>
      </c>
      <c r="AQ875" s="215" t="str">
        <f>IF(YEAR(CONTRATOS[[#This Row],[TÉRMINO]])=2024,INT((MONTH(CONTRATOS[[#This Row],[TÉRMINO]])+2)/3),"")</f>
        <v/>
      </c>
      <c r="AR875" s="215"/>
      <c r="AS875" s="58" t="str">
        <f ca="1">IF(TODAY()-AB875&gt;365,"Iniciar Processo de Reajuste","Aguardar anualidade")</f>
        <v>Aguardar anualidade</v>
      </c>
      <c r="AT875" s="215" t="str">
        <f>_xlfn.CONCAT(TEXT(B875,"000"),"/",C875)</f>
        <v>002/2025</v>
      </c>
      <c r="AU875" s="215"/>
      <c r="AV875" s="58" t="str" cm="1">
        <f t="array" ref="AV875">IF(CONTRATOS[[#This Row],[NOME DO FISCAL ]]="Sem indicação",
   CONTRATOS[[#This Row],[NOME DO FISCAL ]],
   _xlfn.LET(
      _xlpm.s, " "&amp;TRIM(CONTRATOS[[#This Row],[NOME DO FISCAL ]]),
      _xlpm.n, LEN(_xlpm.s)-1,
      _xlpm.idx, _xlfn.SEQUENCE(1,_xlpm.n),
      _xlpm.letras, IF(MID(_xlpm.s,_xlpm.idx,1)=" ", MID(_xlpm.s,_xlpm.idx+1,1), ""),
      _xlfn.TEXTJOIN("",TRUE,_xlpm.letras)
   )
)</f>
        <v>TdSS</v>
      </c>
      <c r="AW875" s="57" t="str">
        <f>IF(CONTRATOS[[#This Row],[FISCAL DEMANDANTE]]="sem indicação",CONTRATOS[[#This Row],[FISCAL TECNICO]],CONTRATOS[[#This Row],[FISCAL DEMANDANTE]])</f>
        <v>Thiago da Silva Soares</v>
      </c>
      <c r="AX875" s="540" cm="1">
        <f t="array" ref="AX87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75" s="58" t="str">
        <f>_xlfn.CONCAT(CONTRATOS[[#This Row],[ARP ou CONTRATO]],CONTRATOS[[#This Row],[N°ANO]])</f>
        <v>ARP002/2025</v>
      </c>
      <c r="AZ875" s="293" t="str">
        <f>IF(ISNUMBER(FIND("8.666",AA875)),
"Nos termos da Portaria n° 3.615/2021-GP, a prorrogação de contratos administrativos deverá ser instaurada com antecedência mínima de 60 (sessenta) dias do término da vigência, mediante envio do respectivo expediente à SEADM, via SEI.",
IF(ISNUMBER(FIND("14.133",AA875)),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76" spans="1:52" ht="60">
      <c r="A876" s="215" t="s">
        <v>71</v>
      </c>
      <c r="B876" s="216" t="s">
        <v>1071</v>
      </c>
      <c r="C876" s="215">
        <v>2025</v>
      </c>
      <c r="D876" s="216" t="s">
        <v>4309</v>
      </c>
      <c r="E876" s="215" t="s">
        <v>4310</v>
      </c>
      <c r="F876" s="217" t="s">
        <v>1940</v>
      </c>
      <c r="G876" s="216" t="s">
        <v>76</v>
      </c>
      <c r="H876" s="215" t="s">
        <v>58</v>
      </c>
      <c r="I876" s="215" t="s">
        <v>1941</v>
      </c>
      <c r="J876" s="218">
        <v>45671</v>
      </c>
      <c r="K876" s="62" t="str">
        <f>TEXT(J876,"DD/MM/AA")</f>
        <v>14/01/25</v>
      </c>
      <c r="L876" s="218">
        <v>46036</v>
      </c>
      <c r="M876" s="63" t="str">
        <f>TEXT(L876,"DD/MM/AA")</f>
        <v>14/01/26</v>
      </c>
      <c r="N876" s="115">
        <f>_xlfn.DAYS(CONTRATOS[[#This Row],[TÉRMINO]],CONTRATOS[[#This Row],[INÍCIO]])</f>
        <v>365</v>
      </c>
      <c r="O876" s="219" t="str">
        <f ca="1">IF(ISBLANK(CONTRATOS[[#This Row],[TÉRMINO]]),"-",IF(ISNUMBER(CONTRATOS[[#This Row],[TÉRMINO]]),IF(CONTRATOS[[#This Row],[TÉRMINO]]&lt;TODAY(),"EXPIRADO",CONTRATOS[[#This Row],[TÉRMINO]]-TODAY()),"INDETERMINADO"))</f>
        <v>EXPIRADO</v>
      </c>
      <c r="P876" s="221" t="str">
        <f ca="1">IF(O876="EXPIRADO","EXPIRADO",(IF(O876&lt;=30,"INFERIOR A 30 DIAS",(IF(O876&lt;=60,"INFERIOR A 60 DIAS",(IF(O876&lt;=90,"INFERIOR A 90 DIAS",(IF(O876&lt;=120,"INFERIOR A 120 DIAS",(IF(O876&lt;150,"INFERIOR A 150 DIAS",(IF(O876=150,"150 DIAS","SUPERIOR A 150 DIAS")))))))))))))</f>
        <v>EXPIRADO</v>
      </c>
      <c r="Q876" s="219" t="str">
        <f ca="1">IF(CONTRATOS[[#This Row],[TÉRMINO]]="","VIGENTE",IF(CONTRATOS[[#This Row],[TÉRMINO]]&gt;=TODAY(),"VIGENTE","EXPIRADO"))</f>
        <v>EXPIRADO</v>
      </c>
      <c r="R876" s="305">
        <v>6060</v>
      </c>
      <c r="S876" s="268" t="s">
        <v>60</v>
      </c>
      <c r="T876" s="66">
        <f>IF(LEFT(AY876,3)="ARP",
    0,
    IFERROR(VLOOKUP(AY876,'M.11 Contratos execução'!A:V,17,FALSE),0)
)</f>
        <v>0</v>
      </c>
      <c r="U876" s="58" t="s">
        <v>78</v>
      </c>
      <c r="V876" s="222" t="s">
        <v>4311</v>
      </c>
      <c r="W876" s="96" cm="1">
        <f t="array" ref="W87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76" s="96" cm="1">
        <f t="array" ref="X87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6370.902</v>
      </c>
      <c r="Y876" s="223" t="s">
        <v>4312</v>
      </c>
      <c r="Z876" s="224"/>
      <c r="AA876" s="215" t="s">
        <v>81</v>
      </c>
      <c r="AB876" s="218">
        <v>45918</v>
      </c>
      <c r="AC876" s="215"/>
      <c r="AD876" s="225" t="str">
        <f>IF(CONTRATOS[[#This Row],[DIAS_CONTRATO]]&lt;=1800,"PRAZO LEGAL",IF(CONTRATOS[[#This Row],[DIAS_CONTRATO]]&lt;=2130,"EXCEPCIONAL","EMERGENCIAL"))</f>
        <v>PRAZO LEGAL</v>
      </c>
      <c r="AE876" s="215" t="str">
        <f>YEAR(L876) &amp; " - " &amp; IF(MONTH(L876)&lt;=3, "1º Trimestre", IF(MONTH(L876)&lt;=6, "2º Trimestre", IF(MONTH(L876)&lt;=9, "3º Trimestre", IF(MONTH(L876)&lt;=12, "4º Trimestre"))))</f>
        <v>2026 - 1º Trimestre</v>
      </c>
      <c r="AF876" s="218">
        <f>CONTRATOS[[#This Row],[TÉRMINO]]-60</f>
        <v>45976</v>
      </c>
      <c r="AG876" s="116" t="str">
        <f>IF(Z876="","Sem informação", IF(Z876&lt;=AF876, "Dentro do prazo", "Fora do prazo"))</f>
        <v>Sem informação</v>
      </c>
      <c r="AH876" s="215" t="s">
        <v>66</v>
      </c>
      <c r="AI876" s="215"/>
      <c r="AJ876" s="215" t="s">
        <v>84</v>
      </c>
      <c r="AK876" s="215" t="s">
        <v>69</v>
      </c>
      <c r="AL876" s="215" t="s">
        <v>271</v>
      </c>
      <c r="AM876" s="215" t="s">
        <v>86</v>
      </c>
      <c r="AN876" s="215" t="s">
        <v>86</v>
      </c>
      <c r="AO87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thiago.soares@tjpa.jus.br; claikson.duarte@tjpa.jus.br; claikson.duarte@tjpa.jus.br;coordenadoria.contratos@tjpa.jus.br</v>
      </c>
      <c r="AP876" s="227">
        <f ca="1">CONTRATOS[[#This Row],[TÉRMINO]]-TODAY()</f>
        <v>-138</v>
      </c>
      <c r="AQ876" s="215" t="str">
        <f>IF(YEAR(CONTRATOS[[#This Row],[TÉRMINO]])=2024,INT((MONTH(CONTRATOS[[#This Row],[TÉRMINO]])+2)/3),"")</f>
        <v/>
      </c>
      <c r="AR876" s="215"/>
      <c r="AS876" s="58" t="str">
        <f ca="1">IF(TODAY()-AB876&gt;365,"Iniciar Processo de Reajuste","Aguardar anualidade")</f>
        <v>Aguardar anualidade</v>
      </c>
      <c r="AT876" s="215" t="str">
        <f>_xlfn.CONCAT(TEXT(B876,"000"),"/",C876)</f>
        <v>006/2025</v>
      </c>
      <c r="AU876" s="215"/>
      <c r="AV876" s="58" t="str" cm="1">
        <f t="array" ref="AV876">IF(CONTRATOS[[#This Row],[NOME DO FISCAL ]]="Sem indicação",
   CONTRATOS[[#This Row],[NOME DO FISCAL ]],
   _xlfn.LET(
      _xlpm.s, " "&amp;TRIM(CONTRATOS[[#This Row],[NOME DO FISCAL ]]),
      _xlpm.n, LEN(_xlpm.s)-1,
      _xlpm.idx, _xlfn.SEQUENCE(1,_xlpm.n),
      _xlpm.letras, IF(MID(_xlpm.s,_xlpm.idx,1)=" ", MID(_xlpm.s,_xlpm.idx+1,1), ""),
      _xlfn.TEXTJOIN("",TRUE,_xlpm.letras)
   )
)</f>
        <v>TdSS</v>
      </c>
      <c r="AW876" s="57" t="str">
        <f>IF(CONTRATOS[[#This Row],[FISCAL DEMANDANTE]]="sem indicação",CONTRATOS[[#This Row],[FISCAL TECNICO]],CONTRATOS[[#This Row],[FISCAL DEMANDANTE]])</f>
        <v>Thiago da Silva Soares</v>
      </c>
      <c r="AX876" s="540" cm="1">
        <f t="array" ref="AX87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76" s="58" t="str">
        <f>_xlfn.CONCAT(CONTRATOS[[#This Row],[ARP ou CONTRATO]],CONTRATOS[[#This Row],[N°ANO]])</f>
        <v>ARP006/2025</v>
      </c>
      <c r="AZ876" s="293" t="str">
        <f>IF(ISNUMBER(FIND("8.666",AA876)),
"Nos termos da Portaria n° 3.615/2021-GP, a prorrogação de contratos administrativos deverá ser instaurada com antecedência mínima de 60 (sessenta) dias do término da vigência, mediante envio do respectivo expediente à SEADM, via SEI.",
IF(ISNUMBER(FIND("14.133",AA876)),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77" spans="1:52" ht="60">
      <c r="A877" s="215" t="s">
        <v>71</v>
      </c>
      <c r="B877" s="216" t="s">
        <v>1052</v>
      </c>
      <c r="C877" s="215">
        <v>2025</v>
      </c>
      <c r="D877" s="216" t="s">
        <v>4313</v>
      </c>
      <c r="E877" s="215" t="s">
        <v>4314</v>
      </c>
      <c r="F877" s="217" t="s">
        <v>1940</v>
      </c>
      <c r="G877" s="216" t="s">
        <v>76</v>
      </c>
      <c r="H877" s="215" t="s">
        <v>58</v>
      </c>
      <c r="I877" s="215" t="s">
        <v>1941</v>
      </c>
      <c r="J877" s="218">
        <v>45677</v>
      </c>
      <c r="K877" s="62" t="str">
        <f>TEXT(J877,"DD/MM/AA")</f>
        <v>20/01/25</v>
      </c>
      <c r="L877" s="218">
        <v>46042</v>
      </c>
      <c r="M877" s="63" t="str">
        <f>TEXT(L877,"DD/MM/AA")</f>
        <v>20/01/26</v>
      </c>
      <c r="N877" s="115">
        <f>_xlfn.DAYS(CONTRATOS[[#This Row],[TÉRMINO]],CONTRATOS[[#This Row],[INÍCIO]])</f>
        <v>365</v>
      </c>
      <c r="O877" s="219" t="str">
        <f ca="1">IF(ISBLANK(CONTRATOS[[#This Row],[TÉRMINO]]),"-",IF(ISNUMBER(CONTRATOS[[#This Row],[TÉRMINO]]),IF(CONTRATOS[[#This Row],[TÉRMINO]]&lt;TODAY(),"EXPIRADO",CONTRATOS[[#This Row],[TÉRMINO]]-TODAY()),"INDETERMINADO"))</f>
        <v>EXPIRADO</v>
      </c>
      <c r="P877" s="221" t="str">
        <f ca="1">IF(O877="EXPIRADO","EXPIRADO",(IF(O877&lt;=30,"INFERIOR A 30 DIAS",(IF(O877&lt;=60,"INFERIOR A 60 DIAS",(IF(O877&lt;=90,"INFERIOR A 90 DIAS",(IF(O877&lt;=120,"INFERIOR A 120 DIAS",(IF(O877&lt;150,"INFERIOR A 150 DIAS",(IF(O877=150,"150 DIAS","SUPERIOR A 150 DIAS")))))))))))))</f>
        <v>EXPIRADO</v>
      </c>
      <c r="Q877" s="219" t="str">
        <f ca="1">IF(CONTRATOS[[#This Row],[TÉRMINO]]="","VIGENTE",IF(CONTRATOS[[#This Row],[TÉRMINO]]&gt;=TODAY(),"VIGENTE","EXPIRADO"))</f>
        <v>EXPIRADO</v>
      </c>
      <c r="R877" s="305">
        <v>26770</v>
      </c>
      <c r="S877" s="268" t="s">
        <v>60</v>
      </c>
      <c r="T877" s="66">
        <f>IF(LEFT(AY877,3)="ARP",
    0,
    IFERROR(VLOOKUP(AY877,'M.11 Contratos execução'!A:V,17,FALSE),0)
)</f>
        <v>0</v>
      </c>
      <c r="U877" s="58" t="s">
        <v>78</v>
      </c>
      <c r="V877" s="222" t="s">
        <v>4315</v>
      </c>
      <c r="W877" s="96" cm="1">
        <f t="array" ref="W87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77" s="96" cm="1">
        <f t="array" ref="X87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28143.474999999999</v>
      </c>
      <c r="Y877" s="223" t="s">
        <v>4316</v>
      </c>
      <c r="Z877" s="224"/>
      <c r="AA877" s="215" t="s">
        <v>81</v>
      </c>
      <c r="AB877" s="218">
        <v>45918</v>
      </c>
      <c r="AC877" s="215"/>
      <c r="AD877" s="225" t="str">
        <f>IF(CONTRATOS[[#This Row],[DIAS_CONTRATO]]&lt;=1800,"PRAZO LEGAL",IF(CONTRATOS[[#This Row],[DIAS_CONTRATO]]&lt;=2130,"EXCEPCIONAL","EMERGENCIAL"))</f>
        <v>PRAZO LEGAL</v>
      </c>
      <c r="AE877" s="215" t="str">
        <f>YEAR(L877) &amp; " - " &amp; IF(MONTH(L877)&lt;=3, "1º Trimestre", IF(MONTH(L877)&lt;=6, "2º Trimestre", IF(MONTH(L877)&lt;=9, "3º Trimestre", IF(MONTH(L877)&lt;=12, "4º Trimestre"))))</f>
        <v>2026 - 1º Trimestre</v>
      </c>
      <c r="AF877" s="218">
        <f>CONTRATOS[[#This Row],[TÉRMINO]]-60</f>
        <v>45982</v>
      </c>
      <c r="AG877" s="116" t="str">
        <f>IF(Z877="","Sem informação", IF(Z877&lt;=AF877, "Dentro do prazo", "Fora do prazo"))</f>
        <v>Sem informação</v>
      </c>
      <c r="AH877" s="215" t="s">
        <v>66</v>
      </c>
      <c r="AI877" s="215"/>
      <c r="AJ877" s="215" t="s">
        <v>84</v>
      </c>
      <c r="AK877" s="215" t="s">
        <v>69</v>
      </c>
      <c r="AL877" s="215" t="s">
        <v>271</v>
      </c>
      <c r="AM877" s="215" t="s">
        <v>86</v>
      </c>
      <c r="AN877" s="215" t="s">
        <v>86</v>
      </c>
      <c r="AO87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joao.vfalmeida@tjpa.jus.br;; thiago.soares@tjpa.jus.br; claikson.duarte@tjpa.jus.br; claikson.duarte@tjpa.jus.br;coordenadoria.contratos@tjpa.jus.br</v>
      </c>
      <c r="AP877" s="227">
        <f ca="1">CONTRATOS[[#This Row],[TÉRMINO]]-TODAY()</f>
        <v>-132</v>
      </c>
      <c r="AQ877" s="215" t="str">
        <f>IF(YEAR(CONTRATOS[[#This Row],[TÉRMINO]])=2024,INT((MONTH(CONTRATOS[[#This Row],[TÉRMINO]])+2)/3),"")</f>
        <v/>
      </c>
      <c r="AR877" s="215"/>
      <c r="AS877" s="58" t="str">
        <f ca="1">IF(TODAY()-AB877&gt;365,"Iniciar Processo de Reajuste","Aguardar anualidade")</f>
        <v>Aguardar anualidade</v>
      </c>
      <c r="AT877" s="215" t="str">
        <f>_xlfn.CONCAT(TEXT(B877,"000"),"/",C877)</f>
        <v>004/2025</v>
      </c>
      <c r="AU877" s="215"/>
      <c r="AV877" s="58" t="str" cm="1">
        <f t="array" ref="AV877">IF(CONTRATOS[[#This Row],[NOME DO FISCAL ]]="Sem indicação",
   CONTRATOS[[#This Row],[NOME DO FISCAL ]],
   _xlfn.LET(
      _xlpm.s, " "&amp;TRIM(CONTRATOS[[#This Row],[NOME DO FISCAL ]]),
      _xlpm.n, LEN(_xlpm.s)-1,
      _xlpm.idx, _xlfn.SEQUENCE(1,_xlpm.n),
      _xlpm.letras, IF(MID(_xlpm.s,_xlpm.idx,1)=" ", MID(_xlpm.s,_xlpm.idx+1,1), ""),
      _xlfn.TEXTJOIN("",TRUE,_xlpm.letras)
   )
)</f>
        <v>TdSS</v>
      </c>
      <c r="AW877" s="57" t="str">
        <f>IF(CONTRATOS[[#This Row],[FISCAL DEMANDANTE]]="sem indicação",CONTRATOS[[#This Row],[FISCAL TECNICO]],CONTRATOS[[#This Row],[FISCAL DEMANDANTE]])</f>
        <v>Thiago da Silva Soares</v>
      </c>
      <c r="AX877" s="540" cm="1">
        <f t="array" ref="AX87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77" s="58" t="str">
        <f>_xlfn.CONCAT(CONTRATOS[[#This Row],[ARP ou CONTRATO]],CONTRATOS[[#This Row],[N°ANO]])</f>
        <v>ARP004/2025</v>
      </c>
      <c r="AZ877" s="293" t="str">
        <f>IF(ISNUMBER(FIND("8.666",AA877)),
"Nos termos da Portaria n° 3.615/2021-GP, a prorrogação de contratos administrativos deverá ser instaurada com antecedência mínima de 60 (sessenta) dias do término da vigência, mediante envio do respectivo expediente à SEADM, via SEI.",
IF(ISNUMBER(FIND("14.133",AA877)),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78" spans="1:52" ht="96">
      <c r="A878" s="215" t="s">
        <v>71</v>
      </c>
      <c r="B878" s="216" t="s">
        <v>1088</v>
      </c>
      <c r="C878" s="215">
        <v>2025</v>
      </c>
      <c r="D878" s="216" t="s">
        <v>4317</v>
      </c>
      <c r="E878" s="215" t="s">
        <v>4318</v>
      </c>
      <c r="F878" s="217" t="s">
        <v>982</v>
      </c>
      <c r="G878" s="216" t="s">
        <v>983</v>
      </c>
      <c r="H878" s="215" t="s">
        <v>58</v>
      </c>
      <c r="I878" s="215" t="s">
        <v>984</v>
      </c>
      <c r="J878" s="218">
        <v>45679</v>
      </c>
      <c r="K878" s="62" t="str">
        <f>TEXT(J878,"DD/MM/AA")</f>
        <v>22/01/25</v>
      </c>
      <c r="L878" s="218">
        <v>46044</v>
      </c>
      <c r="M878" s="63" t="str">
        <f>TEXT(L878,"DD/MM/AA")</f>
        <v>22/01/26</v>
      </c>
      <c r="N878" s="115">
        <f>_xlfn.DAYS(CONTRATOS[[#This Row],[TÉRMINO]],CONTRATOS[[#This Row],[INÍCIO]])</f>
        <v>365</v>
      </c>
      <c r="O878" s="219" t="str">
        <f ca="1">IF(ISBLANK(CONTRATOS[[#This Row],[TÉRMINO]]),"-",IF(ISNUMBER(CONTRATOS[[#This Row],[TÉRMINO]]),IF(CONTRATOS[[#This Row],[TÉRMINO]]&lt;TODAY(),"EXPIRADO",CONTRATOS[[#This Row],[TÉRMINO]]-TODAY()),"INDETERMINADO"))</f>
        <v>EXPIRADO</v>
      </c>
      <c r="P878" s="221" t="str">
        <f ca="1">IF(O878="EXPIRADO","EXPIRADO",(IF(O878&lt;=30,"INFERIOR A 30 DIAS",(IF(O878&lt;=60,"INFERIOR A 60 DIAS",(IF(O878&lt;=90,"INFERIOR A 90 DIAS",(IF(O878&lt;=120,"INFERIOR A 120 DIAS",(IF(O878&lt;150,"INFERIOR A 150 DIAS",(IF(O878=150,"150 DIAS","SUPERIOR A 150 DIAS")))))))))))))</f>
        <v>EXPIRADO</v>
      </c>
      <c r="Q878" s="219" t="str">
        <f ca="1">IF(CONTRATOS[[#This Row],[TÉRMINO]]="","VIGENTE",IF(CONTRATOS[[#This Row],[TÉRMINO]]&gt;=TODAY(),"VIGENTE","EXPIRADO"))</f>
        <v>EXPIRADO</v>
      </c>
      <c r="R878" s="305">
        <v>6623.88</v>
      </c>
      <c r="S878" s="268" t="s">
        <v>60</v>
      </c>
      <c r="T878" s="66">
        <f>IF(LEFT(AY878,3)="ARP",
    0,
    IFERROR(VLOOKUP(AY878,'M.11 Contratos execução'!A:V,17,FALSE),0)
)</f>
        <v>0</v>
      </c>
      <c r="U878" s="215" t="s">
        <v>243</v>
      </c>
      <c r="V878" s="222" t="s">
        <v>4319</v>
      </c>
      <c r="W878" s="96" cm="1">
        <f t="array" ref="W87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78" s="96" cm="1">
        <f t="array" ref="X87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6976.2464</v>
      </c>
      <c r="Y878" s="133" t="s">
        <v>4320</v>
      </c>
      <c r="Z878" s="224"/>
      <c r="AA878" s="215" t="s">
        <v>81</v>
      </c>
      <c r="AB878" s="359"/>
      <c r="AC878" s="215"/>
      <c r="AD878" s="225" t="str">
        <f>IF(CONTRATOS[[#This Row],[DIAS_CONTRATO]]&lt;=1800,"PRAZO LEGAL",IF(CONTRATOS[[#This Row],[DIAS_CONTRATO]]&lt;=2130,"EXCEPCIONAL","EMERGENCIAL"))</f>
        <v>PRAZO LEGAL</v>
      </c>
      <c r="AE878" s="215" t="str">
        <f>YEAR(L878) &amp; " - " &amp; IF(MONTH(L878)&lt;=3, "1º Trimestre", IF(MONTH(L878)&lt;=6, "2º Trimestre", IF(MONTH(L878)&lt;=9, "3º Trimestre", IF(MONTH(L878)&lt;=12, "4º Trimestre"))))</f>
        <v>2026 - 1º Trimestre</v>
      </c>
      <c r="AF878" s="218">
        <f>CONTRATOS[[#This Row],[TÉRMINO]]-60</f>
        <v>45984</v>
      </c>
      <c r="AG878" s="116" t="str">
        <f>IF(Z878="","Sem informação", IF(Z878&lt;=AF878, "Dentro do prazo", "Fora do prazo"))</f>
        <v>Sem informação</v>
      </c>
      <c r="AH878" s="215" t="s">
        <v>82</v>
      </c>
      <c r="AI878" s="215"/>
      <c r="AJ878" s="215" t="s">
        <v>987</v>
      </c>
      <c r="AK878" s="215" t="s">
        <v>69</v>
      </c>
      <c r="AL878" s="215" t="s">
        <v>988</v>
      </c>
      <c r="AM878" s="215" t="s">
        <v>69</v>
      </c>
      <c r="AN878" s="215" t="s">
        <v>69</v>
      </c>
      <c r="AO87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edson.souza@tjpa.jus.br;; erison.souza@tjpa.jus.br; ; ;coordenadoria.contratos@tjpa.jus.br</v>
      </c>
      <c r="AP878" s="227">
        <f ca="1">CONTRATOS[[#This Row],[TÉRMINO]]-TODAY()</f>
        <v>-130</v>
      </c>
      <c r="AQ878" s="215" t="str">
        <f>IF(YEAR(CONTRATOS[[#This Row],[TÉRMINO]])=2024,INT((MONTH(CONTRATOS[[#This Row],[TÉRMINO]])+2)/3),"")</f>
        <v/>
      </c>
      <c r="AR878" s="215"/>
      <c r="AS878" s="58" t="str">
        <f ca="1">IF(TODAY()-AB878&gt;365,"Iniciar Processo de Reajuste","Aguardar anualidade")</f>
        <v>Iniciar Processo de Reajuste</v>
      </c>
      <c r="AT878" s="215" t="str">
        <f>_xlfn.CONCAT(TEXT(B878,"000"),"/",C878)</f>
        <v>012/2025</v>
      </c>
      <c r="AU878" s="215"/>
      <c r="AV878" s="58" t="str" cm="1">
        <f t="array" ref="AV878">IF(CONTRATOS[[#This Row],[NOME DO FISCAL ]]="Sem indicação",
   CONTRATOS[[#This Row],[NOME DO FISCAL ]],
   _xlfn.LET(
      _xlpm.s, " "&amp;TRIM(CONTRATOS[[#This Row],[NOME DO FISCAL ]]),
      _xlpm.n, LEN(_xlpm.s)-1,
      _xlpm.idx, _xlfn.SEQUENCE(1,_xlpm.n),
      _xlpm.letras, IF(MID(_xlpm.s,_xlpm.idx,1)=" ", MID(_xlpm.s,_xlpm.idx+1,1), ""),
      _xlfn.TEXTJOIN("",TRUE,_xlpm.letras)
   )
)</f>
        <v>ELdS</v>
      </c>
      <c r="AW878" s="57" t="str">
        <f>IF(CONTRATOS[[#This Row],[FISCAL DEMANDANTE]]="sem indicação",CONTRATOS[[#This Row],[FISCAL TECNICO]],CONTRATOS[[#This Row],[FISCAL DEMANDANTE]])</f>
        <v>Erison Lima de Souza</v>
      </c>
      <c r="AX878" s="540" cm="1">
        <f t="array" ref="AX87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78" s="58" t="str">
        <f>_xlfn.CONCAT(CONTRATOS[[#This Row],[ARP ou CONTRATO]],CONTRATOS[[#This Row],[N°ANO]])</f>
        <v>ARP012/2025</v>
      </c>
      <c r="AZ878" s="293" t="str">
        <f>IF(ISNUMBER(FIND("8.666",AA878)),
"Nos termos da Portaria n° 3.615/2021-GP, a prorrogação de contratos administrativos deverá ser instaurada com antecedência mínima de 60 (sessenta) dias do término da vigência, mediante envio do respectivo expediente à SEADM, via SEI.",
IF(ISNUMBER(FIND("14.133",AA878)),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79" spans="1:52" ht="96">
      <c r="A879" s="215" t="s">
        <v>71</v>
      </c>
      <c r="B879" s="216" t="s">
        <v>273</v>
      </c>
      <c r="C879" s="215">
        <v>2025</v>
      </c>
      <c r="D879" s="216" t="s">
        <v>4321</v>
      </c>
      <c r="E879" s="215" t="s">
        <v>4322</v>
      </c>
      <c r="F879" s="217" t="s">
        <v>982</v>
      </c>
      <c r="G879" s="216" t="s">
        <v>983</v>
      </c>
      <c r="H879" s="215" t="s">
        <v>58</v>
      </c>
      <c r="I879" s="215" t="s">
        <v>984</v>
      </c>
      <c r="J879" s="218">
        <v>45679</v>
      </c>
      <c r="K879" s="61">
        <v>46044</v>
      </c>
      <c r="L879" s="218">
        <v>46044</v>
      </c>
      <c r="M879" s="63" t="str">
        <f>TEXT(L879,"DD/MM/AA")</f>
        <v>22/01/26</v>
      </c>
      <c r="N879" s="115">
        <f>_xlfn.DAYS(CONTRATOS[[#This Row],[TÉRMINO]],CONTRATOS[[#This Row],[INÍCIO]])</f>
        <v>365</v>
      </c>
      <c r="O879" s="219" t="str">
        <f ca="1">IF(ISBLANK(CONTRATOS[[#This Row],[TÉRMINO]]),"-",IF(ISNUMBER(CONTRATOS[[#This Row],[TÉRMINO]]),IF(CONTRATOS[[#This Row],[TÉRMINO]]&lt;TODAY(),"EXPIRADO",CONTRATOS[[#This Row],[TÉRMINO]]-TODAY()),"INDETERMINADO"))</f>
        <v>EXPIRADO</v>
      </c>
      <c r="P879" s="221" t="str">
        <f ca="1">IF(O879="EXPIRADO","EXPIRADO",(IF(O879&lt;=30,"INFERIOR A 30 DIAS",(IF(O879&lt;=60,"INFERIOR A 60 DIAS",(IF(O879&lt;=90,"INFERIOR A 90 DIAS",(IF(O879&lt;=120,"INFERIOR A 120 DIAS",(IF(O879&lt;150,"INFERIOR A 150 DIAS",(IF(O879=150,"150 DIAS","SUPERIOR A 150 DIAS")))))))))))))</f>
        <v>EXPIRADO</v>
      </c>
      <c r="Q879" s="219" t="str">
        <f ca="1">IF(CONTRATOS[[#This Row],[TÉRMINO]]="","VIGENTE",IF(CONTRATOS[[#This Row],[TÉRMINO]]&gt;=TODAY(),"VIGENTE","EXPIRADO"))</f>
        <v>EXPIRADO</v>
      </c>
      <c r="R879" s="305">
        <v>166447.6</v>
      </c>
      <c r="S879" s="268" t="s">
        <v>60</v>
      </c>
      <c r="T879" s="66">
        <f>IF(LEFT(AY879,3)="ARP",
    0,
    IFERROR(VLOOKUP(AY879,'M.11 Contratos execução'!A:V,17,FALSE),0)
)</f>
        <v>0</v>
      </c>
      <c r="U879" s="215" t="s">
        <v>243</v>
      </c>
      <c r="V879" s="222" t="s">
        <v>4323</v>
      </c>
      <c r="W879" s="96" cm="1">
        <f t="array" ref="W87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79" s="96" cm="1">
        <f t="array" ref="X87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175002.41500000001</v>
      </c>
      <c r="Y879" s="133" t="s">
        <v>4324</v>
      </c>
      <c r="Z879" s="224"/>
      <c r="AA879" s="215" t="s">
        <v>81</v>
      </c>
      <c r="AB879" s="359"/>
      <c r="AC879" s="215"/>
      <c r="AD879" s="225" t="str">
        <f>IF(CONTRATOS[[#This Row],[DIAS_CONTRATO]]&lt;=1800,"PRAZO LEGAL",IF(CONTRATOS[[#This Row],[DIAS_CONTRATO]]&lt;=2130,"EXCEPCIONAL","EMERGENCIAL"))</f>
        <v>PRAZO LEGAL</v>
      </c>
      <c r="AE879" s="215" t="str">
        <f>YEAR(L879) &amp; " - " &amp; IF(MONTH(L879)&lt;=3, "1º Trimestre", IF(MONTH(L879)&lt;=6, "2º Trimestre", IF(MONTH(L879)&lt;=9, "3º Trimestre", IF(MONTH(L879)&lt;=12, "4º Trimestre"))))</f>
        <v>2026 - 1º Trimestre</v>
      </c>
      <c r="AF879" s="218">
        <f>CONTRATOS[[#This Row],[TÉRMINO]]-60</f>
        <v>45984</v>
      </c>
      <c r="AG879" s="116" t="str">
        <f>IF(Z879="","Sem informação", IF(Z879&lt;=AF879, "Dentro do prazo", "Fora do prazo"))</f>
        <v>Sem informação</v>
      </c>
      <c r="AH879" s="215" t="s">
        <v>82</v>
      </c>
      <c r="AI879" s="215"/>
      <c r="AJ879" s="215" t="s">
        <v>987</v>
      </c>
      <c r="AK879" s="215" t="s">
        <v>69</v>
      </c>
      <c r="AL879" s="215" t="s">
        <v>988</v>
      </c>
      <c r="AM879" s="215" t="s">
        <v>69</v>
      </c>
      <c r="AN879" s="215" t="s">
        <v>69</v>
      </c>
      <c r="AO87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edson.souza@tjpa.jus.br;; erison.souza@tjpa.jus.br; ; ;coordenadoria.contratos@tjpa.jus.br</v>
      </c>
      <c r="AP879" s="227">
        <f ca="1">CONTRATOS[[#This Row],[TÉRMINO]]-TODAY()</f>
        <v>-130</v>
      </c>
      <c r="AQ879" s="215" t="str">
        <f>IF(YEAR(CONTRATOS[[#This Row],[TÉRMINO]])=2024,INT((MONTH(CONTRATOS[[#This Row],[TÉRMINO]])+2)/3),"")</f>
        <v/>
      </c>
      <c r="AR879" s="215"/>
      <c r="AS879" s="58" t="str">
        <f ca="1">IF(TODAY()-AB879&gt;365,"Iniciar Processo de Reajuste","Aguardar anualidade")</f>
        <v>Iniciar Processo de Reajuste</v>
      </c>
      <c r="AT879" s="215" t="str">
        <f>_xlfn.CONCAT(TEXT(B879,"000"),"/",C879)</f>
        <v>015/2025</v>
      </c>
      <c r="AU879" s="215"/>
      <c r="AV879" s="58" t="str" cm="1">
        <f t="array" ref="AV879">IF(CONTRATOS[[#This Row],[NOME DO FISCAL ]]="Sem indicação",
   CONTRATOS[[#This Row],[NOME DO FISCAL ]],
   _xlfn.LET(
      _xlpm.s, " "&amp;TRIM(CONTRATOS[[#This Row],[NOME DO FISCAL ]]),
      _xlpm.n, LEN(_xlpm.s)-1,
      _xlpm.idx, _xlfn.SEQUENCE(1,_xlpm.n),
      _xlpm.letras, IF(MID(_xlpm.s,_xlpm.idx,1)=" ", MID(_xlpm.s,_xlpm.idx+1,1), ""),
      _xlfn.TEXTJOIN("",TRUE,_xlpm.letras)
   )
)</f>
        <v>ELdS</v>
      </c>
      <c r="AW879" s="57" t="str">
        <f>IF(CONTRATOS[[#This Row],[FISCAL DEMANDANTE]]="sem indicação",CONTRATOS[[#This Row],[FISCAL TECNICO]],CONTRATOS[[#This Row],[FISCAL DEMANDANTE]])</f>
        <v>Erison Lima de Souza</v>
      </c>
      <c r="AX879" s="540" cm="1">
        <f t="array" ref="AX87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79" s="58" t="str">
        <f>_xlfn.CONCAT(CONTRATOS[[#This Row],[ARP ou CONTRATO]],CONTRATOS[[#This Row],[N°ANO]])</f>
        <v>ARP015/2025</v>
      </c>
      <c r="AZ879" s="293" t="str">
        <f>IF(ISNUMBER(FIND("8.666",AA879)),
"Nos termos da Portaria n° 3.615/2021-GP, a prorrogação de contratos administrativos deverá ser instaurada com antecedência mínima de 60 (sessenta) dias do término da vigência, mediante envio do respectivo expediente à SEADM, via SEI.",
IF(ISNUMBER(FIND("14.133",AA879)),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80" spans="1:52" ht="60">
      <c r="A880" s="58" t="s">
        <v>52</v>
      </c>
      <c r="B880" s="68" t="s">
        <v>921</v>
      </c>
      <c r="C880" s="69">
        <v>2021</v>
      </c>
      <c r="D880" s="57" t="s">
        <v>4325</v>
      </c>
      <c r="E880" s="58" t="s">
        <v>4326</v>
      </c>
      <c r="F880" s="59" t="s">
        <v>4327</v>
      </c>
      <c r="G880" s="115" t="s">
        <v>57</v>
      </c>
      <c r="H880" s="58" t="s">
        <v>58</v>
      </c>
      <c r="I880" s="60" t="s">
        <v>4328</v>
      </c>
      <c r="J880" s="61">
        <v>44210</v>
      </c>
      <c r="K880" s="62" t="str">
        <f>TEXT(J880,"DD/MM/AA")</f>
        <v>14/01/21</v>
      </c>
      <c r="L880" s="61">
        <v>46036</v>
      </c>
      <c r="M880" s="63" t="str">
        <f>TEXT(L880,"DD/MM/AA")</f>
        <v>14/01/26</v>
      </c>
      <c r="N880" s="62">
        <f>_xlfn.DAYS(CONTRATOS[[#This Row],[TÉRMINO]],CONTRATOS[[#This Row],[INÍCIO]])</f>
        <v>1826</v>
      </c>
      <c r="O880" s="64" t="str">
        <f ca="1">IF(ISBLANK(CONTRATOS[[#This Row],[TÉRMINO]]),"-",IF(ISNUMBER(CONTRATOS[[#This Row],[TÉRMINO]]),IF(CONTRATOS[[#This Row],[TÉRMINO]]&lt;TODAY(),"EXPIRADO",CONTRATOS[[#This Row],[TÉRMINO]]-TODAY()),"INDETERMINADO"))</f>
        <v>EXPIRADO</v>
      </c>
      <c r="P880" s="64" t="str">
        <f ca="1">IF(O880="EXPIRADO","EXPIRADO",(IF(O880&lt;=30,"INFERIOR A 30 DIAS",(IF(O880&lt;=60,"INFERIOR A 60 DIAS",(IF(O880&lt;=90,"INFERIOR A 90 DIAS",(IF(O880&lt;=120,"INFERIOR A 120 DIAS",(IF(O880&lt;150,"INFERIOR A 150 DIAS",(IF(O880=150,"150 DIAS","SUPERIOR A 150 DIAS")))))))))))))</f>
        <v>EXPIRADO</v>
      </c>
      <c r="Q880" s="64" t="str">
        <f ca="1">IF(CONTRATOS[[#This Row],[TÉRMINO]]="","VIGENTE",IF(CONTRATOS[[#This Row],[TÉRMINO]]&gt;=TODAY(),"VIGENTE","EXPIRADO"))</f>
        <v>EXPIRADO</v>
      </c>
      <c r="R880" s="72">
        <v>281550</v>
      </c>
      <c r="S880" s="65" t="s">
        <v>60</v>
      </c>
      <c r="T880" s="66">
        <f>IF(LEFT(AY880,3)="ARP",
    0,
    IFERROR(VLOOKUP(AY880,'M.11 Contratos execução'!A:V,17,FALSE),0)
)</f>
        <v>4</v>
      </c>
      <c r="U880" s="58" t="s">
        <v>78</v>
      </c>
      <c r="V880" s="58" t="s">
        <v>4329</v>
      </c>
      <c r="W880" s="96" cm="1">
        <f t="array" ref="W88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80" s="96" cm="1">
        <f t="array" ref="X88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365623.18</v>
      </c>
      <c r="Y880" s="67" t="s">
        <v>4330</v>
      </c>
      <c r="Z880" s="158"/>
      <c r="AA880" s="60" t="s">
        <v>64</v>
      </c>
      <c r="AB880" s="58"/>
      <c r="AC880" s="58" t="s">
        <v>65</v>
      </c>
      <c r="AD880" s="58" t="str">
        <f>IF(CONTRATOS[[#This Row],[DIAS_CONTRATO]]&lt;=1800,"PRAZO LEGAL",IF(CONTRATOS[[#This Row],[DIAS_CONTRATO]]&lt;=2130,"EXCEPCIONAL","EMERGENCIAL"))</f>
        <v>EXCEPCIONAL</v>
      </c>
      <c r="AE880" s="58" t="str">
        <f>YEAR(L880) &amp; " - " &amp; IF(MONTH(L880)&lt;=3, "1º Trimestre", IF(MONTH(L880)&lt;=6, "2º Trimestre", IF(MONTH(L880)&lt;=9, "3º Trimestre", IF(MONTH(L880)&lt;=12, "4º Trimestre"))))</f>
        <v>2026 - 1º Trimestre</v>
      </c>
      <c r="AF880" s="61">
        <f>CONTRATOS[[#This Row],[TÉRMINO]]-60</f>
        <v>45976</v>
      </c>
      <c r="AG880" s="116" t="str">
        <f>IF(Z880="","Sem informação", IF(Z880&lt;=AF880, "Dentro do prazo", "Fora do prazo"))</f>
        <v>Sem informação</v>
      </c>
      <c r="AH880" s="58" t="s">
        <v>66</v>
      </c>
      <c r="AJ880" s="58" t="s">
        <v>164</v>
      </c>
      <c r="AK880" s="58" t="s">
        <v>166</v>
      </c>
      <c r="AL880" s="58" t="s">
        <v>866</v>
      </c>
      <c r="AM880" s="115" t="s">
        <v>69</v>
      </c>
      <c r="AN880" s="115" t="s">
        <v>165</v>
      </c>
      <c r="AO88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enio.reboucas@tjpa.jus.br;jandiara.pires@tjpa.jus.br; randal.castro@tjpa.jus.br; ; helton.rocha@tjpa.jus.br;coordenadoria.contratos@tjpa.jus.br</v>
      </c>
      <c r="AP880" s="143">
        <f ca="1">CONTRATOS[[#This Row],[TÉRMINO]]-TODAY()</f>
        <v>-138</v>
      </c>
      <c r="AQ880" s="58" t="str">
        <f>IF(YEAR(CONTRATOS[[#This Row],[TÉRMINO]])=2024,INT((MONTH(CONTRATOS[[#This Row],[TÉRMINO]])+2)/3),"")</f>
        <v/>
      </c>
      <c r="AR880" s="58"/>
      <c r="AS880" s="58" t="str">
        <f ca="1">IF(TODAY()-AB880&gt;365,"Iniciar Processo de Reajuste","Aguardar anualidade")</f>
        <v>Iniciar Processo de Reajuste</v>
      </c>
      <c r="AT880" s="58" t="str">
        <f>_xlfn.CONCAT(TEXT(B880,"000"),"/",C880)</f>
        <v>005/2021</v>
      </c>
      <c r="AU880" s="58"/>
      <c r="AV880" s="58" t="str" cm="1">
        <f t="array" ref="AV880">IF(CONTRATOS[[#This Row],[NOME DO FISCAL ]]="Sem indicação",
   CONTRATOS[[#This Row],[NOME DO FISCAL ]],
   _xlfn.LET(
      _xlpm.s, " "&amp;TRIM(CONTRATOS[[#This Row],[NOME DO FISCAL ]]),
      _xlpm.n, LEN(_xlpm.s)-1,
      _xlpm.idx, _xlfn.SEQUENCE(1,_xlpm.n),
      _xlpm.letras, IF(MID(_xlpm.s,_xlpm.idx,1)=" ", MID(_xlpm.s,_xlpm.idx+1,1), ""),
      _xlfn.TEXTJOIN("",TRUE,_xlpm.letras)
   )
)</f>
        <v>JLMP</v>
      </c>
      <c r="AW880" s="57" t="str">
        <f>IF(CONTRATOS[[#This Row],[FISCAL DEMANDANTE]]="sem indicação",CONTRATOS[[#This Row],[FISCAL TECNICO]],CONTRATOS[[#This Row],[FISCAL DEMANDANTE]])</f>
        <v xml:space="preserve">Jandiara Luzia Matos Pires </v>
      </c>
      <c r="AX880" s="540" cm="1">
        <f t="array" ref="AX88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972542.32</v>
      </c>
      <c r="AY880" s="58" t="str">
        <f>_xlfn.CONCAT(CONTRATOS[[#This Row],[ARP ou CONTRATO]],CONTRATOS[[#This Row],[N°ANO]])</f>
        <v>CONTRATO005/2021</v>
      </c>
      <c r="AZ880" s="293" t="str">
        <f>IF(ISNUMBER(FIND("8.666",AA880)),
"Nos termos da Portaria n° 3.615/2021-GP, a prorrogação de contratos administrativos deverá ser instaurada com antecedência mínima de 60 (sessenta) dias do término da vigência, mediante envio do respectivo expediente à SEADM, via SEI.",
IF(ISNUMBER(FIND("14.133",AA880)),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row>
    <row r="881" spans="1:52" ht="72">
      <c r="A881" s="58" t="s">
        <v>52</v>
      </c>
      <c r="B881" s="57" t="s">
        <v>955</v>
      </c>
      <c r="C881" s="58">
        <v>2025</v>
      </c>
      <c r="D881" s="57" t="s">
        <v>4331</v>
      </c>
      <c r="E881" s="58" t="s">
        <v>4332</v>
      </c>
      <c r="F881" s="59" t="s">
        <v>4333</v>
      </c>
      <c r="G881" s="57" t="s">
        <v>144</v>
      </c>
      <c r="H881" s="58" t="s">
        <v>58</v>
      </c>
      <c r="I881" s="60" t="s">
        <v>4334</v>
      </c>
      <c r="J881" s="61">
        <v>45672</v>
      </c>
      <c r="K881" s="62" t="str">
        <f>TEXT(J881,"DD/MM/AA")</f>
        <v>15/01/25</v>
      </c>
      <c r="L881" s="61">
        <v>46037</v>
      </c>
      <c r="M881" s="63" t="str">
        <f>TEXT(L881,"DD/MM/AA")</f>
        <v>15/01/26</v>
      </c>
      <c r="N881" s="115">
        <f>_xlfn.DAYS(CONTRATOS[[#This Row],[TÉRMINO]],CONTRATOS[[#This Row],[INÍCIO]])</f>
        <v>365</v>
      </c>
      <c r="O881" s="62" t="str">
        <f ca="1">IF(ISBLANK(CONTRATOS[[#This Row],[TÉRMINO]]),"-",IF(ISNUMBER(CONTRATOS[[#This Row],[TÉRMINO]]),IF(CONTRATOS[[#This Row],[TÉRMINO]]&lt;TODAY(),"EXPIRADO",CONTRATOS[[#This Row],[TÉRMINO]]-TODAY()),"INDETERMINADO"))</f>
        <v>EXPIRADO</v>
      </c>
      <c r="P881" s="64" t="str">
        <f ca="1">IF(O881="EXPIRADO","EXPIRADO",(IF(O881&lt;=30,"INFERIOR A 30 DIAS",(IF(O881&lt;=60,"INFERIOR A 60 DIAS",(IF(O881&lt;=90,"INFERIOR A 90 DIAS",(IF(O881&lt;=120,"INFERIOR A 120 DIAS",(IF(O881&lt;150,"INFERIOR A 150 DIAS",(IF(O881=150,"150 DIAS","SUPERIOR A 150 DIAS")))))))))))))</f>
        <v>EXPIRADO</v>
      </c>
      <c r="Q881" s="62" t="str">
        <f ca="1">IF(CONTRATOS[[#This Row],[TÉRMINO]]="","VIGENTE",IF(CONTRATOS[[#This Row],[TÉRMINO]]&gt;=TODAY(),"VIGENTE","EXPIRADO"))</f>
        <v>EXPIRADO</v>
      </c>
      <c r="R881" s="293">
        <v>160561</v>
      </c>
      <c r="S881" s="65" t="s">
        <v>60</v>
      </c>
      <c r="T881" s="66">
        <f>IF(LEFT(AY881,3)="ARP",
    0,
    IFERROR(VLOOKUP(AY881,'M.11 Contratos execução'!A:V,17,FALSE),0)
)</f>
        <v>0</v>
      </c>
      <c r="U881" s="58" t="s">
        <v>98</v>
      </c>
      <c r="V881" s="167" t="s">
        <v>4335</v>
      </c>
      <c r="W881" s="96" cm="1">
        <f t="array" ref="W88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81" s="96" cm="1">
        <f t="array" ref="X88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160561</v>
      </c>
      <c r="Y881" s="67" t="s">
        <v>4336</v>
      </c>
      <c r="Z881" s="158"/>
      <c r="AA881" s="58" t="s">
        <v>81</v>
      </c>
      <c r="AB881" s="58"/>
      <c r="AC881" s="58"/>
      <c r="AD881" s="168" t="str">
        <f>IF(CONTRATOS[[#This Row],[DIAS_CONTRATO]]&lt;=1800,"PRAZO LEGAL",IF(CONTRATOS[[#This Row],[DIAS_CONTRATO]]&lt;=2130,"EXCEPCIONAL","EMERGENCIAL"))</f>
        <v>PRAZO LEGAL</v>
      </c>
      <c r="AE881" s="116" t="str">
        <f>YEAR(L881) &amp; " - " &amp; IF(MONTH(L881)&lt;=3, "1º Trimestre", IF(MONTH(L881)&lt;=6, "2º Trimestre", IF(MONTH(L881)&lt;=9, "3º Trimestre", IF(MONTH(L881)&lt;=12, "4º Trimestre"))))</f>
        <v>2026 - 1º Trimestre</v>
      </c>
      <c r="AF881" s="130">
        <f>CONTRATOS[[#This Row],[TÉRMINO]]-60</f>
        <v>45977</v>
      </c>
      <c r="AG881" s="116" t="str">
        <f>IF(Z881="","Sem informação", IF(Z881&lt;=AF881, "Dentro do prazo", "Fora do prazo"))</f>
        <v>Sem informação</v>
      </c>
      <c r="AH881" s="58" t="s">
        <v>66</v>
      </c>
      <c r="AJ881" s="58" t="s">
        <v>962</v>
      </c>
      <c r="AK881" s="58" t="s">
        <v>103</v>
      </c>
      <c r="AL881" s="58" t="s">
        <v>964</v>
      </c>
      <c r="AM881" s="58" t="s">
        <v>103</v>
      </c>
      <c r="AN881" s="58" t="s">
        <v>963</v>
      </c>
      <c r="AO881"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wanderson.costa@tjpa.jus.br;arilson.silva@tjpa.jus.br; marcia.lobato@tjpa.jus.br; arilson.silva@tjpa.jus.br; simonne.batista@tjpa.jus.br;coordenadoria.contratos@tjpa.jus.br</v>
      </c>
      <c r="AP881" s="143">
        <f ca="1">CONTRATOS[[#This Row],[TÉRMINO]]-TODAY()</f>
        <v>-137</v>
      </c>
      <c r="AQ881" s="58" t="str">
        <f>IF(YEAR(CONTRATOS[[#This Row],[TÉRMINO]])=2024,INT((MONTH(CONTRATOS[[#This Row],[TÉRMINO]])+2)/3),"")</f>
        <v/>
      </c>
      <c r="AR881" s="58"/>
      <c r="AS881" s="58" t="str">
        <f ca="1">IF(TODAY()-AB881&gt;365,"Iniciar Processo de Reajuste","Aguardar anualidade")</f>
        <v>Iniciar Processo de Reajuste</v>
      </c>
      <c r="AT881" s="58" t="str">
        <f>_xlfn.CONCAT(TEXT(B881,"000"),"/",C881)</f>
        <v>002/2025</v>
      </c>
      <c r="AU881" s="58"/>
      <c r="AV881" s="58" t="str" cm="1">
        <f t="array" ref="AV881">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881" s="57" t="str">
        <f>IF(CONTRATOS[[#This Row],[FISCAL DEMANDANTE]]="sem indicação",CONTRATOS[[#This Row],[FISCAL TECNICO]],CONTRATOS[[#This Row],[FISCAL DEMANDANTE]])</f>
        <v>Arilson Galdino da Silva</v>
      </c>
      <c r="AX881" s="540" cm="1">
        <f t="array" ref="AX88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160561</v>
      </c>
      <c r="AY881" s="58" t="str">
        <f>_xlfn.CONCAT(CONTRATOS[[#This Row],[ARP ou CONTRATO]],CONTRATOS[[#This Row],[N°ANO]])</f>
        <v>CONTRATO002/2025</v>
      </c>
      <c r="AZ881" s="293" t="str">
        <f>IF(ISNUMBER(FIND("8.666",AA881)),
"Nos termos da Portaria n° 3.615/2021-GP, a prorrogação de contratos administrativos deverá ser instaurada com antecedência mínima de 60 (sessenta) dias do término da vigência, mediante envio do respectivo expediente à SEADM, via SEI.",
IF(ISNUMBER(FIND("14.133",AA881)),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82" spans="1:52" ht="96">
      <c r="A882" s="58" t="s">
        <v>52</v>
      </c>
      <c r="B882" s="57" t="s">
        <v>1052</v>
      </c>
      <c r="C882" s="58">
        <v>2025</v>
      </c>
      <c r="D882" s="57" t="s">
        <v>4337</v>
      </c>
      <c r="E882" s="58" t="s">
        <v>957</v>
      </c>
      <c r="F882" s="59" t="s">
        <v>4338</v>
      </c>
      <c r="G882" s="57" t="s">
        <v>144</v>
      </c>
      <c r="H882" s="58" t="s">
        <v>132</v>
      </c>
      <c r="I882" s="60" t="s">
        <v>4339</v>
      </c>
      <c r="J882" s="61">
        <v>45673</v>
      </c>
      <c r="K882" s="62" t="str">
        <f>TEXT(J882,"DD/MM/AA")</f>
        <v>16/01/25</v>
      </c>
      <c r="L882" s="61">
        <v>46038</v>
      </c>
      <c r="M882" s="63" t="str">
        <f>TEXT(L882,"DD/MM/AA")</f>
        <v>16/01/26</v>
      </c>
      <c r="N882" s="115">
        <f>_xlfn.DAYS(CONTRATOS[[#This Row],[TÉRMINO]],CONTRATOS[[#This Row],[INÍCIO]])</f>
        <v>365</v>
      </c>
      <c r="O882" s="64" t="str">
        <f ca="1">IF(ISBLANK(CONTRATOS[[#This Row],[TÉRMINO]]),"-",IF(ISNUMBER(CONTRATOS[[#This Row],[TÉRMINO]]),IF(CONTRATOS[[#This Row],[TÉRMINO]]&lt;TODAY(),"EXPIRADO",CONTRATOS[[#This Row],[TÉRMINO]]-TODAY()),"INDETERMINADO"))</f>
        <v>EXPIRADO</v>
      </c>
      <c r="P882" s="64" t="str">
        <f ca="1">IF(O882="EXPIRADO","EXPIRADO",(IF(O882&lt;=30,"INFERIOR A 30 DIAS",(IF(O882&lt;=60,"INFERIOR A 60 DIAS",(IF(O882&lt;=90,"INFERIOR A 90 DIAS",(IF(O882&lt;=120,"INFERIOR A 120 DIAS",(IF(O882&lt;150,"INFERIOR A 150 DIAS",(IF(O882=150,"150 DIAS","SUPERIOR A 150 DIAS")))))))))))))</f>
        <v>EXPIRADO</v>
      </c>
      <c r="Q882" s="62" t="str">
        <f ca="1">IF(CONTRATOS[[#This Row],[TÉRMINO]]="","VIGENTE",IF(CONTRATOS[[#This Row],[TÉRMINO]]&gt;=TODAY(),"VIGENTE","EXPIRADO"))</f>
        <v>EXPIRADO</v>
      </c>
      <c r="R882" s="293">
        <v>70035.42</v>
      </c>
      <c r="S882" s="65" t="s">
        <v>60</v>
      </c>
      <c r="T882" s="66">
        <f>IF(LEFT(AY882,3)="ARP",
    0,
    IFERROR(VLOOKUP(AY882,'M.11 Contratos execução'!A:V,17,FALSE),0)
)</f>
        <v>1</v>
      </c>
      <c r="U882" s="116" t="s">
        <v>98</v>
      </c>
      <c r="V882" s="167" t="s">
        <v>4340</v>
      </c>
      <c r="W882" s="96" cm="1">
        <f t="array" ref="W88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82" s="96" cm="1">
        <f t="array" ref="X88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70035.42</v>
      </c>
      <c r="Y882" s="67" t="s">
        <v>4341</v>
      </c>
      <c r="Z882" s="158"/>
      <c r="AA882" s="58" t="s">
        <v>81</v>
      </c>
      <c r="AB882" s="61">
        <v>45660</v>
      </c>
      <c r="AC882" s="58"/>
      <c r="AD882" s="289" t="str">
        <f>IF(CONTRATOS[[#This Row],[DIAS_CONTRATO]]&lt;=1800,"PRAZO LEGAL",IF(CONTRATOS[[#This Row],[DIAS_CONTRATO]]&lt;=2130,"EXCEPCIONAL","EMERGENCIAL"))</f>
        <v>PRAZO LEGAL</v>
      </c>
      <c r="AE882" s="116" t="str">
        <f>YEAR(L882) &amp; " - " &amp; IF(MONTH(L882)&lt;=3, "1º Trimestre", IF(MONTH(L882)&lt;=6, "2º Trimestre", IF(MONTH(L882)&lt;=9, "3º Trimestre", IF(MONTH(L882)&lt;=12, "4º Trimestre"))))</f>
        <v>2026 - 1º Trimestre</v>
      </c>
      <c r="AF882" s="130">
        <f>CONTRATOS[[#This Row],[TÉRMINO]]-60</f>
        <v>45978</v>
      </c>
      <c r="AG882" s="116" t="str">
        <f>IF(Z882="","Sem informação", IF(Z882&lt;=AF882, "Dentro do prazo", "Fora do prazo"))</f>
        <v>Sem informação</v>
      </c>
      <c r="AH882" s="58" t="s">
        <v>66</v>
      </c>
      <c r="AJ882" s="58" t="s">
        <v>102</v>
      </c>
      <c r="AK882" s="58" t="s">
        <v>103</v>
      </c>
      <c r="AL882" s="58" t="s">
        <v>311</v>
      </c>
      <c r="AM882" s="58" t="s">
        <v>103</v>
      </c>
      <c r="AN882" s="58" t="s">
        <v>104</v>
      </c>
      <c r="AO882"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denison.soares@tjpa.jus.br;arilson.silva@tjpa.jus.br; bruno.bcardoso@tjpa.jus.br; arilson.silva@tjpa.jus.br; claudio.cabral@tjpa.jus.br;coordenadoria.contratos@tjpa.jus.br</v>
      </c>
      <c r="AP882" s="143">
        <f ca="1">CONTRATOS[[#This Row],[TÉRMINO]]-TODAY()</f>
        <v>-136</v>
      </c>
      <c r="AQ882" s="58" t="str">
        <f>IF(YEAR(CONTRATOS[[#This Row],[TÉRMINO]])=2024,INT((MONTH(CONTRATOS[[#This Row],[TÉRMINO]])+2)/3),"")</f>
        <v/>
      </c>
      <c r="AR882" s="58"/>
      <c r="AS882" s="58" t="str">
        <f ca="1">IF(TODAY()-AB882&gt;365,"Iniciar Processo de Reajuste","Aguardar anualidade")</f>
        <v>Iniciar Processo de Reajuste</v>
      </c>
      <c r="AT882" s="58" t="str">
        <f>_xlfn.CONCAT(TEXT(B882,"000"),"/",C882)</f>
        <v>004/2025</v>
      </c>
      <c r="AU882" s="58"/>
      <c r="AV882" s="58" t="str" cm="1">
        <f t="array" ref="AV882">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882" s="57" t="str">
        <f>IF(CONTRATOS[[#This Row],[FISCAL DEMANDANTE]]="sem indicação",CONTRATOS[[#This Row],[FISCAL TECNICO]],CONTRATOS[[#This Row],[FISCAL DEMANDANTE]])</f>
        <v>Arilson Galdino da Silva</v>
      </c>
      <c r="AX882" s="540" cm="1">
        <f t="array" ref="AX88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132034.73000000001</v>
      </c>
      <c r="AY882" s="58" t="str">
        <f>_xlfn.CONCAT(CONTRATOS[[#This Row],[ARP ou CONTRATO]],CONTRATOS[[#This Row],[N°ANO]])</f>
        <v>CONTRATO004/2025</v>
      </c>
      <c r="AZ882" s="293" t="str">
        <f>IF(ISNUMBER(FIND("8.666",AA882)),
"Nos termos da Portaria n° 3.615/2021-GP, a prorrogação de contratos administrativos deverá ser instaurada com antecedência mínima de 60 (sessenta) dias do término da vigência, mediante envio do respectivo expediente à SEADM, via SEI.",
IF(ISNUMBER(FIND("14.133",AA882)),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83" spans="1:52" ht="96">
      <c r="A883" s="58" t="s">
        <v>52</v>
      </c>
      <c r="B883" s="57" t="s">
        <v>921</v>
      </c>
      <c r="C883" s="58">
        <v>2025</v>
      </c>
      <c r="D883" s="57" t="s">
        <v>4342</v>
      </c>
      <c r="E883" s="58" t="s">
        <v>4343</v>
      </c>
      <c r="F883" s="59" t="s">
        <v>4338</v>
      </c>
      <c r="G883" s="57" t="s">
        <v>144</v>
      </c>
      <c r="H883" s="58" t="s">
        <v>132</v>
      </c>
      <c r="I883" s="60" t="s">
        <v>4339</v>
      </c>
      <c r="J883" s="61">
        <v>45673</v>
      </c>
      <c r="K883" s="62" t="str">
        <f>TEXT(J883,"DD/MM/AA")</f>
        <v>16/01/25</v>
      </c>
      <c r="L883" s="61">
        <v>46038</v>
      </c>
      <c r="M883" s="63" t="str">
        <f>TEXT(L883,"DD/MM/AA")</f>
        <v>16/01/26</v>
      </c>
      <c r="N883" s="115">
        <f>_xlfn.DAYS(CONTRATOS[[#This Row],[TÉRMINO]],CONTRATOS[[#This Row],[INÍCIO]])</f>
        <v>365</v>
      </c>
      <c r="O883" s="64" t="str">
        <f ca="1">IF(ISBLANK(CONTRATOS[[#This Row],[TÉRMINO]]),"-",IF(ISNUMBER(CONTRATOS[[#This Row],[TÉRMINO]]),IF(CONTRATOS[[#This Row],[TÉRMINO]]&lt;TODAY(),"EXPIRADO",CONTRATOS[[#This Row],[TÉRMINO]]-TODAY()),"INDETERMINADO"))</f>
        <v>EXPIRADO</v>
      </c>
      <c r="P883" s="64" t="str">
        <f ca="1">IF(O883="EXPIRADO","EXPIRADO",(IF(O883&lt;=30,"INFERIOR A 30 DIAS",(IF(O883&lt;=60,"INFERIOR A 60 DIAS",(IF(O883&lt;=90,"INFERIOR A 90 DIAS",(IF(O883&lt;=120,"INFERIOR A 120 DIAS",(IF(O883&lt;150,"INFERIOR A 150 DIAS",(IF(O883=150,"150 DIAS","SUPERIOR A 150 DIAS")))))))))))))</f>
        <v>EXPIRADO</v>
      </c>
      <c r="Q883" s="62" t="str">
        <f ca="1">IF(CONTRATOS[[#This Row],[TÉRMINO]]="","VIGENTE",IF(CONTRATOS[[#This Row],[TÉRMINO]]&gt;=TODAY(),"VIGENTE","EXPIRADO"))</f>
        <v>EXPIRADO</v>
      </c>
      <c r="R883" s="293">
        <v>108426.72</v>
      </c>
      <c r="S883" s="65" t="s">
        <v>60</v>
      </c>
      <c r="T883" s="66">
        <f>IF(LEFT(AY883,3)="ARP",
    0,
    IFERROR(VLOOKUP(AY883,'M.11 Contratos execução'!A:V,17,FALSE),0)
)</f>
        <v>1</v>
      </c>
      <c r="U883" s="116" t="s">
        <v>98</v>
      </c>
      <c r="V883" s="167" t="s">
        <v>4344</v>
      </c>
      <c r="W883" s="96" cm="1">
        <f t="array" ref="W883">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83" s="96" cm="1">
        <f t="array" ref="X883">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108426.72</v>
      </c>
      <c r="Y883" s="67" t="s">
        <v>4345</v>
      </c>
      <c r="Z883" s="158"/>
      <c r="AA883" s="58" t="s">
        <v>81</v>
      </c>
      <c r="AB883" s="61">
        <v>45664</v>
      </c>
      <c r="AC883" s="58"/>
      <c r="AD883" s="289" t="str">
        <f>IF(CONTRATOS[[#This Row],[DIAS_CONTRATO]]&lt;=1800,"PRAZO LEGAL",IF(CONTRATOS[[#This Row],[DIAS_CONTRATO]]&lt;=2130,"EXCEPCIONAL","EMERGENCIAL"))</f>
        <v>PRAZO LEGAL</v>
      </c>
      <c r="AE883" s="116" t="str">
        <f>YEAR(L883) &amp; " - " &amp; IF(MONTH(L883)&lt;=3, "1º Trimestre", IF(MONTH(L883)&lt;=6, "2º Trimestre", IF(MONTH(L883)&lt;=9, "3º Trimestre", IF(MONTH(L883)&lt;=12, "4º Trimestre"))))</f>
        <v>2026 - 1º Trimestre</v>
      </c>
      <c r="AF883" s="130">
        <f>CONTRATOS[[#This Row],[TÉRMINO]]-60</f>
        <v>45978</v>
      </c>
      <c r="AG883" s="116" t="str">
        <f>IF(Z883="","Sem informação", IF(Z883&lt;=AF883, "Dentro do prazo", "Fora do prazo"))</f>
        <v>Sem informação</v>
      </c>
      <c r="AH883" s="58" t="s">
        <v>66</v>
      </c>
      <c r="AJ883" s="58" t="s">
        <v>102</v>
      </c>
      <c r="AK883" s="58" t="s">
        <v>103</v>
      </c>
      <c r="AL883" s="58" t="s">
        <v>311</v>
      </c>
      <c r="AM883" s="58" t="s">
        <v>103</v>
      </c>
      <c r="AN883" s="58" t="s">
        <v>104</v>
      </c>
      <c r="AO883"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denison.soares@tjpa.jus.br;arilson.silva@tjpa.jus.br; bruno.bcardoso@tjpa.jus.br; arilson.silva@tjpa.jus.br; claudio.cabral@tjpa.jus.br;coordenadoria.contratos@tjpa.jus.br</v>
      </c>
      <c r="AP883" s="143">
        <f ca="1">CONTRATOS[[#This Row],[TÉRMINO]]-TODAY()</f>
        <v>-136</v>
      </c>
      <c r="AQ883" s="58" t="str">
        <f>IF(YEAR(CONTRATOS[[#This Row],[TÉRMINO]])=2024,INT((MONTH(CONTRATOS[[#This Row],[TÉRMINO]])+2)/3),"")</f>
        <v/>
      </c>
      <c r="AR883" s="58"/>
      <c r="AS883" s="58" t="str">
        <f ca="1">IF(TODAY()-AB883&gt;365,"Iniciar Processo de Reajuste","Aguardar anualidade")</f>
        <v>Iniciar Processo de Reajuste</v>
      </c>
      <c r="AT883" s="58" t="str">
        <f>_xlfn.CONCAT(TEXT(B883,"000"),"/",C883)</f>
        <v>005/2025</v>
      </c>
      <c r="AU883" s="58"/>
      <c r="AV883" s="58" t="str" cm="1">
        <f t="array" ref="AV883">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883" s="57" t="str">
        <f>IF(CONTRATOS[[#This Row],[FISCAL DEMANDANTE]]="sem indicação",CONTRATOS[[#This Row],[FISCAL TECNICO]],CONTRATOS[[#This Row],[FISCAL DEMANDANTE]])</f>
        <v>Arilson Galdino da Silva</v>
      </c>
      <c r="AX883" s="540" cm="1">
        <f t="array" ref="AX883">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209306.62</v>
      </c>
      <c r="AY883" s="58" t="str">
        <f>_xlfn.CONCAT(CONTRATOS[[#This Row],[ARP ou CONTRATO]],CONTRATOS[[#This Row],[N°ANO]])</f>
        <v>CONTRATO005/2025</v>
      </c>
      <c r="AZ883" s="293" t="str">
        <f>IF(ISNUMBER(FIND("8.666",AA883)),
"Nos termos da Portaria n° 3.615/2021-GP, a prorrogação de contratos administrativos deverá ser instaurada com antecedência mínima de 60 (sessenta) dias do término da vigência, mediante envio do respectivo expediente à SEADM, via SEI.",
IF(ISNUMBER(FIND("14.133",AA883)),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84" spans="1:52" ht="72">
      <c r="A884" s="58" t="s">
        <v>52</v>
      </c>
      <c r="B884" s="57" t="s">
        <v>939</v>
      </c>
      <c r="C884" s="58">
        <v>2025</v>
      </c>
      <c r="D884" s="57" t="s">
        <v>4346</v>
      </c>
      <c r="E884" s="58" t="s">
        <v>4347</v>
      </c>
      <c r="F884" s="59" t="s">
        <v>4348</v>
      </c>
      <c r="G884" s="57" t="s">
        <v>144</v>
      </c>
      <c r="H884" s="58" t="s">
        <v>58</v>
      </c>
      <c r="I884" s="60" t="s">
        <v>4334</v>
      </c>
      <c r="J884" s="61">
        <v>45678</v>
      </c>
      <c r="K884" s="62" t="str">
        <f>TEXT(J884,"DD/MM/AA")</f>
        <v>21/01/25</v>
      </c>
      <c r="L884" s="61">
        <v>46043</v>
      </c>
      <c r="M884" s="63" t="str">
        <f>TEXT(L884,"DD/MM/AA")</f>
        <v>21/01/26</v>
      </c>
      <c r="N884" s="115">
        <f>_xlfn.DAYS(CONTRATOS[[#This Row],[TÉRMINO]],CONTRATOS[[#This Row],[INÍCIO]])</f>
        <v>365</v>
      </c>
      <c r="O884" s="62" t="str">
        <f ca="1">IF(ISBLANK(CONTRATOS[[#This Row],[TÉRMINO]]),"-",IF(ISNUMBER(CONTRATOS[[#This Row],[TÉRMINO]]),IF(CONTRATOS[[#This Row],[TÉRMINO]]&lt;TODAY(),"EXPIRADO",CONTRATOS[[#This Row],[TÉRMINO]]-TODAY()),"INDETERMINADO"))</f>
        <v>EXPIRADO</v>
      </c>
      <c r="P884" s="64" t="str">
        <f ca="1">IF(O884="EXPIRADO","EXPIRADO",(IF(O884&lt;=30,"INFERIOR A 30 DIAS",(IF(O884&lt;=60,"INFERIOR A 60 DIAS",(IF(O884&lt;=90,"INFERIOR A 90 DIAS",(IF(O884&lt;=120,"INFERIOR A 120 DIAS",(IF(O884&lt;150,"INFERIOR A 150 DIAS",(IF(O884=150,"150 DIAS","SUPERIOR A 150 DIAS")))))))))))))</f>
        <v>EXPIRADO</v>
      </c>
      <c r="Q884" s="62" t="str">
        <f ca="1">IF(CONTRATOS[[#This Row],[TÉRMINO]]="","VIGENTE",IF(CONTRATOS[[#This Row],[TÉRMINO]]&gt;=TODAY(),"VIGENTE","EXPIRADO"))</f>
        <v>EXPIRADO</v>
      </c>
      <c r="R884" s="293">
        <v>1033539</v>
      </c>
      <c r="S884" s="65" t="s">
        <v>60</v>
      </c>
      <c r="T884" s="66">
        <f>IF(LEFT(AY884,3)="ARP",
    0,
    IFERROR(VLOOKUP(AY884,'M.11 Contratos execução'!A:V,17,FALSE),0)
)</f>
        <v>0</v>
      </c>
      <c r="U884" s="58" t="s">
        <v>98</v>
      </c>
      <c r="V884" s="167" t="s">
        <v>4349</v>
      </c>
      <c r="W884" s="96" cm="1">
        <f t="array" ref="W884">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84" s="96" cm="1">
        <f t="array" ref="X884">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1033539</v>
      </c>
      <c r="Y884" s="67" t="s">
        <v>4350</v>
      </c>
      <c r="Z884" s="158"/>
      <c r="AA884" s="58" t="s">
        <v>81</v>
      </c>
      <c r="AB884" s="58"/>
      <c r="AC884" s="58"/>
      <c r="AD884" s="168" t="str">
        <f>IF(CONTRATOS[[#This Row],[DIAS_CONTRATO]]&lt;=1800,"PRAZO LEGAL",IF(CONTRATOS[[#This Row],[DIAS_CONTRATO]]&lt;=2130,"EXCEPCIONAL","EMERGENCIAL"))</f>
        <v>PRAZO LEGAL</v>
      </c>
      <c r="AE884" s="116" t="str">
        <f>YEAR(L884) &amp; " - " &amp; IF(MONTH(L884)&lt;=3, "1º Trimestre", IF(MONTH(L884)&lt;=6, "2º Trimestre", IF(MONTH(L884)&lt;=9, "3º Trimestre", IF(MONTH(L884)&lt;=12, "4º Trimestre"))))</f>
        <v>2026 - 1º Trimestre</v>
      </c>
      <c r="AF884" s="130">
        <f>CONTRATOS[[#This Row],[TÉRMINO]]-60</f>
        <v>45983</v>
      </c>
      <c r="AG884" s="116" t="str">
        <f>IF(Z884="","Sem informação", IF(Z884&lt;=AF884, "Dentro do prazo", "Fora do prazo"))</f>
        <v>Sem informação</v>
      </c>
      <c r="AH884" s="58" t="s">
        <v>66</v>
      </c>
      <c r="AJ884" s="58" t="s">
        <v>962</v>
      </c>
      <c r="AK884" s="58" t="s">
        <v>103</v>
      </c>
      <c r="AL884" s="58" t="s">
        <v>964</v>
      </c>
      <c r="AM884" s="58" t="s">
        <v>103</v>
      </c>
      <c r="AN884" s="58" t="s">
        <v>963</v>
      </c>
      <c r="AO884"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wanderson.costa@tjpa.jus.br;arilson.silva@tjpa.jus.br; marcia.lobato@tjpa.jus.br; arilson.silva@tjpa.jus.br; simonne.batista@tjpa.jus.br;coordenadoria.contratos@tjpa.jus.br</v>
      </c>
      <c r="AP884" s="143">
        <f ca="1">CONTRATOS[[#This Row],[TÉRMINO]]-TODAY()</f>
        <v>-131</v>
      </c>
      <c r="AQ884" s="58" t="str">
        <f>IF(YEAR(CONTRATOS[[#This Row],[TÉRMINO]])=2024,INT((MONTH(CONTRATOS[[#This Row],[TÉRMINO]])+2)/3),"")</f>
        <v/>
      </c>
      <c r="AR884" s="58"/>
      <c r="AS884" s="58" t="str">
        <f ca="1">IF(TODAY()-AB884&gt;365,"Iniciar Processo de Reajuste","Aguardar anualidade")</f>
        <v>Iniciar Processo de Reajuste</v>
      </c>
      <c r="AT884" s="58" t="str">
        <f>_xlfn.CONCAT(TEXT(B884,"000"),"/",C884)</f>
        <v>001/2025</v>
      </c>
      <c r="AU884" s="58"/>
      <c r="AV884" s="58" t="str" cm="1">
        <f t="array" ref="AV884">IF(CONTRATOS[[#This Row],[NOME DO FISCAL ]]="Sem indicação",
   CONTRATOS[[#This Row],[NOME DO FISCAL ]],
   _xlfn.LET(
      _xlpm.s, " "&amp;TRIM(CONTRATOS[[#This Row],[NOME DO FISCAL ]]),
      _xlpm.n, LEN(_xlpm.s)-1,
      _xlpm.idx, _xlfn.SEQUENCE(1,_xlpm.n),
      _xlpm.letras, IF(MID(_xlpm.s,_xlpm.idx,1)=" ", MID(_xlpm.s,_xlpm.idx+1,1), ""),
      _xlfn.TEXTJOIN("",TRUE,_xlpm.letras)
   )
)</f>
        <v>AGdS</v>
      </c>
      <c r="AW884" s="57" t="str">
        <f>IF(CONTRATOS[[#This Row],[FISCAL DEMANDANTE]]="sem indicação",CONTRATOS[[#This Row],[FISCAL TECNICO]],CONTRATOS[[#This Row],[FISCAL DEMANDANTE]])</f>
        <v>Arilson Galdino da Silva</v>
      </c>
      <c r="AX884" s="540" cm="1">
        <f t="array" ref="AX884">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1033539</v>
      </c>
      <c r="AY884" s="58" t="str">
        <f>_xlfn.CONCAT(CONTRATOS[[#This Row],[ARP ou CONTRATO]],CONTRATOS[[#This Row],[N°ANO]])</f>
        <v>CONTRATO001/2025</v>
      </c>
      <c r="AZ884" s="293" t="str">
        <f>IF(ISNUMBER(FIND("8.666",AA884)),
"Nos termos da Portaria n° 3.615/2021-GP, a prorrogação de contratos administrativos deverá ser instaurada com antecedência mínima de 60 (sessenta) dias do término da vigência, mediante envio do respectivo expediente à SEADM, via SEI.",
IF(ISNUMBER(FIND("14.133",AA884)),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85" spans="1:52" ht="72">
      <c r="A885" s="58" t="s">
        <v>52</v>
      </c>
      <c r="B885" s="57" t="s">
        <v>517</v>
      </c>
      <c r="C885" s="58">
        <v>2024</v>
      </c>
      <c r="D885" s="57" t="s">
        <v>2472</v>
      </c>
      <c r="E885" s="58" t="s">
        <v>2473</v>
      </c>
      <c r="F885" s="59" t="s">
        <v>2638</v>
      </c>
      <c r="G885" s="57" t="s">
        <v>2361</v>
      </c>
      <c r="H885" s="58" t="s">
        <v>58</v>
      </c>
      <c r="I885" s="60" t="s">
        <v>2461</v>
      </c>
      <c r="J885" s="61">
        <v>45394</v>
      </c>
      <c r="K885" s="62" t="str">
        <f>TEXT(J885,"DD/MM/AA")</f>
        <v>12/04/24</v>
      </c>
      <c r="L885" s="61">
        <v>45577</v>
      </c>
      <c r="M885" s="63" t="str">
        <f>TEXT(L885,"DD/MM/AA")</f>
        <v>12/10/24</v>
      </c>
      <c r="N885" s="115">
        <f>_xlfn.DAYS(CONTRATOS[[#This Row],[TÉRMINO]],CONTRATOS[[#This Row],[INÍCIO]])</f>
        <v>183</v>
      </c>
      <c r="O885" s="64" t="str">
        <f ca="1">IF(ISBLANK(CONTRATOS[[#This Row],[TÉRMINO]]),"-",IF(ISNUMBER(CONTRATOS[[#This Row],[TÉRMINO]]),IF(CONTRATOS[[#This Row],[TÉRMINO]]&lt;TODAY(),"EXPIRADO",CONTRATOS[[#This Row],[TÉRMINO]]-TODAY()),"INDETERMINADO"))</f>
        <v>EXPIRADO</v>
      </c>
      <c r="P885" s="64" t="str">
        <f ca="1">IF(O885="EXPIRADO","EXPIRADO",(IF(O885&lt;=30,"INFERIOR A 30 DIAS",(IF(O885&lt;=60,"INFERIOR A 60 DIAS",(IF(O885&lt;=90,"INFERIOR A 90 DIAS",(IF(O885&lt;=120,"INFERIOR A 120 DIAS",(IF(O885&lt;150,"INFERIOR A 150 DIAS",(IF(O885=150,"150 DIAS","SUPERIOR A 150 DIAS")))))))))))))</f>
        <v>EXPIRADO</v>
      </c>
      <c r="Q885" s="62" t="str">
        <f ca="1">IF(CONTRATOS[[#This Row],[TÉRMINO]]="","VIGENTE",IF(CONTRATOS[[#This Row],[TÉRMINO]]&gt;=TODAY(),"VIGENTE","EXPIRADO"))</f>
        <v>EXPIRADO</v>
      </c>
      <c r="R885" s="293">
        <v>374060</v>
      </c>
      <c r="S885" s="65" t="s">
        <v>60</v>
      </c>
      <c r="T885" s="66">
        <f>IF(LEFT(AY885,3)="ARP",
    0,
    IFERROR(VLOOKUP(AY885,'M.11 Contratos execução'!A:V,17,FALSE),0)
)</f>
        <v>0</v>
      </c>
      <c r="U885" s="58" t="s">
        <v>98</v>
      </c>
      <c r="V885" s="167" t="s">
        <v>4351</v>
      </c>
      <c r="W885" s="96" t="str" cm="1">
        <f t="array" ref="W885">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Contrato não encontrado</v>
      </c>
      <c r="X885" s="96">
        <f>R885</f>
        <v>374060</v>
      </c>
      <c r="Y885" s="67" t="s">
        <v>2419</v>
      </c>
      <c r="Z885" s="158"/>
      <c r="AA885" s="58" t="s">
        <v>64</v>
      </c>
      <c r="AB885" s="58"/>
      <c r="AC885" s="58"/>
      <c r="AD885" s="168" t="str">
        <f>IF(CONTRATOS[[#This Row],[DIAS_CONTRATO]]&lt;=1800,"PRAZO LEGAL",IF(CONTRATOS[[#This Row],[DIAS_CONTRATO]]&lt;=2130,"EXCEPCIONAL","EMERGENCIAL"))</f>
        <v>PRAZO LEGAL</v>
      </c>
      <c r="AE885" s="116" t="str">
        <f>YEAR(L885) &amp; " - " &amp; IF(MONTH(L885)&lt;=3, "1º Trimestre", IF(MONTH(L885)&lt;=6, "2º Trimestre", IF(MONTH(L885)&lt;=9, "3º Trimestre", IF(MONTH(L885)&lt;=12, "4º Trimestre"))))</f>
        <v>2024 - 4º Trimestre</v>
      </c>
      <c r="AF885" s="130">
        <f>CONTRATOS[[#This Row],[TÉRMINO]]-60</f>
        <v>45517</v>
      </c>
      <c r="AG885" s="116" t="str">
        <f>IF(Z885="","Sem informação", IF(Z885&lt;=AF885, "Dentro do prazo", "Fora do prazo"))</f>
        <v>Sem informação</v>
      </c>
      <c r="AH885" s="58" t="s">
        <v>1306</v>
      </c>
      <c r="AI885" s="234" t="s">
        <v>3983</v>
      </c>
      <c r="AJ885" s="58" t="s">
        <v>1070</v>
      </c>
      <c r="AK885" s="58" t="s">
        <v>85</v>
      </c>
      <c r="AL885" s="58" t="s">
        <v>488</v>
      </c>
      <c r="AM885" s="58" t="s">
        <v>69</v>
      </c>
      <c r="AN885" s="58" t="s">
        <v>69</v>
      </c>
      <c r="AO885" s="169" t="s">
        <v>3984</v>
      </c>
      <c r="AP885" s="143">
        <f ca="1">CONTRATOS[[#This Row],[TÉRMINO]]-TODAY()</f>
        <v>-597</v>
      </c>
      <c r="AQ885" s="58">
        <f>IF(YEAR(CONTRATOS[[#This Row],[TÉRMINO]])=2024,INT((MONTH(CONTRATOS[[#This Row],[TÉRMINO]])+2)/3),"")</f>
        <v>4</v>
      </c>
      <c r="AR885" s="58"/>
      <c r="AS885" s="58" t="str">
        <f ca="1">IF(TODAY()-AB885&gt;365,"Iniciar Processo de Reajuste","Aguardar anualidade")</f>
        <v>Iniciar Processo de Reajuste</v>
      </c>
      <c r="AT885" s="58" t="str">
        <f>_xlfn.CONCAT(TEXT(B885,"000"),"/",C885)</f>
        <v>037/2024</v>
      </c>
      <c r="AU885" s="58"/>
      <c r="AV885" s="58" t="str" cm="1">
        <f t="array" ref="AV885">IF(CONTRATOS[[#This Row],[NOME DO FISCAL ]]="Sem indicação",
   CONTRATOS[[#This Row],[NOME DO FISCAL ]],
   _xlfn.LET(
      _xlpm.s, " "&amp;TRIM(CONTRATOS[[#This Row],[NOME DO FISCAL ]]),
      _xlpm.n, LEN(_xlpm.s)-1,
      _xlpm.idx, _xlfn.SEQUENCE(1,_xlpm.n),
      _xlpm.letras, IF(MID(_xlpm.s,_xlpm.idx,1)=" ", MID(_xlpm.s,_xlpm.idx+1,1), ""),
      _xlfn.TEXTJOIN("",TRUE,_xlpm.letras)
   )
)</f>
        <v>BVdS</v>
      </c>
      <c r="AW885" s="57" t="str">
        <f>IF(CONTRATOS[[#This Row],[FISCAL DEMANDANTE]]="sem indicação",CONTRATOS[[#This Row],[FISCAL TECNICO]],CONTRATOS[[#This Row],[FISCAL DEMANDANTE]])</f>
        <v>Bruno Vieira dos Santos</v>
      </c>
      <c r="AX885" s="540" t="str" cm="1">
        <f t="array" ref="AX885">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Contrato não encontrado</v>
      </c>
      <c r="AY885" s="58" t="str">
        <f>_xlfn.CONCAT(CONTRATOS[[#This Row],[ARP ou CONTRATO]],CONTRATOS[[#This Row],[N°ANO]])</f>
        <v>CONTRATO037/2024</v>
      </c>
      <c r="AZ885" s="293" t="str">
        <f>IF(ISNUMBER(FIND("8.666",AA885)),
"Nos termos da Portaria n° 3.615/2021-GP, a prorrogação de contratos administrativos deverá ser instaurada com antecedência mínima de 60 (sessenta) dias do término da vigência, mediante envio do respectivo expediente à SEADM, via SEI.",
IF(ISNUMBER(FIND("14.133",AA885)),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row>
    <row r="886" spans="1:52" ht="60">
      <c r="A886" s="58" t="s">
        <v>52</v>
      </c>
      <c r="B886" s="57" t="s">
        <v>1919</v>
      </c>
      <c r="C886" s="58">
        <v>2025</v>
      </c>
      <c r="D886" s="57" t="s">
        <v>4352</v>
      </c>
      <c r="E886" s="58" t="s">
        <v>4353</v>
      </c>
      <c r="F886" s="59" t="s">
        <v>3558</v>
      </c>
      <c r="G886" s="57" t="s">
        <v>1658</v>
      </c>
      <c r="H886" s="58" t="s">
        <v>132</v>
      </c>
      <c r="I886" s="60" t="s">
        <v>133</v>
      </c>
      <c r="J886" s="61">
        <v>46035</v>
      </c>
      <c r="K886" s="62" t="str">
        <f>TEXT(J886,"DD/MM/AA")</f>
        <v>13/01/26</v>
      </c>
      <c r="L886" s="61">
        <v>46035</v>
      </c>
      <c r="M886" s="63" t="str">
        <f>TEXT(L886,"DD/MM/AA")</f>
        <v>13/01/26</v>
      </c>
      <c r="N886" s="115">
        <f>_xlfn.DAYS(CONTRATOS[[#This Row],[TÉRMINO]],CONTRATOS[[#This Row],[INÍCIO]])</f>
        <v>0</v>
      </c>
      <c r="O886" s="62" t="str">
        <f ca="1">IF(ISBLANK(CONTRATOS[[#This Row],[TÉRMINO]]),"-",IF(ISNUMBER(CONTRATOS[[#This Row],[TÉRMINO]]),IF(CONTRATOS[[#This Row],[TÉRMINO]]&lt;TODAY(),"EXPIRADO",CONTRATOS[[#This Row],[TÉRMINO]]-TODAY()),"INDETERMINADO"))</f>
        <v>EXPIRADO</v>
      </c>
      <c r="P886" s="64" t="str">
        <f ca="1">IF(O886="EXPIRADO","EXPIRADO",(IF(O886&lt;=30,"INFERIOR A 30 DIAS",(IF(O886&lt;=60,"INFERIOR A 60 DIAS",(IF(O886&lt;=90,"INFERIOR A 90 DIAS",(IF(O886&lt;=120,"INFERIOR A 120 DIAS",(IF(O886&lt;150,"INFERIOR A 150 DIAS",(IF(O886=150,"150 DIAS","SUPERIOR A 150 DIAS")))))))))))))</f>
        <v>EXPIRADO</v>
      </c>
      <c r="Q886" s="62" t="str">
        <f ca="1">IF(CONTRATOS[[#This Row],[TÉRMINO]]="","VIGENTE",IF(CONTRATOS[[#This Row],[TÉRMINO]]&gt;=TODAY(),"VIGENTE","EXPIRADO"))</f>
        <v>EXPIRADO</v>
      </c>
      <c r="R886" s="293">
        <v>1407.08</v>
      </c>
      <c r="S886" s="71" t="s">
        <v>3303</v>
      </c>
      <c r="T886" s="66">
        <f>IF(LEFT(AY886,3)="ARP",
    0,
    IFERROR(VLOOKUP(AY886,'M.11 Contratos execução'!A:V,17,FALSE),0)
)</f>
        <v>0</v>
      </c>
      <c r="U886" s="58" t="s">
        <v>78</v>
      </c>
      <c r="V886" s="167" t="s">
        <v>4354</v>
      </c>
      <c r="W886" s="96" cm="1">
        <f t="array" ref="W886">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86" s="96" cm="1">
        <f t="array" ref="X886">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1407.08</v>
      </c>
      <c r="Y886" s="67"/>
      <c r="Z886" s="158"/>
      <c r="AA886" s="58" t="s">
        <v>81</v>
      </c>
      <c r="AB886" s="58"/>
      <c r="AC886" s="58"/>
      <c r="AD886" s="168" t="str">
        <f>IF(CONTRATOS[[#This Row],[DIAS_CONTRATO]]&lt;=1800,"PRAZO LEGAL",IF(CONTRATOS[[#This Row],[DIAS_CONTRATO]]&lt;=2130,"EXCEPCIONAL","EMERGENCIAL"))</f>
        <v>PRAZO LEGAL</v>
      </c>
      <c r="AE886" s="116" t="str">
        <f>YEAR(L886) &amp; " - " &amp; IF(MONTH(L886)&lt;=3, "1º Trimestre", IF(MONTH(L886)&lt;=6, "2º Trimestre", IF(MONTH(L886)&lt;=9, "3º Trimestre", IF(MONTH(L886)&lt;=12, "4º Trimestre"))))</f>
        <v>2026 - 1º Trimestre</v>
      </c>
      <c r="AF886" s="130">
        <f>CONTRATOS[[#This Row],[TÉRMINO]]-60</f>
        <v>45975</v>
      </c>
      <c r="AG886" s="116" t="str">
        <f>IF(Z886="","Sem informação", IF(Z886&lt;=AF886, "Dentro do prazo", "Fora do prazo"))</f>
        <v>Sem informação</v>
      </c>
      <c r="AH886" s="58"/>
      <c r="AJ886" s="58" t="s">
        <v>138</v>
      </c>
      <c r="AK886" s="58" t="s">
        <v>69</v>
      </c>
      <c r="AL886" s="58" t="s">
        <v>138</v>
      </c>
      <c r="AM886" s="58" t="s">
        <v>69</v>
      </c>
      <c r="AN886" s="58" t="s">
        <v>69</v>
      </c>
      <c r="AO886"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 nasareno.silva@tjpa.jus.br; ; ;coordenadoria.contratos@tjpa.jus.br</v>
      </c>
      <c r="AP886" s="143">
        <f ca="1">CONTRATOS[[#This Row],[TÉRMINO]]-TODAY()</f>
        <v>-139</v>
      </c>
      <c r="AQ886" s="58"/>
      <c r="AR886" s="58"/>
      <c r="AS886" s="58" t="str">
        <f ca="1">IF(TODAY()-AB886&gt;365,"Iniciar Processo de Reajuste","Aguardar anualidade")</f>
        <v>Iniciar Processo de Reajuste</v>
      </c>
      <c r="AT886" s="58" t="str">
        <f>_xlfn.CONCAT(TEXT(B886,"000"),"/",C886)</f>
        <v>130/2025</v>
      </c>
      <c r="AU886" s="58"/>
      <c r="AV886" s="57" t="str" cm="1">
        <f t="array" ref="AV886">IF(CONTRATOS[[#This Row],[NOME DO FISCAL ]]="Sem indicação",
   CONTRATOS[[#This Row],[NOME DO FISCAL ]],
   _xlfn.LET(
      _xlpm.s, " "&amp;TRIM(CONTRATOS[[#This Row],[NOME DO FISCAL ]]),
      _xlpm.n, LEN(_xlpm.s)-1,
      _xlpm.idx, _xlfn.SEQUENCE(1,_xlpm.n),
      _xlpm.letras, IF(MID(_xlpm.s,_xlpm.idx,1)=" ", MID(_xlpm.s,_xlpm.idx+1,1), ""),
      _xlfn.TEXTJOIN("",TRUE,_xlpm.letras)
   )
)</f>
        <v>JNdMS</v>
      </c>
      <c r="AW886" s="57" t="str">
        <f>IF(CONTRATOS[[#This Row],[FISCAL DEMANDANTE]]="sem indicação",CONTRATOS[[#This Row],[FISCAL TECNICO]],CONTRATOS[[#This Row],[FISCAL DEMANDANTE]])</f>
        <v>Jose Nasareno de Macedo Silva</v>
      </c>
      <c r="AX886" s="540" cm="1">
        <f t="array" ref="AX886">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86" s="58" t="str">
        <f>_xlfn.CONCAT(CONTRATOS[[#This Row],[ARP ou CONTRATO]],CONTRATOS[[#This Row],[N°ANO]])</f>
        <v>CONTRATO130/2025</v>
      </c>
      <c r="AZ886" s="293" t="str">
        <f>IF(ISNUMBER(FIND("8.666",AA886)),
"Nos termos da Portaria n° 3.615/2021-GP, a prorrogação de contratos administrativos deverá ser instaurada com antecedência mínima de 60 (sessenta) dias do término da vigência, mediante envio do respectivo expediente à SEADM, via SEI.",
IF(ISNUMBER(FIND("14.133",AA886)),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87" spans="1:52" ht="60">
      <c r="A887" s="58" t="s">
        <v>52</v>
      </c>
      <c r="B887" s="68" t="s">
        <v>921</v>
      </c>
      <c r="C887" s="69" t="s">
        <v>1511</v>
      </c>
      <c r="D887" s="57" t="s">
        <v>437</v>
      </c>
      <c r="E887" s="58" t="s">
        <v>438</v>
      </c>
      <c r="F887" s="59" t="s">
        <v>4355</v>
      </c>
      <c r="G887" s="115" t="s">
        <v>131</v>
      </c>
      <c r="H887" s="58" t="s">
        <v>132</v>
      </c>
      <c r="I887" s="60" t="s">
        <v>133</v>
      </c>
      <c r="J887" s="61">
        <v>42755</v>
      </c>
      <c r="K887" s="62" t="str">
        <f>TEXT(J887,"DD/MM/AA")</f>
        <v>20/01/17</v>
      </c>
      <c r="L887" s="61"/>
      <c r="M887" s="63" t="str">
        <f>TEXT(L887,"DD/MM/AA")</f>
        <v>00/01/00</v>
      </c>
      <c r="N887" s="115">
        <f>_xlfn.DAYS(CONTRATOS[[#This Row],[TÉRMINO]],CONTRATOS[[#This Row],[INÍCIO]])</f>
        <v>-42755</v>
      </c>
      <c r="O887" s="115" t="str">
        <f ca="1">IF(ISBLANK(CONTRATOS[[#This Row],[TÉRMINO]]),"INDETERMINADO",IF(ISNUMBER(CONTRATOS[[#This Row],[TÉRMINO]]),IF(CONTRATOS[[#This Row],[TÉRMINO]]&lt;TODAY(),"EXPIRADO",CONTRATOS[[#This Row],[TÉRMINO]]-TODAY()),"INDETERMINADO"))</f>
        <v>INDETERMINADO</v>
      </c>
      <c r="P887" s="64" t="str">
        <f ca="1">IF(O887="EXPIRADO","EXPIRADO",(IF(O887&lt;=30,"INFERIOR A 30 DIAS",(IF(O887&lt;=60,"INFERIOR A 60 DIAS",(IF(O887&lt;=90,"INFERIOR A 90 DIAS",(IF(O887&lt;=120,"INFERIOR A 120 DIAS",(IF(O887&lt;150,"INFERIOR A 150 DIAS",(IF(O887=150,"150 DIAS","SUPERIOR A 150 DIAS")))))))))))))</f>
        <v>SUPERIOR A 150 DIAS</v>
      </c>
      <c r="Q887" s="64" t="str">
        <f ca="1">IF(CONTRATOS[[#This Row],[TÉRMINO]]="","VIGENTE",IF(CONTRATOS[[#This Row],[TÉRMINO]]&gt;=TODAY(),"VIGENTE","EXPIRADO"))</f>
        <v>VIGENTE</v>
      </c>
      <c r="R887" s="312">
        <v>20774.400000000001</v>
      </c>
      <c r="S887" s="65" t="s">
        <v>134</v>
      </c>
      <c r="T887" s="66">
        <f>IF(LEFT(AY887,3)="ARP",
    0,
    IFERROR(VLOOKUP(AY887,'M.11 Contratos execução'!A:V,17,FALSE),0)
)</f>
        <v>3</v>
      </c>
      <c r="U887" s="58" t="s">
        <v>78</v>
      </c>
      <c r="V887" s="58" t="s">
        <v>4356</v>
      </c>
      <c r="W887" s="96" cm="1">
        <f t="array" ref="W887">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87" s="96" cm="1">
        <f t="array" ref="X887">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27415.200000000001</v>
      </c>
      <c r="Y887" s="67" t="s">
        <v>4357</v>
      </c>
      <c r="AA887" s="58" t="s">
        <v>64</v>
      </c>
      <c r="AB887" s="58"/>
      <c r="AC887" s="58" t="s">
        <v>65</v>
      </c>
      <c r="AD887" s="168" t="str">
        <f>IF(CONTRATOS[[#This Row],[DIAS_CONTRATO]]&lt;=1800,"PRAZO LEGAL",IF(CONTRATOS[[#This Row],[DIAS_CONTRATO]]&lt;=2130,"EXCEPCIONAL","EMERGENCIAL"))</f>
        <v>PRAZO LEGAL</v>
      </c>
      <c r="AE887" s="116" t="str">
        <f>YEAR(L887) &amp; " - " &amp; IF(MONTH(L887)&lt;=3, "1º Trimestre", IF(MONTH(L887)&lt;=6, "2º Trimestre", IF(MONTH(L887)&lt;=9, "3º Trimestre", IF(MONTH(L887)&lt;=12, "4º Trimestre"))))</f>
        <v>1900 - 1º Trimestre</v>
      </c>
      <c r="AF887" s="130"/>
      <c r="AG887" s="116" t="str">
        <f>IF(Z887="","Sem informação", IF(Z887&lt;=AF887, "Dentro do prazo", "Fora do prazo"))</f>
        <v>Sem informação</v>
      </c>
      <c r="AH887" s="58" t="s">
        <v>115</v>
      </c>
      <c r="AJ887" s="58" t="s">
        <v>138</v>
      </c>
      <c r="AK887" s="58" t="s">
        <v>69</v>
      </c>
      <c r="AL887" s="58" t="s">
        <v>69</v>
      </c>
      <c r="AM887" s="115" t="s">
        <v>69</v>
      </c>
      <c r="AN887" s="115" t="s">
        <v>69</v>
      </c>
      <c r="AO887"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nasareno.silva@tjpa.jus.br;; ; ; ;coordenadoria.contratos@tjpa.jus.br</v>
      </c>
      <c r="AP887" s="143">
        <f ca="1">CONTRATOS[[#This Row],[TÉRMINO]]-TODAY()</f>
        <v>-46174</v>
      </c>
      <c r="AQ887" s="58" t="str">
        <f>IF(YEAR(CONTRATOS[[#This Row],[TÉRMINO]])=2024,INT((MONTH(CONTRATOS[[#This Row],[TÉRMINO]])+2)/3),"")</f>
        <v/>
      </c>
      <c r="AR887" s="58"/>
      <c r="AS887" s="58" t="str">
        <f ca="1">IF(TODAY()-AB887&gt;365,"Iniciar Processo de Reajuste","Aguardar anualidade")</f>
        <v>Iniciar Processo de Reajuste</v>
      </c>
      <c r="AT887" s="58" t="str">
        <f>_xlfn.CONCAT(TEXT(B887,"000"),"/",C887)</f>
        <v>005/2017</v>
      </c>
      <c r="AU887" s="58"/>
      <c r="AV887" s="58" t="str" cm="1">
        <f t="array" ref="AV887">IF(CONTRATOS[[#This Row],[NOME DO FISCAL ]]="Sem indicação",
   CONTRATOS[[#This Row],[NOME DO FISCAL ]],
   _xlfn.LET(
      _xlpm.s, " "&amp;TRIM(CONTRATOS[[#This Row],[NOME DO FISCAL ]]),
      _xlpm.n, LEN(_xlpm.s)-1,
      _xlpm.idx, _xlfn.SEQUENCE(1,_xlpm.n),
      _xlpm.letras, IF(MID(_xlpm.s,_xlpm.idx,1)=" ", MID(_xlpm.s,_xlpm.idx+1,1), ""),
      _xlfn.TEXTJOIN("",TRUE,_xlpm.letras)
   )
)</f>
        <v>Sem indicação</v>
      </c>
      <c r="AW887" s="57" t="str">
        <f>IF(CONTRATOS[[#This Row],[FISCAL DEMANDANTE]]="sem indicação",CONTRATOS[[#This Row],[FISCAL TECNICO]],CONTRATOS[[#This Row],[FISCAL DEMANDANTE]])</f>
        <v>Sem indicação</v>
      </c>
      <c r="AX887" s="540" cm="1">
        <f t="array" ref="AX887">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87" s="58" t="str">
        <f>_xlfn.CONCAT(CONTRATOS[[#This Row],[ARP ou CONTRATO]],CONTRATOS[[#This Row],[N°ANO]])</f>
        <v>CONTRATO005/2017</v>
      </c>
      <c r="AZ887" s="293" t="str">
        <f>IF(ISNUMBER(FIND("8.666",AA887)),
"Nos termos da Portaria n° 3.615/2021-GP, a prorrogação de contratos administrativos deverá ser instaurada com antecedência mínima de 60 (sessenta) dias do término da vigência, mediante envio do respectivo expediente à SEADM, via SEI.",
IF(ISNUMBER(FIND("14.133",AA887)),
"Nos termos da Portaria n° 234/2025-GP, a prorrogação de contratos administrativos deverá ser instaurada com antecedência mínima de 60 (sessenta) dias do término da vigência, mediante envio do respectivo expediente à SEADM, via SEI.",
""
))</f>
        <v>Nos termos da Portaria n° 3.615/2021-GP, a prorrogação de contratos administrativos deverá ser instaurada com antecedência mínima de 60 (sessenta) dias do término da vigência, mediante envio do respectivo expediente à SEADM, via SEI.</v>
      </c>
    </row>
    <row r="888" spans="1:52" ht="60">
      <c r="A888" s="58" t="s">
        <v>52</v>
      </c>
      <c r="B888" s="57" t="s">
        <v>4358</v>
      </c>
      <c r="C888" s="58">
        <v>2025</v>
      </c>
      <c r="D888" s="57" t="s">
        <v>1693</v>
      </c>
      <c r="E888" s="58" t="s">
        <v>1694</v>
      </c>
      <c r="F888" s="59" t="s">
        <v>4359</v>
      </c>
      <c r="G888" s="57" t="s">
        <v>57</v>
      </c>
      <c r="H888" s="58" t="s">
        <v>145</v>
      </c>
      <c r="I888" s="60" t="s">
        <v>4360</v>
      </c>
      <c r="J888" s="61"/>
      <c r="K888" s="62" t="str">
        <f>TEXT(J888,"DD/MM/AA")</f>
        <v>00/01/00</v>
      </c>
      <c r="L888" s="61"/>
      <c r="M888" s="63" t="str">
        <f>TEXT(L888,"DD/MM/AA")</f>
        <v>00/01/00</v>
      </c>
      <c r="N888" s="115">
        <f>_xlfn.DAYS(CONTRATOS[[#This Row],[TÉRMINO]],CONTRATOS[[#This Row],[INÍCIO]])</f>
        <v>0</v>
      </c>
      <c r="O888" s="115" t="str">
        <f ca="1">IF(ISBLANK(CONTRATOS[[#This Row],[TÉRMINO]]),"INDETERMINADO",IF(ISNUMBER(CONTRATOS[[#This Row],[TÉRMINO]]),IF(CONTRATOS[[#This Row],[TÉRMINO]]&lt;TODAY(),"EXPIRADO",CONTRATOS[[#This Row],[TÉRMINO]]-TODAY()),"INDETERMINADO"))</f>
        <v>INDETERMINADO</v>
      </c>
      <c r="P888" s="64" t="str">
        <f ca="1">IF(O888="EXPIRADO","EXPIRADO",(IF(O888&lt;=30,"INFERIOR A 30 DIAS",(IF(O888&lt;=60,"INFERIOR A 60 DIAS",(IF(O888&lt;=90,"INFERIOR A 90 DIAS",(IF(O888&lt;=120,"INFERIOR A 120 DIAS",(IF(O888&lt;150,"INFERIOR A 150 DIAS",(IF(O888=150,"150 DIAS","SUPERIOR A 150 DIAS")))))))))))))</f>
        <v>SUPERIOR A 150 DIAS</v>
      </c>
      <c r="Q888" s="62" t="str">
        <f ca="1">IF(CONTRATOS[[#This Row],[TÉRMINO]]="","VIGENTE",IF(CONTRATOS[[#This Row],[TÉRMINO]]&gt;=TODAY(),"VIGENTE","EXPIRADO"))</f>
        <v>VIGENTE</v>
      </c>
      <c r="R888" s="293">
        <v>3194196.41</v>
      </c>
      <c r="S888" s="71" t="s">
        <v>60</v>
      </c>
      <c r="T888" s="66">
        <f>IF(LEFT(AY888,3)="ARP",
    0,
    IFERROR(VLOOKUP(AY888,'M.11 Contratos execução'!A:V,17,FALSE),0)
)</f>
        <v>0</v>
      </c>
      <c r="U888" s="58" t="s">
        <v>78</v>
      </c>
      <c r="V888" s="167" t="s">
        <v>1697</v>
      </c>
      <c r="W888" s="96" cm="1">
        <f t="array" ref="W888">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290159.49</v>
      </c>
      <c r="X888" s="96" cm="1">
        <f t="array" ref="X888">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3194196.41</v>
      </c>
      <c r="Y888" s="67"/>
      <c r="Z888" s="158"/>
      <c r="AA888" s="58" t="s">
        <v>81</v>
      </c>
      <c r="AB888" s="58"/>
      <c r="AC888" s="58" t="s">
        <v>65</v>
      </c>
      <c r="AD888" s="289" t="str">
        <f>IF(CONTRATOS[[#This Row],[DIAS_CONTRATO]]&lt;=1800,"PRAZO LEGAL",IF(CONTRATOS[[#This Row],[DIAS_CONTRATO]]&lt;=2130,"EXCEPCIONAL","EMERGENCIAL"))</f>
        <v>PRAZO LEGAL</v>
      </c>
      <c r="AE888" s="116" t="str">
        <f>YEAR(L888) &amp; " - " &amp; IF(MONTH(L888)&lt;=3, "1º Trimestre", IF(MONTH(L888)&lt;=6, "2º Trimestre", IF(MONTH(L888)&lt;=9, "3º Trimestre", IF(MONTH(L888)&lt;=12, "4º Trimestre"))))</f>
        <v>1900 - 1º Trimestre</v>
      </c>
      <c r="AF888" s="130">
        <f>CONTRATOS[[#This Row],[TÉRMINO]]-60</f>
        <v>-60</v>
      </c>
      <c r="AG888" s="116" t="str">
        <f>IF(Z888="","Sem informação", IF(Z888&lt;=AF888, "Dentro do prazo", "Fora do prazo"))</f>
        <v>Sem informação</v>
      </c>
      <c r="AH888" s="58"/>
      <c r="AJ888" s="58" t="s">
        <v>1699</v>
      </c>
      <c r="AK888" s="58" t="s">
        <v>69</v>
      </c>
      <c r="AL888" s="58" t="s">
        <v>1700</v>
      </c>
      <c r="AM888" s="58" t="s">
        <v>69</v>
      </c>
      <c r="AN888" s="58" t="s">
        <v>84</v>
      </c>
      <c r="AO888"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alvaro.neto@tjpa.jus.br;; luiz.cabral@tjpa.jus.br; ; joao.vfalmeida@tjpa.jus.br;coordenadoria.contratos@tjpa.jus.br</v>
      </c>
      <c r="AP888" s="143">
        <f ca="1">CONTRATOS[[#This Row],[TÉRMINO]]-TODAY()</f>
        <v>-46174</v>
      </c>
      <c r="AQ888" s="58" t="str">
        <f>IF(YEAR(CONTRATOS[[#This Row],[TÉRMINO]])=2024,INT((MONTH(CONTRATOS[[#This Row],[TÉRMINO]])+2)/3),"")</f>
        <v/>
      </c>
      <c r="AR888" s="58"/>
      <c r="AS888" s="58" t="str">
        <f ca="1">IF(TODAY()-AB888&gt;365,"Iniciar Processo de Reajuste","Aguardar anualidade")</f>
        <v>Iniciar Processo de Reajuste</v>
      </c>
      <c r="AT888" s="58" t="str">
        <f>_xlfn.CONCAT(TEXT(B888,"000"),"/",C888)</f>
        <v>701/2025</v>
      </c>
      <c r="AU888" s="58"/>
      <c r="AV888" s="57" t="str" cm="1">
        <f t="array" ref="AV888">IF(CONTRATOS[[#This Row],[NOME DO FISCAL ]]="Sem indicação",
   CONTRATOS[[#This Row],[NOME DO FISCAL ]],
   _xlfn.LET(
      _xlpm.s, " "&amp;TRIM(CONTRATOS[[#This Row],[NOME DO FISCAL ]]),
      _xlpm.n, LEN(_xlpm.s)-1,
      _xlpm.idx, _xlfn.SEQUENCE(1,_xlpm.n),
      _xlpm.letras, IF(MID(_xlpm.s,_xlpm.idx,1)=" ", MID(_xlpm.s,_xlpm.idx+1,1), ""),
      _xlfn.TEXTJOIN("",TRUE,_xlpm.letras)
   )
)</f>
        <v>LACdR</v>
      </c>
      <c r="AW888" s="57" t="str">
        <f>IF(CONTRATOS[[#This Row],[FISCAL DEMANDANTE]]="sem indicação",CONTRATOS[[#This Row],[FISCAL TECNICO]],CONTRATOS[[#This Row],[FISCAL DEMANDANTE]])</f>
        <v>Luiz Antônico Cabral da Rocha</v>
      </c>
      <c r="AX888" s="540" cm="1">
        <f t="array" ref="AX888">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1807135.99</v>
      </c>
      <c r="AY888" s="58" t="str">
        <f>_xlfn.CONCAT(CONTRATOS[[#This Row],[ARP ou CONTRATO]],CONTRATOS[[#This Row],[N°ANO]])</f>
        <v>CONTRATO701/2025</v>
      </c>
      <c r="AZ888" s="293" t="str">
        <f>IF(ISNUMBER(FIND("8.666",AA888)),
"Nos termos da Portaria n° 3.615/2021-GP, a prorrogação de contratos administrativos deverá ser instaurada com antecedência mínima de 60 (sessenta) dias do término da vigência, mediante envio do respectivo expediente à SEADM, via SEI.",
IF(ISNUMBER(FIND("14.133",AA888)),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89" spans="1:52" ht="51.75" customHeight="1">
      <c r="A889" s="58" t="s">
        <v>4361</v>
      </c>
      <c r="B889" s="57" t="s">
        <v>1011</v>
      </c>
      <c r="C889" s="58">
        <v>2026</v>
      </c>
      <c r="D889" s="57" t="s">
        <v>4362</v>
      </c>
      <c r="E889" s="58" t="s">
        <v>4363</v>
      </c>
      <c r="F889" s="59" t="s">
        <v>4364</v>
      </c>
      <c r="G889" s="57" t="s">
        <v>144</v>
      </c>
      <c r="H889" s="58" t="s">
        <v>58</v>
      </c>
      <c r="I889" s="60" t="s">
        <v>1097</v>
      </c>
      <c r="J889" s="61">
        <v>46146</v>
      </c>
      <c r="K889" s="62" t="str">
        <f>TEXT(J889,"DD/MM/AA")</f>
        <v>04/05/26</v>
      </c>
      <c r="L889" s="61">
        <v>47273</v>
      </c>
      <c r="M889" s="63" t="str">
        <f>TEXT(L889,"DD/MM/AA")</f>
        <v>04/06/29</v>
      </c>
      <c r="N889" s="115">
        <f>_xlfn.DAYS(CONTRATOS[[#This Row],[TÉRMINO]],CONTRATOS[[#This Row],[INÍCIO]])</f>
        <v>1127</v>
      </c>
      <c r="O889" s="62">
        <f ca="1">IF(ISBLANK(CONTRATOS[[#This Row],[TÉRMINO]]),"-",IF(ISNUMBER(CONTRATOS[[#This Row],[TÉRMINO]]),IF(CONTRATOS[[#This Row],[TÉRMINO]]&lt;TODAY(),"EXPIRADO",CONTRATOS[[#This Row],[TÉRMINO]]-TODAY()),"INDETERMINADO"))</f>
        <v>1099</v>
      </c>
      <c r="P889" s="64" t="str">
        <f ca="1">IF(O889="EXPIRADO","EXPIRADO",(IF(O889&lt;=30,"INFERIOR A 30 DIAS",(IF(O889&lt;=60,"INFERIOR A 60 DIAS",(IF(O889&lt;=90,"INFERIOR A 90 DIAS",(IF(O889&lt;=120,"INFERIOR A 120 DIAS",(IF(O889&lt;150,"INFERIOR A 150 DIAS",(IF(O889=150,"150 DIAS","SUPERIOR A 150 DIAS")))))))))))))</f>
        <v>SUPERIOR A 150 DIAS</v>
      </c>
      <c r="Q889" s="62" t="str">
        <f ca="1">IF(CONTRATOS[[#This Row],[TÉRMINO]]="","VIGENTE",IF(CONTRATOS[[#This Row],[TÉRMINO]]&gt;=TODAY(),"VIGENTE","EXPIRADO"))</f>
        <v>VIGENTE</v>
      </c>
      <c r="R889" s="293">
        <v>8955120.1999999993</v>
      </c>
      <c r="S889" s="71" t="s">
        <v>60</v>
      </c>
      <c r="T889" s="599">
        <f>IF(LEFT(AY889,3)="ARP",
    0,
    IFERROR(VLOOKUP(AY889,'M.11 Contratos execução'!A:V,17,FALSE),0)
)</f>
        <v>0</v>
      </c>
      <c r="U889" s="58" t="s">
        <v>98</v>
      </c>
      <c r="V889" s="167" t="s">
        <v>4365</v>
      </c>
      <c r="W889" s="96" cm="1">
        <f t="array" ref="W889">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89" s="179" cm="1">
        <f t="array" ref="X889">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8955120.1999999993</v>
      </c>
      <c r="Y889" s="67" t="s">
        <v>4366</v>
      </c>
      <c r="Z889" s="158"/>
      <c r="AA889" s="58" t="s">
        <v>81</v>
      </c>
      <c r="AB889" s="61">
        <v>45994</v>
      </c>
      <c r="AC889" s="58" t="s">
        <v>65</v>
      </c>
      <c r="AD889" s="168" t="str">
        <f>IF(CONTRATOS[[#This Row],[DIAS_CONTRATO]]&lt;=1800,"PRAZO LEGAL",IF(CONTRATOS[[#This Row],[DIAS_CONTRATO]]&lt;=2130,"EXCEPCIONAL","EMERGENCIAL"))</f>
        <v>PRAZO LEGAL</v>
      </c>
      <c r="AE889" s="116" t="str">
        <f>YEAR(L889) &amp; " - " &amp; IF(MONTH(L889)&lt;=3, "1º Trimestre", IF(MONTH(L889)&lt;=6, "2º Trimestre", IF(MONTH(L889)&lt;=9, "3º Trimestre", IF(MONTH(L889)&lt;=12, "4º Trimestre"))))</f>
        <v>2029 - 2º Trimestre</v>
      </c>
      <c r="AF889" s="130">
        <f>CONTRATOS[[#This Row],[TÉRMINO]]-60</f>
        <v>47213</v>
      </c>
      <c r="AG889" s="116" t="str">
        <f>IF(Z889="","Sem informação", IF(Z889&lt;=AF889, "Dentro do prazo", "Fora do prazo"))</f>
        <v>Sem informação</v>
      </c>
      <c r="AH889" s="58"/>
      <c r="AJ889" s="58" t="s">
        <v>348</v>
      </c>
      <c r="AK889" s="58" t="s">
        <v>69</v>
      </c>
      <c r="AL889" s="58" t="s">
        <v>2593</v>
      </c>
      <c r="AM889" s="58" t="s">
        <v>1099</v>
      </c>
      <c r="AN889" s="58" t="s">
        <v>103</v>
      </c>
      <c r="AO889"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fabio.reis@tjpa.jus.br;; marcos.encarnacao@tjpa.jus.br; romulo.albuquerque@tjpa.jus.br; arilson.silva@tjpa.jus.br;coordenadoria.contratos@tjpa.jus.br</v>
      </c>
      <c r="AP889" s="143">
        <f ca="1">CONTRATOS[[#This Row],[TÉRMINO]]-TODAY()</f>
        <v>1099</v>
      </c>
      <c r="AQ889" s="58" t="str">
        <f>IF(YEAR(CONTRATOS[[#This Row],[TÉRMINO]])=2024,INT((MONTH(CONTRATOS[[#This Row],[TÉRMINO]])+2)/3),"")</f>
        <v/>
      </c>
      <c r="AR889" s="58"/>
      <c r="AS889" s="58" t="str">
        <f ca="1">IF(TODAY()-AB889&gt;365,"Iniciar Processo de Reajuste","Aguardar anualidade")</f>
        <v>Aguardar anualidade</v>
      </c>
      <c r="AT889" s="58" t="str">
        <f>_xlfn.CONCAT(TEXT(B889,"000"),"/",C889)</f>
        <v>023/2026</v>
      </c>
      <c r="AU889" s="58"/>
      <c r="AV889" s="57" t="str" cm="1">
        <f t="array" ref="AV889">IF(CONTRATOS[[#This Row],[NOME DO FISCAL ]]="Sem indicação",
   CONTRATOS[[#This Row],[NOME DO FISCAL ]],
   _xlfn.LET(
      _xlpm.s, " "&amp;TRIM(CONTRATOS[[#This Row],[NOME DO FISCAL ]]),
      _xlpm.n, LEN(_xlpm.s)-1,
      _xlpm.idx, _xlfn.SEQUENCE(1,_xlpm.n),
      _xlpm.letras, IF(MID(_xlpm.s,_xlpm.idx,1)=" ", MID(_xlpm.s,_xlpm.idx+1,1), ""),
      _xlfn.TEXTJOIN("",TRUE,_xlpm.letras)
   )
)</f>
        <v>MVGdE</v>
      </c>
      <c r="AW889" s="57" t="str">
        <f>IF(CONTRATOS[[#This Row],[FISCAL DEMANDANTE]]="sem indicação",CONTRATOS[[#This Row],[FISCAL TECNICO]],CONTRATOS[[#This Row],[FISCAL DEMANDANTE]])</f>
        <v>Marcos Vinicius Galvao da Encarnacao</v>
      </c>
      <c r="AX889" s="540" cm="1">
        <f t="array" ref="AX889">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89" s="58" t="s">
        <v>4367</v>
      </c>
      <c r="AZ889" s="293" t="str">
        <f>IF(ISNUMBER(FIND("8.666",AA889)),
"Nos termos da Portaria n° 3.615/2021-GP, a prorrogação de contratos administrativos deverá ser instaurada com antecedência mínima de 60 (sessenta) dias do término da vigência, mediante envio do respectivo expediente à SEADM, via SEI.",
IF(ISNUMBER(FIND("14.133",AA889)),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90" spans="1:52" ht="72">
      <c r="A890" s="58" t="s">
        <v>4361</v>
      </c>
      <c r="B890" s="57" t="s">
        <v>1157</v>
      </c>
      <c r="C890" s="58">
        <v>2026</v>
      </c>
      <c r="D890" s="57" t="s">
        <v>4368</v>
      </c>
      <c r="E890" s="58" t="s">
        <v>1775</v>
      </c>
      <c r="F890" s="59" t="s">
        <v>4369</v>
      </c>
      <c r="G890" s="57" t="s">
        <v>57</v>
      </c>
      <c r="H890" s="58" t="s">
        <v>58</v>
      </c>
      <c r="I890" s="60" t="s">
        <v>4370</v>
      </c>
      <c r="J890" s="61">
        <v>46152</v>
      </c>
      <c r="K890" s="62" t="str">
        <f>TEXT(J890,"DD/MM/AA")</f>
        <v>10/05/26</v>
      </c>
      <c r="L890" s="61">
        <v>46883</v>
      </c>
      <c r="M890" s="63" t="str">
        <f>TEXT(L890,"DD/MM/AA")</f>
        <v>10/05/28</v>
      </c>
      <c r="N890" s="115">
        <f>_xlfn.DAYS(CONTRATOS[[#This Row],[TÉRMINO]],CONTRATOS[[#This Row],[INÍCIO]])</f>
        <v>731</v>
      </c>
      <c r="O890" s="62">
        <f ca="1">IF(ISBLANK(CONTRATOS[[#This Row],[TÉRMINO]]),"-",IF(ISNUMBER(CONTRATOS[[#This Row],[TÉRMINO]]),IF(CONTRATOS[[#This Row],[TÉRMINO]]&lt;TODAY(),"EXPIRADO",CONTRATOS[[#This Row],[TÉRMINO]]-TODAY()),"INDETERMINADO"))</f>
        <v>709</v>
      </c>
      <c r="P890" s="64" t="str">
        <f ca="1">IF(O890="EXPIRADO","EXPIRADO",(IF(O890&lt;=30,"INFERIOR A 30 DIAS",(IF(O890&lt;=60,"INFERIOR A 60 DIAS",(IF(O890&lt;=90,"INFERIOR A 90 DIAS",(IF(O890&lt;=120,"INFERIOR A 120 DIAS",(IF(O890&lt;150,"INFERIOR A 150 DIAS",(IF(O890=150,"150 DIAS","SUPERIOR A 150 DIAS")))))))))))))</f>
        <v>SUPERIOR A 150 DIAS</v>
      </c>
      <c r="Q890" s="62" t="str">
        <f ca="1">IF(CONTRATOS[[#This Row],[TÉRMINO]]="","VIGENTE",IF(CONTRATOS[[#This Row],[TÉRMINO]]&gt;=TODAY(),"VIGENTE","EXPIRADO"))</f>
        <v>VIGENTE</v>
      </c>
      <c r="R890" s="293">
        <v>224000</v>
      </c>
      <c r="S890" s="71" t="s">
        <v>60</v>
      </c>
      <c r="T890" s="599">
        <f>IF(LEFT(AY890,3)="ARP",
    0,
    IFERROR(VLOOKUP(AY890,'M.11 Contratos execução'!A:V,17,FALSE),0)
)</f>
        <v>0</v>
      </c>
      <c r="U890" s="58" t="s">
        <v>357</v>
      </c>
      <c r="V890" s="167" t="s">
        <v>4371</v>
      </c>
      <c r="W890" s="179" cm="1">
        <f t="array" ref="W890">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90" s="179" cm="1">
        <f t="array" ref="X890">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224000</v>
      </c>
      <c r="Y890" s="67"/>
      <c r="Z890" s="158"/>
      <c r="AA890" s="58" t="s">
        <v>81</v>
      </c>
      <c r="AB890" s="61">
        <v>46046</v>
      </c>
      <c r="AC890" s="58" t="s">
        <v>65</v>
      </c>
      <c r="AD890" s="168" t="str">
        <f>IF(CONTRATOS[[#This Row],[DIAS_CONTRATO]]&lt;=1800,"PRAZO LEGAL",IF(CONTRATOS[[#This Row],[DIAS_CONTRATO]]&lt;=2130,"EXCEPCIONAL","EMERGENCIAL"))</f>
        <v>PRAZO LEGAL</v>
      </c>
      <c r="AE890" s="116" t="str">
        <f>YEAR(L890) &amp; " - " &amp; IF(MONTH(L890)&lt;=3, "1º Trimestre", IF(MONTH(L890)&lt;=6, "2º Trimestre", IF(MONTH(L890)&lt;=9, "3º Trimestre", IF(MONTH(L890)&lt;=12, "4º Trimestre"))))</f>
        <v>2028 - 2º Trimestre</v>
      </c>
      <c r="AF890" s="130">
        <f>CONTRATOS[[#This Row],[TÉRMINO]]-60</f>
        <v>46823</v>
      </c>
      <c r="AG890" s="116" t="str">
        <f>IF(Z890="","Sem informação", IF(Z890&lt;=AF890, "Dentro do prazo", "Fora do prazo"))</f>
        <v>Sem informação</v>
      </c>
      <c r="AH890" s="58"/>
      <c r="AJ890" s="58" t="s">
        <v>360</v>
      </c>
      <c r="AK890" s="58" t="s">
        <v>69</v>
      </c>
      <c r="AL890" s="58" t="s">
        <v>361</v>
      </c>
      <c r="AM890" s="58" t="s">
        <v>362</v>
      </c>
      <c r="AN890" s="58" t="s">
        <v>778</v>
      </c>
      <c r="AO890" s="226" t="str">
        <f>VLOOKUP(CONTRATOS[[#This Row],[GESTOR DO CONTRATO]],'Gestão&amp;Fiscalização'!A:G,7,FALSE)&amp;";"&amp; VLOOKUP(CONTRATOS[[#This Row],[FISCAL DEMANDANTE]],'Gestão&amp;Fiscalização'!A:G,7,FALSE)&amp; "; " &amp; VLOOKUP(CONTRATOS[[#This Row],[FISCAL TECNICO]],'Gestão&amp;Fiscalização'!A:G,7,FALSE)&amp; "; " &amp; VLOOKUP(CONTRATOS[[#This Row],[GESTOR SUBSTITUTO]],'Gestão&amp;Fiscalização'!A:G,7,FALSE)&amp; "; " &amp; VLOOKUP(CONTRATOS[[#This Row],[FISCAL SUBSTITUTO]],'Gestão&amp;Fiscalização'!A:G,7,FALSE)&amp;";coordenadoria.contratos@tjpa.jus.br"</f>
        <v>walter.duarte@tjpa.jus.br;; regina.silva@tjpa.jus.br; klaus.guimaraes@tjpa.jus.br; enderson.silva@tjpa.jus.br;coordenadoria.contratos@tjpa.jus.br</v>
      </c>
      <c r="AP890" s="143">
        <f ca="1">CONTRATOS[[#This Row],[TÉRMINO]]-TODAY()</f>
        <v>709</v>
      </c>
      <c r="AQ890" s="58" t="str">
        <f>IF(YEAR(CONTRATOS[[#This Row],[TÉRMINO]])=2024,INT((MONTH(CONTRATOS[[#This Row],[TÉRMINO]])+2)/3),"")</f>
        <v/>
      </c>
      <c r="AR890" s="58"/>
      <c r="AS890" s="58" t="str">
        <f ca="1">IF(TODAY()-AB890&gt;365,"Iniciar Processo de Reajuste","Aguardar anualidade")</f>
        <v>Aguardar anualidade</v>
      </c>
      <c r="AT890" s="58" t="str">
        <f>_xlfn.CONCAT(TEXT(B890,"000"),"/",C890)</f>
        <v>024/2026</v>
      </c>
      <c r="AU890" s="58"/>
      <c r="AV890" s="57" t="str" cm="1">
        <f t="array" ref="AV890">IF(CONTRATOS[[#This Row],[NOME DO FISCAL ]]="Sem indicação",
   CONTRATOS[[#This Row],[NOME DO FISCAL ]],
   _xlfn.LET(
      _xlpm.s, " "&amp;TRIM(CONTRATOS[[#This Row],[NOME DO FISCAL ]]),
      _xlpm.n, LEN(_xlpm.s)-1,
      _xlpm.idx, _xlfn.SEQUENCE(1,_xlpm.n),
      _xlpm.letras, IF(MID(_xlpm.s,_xlpm.idx,1)=" ", MID(_xlpm.s,_xlpm.idx+1,1), ""),
      _xlfn.TEXTJOIN("",TRUE,_xlpm.letras)
   )
)</f>
        <v>RCOdS</v>
      </c>
      <c r="AW890" s="57" t="str">
        <f>IF(CONTRATOS[[#This Row],[FISCAL DEMANDANTE]]="sem indicação",CONTRATOS[[#This Row],[FISCAL TECNICO]],CONTRATOS[[#This Row],[FISCAL DEMANDANTE]])</f>
        <v>Regina Celia Oliveira da Silva</v>
      </c>
      <c r="AX890" s="540" cm="1">
        <f t="array" ref="AX890">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90" s="58" t="s">
        <v>4372</v>
      </c>
      <c r="AZ890" s="293" t="str">
        <f>IF(ISNUMBER(FIND("8.666",AA890)),
"Nos termos da Portaria n° 3.615/2021-GP, a prorrogação de contratos administrativos deverá ser instaurada com antecedência mínima de 60 (sessenta) dias do término da vigência, mediante envio do respectivo expediente à SEADM, via SEI.",
IF(ISNUMBER(FIND("14.133",AA890)),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91" spans="1:52" ht="60">
      <c r="A891" s="58" t="s">
        <v>71</v>
      </c>
      <c r="B891" s="57" t="s">
        <v>4373</v>
      </c>
      <c r="C891" s="58">
        <v>2026</v>
      </c>
      <c r="D891" s="57" t="s">
        <v>1435</v>
      </c>
      <c r="E891" s="58" t="s">
        <v>1436</v>
      </c>
      <c r="F891" s="59" t="s">
        <v>4374</v>
      </c>
      <c r="G891" s="57" t="s">
        <v>1637</v>
      </c>
      <c r="H891" s="58" t="s">
        <v>58</v>
      </c>
      <c r="I891" s="60" t="s">
        <v>4375</v>
      </c>
      <c r="J891" s="61">
        <v>46154</v>
      </c>
      <c r="K891" s="62" t="str">
        <f>TEXT(J891,"DD/MM/AA")</f>
        <v>12/05/26</v>
      </c>
      <c r="L891" s="61">
        <v>46519</v>
      </c>
      <c r="M891" s="63" t="str">
        <f>TEXT(L891,"DD/MM/AA")</f>
        <v>12/05/27</v>
      </c>
      <c r="N891" s="115">
        <f>_xlfn.DAYS(CONTRATOS[[#This Row],[TÉRMINO]],CONTRATOS[[#This Row],[INÍCIO]])</f>
        <v>365</v>
      </c>
      <c r="O891" s="62">
        <f ca="1">IF(ISBLANK(CONTRATOS[[#This Row],[TÉRMINO]]),"-",IF(ISNUMBER(CONTRATOS[[#This Row],[TÉRMINO]]),IF(CONTRATOS[[#This Row],[TÉRMINO]]&lt;TODAY(),"EXPIRADO",CONTRATOS[[#This Row],[TÉRMINO]]-TODAY()),"INDETERMINADO"))</f>
        <v>345</v>
      </c>
      <c r="P891" s="64" t="str">
        <f ca="1">IF(O891="EXPIRADO","EXPIRADO",(IF(O891&lt;=30,"INFERIOR A 30 DIAS",(IF(O891&lt;=60,"INFERIOR A 60 DIAS",(IF(O891&lt;=90,"INFERIOR A 90 DIAS",(IF(O891&lt;=120,"INFERIOR A 120 DIAS",(IF(O891&lt;150,"INFERIOR A 150 DIAS",(IF(O891=150,"150 DIAS","SUPERIOR A 150 DIAS")))))))))))))</f>
        <v>SUPERIOR A 150 DIAS</v>
      </c>
      <c r="Q891" s="62" t="str">
        <f ca="1">IF(CONTRATOS[[#This Row],[TÉRMINO]]="","VIGENTE",IF(CONTRATOS[[#This Row],[TÉRMINO]]&gt;=TODAY(),"VIGENTE","EXPIRADO"))</f>
        <v>VIGENTE</v>
      </c>
      <c r="R891" s="293">
        <v>1164600</v>
      </c>
      <c r="S891" s="71" t="s">
        <v>60</v>
      </c>
      <c r="T891" s="599">
        <f>IF(LEFT(AY891,3)="ARP",
    0,
    IFERROR(VLOOKUP(AY891,'M.11 Contratos execução'!A:V,17,FALSE),0)
)</f>
        <v>0</v>
      </c>
      <c r="U891" s="58" t="s">
        <v>98</v>
      </c>
      <c r="V891" s="167" t="s">
        <v>4376</v>
      </c>
      <c r="W891" s="179" cm="1">
        <f t="array" ref="W891">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91" s="179" cm="1">
        <f t="array" ref="X891">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1164600</v>
      </c>
      <c r="Y891" s="67"/>
      <c r="Z891" s="158"/>
      <c r="AA891" s="58" t="s">
        <v>81</v>
      </c>
      <c r="AB891" s="61">
        <v>46065</v>
      </c>
      <c r="AC891" s="58" t="s">
        <v>65</v>
      </c>
      <c r="AD891" s="168" t="str">
        <f>IF(CONTRATOS[[#This Row],[DIAS_CONTRATO]]&lt;=1800,"PRAZO LEGAL",IF(CONTRATOS[[#This Row],[DIAS_CONTRATO]]&lt;=2130,"EXCEPCIONAL","EMERGENCIAL"))</f>
        <v>PRAZO LEGAL</v>
      </c>
      <c r="AE891" s="116" t="str">
        <f>YEAR(L891) &amp; " - " &amp; IF(MONTH(L891)&lt;=3, "1º Trimestre", IF(MONTH(L891)&lt;=6, "2º Trimestre", IF(MONTH(L891)&lt;=9, "3º Trimestre", IF(MONTH(L891)&lt;=12, "4º Trimestre"))))</f>
        <v>2027 - 2º Trimestre</v>
      </c>
      <c r="AF891" s="130">
        <f>CONTRATOS[[#This Row],[TÉRMINO]]-60</f>
        <v>46459</v>
      </c>
      <c r="AG891" s="116" t="str">
        <f>IF(Z891="","Sem informação", IF(Z891&lt;=AF891, "Dentro do prazo", "Fora do prazo"))</f>
        <v>Sem informação</v>
      </c>
      <c r="AH891" s="58"/>
      <c r="AJ891" s="58" t="s">
        <v>348</v>
      </c>
      <c r="AK891" s="58" t="s">
        <v>69</v>
      </c>
      <c r="AL891" s="58" t="s">
        <v>351</v>
      </c>
      <c r="AM891" s="58" t="s">
        <v>348</v>
      </c>
      <c r="AN891" s="58" t="s">
        <v>103</v>
      </c>
      <c r="AO891" s="677" t="s">
        <v>4377</v>
      </c>
      <c r="AP891" s="143">
        <f ca="1">CONTRATOS[[#This Row],[TÉRMINO]]-TODAY()</f>
        <v>345</v>
      </c>
      <c r="AQ891" s="58" t="str">
        <f>IF(YEAR(CONTRATOS[[#This Row],[TÉRMINO]])=2024,INT((MONTH(CONTRATOS[[#This Row],[TÉRMINO]])+2)/3),"")</f>
        <v/>
      </c>
      <c r="AR891" s="58"/>
      <c r="AS891" s="58" t="str">
        <f ca="1">IF(TODAY()-AB891&gt;365,"Iniciar Processo de Reajuste","Aguardar anualidade")</f>
        <v>Aguardar anualidade</v>
      </c>
      <c r="AT891" s="58" t="str">
        <f>_xlfn.CONCAT(TEXT(B891,"000"),"/",C891)</f>
        <v>011/2026</v>
      </c>
      <c r="AU891" s="58"/>
      <c r="AV891" s="57" t="str" cm="1">
        <f t="array" ref="AV891">IF(CONTRATOS[[#This Row],[NOME DO FISCAL ]]="Sem indicação",
   CONTRATOS[[#This Row],[NOME DO FISCAL ]],
   _xlfn.LET(
      _xlpm.s, " "&amp;TRIM(CONTRATOS[[#This Row],[NOME DO FISCAL ]]),
      _xlpm.n, LEN(_xlpm.s)-1,
      _xlpm.idx, _xlfn.SEQUENCE(1,_xlpm.n),
      _xlpm.letras, IF(MID(_xlpm.s,_xlpm.idx,1)=" ", MID(_xlpm.s,_xlpm.idx+1,1), ""),
      _xlfn.TEXTJOIN("",TRUE,_xlpm.letras)
   )
)</f>
        <v>HPPdC</v>
      </c>
      <c r="AW891" s="57" t="str">
        <f>IF(CONTRATOS[[#This Row],[FISCAL DEMANDANTE]]="sem indicação",CONTRATOS[[#This Row],[FISCAL TECNICO]],CONTRATOS[[#This Row],[FISCAL DEMANDANTE]])</f>
        <v>Henrique Pacha Penna de Carvalho</v>
      </c>
      <c r="AX891" s="540" cm="1">
        <f t="array" ref="AX891">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91" s="58" t="str">
        <f>_xlfn.CONCAT(CONTRATOS[[#This Row],[ARP ou CONTRATO]],CONTRATOS[[#This Row],[N°ANO]])</f>
        <v>ARP011/2026</v>
      </c>
      <c r="AZ891" s="293" t="str">
        <f>IF(ISNUMBER(FIND("8.666",AA891)),
"Nos termos da Portaria n° 3.615/2021-GP, a prorrogação de contratos administrativos deverá ser instaurada com antecedência mínima de 60 (sessenta) dias do término da vigência, mediante envio do respectivo expediente à SEADM, via SEI.",
IF(ISNUMBER(FIND("14.133",AA891)),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row r="892" spans="1:52" ht="60">
      <c r="A892" s="58" t="s">
        <v>71</v>
      </c>
      <c r="B892" s="57" t="s">
        <v>4378</v>
      </c>
      <c r="C892" s="58">
        <v>2026</v>
      </c>
      <c r="D892" s="57" t="s">
        <v>4379</v>
      </c>
      <c r="E892" s="58" t="s">
        <v>4380</v>
      </c>
      <c r="F892" s="59" t="s">
        <v>4381</v>
      </c>
      <c r="G892" s="57"/>
      <c r="H892" s="58" t="s">
        <v>58</v>
      </c>
      <c r="I892" s="60" t="s">
        <v>4382</v>
      </c>
      <c r="J892" s="61">
        <v>46164</v>
      </c>
      <c r="K892" s="62" t="str">
        <f>TEXT(J892,"DD/MM/AA")</f>
        <v>22/05/26</v>
      </c>
      <c r="L892" s="61">
        <v>46529</v>
      </c>
      <c r="M892" s="63" t="str">
        <f>TEXT(L892,"DD/MM/AA")</f>
        <v>22/05/27</v>
      </c>
      <c r="N892" s="115">
        <f>_xlfn.DAYS(CONTRATOS[[#This Row],[TÉRMINO]],CONTRATOS[[#This Row],[INÍCIO]])</f>
        <v>365</v>
      </c>
      <c r="O892" s="62">
        <f ca="1">IF(ISBLANK(CONTRATOS[[#This Row],[TÉRMINO]]),"-",IF(ISNUMBER(CONTRATOS[[#This Row],[TÉRMINO]]),IF(CONTRATOS[[#This Row],[TÉRMINO]]&lt;TODAY(),"EXPIRADO",CONTRATOS[[#This Row],[TÉRMINO]]-TODAY()),"INDETERMINADO"))</f>
        <v>355</v>
      </c>
      <c r="P892" s="64" t="str">
        <f ca="1">IF(O892="EXPIRADO","EXPIRADO",(IF(O892&lt;=30,"INFERIOR A 30 DIAS",(IF(O892&lt;=60,"INFERIOR A 60 DIAS",(IF(O892&lt;=90,"INFERIOR A 90 DIAS",(IF(O892&lt;=120,"INFERIOR A 120 DIAS",(IF(O892&lt;150,"INFERIOR A 150 DIAS",(IF(O892=150,"150 DIAS","SUPERIOR A 150 DIAS")))))))))))))</f>
        <v>SUPERIOR A 150 DIAS</v>
      </c>
      <c r="Q892" s="62" t="str">
        <f ca="1">IF(CONTRATOS[[#This Row],[TÉRMINO]]="","VIGENTE",IF(CONTRATOS[[#This Row],[TÉRMINO]]&gt;=TODAY(),"VIGENTE","EXPIRADO"))</f>
        <v>VIGENTE</v>
      </c>
      <c r="R892" s="293">
        <v>8757184</v>
      </c>
      <c r="S892" s="71" t="s">
        <v>60</v>
      </c>
      <c r="T892" s="599">
        <f>IF(LEFT(AY892,3)="ARP",
    0,
    IFERROR(VLOOKUP(AY892,'M.11 Contratos execução'!A:V,17,FALSE),0)
)</f>
        <v>0</v>
      </c>
      <c r="U892" s="58" t="s">
        <v>98</v>
      </c>
      <c r="V892" s="167" t="s">
        <v>4383</v>
      </c>
      <c r="W892" s="96" cm="1">
        <f t="array" ref="W892">_xlfn.LET(
    _xlpm.CHAVE, CONTRATOS[[#This Row],[concatenado]],
    _xlpm.VALOR_RETORNADO, _xlfn.IFS(
        ISNUMBER(SEARCH("ARP", _xlpm.CHAVE)), _xlfn.XLOOKUP(_xlpm.CHAVE, 'dinâmica execução ARP'!B:B,'dinâmica execução ARP'!E:E, "ARP não encontrada"),
        ISNUMBER(SEARCH("Contrato", _xlpm.CHAVE)), _xlfn.XLOOKUP(_xlpm.CHAVE, 'M.11 Contratos execução'!A:A,'M.11 Contratos execução'!S:S, "Contrato não encontrado"),
        TRUE, "Tipo não identificado"
    ),
    IFERROR(_xlpm.VALOR_RETORNADO, "Erro na Busca")
)</f>
        <v>0</v>
      </c>
      <c r="X892" s="179" cm="1">
        <f t="array" ref="X892">_xlfn.LET(
    _xlpm.CHAVE, CONTRATOS[[#This Row],[concatenado]],
    _xlpm.VALOR_RETORNADO, _xlfn.IFS(
        ISNUMBER(SEARCH("ARP", _xlpm.CHAVE)), _xlfn.XLOOKUP(_xlpm.CHAVE, 'ATA empresa valores'!A:A,'ATA empresa valores'!M:M, "ARP não encontrada"),
        ISNUMBER(SEARCH("Contrato", _xlpm.CHAVE)), _xlfn.XLOOKUP(_xlpm.CHAVE, 'M.11 Contratos execução'!A:A,'M.11 Contratos execução'!P:P, "Contrato não encontrado"),
        TRUE, "Tipo não identificado"
    ),
    IFERROR(_xlpm.VALOR_RETORNADO, "Erro na Busca")
)</f>
        <v>8757184</v>
      </c>
      <c r="Y892" s="67"/>
      <c r="Z892" s="158"/>
      <c r="AA892" s="58" t="s">
        <v>81</v>
      </c>
      <c r="AB892" s="61">
        <v>46107</v>
      </c>
      <c r="AC892" s="58" t="s">
        <v>65</v>
      </c>
      <c r="AD892" s="168" t="str">
        <f>IF(CONTRATOS[[#This Row],[DIAS_CONTRATO]]&lt;=1800,"PRAZO LEGAL",IF(CONTRATOS[[#This Row],[DIAS_CONTRATO]]&lt;=2130,"EXCEPCIONAL","EMERGENCIAL"))</f>
        <v>PRAZO LEGAL</v>
      </c>
      <c r="AE892" s="116" t="str">
        <f>YEAR(L892) &amp; " - " &amp; IF(MONTH(L892)&lt;=3, "1º Trimestre", IF(MONTH(L892)&lt;=6, "2º Trimestre", IF(MONTH(L892)&lt;=9, "3º Trimestre", IF(MONTH(L892)&lt;=12, "4º Trimestre"))))</f>
        <v>2027 - 2º Trimestre</v>
      </c>
      <c r="AF892" s="130">
        <f>CONTRATOS[[#This Row],[TÉRMINO]]-60</f>
        <v>46469</v>
      </c>
      <c r="AG892" s="116" t="str">
        <f>IF(Z892="","Sem informação", IF(Z892&lt;=AF892, "Dentro do prazo", "Fora do prazo"))</f>
        <v>Sem informação</v>
      </c>
      <c r="AH892" s="58"/>
      <c r="AJ892" s="58" t="s">
        <v>1044</v>
      </c>
      <c r="AK892" s="58" t="s">
        <v>69</v>
      </c>
      <c r="AL892" s="58" t="s">
        <v>337</v>
      </c>
      <c r="AM892" s="58" t="s">
        <v>1044</v>
      </c>
      <c r="AN892" s="58" t="s">
        <v>103</v>
      </c>
      <c r="AO892" s="678" t="s">
        <v>4377</v>
      </c>
      <c r="AP892" s="143">
        <f ca="1">CONTRATOS[[#This Row],[TÉRMINO]]-TODAY()</f>
        <v>355</v>
      </c>
      <c r="AQ892" s="58" t="str">
        <f>IF(YEAR(CONTRATOS[[#This Row],[TÉRMINO]])=2024,INT((MONTH(CONTRATOS[[#This Row],[TÉRMINO]])+2)/3),"")</f>
        <v/>
      </c>
      <c r="AR892" s="58"/>
      <c r="AS892" s="58" t="str">
        <f ca="1">IF(TODAY()-AB892&gt;365,"Iniciar Processo de Reajuste","Aguardar anualidade")</f>
        <v>Aguardar anualidade</v>
      </c>
      <c r="AT892" s="58" t="str">
        <f>_xlfn.CONCAT(TEXT(B892,"000"),"/",C892)</f>
        <v>012/2026</v>
      </c>
      <c r="AU892" s="58"/>
      <c r="AV892" s="57" t="str" cm="1">
        <f t="array" ref="AV892">IF(CONTRATOS[[#This Row],[NOME DO FISCAL ]]="Sem indicação",
   CONTRATOS[[#This Row],[NOME DO FISCAL ]],
   _xlfn.LET(
      _xlpm.s, " "&amp;TRIM(CONTRATOS[[#This Row],[NOME DO FISCAL ]]),
      _xlpm.n, LEN(_xlpm.s)-1,
      _xlpm.idx, _xlfn.SEQUENCE(1,_xlpm.n),
      _xlpm.letras, IF(MID(_xlpm.s,_xlpm.idx,1)=" ", MID(_xlpm.s,_xlpm.idx+1,1), ""),
      _xlfn.TEXTJOIN("",TRUE,_xlpm.letras)
   )
)</f>
        <v>DAF</v>
      </c>
      <c r="AW892" s="57" t="str">
        <f>IF(CONTRATOS[[#This Row],[FISCAL DEMANDANTE]]="sem indicação",CONTRATOS[[#This Row],[FISCAL TECNICO]],CONTRATOS[[#This Row],[FISCAL DEMANDANTE]])</f>
        <v xml:space="preserve">Daniel Azevedo Ferreira </v>
      </c>
      <c r="AX892" s="540" cm="1">
        <f t="array" ref="AX892">_xlfn.LET(
    _xlpm.CHAVE, CONTRATOS[[#This Row],[concatenado]],
    _xlpm.VALOR_RETORNADO, _xlfn.IFS(
        ISNUMBER(SEARCH("ARP", _xlpm.CHAVE)), _xlfn.XLOOKUP(_xlpm.CHAVE, 'dinâmica execução ARP'!B:B,'dinâmica execução ARP'!G:G, "ARP não encontrada"),
        ISNUMBER(SEARCH("Contrato", _xlpm.CHAVE)), _xlfn.XLOOKUP(_xlpm.CHAVE, tabelaM11[Concatenado], tabelaM11[Acumulado Total], "Contrato não encontrado"),
        TRUE, "Tipo não identificado"
    ),
    IFERROR(_xlpm.VALOR_RETORNADO, "Erro na Busca")
)</f>
        <v>0</v>
      </c>
      <c r="AY892" s="58" t="str">
        <f>_xlfn.CONCAT(CONTRATOS[[#This Row],[ARP ou CONTRATO]],CONTRATOS[[#This Row],[N°ANO]])</f>
        <v>ARP012/2026</v>
      </c>
      <c r="AZ892" s="293" t="str">
        <f>IF(ISNUMBER(FIND("8.666",AA892)),
"Nos termos da Portaria n° 3.615/2021-GP, a prorrogação de contratos administrativos deverá ser instaurada com antecedência mínima de 60 (sessenta) dias do término da vigência, mediante envio do respectivo expediente à SEADM, via SEI.",
IF(ISNUMBER(FIND("14.133",AA892)),
"Nos termos da Portaria n° 234/2025-GP, a prorrogação de contratos administrativos deverá ser instaurada com antecedência mínima de 60 (sessenta) dias do término da vigência, mediante envio do respectivo expediente à SEADM, via SEI.",
""
))</f>
        <v>Nos termos da Portaria n° 234/2025-GP, a prorrogação de contratos administrativos deverá ser instaurada com antecedência mínima de 60 (sessenta) dias do término da vigência, mediante envio do respectivo expediente à SEADM, via SEI.</v>
      </c>
    </row>
  </sheetData>
  <sheetProtection selectLockedCells="1" autoFilter="0" selectUnlockedCells="1"/>
  <phoneticPr fontId="6" type="noConversion"/>
  <conditionalFormatting sqref="B599:S599 B603:S603 Y603:AF603 V600:V605 Y599:AF599 U603 U599:V599 AH599:AM599 AH603:AI603">
    <cfRule type="expression" dxfId="3602" priority="94483">
      <formula>#REF!="INFERIOR A 30 DIAS"</formula>
    </cfRule>
    <cfRule type="expression" dxfId="3601" priority="94484">
      <formula>#REF!="INFERIOR A 60 DIAS"</formula>
    </cfRule>
    <cfRule type="expression" dxfId="3600" priority="94485">
      <formula>#REF!="INFERIOR A 90 DIAS"</formula>
    </cfRule>
    <cfRule type="expression" dxfId="3599" priority="94486">
      <formula>#REF!="INFERIOR A 120 DIAS"</formula>
    </cfRule>
  </conditionalFormatting>
  <conditionalFormatting sqref="AO595">
    <cfRule type="expression" dxfId="3598" priority="9193">
      <formula>$P595="INFERIOR A 120 DIAS"</formula>
    </cfRule>
    <cfRule type="expression" dxfId="3597" priority="9194">
      <formula>$P595="EXPIRADO"</formula>
    </cfRule>
    <cfRule type="expression" dxfId="3596" priority="9195">
      <formula>$P595="INFERIOR A 30 DIAS"</formula>
    </cfRule>
    <cfRule type="expression" dxfId="3595" priority="9196">
      <formula>$P595="INFERIOR A 90 DIAS"</formula>
    </cfRule>
    <cfRule type="expression" dxfId="3594" priority="9197">
      <formula>$P595="INFERIOR A 60 DIAS"</formula>
    </cfRule>
  </conditionalFormatting>
  <conditionalFormatting sqref="F600:L600">
    <cfRule type="expression" dxfId="3593" priority="9184">
      <formula>#REF!="INFERIOR A 30 DIAS"</formula>
    </cfRule>
    <cfRule type="expression" dxfId="3592" priority="9185">
      <formula>#REF!="INFERIOR A 60 DIAS"</formula>
    </cfRule>
    <cfRule type="expression" dxfId="3591" priority="9186">
      <formula>#REF!="INFERIOR A 90 DIAS"</formula>
    </cfRule>
    <cfRule type="expression" dxfId="3590" priority="9187">
      <formula>#REF!="INFERIOR A 120 DIAS"</formula>
    </cfRule>
  </conditionalFormatting>
  <conditionalFormatting sqref="S600 U600">
    <cfRule type="expression" dxfId="3589" priority="9175">
      <formula>#REF!="INFERIOR A 30 DIAS"</formula>
    </cfRule>
    <cfRule type="expression" dxfId="3588" priority="9176">
      <formula>#REF!="INFERIOR A 60 DIAS"</formula>
    </cfRule>
    <cfRule type="expression" dxfId="3587" priority="9177">
      <formula>#REF!="INFERIOR A 90 DIAS"</formula>
    </cfRule>
    <cfRule type="expression" dxfId="3586" priority="9178">
      <formula>#REF!="INFERIOR A 120 DIAS"</formula>
    </cfRule>
  </conditionalFormatting>
  <conditionalFormatting sqref="AA600:AA602">
    <cfRule type="expression" dxfId="3585" priority="9170">
      <formula>#REF!="INFERIOR A 30 DIAS"</formula>
    </cfRule>
    <cfRule type="expression" dxfId="3584" priority="9171">
      <formula>#REF!="INFERIOR A 60 DIAS"</formula>
    </cfRule>
    <cfRule type="expression" dxfId="3583" priority="9172">
      <formula>#REF!="INFERIOR A 90 DIAS"</formula>
    </cfRule>
    <cfRule type="expression" dxfId="3582" priority="9173">
      <formula>#REF!="INFERIOR A 120 DIAS"</formula>
    </cfRule>
  </conditionalFormatting>
  <conditionalFormatting sqref="AJ600:AM600">
    <cfRule type="expression" dxfId="3581" priority="9166">
      <formula>#REF!="INFERIOR A 30 DIAS"</formula>
    </cfRule>
    <cfRule type="expression" dxfId="3580" priority="9167">
      <formula>#REF!="INFERIOR A 60 DIAS"</formula>
    </cfRule>
    <cfRule type="expression" dxfId="3579" priority="9168">
      <formula>#REF!="INFERIOR A 90 DIAS"</formula>
    </cfRule>
    <cfRule type="expression" dxfId="3578" priority="9169">
      <formula>#REF!="INFERIOR A 120 DIAS"</formula>
    </cfRule>
  </conditionalFormatting>
  <conditionalFormatting sqref="F601:L601">
    <cfRule type="expression" dxfId="3577" priority="9161">
      <formula>#REF!="INFERIOR A 30 DIAS"</formula>
    </cfRule>
    <cfRule type="expression" dxfId="3576" priority="9162">
      <formula>#REF!="INFERIOR A 60 DIAS"</formula>
    </cfRule>
    <cfRule type="expression" dxfId="3575" priority="9163">
      <formula>#REF!="INFERIOR A 90 DIAS"</formula>
    </cfRule>
    <cfRule type="expression" dxfId="3574" priority="9164">
      <formula>#REF!="INFERIOR A 120 DIAS"</formula>
    </cfRule>
  </conditionalFormatting>
  <conditionalFormatting sqref="S601 U601">
    <cfRule type="expression" dxfId="3573" priority="9156">
      <formula>#REF!="INFERIOR A 30 DIAS"</formula>
    </cfRule>
    <cfRule type="expression" dxfId="3572" priority="9157">
      <formula>#REF!="INFERIOR A 60 DIAS"</formula>
    </cfRule>
    <cfRule type="expression" dxfId="3571" priority="9158">
      <formula>#REF!="INFERIOR A 90 DIAS"</formula>
    </cfRule>
    <cfRule type="expression" dxfId="3570" priority="9159">
      <formula>#REF!="INFERIOR A 120 DIAS"</formula>
    </cfRule>
  </conditionalFormatting>
  <conditionalFormatting sqref="AJ601:AM601">
    <cfRule type="expression" dxfId="3569" priority="9151">
      <formula>#REF!="INFERIOR A 30 DIAS"</formula>
    </cfRule>
    <cfRule type="expression" dxfId="3568" priority="9152">
      <formula>#REF!="INFERIOR A 60 DIAS"</formula>
    </cfRule>
    <cfRule type="expression" dxfId="3567" priority="9153">
      <formula>#REF!="INFERIOR A 90 DIAS"</formula>
    </cfRule>
    <cfRule type="expression" dxfId="3566" priority="9154">
      <formula>#REF!="INFERIOR A 120 DIAS"</formula>
    </cfRule>
  </conditionalFormatting>
  <conditionalFormatting sqref="F602:L602">
    <cfRule type="expression" dxfId="3565" priority="9146">
      <formula>#REF!="INFERIOR A 30 DIAS"</formula>
    </cfRule>
    <cfRule type="expression" dxfId="3564" priority="9147">
      <formula>#REF!="INFERIOR A 60 DIAS"</formula>
    </cfRule>
    <cfRule type="expression" dxfId="3563" priority="9148">
      <formula>#REF!="INFERIOR A 90 DIAS"</formula>
    </cfRule>
    <cfRule type="expression" dxfId="3562" priority="9149">
      <formula>#REF!="INFERIOR A 120 DIAS"</formula>
    </cfRule>
  </conditionalFormatting>
  <conditionalFormatting sqref="S602 U602">
    <cfRule type="expression" dxfId="3561" priority="9141">
      <formula>#REF!="INFERIOR A 30 DIAS"</formula>
    </cfRule>
    <cfRule type="expression" dxfId="3560" priority="9142">
      <formula>#REF!="INFERIOR A 60 DIAS"</formula>
    </cfRule>
    <cfRule type="expression" dxfId="3559" priority="9143">
      <formula>#REF!="INFERIOR A 90 DIAS"</formula>
    </cfRule>
    <cfRule type="expression" dxfId="3558" priority="9144">
      <formula>#REF!="INFERIOR A 120 DIAS"</formula>
    </cfRule>
  </conditionalFormatting>
  <conditionalFormatting sqref="AJ602:AM602">
    <cfRule type="expression" dxfId="3557" priority="9136">
      <formula>#REF!="INFERIOR A 30 DIAS"</formula>
    </cfRule>
    <cfRule type="expression" dxfId="3556" priority="9137">
      <formula>#REF!="INFERIOR A 60 DIAS"</formula>
    </cfRule>
    <cfRule type="expression" dxfId="3555" priority="9138">
      <formula>#REF!="INFERIOR A 90 DIAS"</formula>
    </cfRule>
    <cfRule type="expression" dxfId="3554" priority="9139">
      <formula>#REF!="INFERIOR A 120 DIAS"</formula>
    </cfRule>
  </conditionalFormatting>
  <conditionalFormatting sqref="F604:L604">
    <cfRule type="expression" dxfId="3553" priority="9125">
      <formula>#REF!="INFERIOR A 30 DIAS"</formula>
    </cfRule>
    <cfRule type="expression" dxfId="3552" priority="9126">
      <formula>#REF!="INFERIOR A 60 DIAS"</formula>
    </cfRule>
    <cfRule type="expression" dxfId="3551" priority="9127">
      <formula>#REF!="INFERIOR A 90 DIAS"</formula>
    </cfRule>
    <cfRule type="expression" dxfId="3550" priority="9128">
      <formula>#REF!="INFERIOR A 120 DIAS"</formula>
    </cfRule>
  </conditionalFormatting>
  <conditionalFormatting sqref="F605:L605">
    <cfRule type="expression" dxfId="3549" priority="9119">
      <formula>#REF!="INFERIOR A 30 DIAS"</formula>
    </cfRule>
    <cfRule type="expression" dxfId="3548" priority="9120">
      <formula>#REF!="INFERIOR A 60 DIAS"</formula>
    </cfRule>
    <cfRule type="expression" dxfId="3547" priority="9121">
      <formula>#REF!="INFERIOR A 90 DIAS"</formula>
    </cfRule>
    <cfRule type="expression" dxfId="3546" priority="9122">
      <formula>#REF!="INFERIOR A 120 DIAS"</formula>
    </cfRule>
  </conditionalFormatting>
  <conditionalFormatting sqref="AJ603:AM603">
    <cfRule type="expression" dxfId="3545" priority="9094">
      <formula>#REF!="INFERIOR A 30 DIAS"</formula>
    </cfRule>
    <cfRule type="expression" dxfId="3544" priority="9095">
      <formula>#REF!="INFERIOR A 60 DIAS"</formula>
    </cfRule>
    <cfRule type="expression" dxfId="3543" priority="9096">
      <formula>#REF!="INFERIOR A 90 DIAS"</formula>
    </cfRule>
    <cfRule type="expression" dxfId="3542" priority="9097">
      <formula>#REF!="INFERIOR A 120 DIAS"</formula>
    </cfRule>
  </conditionalFormatting>
  <conditionalFormatting sqref="AJ604:AM604">
    <cfRule type="expression" dxfId="3541" priority="9072">
      <formula>#REF!="INFERIOR A 30 DIAS"</formula>
    </cfRule>
    <cfRule type="expression" dxfId="3540" priority="9073">
      <formula>#REF!="INFERIOR A 60 DIAS"</formula>
    </cfRule>
    <cfRule type="expression" dxfId="3539" priority="9074">
      <formula>#REF!="INFERIOR A 90 DIAS"</formula>
    </cfRule>
    <cfRule type="expression" dxfId="3538" priority="9075">
      <formula>#REF!="INFERIOR A 120 DIAS"</formula>
    </cfRule>
  </conditionalFormatting>
  <conditionalFormatting sqref="AJ605:AM605">
    <cfRule type="expression" dxfId="3537" priority="9061">
      <formula>#REF!="INFERIOR A 30 DIAS"</formula>
    </cfRule>
    <cfRule type="expression" dxfId="3536" priority="9062">
      <formula>#REF!="INFERIOR A 60 DIAS"</formula>
    </cfRule>
    <cfRule type="expression" dxfId="3535" priority="9063">
      <formula>#REF!="INFERIOR A 90 DIAS"</formula>
    </cfRule>
    <cfRule type="expression" dxfId="3534" priority="9064">
      <formula>#REF!="INFERIOR A 120 DIAS"</formula>
    </cfRule>
  </conditionalFormatting>
  <conditionalFormatting sqref="S607:S609">
    <cfRule type="expression" dxfId="3533" priority="9040">
      <formula>#REF!="INFERIOR A 30 DIAS"</formula>
    </cfRule>
    <cfRule type="expression" dxfId="3532" priority="9041">
      <formula>#REF!="INFERIOR A 60 DIAS"</formula>
    </cfRule>
    <cfRule type="expression" dxfId="3531" priority="9042">
      <formula>#REF!="INFERIOR A 90 DIAS"</formula>
    </cfRule>
    <cfRule type="expression" dxfId="3530" priority="9043">
      <formula>#REF!="INFERIOR A 120 DIAS"</formula>
    </cfRule>
  </conditionalFormatting>
  <conditionalFormatting sqref="V608:V614">
    <cfRule type="expression" dxfId="3529" priority="9034">
      <formula>#REF!="INFERIOR A 30 DIAS"</formula>
    </cfRule>
    <cfRule type="expression" dxfId="3528" priority="9035">
      <formula>#REF!="INFERIOR A 60 DIAS"</formula>
    </cfRule>
    <cfRule type="expression" dxfId="3527" priority="9036">
      <formula>#REF!="INFERIOR A 90 DIAS"</formula>
    </cfRule>
    <cfRule type="expression" dxfId="3526" priority="9037">
      <formula>#REF!="INFERIOR A 120 DIAS"</formula>
    </cfRule>
  </conditionalFormatting>
  <conditionalFormatting sqref="A199:S199 V199 Y199:AF199 AA278 AA308 AH199:AM199 U311:U313 U374:U375 U379 U414 U435 U437:U439 U441:U442 U455 U457:U458 U460:U463 U466:U467 U471:U472 U478 U490 U493 U507 U547:U548 U551 U562:U565 U569:U573 U578 U583:U584 U592 U659:U662 AA371 AA365 U320 AA373 H770:I770 U330 U408:U411 U357">
    <cfRule type="expression" dxfId="3525" priority="98766">
      <formula>$P199:$P778="INFERIOR A 120 DIAS"</formula>
    </cfRule>
  </conditionalFormatting>
  <conditionalFormatting sqref="A203:S203 Y203:AF203 U203:V203 AH203:AM203 E718:E719 G718:S719 AB718:AF719 A718:C720 AK721:AM721 A722:E722 G722:S722 A723:F723 J723:S723 A725:E725 A724:S724 G725:S725 A726:C726 E726:S726 A727:S727 A728:E729 G728:S729 A730:S737 V738:V741 V743:V746 V750:V751 J720:S720 E720:F720 V723 Y720:AF737 Y718:Z719 U726:V737 U725 U724:V724 U722:V722 U718:V719 A721:S721 AH724:AL724 AH726:AN726 AH727:AM737 AH725:AI725 AH718:AI723 V721">
    <cfRule type="expression" dxfId="3524" priority="125213">
      <formula>$P203:$P778="INFERIOR A 120 DIAS"</formula>
    </cfRule>
  </conditionalFormatting>
  <conditionalFormatting sqref="A193:S193 Y193:AF193 U193:V193 AH193:AM193">
    <cfRule type="expression" dxfId="3523" priority="125462">
      <formula>$P193:$P778="INFERIOR A 120 DIAS"</formula>
    </cfRule>
  </conditionalFormatting>
  <conditionalFormatting sqref="A234:S234 V212 V216 A205:S216 V205:V208 V234 Y234:AF234 Y205:AF216 U209:V211 U213:V215 AH205:AM216 AH234:AM234 B688:C689 E688:G689 AN699:AN717 A690:G717 I687:R717 U687:V705 AB687:AF717 U713:V717 V711:V712 U707:V710 V706 Y687:Z717 B687:G687 AH687:AM717 D718">
    <cfRule type="expression" dxfId="3522" priority="126976">
      <formula>$P205:$P778="INFERIOR A 120 DIAS"</formula>
    </cfRule>
  </conditionalFormatting>
  <conditionalFormatting sqref="A196:S196 V196 Y196:AF196 A270:A275 B275:S275 V275 Y275:AF275 AH275:AM275 AH196:AM196 A654:F659 U656:U658 I654:R659 A687:A689 H687:H717 AD654:AF659 AL654:AM663 AL665:AM672 AL676:AM682 AA687:AA719 V660:V662 F718:F719 AJ718:AJ719 AL718:AM719 U720:U721 AL722:AM723 S687:S717 F648:F653 F548:F549 AJ721:AJ723 G723:I723 AM724 F725 AJ725 U655:V655 A660:S686 AL725:AM725 U654 G720:I720 Y654:Z659 Y660:AF686 U663:V686 AJ720:AM720 AH673:AM675 AH665:AJ672 AH683:AM686 AH676:AJ682 AH664:AM664 AH654:AJ663 F722">
    <cfRule type="expression" dxfId="3521" priority="127065">
      <formula>$P196:$P778="INFERIOR A 120 DIAS"</formula>
    </cfRule>
  </conditionalFormatting>
  <conditionalFormatting sqref="A195:S195 B274:N274 P274:S274 V195 B269:S273 V269:V273 Y195:AF195 U274:V274 Y269:AF274 AH269:AM274 AH195:AM195">
    <cfRule type="expression" dxfId="3520" priority="127163">
      <formula>$P195:$P778="INFERIOR A 120 DIAS"</formula>
    </cfRule>
  </conditionalFormatting>
  <conditionalFormatting sqref="A192:S192 Y192:AF192 U192:V192 AH192:AM192">
    <cfRule type="expression" dxfId="3519" priority="127178">
      <formula>$P192:$P778="INFERIOR A 120 DIAS"</formula>
    </cfRule>
  </conditionalFormatting>
  <conditionalFormatting sqref="A201:S201 Y201:AF201 U201:V201 AH201:AM201 AJ775:AN776 AJ757:AM757 AJ759:AN761 A738:S751 AH752:AH757 AH759:AH760 Y738:AF751 U747:V749 U742:V742 U750:U751 U743:U746 U738:U741 N752 AH742:AN742 AH743:AM751 AH738:AM741 AJ771:AN771">
    <cfRule type="expression" dxfId="3518" priority="127654">
      <formula>$P201:$P778="INFERIOR A 120 DIAS"</formula>
    </cfRule>
  </conditionalFormatting>
  <conditionalFormatting sqref="A11:S11 Z11:AF11 U11:W11 AH11:AM11">
    <cfRule type="expression" dxfId="3517" priority="165065">
      <formula>$P11:$P778="INFERIOR A 120 DIAS"</formula>
    </cfRule>
  </conditionalFormatting>
  <conditionalFormatting sqref="A61:S61 V61 Y61:AF61 AH61:AM61">
    <cfRule type="expression" dxfId="3516" priority="165066">
      <formula>$P61:$P778="INFERIOR A 120 DIAS"</formula>
    </cfRule>
  </conditionalFormatting>
  <conditionalFormatting sqref="A54:S54 V54 Y54:AF54 AH54:AM54">
    <cfRule type="expression" dxfId="3515" priority="165067">
      <formula>$P54:$P778="INFERIOR A 120 DIAS"</formula>
    </cfRule>
  </conditionalFormatting>
  <conditionalFormatting sqref="A55:S55 Y55:AF55 U55:V55 AH55:AM55">
    <cfRule type="expression" dxfId="3514" priority="165068">
      <formula>$P55:$P778="INFERIOR A 120 DIAS"</formula>
    </cfRule>
  </conditionalFormatting>
  <conditionalFormatting sqref="A56:S56 V56 Y56:AF56 AH56:AM56">
    <cfRule type="expression" dxfId="3513" priority="165069">
      <formula>$P56:$P778="INFERIOR A 120 DIAS"</formula>
    </cfRule>
  </conditionalFormatting>
  <conditionalFormatting sqref="A57:S57 V57 Y57:AF57 AH57:AM57">
    <cfRule type="expression" dxfId="3512" priority="165070">
      <formula>$P57:$P778="INFERIOR A 120 DIAS"</formula>
    </cfRule>
  </conditionalFormatting>
  <conditionalFormatting sqref="A58:S58 V58 Y58:AF58 AH58:AM58">
    <cfRule type="expression" dxfId="3511" priority="165071">
      <formula>$P58:$P778="INFERIOR A 120 DIAS"</formula>
    </cfRule>
  </conditionalFormatting>
  <conditionalFormatting sqref="A59:S59 V59 Y59:AF59 AH59:AM59">
    <cfRule type="expression" dxfId="3510" priority="165072">
      <formula>$P59:$P778="INFERIOR A 120 DIAS"</formula>
    </cfRule>
  </conditionalFormatting>
  <conditionalFormatting sqref="A60:S60 V60 Y60:AF60 AH60:AM60">
    <cfRule type="expression" dxfId="3509" priority="165073">
      <formula>$P60:$P778="INFERIOR A 120 DIAS"</formula>
    </cfRule>
  </conditionalFormatting>
  <conditionalFormatting sqref="A53:S53 Y53:AF53 U53:V53 AH53:AM53">
    <cfRule type="expression" dxfId="3508" priority="165074">
      <formula>$P53:$P778="INFERIOR A 120 DIAS"</formula>
    </cfRule>
  </conditionalFormatting>
  <conditionalFormatting sqref="A18:S18 Y18:AF18 U18:V18 AH18:AM18">
    <cfRule type="expression" dxfId="3507" priority="165075">
      <formula>$P18:$P778="INFERIOR A 120 DIAS"</formula>
    </cfRule>
  </conditionalFormatting>
  <conditionalFormatting sqref="A12:S12 U12:W12 Y12:AF12 AH12:AM12">
    <cfRule type="expression" dxfId="3506" priority="165076">
      <formula>$P12:$P778="INFERIOR A 120 DIAS"</formula>
    </cfRule>
  </conditionalFormatting>
  <conditionalFormatting sqref="A13:S13 U13:W13 Y13:AF13 AH13:AM13">
    <cfRule type="expression" dxfId="3505" priority="165077">
      <formula>$P13:$P778="INFERIOR A 120 DIAS"</formula>
    </cfRule>
  </conditionalFormatting>
  <conditionalFormatting sqref="A14:S14 U14:W14 Y14:AF14 W15:W93 AH14:AM14">
    <cfRule type="expression" dxfId="3504" priority="165078">
      <formula>$P14:$P778="INFERIOR A 120 DIAS"</formula>
    </cfRule>
  </conditionalFormatting>
  <conditionalFormatting sqref="A15:S15 Y15:AF15 U15:V15 W94 AH15:AM15">
    <cfRule type="expression" dxfId="3503" priority="165079">
      <formula>$P15:$P778="INFERIOR A 120 DIAS"</formula>
    </cfRule>
  </conditionalFormatting>
  <conditionalFormatting sqref="A16:S16 Y16:AF16 U16:V16 AH16:AM16 W95:W128">
    <cfRule type="expression" dxfId="3502" priority="165080">
      <formula>$P16:$P778="INFERIOR A 120 DIAS"</formula>
    </cfRule>
  </conditionalFormatting>
  <conditionalFormatting sqref="A17:S17 Y17:AF17 U17:V17 AH17:AM17 W129:W855">
    <cfRule type="expression" dxfId="3501" priority="165081">
      <formula>$P17:$P778="INFERIOR A 120 DIAS"</formula>
    </cfRule>
  </conditionalFormatting>
  <conditionalFormatting sqref="A52:S52 Y52:AF52 U52:V52 AH52:AM52">
    <cfRule type="expression" dxfId="3500" priority="165082">
      <formula>$P52:$P778="INFERIOR A 120 DIAS"</formula>
    </cfRule>
  </conditionalFormatting>
  <conditionalFormatting sqref="A19:S19 Y19:AF19 U19:V19 AH19:AM19">
    <cfRule type="expression" dxfId="3499" priority="165083">
      <formula>$P19:$P778="INFERIOR A 120 DIAS"</formula>
    </cfRule>
  </conditionalFormatting>
  <conditionalFormatting sqref="A20:S20 Y20:AF20 U20:V20 AH20:AM20">
    <cfRule type="expression" dxfId="3498" priority="165084">
      <formula>$P20:$P778="INFERIOR A 120 DIAS"</formula>
    </cfRule>
  </conditionalFormatting>
  <conditionalFormatting sqref="A21:S21 Y21:AF21 U21:V21 AH21:AM21">
    <cfRule type="expression" dxfId="3497" priority="165085">
      <formula>$P21:$P778="INFERIOR A 120 DIAS"</formula>
    </cfRule>
  </conditionalFormatting>
  <conditionalFormatting sqref="A22:S22 Y22:AF22 U22:V22 AH22:AM22">
    <cfRule type="expression" dxfId="3496" priority="165086">
      <formula>$P22:$P778="INFERIOR A 120 DIAS"</formula>
    </cfRule>
  </conditionalFormatting>
  <conditionalFormatting sqref="A23:S23 Y23:AF23 U23:V23 AH23:AM23">
    <cfRule type="expression" dxfId="3495" priority="165087">
      <formula>$P23:$P778="INFERIOR A 120 DIAS"</formula>
    </cfRule>
  </conditionalFormatting>
  <conditionalFormatting sqref="A24:S24 Y24:AF24 U24:V24 AH24:AM24">
    <cfRule type="expression" dxfId="3494" priority="165088">
      <formula>$P24:$P778="INFERIOR A 120 DIAS"</formula>
    </cfRule>
  </conditionalFormatting>
  <conditionalFormatting sqref="A25:S25 Y25:AF25 U25:V25 AH25:AM25">
    <cfRule type="expression" dxfId="3493" priority="165089">
      <formula>$P25:$P778="INFERIOR A 120 DIAS"</formula>
    </cfRule>
  </conditionalFormatting>
  <conditionalFormatting sqref="A26:S26 Y26:AF26 U26:V26 AH26:AM26">
    <cfRule type="expression" dxfId="3492" priority="165090">
      <formula>$P26:$P778="INFERIOR A 120 DIAS"</formula>
    </cfRule>
  </conditionalFormatting>
  <conditionalFormatting sqref="A27:S27 Y27:AF27 U27:V27 AH27:AM27">
    <cfRule type="expression" dxfId="3491" priority="165091">
      <formula>$P27:$P778="INFERIOR A 120 DIAS"</formula>
    </cfRule>
  </conditionalFormatting>
  <conditionalFormatting sqref="A28:S28 Y28:AF28 U28:V28 AH28:AM28">
    <cfRule type="expression" dxfId="3490" priority="165092">
      <formula>$P28:$P778="INFERIOR A 120 DIAS"</formula>
    </cfRule>
  </conditionalFormatting>
  <conditionalFormatting sqref="A29:S29 Y29:AF29 U29:V29 AH29:AM29">
    <cfRule type="expression" dxfId="3489" priority="165093">
      <formula>$P29:$P778="INFERIOR A 120 DIAS"</formula>
    </cfRule>
  </conditionalFormatting>
  <conditionalFormatting sqref="A30:S30 Y30:AF30 U30:V30 AH30:AM30">
    <cfRule type="expression" dxfId="3488" priority="165094">
      <formula>$P30:$P778="INFERIOR A 120 DIAS"</formula>
    </cfRule>
  </conditionalFormatting>
  <conditionalFormatting sqref="A31:S31 Y31:AF31 U31:V31 AH31:AM31">
    <cfRule type="expression" dxfId="3487" priority="165095">
      <formula>$P31:$P778="INFERIOR A 120 DIAS"</formula>
    </cfRule>
  </conditionalFormatting>
  <conditionalFormatting sqref="A32:S32 Y32:AF32 U32:V32 AH32:AM32">
    <cfRule type="expression" dxfId="3486" priority="165096">
      <formula>$P32:$P778="INFERIOR A 120 DIAS"</formula>
    </cfRule>
  </conditionalFormatting>
  <conditionalFormatting sqref="A33:S33 Y33:AF33 U33:V33 AH33:AM33">
    <cfRule type="expression" dxfId="3485" priority="165097">
      <formula>$P33:$P778="INFERIOR A 120 DIAS"</formula>
    </cfRule>
  </conditionalFormatting>
  <conditionalFormatting sqref="A34:S34 Y34:AF34 U34:V34 AH34:AM34">
    <cfRule type="expression" dxfId="3484" priority="165098">
      <formula>$P34:$P778="INFERIOR A 120 DIAS"</formula>
    </cfRule>
  </conditionalFormatting>
  <conditionalFormatting sqref="A35:S35 V35 Y35:AF35 AH35:AM35">
    <cfRule type="expression" dxfId="3483" priority="165100">
      <formula>$P35:$P778="INFERIOR A 120 DIAS"</formula>
    </cfRule>
  </conditionalFormatting>
  <conditionalFormatting sqref="A36:S36 V36 Y36:AF36 AH36:AM36">
    <cfRule type="expression" dxfId="3482" priority="165101">
      <formula>$P36:$P778="INFERIOR A 120 DIAS"</formula>
    </cfRule>
  </conditionalFormatting>
  <conditionalFormatting sqref="A37:S37 V37 Y37:AF37 AH37:AM37">
    <cfRule type="expression" dxfId="3481" priority="165102">
      <formula>$P37:$P778="INFERIOR A 120 DIAS"</formula>
    </cfRule>
  </conditionalFormatting>
  <conditionalFormatting sqref="A38:S38 Y38:AF38 U38:V38 AH38:AM38">
    <cfRule type="expression" dxfId="3480" priority="165103">
      <formula>$P38:$P778="INFERIOR A 120 DIAS"</formula>
    </cfRule>
  </conditionalFormatting>
  <conditionalFormatting sqref="A39:S39 V39 Y39:AF39 AH39:AM39">
    <cfRule type="expression" dxfId="3479" priority="165104">
      <formula>$P39:$P778="INFERIOR A 120 DIAS"</formula>
    </cfRule>
  </conditionalFormatting>
  <conditionalFormatting sqref="A40:S40 V40 Y40:AF40 AH40:AM40">
    <cfRule type="expression" dxfId="3478" priority="165105">
      <formula>$P40:$P778="INFERIOR A 120 DIAS"</formula>
    </cfRule>
  </conditionalFormatting>
  <conditionalFormatting sqref="A41:S41 V41 Y41:AF41 AH41:AM41 U856:U858">
    <cfRule type="expression" dxfId="3477" priority="165106">
      <formula>$P41:$P778="INFERIOR A 120 DIAS"</formula>
    </cfRule>
  </conditionalFormatting>
  <conditionalFormatting sqref="A42:S42 V42 Y42:AF42 AH42:AM42">
    <cfRule type="expression" dxfId="3476" priority="165107">
      <formula>$P42:$P778="INFERIOR A 120 DIAS"</formula>
    </cfRule>
  </conditionalFormatting>
  <conditionalFormatting sqref="A43:S43 Y43:AF43 U43:V43 AH43:AM43">
    <cfRule type="expression" dxfId="3475" priority="165108">
      <formula>$P43:$P778="INFERIOR A 120 DIAS"</formula>
    </cfRule>
  </conditionalFormatting>
  <conditionalFormatting sqref="A44:S44 V44 Y44:AF44 AF45:AF46 AH44:AM44">
    <cfRule type="expression" dxfId="3474" priority="165109">
      <formula>$P44:$P778="INFERIOR A 120 DIAS"</formula>
    </cfRule>
  </conditionalFormatting>
  <conditionalFormatting sqref="A45:S45 V45 Y45:AF45 AH45:AM45">
    <cfRule type="expression" dxfId="3473" priority="165110">
      <formula>$P45:$P778="INFERIOR A 120 DIAS"</formula>
    </cfRule>
  </conditionalFormatting>
  <conditionalFormatting sqref="A46:S46 V46 Y46:AF46 AH46:AM46">
    <cfRule type="expression" dxfId="3472" priority="165111">
      <formula>$P46:$P778="INFERIOR A 120 DIAS"</formula>
    </cfRule>
  </conditionalFormatting>
  <conditionalFormatting sqref="A47:S47 V47 Y47:AF47 AH47:AM47">
    <cfRule type="expression" dxfId="3471" priority="165112">
      <formula>$P47:$P778="INFERIOR A 120 DIAS"</formula>
    </cfRule>
  </conditionalFormatting>
  <conditionalFormatting sqref="A48:S48 V48 Y48:AF48 AH48:AM48">
    <cfRule type="expression" dxfId="3470" priority="165113">
      <formula>$P48:$P778="INFERIOR A 120 DIAS"</formula>
    </cfRule>
  </conditionalFormatting>
  <conditionalFormatting sqref="A49:S49 V49 Y49:AF49 AH49:AM49">
    <cfRule type="expression" dxfId="3469" priority="165114">
      <formula>$P49:$P778="INFERIOR A 120 DIAS"</formula>
    </cfRule>
  </conditionalFormatting>
  <conditionalFormatting sqref="A50:S50 V50 Y50:AF50 AH50:AM50">
    <cfRule type="expression" dxfId="3468" priority="165115">
      <formula>$P50:$P778="INFERIOR A 120 DIAS"</formula>
    </cfRule>
  </conditionalFormatting>
  <conditionalFormatting sqref="A51:S51 V51 Y51:AF51 AH51:AM51">
    <cfRule type="expression" dxfId="3467" priority="165116">
      <formula>$P51:$P778="INFERIOR A 120 DIAS"</formula>
    </cfRule>
  </conditionalFormatting>
  <conditionalFormatting sqref="A62:S62 Y62:AF62 U62:V62 AH62:AM62">
    <cfRule type="expression" dxfId="3466" priority="165131">
      <formula>$P62:$P778="INFERIOR A 120 DIAS"</formula>
    </cfRule>
  </conditionalFormatting>
  <conditionalFormatting sqref="A68:S68 V68 Y68:AF68 AH68:AM68">
    <cfRule type="expression" dxfId="3465" priority="165132">
      <formula>$P68:$P778="INFERIOR A 120 DIAS"</formula>
    </cfRule>
  </conditionalFormatting>
  <conditionalFormatting sqref="A65:S65 V65 Y65:AF65 AH65:AM65">
    <cfRule type="expression" dxfId="3464" priority="165133">
      <formula>$P65:$P778="INFERIOR A 120 DIAS"</formula>
    </cfRule>
  </conditionalFormatting>
  <conditionalFormatting sqref="A66:S66 V66 Y66:AF66 AH66:AM66">
    <cfRule type="expression" dxfId="3463" priority="165134">
      <formula>$P66:$P778="INFERIOR A 120 DIAS"</formula>
    </cfRule>
  </conditionalFormatting>
  <conditionalFormatting sqref="A67:S67 V67 Y67:AF67 AH67:AM67">
    <cfRule type="expression" dxfId="3462" priority="165135">
      <formula>$P67:$P778="INFERIOR A 120 DIAS"</formula>
    </cfRule>
  </conditionalFormatting>
  <conditionalFormatting sqref="A74:S74 V74 Y74:AF74 AH74:AM74">
    <cfRule type="expression" dxfId="3461" priority="165136">
      <formula>$P74:$P778="INFERIOR A 120 DIAS"</formula>
    </cfRule>
  </conditionalFormatting>
  <conditionalFormatting sqref="A76:S76 V76 Y76:AF76 AH76:AM76">
    <cfRule type="expression" dxfId="3460" priority="165137">
      <formula>$P76:$P778="INFERIOR A 120 DIAS"</formula>
    </cfRule>
  </conditionalFormatting>
  <conditionalFormatting sqref="A79:S79 V79 Y79:AF79 AH79:AN79">
    <cfRule type="expression" dxfId="3459" priority="165138">
      <formula>$P79:$P778="INFERIOR A 120 DIAS"</formula>
    </cfRule>
  </conditionalFormatting>
  <conditionalFormatting sqref="A84:S84 Y84:AF84 U84:V84 AH84:AM84">
    <cfRule type="expression" dxfId="3458" priority="165139">
      <formula>$P84:$P778="INFERIOR A 120 DIAS"</formula>
    </cfRule>
  </conditionalFormatting>
  <conditionalFormatting sqref="A88:S88 V88 Y88:AF88 AH88:AM88">
    <cfRule type="expression" dxfId="3457" priority="165140">
      <formula>$P88:$P778="INFERIOR A 120 DIAS"</formula>
    </cfRule>
  </conditionalFormatting>
  <conditionalFormatting sqref="A86:S86 V86 Y86:AF86 AH86:AM86">
    <cfRule type="expression" dxfId="3456" priority="165141">
      <formula>$P86:$P778="INFERIOR A 120 DIAS"</formula>
    </cfRule>
  </conditionalFormatting>
  <conditionalFormatting sqref="A87:S87 V87 Y87:AF87 AH87:AM87">
    <cfRule type="expression" dxfId="3455" priority="165142">
      <formula>$P87:$P778="INFERIOR A 120 DIAS"</formula>
    </cfRule>
  </conditionalFormatting>
  <conditionalFormatting sqref="A92:S92 Y92:AF92 U92:V92 AH92:AM92">
    <cfRule type="expression" dxfId="3454" priority="165143">
      <formula>$P92:$P778="INFERIOR A 120 DIAS"</formula>
    </cfRule>
  </conditionalFormatting>
  <conditionalFormatting sqref="A90:S90 V90 Y90:AF90 AH90:AM90">
    <cfRule type="expression" dxfId="3453" priority="165144">
      <formula>$P90:$P778="INFERIOR A 120 DIAS"</formula>
    </cfRule>
  </conditionalFormatting>
  <conditionalFormatting sqref="A91:S91 Y91:AF91 U91:V91 AH91:AM91">
    <cfRule type="expression" dxfId="3452" priority="165145">
      <formula>$P91:$P778="INFERIOR A 120 DIAS"</formula>
    </cfRule>
  </conditionalFormatting>
  <conditionalFormatting sqref="A98:S98 Y98:AF98 U98:V98 AH98:AM98">
    <cfRule type="expression" dxfId="3451" priority="165146">
      <formula>$P98:$P778="INFERIOR A 120 DIAS"</formula>
    </cfRule>
  </conditionalFormatting>
  <conditionalFormatting sqref="A94:S94 Y94:AF94 U94:V94 AH94:AM94">
    <cfRule type="expression" dxfId="3450" priority="165147">
      <formula>$P94:$P778="INFERIOR A 120 DIAS"</formula>
    </cfRule>
  </conditionalFormatting>
  <conditionalFormatting sqref="A95:S95 Y95:AF95 U95:V95 AH95:AM95">
    <cfRule type="expression" dxfId="3449" priority="165148">
      <formula>$P95:$P778="INFERIOR A 120 DIAS"</formula>
    </cfRule>
  </conditionalFormatting>
  <conditionalFormatting sqref="A96:S96 Y96:AF96 U96:V96 AH96:AM96">
    <cfRule type="expression" dxfId="3448" priority="165149">
      <formula>$P96:$P778="INFERIOR A 120 DIAS"</formula>
    </cfRule>
  </conditionalFormatting>
  <conditionalFormatting sqref="A97:S97 Y97:AF97 U97:V97 AH97:AM97">
    <cfRule type="expression" dxfId="3447" priority="165151">
      <formula>$P97:$P778="INFERIOR A 120 DIAS"</formula>
    </cfRule>
  </conditionalFormatting>
  <conditionalFormatting sqref="A101:S101 V101 Y101:AF101 AH101:AM101">
    <cfRule type="expression" dxfId="3446" priority="165152">
      <formula>$P101:$P778="INFERIOR A 120 DIAS"</formula>
    </cfRule>
  </conditionalFormatting>
  <conditionalFormatting sqref="A112:S112 Y112:AF112 U112:V112 AH112:AM112">
    <cfRule type="expression" dxfId="3445" priority="165157">
      <formula>$P112:$P778="INFERIOR A 120 DIAS"</formula>
    </cfRule>
  </conditionalFormatting>
  <conditionalFormatting sqref="A64:S64 V64 Y64:AF64 AH64:AM64">
    <cfRule type="expression" dxfId="3444" priority="165160">
      <formula>$P64:$P778="INFERIOR A 120 DIAS"</formula>
    </cfRule>
  </conditionalFormatting>
  <conditionalFormatting sqref="A63:S63 V63 Y63:AF63 AH63:AM63">
    <cfRule type="expression" dxfId="3443" priority="165161">
      <formula>$P63:$P778="INFERIOR A 120 DIAS"</formula>
    </cfRule>
  </conditionalFormatting>
  <conditionalFormatting sqref="A73:S73 Y91:Y93 Y74:Y81 V73 Y73:AF73 AH73:AM73">
    <cfRule type="expression" dxfId="3442" priority="165337">
      <formula>$P73:$P778="INFERIOR A 120 DIAS"</formula>
    </cfRule>
  </conditionalFormatting>
  <conditionalFormatting sqref="A69:S69 Y69:AF69 U69:V69 AH69:AM69">
    <cfRule type="expression" dxfId="3441" priority="165338">
      <formula>$P69:$P778="INFERIOR A 120 DIAS"</formula>
    </cfRule>
  </conditionalFormatting>
  <conditionalFormatting sqref="A70:S70 V70 Y70:AF70 AH70:AM70">
    <cfRule type="expression" dxfId="3440" priority="165339">
      <formula>$P70:$P778="INFERIOR A 120 DIAS"</formula>
    </cfRule>
  </conditionalFormatting>
  <conditionalFormatting sqref="A71:S71 V71 Y71:AF71 AH71:AM71">
    <cfRule type="expression" dxfId="3439" priority="165340">
      <formula>$P71:$P778="INFERIOR A 120 DIAS"</formula>
    </cfRule>
  </conditionalFormatting>
  <conditionalFormatting sqref="A72:S72 Y72:AF72 U72:V72 AH72:AM72">
    <cfRule type="expression" dxfId="3438" priority="165341">
      <formula>$P72:$P778="INFERIOR A 120 DIAS"</formula>
    </cfRule>
  </conditionalFormatting>
  <conditionalFormatting sqref="A85:S85 V85 Y85:AF85 AH85:AM85">
    <cfRule type="expression" dxfId="3437" priority="165353">
      <formula>$P85:$P778="INFERIOR A 120 DIAS"</formula>
    </cfRule>
  </conditionalFormatting>
  <conditionalFormatting sqref="A89:S89 Y89:AF89 U89:V89 AH89:AM89">
    <cfRule type="expression" dxfId="3436" priority="165356">
      <formula>$P89:$P778="INFERIOR A 120 DIAS"</formula>
    </cfRule>
  </conditionalFormatting>
  <conditionalFormatting sqref="A93:S93 Y93:AF93 U93:V93 AH93:AM93">
    <cfRule type="expression" dxfId="3435" priority="165363">
      <formula>$P93:$P778="INFERIOR A 120 DIAS"</formula>
    </cfRule>
  </conditionalFormatting>
  <conditionalFormatting sqref="A160:S160 V160 Y160:AF160 AH160:AM160">
    <cfRule type="expression" dxfId="3434" priority="165374">
      <formula>$P160:$P778="INFERIOR A 120 DIAS"</formula>
    </cfRule>
  </conditionalFormatting>
  <conditionalFormatting sqref="A75:S75 V75 Y75:AF75 AH75:AM75">
    <cfRule type="expression" dxfId="3433" priority="165375">
      <formula>$P75:$P778="INFERIOR A 120 DIAS"</formula>
    </cfRule>
  </conditionalFormatting>
  <conditionalFormatting sqref="A78:S78 Y78:AF78 U78:V78 AH78:AM78">
    <cfRule type="expression" dxfId="3432" priority="165377">
      <formula>$P78:$P778="INFERIOR A 120 DIAS"</formula>
    </cfRule>
  </conditionalFormatting>
  <conditionalFormatting sqref="A77:S77 V77 Y77:AF77 AH77:AM77">
    <cfRule type="expression" dxfId="3431" priority="165378">
      <formula>$P77:$P778="INFERIOR A 120 DIAS"</formula>
    </cfRule>
  </conditionalFormatting>
  <conditionalFormatting sqref="A83:S83 Y83:AF83 U83:V83 P84 AH83:AM83">
    <cfRule type="expression" dxfId="3430" priority="165380">
      <formula>$P83:$P778="INFERIOR A 120 DIAS"</formula>
    </cfRule>
  </conditionalFormatting>
  <conditionalFormatting sqref="A80:S80 V80 Y80:AF80 AH80:AM80">
    <cfRule type="expression" dxfId="3429" priority="165381">
      <formula>$P80:$P778="INFERIOR A 120 DIAS"</formula>
    </cfRule>
  </conditionalFormatting>
  <conditionalFormatting sqref="A81:S81 V81 Y81:AF81 AH81:AM81">
    <cfRule type="expression" dxfId="3428" priority="165382">
      <formula>$P81:$P778="INFERIOR A 120 DIAS"</formula>
    </cfRule>
  </conditionalFormatting>
  <conditionalFormatting sqref="A82:S82 V82 Y82:AF82 AH82:AM82">
    <cfRule type="expression" dxfId="3427" priority="165383">
      <formula>$P82:$P778="INFERIOR A 120 DIAS"</formula>
    </cfRule>
  </conditionalFormatting>
  <conditionalFormatting sqref="A100:S100 Y100:AF100 U100:V100 AH100:AM100">
    <cfRule type="expression" dxfId="3426" priority="165393">
      <formula>$P100:$P778="INFERIOR A 120 DIAS"</formula>
    </cfRule>
  </conditionalFormatting>
  <conditionalFormatting sqref="A99:S99 V99 Y99:AF99 AH99:AM99">
    <cfRule type="expression" dxfId="3425" priority="165394">
      <formula>$P99:$P778="INFERIOR A 120 DIAS"</formula>
    </cfRule>
  </conditionalFormatting>
  <conditionalFormatting sqref="A108:S108 V108 Y108:AF108 AH108:AM108">
    <cfRule type="expression" dxfId="3424" priority="165396">
      <formula>$P108:$P778="INFERIOR A 120 DIAS"</formula>
    </cfRule>
  </conditionalFormatting>
  <conditionalFormatting sqref="A102:S102 V102 Y102:AF102 AH102:AM102">
    <cfRule type="expression" dxfId="3423" priority="165397">
      <formula>$P102:$P778="INFERIOR A 120 DIAS"</formula>
    </cfRule>
  </conditionalFormatting>
  <conditionalFormatting sqref="A103:S103 V103 Y103:AF103 AH103:AM103">
    <cfRule type="expression" dxfId="3422" priority="165398">
      <formula>$P103:$P778="INFERIOR A 120 DIAS"</formula>
    </cfRule>
  </conditionalFormatting>
  <conditionalFormatting sqref="A104:S104 Y104:AF104 U104:V104 AH104:AM104">
    <cfRule type="expression" dxfId="3421" priority="165399">
      <formula>$P104:$P778="INFERIOR A 120 DIAS"</formula>
    </cfRule>
  </conditionalFormatting>
  <conditionalFormatting sqref="A105:S105 Y105:AF105 U105:V105 AH105:AM105">
    <cfRule type="expression" dxfId="3420" priority="165400">
      <formula>$P105:$P778="INFERIOR A 120 DIAS"</formula>
    </cfRule>
  </conditionalFormatting>
  <conditionalFormatting sqref="A106:S106 Y106:AF106 U106:V106 AH106:AM106">
    <cfRule type="expression" dxfId="3419" priority="165401">
      <formula>$P106:$P778="INFERIOR A 120 DIAS"</formula>
    </cfRule>
  </conditionalFormatting>
  <conditionalFormatting sqref="A107:S107 V107 Y107:AF107 AH107:AM107">
    <cfRule type="expression" dxfId="3418" priority="165402">
      <formula>$P107:$P778="INFERIOR A 120 DIAS"</formula>
    </cfRule>
  </conditionalFormatting>
  <conditionalFormatting sqref="A161:S161 V161 Y161:AF161 AH161:AM161">
    <cfRule type="expression" dxfId="3417" priority="165406">
      <formula>$P161:$P778="INFERIOR A 120 DIAS"</formula>
    </cfRule>
  </conditionalFormatting>
  <conditionalFormatting sqref="A162:S162 V162 Y162:AF162 AH162:AM162">
    <cfRule type="expression" dxfId="3416" priority="165407">
      <formula>$P162:$P778="INFERIOR A 120 DIAS"</formula>
    </cfRule>
  </conditionalFormatting>
  <conditionalFormatting sqref="A163:S163 Y163:AF163 U163:V163 AH163:AI163">
    <cfRule type="expression" dxfId="3415" priority="165408">
      <formula>$P163:$P778="INFERIOR A 120 DIAS"</formula>
    </cfRule>
  </conditionalFormatting>
  <conditionalFormatting sqref="A164:S164 V164 Y164:AF164 AH164:AM164">
    <cfRule type="expression" dxfId="3414" priority="165409">
      <formula>$P164:$P778="INFERIOR A 120 DIAS"</formula>
    </cfRule>
  </conditionalFormatting>
  <conditionalFormatting sqref="A165:S165 V165 Y165:AF165 AH165:AM165">
    <cfRule type="expression" dxfId="3413" priority="165410">
      <formula>$P165:$P778="INFERIOR A 120 DIAS"</formula>
    </cfRule>
  </conditionalFormatting>
  <conditionalFormatting sqref="A166:S166 V166 Y166:AF166 AH166:AM166">
    <cfRule type="expression" dxfId="3412" priority="165411">
      <formula>$P166:$P778="INFERIOR A 120 DIAS"</formula>
    </cfRule>
  </conditionalFormatting>
  <conditionalFormatting sqref="A167:S167 Y167:AF167 U167:V167 AH167:AM167">
    <cfRule type="expression" dxfId="3411" priority="165412">
      <formula>$P167:$P778="INFERIOR A 120 DIAS"</formula>
    </cfRule>
  </conditionalFormatting>
  <conditionalFormatting sqref="Z168:AF168 A168:S168 V168 AH168:AM168">
    <cfRule type="expression" dxfId="3410" priority="165413">
      <formula>$P168:$P778="INFERIOR A 120 DIAS"</formula>
    </cfRule>
  </conditionalFormatting>
  <conditionalFormatting sqref="A169:S169 V169 Y169:AF169 AH169:AM169">
    <cfRule type="expression" dxfId="3409" priority="165414">
      <formula>$P169:$P778="INFERIOR A 120 DIAS"</formula>
    </cfRule>
  </conditionalFormatting>
  <conditionalFormatting sqref="A170:S170 Y170:AF170 U170:V170 AH170:AM170">
    <cfRule type="expression" dxfId="3408" priority="165415">
      <formula>$P170:$P778="INFERIOR A 120 DIAS"</formula>
    </cfRule>
  </conditionalFormatting>
  <conditionalFormatting sqref="A171:S171 AK171:AL171 V171 Y171:AF171 AH171:AI171">
    <cfRule type="expression" dxfId="3407" priority="165416">
      <formula>$P171:$P778="INFERIOR A 120 DIAS"</formula>
    </cfRule>
  </conditionalFormatting>
  <conditionalFormatting sqref="A172:S172 Y172:AF172 U172:V172 AH172:AM172">
    <cfRule type="expression" dxfId="3406" priority="165417">
      <formula>$P172:$P778="INFERIOR A 120 DIAS"</formula>
    </cfRule>
  </conditionalFormatting>
  <conditionalFormatting sqref="A173:S173 Y173:AF173 U173:V173 AH173:AM173">
    <cfRule type="expression" dxfId="3405" priority="165418">
      <formula>$P173:$P778="INFERIOR A 120 DIAS"</formula>
    </cfRule>
  </conditionalFormatting>
  <conditionalFormatting sqref="A174:S174 V174 Y174:AF174 AH174:AM174">
    <cfRule type="expression" dxfId="3404" priority="165419">
      <formula>$P174:$P778="INFERIOR A 120 DIAS"</formula>
    </cfRule>
  </conditionalFormatting>
  <conditionalFormatting sqref="A175:S175 Y175:AF175 U175:V175 AH175:AM175">
    <cfRule type="expression" dxfId="3403" priority="165420">
      <formula>$P175:$P778="INFERIOR A 120 DIAS"</formula>
    </cfRule>
  </conditionalFormatting>
  <conditionalFormatting sqref="A176:S176 Y176:AF176 U176:V176 AH176:AM176">
    <cfRule type="expression" dxfId="3402" priority="165421">
      <formula>$P176:$P778="INFERIOR A 120 DIAS"</formula>
    </cfRule>
  </conditionalFormatting>
  <conditionalFormatting sqref="A177:S177 Y177:AF177 U177:V177 AH177:AM177">
    <cfRule type="expression" dxfId="3401" priority="165422">
      <formula>$P177:$P778="INFERIOR A 120 DIAS"</formula>
    </cfRule>
  </conditionalFormatting>
  <conditionalFormatting sqref="A178:S178 V178 Y178:AF178 AH178:AM178">
    <cfRule type="expression" dxfId="3400" priority="165423">
      <formula>$P178:$P778="INFERIOR A 120 DIAS"</formula>
    </cfRule>
  </conditionalFormatting>
  <conditionalFormatting sqref="A179:S179 V179 Y179:AF179 AH179:AM179">
    <cfRule type="expression" dxfId="3399" priority="165424">
      <formula>$P179:$P778="INFERIOR A 120 DIAS"</formula>
    </cfRule>
  </conditionalFormatting>
  <conditionalFormatting sqref="A180:S180 V180 Y180:AF180 AH180:AM180">
    <cfRule type="expression" dxfId="3398" priority="165425">
      <formula>$P180:$P778="INFERIOR A 120 DIAS"</formula>
    </cfRule>
  </conditionalFormatting>
  <conditionalFormatting sqref="A181:S181 Y181:AF181 U181:V181 AH181:AM181">
    <cfRule type="expression" dxfId="3397" priority="165426">
      <formula>$P181:$P778="INFERIOR A 120 DIAS"</formula>
    </cfRule>
  </conditionalFormatting>
  <conditionalFormatting sqref="A182:S182 Y182:AF182 U182:V182 AH182:AM182">
    <cfRule type="expression" dxfId="3396" priority="165427">
      <formula>$P182:$P778="INFERIOR A 120 DIAS"</formula>
    </cfRule>
  </conditionalFormatting>
  <conditionalFormatting sqref="A183:S183 Y183:AF183 U183:V183 AH183:AM183">
    <cfRule type="expression" dxfId="3395" priority="165428">
      <formula>$P183:$P778="INFERIOR A 120 DIAS"</formula>
    </cfRule>
  </conditionalFormatting>
  <conditionalFormatting sqref="A186:S186 Y186:AF186 U186:V186 AH186:AM186">
    <cfRule type="expression" dxfId="3394" priority="165431">
      <formula>$P186:$P778="INFERIOR A 120 DIAS"</formula>
    </cfRule>
  </conditionalFormatting>
  <conditionalFormatting sqref="A189:S189 Y189:AF189 U189:V189 AH189:AM189">
    <cfRule type="expression" dxfId="3393" priority="165434">
      <formula>$P189:$P778="INFERIOR A 120 DIAS"</formula>
    </cfRule>
  </conditionalFormatting>
  <conditionalFormatting sqref="A190:S190 Y190:AF190 U190:V190 AH190:AM190 V648:V654 AC648:AC659 V656:V659 AB644:AF647 AL644:AM647 Y614:Z614 AB614:AF614 B644:S644 AL646:AN646 A614:S614 A645:S647 Y644:Z647 U614 U647:V647 U644 A648 AH614:AM614 AH644:AJ647 O648">
    <cfRule type="expression" dxfId="3392" priority="165435">
      <formula>$P190:$P778="INFERIOR A 120 DIAS"</formula>
    </cfRule>
  </conditionalFormatting>
  <conditionalFormatting sqref="A194:S194 Y194:AF194 U194:V194 AH194:AM194 P755:P756 P763:P770 P758 P773 A752:M752 P753 O752:Q752">
    <cfRule type="expression" dxfId="3391" priority="165439">
      <formula>$P194:$P778="INFERIOR A 120 DIAS"</formula>
    </cfRule>
  </conditionalFormatting>
  <conditionalFormatting sqref="A159:S159 V159 Y159:AF159 AH159:AM159">
    <cfRule type="expression" dxfId="3390" priority="165441">
      <formula>$P159:$P778="INFERIOR A 120 DIAS"</formula>
    </cfRule>
  </conditionalFormatting>
  <conditionalFormatting sqref="A110:S110 Y110:AF110 U110:V110 AH110:AM110">
    <cfRule type="expression" dxfId="3389" priority="165442">
      <formula>$P110:$P778="INFERIOR A 120 DIAS"</formula>
    </cfRule>
  </conditionalFormatting>
  <conditionalFormatting sqref="A111:S111 Y111:AF111 U111:V111 AH111:AM111">
    <cfRule type="expression" dxfId="3388" priority="165443">
      <formula>$P111:$P778="INFERIOR A 120 DIAS"</formula>
    </cfRule>
  </conditionalFormatting>
  <conditionalFormatting sqref="A113:S113 Y113:AF113 U113:V113 AH113:AM113">
    <cfRule type="expression" dxfId="3387" priority="165445">
      <formula>$P113:$P778="INFERIOR A 120 DIAS"</formula>
    </cfRule>
  </conditionalFormatting>
  <conditionalFormatting sqref="A114:S114 Y114:AF114 U114:V114 AH114:AM114">
    <cfRule type="expression" dxfId="3386" priority="165446">
      <formula>$P114:$P778="INFERIOR A 120 DIAS"</formula>
    </cfRule>
  </conditionalFormatting>
  <conditionalFormatting sqref="A115:S115 Y115:AF115 U115:V115 AH115:AM115">
    <cfRule type="expression" dxfId="3385" priority="165447">
      <formula>$P115:$P778="INFERIOR A 120 DIAS"</formula>
    </cfRule>
  </conditionalFormatting>
  <conditionalFormatting sqref="A116:S116 Y116:AF116 U116:V116 AH116:AM116">
    <cfRule type="expression" dxfId="3384" priority="165448">
      <formula>$P116:$P778="INFERIOR A 120 DIAS"</formula>
    </cfRule>
  </conditionalFormatting>
  <conditionalFormatting sqref="A117:S117 Z117:AF117 V117 AH117:AM117">
    <cfRule type="expression" dxfId="3383" priority="165449">
      <formula>$P117:$P778="INFERIOR A 120 DIAS"</formula>
    </cfRule>
  </conditionalFormatting>
  <conditionalFormatting sqref="A118:S118 Y118:AF118 U118:V118 AH118:AM118">
    <cfRule type="expression" dxfId="3382" priority="165450">
      <formula>$P118:$P778="INFERIOR A 120 DIAS"</formula>
    </cfRule>
  </conditionalFormatting>
  <conditionalFormatting sqref="A119:S119 V119 Y119:AF119 AH119:AM119">
    <cfRule type="expression" dxfId="3381" priority="165451">
      <formula>$P119:$P778="INFERIOR A 120 DIAS"</formula>
    </cfRule>
  </conditionalFormatting>
  <conditionalFormatting sqref="A120:S120 Y120:AF120 U120:V120 AH120:AM120">
    <cfRule type="expression" dxfId="3380" priority="165452">
      <formula>$P120:$P778="INFERIOR A 120 DIAS"</formula>
    </cfRule>
  </conditionalFormatting>
  <conditionalFormatting sqref="A121:S121 Y121:AF121 U121:V121 AH121:AM121">
    <cfRule type="expression" dxfId="3379" priority="165453">
      <formula>$P121:$P778="INFERIOR A 120 DIAS"</formula>
    </cfRule>
  </conditionalFormatting>
  <conditionalFormatting sqref="A122:S122 V122 Y122:AF122 AH122:AM122">
    <cfRule type="expression" dxfId="3378" priority="165454">
      <formula>$P122:$P778="INFERIOR A 120 DIAS"</formula>
    </cfRule>
  </conditionalFormatting>
  <conditionalFormatting sqref="A123:S123 V123 Y123:AF123 AH123:AM123">
    <cfRule type="expression" dxfId="3377" priority="165455">
      <formula>$P123:$P778="INFERIOR A 120 DIAS"</formula>
    </cfRule>
  </conditionalFormatting>
  <conditionalFormatting sqref="A124:S124 Y124:AF124 U124:V124 AH124:AM124">
    <cfRule type="expression" dxfId="3376" priority="165456">
      <formula>$P124:$P778="INFERIOR A 120 DIAS"</formula>
    </cfRule>
  </conditionalFormatting>
  <conditionalFormatting sqref="A125:S125 Y125:AF125 U125:V125 AH125:AM125">
    <cfRule type="expression" dxfId="3375" priority="165457">
      <formula>$P125:$P778="INFERIOR A 120 DIAS"</formula>
    </cfRule>
  </conditionalFormatting>
  <conditionalFormatting sqref="A126:S126 Y126:AF126 U126:V126 AH126:AM126">
    <cfRule type="expression" dxfId="3374" priority="165458">
      <formula>$P126:$P778="INFERIOR A 120 DIAS"</formula>
    </cfRule>
  </conditionalFormatting>
  <conditionalFormatting sqref="A127:S127 V127 Y127:AF127 AH127:AM127">
    <cfRule type="expression" dxfId="3373" priority="165459">
      <formula>$P127:$P778="INFERIOR A 120 DIAS"</formula>
    </cfRule>
  </conditionalFormatting>
  <conditionalFormatting sqref="A128:S128 Y128:AF128 U128:V128 AH128:AM128">
    <cfRule type="expression" dxfId="3372" priority="165460">
      <formula>$P128:$P778="INFERIOR A 120 DIAS"</formula>
    </cfRule>
  </conditionalFormatting>
  <conditionalFormatting sqref="A129:S129 V129 Y129:AF129 AH129:AM129">
    <cfRule type="expression" dxfId="3371" priority="165461">
      <formula>$P129:$P778="INFERIOR A 120 DIAS"</formula>
    </cfRule>
  </conditionalFormatting>
  <conditionalFormatting sqref="A130:S130 V130 Y130:AF130 AH130:AM130">
    <cfRule type="expression" dxfId="3370" priority="165462">
      <formula>$P130:$P778="INFERIOR A 120 DIAS"</formula>
    </cfRule>
  </conditionalFormatting>
  <conditionalFormatting sqref="A131:S131 V131 Y131:AF131 AH131:AM131">
    <cfRule type="expression" dxfId="3369" priority="165463">
      <formula>$P131:$P778="INFERIOR A 120 DIAS"</formula>
    </cfRule>
  </conditionalFormatting>
  <conditionalFormatting sqref="A132:S132 V132 Y132:AF132 AH132:AM132">
    <cfRule type="expression" dxfId="3368" priority="165464">
      <formula>$P132:$P778="INFERIOR A 120 DIAS"</formula>
    </cfRule>
  </conditionalFormatting>
  <conditionalFormatting sqref="A133:S133 V133 Y133:AF133 AH133:AM133">
    <cfRule type="expression" dxfId="3367" priority="165465">
      <formula>$P133:$P778="INFERIOR A 120 DIAS"</formula>
    </cfRule>
  </conditionalFormatting>
  <conditionalFormatting sqref="A134:S134 V134 Y134:AF134 AH134:AM134">
    <cfRule type="expression" dxfId="3366" priority="165466">
      <formula>$P134:$P778="INFERIOR A 120 DIAS"</formula>
    </cfRule>
  </conditionalFormatting>
  <conditionalFormatting sqref="A135:S135 V135 Y135:AF135 AH135:AM135">
    <cfRule type="expression" dxfId="3365" priority="165468">
      <formula>$P135:$P778="INFERIOR A 120 DIAS"</formula>
    </cfRule>
  </conditionalFormatting>
  <conditionalFormatting sqref="A136:S136 V136 Y136:AF136 AH136:AM136">
    <cfRule type="expression" dxfId="3364" priority="165469">
      <formula>$P136:$P778="INFERIOR A 120 DIAS"</formula>
    </cfRule>
  </conditionalFormatting>
  <conditionalFormatting sqref="A137:S137 V137 Y137:AF137 AH137:AM137">
    <cfRule type="expression" dxfId="3363" priority="165470">
      <formula>$P137:$P778="INFERIOR A 120 DIAS"</formula>
    </cfRule>
  </conditionalFormatting>
  <conditionalFormatting sqref="A138:S138 V138 Y138:AF138 AH138:AM138">
    <cfRule type="expression" dxfId="3362" priority="165471">
      <formula>$P138:$P778="INFERIOR A 120 DIAS"</formula>
    </cfRule>
  </conditionalFormatting>
  <conditionalFormatting sqref="A139:S139 V139 Y139:AF139 AH139:AM139">
    <cfRule type="expression" dxfId="3361" priority="165472">
      <formula>$P139:$P778="INFERIOR A 120 DIAS"</formula>
    </cfRule>
  </conditionalFormatting>
  <conditionalFormatting sqref="A140:S140 V140 Y140:AF140 AH140:AM140">
    <cfRule type="expression" dxfId="3360" priority="165473">
      <formula>$P140:$P778="INFERIOR A 120 DIAS"</formula>
    </cfRule>
  </conditionalFormatting>
  <conditionalFormatting sqref="A141:S141 V141 Y141:AF141 AH141:AM141">
    <cfRule type="expression" dxfId="3359" priority="165474">
      <formula>$P141:$P778="INFERIOR A 120 DIAS"</formula>
    </cfRule>
  </conditionalFormatting>
  <conditionalFormatting sqref="A142:S142 V142 Y142:AF142 AH142:AM142">
    <cfRule type="expression" dxfId="3358" priority="165475">
      <formula>$P142:$P778="INFERIOR A 120 DIAS"</formula>
    </cfRule>
  </conditionalFormatting>
  <conditionalFormatting sqref="A143:S143 V143 Y143:AF143 AH143:AM143">
    <cfRule type="expression" dxfId="3357" priority="165476">
      <formula>$P143:$P778="INFERIOR A 120 DIAS"</formula>
    </cfRule>
  </conditionalFormatting>
  <conditionalFormatting sqref="A144:S144 V144 Y144:AF144 AH144:AM144">
    <cfRule type="expression" dxfId="3356" priority="165477">
      <formula>$P144:$P778="INFERIOR A 120 DIAS"</formula>
    </cfRule>
  </conditionalFormatting>
  <conditionalFormatting sqref="A145:S145 Y145:AF145 U145:V145 AH145:AM145">
    <cfRule type="expression" dxfId="3355" priority="165478">
      <formula>$P145:$P778="INFERIOR A 120 DIAS"</formula>
    </cfRule>
  </conditionalFormatting>
  <conditionalFormatting sqref="A146:S146 Y146:AF146 U146:V146 AH146:AM146">
    <cfRule type="expression" dxfId="3354" priority="165479">
      <formula>$P146:$P778="INFERIOR A 120 DIAS"</formula>
    </cfRule>
  </conditionalFormatting>
  <conditionalFormatting sqref="A147:S147 V147 Y147:AF147 AH147:AM147">
    <cfRule type="expression" dxfId="3353" priority="165480">
      <formula>$P147:$P778="INFERIOR A 120 DIAS"</formula>
    </cfRule>
  </conditionalFormatting>
  <conditionalFormatting sqref="A148:S148 V148 Y148:AF148 AH148:AM148">
    <cfRule type="expression" dxfId="3352" priority="165481">
      <formula>$P148:$P778="INFERIOR A 120 DIAS"</formula>
    </cfRule>
  </conditionalFormatting>
  <conditionalFormatting sqref="A149:S149 V149 Y149:AF149 AH149:AM149">
    <cfRule type="expression" dxfId="3351" priority="165482">
      <formula>$P149:$P778="INFERIOR A 120 DIAS"</formula>
    </cfRule>
  </conditionalFormatting>
  <conditionalFormatting sqref="A150:S150 V150 Y150:AF150 AH150:AM150">
    <cfRule type="expression" dxfId="3350" priority="165483">
      <formula>$P150:$P778="INFERIOR A 120 DIAS"</formula>
    </cfRule>
  </conditionalFormatting>
  <conditionalFormatting sqref="A151:S151 V151 Y151:AF151 AH151:AM151">
    <cfRule type="expression" dxfId="3349" priority="165484">
      <formula>$P151:$P778="INFERIOR A 120 DIAS"</formula>
    </cfRule>
  </conditionalFormatting>
  <conditionalFormatting sqref="A152:S152 V152 Y152:AF152 AH152:AM152">
    <cfRule type="expression" dxfId="3348" priority="165485">
      <formula>$P152:$P778="INFERIOR A 120 DIAS"</formula>
    </cfRule>
  </conditionalFormatting>
  <conditionalFormatting sqref="A153:S153 Y153:AF153 U153:V153 AH153:AM153">
    <cfRule type="expression" dxfId="3347" priority="165486">
      <formula>$P153:$P778="INFERIOR A 120 DIAS"</formula>
    </cfRule>
  </conditionalFormatting>
  <conditionalFormatting sqref="A154:S154 Y154:AF154 U154:V154 AH154:AM154">
    <cfRule type="expression" dxfId="3346" priority="165487">
      <formula>$P154:$P778="INFERIOR A 120 DIAS"</formula>
    </cfRule>
  </conditionalFormatting>
  <conditionalFormatting sqref="A155:S155 V155 Y155:AF155 AH155:AM155">
    <cfRule type="expression" dxfId="3345" priority="165488">
      <formula>$P155:$P778="INFERIOR A 120 DIAS"</formula>
    </cfRule>
  </conditionalFormatting>
  <conditionalFormatting sqref="A156:S156 Y156:AF156 U156:V156 AH156:AM156">
    <cfRule type="expression" dxfId="3344" priority="165489">
      <formula>$P156:$P778="INFERIOR A 120 DIAS"</formula>
    </cfRule>
  </conditionalFormatting>
  <conditionalFormatting sqref="A157:S157 Y157:AF157 U157:V157 AH157:AM157">
    <cfRule type="expression" dxfId="3343" priority="165490">
      <formula>$P157:$P778="INFERIOR A 120 DIAS"</formula>
    </cfRule>
  </conditionalFormatting>
  <conditionalFormatting sqref="A158:S158 V158 Y158:AF158 AH158:AM158">
    <cfRule type="expression" dxfId="3342" priority="165491">
      <formula>$P158:$P778="INFERIOR A 120 DIAS"</formula>
    </cfRule>
  </conditionalFormatting>
  <conditionalFormatting sqref="A109:S109 Y109:AF109 U109:V109 AH109:AM109">
    <cfRule type="expression" dxfId="3341" priority="165492">
      <formula>$P109:$P778="INFERIOR A 120 DIAS"</formula>
    </cfRule>
  </conditionalFormatting>
  <conditionalFormatting sqref="A3:S3 U3:W3 Y3:AF3 W82:X82 W2:W82 AH3:AM3 T115:T857 AG115:AG888">
    <cfRule type="expression" dxfId="3340" priority="165591">
      <formula>$P2:$P777="INFERIOR A 120 DIAS"</formula>
    </cfRule>
  </conditionalFormatting>
  <conditionalFormatting sqref="A2:AM2 W3:X81 T3:T114 AG3:AG114">
    <cfRule type="expression" dxfId="3339" priority="165594">
      <formula>$P2:$P778="INFERIOR A 120 DIAS"</formula>
    </cfRule>
  </conditionalFormatting>
  <conditionalFormatting sqref="A10:S10 U10:W10 Y10:AF10 AH10:AM10 U250:U251 U122:U123">
    <cfRule type="expression" dxfId="3338" priority="165602">
      <formula>$P10:$P778="INFERIOR A 120 DIAS"</formula>
    </cfRule>
  </conditionalFormatting>
  <conditionalFormatting sqref="A4:S4 U4:W4 Y4:AF4 AH4:AM4 W83:X116">
    <cfRule type="expression" dxfId="3337" priority="165603">
      <formula>$P4:$P778="INFERIOR A 120 DIAS"</formula>
    </cfRule>
  </conditionalFormatting>
  <conditionalFormatting sqref="A5:S5 U5:W5 Y5:AF5 AH5:AM5 W782:X855 W706:W781 W117:X705 W84:W117">
    <cfRule type="expression" dxfId="3336" priority="165604">
      <formula>$P5:$P778="INFERIOR A 120 DIAS"</formula>
    </cfRule>
  </conditionalFormatting>
  <conditionalFormatting sqref="A6:S6 U6:W6 Y6:AF6 AH6:AM6 U559:U560 W118:W857 U119">
    <cfRule type="expression" dxfId="3335" priority="165605">
      <formula>$P6:$P778="INFERIOR A 120 DIAS"</formula>
    </cfRule>
  </conditionalFormatting>
  <conditionalFormatting sqref="A7:S7 U7:W7 Y7:AF7 AH7:AM7">
    <cfRule type="expression" dxfId="3334" priority="165606">
      <formula>$P7:$P778="INFERIOR A 120 DIAS"</formula>
    </cfRule>
  </conditionalFormatting>
  <conditionalFormatting sqref="A8:S8 U8:W8 Y8:AF8 U87 AH8:AM8">
    <cfRule type="expression" dxfId="3333" priority="165607">
      <formula>$P8:$P778="INFERIOR A 120 DIAS"</formula>
    </cfRule>
  </conditionalFormatting>
  <conditionalFormatting sqref="A9:S9 U9:W9 Y9:AF9 U88 AH9:AM9">
    <cfRule type="expression" dxfId="3332" priority="165608">
      <formula>$P9:$P778="INFERIOR A 120 DIAS"</formula>
    </cfRule>
  </conditionalFormatting>
  <conditionalFormatting sqref="A66:S66 AP66:AR66 V66 Y66:AF66 AH66:AN66">
    <cfRule type="expression" dxfId="3331" priority="165901">
      <formula>$P66:$P778="INFERIOR A 60 DIAS"</formula>
    </cfRule>
    <cfRule type="expression" dxfId="3330" priority="165902">
      <formula>$P66:$P778="INFERIOR A 90 DIAS"</formula>
    </cfRule>
    <cfRule type="expression" dxfId="3329" priority="165903">
      <formula>$P66:$P778="EXPIRADO"</formula>
    </cfRule>
    <cfRule type="expression" dxfId="3328" priority="165904">
      <formula>$P66:$P778="INFERIOR A 30 DIAS"</formula>
    </cfRule>
  </conditionalFormatting>
  <conditionalFormatting sqref="A63:S63 AP63:AR63 V63 Y63:AF63 AH63:AN63">
    <cfRule type="expression" dxfId="3327" priority="165905">
      <formula>$P63:$P778="INFERIOR A 60 DIAS"</formula>
    </cfRule>
    <cfRule type="expression" dxfId="3326" priority="165906">
      <formula>$P63:$P778="INFERIOR A 90 DIAS"</formula>
    </cfRule>
    <cfRule type="expression" dxfId="3325" priority="165907">
      <formula>$P63:$P778="EXPIRADO"</formula>
    </cfRule>
    <cfRule type="expression" dxfId="3324" priority="165908">
      <formula>$P63:$P778="INFERIOR A 30 DIAS"</formula>
    </cfRule>
  </conditionalFormatting>
  <conditionalFormatting sqref="A64:S64 V64 Y64:AF64 AP64:AR64 AH64:AN64">
    <cfRule type="expression" dxfId="3323" priority="165909">
      <formula>$P64:$P778="INFERIOR A 60 DIAS"</formula>
    </cfRule>
    <cfRule type="expression" dxfId="3322" priority="165910">
      <formula>$P64:$P778="INFERIOR A 90 DIAS"</formula>
    </cfRule>
    <cfRule type="expression" dxfId="3321" priority="165911">
      <formula>$P64:$P778="EXPIRADO"</formula>
    </cfRule>
    <cfRule type="expression" dxfId="3320" priority="165912">
      <formula>$P64:$P778="INFERIOR A 30 DIAS"</formula>
    </cfRule>
  </conditionalFormatting>
  <conditionalFormatting sqref="A65:S65 V65 Y65:AF65 AP65:AR65 AH65:AN65">
    <cfRule type="expression" dxfId="3319" priority="165913">
      <formula>$P65:$P778="INFERIOR A 60 DIAS"</formula>
    </cfRule>
    <cfRule type="expression" dxfId="3318" priority="165914">
      <formula>$P65:$P778="INFERIOR A 90 DIAS"</formula>
    </cfRule>
    <cfRule type="expression" dxfId="3317" priority="165915">
      <formula>$P65:$P778="EXPIRADO"</formula>
    </cfRule>
    <cfRule type="expression" dxfId="3316" priority="165916">
      <formula>$P65:$P778="INFERIOR A 30 DIAS"</formula>
    </cfRule>
  </conditionalFormatting>
  <conditionalFormatting sqref="A72:S72 Y72:AF72 U72:V72 AH72:AR72">
    <cfRule type="expression" dxfId="3315" priority="165929">
      <formula>$P72:$P778="INFERIOR A 60 DIAS"</formula>
    </cfRule>
    <cfRule type="expression" dxfId="3314" priority="165930">
      <formula>$P72:$P778="INFERIOR A 90 DIAS"</formula>
    </cfRule>
    <cfRule type="expression" dxfId="3313" priority="165931">
      <formula>$P72:$P778="EXPIRADO"</formula>
    </cfRule>
    <cfRule type="expression" dxfId="3312" priority="165932">
      <formula>$P72:$P778="INFERIOR A 30 DIAS"</formula>
    </cfRule>
  </conditionalFormatting>
  <conditionalFormatting sqref="A74:S74 AP74:AR74 V74 Y74:AF74 AH74:AN74">
    <cfRule type="expression" dxfId="3311" priority="165937">
      <formula>$P74:$P778="INFERIOR A 60 DIAS"</formula>
    </cfRule>
    <cfRule type="expression" dxfId="3310" priority="165938">
      <formula>$P74:$P778="INFERIOR A 90 DIAS"</formula>
    </cfRule>
    <cfRule type="expression" dxfId="3309" priority="165939">
      <formula>$P74:$P778="EXPIRADO"</formula>
    </cfRule>
    <cfRule type="expression" dxfId="3308" priority="165940">
      <formula>$P74:$P778="INFERIOR A 30 DIAS"</formula>
    </cfRule>
  </conditionalFormatting>
  <conditionalFormatting sqref="A77:S77 AP77:AR77 V77 Y77:AF77 AH77:AN77">
    <cfRule type="expression" dxfId="3307" priority="165941">
      <formula>$P77:$P778="INFERIOR A 60 DIAS"</formula>
    </cfRule>
    <cfRule type="expression" dxfId="3306" priority="165942">
      <formula>$P77:$P778="INFERIOR A 90 DIAS"</formula>
    </cfRule>
    <cfRule type="expression" dxfId="3305" priority="165943">
      <formula>$P77:$P778="EXPIRADO"</formula>
    </cfRule>
    <cfRule type="expression" dxfId="3304" priority="165944">
      <formula>$P77:$P778="INFERIOR A 30 DIAS"</formula>
    </cfRule>
  </conditionalFormatting>
  <conditionalFormatting sqref="A83:S83 Y83:AF83 U83:V83 P84 AH83:AR83">
    <cfRule type="expression" dxfId="3303" priority="165945">
      <formula>$P83:$P778="INFERIOR A 60 DIAS"</formula>
    </cfRule>
    <cfRule type="expression" dxfId="3302" priority="165946">
      <formula>$P83:$P778="INFERIOR A 90 DIAS"</formula>
    </cfRule>
    <cfRule type="expression" dxfId="3301" priority="165947">
      <formula>$P83:$P778="EXPIRADO"</formula>
    </cfRule>
    <cfRule type="expression" dxfId="3300" priority="165948">
      <formula>$P83:$P778="INFERIOR A 30 DIAS"</formula>
    </cfRule>
  </conditionalFormatting>
  <conditionalFormatting sqref="A82:S82 AP82:AR82 V82 Y82:AF82 AH82:AN82">
    <cfRule type="expression" dxfId="3299" priority="165949">
      <formula>$P82:$P778="INFERIOR A 60 DIAS"</formula>
    </cfRule>
    <cfRule type="expression" dxfId="3298" priority="165950">
      <formula>$P82:$P778="INFERIOR A 90 DIAS"</formula>
    </cfRule>
    <cfRule type="expression" dxfId="3297" priority="165951">
      <formula>$P82:$P778="EXPIRADO"</formula>
    </cfRule>
    <cfRule type="expression" dxfId="3296" priority="165952">
      <formula>$P82:$P778="INFERIOR A 30 DIAS"</formula>
    </cfRule>
  </conditionalFormatting>
  <conditionalFormatting sqref="A87:S87 V87 Y87:AF87 AH87:AR87">
    <cfRule type="expression" dxfId="3295" priority="165957">
      <formula>$P87:$P778="INFERIOR A 60 DIAS"</formula>
    </cfRule>
    <cfRule type="expression" dxfId="3294" priority="165958">
      <formula>$P87:$P778="INFERIOR A 90 DIAS"</formula>
    </cfRule>
    <cfRule type="expression" dxfId="3293" priority="165959">
      <formula>$P87:$P778="EXPIRADO"</formula>
    </cfRule>
    <cfRule type="expression" dxfId="3292" priority="165960">
      <formula>$P87:$P778="INFERIOR A 30 DIAS"</formula>
    </cfRule>
  </conditionalFormatting>
  <conditionalFormatting sqref="A86:S86 V86 Y86:AF86 AH86:AR86 U278 U322 U400 U481 U501 U594">
    <cfRule type="expression" dxfId="3291" priority="165961">
      <formula>$P86:$P778="INFERIOR A 60 DIAS"</formula>
    </cfRule>
    <cfRule type="expression" dxfId="3290" priority="165962">
      <formula>$P86:$P778="INFERIOR A 90 DIAS"</formula>
    </cfRule>
    <cfRule type="expression" dxfId="3289" priority="165963">
      <formula>$P86:$P778="EXPIRADO"</formula>
    </cfRule>
    <cfRule type="expression" dxfId="3288" priority="165964">
      <formula>$P86:$P778="INFERIOR A 30 DIAS"</formula>
    </cfRule>
  </conditionalFormatting>
  <conditionalFormatting sqref="A84:S84 Y84:AF84 U84:V84 AH84:AR84">
    <cfRule type="expression" dxfId="3287" priority="165965">
      <formula>$P84:$P778="INFERIOR A 60 DIAS"</formula>
    </cfRule>
    <cfRule type="expression" dxfId="3286" priority="165966">
      <formula>$P84:$P778="INFERIOR A 90 DIAS"</formula>
    </cfRule>
    <cfRule type="expression" dxfId="3285" priority="165967">
      <formula>$P84:$P778="EXPIRADO"</formula>
    </cfRule>
    <cfRule type="expression" dxfId="3284" priority="165968">
      <formula>$P84:$P778="INFERIOR A 30 DIAS"</formula>
    </cfRule>
  </conditionalFormatting>
  <conditionalFormatting sqref="A85:S85 V85 Y85:AF85 AH85:AR85">
    <cfRule type="expression" dxfId="3283" priority="165969">
      <formula>$P85:$P778="INFERIOR A 60 DIAS"</formula>
    </cfRule>
    <cfRule type="expression" dxfId="3282" priority="165970">
      <formula>$P85:$P778="INFERIOR A 90 DIAS"</formula>
    </cfRule>
    <cfRule type="expression" dxfId="3281" priority="165971">
      <formula>$P85:$P778="EXPIRADO"</formula>
    </cfRule>
    <cfRule type="expression" dxfId="3280" priority="165972">
      <formula>$P85:$P778="INFERIOR A 30 DIAS"</formula>
    </cfRule>
  </conditionalFormatting>
  <conditionalFormatting sqref="A100:S100 AP100:AR100 Y100:AF100 U100:V100 AH100:AN100">
    <cfRule type="expression" dxfId="3279" priority="165977">
      <formula>$P100:$P778="INFERIOR A 60 DIAS"</formula>
    </cfRule>
    <cfRule type="expression" dxfId="3278" priority="165978">
      <formula>$P100:$P778="INFERIOR A 90 DIAS"</formula>
    </cfRule>
    <cfRule type="expression" dxfId="3277" priority="165979">
      <formula>$P100:$P778="EXPIRADO"</formula>
    </cfRule>
    <cfRule type="expression" dxfId="3276" priority="165980">
      <formula>$P100:$P778="INFERIOR A 30 DIAS"</formula>
    </cfRule>
  </conditionalFormatting>
  <conditionalFormatting sqref="A68:S68 V68 Y68:AF68 AP68:AR68 AH68:AN68">
    <cfRule type="expression" dxfId="3275" priority="165981">
      <formula>$P68:$P778="INFERIOR A 60 DIAS"</formula>
    </cfRule>
    <cfRule type="expression" dxfId="3274" priority="165982">
      <formula>$P68:$P778="INFERIOR A 90 DIAS"</formula>
    </cfRule>
    <cfRule type="expression" dxfId="3273" priority="165983">
      <formula>$P68:$P778="EXPIRADO"</formula>
    </cfRule>
    <cfRule type="expression" dxfId="3272" priority="165984">
      <formula>$P68:$P778="INFERIOR A 30 DIAS"</formula>
    </cfRule>
  </conditionalFormatting>
  <conditionalFormatting sqref="A67:S67 AP67:AR67 V67 Y67:AF67 AH67:AN67">
    <cfRule type="expression" dxfId="3271" priority="165985">
      <formula>$P67:$P778="INFERIOR A 60 DIAS"</formula>
    </cfRule>
    <cfRule type="expression" dxfId="3270" priority="165986">
      <formula>$P67:$P778="INFERIOR A 90 DIAS"</formula>
    </cfRule>
    <cfRule type="expression" dxfId="3269" priority="165987">
      <formula>$P67:$P778="EXPIRADO"</formula>
    </cfRule>
    <cfRule type="expression" dxfId="3268" priority="165988">
      <formula>$P67:$P778="INFERIOR A 30 DIAS"</formula>
    </cfRule>
  </conditionalFormatting>
  <conditionalFormatting sqref="A91:S91 AP91:AR91 Y91:AF91 U91:V91 AH91:AN91">
    <cfRule type="expression" dxfId="3267" priority="165993">
      <formula>$P91:$P778="INFERIOR A 60 DIAS"</formula>
    </cfRule>
    <cfRule type="expression" dxfId="3266" priority="165994">
      <formula>$P91:$P778="INFERIOR A 90 DIAS"</formula>
    </cfRule>
    <cfRule type="expression" dxfId="3265" priority="165995">
      <formula>$P91:$P778="EXPIRADO"</formula>
    </cfRule>
    <cfRule type="expression" dxfId="3264" priority="165996">
      <formula>$P91:$P778="INFERIOR A 30 DIAS"</formula>
    </cfRule>
  </conditionalFormatting>
  <conditionalFormatting sqref="A94:S94 AP94:AR94 Y94:AF94 U94:V94 AH94:AN94">
    <cfRule type="expression" dxfId="3263" priority="165997">
      <formula>$P94:$P778="INFERIOR A 60 DIAS"</formula>
    </cfRule>
    <cfRule type="expression" dxfId="3262" priority="165998">
      <formula>$P94:$P778="INFERIOR A 90 DIAS"</formula>
    </cfRule>
    <cfRule type="expression" dxfId="3261" priority="165999">
      <formula>$P94:$P778="EXPIRADO"</formula>
    </cfRule>
    <cfRule type="expression" dxfId="3260" priority="166000">
      <formula>$P94:$P778="INFERIOR A 30 DIAS"</formula>
    </cfRule>
  </conditionalFormatting>
  <conditionalFormatting sqref="A92:S92 AP92:AR92 Y92:AF92 U92:V92 AH92:AN92">
    <cfRule type="expression" dxfId="3259" priority="166001">
      <formula>$P92:$P778="INFERIOR A 60 DIAS"</formula>
    </cfRule>
    <cfRule type="expression" dxfId="3258" priority="166002">
      <formula>$P92:$P778="INFERIOR A 90 DIAS"</formula>
    </cfRule>
    <cfRule type="expression" dxfId="3257" priority="166003">
      <formula>$P92:$P778="EXPIRADO"</formula>
    </cfRule>
    <cfRule type="expression" dxfId="3256" priority="166004">
      <formula>$P92:$P778="INFERIOR A 30 DIAS"</formula>
    </cfRule>
  </conditionalFormatting>
  <conditionalFormatting sqref="A93:S93 AP93:AR93 Y93:AF93 U93:V93 AH93:AN93">
    <cfRule type="expression" dxfId="3255" priority="166005">
      <formula>$P93:$P778="INFERIOR A 60 DIAS"</formula>
    </cfRule>
    <cfRule type="expression" dxfId="3254" priority="166006">
      <formula>$P93:$P778="INFERIOR A 90 DIAS"</formula>
    </cfRule>
    <cfRule type="expression" dxfId="3253" priority="166007">
      <formula>$P93:$P778="EXPIRADO"</formula>
    </cfRule>
    <cfRule type="expression" dxfId="3252" priority="166008">
      <formula>$P93:$P778="INFERIOR A 30 DIAS"</formula>
    </cfRule>
  </conditionalFormatting>
  <conditionalFormatting sqref="A99:S99 AP99:AR99 V99 Y99:AF99 AH99:AN99">
    <cfRule type="expression" dxfId="3251" priority="166009">
      <formula>$P99:$P778="INFERIOR A 60 DIAS"</formula>
    </cfRule>
    <cfRule type="expression" dxfId="3250" priority="166010">
      <formula>$P99:$P778="INFERIOR A 90 DIAS"</formula>
    </cfRule>
    <cfRule type="expression" dxfId="3249" priority="166011">
      <formula>$P99:$P778="EXPIRADO"</formula>
    </cfRule>
    <cfRule type="expression" dxfId="3248" priority="166012">
      <formula>$P99:$P778="INFERIOR A 30 DIAS"</formula>
    </cfRule>
  </conditionalFormatting>
  <conditionalFormatting sqref="A98:S98 AP98:AR98 Y98:AF98 U98:V98 AH98:AN98">
    <cfRule type="expression" dxfId="3247" priority="166013">
      <formula>$P98:$P778="INFERIOR A 60 DIAS"</formula>
    </cfRule>
    <cfRule type="expression" dxfId="3246" priority="166014">
      <formula>$P98:$P778="INFERIOR A 90 DIAS"</formula>
    </cfRule>
    <cfRule type="expression" dxfId="3245" priority="166015">
      <formula>$P98:$P778="EXPIRADO"</formula>
    </cfRule>
    <cfRule type="expression" dxfId="3244" priority="166016">
      <formula>$P98:$P778="INFERIOR A 30 DIAS"</formula>
    </cfRule>
  </conditionalFormatting>
  <conditionalFormatting sqref="A148:S148 AP148:AR148 V148 Y148:AF148 AH148:AN148">
    <cfRule type="expression" dxfId="3243" priority="166021">
      <formula>$P148:$P778="INFERIOR A 60 DIAS"</formula>
    </cfRule>
    <cfRule type="expression" dxfId="3242" priority="166022">
      <formula>$P148:$P778="INFERIOR A 90 DIAS"</formula>
    </cfRule>
    <cfRule type="expression" dxfId="3241" priority="166023">
      <formula>$P148:$P778="EXPIRADO"</formula>
    </cfRule>
    <cfRule type="expression" dxfId="3240" priority="166024">
      <formula>$P148:$P778="INFERIOR A 30 DIAS"</formula>
    </cfRule>
  </conditionalFormatting>
  <conditionalFormatting sqref="A71:S71 V71 Y71:AF71 AH71:AR71">
    <cfRule type="expression" dxfId="3239" priority="166041">
      <formula>$P71:$P778="INFERIOR A 60 DIAS"</formula>
    </cfRule>
    <cfRule type="expression" dxfId="3238" priority="166042">
      <formula>$P71:$P778="INFERIOR A 90 DIAS"</formula>
    </cfRule>
    <cfRule type="expression" dxfId="3237" priority="166043">
      <formula>$P71:$P778="EXPIRADO"</formula>
    </cfRule>
    <cfRule type="expression" dxfId="3236" priority="166044">
      <formula>$P71:$P778="INFERIOR A 30 DIAS"</formula>
    </cfRule>
  </conditionalFormatting>
  <conditionalFormatting sqref="A70:S70 V70 Y70:AF70 AH70:AR70">
    <cfRule type="expression" dxfId="3235" priority="166045">
      <formula>$P70:$P778="INFERIOR A 60 DIAS"</formula>
    </cfRule>
    <cfRule type="expression" dxfId="3234" priority="166046">
      <formula>$P70:$P778="INFERIOR A 90 DIAS"</formula>
    </cfRule>
    <cfRule type="expression" dxfId="3233" priority="166047">
      <formula>$P70:$P778="EXPIRADO"</formula>
    </cfRule>
    <cfRule type="expression" dxfId="3232" priority="166048">
      <formula>$P70:$P778="INFERIOR A 30 DIAS"</formula>
    </cfRule>
  </conditionalFormatting>
  <conditionalFormatting sqref="A69:S69 Y69:AF69 U69:V69 AH69:AR69">
    <cfRule type="expression" dxfId="3231" priority="166049">
      <formula>$P69:$P778="INFERIOR A 60 DIAS"</formula>
    </cfRule>
    <cfRule type="expression" dxfId="3230" priority="166050">
      <formula>$P69:$P778="INFERIOR A 90 DIAS"</formula>
    </cfRule>
    <cfRule type="expression" dxfId="3229" priority="166051">
      <formula>$P69:$P778="EXPIRADO"</formula>
    </cfRule>
    <cfRule type="expression" dxfId="3228" priority="166052">
      <formula>$P69:$P778="INFERIOR A 30 DIAS"</formula>
    </cfRule>
  </conditionalFormatting>
  <conditionalFormatting sqref="A75:S75 AP75:AR75 V75 Y75:AF75 AH75:AN75">
    <cfRule type="expression" dxfId="3227" priority="166057">
      <formula>$P75:$P778="INFERIOR A 60 DIAS"</formula>
    </cfRule>
    <cfRule type="expression" dxfId="3226" priority="166058">
      <formula>$P75:$P778="INFERIOR A 90 DIAS"</formula>
    </cfRule>
    <cfRule type="expression" dxfId="3225" priority="166059">
      <formula>$P75:$P778="EXPIRADO"</formula>
    </cfRule>
    <cfRule type="expression" dxfId="3224" priority="166060">
      <formula>$P75:$P778="INFERIOR A 30 DIAS"</formula>
    </cfRule>
  </conditionalFormatting>
  <conditionalFormatting sqref="A90:S90 AP90:AR90 V90 Y90:AF90 AH90:AN90">
    <cfRule type="expression" dxfId="3223" priority="166077">
      <formula>$P90:$P778="INFERIOR A 60 DIAS"</formula>
    </cfRule>
    <cfRule type="expression" dxfId="3222" priority="166078">
      <formula>$P90:$P778="INFERIOR A 90 DIAS"</formula>
    </cfRule>
    <cfRule type="expression" dxfId="3221" priority="166079">
      <formula>$P90:$P778="EXPIRADO"</formula>
    </cfRule>
    <cfRule type="expression" dxfId="3220" priority="166080">
      <formula>$P90:$P778="INFERIOR A 30 DIAS"</formula>
    </cfRule>
  </conditionalFormatting>
  <conditionalFormatting sqref="A88:S88 V88 Y88:AF88 AH88:AR88">
    <cfRule type="expression" dxfId="3219" priority="166081">
      <formula>$P88:$P778="INFERIOR A 60 DIAS"</formula>
    </cfRule>
    <cfRule type="expression" dxfId="3218" priority="166082">
      <formula>$P88:$P778="INFERIOR A 90 DIAS"</formula>
    </cfRule>
    <cfRule type="expression" dxfId="3217" priority="166083">
      <formula>$P88:$P778="EXPIRADO"</formula>
    </cfRule>
    <cfRule type="expression" dxfId="3216" priority="166084">
      <formula>$P88:$P778="INFERIOR A 30 DIAS"</formula>
    </cfRule>
  </conditionalFormatting>
  <conditionalFormatting sqref="A89:S89 Y89:AF89 U89:V89 AH89:AR89">
    <cfRule type="expression" dxfId="3215" priority="166085">
      <formula>$P89:$P778="INFERIOR A 60 DIAS"</formula>
    </cfRule>
    <cfRule type="expression" dxfId="3214" priority="166086">
      <formula>$P89:$P778="INFERIOR A 90 DIAS"</formula>
    </cfRule>
    <cfRule type="expression" dxfId="3213" priority="166087">
      <formula>$P89:$P778="EXPIRADO"</formula>
    </cfRule>
    <cfRule type="expression" dxfId="3212" priority="166088">
      <formula>$P89:$P778="INFERIOR A 30 DIAS"</formula>
    </cfRule>
  </conditionalFormatting>
  <conditionalFormatting sqref="A97:S97 AP97:AR97 Y97:AF97 U97:V97 AH97:AN97">
    <cfRule type="expression" dxfId="3211" priority="166101">
      <formula>$P97:$P778="INFERIOR A 60 DIAS"</formula>
    </cfRule>
    <cfRule type="expression" dxfId="3210" priority="166102">
      <formula>$P97:$P778="INFERIOR A 90 DIAS"</formula>
    </cfRule>
    <cfRule type="expression" dxfId="3209" priority="166103">
      <formula>$P97:$P778="EXPIRADO"</formula>
    </cfRule>
    <cfRule type="expression" dxfId="3208" priority="166104">
      <formula>$P97:$P778="INFERIOR A 30 DIAS"</formula>
    </cfRule>
  </conditionalFormatting>
  <conditionalFormatting sqref="A96:S96 AP96:AR96 Y96:AF96 U96:V96 AH96:AN96">
    <cfRule type="expression" dxfId="3207" priority="166105">
      <formula>$P96:$P778="INFERIOR A 60 DIAS"</formula>
    </cfRule>
    <cfRule type="expression" dxfId="3206" priority="166106">
      <formula>$P96:$P778="INFERIOR A 90 DIAS"</formula>
    </cfRule>
    <cfRule type="expression" dxfId="3205" priority="166107">
      <formula>$P96:$P778="EXPIRADO"</formula>
    </cfRule>
    <cfRule type="expression" dxfId="3204" priority="166108">
      <formula>$P96:$P778="INFERIOR A 30 DIAS"</formula>
    </cfRule>
  </conditionalFormatting>
  <conditionalFormatting sqref="A95:S95 AP95:AR95 Y95:AF95 U95:V95 AH95:AN95">
    <cfRule type="expression" dxfId="3203" priority="166109">
      <formula>$P95:$P778="INFERIOR A 60 DIAS"</formula>
    </cfRule>
    <cfRule type="expression" dxfId="3202" priority="166110">
      <formula>$P95:$P778="INFERIOR A 90 DIAS"</formula>
    </cfRule>
    <cfRule type="expression" dxfId="3201" priority="166111">
      <formula>$P95:$P778="EXPIRADO"</formula>
    </cfRule>
    <cfRule type="expression" dxfId="3200" priority="166112">
      <formula>$P95:$P778="INFERIOR A 30 DIAS"</formula>
    </cfRule>
  </conditionalFormatting>
  <conditionalFormatting sqref="A110:S110 AP110:AR110 Y110:AF110 U110:V110 AH110:AN110">
    <cfRule type="expression" dxfId="3199" priority="166121">
      <formula>$P110:$P778="INFERIOR A 60 DIAS"</formula>
    </cfRule>
    <cfRule type="expression" dxfId="3198" priority="166122">
      <formula>$P110:$P778="INFERIOR A 90 DIAS"</formula>
    </cfRule>
    <cfRule type="expression" dxfId="3197" priority="166123">
      <formula>$P110:$P778="EXPIRADO"</formula>
    </cfRule>
    <cfRule type="expression" dxfId="3196" priority="166124">
      <formula>$P110:$P778="INFERIOR A 30 DIAS"</formula>
    </cfRule>
  </conditionalFormatting>
  <conditionalFormatting sqref="A120:S120 AP120:AR120 Y120:AF120 U120:V120 AH120:AN120">
    <cfRule type="expression" dxfId="3195" priority="166125">
      <formula>$P120:$P778="INFERIOR A 60 DIAS"</formula>
    </cfRule>
    <cfRule type="expression" dxfId="3194" priority="166126">
      <formula>$P120:$P778="INFERIOR A 90 DIAS"</formula>
    </cfRule>
    <cfRule type="expression" dxfId="3193" priority="166127">
      <formula>$P120:$P778="EXPIRADO"</formula>
    </cfRule>
    <cfRule type="expression" dxfId="3192" priority="166128">
      <formula>$P120:$P778="INFERIOR A 30 DIAS"</formula>
    </cfRule>
  </conditionalFormatting>
  <conditionalFormatting sqref="A126:S126 AO127:AO131 AO133:AO134 Y126:AF126 U126:V126 AO205 AH126:AR126">
    <cfRule type="expression" dxfId="3191" priority="166129">
      <formula>$P126:$P778="INFERIOR A 60 DIAS"</formula>
    </cfRule>
    <cfRule type="expression" dxfId="3190" priority="166130">
      <formula>$P126:$P778="INFERIOR A 90 DIAS"</formula>
    </cfRule>
    <cfRule type="expression" dxfId="3189" priority="166131">
      <formula>$P126:$P778="EXPIRADO"</formula>
    </cfRule>
    <cfRule type="expression" dxfId="3188" priority="166132">
      <formula>$P126:$P778="INFERIOR A 30 DIAS"</formula>
    </cfRule>
  </conditionalFormatting>
  <conditionalFormatting sqref="A125:S125 Y125:AF125 U125:V125 AH125:AR125">
    <cfRule type="expression" dxfId="3187" priority="166133">
      <formula>$P125:$P778="INFERIOR A 60 DIAS"</formula>
    </cfRule>
    <cfRule type="expression" dxfId="3186" priority="166134">
      <formula>$P125:$P778="INFERIOR A 90 DIAS"</formula>
    </cfRule>
    <cfRule type="expression" dxfId="3185" priority="166135">
      <formula>$P125:$P778="EXPIRADO"</formula>
    </cfRule>
    <cfRule type="expression" dxfId="3184" priority="166136">
      <formula>$P125:$P778="INFERIOR A 30 DIAS"</formula>
    </cfRule>
  </conditionalFormatting>
  <conditionalFormatting sqref="A127:S127 AP127:AR127 V127 Y127:AF127 AO206:AO208 AO224 AO227:AO228 AH127:AN127">
    <cfRule type="expression" dxfId="3183" priority="166137">
      <formula>$P127:$P778="INFERIOR A 60 DIAS"</formula>
    </cfRule>
    <cfRule type="expression" dxfId="3182" priority="166138">
      <formula>$P127:$P778="INFERIOR A 90 DIAS"</formula>
    </cfRule>
    <cfRule type="expression" dxfId="3181" priority="166139">
      <formula>$P127:$P778="EXPIRADO"</formula>
    </cfRule>
    <cfRule type="expression" dxfId="3180" priority="166140">
      <formula>$P127:$P778="INFERIOR A 30 DIAS"</formula>
    </cfRule>
  </conditionalFormatting>
  <conditionalFormatting sqref="A161:S161 V161 Y161:AF161 AH161:AR161">
    <cfRule type="expression" dxfId="3179" priority="166141">
      <formula>$P161:$P778="INFERIOR A 60 DIAS"</formula>
    </cfRule>
    <cfRule type="expression" dxfId="3178" priority="166142">
      <formula>$P161:$P778="INFERIOR A 90 DIAS"</formula>
    </cfRule>
    <cfRule type="expression" dxfId="3177" priority="166143">
      <formula>$P161:$P778="EXPIRADO"</formula>
    </cfRule>
    <cfRule type="expression" dxfId="3176" priority="166144">
      <formula>$P161:$P778="INFERIOR A 30 DIAS"</formula>
    </cfRule>
  </conditionalFormatting>
  <conditionalFormatting sqref="A158:S158 V158 Y158:AF158 AH158:AR158">
    <cfRule type="expression" dxfId="3175" priority="166145">
      <formula>$P158:$P778="INFERIOR A 60 DIAS"</formula>
    </cfRule>
    <cfRule type="expression" dxfId="3174" priority="166146">
      <formula>$P158:$P778="INFERIOR A 90 DIAS"</formula>
    </cfRule>
    <cfRule type="expression" dxfId="3173" priority="166147">
      <formula>$P158:$P778="EXPIRADO"</formula>
    </cfRule>
    <cfRule type="expression" dxfId="3172" priority="166148">
      <formula>$P158:$P778="INFERIOR A 30 DIAS"</formula>
    </cfRule>
  </conditionalFormatting>
  <conditionalFormatting sqref="A159:S159 V159 Y159:AF159 AH159:AR159">
    <cfRule type="expression" dxfId="3171" priority="166149">
      <formula>$P159:$P778="INFERIOR A 60 DIAS"</formula>
    </cfRule>
    <cfRule type="expression" dxfId="3170" priority="166150">
      <formula>$P159:$P778="INFERIOR A 90 DIAS"</formula>
    </cfRule>
    <cfRule type="expression" dxfId="3169" priority="166151">
      <formula>$P159:$P778="EXPIRADO"</formula>
    </cfRule>
    <cfRule type="expression" dxfId="3168" priority="166152">
      <formula>$P159:$P778="INFERIOR A 30 DIAS"</formula>
    </cfRule>
  </conditionalFormatting>
  <conditionalFormatting sqref="A160:S160 AO173:AO177 V160 Y160:AF160 AO179:AO181 AH160:AR160">
    <cfRule type="expression" dxfId="3167" priority="166153">
      <formula>$P160:$P778="INFERIOR A 60 DIAS"</formula>
    </cfRule>
    <cfRule type="expression" dxfId="3166" priority="166154">
      <formula>$P160:$P778="INFERIOR A 90 DIAS"</formula>
    </cfRule>
    <cfRule type="expression" dxfId="3165" priority="166155">
      <formula>$P160:$P778="EXPIRADO"</formula>
    </cfRule>
    <cfRule type="expression" dxfId="3164" priority="166156">
      <formula>$P160:$P778="INFERIOR A 30 DIAS"</formula>
    </cfRule>
  </conditionalFormatting>
  <conditionalFormatting sqref="A175:S175 AP175:AR175 Y175:AF175 U175:V175 U256:U257 U282 AH175:AN175">
    <cfRule type="expression" dxfId="3163" priority="166157">
      <formula>$P175:$P778="INFERIOR A 60 DIAS"</formula>
    </cfRule>
    <cfRule type="expression" dxfId="3162" priority="166158">
      <formula>$P175:$P778="INFERIOR A 90 DIAS"</formula>
    </cfRule>
    <cfRule type="expression" dxfId="3161" priority="166159">
      <formula>$P175:$P778="EXPIRADO"</formula>
    </cfRule>
    <cfRule type="expression" dxfId="3160" priority="166160">
      <formula>$P175:$P778="INFERIOR A 30 DIAS"</formula>
    </cfRule>
  </conditionalFormatting>
  <conditionalFormatting sqref="A173:S173 AP173:AR173 Y173:AF173 U173:V173 AH173:AN173">
    <cfRule type="expression" dxfId="3159" priority="166161">
      <formula>$P173:$P778="INFERIOR A 60 DIAS"</formula>
    </cfRule>
    <cfRule type="expression" dxfId="3158" priority="166162">
      <formula>$P173:$P778="INFERIOR A 90 DIAS"</formula>
    </cfRule>
    <cfRule type="expression" dxfId="3157" priority="166163">
      <formula>$P173:$P778="EXPIRADO"</formula>
    </cfRule>
    <cfRule type="expression" dxfId="3156" priority="166164">
      <formula>$P173:$P778="INFERIOR A 30 DIAS"</formula>
    </cfRule>
  </conditionalFormatting>
  <conditionalFormatting sqref="A174:S174 AP174:AR174 V174 Y174:AF174 AH174:AN174">
    <cfRule type="expression" dxfId="3155" priority="166165">
      <formula>$P174:$P778="INFERIOR A 60 DIAS"</formula>
    </cfRule>
    <cfRule type="expression" dxfId="3154" priority="166166">
      <formula>$P174:$P778="INFERIOR A 90 DIAS"</formula>
    </cfRule>
    <cfRule type="expression" dxfId="3153" priority="166167">
      <formula>$P174:$P778="EXPIRADO"</formula>
    </cfRule>
    <cfRule type="expression" dxfId="3152" priority="166168">
      <formula>$P174:$P778="INFERIOR A 30 DIAS"</formula>
    </cfRule>
  </conditionalFormatting>
  <conditionalFormatting sqref="A51:S51 AP51:AR51 V51 Y51:AF51 AH51:AN51">
    <cfRule type="expression" dxfId="3151" priority="166221">
      <formula>$P51:$P778="INFERIOR A 60 DIAS"</formula>
    </cfRule>
    <cfRule type="expression" dxfId="3150" priority="166222">
      <formula>$P51:$P778="INFERIOR A 90 DIAS"</formula>
    </cfRule>
    <cfRule type="expression" dxfId="3149" priority="166223">
      <formula>$P51:$P778="EXPIRADO"</formula>
    </cfRule>
    <cfRule type="expression" dxfId="3148" priority="166224">
      <formula>$P51:$P778="INFERIOR A 30 DIAS"</formula>
    </cfRule>
  </conditionalFormatting>
  <conditionalFormatting sqref="A14:S14 U14:W14 Y14:AF14 W15:W93 AH14:AR14">
    <cfRule type="expression" dxfId="3147" priority="166225">
      <formula>$P14:$P778="INFERIOR A 60 DIAS"</formula>
    </cfRule>
    <cfRule type="expression" dxfId="3146" priority="166226">
      <formula>$P14:$P778="INFERIOR A 90 DIAS"</formula>
    </cfRule>
    <cfRule type="expression" dxfId="3145" priority="166227">
      <formula>$P14:$P778="EXPIRADO"</formula>
    </cfRule>
    <cfRule type="expression" dxfId="3144" priority="166228">
      <formula>$P14:$P778="INFERIOR A 30 DIAS"</formula>
    </cfRule>
  </conditionalFormatting>
  <conditionalFormatting sqref="A13:S13 U13:W13 Y13:AF13 AH13:AR13">
    <cfRule type="expression" dxfId="3143" priority="166229">
      <formula>$P13:$P778="INFERIOR A 60 DIAS"</formula>
    </cfRule>
    <cfRule type="expression" dxfId="3142" priority="166230">
      <formula>$P13:$P778="INFERIOR A 90 DIAS"</formula>
    </cfRule>
    <cfRule type="expression" dxfId="3141" priority="166231">
      <formula>$P13:$P778="EXPIRADO"</formula>
    </cfRule>
    <cfRule type="expression" dxfId="3140" priority="166232">
      <formula>$P13:$P778="INFERIOR A 30 DIAS"</formula>
    </cfRule>
  </conditionalFormatting>
  <conditionalFormatting sqref="A35:S35 AP35:AR35 AO75 AO92 V35 Y35:AF35 AO78:AO82 AH35:AN35">
    <cfRule type="expression" dxfId="3139" priority="166233">
      <formula>$P35:$P778="INFERIOR A 60 DIAS"</formula>
    </cfRule>
    <cfRule type="expression" dxfId="3138" priority="166234">
      <formula>$P35:$P778="INFERIOR A 90 DIAS"</formula>
    </cfRule>
    <cfRule type="expression" dxfId="3137" priority="166235">
      <formula>$P35:$P778="EXPIRADO"</formula>
    </cfRule>
    <cfRule type="expression" dxfId="3136" priority="166236">
      <formula>$P35:$P778="INFERIOR A 30 DIAS"</formula>
    </cfRule>
  </conditionalFormatting>
  <conditionalFormatting sqref="A73:S73 Y91:Y93 Y74:Y81 V73 Y73:AF73 AH73:AR73">
    <cfRule type="expression" dxfId="3135" priority="166393">
      <formula>$P73:$P778="INFERIOR A 60 DIAS"</formula>
    </cfRule>
    <cfRule type="expression" dxfId="3134" priority="166394">
      <formula>$P73:$P778="INFERIOR A 90 DIAS"</formula>
    </cfRule>
    <cfRule type="expression" dxfId="3133" priority="166395">
      <formula>$P73:$P778="EXPIRADO"</formula>
    </cfRule>
    <cfRule type="expression" dxfId="3132" priority="166396">
      <formula>$P73:$P778="INFERIOR A 30 DIAS"</formula>
    </cfRule>
  </conditionalFormatting>
  <conditionalFormatting sqref="A76:S76 AP76:AR76 V76 Y76:AF76 AH76:AN76">
    <cfRule type="expression" dxfId="3131" priority="166405">
      <formula>$P76:$P778="INFERIOR A 60 DIAS"</formula>
    </cfRule>
    <cfRule type="expression" dxfId="3130" priority="166406">
      <formula>$P76:$P778="INFERIOR A 90 DIAS"</formula>
    </cfRule>
    <cfRule type="expression" dxfId="3129" priority="166407">
      <formula>$P76:$P778="EXPIRADO"</formula>
    </cfRule>
    <cfRule type="expression" dxfId="3128" priority="166408">
      <formula>$P76:$P778="INFERIOR A 30 DIAS"</formula>
    </cfRule>
  </conditionalFormatting>
  <conditionalFormatting sqref="A81:S81 AP81:AR81 V81 Y81:AF81 AH81:AN81">
    <cfRule type="expression" dxfId="3127" priority="166413">
      <formula>$P81:$P778="INFERIOR A 60 DIAS"</formula>
    </cfRule>
    <cfRule type="expression" dxfId="3126" priority="166414">
      <formula>$P81:$P778="INFERIOR A 90 DIAS"</formula>
    </cfRule>
    <cfRule type="expression" dxfId="3125" priority="166415">
      <formula>$P81:$P778="EXPIRADO"</formula>
    </cfRule>
    <cfRule type="expression" dxfId="3124" priority="166416">
      <formula>$P81:$P778="INFERIOR A 30 DIAS"</formula>
    </cfRule>
  </conditionalFormatting>
  <conditionalFormatting sqref="A78:S78 AP78:AR78 Y78:AF78 U78:V78 AH78:AN78">
    <cfRule type="expression" dxfId="3123" priority="166417">
      <formula>$P78:$P778="INFERIOR A 60 DIAS"</formula>
    </cfRule>
    <cfRule type="expression" dxfId="3122" priority="166418">
      <formula>$P78:$P778="INFERIOR A 90 DIAS"</formula>
    </cfRule>
    <cfRule type="expression" dxfId="3121" priority="166419">
      <formula>$P78:$P778="EXPIRADO"</formula>
    </cfRule>
    <cfRule type="expression" dxfId="3120" priority="166420">
      <formula>$P78:$P778="INFERIOR A 30 DIAS"</formula>
    </cfRule>
  </conditionalFormatting>
  <conditionalFormatting sqref="A79:S79 AP79:AR79 V79 Y79:AF79 AH79:AN79">
    <cfRule type="expression" dxfId="3119" priority="166421">
      <formula>$P79:$P778="INFERIOR A 60 DIAS"</formula>
    </cfRule>
    <cfRule type="expression" dxfId="3118" priority="166422">
      <formula>$P79:$P778="INFERIOR A 90 DIAS"</formula>
    </cfRule>
    <cfRule type="expression" dxfId="3117" priority="166423">
      <formula>$P79:$P778="EXPIRADO"</formula>
    </cfRule>
    <cfRule type="expression" dxfId="3116" priority="166424">
      <formula>$P79:$P778="INFERIOR A 30 DIAS"</formula>
    </cfRule>
  </conditionalFormatting>
  <conditionalFormatting sqref="A80:S80 AP80:AR80 V80 Y80:AF80 AH80:AN80">
    <cfRule type="expression" dxfId="3115" priority="166425">
      <formula>$P80:$P778="INFERIOR A 60 DIAS"</formula>
    </cfRule>
    <cfRule type="expression" dxfId="3114" priority="166426">
      <formula>$P80:$P778="INFERIOR A 90 DIAS"</formula>
    </cfRule>
    <cfRule type="expression" dxfId="3113" priority="166427">
      <formula>$P80:$P778="EXPIRADO"</formula>
    </cfRule>
    <cfRule type="expression" dxfId="3112" priority="166428">
      <formula>$P80:$P778="INFERIOR A 30 DIAS"</formula>
    </cfRule>
  </conditionalFormatting>
  <conditionalFormatting sqref="A107:S107 AO120 AO122:AO124 V107 Y107:AF107 AH107:AR107">
    <cfRule type="expression" dxfId="3111" priority="166477">
      <formula>$P107:$P778="INFERIOR A 60 DIAS"</formula>
    </cfRule>
    <cfRule type="expression" dxfId="3110" priority="166478">
      <formula>$P107:$P778="INFERIOR A 90 DIAS"</formula>
    </cfRule>
    <cfRule type="expression" dxfId="3109" priority="166479">
      <formula>$P107:$P778="EXPIRADO"</formula>
    </cfRule>
    <cfRule type="expression" dxfId="3108" priority="166480">
      <formula>$P107:$P778="INFERIOR A 30 DIAS"</formula>
    </cfRule>
  </conditionalFormatting>
  <conditionalFormatting sqref="A101:S101 AP101:AR101 V101 Y101:AF101 AH101:AN101">
    <cfRule type="expression" dxfId="3107" priority="166481">
      <formula>$P101:$P778="INFERIOR A 60 DIAS"</formula>
    </cfRule>
    <cfRule type="expression" dxfId="3106" priority="166482">
      <formula>$P101:$P778="INFERIOR A 90 DIAS"</formula>
    </cfRule>
    <cfRule type="expression" dxfId="3105" priority="166483">
      <formula>$P101:$P778="EXPIRADO"</formula>
    </cfRule>
    <cfRule type="expression" dxfId="3104" priority="166484">
      <formula>$P101:$P778="INFERIOR A 30 DIAS"</formula>
    </cfRule>
  </conditionalFormatting>
  <conditionalFormatting sqref="A102:S102 AP102:AR102 V102 Y102:AF102 AH102:AN102">
    <cfRule type="expression" dxfId="3103" priority="166485">
      <formula>$P102:$P778="INFERIOR A 60 DIAS"</formula>
    </cfRule>
    <cfRule type="expression" dxfId="3102" priority="166486">
      <formula>$P102:$P778="INFERIOR A 90 DIAS"</formula>
    </cfRule>
    <cfRule type="expression" dxfId="3101" priority="166487">
      <formula>$P102:$P778="EXPIRADO"</formula>
    </cfRule>
    <cfRule type="expression" dxfId="3100" priority="166488">
      <formula>$P102:$P778="INFERIOR A 30 DIAS"</formula>
    </cfRule>
  </conditionalFormatting>
  <conditionalFormatting sqref="A103:S103 AP103:AR103 V103 Y103:AF103 AH103:AN103">
    <cfRule type="expression" dxfId="3099" priority="166489">
      <formula>$P103:$P778="INFERIOR A 60 DIAS"</formula>
    </cfRule>
    <cfRule type="expression" dxfId="3098" priority="166490">
      <formula>$P103:$P778="INFERIOR A 90 DIAS"</formula>
    </cfRule>
    <cfRule type="expression" dxfId="3097" priority="166491">
      <formula>$P103:$P778="EXPIRADO"</formula>
    </cfRule>
    <cfRule type="expression" dxfId="3096" priority="166492">
      <formula>$P103:$P778="INFERIOR A 30 DIAS"</formula>
    </cfRule>
  </conditionalFormatting>
  <conditionalFormatting sqref="A104:S104 AP104:AR104 Y104:AF104 U104:V104 AH104:AN104">
    <cfRule type="expression" dxfId="3095" priority="166493">
      <formula>$P104:$P778="INFERIOR A 60 DIAS"</formula>
    </cfRule>
    <cfRule type="expression" dxfId="3094" priority="166494">
      <formula>$P104:$P778="INFERIOR A 90 DIAS"</formula>
    </cfRule>
    <cfRule type="expression" dxfId="3093" priority="166495">
      <formula>$P104:$P778="EXPIRADO"</formula>
    </cfRule>
    <cfRule type="expression" dxfId="3092" priority="166496">
      <formula>$P104:$P778="INFERIOR A 30 DIAS"</formula>
    </cfRule>
  </conditionalFormatting>
  <conditionalFormatting sqref="A105:S105 AP105:AR105 Y105:AF105 U105:V105 AH105:AN105">
    <cfRule type="expression" dxfId="3091" priority="166497">
      <formula>$P105:$P778="INFERIOR A 60 DIAS"</formula>
    </cfRule>
    <cfRule type="expression" dxfId="3090" priority="166498">
      <formula>$P105:$P778="INFERIOR A 90 DIAS"</formula>
    </cfRule>
    <cfRule type="expression" dxfId="3089" priority="166499">
      <formula>$P105:$P778="EXPIRADO"</formula>
    </cfRule>
    <cfRule type="expression" dxfId="3088" priority="166500">
      <formula>$P105:$P778="INFERIOR A 30 DIAS"</formula>
    </cfRule>
  </conditionalFormatting>
  <conditionalFormatting sqref="A106:S106 AP106:AR106 Y106:AF106 U106:V106 AH106:AN106">
    <cfRule type="expression" dxfId="3087" priority="166501">
      <formula>$P106:$P778="INFERIOR A 60 DIAS"</formula>
    </cfRule>
    <cfRule type="expression" dxfId="3086" priority="166502">
      <formula>$P106:$P778="INFERIOR A 90 DIAS"</formula>
    </cfRule>
    <cfRule type="expression" dxfId="3085" priority="166503">
      <formula>$P106:$P778="EXPIRADO"</formula>
    </cfRule>
    <cfRule type="expression" dxfId="3084" priority="166504">
      <formula>$P106:$P778="INFERIOR A 30 DIAS"</formula>
    </cfRule>
  </conditionalFormatting>
  <conditionalFormatting sqref="A119:S119 AP119:AR119 V119 Y119:AF119 AH119:AN119">
    <cfRule type="expression" dxfId="3083" priority="166509">
      <formula>$P119:$P778="INFERIOR A 60 DIAS"</formula>
    </cfRule>
    <cfRule type="expression" dxfId="3082" priority="166510">
      <formula>$P119:$P778="INFERIOR A 90 DIAS"</formula>
    </cfRule>
    <cfRule type="expression" dxfId="3081" priority="166511">
      <formula>$P119:$P778="EXPIRADO"</formula>
    </cfRule>
    <cfRule type="expression" dxfId="3080" priority="166512">
      <formula>$P119:$P778="INFERIOR A 30 DIAS"</formula>
    </cfRule>
  </conditionalFormatting>
  <conditionalFormatting sqref="A111:S111 AP111:AR111 Y111:AF111 U111:V111 AH111:AN111">
    <cfRule type="expression" dxfId="3079" priority="166513">
      <formula>$P111:$P778="INFERIOR A 60 DIAS"</formula>
    </cfRule>
    <cfRule type="expression" dxfId="3078" priority="166514">
      <formula>$P111:$P778="INFERIOR A 90 DIAS"</formula>
    </cfRule>
    <cfRule type="expression" dxfId="3077" priority="166515">
      <formula>$P111:$P778="EXPIRADO"</formula>
    </cfRule>
    <cfRule type="expression" dxfId="3076" priority="166516">
      <formula>$P111:$P778="INFERIOR A 30 DIAS"</formula>
    </cfRule>
  </conditionalFormatting>
  <conditionalFormatting sqref="A112:S112 AP112:AR112 Y112:AF112 U112:V112 AH112:AN112">
    <cfRule type="expression" dxfId="3075" priority="166517">
      <formula>$P112:$P778="INFERIOR A 60 DIAS"</formula>
    </cfRule>
    <cfRule type="expression" dxfId="3074" priority="166518">
      <formula>$P112:$P778="INFERIOR A 90 DIAS"</formula>
    </cfRule>
    <cfRule type="expression" dxfId="3073" priority="166519">
      <formula>$P112:$P778="EXPIRADO"</formula>
    </cfRule>
    <cfRule type="expression" dxfId="3072" priority="166520">
      <formula>$P112:$P778="INFERIOR A 30 DIAS"</formula>
    </cfRule>
  </conditionalFormatting>
  <conditionalFormatting sqref="A113:S113 AP113:AR113 Y113:AF113 U113:V113 AH113:AN113">
    <cfRule type="expression" dxfId="3071" priority="166521">
      <formula>$P113:$P778="INFERIOR A 60 DIAS"</formula>
    </cfRule>
    <cfRule type="expression" dxfId="3070" priority="166522">
      <formula>$P113:$P778="INFERIOR A 90 DIAS"</formula>
    </cfRule>
    <cfRule type="expression" dxfId="3069" priority="166523">
      <formula>$P113:$P778="EXPIRADO"</formula>
    </cfRule>
    <cfRule type="expression" dxfId="3068" priority="166524">
      <formula>$P113:$P778="INFERIOR A 30 DIAS"</formula>
    </cfRule>
  </conditionalFormatting>
  <conditionalFormatting sqref="A114:S114 AP114:AR114 Y114:AF114 U114:V114 AH114:AN114">
    <cfRule type="expression" dxfId="3067" priority="166525">
      <formula>$P114:$P778="INFERIOR A 60 DIAS"</formula>
    </cfRule>
    <cfRule type="expression" dxfId="3066" priority="166526">
      <formula>$P114:$P778="INFERIOR A 90 DIAS"</formula>
    </cfRule>
    <cfRule type="expression" dxfId="3065" priority="166527">
      <formula>$P114:$P778="EXPIRADO"</formula>
    </cfRule>
    <cfRule type="expression" dxfId="3064" priority="166528">
      <formula>$P114:$P778="INFERIOR A 30 DIAS"</formula>
    </cfRule>
  </conditionalFormatting>
  <conditionalFormatting sqref="A115:S115 AP115:AR115 Y115:AF115 U115:V115 AH115:AN115">
    <cfRule type="expression" dxfId="3063" priority="166529">
      <formula>$P115:$P778="INFERIOR A 60 DIAS"</formula>
    </cfRule>
    <cfRule type="expression" dxfId="3062" priority="166530">
      <formula>$P115:$P778="INFERIOR A 90 DIAS"</formula>
    </cfRule>
    <cfRule type="expression" dxfId="3061" priority="166531">
      <formula>$P115:$P778="EXPIRADO"</formula>
    </cfRule>
    <cfRule type="expression" dxfId="3060" priority="166532">
      <formula>$P115:$P778="INFERIOR A 30 DIAS"</formula>
    </cfRule>
  </conditionalFormatting>
  <conditionalFormatting sqref="A116:S116 AP116:AR116 Y116:AF116 U116:V116 AH116:AN116">
    <cfRule type="expression" dxfId="3059" priority="166533">
      <formula>$P116:$P778="INFERIOR A 60 DIAS"</formula>
    </cfRule>
    <cfRule type="expression" dxfId="3058" priority="166534">
      <formula>$P116:$P778="INFERIOR A 90 DIAS"</formula>
    </cfRule>
    <cfRule type="expression" dxfId="3057" priority="166535">
      <formula>$P116:$P778="EXPIRADO"</formula>
    </cfRule>
    <cfRule type="expression" dxfId="3056" priority="166536">
      <formula>$P116:$P778="INFERIOR A 30 DIAS"</formula>
    </cfRule>
  </conditionalFormatting>
  <conditionalFormatting sqref="A117:S117 Z117:AF117 V117 AH117:AR117">
    <cfRule type="expression" dxfId="3055" priority="166537">
      <formula>$P117:$P778="INFERIOR A 60 DIAS"</formula>
    </cfRule>
    <cfRule type="expression" dxfId="3054" priority="166538">
      <formula>$P117:$P778="INFERIOR A 90 DIAS"</formula>
    </cfRule>
    <cfRule type="expression" dxfId="3053" priority="166539">
      <formula>$P117:$P778="EXPIRADO"</formula>
    </cfRule>
    <cfRule type="expression" dxfId="3052" priority="166540">
      <formula>$P117:$P778="INFERIOR A 30 DIAS"</formula>
    </cfRule>
  </conditionalFormatting>
  <conditionalFormatting sqref="A118:S118 AP118:AR118 Y118:AF118 U118:V118 AH118:AN118">
    <cfRule type="expression" dxfId="3051" priority="166541">
      <formula>$P118:$P778="INFERIOR A 60 DIAS"</formula>
    </cfRule>
    <cfRule type="expression" dxfId="3050" priority="166542">
      <formula>$P118:$P778="INFERIOR A 90 DIAS"</formula>
    </cfRule>
    <cfRule type="expression" dxfId="3049" priority="166543">
      <formula>$P118:$P778="EXPIRADO"</formula>
    </cfRule>
    <cfRule type="expression" dxfId="3048" priority="166544">
      <formula>$P118:$P778="INFERIOR A 30 DIAS"</formula>
    </cfRule>
  </conditionalFormatting>
  <conditionalFormatting sqref="A124:S124 AP124:AR124 Y124:AF124 U124:V124 AH124:AN124">
    <cfRule type="expression" dxfId="3047" priority="166549">
      <formula>$P124:$P778="INFERIOR A 60 DIAS"</formula>
    </cfRule>
    <cfRule type="expression" dxfId="3046" priority="166550">
      <formula>$P124:$P778="INFERIOR A 90 DIAS"</formula>
    </cfRule>
    <cfRule type="expression" dxfId="3045" priority="166551">
      <formula>$P124:$P778="EXPIRADO"</formula>
    </cfRule>
    <cfRule type="expression" dxfId="3044" priority="166552">
      <formula>$P124:$P778="INFERIOR A 30 DIAS"</formula>
    </cfRule>
  </conditionalFormatting>
  <conditionalFormatting sqref="A121:S121 Y121:AF121 U121:V121 AH121:AR121">
    <cfRule type="expression" dxfId="3043" priority="166553">
      <formula>$P121:$P778="INFERIOR A 60 DIAS"</formula>
    </cfRule>
    <cfRule type="expression" dxfId="3042" priority="166554">
      <formula>$P121:$P778="INFERIOR A 90 DIAS"</formula>
    </cfRule>
    <cfRule type="expression" dxfId="3041" priority="166555">
      <formula>$P121:$P778="EXPIRADO"</formula>
    </cfRule>
    <cfRule type="expression" dxfId="3040" priority="166556">
      <formula>$P121:$P778="INFERIOR A 30 DIAS"</formula>
    </cfRule>
  </conditionalFormatting>
  <conditionalFormatting sqref="A122:S122 AP122:AR122 V122 Y122:AF122 AH122:AN122">
    <cfRule type="expression" dxfId="3039" priority="166557">
      <formula>$P122:$P778="INFERIOR A 60 DIAS"</formula>
    </cfRule>
    <cfRule type="expression" dxfId="3038" priority="166558">
      <formula>$P122:$P778="INFERIOR A 90 DIAS"</formula>
    </cfRule>
    <cfRule type="expression" dxfId="3037" priority="166559">
      <formula>$P122:$P778="EXPIRADO"</formula>
    </cfRule>
    <cfRule type="expression" dxfId="3036" priority="166560">
      <formula>$P122:$P778="INFERIOR A 30 DIAS"</formula>
    </cfRule>
  </conditionalFormatting>
  <conditionalFormatting sqref="A123:S123 AP123:AR123 V123 Y123:AF123 AH123:AN123">
    <cfRule type="expression" dxfId="3035" priority="166561">
      <formula>$P123:$P778="INFERIOR A 60 DIAS"</formula>
    </cfRule>
    <cfRule type="expression" dxfId="3034" priority="166562">
      <formula>$P123:$P778="INFERIOR A 90 DIAS"</formula>
    </cfRule>
    <cfRule type="expression" dxfId="3033" priority="166563">
      <formula>$P123:$P778="EXPIRADO"</formula>
    </cfRule>
    <cfRule type="expression" dxfId="3032" priority="166564">
      <formula>$P123:$P778="INFERIOR A 30 DIAS"</formula>
    </cfRule>
  </conditionalFormatting>
  <conditionalFormatting sqref="A157:S157 Y157:AF157 U157:V157 AH157:AR157">
    <cfRule type="expression" dxfId="3031" priority="166573">
      <formula>$P157:$P778="INFERIOR A 60 DIAS"</formula>
    </cfRule>
    <cfRule type="expression" dxfId="3030" priority="166574">
      <formula>$P157:$P778="INFERIOR A 90 DIAS"</formula>
    </cfRule>
    <cfRule type="expression" dxfId="3029" priority="166575">
      <formula>$P157:$P778="EXPIRADO"</formula>
    </cfRule>
    <cfRule type="expression" dxfId="3028" priority="166576">
      <formula>$P157:$P778="INFERIOR A 30 DIAS"</formula>
    </cfRule>
  </conditionalFormatting>
  <conditionalFormatting sqref="A149:S149 AP149:AR149 V149 Y149:AF149 AH149:AN149">
    <cfRule type="expression" dxfId="3027" priority="166577">
      <formula>$P149:$P778="INFERIOR A 60 DIAS"</formula>
    </cfRule>
    <cfRule type="expression" dxfId="3026" priority="166578">
      <formula>$P149:$P778="INFERIOR A 90 DIAS"</formula>
    </cfRule>
    <cfRule type="expression" dxfId="3025" priority="166579">
      <formula>$P149:$P778="EXPIRADO"</formula>
    </cfRule>
    <cfRule type="expression" dxfId="3024" priority="166580">
      <formula>$P149:$P778="INFERIOR A 30 DIAS"</formula>
    </cfRule>
  </conditionalFormatting>
  <conditionalFormatting sqref="A150:S150 AP150:AR150 V150 Y150:AF150 AH150:AN150 H889:I889 H890:H892">
    <cfRule type="expression" dxfId="3023" priority="166581">
      <formula>$P150:$P778="INFERIOR A 60 DIAS"</formula>
    </cfRule>
    <cfRule type="expression" dxfId="3022" priority="166582">
      <formula>$P150:$P778="INFERIOR A 90 DIAS"</formula>
    </cfRule>
    <cfRule type="expression" dxfId="3021" priority="166583">
      <formula>$P150:$P778="EXPIRADO"</formula>
    </cfRule>
    <cfRule type="expression" dxfId="3020" priority="166584">
      <formula>$P150:$P778="INFERIOR A 30 DIAS"</formula>
    </cfRule>
  </conditionalFormatting>
  <conditionalFormatting sqref="A151:S151 AP151:AR151 V151 Y151:AF151 AH151:AN151">
    <cfRule type="expression" dxfId="3019" priority="166585">
      <formula>$P151:$P778="INFERIOR A 60 DIAS"</formula>
    </cfRule>
    <cfRule type="expression" dxfId="3018" priority="166586">
      <formula>$P151:$P778="INFERIOR A 90 DIAS"</formula>
    </cfRule>
    <cfRule type="expression" dxfId="3017" priority="166587">
      <formula>$P151:$P778="EXPIRADO"</formula>
    </cfRule>
    <cfRule type="expression" dxfId="3016" priority="166588">
      <formula>$P151:$P778="INFERIOR A 30 DIAS"</formula>
    </cfRule>
  </conditionalFormatting>
  <conditionalFormatting sqref="A152:S152 AP152:AR152 V152 Y152:AF152 AH152:AN152">
    <cfRule type="expression" dxfId="3015" priority="166589">
      <formula>$P152:$P778="INFERIOR A 60 DIAS"</formula>
    </cfRule>
    <cfRule type="expression" dxfId="3014" priority="166590">
      <formula>$P152:$P778="INFERIOR A 90 DIAS"</formula>
    </cfRule>
    <cfRule type="expression" dxfId="3013" priority="166591">
      <formula>$P152:$P778="EXPIRADO"</formula>
    </cfRule>
    <cfRule type="expression" dxfId="3012" priority="166592">
      <formula>$P152:$P778="INFERIOR A 30 DIAS"</formula>
    </cfRule>
  </conditionalFormatting>
  <conditionalFormatting sqref="A153:S153 AP153:AR153 Y153:AF153 U153:V153 AH153:AN153">
    <cfRule type="expression" dxfId="3011" priority="166593">
      <formula>$P153:$P778="INFERIOR A 60 DIAS"</formula>
    </cfRule>
    <cfRule type="expression" dxfId="3010" priority="166594">
      <formula>$P153:$P778="INFERIOR A 90 DIAS"</formula>
    </cfRule>
    <cfRule type="expression" dxfId="3009" priority="166595">
      <formula>$P153:$P778="EXPIRADO"</formula>
    </cfRule>
    <cfRule type="expression" dxfId="3008" priority="166596">
      <formula>$P153:$P778="INFERIOR A 30 DIAS"</formula>
    </cfRule>
  </conditionalFormatting>
  <conditionalFormatting sqref="A154:S154 Y154:AF154 U154:V154 AH154:AR154">
    <cfRule type="expression" dxfId="3007" priority="166597">
      <formula>$P154:$P778="INFERIOR A 60 DIAS"</formula>
    </cfRule>
    <cfRule type="expression" dxfId="3006" priority="166598">
      <formula>$P154:$P778="INFERIOR A 90 DIAS"</formula>
    </cfRule>
    <cfRule type="expression" dxfId="3005" priority="166599">
      <formula>$P154:$P778="EXPIRADO"</formula>
    </cfRule>
    <cfRule type="expression" dxfId="3004" priority="166600">
      <formula>$P154:$P778="INFERIOR A 30 DIAS"</formula>
    </cfRule>
  </conditionalFormatting>
  <conditionalFormatting sqref="A155:S155 V155 Y155:AF155 AH155:AR155">
    <cfRule type="expression" dxfId="3003" priority="166601">
      <formula>$P155:$P778="INFERIOR A 60 DIAS"</formula>
    </cfRule>
    <cfRule type="expression" dxfId="3002" priority="166602">
      <formula>$P155:$P778="INFERIOR A 90 DIAS"</formula>
    </cfRule>
    <cfRule type="expression" dxfId="3001" priority="166603">
      <formula>$P155:$P778="EXPIRADO"</formula>
    </cfRule>
    <cfRule type="expression" dxfId="3000" priority="166604">
      <formula>$P155:$P778="INFERIOR A 30 DIAS"</formula>
    </cfRule>
  </conditionalFormatting>
  <conditionalFormatting sqref="A156:S156 AP156:AR156 Y156:AF156 U156:V156 AH156:AN156">
    <cfRule type="expression" dxfId="2999" priority="166605">
      <formula>$P156:$P778="INFERIOR A 60 DIAS"</formula>
    </cfRule>
    <cfRule type="expression" dxfId="2998" priority="166606">
      <formula>$P156:$P778="INFERIOR A 90 DIAS"</formula>
    </cfRule>
    <cfRule type="expression" dxfId="2997" priority="166607">
      <formula>$P156:$P778="EXPIRADO"</formula>
    </cfRule>
    <cfRule type="expression" dxfId="2996" priority="166608">
      <formula>$P156:$P778="INFERIOR A 30 DIAS"</formula>
    </cfRule>
  </conditionalFormatting>
  <conditionalFormatting sqref="A166:S166 AP166:AR166 V166 Y166:AF166 AH166:AN166">
    <cfRule type="expression" dxfId="2995" priority="166621">
      <formula>$P166:$P778="INFERIOR A 60 DIAS"</formula>
    </cfRule>
    <cfRule type="expression" dxfId="2994" priority="166622">
      <formula>$P166:$P778="INFERIOR A 90 DIAS"</formula>
    </cfRule>
    <cfRule type="expression" dxfId="2993" priority="166623">
      <formula>$P166:$P778="EXPIRADO"</formula>
    </cfRule>
    <cfRule type="expression" dxfId="2992" priority="166624">
      <formula>$P166:$P778="INFERIOR A 30 DIAS"</formula>
    </cfRule>
  </conditionalFormatting>
  <conditionalFormatting sqref="A162:S162 AP162:AR162 AO191 V162 Y162:AF162 AO250 AH162:AN162">
    <cfRule type="expression" dxfId="2991" priority="166625">
      <formula>$P162:$P778="INFERIOR A 60 DIAS"</formula>
    </cfRule>
    <cfRule type="expression" dxfId="2990" priority="166626">
      <formula>$P162:$P778="INFERIOR A 90 DIAS"</formula>
    </cfRule>
    <cfRule type="expression" dxfId="2989" priority="166627">
      <formula>$P162:$P778="EXPIRADO"</formula>
    </cfRule>
    <cfRule type="expression" dxfId="2988" priority="166628">
      <formula>$P162:$P778="INFERIOR A 30 DIAS"</formula>
    </cfRule>
  </conditionalFormatting>
  <conditionalFormatting sqref="A163:S163 AP163:AR163 AO192:AO193 Y163:AF163 U163:V163 AH163:AI163 H865:I865">
    <cfRule type="expression" dxfId="2987" priority="166629">
      <formula>$P163:$P778="INFERIOR A 60 DIAS"</formula>
    </cfRule>
    <cfRule type="expression" dxfId="2986" priority="166630">
      <formula>$P163:$P778="INFERIOR A 90 DIAS"</formula>
    </cfRule>
    <cfRule type="expression" dxfId="2985" priority="166631">
      <formula>$P163:$P778="EXPIRADO"</formula>
    </cfRule>
    <cfRule type="expression" dxfId="2984" priority="166632">
      <formula>$P163:$P778="INFERIOR A 30 DIAS"</formula>
    </cfRule>
  </conditionalFormatting>
  <conditionalFormatting sqref="A164:S164 AP164:AR164 V164 Y164:AF164 AH164:AN164">
    <cfRule type="expression" dxfId="2983" priority="166633">
      <formula>$P164:$P778="INFERIOR A 60 DIAS"</formula>
    </cfRule>
    <cfRule type="expression" dxfId="2982" priority="166634">
      <formula>$P164:$P778="INFERIOR A 90 DIAS"</formula>
    </cfRule>
    <cfRule type="expression" dxfId="2981" priority="166635">
      <formula>$P164:$P778="EXPIRADO"</formula>
    </cfRule>
    <cfRule type="expression" dxfId="2980" priority="166636">
      <formula>$P164:$P778="INFERIOR A 30 DIAS"</formula>
    </cfRule>
  </conditionalFormatting>
  <conditionalFormatting sqref="A165:S165 V165 Y165:AF165 AH165:AR165">
    <cfRule type="expression" dxfId="2979" priority="166637">
      <formula>$P165:$P778="INFERIOR A 60 DIAS"</formula>
    </cfRule>
    <cfRule type="expression" dxfId="2978" priority="166638">
      <formula>$P165:$P778="INFERIOR A 90 DIAS"</formula>
    </cfRule>
    <cfRule type="expression" dxfId="2977" priority="166639">
      <formula>$P165:$P778="EXPIRADO"</formula>
    </cfRule>
    <cfRule type="expression" dxfId="2976" priority="166640">
      <formula>$P165:$P778="INFERIOR A 30 DIAS"</formula>
    </cfRule>
  </conditionalFormatting>
  <conditionalFormatting sqref="A172:S172 AP172:AR172 Y172:AF172 U172:V172 AH172:AN172">
    <cfRule type="expression" dxfId="2975" priority="166641">
      <formula>$P172:$P778="INFERIOR A 60 DIAS"</formula>
    </cfRule>
    <cfRule type="expression" dxfId="2974" priority="166642">
      <formula>$P172:$P778="INFERIOR A 90 DIAS"</formula>
    </cfRule>
    <cfRule type="expression" dxfId="2973" priority="166643">
      <formula>$P172:$P778="EXPIRADO"</formula>
    </cfRule>
    <cfRule type="expression" dxfId="2972" priority="166644">
      <formula>$P172:$P778="INFERIOR A 30 DIAS"</formula>
    </cfRule>
  </conditionalFormatting>
  <conditionalFormatting sqref="A171:S171 AK171:AL171 AO171:AR171 V171 Y171:AF171 AH171:AI171">
    <cfRule type="expression" dxfId="2971" priority="166645">
      <formula>$P171:$P778="INFERIOR A 60 DIAS"</formula>
    </cfRule>
    <cfRule type="expression" dxfId="2970" priority="166646">
      <formula>$P171:$P778="INFERIOR A 90 DIAS"</formula>
    </cfRule>
    <cfRule type="expression" dxfId="2969" priority="166647">
      <formula>$P171:$P778="EXPIRADO"</formula>
    </cfRule>
    <cfRule type="expression" dxfId="2968" priority="166648">
      <formula>$P171:$P778="INFERIOR A 30 DIAS"</formula>
    </cfRule>
  </conditionalFormatting>
  <conditionalFormatting sqref="A196:S196 V196 Y196:AF196 AP196:AR196 AH196:AN196">
    <cfRule type="expression" dxfId="2967" priority="166661">
      <formula>$P196:$P778="INFERIOR A 60 DIAS"</formula>
    </cfRule>
    <cfRule type="expression" dxfId="2966" priority="166662">
      <formula>$P196:$P778="INFERIOR A 90 DIAS"</formula>
    </cfRule>
    <cfRule type="expression" dxfId="2965" priority="166663">
      <formula>$P196:$P778="EXPIRADO"</formula>
    </cfRule>
    <cfRule type="expression" dxfId="2964" priority="166664">
      <formula>$P196:$P778="INFERIOR A 30 DIAS"</formula>
    </cfRule>
  </conditionalFormatting>
  <conditionalFormatting sqref="A176:S176 AP176:AR176 Y176:AF176 U176:V176 AH176:AN176 U436 U476 U490 U540">
    <cfRule type="expression" dxfId="2963" priority="166669">
      <formula>$P176:$P778="INFERIOR A 60 DIAS"</formula>
    </cfRule>
    <cfRule type="expression" dxfId="2962" priority="166670">
      <formula>$P176:$P778="INFERIOR A 90 DIAS"</formula>
    </cfRule>
    <cfRule type="expression" dxfId="2961" priority="166671">
      <formula>$P176:$P778="EXPIRADO"</formula>
    </cfRule>
    <cfRule type="expression" dxfId="2960" priority="166672">
      <formula>$P176:$P778="INFERIOR A 30 DIAS"</formula>
    </cfRule>
  </conditionalFormatting>
  <conditionalFormatting sqref="A177:S177 AP177:AR177 Y177:AF177 U177:V177 AH177:AN177">
    <cfRule type="expression" dxfId="2959" priority="166673">
      <formula>$P177:$P778="INFERIOR A 60 DIAS"</formula>
    </cfRule>
    <cfRule type="expression" dxfId="2958" priority="166674">
      <formula>$P177:$P778="INFERIOR A 90 DIAS"</formula>
    </cfRule>
    <cfRule type="expression" dxfId="2957" priority="166675">
      <formula>$P177:$P778="EXPIRADO"</formula>
    </cfRule>
    <cfRule type="expression" dxfId="2956" priority="166676">
      <formula>$P177:$P778="INFERIOR A 30 DIAS"</formula>
    </cfRule>
  </conditionalFormatting>
  <conditionalFormatting sqref="A178:S178 AP178:AR178 V178 Y178:AF178 AH178:AN178">
    <cfRule type="expression" dxfId="2955" priority="166677">
      <formula>$P178:$P778="INFERIOR A 60 DIAS"</formula>
    </cfRule>
    <cfRule type="expression" dxfId="2954" priority="166678">
      <formula>$P178:$P778="INFERIOR A 90 DIAS"</formula>
    </cfRule>
    <cfRule type="expression" dxfId="2953" priority="166679">
      <formula>$P178:$P778="EXPIRADO"</formula>
    </cfRule>
    <cfRule type="expression" dxfId="2952" priority="166680">
      <formula>$P178:$P778="INFERIOR A 30 DIAS"</formula>
    </cfRule>
  </conditionalFormatting>
  <conditionalFormatting sqref="A179:S179 AP179:AR179 V179 Y179:AF179 AH179:AN179">
    <cfRule type="expression" dxfId="2951" priority="166681">
      <formula>$P179:$P778="INFERIOR A 60 DIAS"</formula>
    </cfRule>
    <cfRule type="expression" dxfId="2950" priority="166682">
      <formula>$P179:$P778="INFERIOR A 90 DIAS"</formula>
    </cfRule>
    <cfRule type="expression" dxfId="2949" priority="166683">
      <formula>$P179:$P778="EXPIRADO"</formula>
    </cfRule>
    <cfRule type="expression" dxfId="2948" priority="166684">
      <formula>$P179:$P778="INFERIOR A 30 DIAS"</formula>
    </cfRule>
  </conditionalFormatting>
  <conditionalFormatting sqref="A180:S180 AP180:AR180 V180 Y180:AF180 AH180:AN180">
    <cfRule type="expression" dxfId="2947" priority="166685">
      <formula>$P180:$P778="INFERIOR A 60 DIAS"</formula>
    </cfRule>
    <cfRule type="expression" dxfId="2946" priority="166686">
      <formula>$P180:$P778="INFERIOR A 90 DIAS"</formula>
    </cfRule>
    <cfRule type="expression" dxfId="2945" priority="166687">
      <formula>$P180:$P778="EXPIRADO"</formula>
    </cfRule>
    <cfRule type="expression" dxfId="2944" priority="166688">
      <formula>$P180:$P778="INFERIOR A 30 DIAS"</formula>
    </cfRule>
  </conditionalFormatting>
  <conditionalFormatting sqref="A181:S181 AP181:AR181 Y181:AF181 U181:V181 AH181:AN181">
    <cfRule type="expression" dxfId="2943" priority="166689">
      <formula>$P181:$P778="INFERIOR A 60 DIAS"</formula>
    </cfRule>
    <cfRule type="expression" dxfId="2942" priority="166690">
      <formula>$P181:$P778="INFERIOR A 90 DIAS"</formula>
    </cfRule>
    <cfRule type="expression" dxfId="2941" priority="166691">
      <formula>$P181:$P778="EXPIRADO"</formula>
    </cfRule>
    <cfRule type="expression" dxfId="2940" priority="166692">
      <formula>$P181:$P778="INFERIOR A 30 DIAS"</formula>
    </cfRule>
  </conditionalFormatting>
  <conditionalFormatting sqref="A182:S182 Y182:AF182 U182:V182 AH182:AR182">
    <cfRule type="expression" dxfId="2939" priority="166693">
      <formula>$P182:$P778="INFERIOR A 60 DIAS"</formula>
    </cfRule>
    <cfRule type="expression" dxfId="2938" priority="166694">
      <formula>$P182:$P778="INFERIOR A 90 DIAS"</formula>
    </cfRule>
    <cfRule type="expression" dxfId="2937" priority="166695">
      <formula>$P182:$P778="EXPIRADO"</formula>
    </cfRule>
    <cfRule type="expression" dxfId="2936" priority="166696">
      <formula>$P182:$P778="INFERIOR A 30 DIAS"</formula>
    </cfRule>
  </conditionalFormatting>
  <conditionalFormatting sqref="A183:S183 Y183:AF183 U183:V183 AH183:AR183">
    <cfRule type="expression" dxfId="2935" priority="166697">
      <formula>$P183:$P778="INFERIOR A 60 DIAS"</formula>
    </cfRule>
    <cfRule type="expression" dxfId="2934" priority="166698">
      <formula>$P183:$P778="INFERIOR A 90 DIAS"</formula>
    </cfRule>
    <cfRule type="expression" dxfId="2933" priority="166699">
      <formula>$P183:$P778="EXPIRADO"</formula>
    </cfRule>
    <cfRule type="expression" dxfId="2932" priority="166700">
      <formula>$P183:$P778="INFERIOR A 30 DIAS"</formula>
    </cfRule>
  </conditionalFormatting>
  <conditionalFormatting sqref="A184:S184 V184 Y184:AF184 AH184:AR184">
    <cfRule type="expression" dxfId="2931" priority="166701">
      <formula>$P184:$P778="INFERIOR A 60 DIAS"</formula>
    </cfRule>
    <cfRule type="expression" dxfId="2930" priority="166702">
      <formula>$P184:$P778="INFERIOR A 90 DIAS"</formula>
    </cfRule>
    <cfRule type="expression" dxfId="2929" priority="166703">
      <formula>$P184:$P778="EXPIRADO"</formula>
    </cfRule>
    <cfRule type="expression" dxfId="2928" priority="166704">
      <formula>$P184:$P778="INFERIOR A 30 DIAS"</formula>
    </cfRule>
  </conditionalFormatting>
  <conditionalFormatting sqref="A185:S185 Y185:AF185 U185:V185 AH185:AR185">
    <cfRule type="expression" dxfId="2927" priority="166705">
      <formula>$P185:$P778="INFERIOR A 60 DIAS"</formula>
    </cfRule>
    <cfRule type="expression" dxfId="2926" priority="166706">
      <formula>$P185:$P778="INFERIOR A 90 DIAS"</formula>
    </cfRule>
    <cfRule type="expression" dxfId="2925" priority="166707">
      <formula>$P185:$P778="EXPIRADO"</formula>
    </cfRule>
    <cfRule type="expression" dxfId="2924" priority="166708">
      <formula>$P185:$P778="INFERIOR A 30 DIAS"</formula>
    </cfRule>
  </conditionalFormatting>
  <conditionalFormatting sqref="A186:S186 Y186:AF186 U186:V186 AH186:AR186">
    <cfRule type="expression" dxfId="2923" priority="166709">
      <formula>$P186:$P778="INFERIOR A 60 DIAS"</formula>
    </cfRule>
    <cfRule type="expression" dxfId="2922" priority="166710">
      <formula>$P186:$P778="INFERIOR A 90 DIAS"</formula>
    </cfRule>
    <cfRule type="expression" dxfId="2921" priority="166711">
      <formula>$P186:$P778="EXPIRADO"</formula>
    </cfRule>
    <cfRule type="expression" dxfId="2920" priority="166712">
      <formula>$P186:$P778="INFERIOR A 30 DIAS"</formula>
    </cfRule>
  </conditionalFormatting>
  <conditionalFormatting sqref="A187:S187 Y187:AF187 U187:V187 AH187:AR187">
    <cfRule type="expression" dxfId="2919" priority="166713">
      <formula>$P187:$P778="INFERIOR A 60 DIAS"</formula>
    </cfRule>
    <cfRule type="expression" dxfId="2918" priority="166714">
      <formula>$P187:$P778="INFERIOR A 90 DIAS"</formula>
    </cfRule>
    <cfRule type="expression" dxfId="2917" priority="166715">
      <formula>$P187:$P778="EXPIRADO"</formula>
    </cfRule>
    <cfRule type="expression" dxfId="2916" priority="166716">
      <formula>$P187:$P778="INFERIOR A 30 DIAS"</formula>
    </cfRule>
  </conditionalFormatting>
  <conditionalFormatting sqref="A188:S188 Y188:AF188 U188:V188 AH188:AR188">
    <cfRule type="expression" dxfId="2915" priority="166717">
      <formula>$P188:$P778="INFERIOR A 60 DIAS"</formula>
    </cfRule>
    <cfRule type="expression" dxfId="2914" priority="166718">
      <formula>$P188:$P778="INFERIOR A 90 DIAS"</formula>
    </cfRule>
    <cfRule type="expression" dxfId="2913" priority="166719">
      <formula>$P188:$P778="EXPIRADO"</formula>
    </cfRule>
    <cfRule type="expression" dxfId="2912" priority="166720">
      <formula>$P188:$P778="INFERIOR A 30 DIAS"</formula>
    </cfRule>
  </conditionalFormatting>
  <conditionalFormatting sqref="A189:S189 Y189:AF189 U189:V189 AH189:AR189 AO846:AO855">
    <cfRule type="expression" dxfId="2911" priority="166721">
      <formula>$P189:$P778="INFERIOR A 60 DIAS"</formula>
    </cfRule>
    <cfRule type="expression" dxfId="2910" priority="166722">
      <formula>$P189:$P778="INFERIOR A 90 DIAS"</formula>
    </cfRule>
    <cfRule type="expression" dxfId="2909" priority="166723">
      <formula>$P189:$P778="EXPIRADO"</formula>
    </cfRule>
    <cfRule type="expression" dxfId="2908" priority="166724">
      <formula>$P189:$P778="INFERIOR A 30 DIAS"</formula>
    </cfRule>
  </conditionalFormatting>
  <conditionalFormatting sqref="A190:S190 Y190:AF190 U190:V190 AH190:AR190">
    <cfRule type="expression" dxfId="2907" priority="166725">
      <formula>$P190:$P778="INFERIOR A 60 DIAS"</formula>
    </cfRule>
    <cfRule type="expression" dxfId="2906" priority="166726">
      <formula>$P190:$P778="INFERIOR A 90 DIAS"</formula>
    </cfRule>
    <cfRule type="expression" dxfId="2905" priority="166727">
      <formula>$P190:$P778="EXPIRADO"</formula>
    </cfRule>
    <cfRule type="expression" dxfId="2904" priority="166728">
      <formula>$P190:$P778="INFERIOR A 30 DIAS"</formula>
    </cfRule>
  </conditionalFormatting>
  <conditionalFormatting sqref="A191:S191 AP191:AR191 Y191:AF191 U191:V191 AH191:AN191">
    <cfRule type="expression" dxfId="2903" priority="166729">
      <formula>$P191:$P778="INFERIOR A 60 DIAS"</formula>
    </cfRule>
    <cfRule type="expression" dxfId="2902" priority="166730">
      <formula>$P191:$P778="INFERIOR A 90 DIAS"</formula>
    </cfRule>
    <cfRule type="expression" dxfId="2901" priority="166731">
      <formula>$P191:$P778="EXPIRADO"</formula>
    </cfRule>
    <cfRule type="expression" dxfId="2900" priority="166732">
      <formula>$P191:$P778="INFERIOR A 30 DIAS"</formula>
    </cfRule>
  </conditionalFormatting>
  <conditionalFormatting sqref="A192:S192 AP192:AR192 Y192:AF192 U192:V192 AH192:AN192">
    <cfRule type="expression" dxfId="2899" priority="166733">
      <formula>$P192:$P778="INFERIOR A 60 DIAS"</formula>
    </cfRule>
    <cfRule type="expression" dxfId="2898" priority="166734">
      <formula>$P192:$P778="INFERIOR A 90 DIAS"</formula>
    </cfRule>
    <cfRule type="expression" dxfId="2897" priority="166735">
      <formula>$P192:$P778="EXPIRADO"</formula>
    </cfRule>
    <cfRule type="expression" dxfId="2896" priority="166736">
      <formula>$P192:$P778="INFERIOR A 30 DIAS"</formula>
    </cfRule>
  </conditionalFormatting>
  <conditionalFormatting sqref="A193:S193 AP193:AR193 Y193:AF193 U193:V193 AH193:AN193 AO811 AO816:AO842">
    <cfRule type="expression" dxfId="2895" priority="166737">
      <formula>$P193:$P778="INFERIOR A 60 DIAS"</formula>
    </cfRule>
    <cfRule type="expression" dxfId="2894" priority="166738">
      <formula>$P193:$P778="INFERIOR A 90 DIAS"</formula>
    </cfRule>
    <cfRule type="expression" dxfId="2893" priority="166739">
      <formula>$P193:$P778="EXPIRADO"</formula>
    </cfRule>
    <cfRule type="expression" dxfId="2892" priority="166740">
      <formula>$P193:$P778="INFERIOR A 30 DIAS"</formula>
    </cfRule>
  </conditionalFormatting>
  <conditionalFormatting sqref="A194:S194 Y194:AF194 U194:V194 AH194:AR194">
    <cfRule type="expression" dxfId="2891" priority="166741">
      <formula>$P194:$P778="INFERIOR A 60 DIAS"</formula>
    </cfRule>
    <cfRule type="expression" dxfId="2890" priority="166742">
      <formula>$P194:$P778="INFERIOR A 90 DIAS"</formula>
    </cfRule>
    <cfRule type="expression" dxfId="2889" priority="166743">
      <formula>$P194:$P778="EXPIRADO"</formula>
    </cfRule>
    <cfRule type="expression" dxfId="2888" priority="166744">
      <formula>$P194:$P778="INFERIOR A 30 DIAS"</formula>
    </cfRule>
  </conditionalFormatting>
  <conditionalFormatting sqref="A195:S195 V195 Y195:AF195 AP195:AR195 AH195:AN195">
    <cfRule type="expression" dxfId="2887" priority="166745">
      <formula>$P195:$P778="INFERIOR A 60 DIAS"</formula>
    </cfRule>
    <cfRule type="expression" dxfId="2886" priority="166746">
      <formula>$P195:$P778="INFERIOR A 90 DIAS"</formula>
    </cfRule>
    <cfRule type="expression" dxfId="2885" priority="166747">
      <formula>$P195:$P778="EXPIRADO"</formula>
    </cfRule>
    <cfRule type="expression" dxfId="2884" priority="166748">
      <formula>$P195:$P778="INFERIOR A 30 DIAS"</formula>
    </cfRule>
  </conditionalFormatting>
  <conditionalFormatting sqref="A109:S109 Y109:AF109 U109:V109 AH109:AR109">
    <cfRule type="expression" dxfId="2883" priority="166853">
      <formula>$P109:$P778="INFERIOR A 60 DIAS"</formula>
    </cfRule>
    <cfRule type="expression" dxfId="2882" priority="166854">
      <formula>$P109:$P778="INFERIOR A 90 DIAS"</formula>
    </cfRule>
    <cfRule type="expression" dxfId="2881" priority="166855">
      <formula>$P109:$P778="EXPIRADO"</formula>
    </cfRule>
    <cfRule type="expression" dxfId="2880" priority="166856">
      <formula>$P109:$P778="INFERIOR A 30 DIAS"</formula>
    </cfRule>
  </conditionalFormatting>
  <conditionalFormatting sqref="A108:S108 AO112:AO116 AO118:AO119 V108 Y108:AF108 AH108:AR108">
    <cfRule type="expression" dxfId="2879" priority="166857">
      <formula>$P108:$P778="INFERIOR A 60 DIAS"</formula>
    </cfRule>
    <cfRule type="expression" dxfId="2878" priority="166858">
      <formula>$P108:$P778="INFERIOR A 90 DIAS"</formula>
    </cfRule>
    <cfRule type="expression" dxfId="2877" priority="166859">
      <formula>$P108:$P778="EXPIRADO"</formula>
    </cfRule>
    <cfRule type="expression" dxfId="2876" priority="166860">
      <formula>$P108:$P778="INFERIOR A 30 DIAS"</formula>
    </cfRule>
  </conditionalFormatting>
  <conditionalFormatting sqref="A168:S168 Z168:AF168 V168 AH168:AR168">
    <cfRule type="expression" dxfId="2875" priority="166865">
      <formula>$P168:$P778="INFERIOR A 60 DIAS"</formula>
    </cfRule>
    <cfRule type="expression" dxfId="2874" priority="166866">
      <formula>$P168:$P778="INFERIOR A 90 DIAS"</formula>
    </cfRule>
    <cfRule type="expression" dxfId="2873" priority="166867">
      <formula>$P168:$P778="EXPIRADO"</formula>
    </cfRule>
    <cfRule type="expression" dxfId="2872" priority="166868">
      <formula>$P168:$P778="INFERIOR A 30 DIAS"</formula>
    </cfRule>
  </conditionalFormatting>
  <conditionalFormatting sqref="A167:S167 Y167:AF167 U167:V167 AH167:AR167">
    <cfRule type="expression" dxfId="2871" priority="166869">
      <formula>$P167:$P778="INFERIOR A 60 DIAS"</formula>
    </cfRule>
    <cfRule type="expression" dxfId="2870" priority="166870">
      <formula>$P167:$P778="INFERIOR A 90 DIAS"</formula>
    </cfRule>
    <cfRule type="expression" dxfId="2869" priority="166871">
      <formula>$P167:$P778="EXPIRADO"</formula>
    </cfRule>
    <cfRule type="expression" dxfId="2868" priority="166872">
      <formula>$P167:$P778="INFERIOR A 30 DIAS"</formula>
    </cfRule>
  </conditionalFormatting>
  <conditionalFormatting sqref="A170:S170 AP170:AR170 Y170:AF170 U170:V170 AH170:AN170">
    <cfRule type="expression" dxfId="2867" priority="166877">
      <formula>$P170:$P778="INFERIOR A 60 DIAS"</formula>
    </cfRule>
    <cfRule type="expression" dxfId="2866" priority="166878">
      <formula>$P170:$P778="INFERIOR A 90 DIAS"</formula>
    </cfRule>
    <cfRule type="expression" dxfId="2865" priority="166879">
      <formula>$P170:$P778="EXPIRADO"</formula>
    </cfRule>
    <cfRule type="expression" dxfId="2864" priority="166880">
      <formula>$P170:$P778="INFERIOR A 30 DIAS"</formula>
    </cfRule>
  </conditionalFormatting>
  <conditionalFormatting sqref="A169:S169 AP169:AR169 V169 Y169:AF169 AH169:AN169">
    <cfRule type="expression" dxfId="2863" priority="166881">
      <formula>$P169:$P778="INFERIOR A 60 DIAS"</formula>
    </cfRule>
    <cfRule type="expression" dxfId="2862" priority="166882">
      <formula>$P169:$P778="INFERIOR A 90 DIAS"</formula>
    </cfRule>
    <cfRule type="expression" dxfId="2861" priority="166883">
      <formula>$P169:$P778="EXPIRADO"</formula>
    </cfRule>
    <cfRule type="expression" dxfId="2860" priority="166884">
      <formula>$P169:$P778="INFERIOR A 30 DIAS"</formula>
    </cfRule>
  </conditionalFormatting>
  <conditionalFormatting sqref="A147:S147 AP147:AR147 V147 Y147:AF147 AH147:AN147">
    <cfRule type="expression" dxfId="2859" priority="166893">
      <formula>$P147:$P778="INFERIOR A 60 DIAS"</formula>
    </cfRule>
    <cfRule type="expression" dxfId="2858" priority="166894">
      <formula>$P147:$P778="INFERIOR A 90 DIAS"</formula>
    </cfRule>
    <cfRule type="expression" dxfId="2857" priority="166895">
      <formula>$P147:$P778="EXPIRADO"</formula>
    </cfRule>
    <cfRule type="expression" dxfId="2856" priority="166896">
      <formula>$P147:$P778="INFERIOR A 30 DIAS"</formula>
    </cfRule>
  </conditionalFormatting>
  <conditionalFormatting sqref="A128:S128 AP128:AR128 Y128:AF128 U128:V128 AH128:AN128 AO244:AO245 AO247:AO249 AO251 AO257 AO259:AO261 AO264:AO265 AO267 AO269:AO273 AO281:AO282 AO289:AO290 AO317 AO325 AO394 AO398 AO419 AO537 AO541 AO543 AO545:AO546 AO561 AO593 AO607 AO609 AO613:AO614 AO626 AO640 AO765:AO774 AO776:AO810 AO812:AO815 AO843:AO845">
    <cfRule type="expression" dxfId="2855" priority="166897">
      <formula>$P128:$P778="INFERIOR A 60 DIAS"</formula>
    </cfRule>
    <cfRule type="expression" dxfId="2854" priority="166898">
      <formula>$P128:$P778="INFERIOR A 90 DIAS"</formula>
    </cfRule>
    <cfRule type="expression" dxfId="2853" priority="166899">
      <formula>$P128:$P778="EXPIRADO"</formula>
    </cfRule>
    <cfRule type="expression" dxfId="2852" priority="166900">
      <formula>$P128:$P778="INFERIOR A 30 DIAS"</formula>
    </cfRule>
  </conditionalFormatting>
  <conditionalFormatting sqref="A129:S129 AP129:AR129 V129 Y129:AF129 AH129:AN129">
    <cfRule type="expression" dxfId="2851" priority="166901">
      <formula>$P129:$P778="INFERIOR A 60 DIAS"</formula>
    </cfRule>
    <cfRule type="expression" dxfId="2850" priority="166902">
      <formula>$P129:$P778="INFERIOR A 90 DIAS"</formula>
    </cfRule>
    <cfRule type="expression" dxfId="2849" priority="166903">
      <formula>$P129:$P778="EXPIRADO"</formula>
    </cfRule>
    <cfRule type="expression" dxfId="2848" priority="166904">
      <formula>$P129:$P778="INFERIOR A 30 DIAS"</formula>
    </cfRule>
  </conditionalFormatting>
  <conditionalFormatting sqref="A130:S130 AP130:AR130 V130 Y130:AF130 AH130:AN130">
    <cfRule type="expression" dxfId="2847" priority="166905">
      <formula>$P130:$P778="INFERIOR A 60 DIAS"</formula>
    </cfRule>
    <cfRule type="expression" dxfId="2846" priority="166906">
      <formula>$P130:$P778="INFERIOR A 90 DIAS"</formula>
    </cfRule>
    <cfRule type="expression" dxfId="2845" priority="166907">
      <formula>$P130:$P778="EXPIRADO"</formula>
    </cfRule>
    <cfRule type="expression" dxfId="2844" priority="166908">
      <formula>$P130:$P778="INFERIOR A 30 DIAS"</formula>
    </cfRule>
  </conditionalFormatting>
  <conditionalFormatting sqref="A131:S131 AP131:AR131 V131 Y131:AF131 AH131:AN131">
    <cfRule type="expression" dxfId="2843" priority="166909">
      <formula>$P131:$P778="INFERIOR A 60 DIAS"</formula>
    </cfRule>
    <cfRule type="expression" dxfId="2842" priority="166910">
      <formula>$P131:$P778="INFERIOR A 90 DIAS"</formula>
    </cfRule>
    <cfRule type="expression" dxfId="2841" priority="166911">
      <formula>$P131:$P778="EXPIRADO"</formula>
    </cfRule>
    <cfRule type="expression" dxfId="2840" priority="166912">
      <formula>$P131:$P778="INFERIOR A 30 DIAS"</formula>
    </cfRule>
  </conditionalFormatting>
  <conditionalFormatting sqref="A132:S132 V132 Y132:AF132 AH132:AR132">
    <cfRule type="expression" dxfId="2839" priority="166913">
      <formula>$P132:$P778="INFERIOR A 60 DIAS"</formula>
    </cfRule>
    <cfRule type="expression" dxfId="2838" priority="166914">
      <formula>$P132:$P778="INFERIOR A 90 DIAS"</formula>
    </cfRule>
    <cfRule type="expression" dxfId="2837" priority="166915">
      <formula>$P132:$P778="EXPIRADO"</formula>
    </cfRule>
    <cfRule type="expression" dxfId="2836" priority="166916">
      <formula>$P132:$P778="INFERIOR A 30 DIAS"</formula>
    </cfRule>
  </conditionalFormatting>
  <conditionalFormatting sqref="A133:S133 AP133:AR133 V133 Y133:AF133 AH133:AN133">
    <cfRule type="expression" dxfId="2835" priority="166917">
      <formula>$P133:$P778="INFERIOR A 60 DIAS"</formula>
    </cfRule>
    <cfRule type="expression" dxfId="2834" priority="166918">
      <formula>$P133:$P778="INFERIOR A 90 DIAS"</formula>
    </cfRule>
    <cfRule type="expression" dxfId="2833" priority="166919">
      <formula>$P133:$P778="EXPIRADO"</formula>
    </cfRule>
    <cfRule type="expression" dxfId="2832" priority="166920">
      <formula>$P133:$P778="INFERIOR A 30 DIAS"</formula>
    </cfRule>
  </conditionalFormatting>
  <conditionalFormatting sqref="AO147:AO148 AO156 A134:S134 AP134:AR134 V134 Y134:AF134 AO150:AO151 AO153 AH134:AN134">
    <cfRule type="expression" dxfId="2831" priority="166921">
      <formula>$P134:$P778="INFERIOR A 60 DIAS"</formula>
    </cfRule>
    <cfRule type="expression" dxfId="2830" priority="166922">
      <formula>$P134:$P778="INFERIOR A 90 DIAS"</formula>
    </cfRule>
    <cfRule type="expression" dxfId="2829" priority="166923">
      <formula>$P134:$P778="EXPIRADO"</formula>
    </cfRule>
    <cfRule type="expression" dxfId="2828" priority="166924">
      <formula>$P134:$P778="INFERIOR A 30 DIAS"</formula>
    </cfRule>
  </conditionalFormatting>
  <conditionalFormatting sqref="A135:S135 G134 Y134 AC134 V135 Y135:AF135 AH135:AR135">
    <cfRule type="expression" dxfId="2827" priority="166925">
      <formula>$P134:$P777="INFERIOR A 60 DIAS"</formula>
    </cfRule>
    <cfRule type="expression" dxfId="2826" priority="166926">
      <formula>$P134:$P777="INFERIOR A 90 DIAS"</formula>
    </cfRule>
    <cfRule type="expression" dxfId="2825" priority="166927">
      <formula>$P134:$P777="EXPIRADO"</formula>
    </cfRule>
    <cfRule type="expression" dxfId="2824" priority="166928">
      <formula>$P134:$P777="INFERIOR A 30 DIAS"</formula>
    </cfRule>
  </conditionalFormatting>
  <conditionalFormatting sqref="A136:S136 AP136:AR136 V136 Y136:AF136 AH136:AN136">
    <cfRule type="expression" dxfId="2823" priority="166929">
      <formula>$P136:$P778="INFERIOR A 60 DIAS"</formula>
    </cfRule>
    <cfRule type="expression" dxfId="2822" priority="166930">
      <formula>$P136:$P778="INFERIOR A 90 DIAS"</formula>
    </cfRule>
    <cfRule type="expression" dxfId="2821" priority="166931">
      <formula>$P136:$P778="EXPIRADO"</formula>
    </cfRule>
    <cfRule type="expression" dxfId="2820" priority="166932">
      <formula>$P136:$P778="INFERIOR A 30 DIAS"</formula>
    </cfRule>
  </conditionalFormatting>
  <conditionalFormatting sqref="A137:S137 V137 Y137:AF137 AH137:AR137">
    <cfRule type="expression" dxfId="2819" priority="166933">
      <formula>$P137:$P778="INFERIOR A 60 DIAS"</formula>
    </cfRule>
    <cfRule type="expression" dxfId="2818" priority="166934">
      <formula>$P137:$P778="INFERIOR A 90 DIAS"</formula>
    </cfRule>
    <cfRule type="expression" dxfId="2817" priority="166935">
      <formula>$P137:$P778="EXPIRADO"</formula>
    </cfRule>
    <cfRule type="expression" dxfId="2816" priority="166936">
      <formula>$P137:$P778="INFERIOR A 30 DIAS"</formula>
    </cfRule>
  </conditionalFormatting>
  <conditionalFormatting sqref="A138:S138 V138 Y138:AF138 AH138:AR138">
    <cfRule type="expression" dxfId="2815" priority="166937">
      <formula>$P138:$P778="INFERIOR A 60 DIAS"</formula>
    </cfRule>
    <cfRule type="expression" dxfId="2814" priority="166938">
      <formula>$P138:$P778="INFERIOR A 90 DIAS"</formula>
    </cfRule>
    <cfRule type="expression" dxfId="2813" priority="166939">
      <formula>$P138:$P778="EXPIRADO"</formula>
    </cfRule>
    <cfRule type="expression" dxfId="2812" priority="166940">
      <formula>$P138:$P778="INFERIOR A 30 DIAS"</formula>
    </cfRule>
  </conditionalFormatting>
  <conditionalFormatting sqref="A139:S139 V139 Y139:AF139 AH139:AR139">
    <cfRule type="expression" dxfId="2811" priority="166941">
      <formula>$P139:$P778="INFERIOR A 60 DIAS"</formula>
    </cfRule>
    <cfRule type="expression" dxfId="2810" priority="166942">
      <formula>$P139:$P778="INFERIOR A 90 DIAS"</formula>
    </cfRule>
    <cfRule type="expression" dxfId="2809" priority="166943">
      <formula>$P139:$P778="EXPIRADO"</formula>
    </cfRule>
    <cfRule type="expression" dxfId="2808" priority="166944">
      <formula>$P139:$P778="INFERIOR A 30 DIAS"</formula>
    </cfRule>
  </conditionalFormatting>
  <conditionalFormatting sqref="A140:S140 AP140:AR140 V140 Y140:AF140 AH140:AN140">
    <cfRule type="expression" dxfId="2807" priority="166945">
      <formula>$P140:$P778="INFERIOR A 60 DIAS"</formula>
    </cfRule>
    <cfRule type="expression" dxfId="2806" priority="166946">
      <formula>$P140:$P778="INFERIOR A 90 DIAS"</formula>
    </cfRule>
    <cfRule type="expression" dxfId="2805" priority="166947">
      <formula>$P140:$P778="EXPIRADO"</formula>
    </cfRule>
    <cfRule type="expression" dxfId="2804" priority="166948">
      <formula>$P140:$P778="INFERIOR A 30 DIAS"</formula>
    </cfRule>
  </conditionalFormatting>
  <conditionalFormatting sqref="A141:S141 V141 Y141:AF141 AH141:AR141">
    <cfRule type="expression" dxfId="2803" priority="166949">
      <formula>$P141:$P778="INFERIOR A 60 DIAS"</formula>
    </cfRule>
    <cfRule type="expression" dxfId="2802" priority="166950">
      <formula>$P141:$P778="INFERIOR A 90 DIAS"</formula>
    </cfRule>
    <cfRule type="expression" dxfId="2801" priority="166951">
      <formula>$P141:$P778="EXPIRADO"</formula>
    </cfRule>
    <cfRule type="expression" dxfId="2800" priority="166952">
      <formula>$P141:$P778="INFERIOR A 30 DIAS"</formula>
    </cfRule>
  </conditionalFormatting>
  <conditionalFormatting sqref="A142:S142 V142 Y142:AF142 AH142:AR142">
    <cfRule type="expression" dxfId="2799" priority="166953">
      <formula>$P142:$P778="INFERIOR A 60 DIAS"</formula>
    </cfRule>
    <cfRule type="expression" dxfId="2798" priority="166954">
      <formula>$P142:$P778="INFERIOR A 90 DIAS"</formula>
    </cfRule>
    <cfRule type="expression" dxfId="2797" priority="166955">
      <formula>$P142:$P778="EXPIRADO"</formula>
    </cfRule>
    <cfRule type="expression" dxfId="2796" priority="166956">
      <formula>$P142:$P778="INFERIOR A 30 DIAS"</formula>
    </cfRule>
  </conditionalFormatting>
  <conditionalFormatting sqref="A143:S143 V143 Y143:AF143 AH143:AR143">
    <cfRule type="expression" dxfId="2795" priority="166957">
      <formula>$P143:$P778="INFERIOR A 60 DIAS"</formula>
    </cfRule>
    <cfRule type="expression" dxfId="2794" priority="166958">
      <formula>$P143:$P778="INFERIOR A 90 DIAS"</formula>
    </cfRule>
    <cfRule type="expression" dxfId="2793" priority="166959">
      <formula>$P143:$P778="EXPIRADO"</formula>
    </cfRule>
    <cfRule type="expression" dxfId="2792" priority="166960">
      <formula>$P143:$P778="INFERIOR A 30 DIAS"</formula>
    </cfRule>
  </conditionalFormatting>
  <conditionalFormatting sqref="A144:S144 V144 Y144:AF144 AH144:AR144">
    <cfRule type="expression" dxfId="2791" priority="166961">
      <formula>$P144:$P778="INFERIOR A 60 DIAS"</formula>
    </cfRule>
    <cfRule type="expression" dxfId="2790" priority="166962">
      <formula>$P144:$P778="INFERIOR A 90 DIAS"</formula>
    </cfRule>
    <cfRule type="expression" dxfId="2789" priority="166963">
      <formula>$P144:$P778="EXPIRADO"</formula>
    </cfRule>
    <cfRule type="expression" dxfId="2788" priority="166964">
      <formula>$P144:$P778="INFERIOR A 30 DIAS"</formula>
    </cfRule>
  </conditionalFormatting>
  <conditionalFormatting sqref="A145:S145 Y145:AF145 U145:V145 AH145:AR145">
    <cfRule type="expression" dxfId="2787" priority="166965">
      <formula>$P145:$P778="INFERIOR A 60 DIAS"</formula>
    </cfRule>
    <cfRule type="expression" dxfId="2786" priority="166966">
      <formula>$P145:$P778="INFERIOR A 90 DIAS"</formula>
    </cfRule>
    <cfRule type="expression" dxfId="2785" priority="166967">
      <formula>$P145:$P778="EXPIRADO"</formula>
    </cfRule>
    <cfRule type="expression" dxfId="2784" priority="166968">
      <formula>$P145:$P778="INFERIOR A 30 DIAS"</formula>
    </cfRule>
  </conditionalFormatting>
  <conditionalFormatting sqref="A146:S146 AP146:AR146 Y146:AF146 U146:V146 AH146:AN146">
    <cfRule type="expression" dxfId="2783" priority="166969">
      <formula>$P146:$P778="INFERIOR A 60 DIAS"</formula>
    </cfRule>
    <cfRule type="expression" dxfId="2782" priority="166970">
      <formula>$P146:$P778="INFERIOR A 90 DIAS"</formula>
    </cfRule>
    <cfRule type="expression" dxfId="2781" priority="166971">
      <formula>$P146:$P778="EXPIRADO"</formula>
    </cfRule>
    <cfRule type="expression" dxfId="2780" priority="166972">
      <formula>$P146:$P778="INFERIOR A 30 DIAS"</formula>
    </cfRule>
  </conditionalFormatting>
  <conditionalFormatting sqref="A8:S8 U8:W8 Y8:AF8 AP8:AR8 U87 U117 AH8:AN8">
    <cfRule type="expression" dxfId="2779" priority="167065">
      <formula>$P8:$P778="INFERIOR A 60 DIAS"</formula>
    </cfRule>
    <cfRule type="expression" dxfId="2778" priority="167066">
      <formula>$P8:$P778="INFERIOR A 90 DIAS"</formula>
    </cfRule>
    <cfRule type="expression" dxfId="2777" priority="167067">
      <formula>$P8:$P778="EXPIRADO"</formula>
    </cfRule>
    <cfRule type="expression" dxfId="2776" priority="167068">
      <formula>$P8:$P778="INFERIOR A 30 DIAS"</formula>
    </cfRule>
  </conditionalFormatting>
  <conditionalFormatting sqref="A15:S15 Y15:AF15 U15:V15 AP15:AR15 W94 AH15:AN15">
    <cfRule type="expression" dxfId="2775" priority="167077">
      <formula>$P15:$P778="INFERIOR A 60 DIAS"</formula>
    </cfRule>
    <cfRule type="expression" dxfId="2774" priority="167078">
      <formula>$P15:$P778="INFERIOR A 90 DIAS"</formula>
    </cfRule>
    <cfRule type="expression" dxfId="2773" priority="167079">
      <formula>$P15:$P778="EXPIRADO"</formula>
    </cfRule>
    <cfRule type="expression" dxfId="2772" priority="167080">
      <formula>$P15:$P778="INFERIOR A 30 DIAS"</formula>
    </cfRule>
  </conditionalFormatting>
  <conditionalFormatting sqref="A9:S9 U9:W9 Y9:AF9 AP9:AR9 U88 U90 U101:U103 U108 AH9:AN9 U169 U207 U220 U234 U240 U266 U289 U291 U332:U337 U340 U446 U529 U561 U576 U590 U596 U598 U723 U855">
    <cfRule type="expression" dxfId="2771" priority="167085">
      <formula>$P9:$P778="INFERIOR A 60 DIAS"</formula>
    </cfRule>
    <cfRule type="expression" dxfId="2770" priority="167086">
      <formula>$P9:$P778="INFERIOR A 90 DIAS"</formula>
    </cfRule>
    <cfRule type="expression" dxfId="2769" priority="167087">
      <formula>$P9:$P778="EXPIRADO"</formula>
    </cfRule>
    <cfRule type="expression" dxfId="2768" priority="167088">
      <formula>$P9:$P778="INFERIOR A 30 DIAS"</formula>
    </cfRule>
  </conditionalFormatting>
  <conditionalFormatting sqref="A10:S10 U10:W10 Y10:AF10 AP10:AR10 AH10:AN10 U122:U123 U127 U132:U143 U147 U150:U152 U158 U160 U164:U165 U168 U171 U178:U180 U195:U199 U204 U206 U212 U216 U218 U223:U224 U228 U230 U235:U239 U242:U251 U255 U259:U261 U267 U269:U273 U275 U280:U281 U290 U295:U303 U305:U310 U314:U317 U319 U325:U326 U331 U338 U346:U355 U359 U362 U364:U366 U371 U373 U380 U382 U384 U386 U390 U394 U396 U398:U399 U401:U407">
    <cfRule type="expression" dxfId="2767" priority="167089">
      <formula>$P10:$P778="INFERIOR A 60 DIAS"</formula>
    </cfRule>
    <cfRule type="expression" dxfId="2766" priority="167090">
      <formula>$P10:$P778="INFERIOR A 90 DIAS"</formula>
    </cfRule>
    <cfRule type="expression" dxfId="2765" priority="167091">
      <formula>$P10:$P778="EXPIRADO"</formula>
    </cfRule>
    <cfRule type="expression" dxfId="2764" priority="167092">
      <formula>$P10:$P778="INFERIOR A 30 DIAS"</formula>
    </cfRule>
  </conditionalFormatting>
  <conditionalFormatting sqref="A11:S11 Z11:AF11 U11:W11 AP11:AR11 AH11:AN11">
    <cfRule type="expression" dxfId="2763" priority="167093">
      <formula>$P11:$P778="INFERIOR A 60 DIAS"</formula>
    </cfRule>
    <cfRule type="expression" dxfId="2762" priority="167094">
      <formula>$P11:$P778="INFERIOR A 90 DIAS"</formula>
    </cfRule>
    <cfRule type="expression" dxfId="2761" priority="167095">
      <formula>$P11:$P778="EXPIRADO"</formula>
    </cfRule>
    <cfRule type="expression" dxfId="2760" priority="167096">
      <formula>$P11:$P778="INFERIOR A 30 DIAS"</formula>
    </cfRule>
  </conditionalFormatting>
  <conditionalFormatting sqref="A12:S12 U12:W12 Y12:AF12 AH12:AR12">
    <cfRule type="expression" dxfId="2759" priority="167097">
      <formula>$P12:$P778="INFERIOR A 60 DIAS"</formula>
    </cfRule>
    <cfRule type="expression" dxfId="2758" priority="167098">
      <formula>$P12:$P778="INFERIOR A 90 DIAS"</formula>
    </cfRule>
    <cfRule type="expression" dxfId="2757" priority="167099">
      <formula>$P12:$P778="EXPIRADO"</formula>
    </cfRule>
    <cfRule type="expression" dxfId="2756" priority="167100">
      <formula>$P12:$P778="INFERIOR A 30 DIAS"</formula>
    </cfRule>
  </conditionalFormatting>
  <conditionalFormatting sqref="A48:S48 AP48:AR48 V48 Y48:AF48 AH48:AN48">
    <cfRule type="expression" dxfId="2755" priority="167137">
      <formula>$P48:$P778="INFERIOR A 60 DIAS"</formula>
    </cfRule>
    <cfRule type="expression" dxfId="2754" priority="167138">
      <formula>$P48:$P778="INFERIOR A 90 DIAS"</formula>
    </cfRule>
    <cfRule type="expression" dxfId="2753" priority="167139">
      <formula>$P48:$P778="EXPIRADO"</formula>
    </cfRule>
    <cfRule type="expression" dxfId="2752" priority="167140">
      <formula>$P48:$P778="INFERIOR A 30 DIAS"</formula>
    </cfRule>
  </conditionalFormatting>
  <conditionalFormatting sqref="A49:S49 AP49:AR49 V49 Y49:AF49 AH49:AN49">
    <cfRule type="expression" dxfId="2751" priority="167141">
      <formula>$P49:$P778="INFERIOR A 60 DIAS"</formula>
    </cfRule>
    <cfRule type="expression" dxfId="2750" priority="167142">
      <formula>$P49:$P778="INFERIOR A 90 DIAS"</formula>
    </cfRule>
    <cfRule type="expression" dxfId="2749" priority="167143">
      <formula>$P49:$P778="EXPIRADO"</formula>
    </cfRule>
    <cfRule type="expression" dxfId="2748" priority="167144">
      <formula>$P49:$P778="INFERIOR A 30 DIAS"</formula>
    </cfRule>
  </conditionalFormatting>
  <conditionalFormatting sqref="A50:S50 AP50:AR50 V50 Y50:AF50 AH50:AN50">
    <cfRule type="expression" dxfId="2747" priority="167145">
      <formula>$P50:$P778="INFERIOR A 60 DIAS"</formula>
    </cfRule>
    <cfRule type="expression" dxfId="2746" priority="167146">
      <formula>$P50:$P778="INFERIOR A 90 DIAS"</formula>
    </cfRule>
    <cfRule type="expression" dxfId="2745" priority="167147">
      <formula>$P50:$P778="EXPIRADO"</formula>
    </cfRule>
    <cfRule type="expression" dxfId="2744" priority="167148">
      <formula>$P50:$P778="INFERIOR A 30 DIAS"</formula>
    </cfRule>
  </conditionalFormatting>
  <conditionalFormatting sqref="A34:S34 Y34:AF34 U34:V34 AH34:AR34">
    <cfRule type="expression" dxfId="2743" priority="167149">
      <formula>$P34:$P778="INFERIOR A 60 DIAS"</formula>
    </cfRule>
    <cfRule type="expression" dxfId="2742" priority="167150">
      <formula>$P34:$P778="INFERIOR A 90 DIAS"</formula>
    </cfRule>
    <cfRule type="expression" dxfId="2741" priority="167151">
      <formula>$P34:$P778="EXPIRADO"</formula>
    </cfRule>
    <cfRule type="expression" dxfId="2740" priority="167152">
      <formula>$P34:$P778="INFERIOR A 30 DIAS"</formula>
    </cfRule>
  </conditionalFormatting>
  <conditionalFormatting sqref="A16:S16 Y16:AF16 U16:V16 AP16:AR16 AH16:AN16 W95:W128">
    <cfRule type="expression" dxfId="2739" priority="167153">
      <formula>$P16:$P778="INFERIOR A 60 DIAS"</formula>
    </cfRule>
    <cfRule type="expression" dxfId="2738" priority="167154">
      <formula>$P16:$P778="INFERIOR A 90 DIAS"</formula>
    </cfRule>
    <cfRule type="expression" dxfId="2737" priority="167155">
      <formula>$P16:$P778="EXPIRADO"</formula>
    </cfRule>
    <cfRule type="expression" dxfId="2736" priority="167156">
      <formula>$P16:$P778="INFERIOR A 30 DIAS"</formula>
    </cfRule>
  </conditionalFormatting>
  <conditionalFormatting sqref="A17:S17 Y17:AF17 U17:V17 AH17:AR17 W129:W855">
    <cfRule type="expression" dxfId="2735" priority="167157">
      <formula>$P17:$P778="INFERIOR A 60 DIAS"</formula>
    </cfRule>
    <cfRule type="expression" dxfId="2734" priority="167158">
      <formula>$P17:$P778="INFERIOR A 90 DIAS"</formula>
    </cfRule>
    <cfRule type="expression" dxfId="2733" priority="167159">
      <formula>$P17:$P778="EXPIRADO"</formula>
    </cfRule>
    <cfRule type="expression" dxfId="2732" priority="167160">
      <formula>$P17:$P778="INFERIOR A 30 DIAS"</formula>
    </cfRule>
  </conditionalFormatting>
  <conditionalFormatting sqref="A18:S18 AO31 Y18:AF18 U18:V18 AH18:AR18">
    <cfRule type="expression" dxfId="2731" priority="167161">
      <formula>$P18:$P778="INFERIOR A 60 DIAS"</formula>
    </cfRule>
    <cfRule type="expression" dxfId="2730" priority="167162">
      <formula>$P18:$P778="INFERIOR A 90 DIAS"</formula>
    </cfRule>
    <cfRule type="expression" dxfId="2729" priority="167163">
      <formula>$P18:$P778="EXPIRADO"</formula>
    </cfRule>
    <cfRule type="expression" dxfId="2728" priority="167164">
      <formula>$P18:$P778="INFERIOR A 30 DIAS"</formula>
    </cfRule>
  </conditionalFormatting>
  <conditionalFormatting sqref="A19:S19 AO20:AO24 AO28 Y19:AF19 U19:V19 AH19:AR19">
    <cfRule type="expression" dxfId="2727" priority="167165">
      <formula>$P19:$P778="INFERIOR A 60 DIAS"</formula>
    </cfRule>
    <cfRule type="expression" dxfId="2726" priority="167166">
      <formula>$P19:$P778="INFERIOR A 90 DIAS"</formula>
    </cfRule>
    <cfRule type="expression" dxfId="2725" priority="167167">
      <formula>$P19:$P778="EXPIRADO"</formula>
    </cfRule>
    <cfRule type="expression" dxfId="2724" priority="167168">
      <formula>$P19:$P778="INFERIOR A 30 DIAS"</formula>
    </cfRule>
  </conditionalFormatting>
  <conditionalFormatting sqref="A20:S20 AP20:AR20 Y20:AF20 U20:V20 AH20:AN20">
    <cfRule type="expression" dxfId="2723" priority="167169">
      <formula>$P20:$P778="INFERIOR A 60 DIAS"</formula>
    </cfRule>
    <cfRule type="expression" dxfId="2722" priority="167170">
      <formula>$P20:$P778="INFERIOR A 90 DIAS"</formula>
    </cfRule>
    <cfRule type="expression" dxfId="2721" priority="167171">
      <formula>$P20:$P778="EXPIRADO"</formula>
    </cfRule>
    <cfRule type="expression" dxfId="2720" priority="167172">
      <formula>$P20:$P778="INFERIOR A 30 DIAS"</formula>
    </cfRule>
  </conditionalFormatting>
  <conditionalFormatting sqref="A21:S21 AP21:AR21 Y21:AF21 U21:V21 AH21:AN21">
    <cfRule type="expression" dxfId="2719" priority="167173">
      <formula>$P21:$P778="INFERIOR A 60 DIAS"</formula>
    </cfRule>
    <cfRule type="expression" dxfId="2718" priority="167174">
      <formula>$P21:$P778="INFERIOR A 90 DIAS"</formula>
    </cfRule>
    <cfRule type="expression" dxfId="2717" priority="167175">
      <formula>$P21:$P778="EXPIRADO"</formula>
    </cfRule>
    <cfRule type="expression" dxfId="2716" priority="167176">
      <formula>$P21:$P778="INFERIOR A 30 DIAS"</formula>
    </cfRule>
  </conditionalFormatting>
  <conditionalFormatting sqref="A22:S22 AP22:AR22 Y22:AF22 U22:V22 AH22:AN22">
    <cfRule type="expression" dxfId="2715" priority="167177">
      <formula>$P22:$P778="INFERIOR A 60 DIAS"</formula>
    </cfRule>
    <cfRule type="expression" dxfId="2714" priority="167178">
      <formula>$P22:$P778="INFERIOR A 90 DIAS"</formula>
    </cfRule>
    <cfRule type="expression" dxfId="2713" priority="167179">
      <formula>$P22:$P778="EXPIRADO"</formula>
    </cfRule>
    <cfRule type="expression" dxfId="2712" priority="167180">
      <formula>$P22:$P778="INFERIOR A 30 DIAS"</formula>
    </cfRule>
  </conditionalFormatting>
  <conditionalFormatting sqref="A23:S23 AP23:AR23 AO97:AO99 Y23:AF23 U23:V23 AH23:AN23">
    <cfRule type="expression" dxfId="2711" priority="167181">
      <formula>$P23:$P778="INFERIOR A 60 DIAS"</formula>
    </cfRule>
    <cfRule type="expression" dxfId="2710" priority="167182">
      <formula>$P23:$P778="INFERIOR A 90 DIAS"</formula>
    </cfRule>
    <cfRule type="expression" dxfId="2709" priority="167183">
      <formula>$P23:$P778="EXPIRADO"</formula>
    </cfRule>
    <cfRule type="expression" dxfId="2708" priority="167184">
      <formula>$P23:$P778="INFERIOR A 30 DIAS"</formula>
    </cfRule>
  </conditionalFormatting>
  <conditionalFormatting sqref="A24:S24 AP24:AR24 Y24:AF24 U24:V24 AH24:AN24">
    <cfRule type="expression" dxfId="2707" priority="167185">
      <formula>$P24:$P778="INFERIOR A 60 DIAS"</formula>
    </cfRule>
    <cfRule type="expression" dxfId="2706" priority="167186">
      <formula>$P24:$P778="INFERIOR A 90 DIAS"</formula>
    </cfRule>
    <cfRule type="expression" dxfId="2705" priority="167187">
      <formula>$P24:$P778="EXPIRADO"</formula>
    </cfRule>
    <cfRule type="expression" dxfId="2704" priority="167188">
      <formula>$P24:$P778="INFERIOR A 30 DIAS"</formula>
    </cfRule>
  </conditionalFormatting>
  <conditionalFormatting sqref="A25:S25 AP25:AR25 AO93:AO96 Y25:AF25 U25:V25 AH25:AN25">
    <cfRule type="expression" dxfId="2703" priority="167189">
      <formula>$P25:$P778="INFERIOR A 60 DIAS"</formula>
    </cfRule>
    <cfRule type="expression" dxfId="2702" priority="167190">
      <formula>$P25:$P778="INFERIOR A 90 DIAS"</formula>
    </cfRule>
    <cfRule type="expression" dxfId="2701" priority="167191">
      <formula>$P25:$P778="EXPIRADO"</formula>
    </cfRule>
    <cfRule type="expression" dxfId="2700" priority="167192">
      <formula>$P25:$P778="INFERIOR A 30 DIAS"</formula>
    </cfRule>
  </conditionalFormatting>
  <conditionalFormatting sqref="A26:S26 Y26:AF26 U26:V26 AH26:AR26">
    <cfRule type="expression" dxfId="2699" priority="167193">
      <formula>$P26:$P778="INFERIOR A 60 DIAS"</formula>
    </cfRule>
    <cfRule type="expression" dxfId="2698" priority="167194">
      <formula>$P26:$P778="INFERIOR A 90 DIAS"</formula>
    </cfRule>
    <cfRule type="expression" dxfId="2697" priority="167195">
      <formula>$P26:$P778="EXPIRADO"</formula>
    </cfRule>
    <cfRule type="expression" dxfId="2696" priority="167196">
      <formula>$P26:$P778="INFERIOR A 30 DIAS"</formula>
    </cfRule>
  </conditionalFormatting>
  <conditionalFormatting sqref="A27:S27 Y27:AF27 U27:V27 AH27:AR27">
    <cfRule type="expression" dxfId="2695" priority="167197">
      <formula>$P27:$P778="INFERIOR A 60 DIAS"</formula>
    </cfRule>
    <cfRule type="expression" dxfId="2694" priority="167198">
      <formula>$P27:$P778="INFERIOR A 90 DIAS"</formula>
    </cfRule>
    <cfRule type="expression" dxfId="2693" priority="167199">
      <formula>$P27:$P778="EXPIRADO"</formula>
    </cfRule>
    <cfRule type="expression" dxfId="2692" priority="167200">
      <formula>$P27:$P778="INFERIOR A 30 DIAS"</formula>
    </cfRule>
  </conditionalFormatting>
  <conditionalFormatting sqref="A28:S28 AP28:AR28 Y28:AF28 U28:V28 AH28:AN28">
    <cfRule type="expression" dxfId="2691" priority="167201">
      <formula>$P28:$P778="INFERIOR A 60 DIAS"</formula>
    </cfRule>
    <cfRule type="expression" dxfId="2690" priority="167202">
      <formula>$P28:$P778="INFERIOR A 90 DIAS"</formula>
    </cfRule>
    <cfRule type="expression" dxfId="2689" priority="167203">
      <formula>$P28:$P778="EXPIRADO"</formula>
    </cfRule>
    <cfRule type="expression" dxfId="2688" priority="167204">
      <formula>$P28:$P778="INFERIOR A 30 DIAS"</formula>
    </cfRule>
  </conditionalFormatting>
  <conditionalFormatting sqref="A29:S29 Y29:AF29 U29:V29 AH29:AR29">
    <cfRule type="expression" dxfId="2687" priority="167205">
      <formula>$P29:$P778="INFERIOR A 60 DIAS"</formula>
    </cfRule>
    <cfRule type="expression" dxfId="2686" priority="167206">
      <formula>$P29:$P778="INFERIOR A 90 DIAS"</formula>
    </cfRule>
    <cfRule type="expression" dxfId="2685" priority="167207">
      <formula>$P29:$P778="EXPIRADO"</formula>
    </cfRule>
    <cfRule type="expression" dxfId="2684" priority="167208">
      <formula>$P29:$P778="INFERIOR A 30 DIAS"</formula>
    </cfRule>
  </conditionalFormatting>
  <conditionalFormatting sqref="A30:S30 Y30:AF30 U30:V30 AH30:AR30">
    <cfRule type="expression" dxfId="2683" priority="167209">
      <formula>$P30:$P778="INFERIOR A 60 DIAS"</formula>
    </cfRule>
    <cfRule type="expression" dxfId="2682" priority="167210">
      <formula>$P30:$P778="INFERIOR A 90 DIAS"</formula>
    </cfRule>
    <cfRule type="expression" dxfId="2681" priority="167211">
      <formula>$P30:$P778="EXPIRADO"</formula>
    </cfRule>
    <cfRule type="expression" dxfId="2680" priority="167212">
      <formula>$P30:$P778="INFERIOR A 30 DIAS"</formula>
    </cfRule>
  </conditionalFormatting>
  <conditionalFormatting sqref="A31:S31 AP31:AR31 Y31:AF31 U31:V31 AH31:AN31">
    <cfRule type="expression" dxfId="2679" priority="167213">
      <formula>$P31:$P778="INFERIOR A 60 DIAS"</formula>
    </cfRule>
    <cfRule type="expression" dxfId="2678" priority="167214">
      <formula>$P31:$P778="INFERIOR A 90 DIAS"</formula>
    </cfRule>
    <cfRule type="expression" dxfId="2677" priority="167215">
      <formula>$P31:$P778="EXPIRADO"</formula>
    </cfRule>
    <cfRule type="expression" dxfId="2676" priority="167216">
      <formula>$P31:$P778="INFERIOR A 30 DIAS"</formula>
    </cfRule>
  </conditionalFormatting>
  <conditionalFormatting sqref="A32:S32 AO53 Y32:AF32 U32:V32 AH32:AR32">
    <cfRule type="expression" dxfId="2675" priority="167217">
      <formula>$P32:$P778="INFERIOR A 60 DIAS"</formula>
    </cfRule>
    <cfRule type="expression" dxfId="2674" priority="167218">
      <formula>$P32:$P778="INFERIOR A 90 DIAS"</formula>
    </cfRule>
    <cfRule type="expression" dxfId="2673" priority="167219">
      <formula>$P32:$P778="EXPIRADO"</formula>
    </cfRule>
    <cfRule type="expression" dxfId="2672" priority="167220">
      <formula>$P32:$P778="INFERIOR A 30 DIAS"</formula>
    </cfRule>
  </conditionalFormatting>
  <conditionalFormatting sqref="A33:S33 AO35:AO36 AO38 AO62 Y33:AF33 U33:V33 AH33:AR33">
    <cfRule type="expression" dxfId="2671" priority="167221">
      <formula>$P33:$P778="INFERIOR A 60 DIAS"</formula>
    </cfRule>
    <cfRule type="expression" dxfId="2670" priority="167222">
      <formula>$P33:$P778="INFERIOR A 90 DIAS"</formula>
    </cfRule>
    <cfRule type="expression" dxfId="2669" priority="167223">
      <formula>$P33:$P778="EXPIRADO"</formula>
    </cfRule>
    <cfRule type="expression" dxfId="2668" priority="167224">
      <formula>$P33:$P778="INFERIOR A 30 DIAS"</formula>
    </cfRule>
  </conditionalFormatting>
  <conditionalFormatting sqref="A60:S60 V60 Y60:AF60 AP60:AR60 AH60:AN60">
    <cfRule type="expression" dxfId="2667" priority="167257">
      <formula>$P60:$P778="INFERIOR A 60 DIAS"</formula>
    </cfRule>
    <cfRule type="expression" dxfId="2666" priority="167258">
      <formula>$P60:$P778="INFERIOR A 90 DIAS"</formula>
    </cfRule>
    <cfRule type="expression" dxfId="2665" priority="167259">
      <formula>$P60:$P778="EXPIRADO"</formula>
    </cfRule>
    <cfRule type="expression" dxfId="2664" priority="167260">
      <formula>$P60:$P778="INFERIOR A 30 DIAS"</formula>
    </cfRule>
  </conditionalFormatting>
  <conditionalFormatting sqref="A47:S47 V47 Y47:AF47 AP47:AR47 AH47:AN47">
    <cfRule type="expression" dxfId="2663" priority="167349">
      <formula>$P47:$P778="INFERIOR A 60 DIAS"</formula>
    </cfRule>
    <cfRule type="expression" dxfId="2662" priority="167350">
      <formula>$P47:$P778="INFERIOR A 90 DIAS"</formula>
    </cfRule>
    <cfRule type="expression" dxfId="2661" priority="167351">
      <formula>$P47:$P778="EXPIRADO"</formula>
    </cfRule>
    <cfRule type="expression" dxfId="2660" priority="167352">
      <formula>$P47:$P778="INFERIOR A 30 DIAS"</formula>
    </cfRule>
  </conditionalFormatting>
  <conditionalFormatting sqref="A36:S36 AP36:AR36 V36 Y36:AF36 AH36:AN36">
    <cfRule type="expression" dxfId="2659" priority="167353">
      <formula>$P36:$P778="INFERIOR A 60 DIAS"</formula>
    </cfRule>
    <cfRule type="expression" dxfId="2658" priority="167354">
      <formula>$P36:$P778="INFERIOR A 90 DIAS"</formula>
    </cfRule>
    <cfRule type="expression" dxfId="2657" priority="167355">
      <formula>$P36:$P778="EXPIRADO"</formula>
    </cfRule>
    <cfRule type="expression" dxfId="2656" priority="167356">
      <formula>$P36:$P778="INFERIOR A 30 DIAS"</formula>
    </cfRule>
  </conditionalFormatting>
  <conditionalFormatting sqref="A37:S37 V37 Y37:AF37 AH37:AR37">
    <cfRule type="expression" dxfId="2655" priority="167357">
      <formula>$P37:$P778="INFERIOR A 60 DIAS"</formula>
    </cfRule>
    <cfRule type="expression" dxfId="2654" priority="167358">
      <formula>$P37:$P778="INFERIOR A 90 DIAS"</formula>
    </cfRule>
    <cfRule type="expression" dxfId="2653" priority="167359">
      <formula>$P37:$P778="EXPIRADO"</formula>
    </cfRule>
    <cfRule type="expression" dxfId="2652" priority="167360">
      <formula>$P37:$P778="INFERIOR A 30 DIAS"</formula>
    </cfRule>
  </conditionalFormatting>
  <conditionalFormatting sqref="A38:S38 AP38:AR38 Y38:AF38 U38:V38 AH38:AN38">
    <cfRule type="expression" dxfId="2651" priority="167361">
      <formula>$P38:$P778="INFERIOR A 60 DIAS"</formula>
    </cfRule>
    <cfRule type="expression" dxfId="2650" priority="167362">
      <formula>$P38:$P778="INFERIOR A 90 DIAS"</formula>
    </cfRule>
    <cfRule type="expression" dxfId="2649" priority="167363">
      <formula>$P38:$P778="EXPIRADO"</formula>
    </cfRule>
    <cfRule type="expression" dxfId="2648" priority="167364">
      <formula>$P38:$P778="INFERIOR A 30 DIAS"</formula>
    </cfRule>
  </conditionalFormatting>
  <conditionalFormatting sqref="A39:S39 V39 Y39:AF39 AP39:AR39 AH39:AN39">
    <cfRule type="expression" dxfId="2647" priority="167365">
      <formula>$P39:$P778="INFERIOR A 60 DIAS"</formula>
    </cfRule>
    <cfRule type="expression" dxfId="2646" priority="167366">
      <formula>$P39:$P778="INFERIOR A 90 DIAS"</formula>
    </cfRule>
    <cfRule type="expression" dxfId="2645" priority="167367">
      <formula>$P39:$P778="EXPIRADO"</formula>
    </cfRule>
    <cfRule type="expression" dxfId="2644" priority="167368">
      <formula>$P39:$P778="INFERIOR A 30 DIAS"</formula>
    </cfRule>
  </conditionalFormatting>
  <conditionalFormatting sqref="A40:S40 V40 Y40:AF40 AH40:AR40">
    <cfRule type="expression" dxfId="2643" priority="167369">
      <formula>$P40:$P778="INFERIOR A 60 DIAS"</formula>
    </cfRule>
    <cfRule type="expression" dxfId="2642" priority="167370">
      <formula>$P40:$P778="INFERIOR A 90 DIAS"</formula>
    </cfRule>
    <cfRule type="expression" dxfId="2641" priority="167371">
      <formula>$P40:$P778="EXPIRADO"</formula>
    </cfRule>
    <cfRule type="expression" dxfId="2640" priority="167372">
      <formula>$P40:$P778="INFERIOR A 30 DIAS"</formula>
    </cfRule>
  </conditionalFormatting>
  <conditionalFormatting sqref="A41:S41 V41 Y41:AF41 AH41:AR41 U200 U208 U222 U232 U511 U517 U539 U554 U577 U607 U856:U858">
    <cfRule type="expression" dxfId="2639" priority="167373">
      <formula>$P41:$P778="INFERIOR A 60 DIAS"</formula>
    </cfRule>
    <cfRule type="expression" dxfId="2638" priority="167374">
      <formula>$P41:$P778="INFERIOR A 90 DIAS"</formula>
    </cfRule>
    <cfRule type="expression" dxfId="2637" priority="167375">
      <formula>$P41:$P778="EXPIRADO"</formula>
    </cfRule>
    <cfRule type="expression" dxfId="2636" priority="167376">
      <formula>$P41:$P778="INFERIOR A 30 DIAS"</formula>
    </cfRule>
  </conditionalFormatting>
  <conditionalFormatting sqref="A42:S42 AP42:AR42 V42 Y42:AF42 AH42:AN42">
    <cfRule type="expression" dxfId="2635" priority="167377">
      <formula>$P42:$P778="INFERIOR A 60 DIAS"</formula>
    </cfRule>
    <cfRule type="expression" dxfId="2634" priority="167378">
      <formula>$P42:$P778="INFERIOR A 90 DIAS"</formula>
    </cfRule>
    <cfRule type="expression" dxfId="2633" priority="167379">
      <formula>$P42:$P778="EXPIRADO"</formula>
    </cfRule>
    <cfRule type="expression" dxfId="2632" priority="167380">
      <formula>$P42:$P778="INFERIOR A 30 DIAS"</formula>
    </cfRule>
  </conditionalFormatting>
  <conditionalFormatting sqref="A43:S43 AO111 Y43:AF43 U43:V43 AH43:AR43">
    <cfRule type="expression" dxfId="2631" priority="167381">
      <formula>$P43:$P778="INFERIOR A 60 DIAS"</formula>
    </cfRule>
    <cfRule type="expression" dxfId="2630" priority="167382">
      <formula>$P43:$P778="INFERIOR A 90 DIAS"</formula>
    </cfRule>
    <cfRule type="expression" dxfId="2629" priority="167383">
      <formula>$P43:$P778="EXPIRADO"</formula>
    </cfRule>
    <cfRule type="expression" dxfId="2628" priority="167384">
      <formula>$P43:$P778="INFERIOR A 30 DIAS"</formula>
    </cfRule>
  </conditionalFormatting>
  <conditionalFormatting sqref="A44:S44 AP44:AR44 V44 Y44:AF44 AF45:AF46 AH44:AN44">
    <cfRule type="expression" dxfId="2627" priority="167385">
      <formula>$P44:$P778="INFERIOR A 60 DIAS"</formula>
    </cfRule>
    <cfRule type="expression" dxfId="2626" priority="167386">
      <formula>$P44:$P778="INFERIOR A 90 DIAS"</formula>
    </cfRule>
    <cfRule type="expression" dxfId="2625" priority="167387">
      <formula>$P44:$P778="EXPIRADO"</formula>
    </cfRule>
    <cfRule type="expression" dxfId="2624" priority="167388">
      <formula>$P44:$P778="INFERIOR A 30 DIAS"</formula>
    </cfRule>
  </conditionalFormatting>
  <conditionalFormatting sqref="A45:S45 V45 Y45:AF45 AP45:AR45 AH45:AN45">
    <cfRule type="expression" dxfId="2623" priority="167389">
      <formula>$P45:$P778="INFERIOR A 60 DIAS"</formula>
    </cfRule>
    <cfRule type="expression" dxfId="2622" priority="167390">
      <formula>$P45:$P778="INFERIOR A 90 DIAS"</formula>
    </cfRule>
    <cfRule type="expression" dxfId="2621" priority="167391">
      <formula>$P45:$P778="EXPIRADO"</formula>
    </cfRule>
    <cfRule type="expression" dxfId="2620" priority="167392">
      <formula>$P45:$P778="INFERIOR A 30 DIAS"</formula>
    </cfRule>
  </conditionalFormatting>
  <conditionalFormatting sqref="A46:S46 AP46:AR46 V46 Y46:AF46 AH46:AN46">
    <cfRule type="expression" dxfId="2619" priority="167393">
      <formula>$P46:$P778="INFERIOR A 60 DIAS"</formula>
    </cfRule>
    <cfRule type="expression" dxfId="2618" priority="167394">
      <formula>$P46:$P778="INFERIOR A 90 DIAS"</formula>
    </cfRule>
    <cfRule type="expression" dxfId="2617" priority="167395">
      <formula>$P46:$P778="EXPIRADO"</formula>
    </cfRule>
    <cfRule type="expression" dxfId="2616" priority="167396">
      <formula>$P46:$P778="INFERIOR A 30 DIAS"</formula>
    </cfRule>
  </conditionalFormatting>
  <conditionalFormatting sqref="A4:S4 AO2:AO4 U4:W4 Y4:AF4 AH4:AR4 W83:X116">
    <cfRule type="expression" dxfId="2615" priority="167405">
      <formula>$P2:$P776="INFERIOR A 60 DIAS"</formula>
    </cfRule>
    <cfRule type="expression" dxfId="2614" priority="167406">
      <formula>$P2:$P776="INFERIOR A 90 DIAS"</formula>
    </cfRule>
    <cfRule type="expression" dxfId="2613" priority="167407">
      <formula>$P2:$P776="EXPIRADO"</formula>
    </cfRule>
    <cfRule type="expression" dxfId="2612" priority="167408">
      <formula>$P2:$P776="INFERIOR A 30 DIAS"</formula>
    </cfRule>
  </conditionalFormatting>
  <conditionalFormatting sqref="A3:S3 AO4 U3:W3 Y3:AF3 W82:X82 W2:W82 AH3:AR3 T115:T857 AS115:AS863 AG115:AG888">
    <cfRule type="expression" dxfId="2611" priority="167409">
      <formula>$P2:$P777="INFERIOR A 60 DIAS"</formula>
    </cfRule>
    <cfRule type="expression" dxfId="2610" priority="167410">
      <formula>$P2:$P777="INFERIOR A 90 DIAS"</formula>
    </cfRule>
    <cfRule type="expression" dxfId="2609" priority="167411">
      <formula>$P2:$P777="EXPIRADO"</formula>
    </cfRule>
    <cfRule type="expression" dxfId="2608" priority="167412">
      <formula>$P2:$P777="INFERIOR A 30 DIAS"</formula>
    </cfRule>
  </conditionalFormatting>
  <conditionalFormatting sqref="A6:S6 U6:W6 Y6:AF6 AP6:AR6 AH6:AN6 U119 U129:U131 U144 U148 U155 U159 U162 U166 U174 U184 U202 U205 U227 U264:U265 U268 U276 U318 U324 U328:U329 U341:U345 U356 U358 U360:U361 U363 U368 U372 U383 U387:U389 U392 U711:U712 U706 U653 U645:U646 U642 U639 U632 U622 U610 U608 U606 U597 U593 U587:U588 U585 U582 U567 U559:U560 U556 U552 U545:U546 U533:U534 U524 U518 U512:U514 U508 U505 U498:U499 U491:U492 U480 U415:U417 W118:W857">
    <cfRule type="expression" dxfId="2607" priority="167417">
      <formula>$P6:$P778="INFERIOR A 60 DIAS"</formula>
    </cfRule>
    <cfRule type="expression" dxfId="2606" priority="167418">
      <formula>$P6:$P778="INFERIOR A 90 DIAS"</formula>
    </cfRule>
    <cfRule type="expression" dxfId="2605" priority="167419">
      <formula>$P6:$P778="EXPIRADO"</formula>
    </cfRule>
    <cfRule type="expression" dxfId="2604" priority="167420">
      <formula>$P6:$P778="INFERIOR A 30 DIAS"</formula>
    </cfRule>
  </conditionalFormatting>
  <conditionalFormatting sqref="A7:S7 U7:W7 Y7:AF7 AP7:AR7 AH7:AN7">
    <cfRule type="expression" dxfId="2603" priority="167421">
      <formula>$P7:$P778="INFERIOR A 60 DIAS"</formula>
    </cfRule>
    <cfRule type="expression" dxfId="2602" priority="167422">
      <formula>$P7:$P778="INFERIOR A 90 DIAS"</formula>
    </cfRule>
    <cfRule type="expression" dxfId="2601" priority="167423">
      <formula>$P7:$P778="EXPIRADO"</formula>
    </cfRule>
    <cfRule type="expression" dxfId="2600" priority="167424">
      <formula>$P7:$P778="INFERIOR A 30 DIAS"</formula>
    </cfRule>
  </conditionalFormatting>
  <conditionalFormatting sqref="A59:S59 V59 Y59:AF59 AP59:AR59 AH59:AN59">
    <cfRule type="expression" dxfId="2599" priority="167629">
      <formula>$P59:$P778="INFERIOR A 60 DIAS"</formula>
    </cfRule>
    <cfRule type="expression" dxfId="2598" priority="167630">
      <formula>$P59:$P778="INFERIOR A 90 DIAS"</formula>
    </cfRule>
    <cfRule type="expression" dxfId="2597" priority="167631">
      <formula>$P59:$P778="EXPIRADO"</formula>
    </cfRule>
    <cfRule type="expression" dxfId="2596" priority="167632">
      <formula>$P59:$P778="INFERIOR A 30 DIAS"</formula>
    </cfRule>
  </conditionalFormatting>
  <conditionalFormatting sqref="A52:S52 Y52:AF52 U52:V52 AH52:AR52">
    <cfRule type="expression" dxfId="2595" priority="167633">
      <formula>$P52:$P778="INFERIOR A 60 DIAS"</formula>
    </cfRule>
    <cfRule type="expression" dxfId="2594" priority="167634">
      <formula>$P52:$P778="INFERIOR A 90 DIAS"</formula>
    </cfRule>
    <cfRule type="expression" dxfId="2593" priority="167635">
      <formula>$P52:$P778="EXPIRADO"</formula>
    </cfRule>
    <cfRule type="expression" dxfId="2592" priority="167636">
      <formula>$P52:$P778="INFERIOR A 30 DIAS"</formula>
    </cfRule>
  </conditionalFormatting>
  <conditionalFormatting sqref="A53:S53 AP53:AR53 AO100:AO106 AO110 Y53:AF53 U53:V53 AH53:AN53">
    <cfRule type="expression" dxfId="2591" priority="167637">
      <formula>$P53:$P778="INFERIOR A 60 DIAS"</formula>
    </cfRule>
    <cfRule type="expression" dxfId="2590" priority="167638">
      <formula>$P53:$P778="INFERIOR A 90 DIAS"</formula>
    </cfRule>
    <cfRule type="expression" dxfId="2589" priority="167639">
      <formula>$P53:$P778="EXPIRADO"</formula>
    </cfRule>
    <cfRule type="expression" dxfId="2588" priority="167640">
      <formula>$P53:$P778="INFERIOR A 30 DIAS"</formula>
    </cfRule>
  </conditionalFormatting>
  <conditionalFormatting sqref="A54:S54 AO90:AO91 V54 Y54:AF54 AP54:AR54 AH54:AN54">
    <cfRule type="expression" dxfId="2587" priority="167641">
      <formula>$P54:$P778="INFERIOR A 60 DIAS"</formula>
    </cfRule>
    <cfRule type="expression" dxfId="2586" priority="167642">
      <formula>$P54:$P778="INFERIOR A 90 DIAS"</formula>
    </cfRule>
    <cfRule type="expression" dxfId="2585" priority="167643">
      <formula>$P54:$P778="EXPIRADO"</formula>
    </cfRule>
    <cfRule type="expression" dxfId="2584" priority="167644">
      <formula>$P54:$P778="INFERIOR A 30 DIAS"</formula>
    </cfRule>
  </conditionalFormatting>
  <conditionalFormatting sqref="A55:S55 Y55:AF55 U55:V55 AP55:AR55 AH55:AN55">
    <cfRule type="expression" dxfId="2583" priority="167645">
      <formula>$P55:$P778="INFERIOR A 60 DIAS"</formula>
    </cfRule>
    <cfRule type="expression" dxfId="2582" priority="167646">
      <formula>$P55:$P778="INFERIOR A 90 DIAS"</formula>
    </cfRule>
    <cfRule type="expression" dxfId="2581" priority="167647">
      <formula>$P55:$P778="EXPIRADO"</formula>
    </cfRule>
    <cfRule type="expression" dxfId="2580" priority="167648">
      <formula>$P55:$P778="INFERIOR A 30 DIAS"</formula>
    </cfRule>
  </conditionalFormatting>
  <conditionalFormatting sqref="A56:S56 V56 Y56:AF56 AP56:AR56 AH56:AN56">
    <cfRule type="expression" dxfId="2579" priority="167649">
      <formula>$P56:$P778="INFERIOR A 60 DIAS"</formula>
    </cfRule>
    <cfRule type="expression" dxfId="2578" priority="167650">
      <formula>$P56:$P778="INFERIOR A 90 DIAS"</formula>
    </cfRule>
    <cfRule type="expression" dxfId="2577" priority="167651">
      <formula>$P56:$P778="EXPIRADO"</formula>
    </cfRule>
    <cfRule type="expression" dxfId="2576" priority="167652">
      <formula>$P56:$P778="INFERIOR A 30 DIAS"</formula>
    </cfRule>
  </conditionalFormatting>
  <conditionalFormatting sqref="A57:S57 V57 Y57:AF57 AP57:AR57 AH57:AN57">
    <cfRule type="expression" dxfId="2575" priority="167653">
      <formula>$P57:$P778="INFERIOR A 60 DIAS"</formula>
    </cfRule>
    <cfRule type="expression" dxfId="2574" priority="167654">
      <formula>$P57:$P778="INFERIOR A 90 DIAS"</formula>
    </cfRule>
    <cfRule type="expression" dxfId="2573" priority="167655">
      <formula>$P57:$P778="EXPIRADO"</formula>
    </cfRule>
    <cfRule type="expression" dxfId="2572" priority="167656">
      <formula>$P57:$P778="INFERIOR A 30 DIAS"</formula>
    </cfRule>
  </conditionalFormatting>
  <conditionalFormatting sqref="A58:S58 V58 Y58:AF58 AP58:AR58 AH58:AN58">
    <cfRule type="expression" dxfId="2571" priority="167657">
      <formula>$P58:$P778="INFERIOR A 60 DIAS"</formula>
    </cfRule>
    <cfRule type="expression" dxfId="2570" priority="167658">
      <formula>$P58:$P778="INFERIOR A 90 DIAS"</formula>
    </cfRule>
    <cfRule type="expression" dxfId="2569" priority="167659">
      <formula>$P58:$P778="EXPIRADO"</formula>
    </cfRule>
    <cfRule type="expression" dxfId="2568" priority="167660">
      <formula>$P58:$P778="INFERIOR A 30 DIAS"</formula>
    </cfRule>
  </conditionalFormatting>
  <conditionalFormatting sqref="A2:AS2 W3:X81 T3:T114 AS3:AS114 AG3:AG114">
    <cfRule type="expression" dxfId="2567" priority="168094">
      <formula>$P2:$P778="INFERIOR A 60 DIAS"</formula>
    </cfRule>
    <cfRule type="expression" dxfId="2566" priority="168095">
      <formula>$P2:$P778="INFERIOR A 90 DIAS"</formula>
    </cfRule>
    <cfRule type="expression" dxfId="2565" priority="168096">
      <formula>$P2:$P778="EXPIRADO"</formula>
    </cfRule>
    <cfRule type="expression" dxfId="2564" priority="168097">
      <formula>$P2:$P778="INFERIOR A 30 DIAS"</formula>
    </cfRule>
  </conditionalFormatting>
  <conditionalFormatting sqref="A5:S5 U5:W5 Y5:AF5 U99 AH5:AR5 W782:X855 W706:W781 W117:X705 W84:W117">
    <cfRule type="expression" dxfId="2563" priority="168098">
      <formula>$P5:$P778="INFERIOR A 60 DIAS"</formula>
    </cfRule>
    <cfRule type="expression" dxfId="2562" priority="168099">
      <formula>$P5:$P778="INFERIOR A 90 DIAS"</formula>
    </cfRule>
    <cfRule type="expression" dxfId="2561" priority="168100">
      <formula>$P5:$P778="EXPIRADO"</formula>
    </cfRule>
    <cfRule type="expression" dxfId="2560" priority="168101">
      <formula>$P5:$P778="INFERIOR A 30 DIAS"</formula>
    </cfRule>
  </conditionalFormatting>
  <conditionalFormatting sqref="A62:S62 AP62:AR62 Y62:AF62 U62:V62 AH62:AN62">
    <cfRule type="expression" dxfId="2559" priority="168186">
      <formula>$P62:$P778="INFERIOR A 60 DIAS"</formula>
    </cfRule>
    <cfRule type="expression" dxfId="2558" priority="168187">
      <formula>$P62:$P778="INFERIOR A 90 DIAS"</formula>
    </cfRule>
    <cfRule type="expression" dxfId="2557" priority="168188">
      <formula>$P62:$P778="EXPIRADO"</formula>
    </cfRule>
    <cfRule type="expression" dxfId="2556" priority="168189">
      <formula>$P62:$P778="INFERIOR A 30 DIAS"</formula>
    </cfRule>
  </conditionalFormatting>
  <conditionalFormatting sqref="A61:S61 AP61:AR61 V61 Y61:AF61 AH61:AN61">
    <cfRule type="expression" dxfId="2555" priority="168190">
      <formula>$P61:$P778="INFERIOR A 60 DIAS"</formula>
    </cfRule>
    <cfRule type="expression" dxfId="2554" priority="168191">
      <formula>$P61:$P778="INFERIOR A 90 DIAS"</formula>
    </cfRule>
    <cfRule type="expression" dxfId="2553" priority="168192">
      <formula>$P61:$P778="EXPIRADO"</formula>
    </cfRule>
    <cfRule type="expression" dxfId="2552" priority="168193">
      <formula>$P61:$P778="INFERIOR A 30 DIAS"</formula>
    </cfRule>
  </conditionalFormatting>
  <conditionalFormatting sqref="AO291">
    <cfRule type="expression" dxfId="2551" priority="168203">
      <formula>$P291:$P874="INFERIOR A 60 DIAS"</formula>
    </cfRule>
    <cfRule type="expression" dxfId="2550" priority="168204">
      <formula>$P291:$P874="INFERIOR A 90 DIAS"</formula>
    </cfRule>
    <cfRule type="expression" dxfId="2549" priority="168205">
      <formula>$P291:$P866="EXPIRADO"</formula>
    </cfRule>
    <cfRule type="expression" dxfId="2548" priority="168206">
      <formula>$P291:$P874="INFERIOR A 30 DIAS"</formula>
    </cfRule>
  </conditionalFormatting>
  <conditionalFormatting sqref="A184:S184 V184 Y184:AF184 AH184:AM184">
    <cfRule type="expression" dxfId="2547" priority="170459">
      <formula>$P184:$P778="INFERIOR A 120 DIAS"</formula>
    </cfRule>
  </conditionalFormatting>
  <conditionalFormatting sqref="A185:S185 Y185:AF185 U185:V185 AH185:AM185">
    <cfRule type="expression" dxfId="2546" priority="170460">
      <formula>$P185:$P778="INFERIOR A 120 DIAS"</formula>
    </cfRule>
  </conditionalFormatting>
  <conditionalFormatting sqref="A187:S187 Y187:AF187 U187:V187 AH187:AM187 Y648:Z653 AB648:AB659 G654:H659 S654:S659 AD648:AF653 A649:E653 P648:S648 G649:S653 U648:U652 B648:E648 AH648:AJ653 G648:N648 AL648:AM653">
    <cfRule type="expression" dxfId="2545" priority="170462">
      <formula>$P187:$P778="INFERIOR A 120 DIAS"</formula>
    </cfRule>
  </conditionalFormatting>
  <conditionalFormatting sqref="A188:S188 Y188:AF188 U188:V188 AH188:AM188 AN632:AN634 V644:V646 AA644:AA659 AL638:AN643 A615:S617 A618:C618 V642 V639 V632 A619:S643 V622 Y615:AF643 U623:V631 U633:V638 U640:V641 U643:V643 U615:V621 A644 AH615:AM616 AH617:AJ643 E618:S618 AL617:AM637">
    <cfRule type="expression" dxfId="2544" priority="170463">
      <formula>$P188:$P778="INFERIOR A 120 DIAS"</formula>
    </cfRule>
  </conditionalFormatting>
  <conditionalFormatting sqref="A191:S191 Y191:AF191 U191:V191 AH191:AM191 A607:R609 A577:A603 AH633 AH635 A610:S613 A604:S606 V607 Y604:AF613 U611:U613 U604:U605 U609 AH606:AM613 AH604:AI605 AA614">
    <cfRule type="expression" dxfId="2543" priority="170466">
      <formula>$P191:$P778="INFERIOR A 120 DIAS"</formula>
    </cfRule>
  </conditionalFormatting>
  <conditionalFormatting sqref="A197:S197 A269 V197 A265:S268 V265:V268 Y265:AF268 Y197:AF197 A276 V278 B276:S278 V276 V280:V281 V289:V292 U282:V288 U277:V277 U293:V294 U279:V279 AH197:AM197 AH265:AM268 V604:V605 V608:V614 AJ604:AM605 V295:V309 A279:S309 Y276:AF309 AH276:AM309">
    <cfRule type="expression" dxfId="2542" priority="170468">
      <formula>$P197:$P778="INFERIOR A 120 DIAS"</formula>
    </cfRule>
  </conditionalFormatting>
  <conditionalFormatting sqref="A198:S198 V198 Y198:AF198 A277:A278 U292 AA308 AA278 U304 AH198:AM198 AA599:AA602 B591:E592 S607:S609 B600:S602 AJ599:AM603 A548:E549 V437:V439 V441:V442 V457:V458 V460:V463 V466:V467 V471:V472 V569:V573 V590 AK718:AK719 AK722:AK723 AK617:AK663 AK665:AK672 AK676:AK682 AK725 V606 F599:L599 V322 V501 V368 V392 V592:V594 V587:V588 V582:V585 V567 V559:V565 V556 V551:V552 V545:V548 V533:V534 V524 V507:V508 V505 V498:V499 V490:V493 V480:V481 V414:V417 V310:V320 V324:V326 V371:V375 V379:V380 V382:V384 V386:V390 V394 V396 V398:V408 G548:S549 G591:S592 S599:S602 V511:V514 V517:V518 V539 A550:S576 V554 B577:S590 V576:V577 V328:V338 V340:V366 V446 A310:S547 V529 B593:S598 V596:V603 Y310:AF598 Y600:AF602 U530:V532 U447:V456 U555:V555 U540:V544 U600:V602 U599:U602 U592 U589:V589 U586:V586 U578:V581 U574:V575 U568:V568 U566:V566 U557:V558 U553:V553 U549:V550 U548 U535:V538 U525:V528 U519:V523 U515:V516 U509:V510 U494:V497 U482:V489 U473:V477 U468:V470 U464:V465 U459:V459 U443:V445 U418:V436 U397:V397 U395:V395 U339:V339 U500:V500 U506:V506 U393:V393 U391:V391 U385:V385 U369:V370 U327:V327 U595:V595 U502:V504 U323:V323 U591:V591 U479:V479 U440:V440 U411:V413 U409:V409 U381:V381 U376:V378 U367:V367 U321:V321 V410 AH600:AM602 AH310:AM598 V478">
    <cfRule type="expression" dxfId="2541" priority="170469">
      <formula>$P198:$P778="INFERIOR A 120 DIAS"</formula>
    </cfRule>
  </conditionalFormatting>
  <conditionalFormatting sqref="A200:S200 V200 Y200:AF200 AH200:AM200 AA371 AA365 AA373">
    <cfRule type="expression" dxfId="2540" priority="170470">
      <formula>$P200:$P778="INFERIOR A 120 DIAS"</formula>
    </cfRule>
  </conditionalFormatting>
  <conditionalFormatting sqref="A202:S202 V202 Y202:AF202 AH202:AM202">
    <cfRule type="expression" dxfId="2539" priority="170471">
      <formula>$P202:$P778="INFERIOR A 120 DIAS"</formula>
    </cfRule>
  </conditionalFormatting>
  <conditionalFormatting sqref="AP226:AR228 AP230:AR233 AO246 V227:V228 V230 A225:S233 V232 Y225:AF233 U233:V233 U231:V231 U229:V229 U225:V226 AH225:AR225 AH226:AN228 AH229:AR229 AH230:AN233">
    <cfRule type="expression" dxfId="2538" priority="170733">
      <formula>$P225:$P799="INFERIOR A 60 DIAS"</formula>
    </cfRule>
    <cfRule type="expression" dxfId="2537" priority="170734">
      <formula>$P225:$P799="INFERIOR A 90 DIAS"</formula>
    </cfRule>
    <cfRule type="expression" dxfId="2536" priority="170735">
      <formula>$P225:$P791="EXPIRADO"</formula>
    </cfRule>
    <cfRule type="expression" dxfId="2535" priority="170736">
      <formula>$P225:$P799="INFERIOR A 30 DIAS"</formula>
    </cfRule>
  </conditionalFormatting>
  <conditionalFormatting sqref="A204:S204 V204 Y204:AF204 AP204:AR204 AH204:AN204">
    <cfRule type="expression" dxfId="2534" priority="171409">
      <formula>$P204:$P778="INFERIOR A 60 DIAS"</formula>
    </cfRule>
    <cfRule type="expression" dxfId="2533" priority="171410">
      <formula>$P204:$P778="INFERIOR A 90 DIAS"</formula>
    </cfRule>
    <cfRule type="expression" dxfId="2532" priority="171411">
      <formula>$P204:$P778="EXPIRADO"</formula>
    </cfRule>
    <cfRule type="expression" dxfId="2531" priority="171412">
      <formula>$P204:$P778="INFERIOR A 30 DIAS"</formula>
    </cfRule>
  </conditionalFormatting>
  <conditionalFormatting sqref="A197:S197 V197 Y197:AF197 AP197:AR197 AH197:AN197">
    <cfRule type="expression" dxfId="2530" priority="171469">
      <formula>$P197:$P778="INFERIOR A 60 DIAS"</formula>
    </cfRule>
    <cfRule type="expression" dxfId="2529" priority="171470">
      <formula>$P197:$P778="INFERIOR A 90 DIAS"</formula>
    </cfRule>
    <cfRule type="expression" dxfId="2528" priority="171471">
      <formula>$P197:$P778="EXPIRADO"</formula>
    </cfRule>
    <cfRule type="expression" dxfId="2527" priority="171472">
      <formula>$P197:$P778="INFERIOR A 30 DIAS"</formula>
    </cfRule>
  </conditionalFormatting>
  <conditionalFormatting sqref="A198:S198 V198 Y198:AF198 AP198:AR198 AH198:AN198">
    <cfRule type="expression" dxfId="2526" priority="171473">
      <formula>$P198:$P778="INFERIOR A 60 DIAS"</formula>
    </cfRule>
    <cfRule type="expression" dxfId="2525" priority="171474">
      <formula>$P198:$P778="INFERIOR A 90 DIAS"</formula>
    </cfRule>
    <cfRule type="expression" dxfId="2524" priority="171475">
      <formula>$P198:$P778="EXPIRADO"</formula>
    </cfRule>
    <cfRule type="expression" dxfId="2523" priority="171476">
      <formula>$P198:$P778="INFERIOR A 30 DIAS"</formula>
    </cfRule>
  </conditionalFormatting>
  <conditionalFormatting sqref="A199:S199 V199 Y199:AF199 AH199:AR199">
    <cfRule type="expression" dxfId="2522" priority="171477">
      <formula>$P199:$P778="INFERIOR A 60 DIAS"</formula>
    </cfRule>
    <cfRule type="expression" dxfId="2521" priority="171478">
      <formula>$P199:$P778="INFERIOR A 90 DIAS"</formula>
    </cfRule>
    <cfRule type="expression" dxfId="2520" priority="171479">
      <formula>$P199:$P778="EXPIRADO"</formula>
    </cfRule>
    <cfRule type="expression" dxfId="2519" priority="171480">
      <formula>$P199:$P778="INFERIOR A 30 DIAS"</formula>
    </cfRule>
  </conditionalFormatting>
  <conditionalFormatting sqref="A200:S200 V200 Y200:AF200 AH200:AR200">
    <cfRule type="expression" dxfId="2518" priority="171481">
      <formula>$P200:$P778="INFERIOR A 60 DIAS"</formula>
    </cfRule>
    <cfRule type="expression" dxfId="2517" priority="171482">
      <formula>$P200:$P778="INFERIOR A 90 DIAS"</formula>
    </cfRule>
    <cfRule type="expression" dxfId="2516" priority="171483">
      <formula>$P200:$P778="EXPIRADO"</formula>
    </cfRule>
    <cfRule type="expression" dxfId="2515" priority="171484">
      <formula>$P200:$P778="INFERIOR A 30 DIAS"</formula>
    </cfRule>
  </conditionalFormatting>
  <conditionalFormatting sqref="A201:S201 Y201:AF201 U201:V201 AH201:AR201">
    <cfRule type="expression" dxfId="2514" priority="171485">
      <formula>$P201:$P778="INFERIOR A 60 DIAS"</formula>
    </cfRule>
    <cfRule type="expression" dxfId="2513" priority="171486">
      <formula>$P201:$P778="INFERIOR A 90 DIAS"</formula>
    </cfRule>
    <cfRule type="expression" dxfId="2512" priority="171487">
      <formula>$P201:$P778="EXPIRADO"</formula>
    </cfRule>
    <cfRule type="expression" dxfId="2511" priority="171488">
      <formula>$P201:$P778="INFERIOR A 30 DIAS"</formula>
    </cfRule>
  </conditionalFormatting>
  <conditionalFormatting sqref="A202:S202 V202 Y202:AF202 AH202:AR202">
    <cfRule type="expression" dxfId="2510" priority="171489">
      <formula>$P202:$P778="INFERIOR A 60 DIAS"</formula>
    </cfRule>
    <cfRule type="expression" dxfId="2509" priority="171490">
      <formula>$P202:$P778="INFERIOR A 90 DIAS"</formula>
    </cfRule>
    <cfRule type="expression" dxfId="2508" priority="171491">
      <formula>$P202:$P778="EXPIRADO"</formula>
    </cfRule>
    <cfRule type="expression" dxfId="2507" priority="171492">
      <formula>$P202:$P778="INFERIOR A 30 DIAS"</formula>
    </cfRule>
  </conditionalFormatting>
  <conditionalFormatting sqref="A203:S203 Y203:AF203 U203:V203 AH203:AR203">
    <cfRule type="expression" dxfId="2506" priority="171493">
      <formula>$P203:$P778="INFERIOR A 60 DIAS"</formula>
    </cfRule>
    <cfRule type="expression" dxfId="2505" priority="171494">
      <formula>$P203:$P778="INFERIOR A 90 DIAS"</formula>
    </cfRule>
    <cfRule type="expression" dxfId="2504" priority="171495">
      <formula>$P203:$P778="EXPIRADO"</formula>
    </cfRule>
    <cfRule type="expression" dxfId="2503" priority="171496">
      <formula>$P203:$P778="INFERIOR A 30 DIAS"</formula>
    </cfRule>
  </conditionalFormatting>
  <conditionalFormatting sqref="A204:S204 V204 V218 V227:V228 V230 V222:V224 V232 A217:S233 V220 Y204:AF204 Y217:AF233 U221:V221 U233:V233 U231:V231 U225:V226 U219:V219 U229:V229 U217:V217 AH204:AM204 AH217:AM233">
    <cfRule type="expression" dxfId="2502" priority="174138">
      <formula>$P204:$P778="INFERIOR A 120 DIAS"</formula>
    </cfRule>
  </conditionalFormatting>
  <conditionalFormatting sqref="AP215:AR215 A213:S216 V216 Y213:AF216 U213:V215 AH213:AR214 AH215:AN215 AH216:AR216 B687:G687 B688:C689 E688:G689 AP687:AR717 A690:G717 I687:R717 U687:V705 D718 AB687:AF717 U713:V717 V711:V712 U707:V710 V706 Y687:Z717 AH687:AN717">
    <cfRule type="expression" dxfId="2501" priority="174691">
      <formula>$P213:$P786="INFERIOR A 60 DIAS"</formula>
    </cfRule>
    <cfRule type="expression" dxfId="2500" priority="174692">
      <formula>$P213:$P786="INFERIOR A 90 DIAS"</formula>
    </cfRule>
    <cfRule type="expression" dxfId="2499" priority="174693">
      <formula>$P213:$P778="EXPIRADO"</formula>
    </cfRule>
    <cfRule type="expression" dxfId="2498" priority="174694">
      <formula>$P213:$P786="INFERIOR A 30 DIAS"</formula>
    </cfRule>
  </conditionalFormatting>
  <conditionalFormatting sqref="A212:S212 A234:S234 AP234:AR234 V212 V234 Y234:AF234 Y212:AF212 AH212:AR212 AH234:AN234">
    <cfRule type="expression" dxfId="2497" priority="174903">
      <formula>$P212:$P785="INFERIOR A 60 DIAS"</formula>
    </cfRule>
    <cfRule type="expression" dxfId="2496" priority="174904">
      <formula>$P212:$P785="INFERIOR A 90 DIAS"</formula>
    </cfRule>
    <cfRule type="expression" dxfId="2495" priority="174905">
      <formula>$P212:$P778="EXPIRADO"</formula>
    </cfRule>
    <cfRule type="expression" dxfId="2494" priority="174906">
      <formula>$P212:$P785="INFERIOR A 30 DIAS"</formula>
    </cfRule>
  </conditionalFormatting>
  <conditionalFormatting sqref="AP210:AR210 A210:S210 Y210:AF210 U210:V210 AH210:AN210">
    <cfRule type="expression" dxfId="2493" priority="174995">
      <formula>$P210:$P783="INFERIOR A 60 DIAS"</formula>
    </cfRule>
    <cfRule type="expression" dxfId="2492" priority="174996">
      <formula>$P210:$P783="INFERIOR A 90 DIAS"</formula>
    </cfRule>
    <cfRule type="expression" dxfId="2491" priority="174997">
      <formula>$P210:$P778="EXPIRADO"</formula>
    </cfRule>
    <cfRule type="expression" dxfId="2490" priority="174998">
      <formula>$P210:$P783="INFERIOR A 30 DIAS"</formula>
    </cfRule>
  </conditionalFormatting>
  <conditionalFormatting sqref="A209:S209 AP209:AR209 Y209:AF209 U209:V209 AH209:AN209">
    <cfRule type="expression" dxfId="2489" priority="175003">
      <formula>$P209:$P782="INFERIOR A 60 DIAS"</formula>
    </cfRule>
    <cfRule type="expression" dxfId="2488" priority="175004">
      <formula>$P209:$P782="INFERIOR A 90 DIAS"</formula>
    </cfRule>
    <cfRule type="expression" dxfId="2487" priority="175005">
      <formula>$P209:$P778="EXPIRADO"</formula>
    </cfRule>
    <cfRule type="expression" dxfId="2486" priority="175006">
      <formula>$P209:$P782="INFERIOR A 30 DIAS"</formula>
    </cfRule>
  </conditionalFormatting>
  <conditionalFormatting sqref="A205:S205 V205 Y205:AF205 AP205:AR205 AH205:AN205">
    <cfRule type="expression" dxfId="2485" priority="175007">
      <formula>$P205:$P778="INFERIOR A 60 DIAS"</formula>
    </cfRule>
    <cfRule type="expression" dxfId="2484" priority="175008">
      <formula>$P205:$P778="INFERIOR A 90 DIAS"</formula>
    </cfRule>
    <cfRule type="expression" dxfId="2483" priority="175009">
      <formula>$P205:$P778="EXPIRADO"</formula>
    </cfRule>
    <cfRule type="expression" dxfId="2482" priority="175010">
      <formula>$P205:$P778="INFERIOR A 30 DIAS"</formula>
    </cfRule>
  </conditionalFormatting>
  <conditionalFormatting sqref="A206:S206 V206 Y206:AF206 AP206:AR206 AH206:AN206">
    <cfRule type="expression" dxfId="2481" priority="175011">
      <formula>$P206:$P779="INFERIOR A 60 DIAS"</formula>
    </cfRule>
    <cfRule type="expression" dxfId="2480" priority="175012">
      <formula>$P206:$P779="INFERIOR A 90 DIAS"</formula>
    </cfRule>
    <cfRule type="expression" dxfId="2479" priority="175013">
      <formula>$P206:$P778="EXPIRADO"</formula>
    </cfRule>
    <cfRule type="expression" dxfId="2478" priority="175014">
      <formula>$P206:$P779="INFERIOR A 30 DIAS"</formula>
    </cfRule>
  </conditionalFormatting>
  <conditionalFormatting sqref="A207:S207 AP207:AR207 V207 Y207:AF207 AH207:AN207">
    <cfRule type="expression" dxfId="2477" priority="175015">
      <formula>$P207:$P780="INFERIOR A 60 DIAS"</formula>
    </cfRule>
    <cfRule type="expression" dxfId="2476" priority="175016">
      <formula>$P207:$P780="INFERIOR A 90 DIAS"</formula>
    </cfRule>
    <cfRule type="expression" dxfId="2475" priority="175017">
      <formula>$P207:$P778="EXPIRADO"</formula>
    </cfRule>
    <cfRule type="expression" dxfId="2474" priority="175018">
      <formula>$P207:$P780="INFERIOR A 30 DIAS"</formula>
    </cfRule>
  </conditionalFormatting>
  <conditionalFormatting sqref="A208:S208 V208 Y208:AF208 AP208:AR208 AH208:AN208">
    <cfRule type="expression" dxfId="2473" priority="175019">
      <formula>$P208:$P781="INFERIOR A 60 DIAS"</formula>
    </cfRule>
    <cfRule type="expression" dxfId="2472" priority="175020">
      <formula>$P208:$P781="INFERIOR A 90 DIAS"</formula>
    </cfRule>
    <cfRule type="expression" dxfId="2471" priority="175021">
      <formula>$P208:$P778="EXPIRADO"</formula>
    </cfRule>
    <cfRule type="expression" dxfId="2470" priority="175022">
      <formula>$P208:$P781="INFERIOR A 30 DIAS"</formula>
    </cfRule>
  </conditionalFormatting>
  <conditionalFormatting sqref="A211:S211 Y211:AF211 U211:V211 AH211:AR211">
    <cfRule type="expression" dxfId="2469" priority="175023">
      <formula>$P211:$P784="INFERIOR A 60 DIAS"</formula>
    </cfRule>
    <cfRule type="expression" dxfId="2468" priority="175024">
      <formula>$P211:$P784="INFERIOR A 90 DIAS"</formula>
    </cfRule>
    <cfRule type="expression" dxfId="2467" priority="175025">
      <formula>$P211:$P778="EXPIRADO"</formula>
    </cfRule>
    <cfRule type="expression" dxfId="2466" priority="175026">
      <formula>$P211:$P784="INFERIOR A 30 DIAS"</formula>
    </cfRule>
  </conditionalFormatting>
  <conditionalFormatting sqref="AO215 AO218 AP251:AR252 AP255:AR255 V264 V244:V251 V255 V259:V261 U262:V263 U252:V254 U256:V258 A244:S264 AP244:AR249 AP257:AR257 AP259:AR261 Y244:AF264 AP264:AR264 AH264:AN264 AH259:AN261 AH262:AR263 AH257:AN257 AH258:AR258 AH244:AN249 AH251:AN252 AH256:AR256 AH253:AR254 AH250:AR250 AH255:AN255">
    <cfRule type="expression" dxfId="2465" priority="175107">
      <formula>$P215:$P786="INFERIOR A 60 DIAS"</formula>
    </cfRule>
    <cfRule type="expression" dxfId="2464" priority="175108">
      <formula>$P215:$P786="INFERIOR A 90 DIAS"</formula>
    </cfRule>
    <cfRule type="expression" dxfId="2463" priority="175109">
      <formula>$P215:$P778="EXPIRADO"</formula>
    </cfRule>
    <cfRule type="expression" dxfId="2462" priority="175110">
      <formula>$P215:$P786="INFERIOR A 30 DIAS"</formula>
    </cfRule>
  </conditionalFormatting>
  <conditionalFormatting sqref="AO136">
    <cfRule type="expression" dxfId="2461" priority="6705">
      <formula>$P136:$P779="INFERIOR A 60 DIAS"</formula>
    </cfRule>
    <cfRule type="expression" dxfId="2460" priority="6706">
      <formula>$P136:$P779="INFERIOR A 90 DIAS"</formula>
    </cfRule>
    <cfRule type="expression" dxfId="2459" priority="6707">
      <formula>$P136:$P779="EXPIRADO"</formula>
    </cfRule>
    <cfRule type="expression" dxfId="2458" priority="6708">
      <formula>$P136:$P779="INFERIOR A 30 DIAS"</formula>
    </cfRule>
  </conditionalFormatting>
  <conditionalFormatting sqref="AO140">
    <cfRule type="expression" dxfId="2457" priority="6701">
      <formula>$P140:$P783="INFERIOR A 60 DIAS"</formula>
    </cfRule>
    <cfRule type="expression" dxfId="2456" priority="6702">
      <formula>$P140:$P783="INFERIOR A 90 DIAS"</formula>
    </cfRule>
    <cfRule type="expression" dxfId="2455" priority="6703">
      <formula>$P140:$P783="EXPIRADO"</formula>
    </cfRule>
    <cfRule type="expression" dxfId="2454" priority="6704">
      <formula>$P140:$P783="INFERIOR A 30 DIAS"</formula>
    </cfRule>
  </conditionalFormatting>
  <conditionalFormatting sqref="AO163:AO164">
    <cfRule type="expression" dxfId="2453" priority="6661">
      <formula>$P163:$P780="INFERIOR A 60 DIAS"</formula>
    </cfRule>
    <cfRule type="expression" dxfId="2452" priority="6662">
      <formula>$P163:$P780="INFERIOR A 90 DIAS"</formula>
    </cfRule>
    <cfRule type="expression" dxfId="2451" priority="6663">
      <formula>$P163:$P780="EXPIRADO"</formula>
    </cfRule>
    <cfRule type="expression" dxfId="2450" priority="6664">
      <formula>$P163:$P780="INFERIOR A 30 DIAS"</formula>
    </cfRule>
  </conditionalFormatting>
  <conditionalFormatting sqref="AJ163">
    <cfRule type="expression" dxfId="2449" priority="6656">
      <formula>$P163:$P779="INFERIOR A 60 DIAS"</formula>
    </cfRule>
    <cfRule type="expression" dxfId="2448" priority="6657">
      <formula>$P163:$P779="INFERIOR A 90 DIAS"</formula>
    </cfRule>
    <cfRule type="expression" dxfId="2447" priority="6658">
      <formula>$P163:$P779="EXPIRADO"</formula>
    </cfRule>
    <cfRule type="expression" dxfId="2446" priority="6659">
      <formula>$P163:$P779="INFERIOR A 30 DIAS"</formula>
    </cfRule>
  </conditionalFormatting>
  <conditionalFormatting sqref="AK163:AN163">
    <cfRule type="expression" dxfId="2445" priority="6655">
      <formula>$P163:$P779="INFERIOR A 120 DIAS"</formula>
    </cfRule>
  </conditionalFormatting>
  <conditionalFormatting sqref="AK163:AN163">
    <cfRule type="expression" dxfId="2444" priority="6651">
      <formula>$P163:$P779="INFERIOR A 60 DIAS"</formula>
    </cfRule>
    <cfRule type="expression" dxfId="2443" priority="6652">
      <formula>$P163:$P779="INFERIOR A 90 DIAS"</formula>
    </cfRule>
    <cfRule type="expression" dxfId="2442" priority="6653">
      <formula>$P163:$P779="EXPIRADO"</formula>
    </cfRule>
    <cfRule type="expression" dxfId="2441" priority="6654">
      <formula>$P163:$P779="INFERIOR A 30 DIAS"</formula>
    </cfRule>
  </conditionalFormatting>
  <conditionalFormatting sqref="AO169:AO170">
    <cfRule type="expression" dxfId="2440" priority="6635">
      <formula>$P169:$P786="INFERIOR A 60 DIAS"</formula>
    </cfRule>
    <cfRule type="expression" dxfId="2439" priority="6636">
      <formula>$P169:$P786="INFERIOR A 90 DIAS"</formula>
    </cfRule>
    <cfRule type="expression" dxfId="2438" priority="6637">
      <formula>$P169:$P786="EXPIRADO"</formula>
    </cfRule>
    <cfRule type="expression" dxfId="2437" priority="6638">
      <formula>$P169:$P786="INFERIOR A 30 DIAS"</formula>
    </cfRule>
  </conditionalFormatting>
  <conditionalFormatting sqref="AJ171">
    <cfRule type="expression" dxfId="2436" priority="6634">
      <formula>$P171:$P779="INFERIOR A 120 DIAS"</formula>
    </cfRule>
  </conditionalFormatting>
  <conditionalFormatting sqref="AJ171">
    <cfRule type="expression" dxfId="2435" priority="6630">
      <formula>$P171:$P779="INFERIOR A 60 DIAS"</formula>
    </cfRule>
    <cfRule type="expression" dxfId="2434" priority="6631">
      <formula>$P171:$P779="INFERIOR A 90 DIAS"</formula>
    </cfRule>
    <cfRule type="expression" dxfId="2433" priority="6632">
      <formula>$P171:$P779="EXPIRADO"</formula>
    </cfRule>
    <cfRule type="expression" dxfId="2432" priority="6633">
      <formula>$P171:$P779="INFERIOR A 30 DIAS"</formula>
    </cfRule>
  </conditionalFormatting>
  <conditionalFormatting sqref="AM171">
    <cfRule type="expression" dxfId="2431" priority="6629">
      <formula>$P171:$P779="INFERIOR A 120 DIAS"</formula>
    </cfRule>
  </conditionalFormatting>
  <conditionalFormatting sqref="AM171">
    <cfRule type="expression" dxfId="2430" priority="6625">
      <formula>$P171:$P779="INFERIOR A 60 DIAS"</formula>
    </cfRule>
    <cfRule type="expression" dxfId="2429" priority="6626">
      <formula>$P171:$P779="INFERIOR A 90 DIAS"</formula>
    </cfRule>
    <cfRule type="expression" dxfId="2428" priority="6627">
      <formula>$P171:$P779="EXPIRADO"</formula>
    </cfRule>
    <cfRule type="expression" dxfId="2427" priority="6628">
      <formula>$P171:$P779="INFERIOR A 30 DIAS"</formula>
    </cfRule>
  </conditionalFormatting>
  <conditionalFormatting sqref="AN171">
    <cfRule type="expression" dxfId="2426" priority="6624">
      <formula>$P171:$P779="INFERIOR A 120 DIAS"</formula>
    </cfRule>
  </conditionalFormatting>
  <conditionalFormatting sqref="AN171">
    <cfRule type="expression" dxfId="2425" priority="6620">
      <formula>$P171:$P779="INFERIOR A 60 DIAS"</formula>
    </cfRule>
    <cfRule type="expression" dxfId="2424" priority="6621">
      <formula>$P171:$P779="INFERIOR A 90 DIAS"</formula>
    </cfRule>
    <cfRule type="expression" dxfId="2423" priority="6622">
      <formula>$P171:$P779="EXPIRADO"</formula>
    </cfRule>
    <cfRule type="expression" dxfId="2422" priority="6623">
      <formula>$P171:$P779="INFERIOR A 30 DIAS"</formula>
    </cfRule>
  </conditionalFormatting>
  <conditionalFormatting sqref="AO172">
    <cfRule type="expression" dxfId="2421" priority="6616">
      <formula>$P172:$P789="INFERIOR A 60 DIAS"</formula>
    </cfRule>
    <cfRule type="expression" dxfId="2420" priority="6617">
      <formula>$P172:$P789="INFERIOR A 90 DIAS"</formula>
    </cfRule>
    <cfRule type="expression" dxfId="2419" priority="6618">
      <formula>$P172:$P789="EXPIRADO"</formula>
    </cfRule>
    <cfRule type="expression" dxfId="2418" priority="6619">
      <formula>$P172:$P789="INFERIOR A 30 DIAS"</formula>
    </cfRule>
  </conditionalFormatting>
  <conditionalFormatting sqref="A893:AX2003 AL891:AM891 AD891:AI891 A891:G892 T891:Z891 AB891:AB892 AD892:AJ892 I891:R892 AL892:AN892 AP891:AX892 T892:V892 X892:Z892">
    <cfRule type="expression" dxfId="2417" priority="6592">
      <formula>$P891:$P2889="INFERIOR A 60 DIAS"</formula>
    </cfRule>
    <cfRule type="expression" dxfId="2416" priority="6593">
      <formula>$P891:$P2889="INFERIOR A 90 DIAS"</formula>
    </cfRule>
    <cfRule type="expression" dxfId="2415" priority="6594">
      <formula>$P891:$P2889="EXPIRADO"</formula>
    </cfRule>
    <cfRule type="expression" dxfId="2414" priority="6595">
      <formula>$P891:$P2889="INFERIOR A 30 DIAS"</formula>
    </cfRule>
    <cfRule type="expression" dxfId="2413" priority="6660">
      <formula>$P891:$P2889="INFERIOR A 120 DIAS"</formula>
    </cfRule>
  </conditionalFormatting>
  <conditionalFormatting sqref="AP218:AR219 AP223:AR224 V218 V222:V224 A217:S224 V220 Y217:AF224 U221:V221 U219:V219 U217:V217 AH217:AR217 AH218:AN219 AH220:AR222 AH223:AN224">
    <cfRule type="expression" dxfId="2412" priority="179766">
      <formula>$P217:$P791="INFERIOR A 60 DIAS"</formula>
    </cfRule>
    <cfRule type="expression" dxfId="2411" priority="179767">
      <formula>$P217:$P791="INFERIOR A 90 DIAS"</formula>
    </cfRule>
    <cfRule type="expression" dxfId="2410" priority="179768">
      <formula>$P217:$P782="EXPIRADO"</formula>
    </cfRule>
    <cfRule type="expression" dxfId="2409" priority="179769">
      <formula>$P217:$P791="INFERIOR A 30 DIAS"</formula>
    </cfRule>
  </conditionalFormatting>
  <conditionalFormatting sqref="AO223 AO219 AO226">
    <cfRule type="expression" dxfId="2408" priority="180066">
      <formula>$P219:$P791="INFERIOR A 60 DIAS"</formula>
    </cfRule>
    <cfRule type="expression" dxfId="2407" priority="180067">
      <formula>$P219:$P791="INFERIOR A 90 DIAS"</formula>
    </cfRule>
    <cfRule type="expression" dxfId="2406" priority="180068">
      <formula>$P219:$P782="EXPIRADO"</formula>
    </cfRule>
    <cfRule type="expression" dxfId="2405" priority="180069">
      <formula>$P219:$P791="INFERIOR A 30 DIAS"</formula>
    </cfRule>
  </conditionalFormatting>
  <conditionalFormatting sqref="AO231:AO235">
    <cfRule type="expression" dxfId="2404" priority="180070">
      <formula>$P231:$P803="INFERIOR A 60 DIAS"</formula>
    </cfRule>
    <cfRule type="expression" dxfId="2403" priority="180071">
      <formula>$P231:$P803="INFERIOR A 90 DIAS"</formula>
    </cfRule>
    <cfRule type="expression" dxfId="2402" priority="180072">
      <formula>$P231:$P795="EXPIRADO"</formula>
    </cfRule>
    <cfRule type="expression" dxfId="2401" priority="180073">
      <formula>$P231:$P803="INFERIOR A 30 DIAS"</formula>
    </cfRule>
  </conditionalFormatting>
  <conditionalFormatting sqref="AA228">
    <cfRule type="expression" dxfId="2400" priority="6456">
      <formula>$P228:$P801="INFERIOR A 120 DIAS"</formula>
    </cfRule>
  </conditionalFormatting>
  <conditionalFormatting sqref="AA228">
    <cfRule type="expression" dxfId="2399" priority="6452">
      <formula>$P228:$P801="INFERIOR A 60 DIAS"</formula>
    </cfRule>
    <cfRule type="expression" dxfId="2398" priority="6453">
      <formula>$P228:$P801="INFERIOR A 90 DIAS"</formula>
    </cfRule>
    <cfRule type="expression" dxfId="2397" priority="6454">
      <formula>$P228:$P797="EXPIRADO"</formula>
    </cfRule>
    <cfRule type="expression" dxfId="2396" priority="6455">
      <formula>$P228:$P801="INFERIOR A 30 DIAS"</formula>
    </cfRule>
  </conditionalFormatting>
  <conditionalFormatting sqref="G134">
    <cfRule type="expression" dxfId="2395" priority="6436">
      <formula>$P134:$P777="INFERIOR A 120 DIAS"</formula>
    </cfRule>
  </conditionalFormatting>
  <conditionalFormatting sqref="Y134">
    <cfRule type="expression" dxfId="2394" priority="6431">
      <formula>$P134:$P777="INFERIOR A 120 DIAS"</formula>
    </cfRule>
  </conditionalFormatting>
  <conditionalFormatting sqref="AC134">
    <cfRule type="expression" dxfId="2393" priority="6426">
      <formula>$P134:$P777="INFERIOR A 120 DIAS"</formula>
    </cfRule>
  </conditionalFormatting>
  <conditionalFormatting sqref="AO236 A243:S243 V243 Y243:AF243 AH243:AR243">
    <cfRule type="expression" dxfId="2392" priority="185341">
      <formula>$P236:$P807="INFERIOR A 60 DIAS"</formula>
    </cfRule>
    <cfRule type="expression" dxfId="2391" priority="185342">
      <formula>$P236:$P807="INFERIOR A 90 DIAS"</formula>
    </cfRule>
    <cfRule type="expression" dxfId="2390" priority="185343">
      <formula>$P236:$P800="EXPIRADO"</formula>
    </cfRule>
    <cfRule type="expression" dxfId="2389" priority="185344">
      <formula>$P236:$P807="INFERIOR A 30 DIAS"</formula>
    </cfRule>
  </conditionalFormatting>
  <conditionalFormatting sqref="A235:S235 AP235:AR235 V235 Y235:AF235 AH235:AN235">
    <cfRule type="expression" dxfId="2388" priority="188398">
      <formula>$P235:$P807="INFERIOR A 60 DIAS"</formula>
    </cfRule>
    <cfRule type="expression" dxfId="2387" priority="188399">
      <formula>$P235:$P807="INFERIOR A 90 DIAS"</formula>
    </cfRule>
    <cfRule type="expression" dxfId="2386" priority="188400">
      <formula>$P235:$P801="EXPIRADO"</formula>
    </cfRule>
    <cfRule type="expression" dxfId="2385" priority="188401">
      <formula>$P235:$P807="INFERIOR A 30 DIAS"</formula>
    </cfRule>
  </conditionalFormatting>
  <conditionalFormatting sqref="A856:C856 B852:E853 J852:R853 AC852:AF853 V852:V855 Y854:AF855 Y852:Z853 A854:S854 I856:N856 A857:F857 H857:N857 V856:AF857 A855:N855 P855:S857 AH857:AM857 AH856:AI856 AH855:AM855 AH852:AI854">
    <cfRule type="expression" dxfId="2384" priority="188754">
      <formula>$P852:$P1847="INFERIOR A 120 DIAS"</formula>
    </cfRule>
  </conditionalFormatting>
  <conditionalFormatting sqref="AO237">
    <cfRule type="expression" dxfId="2383" priority="188884">
      <formula>$P237:$P807="INFERIOR A 60 DIAS"</formula>
    </cfRule>
    <cfRule type="expression" dxfId="2382" priority="188885">
      <formula>$P237:$P807="INFERIOR A 90 DIAS"</formula>
    </cfRule>
    <cfRule type="expression" dxfId="2381" priority="188886">
      <formula>$P237:$P801="EXPIRADO"</formula>
    </cfRule>
    <cfRule type="expression" dxfId="2380" priority="188887">
      <formula>$P237:$P807="INFERIOR A 30 DIAS"</formula>
    </cfRule>
  </conditionalFormatting>
  <conditionalFormatting sqref="A235:S235 V235 Y235:AF235 AH235:AM235">
    <cfRule type="expression" dxfId="2379" priority="193545">
      <formula>$P235:$P807="INFERIOR A 120 DIAS"</formula>
    </cfRule>
  </conditionalFormatting>
  <conditionalFormatting sqref="AP241:AR241 AP236:AR239 A236:S241 V236:V240 Y236:AF241 U241:V241 AH241:AN241 AH236:AN239 AH240:AR240">
    <cfRule type="expression" dxfId="2378" priority="194203">
      <formula>$P236:$P807="INFERIOR A 60 DIAS"</formula>
    </cfRule>
    <cfRule type="expression" dxfId="2377" priority="194204">
      <formula>$P236:$P807="INFERIOR A 90 DIAS"</formula>
    </cfRule>
    <cfRule type="expression" dxfId="2376" priority="194205">
      <formula>$P236:$P802="EXPIRADO"</formula>
    </cfRule>
    <cfRule type="expression" dxfId="2375" priority="194206">
      <formula>$P236:$P807="INFERIOR A 30 DIAS"</formula>
    </cfRule>
  </conditionalFormatting>
  <conditionalFormatting sqref="V264 V242:V251 V255 V259:V261 V236:V240 U241:V241 U262:V263 U256:V258 U252:V254 Y236:AF264 A236:S264 AH236:AM264">
    <cfRule type="expression" dxfId="2374" priority="194803">
      <formula>$P236:$P807="INFERIOR A 120 DIAS"</formula>
    </cfRule>
  </conditionalFormatting>
  <conditionalFormatting sqref="AP242:AR242 A242:S242 V242 Y242:AF242 AH242:AN242">
    <cfRule type="expression" dxfId="2373" priority="195010">
      <formula>$P242:$P813="INFERIOR A 60 DIAS"</formula>
    </cfRule>
    <cfRule type="expression" dxfId="2372" priority="195011">
      <formula>$P242:$P813="INFERIOR A 90 DIAS"</formula>
    </cfRule>
    <cfRule type="expression" dxfId="2371" priority="195012">
      <formula>$P242:$P807="EXPIRADO"</formula>
    </cfRule>
    <cfRule type="expression" dxfId="2370" priority="195013">
      <formula>$P242:$P813="INFERIOR A 30 DIAS"</formula>
    </cfRule>
  </conditionalFormatting>
  <conditionalFormatting sqref="AO252 AO255">
    <cfRule type="expression" dxfId="2369" priority="195018">
      <formula>$P252:$P821="INFERIOR A 60 DIAS"</formula>
    </cfRule>
    <cfRule type="expression" dxfId="2368" priority="195019">
      <formula>$P252:$P821="INFERIOR A 90 DIAS"</formula>
    </cfRule>
    <cfRule type="expression" dxfId="2367" priority="195020">
      <formula>$P252:$P813="EXPIRADO"</formula>
    </cfRule>
    <cfRule type="expression" dxfId="2366" priority="195021">
      <formula>$P252:$P821="INFERIOR A 30 DIAS"</formula>
    </cfRule>
  </conditionalFormatting>
  <conditionalFormatting sqref="AO241:AO242 AO238:AO239">
    <cfRule type="expression" dxfId="2365" priority="195110">
      <formula>$P238:$P807="INFERIOR A 60 DIAS"</formula>
    </cfRule>
    <cfRule type="expression" dxfId="2364" priority="195111">
      <formula>$P238:$P807="INFERIOR A 90 DIAS"</formula>
    </cfRule>
    <cfRule type="expression" dxfId="2363" priority="195112">
      <formula>$P238:$P802="EXPIRADO"</formula>
    </cfRule>
    <cfRule type="expression" dxfId="2362" priority="195113">
      <formula>$P238:$P807="INFERIOR A 30 DIAS"</formula>
    </cfRule>
  </conditionalFormatting>
  <conditionalFormatting sqref="AR107">
    <cfRule type="expression" dxfId="2361" priority="6412">
      <formula>$P107:$P766="INFERIOR A 60 DIAS"</formula>
    </cfRule>
    <cfRule type="expression" dxfId="2360" priority="6413">
      <formula>$P107:$P766="INFERIOR A 90 DIAS"</formula>
    </cfRule>
    <cfRule type="expression" dxfId="2359" priority="6414">
      <formula>$P107:$P766="EXPIRADO"</formula>
    </cfRule>
    <cfRule type="expression" dxfId="2358" priority="6415">
      <formula>$P107:$P766="INFERIOR A 30 DIAS"</formula>
    </cfRule>
  </conditionalFormatting>
  <conditionalFormatting sqref="AR233">
    <cfRule type="expression" dxfId="2357" priority="6408">
      <formula>$P233:$P806="INFERIOR A 60 DIAS"</formula>
    </cfRule>
    <cfRule type="expression" dxfId="2356" priority="6409">
      <formula>$P233:$P806="INFERIOR A 90 DIAS"</formula>
    </cfRule>
    <cfRule type="expression" dxfId="2355" priority="6410">
      <formula>$P233:$P799="EXPIRADO"</formula>
    </cfRule>
    <cfRule type="expression" dxfId="2354" priority="6411">
      <formula>$P233:$P806="INFERIOR A 30 DIAS"</formula>
    </cfRule>
  </conditionalFormatting>
  <conditionalFormatting sqref="AH12:AH17">
    <cfRule type="expression" dxfId="2353" priority="6407">
      <formula>$P12:$P768="INFERIOR A 120 DIAS"</formula>
    </cfRule>
  </conditionalFormatting>
  <conditionalFormatting sqref="AH12:AH17">
    <cfRule type="expression" dxfId="2352" priority="6403">
      <formula>$P12:$P768="INFERIOR A 60 DIAS"</formula>
    </cfRule>
    <cfRule type="expression" dxfId="2351" priority="6404">
      <formula>$P12:$P768="INFERIOR A 90 DIAS"</formula>
    </cfRule>
    <cfRule type="expression" dxfId="2350" priority="6405">
      <formula>$P12:$P768="EXPIRADO"</formula>
    </cfRule>
    <cfRule type="expression" dxfId="2349" priority="6406">
      <formula>$P12:$P768="INFERIOR A 30 DIAS"</formula>
    </cfRule>
  </conditionalFormatting>
  <conditionalFormatting sqref="AH13:AH17">
    <cfRule type="expression" dxfId="2348" priority="6402">
      <formula>$P13:$P779="INFERIOR A 120 DIAS"</formula>
    </cfRule>
  </conditionalFormatting>
  <conditionalFormatting sqref="AH13:AH17">
    <cfRule type="expression" dxfId="2347" priority="6398">
      <formula>$P13:$P779="INFERIOR A 60 DIAS"</formula>
    </cfRule>
    <cfRule type="expression" dxfId="2346" priority="6399">
      <formula>$P13:$P779="INFERIOR A 90 DIAS"</formula>
    </cfRule>
    <cfRule type="expression" dxfId="2345" priority="6400">
      <formula>$P13:$P779="EXPIRADO"</formula>
    </cfRule>
    <cfRule type="expression" dxfId="2344" priority="6401">
      <formula>$P13:$P779="INFERIOR A 30 DIAS"</formula>
    </cfRule>
  </conditionalFormatting>
  <conditionalFormatting sqref="P648:S648 Y648:Z653 AP648:AR653 AB648:AB659 G654:H659 S654:S659 AD648:AF653 A649:E653 B648:E648 G649:S653 U648:U652 AH648:AJ653 AL648:AN653">
    <cfRule type="expression" dxfId="2343" priority="198400">
      <formula>$P648:$P1239="EXPIRADO"</formula>
    </cfRule>
  </conditionalFormatting>
  <conditionalFormatting sqref="A615:S617 A618:C618 E618:S618 AP617:AR641 A644 V644:V646 AA644:AA659 V642 V639 V632 A619:S643 V622 Y615:AF643 U623:V631 U633:V638 U640:V641 U643:V643 U615:V621 AH617:AJ643 AH615:AR616 AL617:AN643">
    <cfRule type="expression" dxfId="2342" priority="198410">
      <formula>$P615:$P1205="INFERIOR A 60 DIAS"</formula>
    </cfRule>
    <cfRule type="expression" dxfId="2341" priority="198411">
      <formula>$P615:$P1205="INFERIOR A 90 DIAS"</formula>
    </cfRule>
    <cfRule type="expression" dxfId="2340" priority="198412">
      <formula>$P615:$P1197="EXPIRADO"</formula>
    </cfRule>
    <cfRule type="expression" dxfId="2339" priority="198413">
      <formula>$P615:$P1205="INFERIOR A 30 DIAS"</formula>
    </cfRule>
  </conditionalFormatting>
  <conditionalFormatting sqref="B648:E648 G648:N648 P648:S648 Y648:Z653 AP648:AR653 AB648:AB659 G654:H659 S654:S659 AD648:AF653 A649:E653 G649:S653 U648:U652 AH648:AJ653 AL648:AN653">
    <cfRule type="expression" dxfId="2338" priority="200932">
      <formula>$P648:$P1239="INFERIOR A 60 DIAS"</formula>
    </cfRule>
    <cfRule type="expression" dxfId="2337" priority="200933">
      <formula>$P648:$P1239="INFERIOR A 90 DIAS"</formula>
    </cfRule>
    <cfRule type="expression" dxfId="2336" priority="200934">
      <formula>$P648:$P1231="EXPIRADO"</formula>
    </cfRule>
    <cfRule type="expression" dxfId="2335" priority="200935">
      <formula>$P648:$P1239="INFERIOR A 30 DIAS"</formula>
    </cfRule>
  </conditionalFormatting>
  <conditionalFormatting sqref="A269 A265:S268 V265:V268 AP265:AR265 Y265:AF268 AP267:AR267 AH267:AN267 AH268:AR268 AH265:AN265 AH266:AR266">
    <cfRule type="expression" dxfId="2334" priority="201344">
      <formula>$P265:$P846="INFERIOR A 60 DIAS"</formula>
    </cfRule>
    <cfRule type="expression" dxfId="2333" priority="201345">
      <formula>$P265:$P846="INFERIOR A 90 DIAS"</formula>
    </cfRule>
    <cfRule type="expression" dxfId="2332" priority="201346">
      <formula>$P265:$P828="EXPIRADO"</formula>
    </cfRule>
    <cfRule type="expression" dxfId="2331" priority="201347">
      <formula>$P265:$P846="INFERIOR A 30 DIAS"</formula>
    </cfRule>
  </conditionalFormatting>
  <conditionalFormatting sqref="B275:S275 V275 Y275:AF275 AH275:AR275 U654 U655:V655 A654:F659 U656:U658 AP654:AR659 I654:R659 AO665:AO675 AP664:AR686 A687:A689 AO687:AO717 H687:H717 AD654:AF659 AL654:AN659 AL660:AR660 AL661:AQ662 AL663:AR663 AL665:AN672 AL676:AO682 AA687:AA719 A660:S686 V660:V662 S687:S717 F718:F719 F648:F653 F548:F549 AJ718:AJ719 AL718:AO719 G720:I720 U720:U721 AJ720:AN720 AO721 F722 AJ721:AJ723 AL722:AO723 G723:I723 AM724:AO724 F725 AJ725 AL725:AO725 AO726:AO729 AO731:AO737 Y660:AF686 Y654:Z659 U663:V686 AH683:AO686 AH664:AN664 AH673:AN675 AH665:AJ672 AH676:AJ682 AH654:AJ663">
    <cfRule type="expression" dxfId="2330" priority="201367">
      <formula>$P275:$P857="INFERIOR A 60 DIAS"</formula>
    </cfRule>
    <cfRule type="expression" dxfId="2329" priority="201368">
      <formula>$P275:$P857="INFERIOR A 90 DIAS"</formula>
    </cfRule>
    <cfRule type="expression" dxfId="2328" priority="201369">
      <formula>$P275:$P849="EXPIRADO"</formula>
    </cfRule>
    <cfRule type="expression" dxfId="2327" priority="201370">
      <formula>$P275:$P857="INFERIOR A 30 DIAS"</formula>
    </cfRule>
  </conditionalFormatting>
  <conditionalFormatting sqref="AP642:AR643">
    <cfRule type="expression" dxfId="2326" priority="202070">
      <formula>$P642:$P1231="INFERIOR A 60 DIAS"</formula>
    </cfRule>
    <cfRule type="expression" dxfId="2325" priority="202071">
      <formula>$P642:$P1231="INFERIOR A 90 DIAS"</formula>
    </cfRule>
    <cfRule type="expression" dxfId="2324" priority="202072">
      <formula>$P642:$P1223="EXPIRADO"</formula>
    </cfRule>
    <cfRule type="expression" dxfId="2323" priority="202073">
      <formula>$P642:$P1231="INFERIOR A 30 DIAS"</formula>
    </cfRule>
  </conditionalFormatting>
  <conditionalFormatting sqref="AW170:AX170 A784:C785 A786:E786 A789:C790 H791 AA791:AA807 AK791 AM791:AN795 S791:S795 AT135:AX169 AT170:AU170 AO811 V278 V322 V501 V155 V174 V184 V202 V328:V329 V368 V392 V711:V712 V706 V653 V645:V646 V642 V639 V632 V622 V610 V593:V594 V587:V588 V585 V582 V567 V556 V552 V545:V546 V533:V534 V524 V508 V505 V498:V499 V491:V492 V480:V481 V415:V417 V135:V144 V147:V152 V158:V162 V164:V166 V171 V178:V180 V212 V216 V218 V227:V228 V230 V242:V251 V255 V259:V261 V275:V276 V280:V281 V295:V303 V305:V310 V314:V319 V324:V326 V358:V366 V371:V373 V380 V382:V384 V386:V390 V394 V396 V398:V407 E789:S790 A787:S788 G786:S786 E784:S785 A782:S783 J779:S781 V195:V200 V222:V224 V232 V511:V514 V517:V518 V539 V554 V606:V608 V168:V169 V204:V208 V220 V234:V240 V264:V273 V289:V291 V331:V338 V340:V356 V446 V529 V559:V561 V576:V577 V590 V596:V598 V723 U221:V221 U233:V233 U209:V211 U241:V241 U231:V231 U225:V226 U219:V219 U217:V217 U213:V215 U201:V201 U181:V183 U172:V173 U170:V170 U229:V229 U203:V203 U185:V194 U175:V177 U167:V167 U156:V157 U145:V146 U163:V163 U153:V154 U591:V592 U530:V532 U447:V479 U578:V581 U555:V555 U540:V544 U713:V722 U724:V790 U707:V710 U654:V705 U647:V652 U643:V644 U640:V641 U633:V638 U623:V631 U611:V621 U609:V609 U599:V605 U589:V589 U586:V586 U583:V584 U568:V575 U562:V566 U557:V558 U553:V553 U547:V551 U535:V538 U525:V528 U519:V523 U515:V516 U509:V510 U493:V497 U482:V490 U418:V445 U408:V414 U397:V397 U395:V395 U381:V381 U339:V339 U311:V313 U304:V304 U292:V294 U282:V288 U262:V263 U256:V258 U252:V254 U500:V500 U506:V507 U393:V393 U391:V391 U385:V385 U374:V379 U369:V370 U367:V367 U357:V357 U330:V330 U327:V327 U320:V321 U277:V277 U274:V274 U595:V595 U502:V504 U323:V323 U279:V279 O855:O857 A135:S778 AP146:AR146 AP149:AR149 AP152:AR152 AP162:AR162 AP166:AR166 AP178:AR178 AP195:AR198 AP204:AR208 AP224:AR224 AP227:AR228 AP244:AR245 AP247:AR249 AP251:AR251 AP257:AR257 AP259:AR261 AP264:AR265 AP267:AR267 AP269:AR273 AP281:AR282 AP289:AR290 AP317:AR317 AP325:AR325 AP394:AR394 AP398:AR398 AP419:AR419 AP537:AR537 AP541:AR541 AP543:AR543 AP545:AR546 AP561:AR561 AP593:AR593 AP607:AR607 AP609:AR609 AP613:AR614 AP626:AR626 AP640:AR640 AP765:AR774 AP776:AR790 AO816:AO842 U854 U848 U791:U845 D856:E856 H856 AJ856:AO856 AO857:AO860 G856:G861 Y135:AF790 AT171:AX790 AH179:AR194 AH776:AN790 AH765:AN774 AH775:AR775 AH640:AN640 AH626:AN626 AH627:AR639 AH613:AN614 AH609:AN609 AH610:AR612 AH607:AN607 AH608:AR608 AH593:AN593 AH594:AR606 AH561:AN561 AH562:AR592 AH545:AN546 AH547:AR560 AH543:AN543 AH544:AR544 AH541:AN541 AH542:AR542 AH537:AN537 AH538:AR540 AH419:AN419 AH420:AR536 AH398:AN398 AH399:AR418 AH394:AN394 AH395:AR397 AH325:AN325 AH326:AR393 AH317:AN317 AH318:AR324 AH289:AN290 AH291:AR316 AH281:AN282 AH283:AR288 AH269:AN273 AH274:AR280 AH267:AN267 AH268:AR268 AH264:AN265 AH266:AR266 AH259:AN261 AH262:AR263 AH257:AN257 AH258:AR258 AH251:AN251 AH252:AR256 AH247:AN249 AH250:AR250 AH244:AN245 AH246:AR246 AH227:AN228 AH229:AR243 AH224:AN224 AH225:AR226 AH204:AN208 AH195:AN198 AH199:AR203 AH178:AN178 AH166:AN166 AH167:AR177 AH162:AN162 AH163:AR165 AH152:AN152 AH153:AR161 AH149:AN149 AH150:AR151 AH146:AN146 AH147:AR148 AH135:AR145 H865:I865 H889:I889 H890:H892 AH209:AR223 AH615:AR625 AH641:AR764">
    <cfRule type="expression" dxfId="2322" priority="202385">
      <formula>$P135:$P2139="INFERIOR A 60 DIAS"</formula>
    </cfRule>
    <cfRule type="expression" dxfId="2321" priority="202386">
      <formula>$P135:$P2139="INFERIOR A 90 DIAS"</formula>
    </cfRule>
    <cfRule type="expression" dxfId="2320" priority="202387">
      <formula>$P135:$P2139="EXPIRADO"</formula>
    </cfRule>
    <cfRule type="expression" dxfId="2319" priority="202388">
      <formula>$P135:$P2139="INFERIOR A 30 DIAS"</formula>
    </cfRule>
    <cfRule type="expression" dxfId="2318" priority="202389">
      <formula>$P135:$P2139="INFERIOR A 120 DIAS"</formula>
    </cfRule>
  </conditionalFormatting>
  <conditionalFormatting sqref="U609 AP604:AR605 A607:R609 AP613:AR613 A577:A603 AA614 AH633 AH635 A610:S613 A604:S606 V607 U611:U613 U604:U605 AP607:AR607 Y604:AF613 AP609:AR609 AH609:AN609 AH610:AR612 AH607:AN607 AH608:AR608 AH606:AR606 AH613:AN613 AH604:AI605">
    <cfRule type="expression" dxfId="2317" priority="202395">
      <formula>$P577:$P1164="EXPIRADO"</formula>
    </cfRule>
  </conditionalFormatting>
  <conditionalFormatting sqref="I791:R791 AL791 A792:C793 E792:R793 A794:R794 E795:R795 A795:C796 D796:S796 AB791:AF807 A791:G791 A797:S807 V791:V807 Y791:Z807 AH796:AM807 AH792:AL795 AH791:AJ791">
    <cfRule type="expression" dxfId="2316" priority="204437">
      <formula>$P791:$P1794="INFERIOR A 120 DIAS"</formula>
    </cfRule>
  </conditionalFormatting>
  <conditionalFormatting sqref="A618:C618 E618:S618 AP617:AR641 A644 V644:V646 AA644:AA659 A615:S617 V642 V639 V632 A619:S643 V622 Y615:AF643 U623:V631 U633:V638 U640:V641 U643:V643 U615:V621 AH615:AR616 AH617:AJ643 AL617:AN643">
    <cfRule type="expression" dxfId="2315" priority="204451">
      <formula>$P615:$P1205="EXPIRADO"</formula>
    </cfRule>
  </conditionalFormatting>
  <conditionalFormatting sqref="Y614:Z614 AB614:AF614 AP614:AR614 B644:S644 A614:S614 AP644:AR647 A648 O648 V648:V654 AC648:AC659 V656:V659 AB644:AF647 AL644:AN647 A645:S647 Y644:Z647 U614 U647:V647 U644 AH644:AJ647 AH614:AN614">
    <cfRule type="expression" dxfId="2314" priority="207887">
      <formula>$P614:$P1202="EXPIRADO"</formula>
    </cfRule>
  </conditionalFormatting>
  <conditionalFormatting sqref="AJ603:AO603 V603 B600:S602 S607:S609 Y600:AF602 U600:V602 AH600:AR602">
    <cfRule type="expression" dxfId="2313" priority="208693">
      <formula>$P600:$P1173="EXPIRADO"</formula>
    </cfRule>
  </conditionalFormatting>
  <conditionalFormatting sqref="B603:S603 Y603:AF603 AP603:AR603 U603 AH603:AI603">
    <cfRule type="expression" dxfId="2312" priority="209201">
      <formula>$P603:$P1182="EXPIRADO"</formula>
    </cfRule>
  </conditionalFormatting>
  <conditionalFormatting sqref="U846:V846 AM847:AN847 A847:G849 AB846:AF849 J847:R849 B846:R846 A850:S851 V847:V848 Y850:AF851 Y846:Z849 U849:V851 A852:A853 U852:U853 AH846:AM851">
    <cfRule type="expression" dxfId="2311" priority="210723">
      <formula>$P846:$P1842="INFERIOR A 120 DIAS"</formula>
    </cfRule>
  </conditionalFormatting>
  <conditionalFormatting sqref="A270:A272">
    <cfRule type="expression" dxfId="2310" priority="211146">
      <formula>$P270:$P852="INFERIOR A 60 DIAS"</formula>
    </cfRule>
    <cfRule type="expression" dxfId="2309" priority="211147">
      <formula>$P270:$P852="INFERIOR A 90 DIAS"</formula>
    </cfRule>
    <cfRule type="expression" dxfId="2308" priority="211148">
      <formula>$P270:$P833="EXPIRADO"</formula>
    </cfRule>
    <cfRule type="expression" dxfId="2307" priority="211149">
      <formula>$P270:$P852="INFERIOR A 30 DIAS"</formula>
    </cfRule>
  </conditionalFormatting>
  <conditionalFormatting sqref="B274:N274 P274:S274 B272:S273 V272:V273 U274:V274 AP272:AR273 Y272:AF274 AH274:AR274 AH272:AN273">
    <cfRule type="expression" dxfId="2306" priority="211706">
      <formula>$P272:$P855="INFERIOR A 60 DIAS"</formula>
    </cfRule>
    <cfRule type="expression" dxfId="2305" priority="211707">
      <formula>$P272:$P855="INFERIOR A 90 DIAS"</formula>
    </cfRule>
    <cfRule type="expression" dxfId="2304" priority="211708">
      <formula>$P272:$P846="EXPIRADO"</formula>
    </cfRule>
    <cfRule type="expression" dxfId="2303" priority="211709">
      <formula>$P272:$P855="INFERIOR A 30 DIAS"</formula>
    </cfRule>
  </conditionalFormatting>
  <conditionalFormatting sqref="AM816:AN816 AM820:AN832 AN809 AN814:AN815 AN834:AN835 AM839:AN839 AM841:AN841 AM843:AN843 S847:S849 A808:S844 V808:V844 Y808:AF844 U847 AH808:AM844">
    <cfRule type="expression" dxfId="2302" priority="212017">
      <formula>$P808:$P1814="INFERIOR A 120 DIAS"</formula>
    </cfRule>
  </conditionalFormatting>
  <conditionalFormatting sqref="A786:E786 A784:C785 E784:S785 G786:S786 A787:S788 A789:C790 E789:S790 AA791:AA807 H791 AK791 AM791:AN795 S791:S795 AM780:AN781 AI779:AM779 A779:S783 Y779:AF790 U779:V790 AH780:AM785 AH786:AN786 AH787:AM790">
    <cfRule type="expression" dxfId="2301" priority="212027">
      <formula>$P779:$P1783="INFERIOR A 120 DIAS"</formula>
    </cfRule>
  </conditionalFormatting>
  <conditionalFormatting sqref="G648:N648">
    <cfRule type="expression" dxfId="2300" priority="212043">
      <formula>$P648:$P1239="EXPIRADO"</formula>
    </cfRule>
  </conditionalFormatting>
  <conditionalFormatting sqref="U654 U655:V655 C657:C659 A656:A659 A654:F657 AP654:AR657 U656:U658 I654:R657 AD654:AF657 AL654:AN657 Y654:Z657 AH654:AJ657">
    <cfRule type="expression" dxfId="2299" priority="212055">
      <formula>$P654:$P1236="EXPIRADO"</formula>
    </cfRule>
  </conditionalFormatting>
  <conditionalFormatting sqref="A846 S846 AA846:AA849 A845:S845 H847:I849 V845 Y845:AF845 AH845:AN845">
    <cfRule type="expression" dxfId="2298" priority="212067">
      <formula>$P845:$P1855="INFERIOR A 120 DIAS"</formula>
    </cfRule>
  </conditionalFormatting>
  <conditionalFormatting sqref="A273:A275">
    <cfRule type="expression" dxfId="2297" priority="212261">
      <formula>$P273:$P855="INFERIOR A 60 DIAS"</formula>
    </cfRule>
    <cfRule type="expression" dxfId="2296" priority="212262">
      <formula>$P273:$P855="INFERIOR A 90 DIAS"</formula>
    </cfRule>
    <cfRule type="expression" dxfId="2295" priority="212263">
      <formula>$P273:$P846="EXPIRADO"</formula>
    </cfRule>
    <cfRule type="expression" dxfId="2294" priority="212264">
      <formula>$P273:$P855="INFERIOR A 30 DIAS"</formula>
    </cfRule>
  </conditionalFormatting>
  <conditionalFormatting sqref="U292 U304 AA308 AP595:AR595 AJ603:AO603 V606 S607:S609 AR661:AR662 A548:E549 V410 V437:V439 V460:V463 V478 V569:V573 V590 AK617:AK663 AK665:AK672 AK676:AK682 AK718:AK719 AO720 AO664 AK722:AK723 AK725 V322 V501 V368 V392 V592:V594 V587:V588 V582:V585 V567 V559:V565 V556 V551:V552 V545:V548 V533:V534 V524 V507:V508 V505 V498:V499 V490:V493 V480:V481 V414:V417 V318:V320 V324:V326 V371:V375 V379:V380 V382:V384 V386:V390 V394 V396 V398:V408 G548:S549 V511:V514 V517:V518 V539 A550:S576 V554 V576:V577 V328:V338 V340:V366 V446 A318:S547 V529 B577:S602 V596:V598 U530:V532 U555:V555 U540:V544 U599:V603 U589:V589 U586:V586 U578:V581 U574:V575 U568:V568 U566:V566 U557:V558 U553:V553 U549:V550 U535:V538 U525:V528 U519:V523 U515:V516 U509:V510 U494:V497 U482:V489 U418:V436 U397:V397 U339:V339 U500:V500 U506:V506 U391:V391 U385:V385 U369:V370 U327:V327 U502:V504 U323:V323 U591:V591 U479:V479 U411:V413 U409:V409 U381:V381 U376:V378 U367:V367 U321:V321 U395:V395 U393:V393 U595:V595 AP325:AR325 AP394:AR394 AP398:AR398 AP419:AR419 AP537:AR537 AP541:AR541 AP543:AR543 AP545:AR546 AP561:AR561 Y318:AF602 AP593:AR593 U440:V445 U447:V459 U460:U462 U464:V477 U854 U848 U493 U547:U548 U551 U562:U565 U569:U571 U583:U584 U592 U604:U605 U609 U614:U615 U617:U621 U623:U625 U631 U633 U640 U644 U647 U650:U651 U654 U656 U658:U705 U708:U710 U713:U721 U727:U845 AH593:AN593 AH594:AR594 AH561:AN561 AH562:AR592 AH545:AN546 AH547:AR560 AH543:AN543 AH544:AR544 AH541:AN541 AH542:AR542 AH537:AN537 AH538:AR540 AH419:AN419 AH420:AR536 AH398:AN398 AH399:AR418 AH394:AN394 AH325:AN325 AH326:AR392 AH318:AR324 AH595:AN595 AH393:AQ393 AH395:AR397 AH596:AR602">
    <cfRule type="expression" dxfId="2293" priority="212301">
      <formula>$P292:$P872="INFERIOR A 60 DIAS"</formula>
    </cfRule>
    <cfRule type="expression" dxfId="2292" priority="212302">
      <formula>$P292:$P872="INFERIOR A 90 DIAS"</formula>
    </cfRule>
    <cfRule type="expression" dxfId="2291" priority="212303">
      <formula>$P292:$P864="EXPIRADO"</formula>
    </cfRule>
    <cfRule type="expression" dxfId="2290" priority="212304">
      <formula>$P292:$P872="INFERIOR A 30 DIAS"</formula>
    </cfRule>
  </conditionalFormatting>
  <conditionalFormatting sqref="AP604:AR605 U609 A607:R609 A577:A603 AP613:AR613 AA614 AH633 AH635 A610:S613 A604:S606 V607 U611:U613 U604:U605 AP607:AR607 Y604:AF613 AP609:AR609 AH609:AN609 AH610:AR612 AH607:AN607 AH608:AR608 AH606:AR606 AH613:AN613 AH604:AI605">
    <cfRule type="expression" dxfId="2289" priority="212411">
      <formula>$P577:$P1164="INFERIOR A 60 DIAS"</formula>
    </cfRule>
    <cfRule type="expression" dxfId="2288" priority="212412">
      <formula>$P577:$P1164="INFERIOR A 90 DIAS"</formula>
    </cfRule>
    <cfRule type="expression" dxfId="2287" priority="212413">
      <formula>$P577:$P1156="EXPIRADO"</formula>
    </cfRule>
    <cfRule type="expression" dxfId="2286" priority="212414">
      <formula>$P577:$P1164="INFERIOR A 30 DIAS"</formula>
    </cfRule>
  </conditionalFormatting>
  <conditionalFormatting sqref="AO292">
    <cfRule type="expression" dxfId="2285" priority="212466">
      <formula>$P292:$P870="INFERIOR A 60 DIAS"</formula>
    </cfRule>
    <cfRule type="expression" dxfId="2284" priority="212467">
      <formula>$P292:$P870="INFERIOR A 90 DIAS"</formula>
    </cfRule>
    <cfRule type="expression" dxfId="2283" priority="212468">
      <formula>$P292:$P862="EXPIRADO"</formula>
    </cfRule>
    <cfRule type="expression" dxfId="2282" priority="212469">
      <formula>$P292:$P870="INFERIOR A 30 DIAS"</formula>
    </cfRule>
  </conditionalFormatting>
  <conditionalFormatting sqref="B269:S271 V269:V271 Y269:AF271 AP269:AR271 AH269:AN271">
    <cfRule type="expression" dxfId="2281" priority="212614">
      <formula>$P269:$P852="INFERIOR A 60 DIAS"</formula>
    </cfRule>
    <cfRule type="expression" dxfId="2280" priority="212615">
      <formula>$P269:$P852="INFERIOR A 90 DIAS"</formula>
    </cfRule>
    <cfRule type="expression" dxfId="2279" priority="212616">
      <formula>$P269:$P833="EXPIRADO"</formula>
    </cfRule>
    <cfRule type="expression" dxfId="2278" priority="212617">
      <formula>$P269:$P852="INFERIOR A 30 DIAS"</formula>
    </cfRule>
  </conditionalFormatting>
  <conditionalFormatting sqref="S852">
    <cfRule type="expression" dxfId="2277" priority="6263">
      <formula>$P852:$P1848="INFERIOR A 120 DIAS"</formula>
    </cfRule>
  </conditionalFormatting>
  <conditionalFormatting sqref="F852:I852">
    <cfRule type="expression" dxfId="2276" priority="6257">
      <formula>$P852:$P1848="INFERIOR A 120 DIAS"</formula>
    </cfRule>
  </conditionalFormatting>
  <conditionalFormatting sqref="AJ852:AM852">
    <cfRule type="expression" dxfId="2275" priority="6251">
      <formula>$P852:$P1848="INFERIOR A 120 DIAS"</formula>
    </cfRule>
  </conditionalFormatting>
  <conditionalFormatting sqref="AA852:AB852">
    <cfRule type="expression" dxfId="2274" priority="6245">
      <formula>$P852:$P1848="INFERIOR A 120 DIAS"</formula>
    </cfRule>
  </conditionalFormatting>
  <conditionalFormatting sqref="F853:I853">
    <cfRule type="expression" dxfId="2273" priority="6239">
      <formula>$P853:$P1849="INFERIOR A 120 DIAS"</formula>
    </cfRule>
  </conditionalFormatting>
  <conditionalFormatting sqref="S853">
    <cfRule type="expression" dxfId="2272" priority="6233">
      <formula>$P853:$P1849="INFERIOR A 120 DIAS"</formula>
    </cfRule>
  </conditionalFormatting>
  <conditionalFormatting sqref="AA853:AB853">
    <cfRule type="expression" dxfId="2271" priority="6227">
      <formula>$P853:$P1849="INFERIOR A 120 DIAS"</formula>
    </cfRule>
  </conditionalFormatting>
  <conditionalFormatting sqref="AJ853:AM853">
    <cfRule type="expression" dxfId="2270" priority="6221">
      <formula>$P853:$P1849="INFERIOR A 120 DIAS"</formula>
    </cfRule>
  </conditionalFormatting>
  <conditionalFormatting sqref="AJ854:AN854">
    <cfRule type="expression" dxfId="2269" priority="6220">
      <formula>$P854:$P1860="INFERIOR A 120 DIAS"</formula>
    </cfRule>
  </conditionalFormatting>
  <conditionalFormatting sqref="U124">
    <cfRule type="expression" dxfId="2268" priority="6214">
      <formula>$P124:$P781="INFERIOR A 120 DIAS"</formula>
    </cfRule>
  </conditionalFormatting>
  <conditionalFormatting sqref="U124">
    <cfRule type="expression" dxfId="2267" priority="6210">
      <formula>$P124:$P781="INFERIOR A 60 DIAS"</formula>
    </cfRule>
    <cfRule type="expression" dxfId="2266" priority="6211">
      <formula>$P124:$P781="INFERIOR A 90 DIAS"</formula>
    </cfRule>
    <cfRule type="expression" dxfId="2265" priority="6212">
      <formula>$P124:$P781="EXPIRADO"</formula>
    </cfRule>
    <cfRule type="expression" dxfId="2264" priority="6213">
      <formula>$P124:$P781="INFERIOR A 30 DIAS"</formula>
    </cfRule>
  </conditionalFormatting>
  <conditionalFormatting sqref="U153">
    <cfRule type="expression" dxfId="2263" priority="6209">
      <formula>$P153:$P785="INFERIOR A 120 DIAS"</formula>
    </cfRule>
  </conditionalFormatting>
  <conditionalFormatting sqref="U153">
    <cfRule type="expression" dxfId="2262" priority="6205">
      <formula>$P153:$P785="INFERIOR A 60 DIAS"</formula>
    </cfRule>
    <cfRule type="expression" dxfId="2261" priority="6206">
      <formula>$P153:$P785="INFERIOR A 90 DIAS"</formula>
    </cfRule>
    <cfRule type="expression" dxfId="2260" priority="6207">
      <formula>$P153:$P785="EXPIRADO"</formula>
    </cfRule>
    <cfRule type="expression" dxfId="2259" priority="6208">
      <formula>$P153:$P785="INFERIOR A 30 DIAS"</formula>
    </cfRule>
  </conditionalFormatting>
  <conditionalFormatting sqref="U157">
    <cfRule type="expression" dxfId="2258" priority="6204">
      <formula>$P157:$P789="INFERIOR A 120 DIAS"</formula>
    </cfRule>
  </conditionalFormatting>
  <conditionalFormatting sqref="U157">
    <cfRule type="expression" dxfId="2257" priority="6200">
      <formula>$P157:$P789="INFERIOR A 60 DIAS"</formula>
    </cfRule>
    <cfRule type="expression" dxfId="2256" priority="6201">
      <formula>$P157:$P789="INFERIOR A 90 DIAS"</formula>
    </cfRule>
    <cfRule type="expression" dxfId="2255" priority="6202">
      <formula>$P157:$P789="EXPIRADO"</formula>
    </cfRule>
    <cfRule type="expression" dxfId="2254" priority="6203">
      <formula>$P157:$P789="INFERIOR A 30 DIAS"</formula>
    </cfRule>
  </conditionalFormatting>
  <conditionalFormatting sqref="U181">
    <cfRule type="expression" dxfId="2253" priority="6199">
      <formula>$P181:$P786="INFERIOR A 120 DIAS"</formula>
    </cfRule>
  </conditionalFormatting>
  <conditionalFormatting sqref="U181">
    <cfRule type="expression" dxfId="2252" priority="6195">
      <formula>$P181:$P786="INFERIOR A 60 DIAS"</formula>
    </cfRule>
    <cfRule type="expression" dxfId="2251" priority="6196">
      <formula>$P181:$P786="INFERIOR A 90 DIAS"</formula>
    </cfRule>
    <cfRule type="expression" dxfId="2250" priority="6197">
      <formula>$P181:$P786="EXPIRADO"</formula>
    </cfRule>
    <cfRule type="expression" dxfId="2249" priority="6198">
      <formula>$P181:$P786="INFERIOR A 30 DIAS"</formula>
    </cfRule>
  </conditionalFormatting>
  <conditionalFormatting sqref="U183">
    <cfRule type="expression" dxfId="2248" priority="6194">
      <formula>$P183:$P788="INFERIOR A 120 DIAS"</formula>
    </cfRule>
  </conditionalFormatting>
  <conditionalFormatting sqref="U183">
    <cfRule type="expression" dxfId="2247" priority="6190">
      <formula>$P183:$P788="INFERIOR A 60 DIAS"</formula>
    </cfRule>
    <cfRule type="expression" dxfId="2246" priority="6191">
      <formula>$P183:$P788="INFERIOR A 90 DIAS"</formula>
    </cfRule>
    <cfRule type="expression" dxfId="2245" priority="6192">
      <formula>$P183:$P788="EXPIRADO"</formula>
    </cfRule>
    <cfRule type="expression" dxfId="2244" priority="6193">
      <formula>$P183:$P788="INFERIOR A 30 DIAS"</formula>
    </cfRule>
  </conditionalFormatting>
  <conditionalFormatting sqref="U186">
    <cfRule type="expression" dxfId="2243" priority="6189">
      <formula>$P186:$P791="INFERIOR A 120 DIAS"</formula>
    </cfRule>
  </conditionalFormatting>
  <conditionalFormatting sqref="U186">
    <cfRule type="expression" dxfId="2242" priority="6185">
      <formula>$P186:$P791="INFERIOR A 60 DIAS"</formula>
    </cfRule>
    <cfRule type="expression" dxfId="2241" priority="6186">
      <formula>$P186:$P791="INFERIOR A 90 DIAS"</formula>
    </cfRule>
    <cfRule type="expression" dxfId="2240" priority="6187">
      <formula>$P186:$P791="EXPIRADO"</formula>
    </cfRule>
    <cfRule type="expression" dxfId="2239" priority="6188">
      <formula>$P186:$P791="INFERIOR A 30 DIAS"</formula>
    </cfRule>
  </conditionalFormatting>
  <conditionalFormatting sqref="U187">
    <cfRule type="expression" dxfId="2238" priority="6184">
      <formula>$P187:$P792="INFERIOR A 120 DIAS"</formula>
    </cfRule>
  </conditionalFormatting>
  <conditionalFormatting sqref="U187">
    <cfRule type="expression" dxfId="2237" priority="6180">
      <formula>$P187:$P792="INFERIOR A 60 DIAS"</formula>
    </cfRule>
    <cfRule type="expression" dxfId="2236" priority="6181">
      <formula>$P187:$P792="INFERIOR A 90 DIAS"</formula>
    </cfRule>
    <cfRule type="expression" dxfId="2235" priority="6182">
      <formula>$P187:$P792="EXPIRADO"</formula>
    </cfRule>
    <cfRule type="expression" dxfId="2234" priority="6183">
      <formula>$P187:$P792="INFERIOR A 30 DIAS"</formula>
    </cfRule>
  </conditionalFormatting>
  <conditionalFormatting sqref="U217">
    <cfRule type="expression" dxfId="2233" priority="6179">
      <formula>$P217:$P822="INFERIOR A 120 DIAS"</formula>
    </cfRule>
  </conditionalFormatting>
  <conditionalFormatting sqref="U217">
    <cfRule type="expression" dxfId="2232" priority="6175">
      <formula>$P217:$P822="INFERIOR A 60 DIAS"</formula>
    </cfRule>
    <cfRule type="expression" dxfId="2231" priority="6176">
      <formula>$P217:$P822="INFERIOR A 90 DIAS"</formula>
    </cfRule>
    <cfRule type="expression" dxfId="2230" priority="6177">
      <formula>$P217:$P822="EXPIRADO"</formula>
    </cfRule>
    <cfRule type="expression" dxfId="2229" priority="6178">
      <formula>$P217:$P822="INFERIOR A 30 DIAS"</formula>
    </cfRule>
  </conditionalFormatting>
  <conditionalFormatting sqref="U256">
    <cfRule type="expression" dxfId="2228" priority="6174">
      <formula>$P256:$P859="INFERIOR A 120 DIAS"</formula>
    </cfRule>
  </conditionalFormatting>
  <conditionalFormatting sqref="U257">
    <cfRule type="expression" dxfId="2227" priority="6169">
      <formula>$P257:$P860="INFERIOR A 120 DIAS"</formula>
    </cfRule>
  </conditionalFormatting>
  <conditionalFormatting sqref="U282">
    <cfRule type="expression" dxfId="2226" priority="6164">
      <formula>$P282:$P885="INFERIOR A 120 DIAS"</formula>
    </cfRule>
  </conditionalFormatting>
  <conditionalFormatting sqref="U436">
    <cfRule type="expression" dxfId="2225" priority="6159">
      <formula>$P436:$P1038="INFERIOR A 120 DIAS"</formula>
    </cfRule>
  </conditionalFormatting>
  <conditionalFormatting sqref="U476">
    <cfRule type="expression" dxfId="2224" priority="6154">
      <formula>$P476:$P1078="INFERIOR A 120 DIAS"</formula>
    </cfRule>
  </conditionalFormatting>
  <conditionalFormatting sqref="U490">
    <cfRule type="expression" dxfId="2223" priority="6149">
      <formula>$P490:$P1092="INFERIOR A 120 DIAS"</formula>
    </cfRule>
  </conditionalFormatting>
  <conditionalFormatting sqref="U540">
    <cfRule type="expression" dxfId="2222" priority="6144">
      <formula>$P540:$P1142="INFERIOR A 120 DIAS"</formula>
    </cfRule>
  </conditionalFormatting>
  <conditionalFormatting sqref="U149">
    <cfRule type="expression" dxfId="2221" priority="6139">
      <formula>$P149:$P844="INFERIOR A 120 DIAS"</formula>
    </cfRule>
  </conditionalFormatting>
  <conditionalFormatting sqref="U149">
    <cfRule type="expression" dxfId="2220" priority="6135">
      <formula>$P149:$P844="INFERIOR A 60 DIAS"</formula>
    </cfRule>
    <cfRule type="expression" dxfId="2219" priority="6136">
      <formula>$P149:$P844="INFERIOR A 90 DIAS"</formula>
    </cfRule>
    <cfRule type="expression" dxfId="2218" priority="6137">
      <formula>$P149:$P844="EXPIRADO"</formula>
    </cfRule>
    <cfRule type="expression" dxfId="2217" priority="6138">
      <formula>$P149:$P844="INFERIOR A 30 DIAS"</formula>
    </cfRule>
  </conditionalFormatting>
  <conditionalFormatting sqref="U161">
    <cfRule type="expression" dxfId="2216" priority="6129">
      <formula>$P161:$P856="INFERIOR A 120 DIAS"</formula>
    </cfRule>
  </conditionalFormatting>
  <conditionalFormatting sqref="U161">
    <cfRule type="expression" dxfId="2215" priority="6125">
      <formula>$P161:$P856="INFERIOR A 60 DIAS"</formula>
    </cfRule>
    <cfRule type="expression" dxfId="2214" priority="6126">
      <formula>$P161:$P856="INFERIOR A 90 DIAS"</formula>
    </cfRule>
    <cfRule type="expression" dxfId="2213" priority="6127">
      <formula>$P161:$P856="EXPIRADO"</formula>
    </cfRule>
    <cfRule type="expression" dxfId="2212" priority="6128">
      <formula>$P161:$P856="INFERIOR A 30 DIAS"</formula>
    </cfRule>
  </conditionalFormatting>
  <conditionalFormatting sqref="U278">
    <cfRule type="expression" dxfId="2211" priority="6119">
      <formula>$P278:$P970="INFERIOR A 120 DIAS"</formula>
    </cfRule>
  </conditionalFormatting>
  <conditionalFormatting sqref="U322">
    <cfRule type="expression" dxfId="2210" priority="6109">
      <formula>$P322:$P1014="INFERIOR A 120 DIAS"</formula>
    </cfRule>
  </conditionalFormatting>
  <conditionalFormatting sqref="U400">
    <cfRule type="expression" dxfId="2209" priority="6099">
      <formula>$P400:$P1092="INFERIOR A 120 DIAS"</formula>
    </cfRule>
  </conditionalFormatting>
  <conditionalFormatting sqref="U481">
    <cfRule type="expression" dxfId="2208" priority="6089">
      <formula>$P481:$P1173="INFERIOR A 120 DIAS"</formula>
    </cfRule>
  </conditionalFormatting>
  <conditionalFormatting sqref="U501">
    <cfRule type="expression" dxfId="2207" priority="6079">
      <formula>$P501:$P1193="INFERIOR A 120 DIAS"</formula>
    </cfRule>
  </conditionalFormatting>
  <conditionalFormatting sqref="U594">
    <cfRule type="expression" dxfId="2206" priority="6069">
      <formula>$P594:$P1286="INFERIOR A 120 DIAS"</formula>
    </cfRule>
  </conditionalFormatting>
  <conditionalFormatting sqref="U10">
    <cfRule type="expression" dxfId="2205" priority="6059">
      <formula>$P10:$P785="INFERIOR A 120 DIAS"</formula>
    </cfRule>
  </conditionalFormatting>
  <conditionalFormatting sqref="U10">
    <cfRule type="expression" dxfId="2204" priority="6055">
      <formula>$P10:$P785="INFERIOR A 60 DIAS"</formula>
    </cfRule>
    <cfRule type="expression" dxfId="2203" priority="6056">
      <formula>$P10:$P785="INFERIOR A 90 DIAS"</formula>
    </cfRule>
    <cfRule type="expression" dxfId="2202" priority="6057">
      <formula>$P10:$P785="EXPIRADO"</formula>
    </cfRule>
    <cfRule type="expression" dxfId="2201" priority="6058">
      <formula>$P10:$P785="INFERIOR A 30 DIAS"</formula>
    </cfRule>
  </conditionalFormatting>
  <conditionalFormatting sqref="U11">
    <cfRule type="expression" dxfId="2200" priority="6054">
      <formula>$P11:$P786="INFERIOR A 120 DIAS"</formula>
    </cfRule>
  </conditionalFormatting>
  <conditionalFormatting sqref="U11">
    <cfRule type="expression" dxfId="2199" priority="6050">
      <formula>$P11:$P786="INFERIOR A 60 DIAS"</formula>
    </cfRule>
    <cfRule type="expression" dxfId="2198" priority="6051">
      <formula>$P11:$P786="INFERIOR A 90 DIAS"</formula>
    </cfRule>
    <cfRule type="expression" dxfId="2197" priority="6052">
      <formula>$P11:$P786="EXPIRADO"</formula>
    </cfRule>
    <cfRule type="expression" dxfId="2196" priority="6053">
      <formula>$P11:$P786="INFERIOR A 30 DIAS"</formula>
    </cfRule>
  </conditionalFormatting>
  <conditionalFormatting sqref="U15">
    <cfRule type="expression" dxfId="2195" priority="6049">
      <formula>$P15:$P790="INFERIOR A 120 DIAS"</formula>
    </cfRule>
  </conditionalFormatting>
  <conditionalFormatting sqref="U15">
    <cfRule type="expression" dxfId="2194" priority="6045">
      <formula>$P15:$P790="INFERIOR A 60 DIAS"</formula>
    </cfRule>
    <cfRule type="expression" dxfId="2193" priority="6046">
      <formula>$P15:$P790="INFERIOR A 90 DIAS"</formula>
    </cfRule>
    <cfRule type="expression" dxfId="2192" priority="6047">
      <formula>$P15:$P790="EXPIRADO"</formula>
    </cfRule>
    <cfRule type="expression" dxfId="2191" priority="6048">
      <formula>$P15:$P790="INFERIOR A 30 DIAS"</formula>
    </cfRule>
  </conditionalFormatting>
  <conditionalFormatting sqref="U16">
    <cfRule type="expression" dxfId="2190" priority="6044">
      <formula>$P16:$P791="INFERIOR A 120 DIAS"</formula>
    </cfRule>
  </conditionalFormatting>
  <conditionalFormatting sqref="U16">
    <cfRule type="expression" dxfId="2189" priority="6040">
      <formula>$P16:$P791="INFERIOR A 60 DIAS"</formula>
    </cfRule>
    <cfRule type="expression" dxfId="2188" priority="6041">
      <formula>$P16:$P791="INFERIOR A 90 DIAS"</formula>
    </cfRule>
    <cfRule type="expression" dxfId="2187" priority="6042">
      <formula>$P16:$P791="EXPIRADO"</formula>
    </cfRule>
    <cfRule type="expression" dxfId="2186" priority="6043">
      <formula>$P16:$P791="INFERIOR A 30 DIAS"</formula>
    </cfRule>
  </conditionalFormatting>
  <conditionalFormatting sqref="U19">
    <cfRule type="expression" dxfId="2185" priority="6039">
      <formula>$P19:$P794="INFERIOR A 120 DIAS"</formula>
    </cfRule>
  </conditionalFormatting>
  <conditionalFormatting sqref="U19">
    <cfRule type="expression" dxfId="2184" priority="6035">
      <formula>$P19:$P794="INFERIOR A 60 DIAS"</formula>
    </cfRule>
    <cfRule type="expression" dxfId="2183" priority="6036">
      <formula>$P19:$P794="INFERIOR A 90 DIAS"</formula>
    </cfRule>
    <cfRule type="expression" dxfId="2182" priority="6037">
      <formula>$P19:$P794="EXPIRADO"</formula>
    </cfRule>
    <cfRule type="expression" dxfId="2181" priority="6038">
      <formula>$P19:$P794="INFERIOR A 30 DIAS"</formula>
    </cfRule>
  </conditionalFormatting>
  <conditionalFormatting sqref="U23">
    <cfRule type="expression" dxfId="2180" priority="6034">
      <formula>$P23:$P798="INFERIOR A 120 DIAS"</formula>
    </cfRule>
  </conditionalFormatting>
  <conditionalFormatting sqref="U23">
    <cfRule type="expression" dxfId="2179" priority="6030">
      <formula>$P23:$P798="INFERIOR A 60 DIAS"</formula>
    </cfRule>
    <cfRule type="expression" dxfId="2178" priority="6031">
      <formula>$P23:$P798="INFERIOR A 90 DIAS"</formula>
    </cfRule>
    <cfRule type="expression" dxfId="2177" priority="6032">
      <formula>$P23:$P798="EXPIRADO"</formula>
    </cfRule>
    <cfRule type="expression" dxfId="2176" priority="6033">
      <formula>$P23:$P798="INFERIOR A 30 DIAS"</formula>
    </cfRule>
  </conditionalFormatting>
  <conditionalFormatting sqref="U24">
    <cfRule type="expression" dxfId="2175" priority="6029">
      <formula>$P24:$P799="INFERIOR A 120 DIAS"</formula>
    </cfRule>
  </conditionalFormatting>
  <conditionalFormatting sqref="U24">
    <cfRule type="expression" dxfId="2174" priority="6025">
      <formula>$P24:$P799="INFERIOR A 60 DIAS"</formula>
    </cfRule>
    <cfRule type="expression" dxfId="2173" priority="6026">
      <formula>$P24:$P799="INFERIOR A 90 DIAS"</formula>
    </cfRule>
    <cfRule type="expression" dxfId="2172" priority="6027">
      <formula>$P24:$P799="EXPIRADO"</formula>
    </cfRule>
    <cfRule type="expression" dxfId="2171" priority="6028">
      <formula>$P24:$P799="INFERIOR A 30 DIAS"</formula>
    </cfRule>
  </conditionalFormatting>
  <conditionalFormatting sqref="U25">
    <cfRule type="expression" dxfId="2170" priority="6024">
      <formula>$P25:$P800="INFERIOR A 120 DIAS"</formula>
    </cfRule>
  </conditionalFormatting>
  <conditionalFormatting sqref="U25">
    <cfRule type="expression" dxfId="2169" priority="6020">
      <formula>$P25:$P800="INFERIOR A 60 DIAS"</formula>
    </cfRule>
    <cfRule type="expression" dxfId="2168" priority="6021">
      <formula>$P25:$P800="INFERIOR A 90 DIAS"</formula>
    </cfRule>
    <cfRule type="expression" dxfId="2167" priority="6022">
      <formula>$P25:$P800="EXPIRADO"</formula>
    </cfRule>
    <cfRule type="expression" dxfId="2166" priority="6023">
      <formula>$P25:$P800="INFERIOR A 30 DIAS"</formula>
    </cfRule>
  </conditionalFormatting>
  <conditionalFormatting sqref="U29">
    <cfRule type="expression" dxfId="2165" priority="6019">
      <formula>$P29:$P804="INFERIOR A 120 DIAS"</formula>
    </cfRule>
  </conditionalFormatting>
  <conditionalFormatting sqref="U29">
    <cfRule type="expression" dxfId="2164" priority="6015">
      <formula>$P29:$P804="INFERIOR A 60 DIAS"</formula>
    </cfRule>
    <cfRule type="expression" dxfId="2163" priority="6016">
      <formula>$P29:$P804="INFERIOR A 90 DIAS"</formula>
    </cfRule>
    <cfRule type="expression" dxfId="2162" priority="6017">
      <formula>$P29:$P804="EXPIRADO"</formula>
    </cfRule>
    <cfRule type="expression" dxfId="2161" priority="6018">
      <formula>$P29:$P804="INFERIOR A 30 DIAS"</formula>
    </cfRule>
  </conditionalFormatting>
  <conditionalFormatting sqref="U31">
    <cfRule type="expression" dxfId="2160" priority="6014">
      <formula>$P31:$P806="INFERIOR A 120 DIAS"</formula>
    </cfRule>
  </conditionalFormatting>
  <conditionalFormatting sqref="U31">
    <cfRule type="expression" dxfId="2159" priority="6010">
      <formula>$P31:$P806="INFERIOR A 60 DIAS"</formula>
    </cfRule>
    <cfRule type="expression" dxfId="2158" priority="6011">
      <formula>$P31:$P806="INFERIOR A 90 DIAS"</formula>
    </cfRule>
    <cfRule type="expression" dxfId="2157" priority="6012">
      <formula>$P31:$P806="EXPIRADO"</formula>
    </cfRule>
    <cfRule type="expression" dxfId="2156" priority="6013">
      <formula>$P31:$P806="INFERIOR A 30 DIAS"</formula>
    </cfRule>
  </conditionalFormatting>
  <conditionalFormatting sqref="U35">
    <cfRule type="expression" dxfId="2155" priority="6009">
      <formula>$P35:$P810="INFERIOR A 120 DIAS"</formula>
    </cfRule>
  </conditionalFormatting>
  <conditionalFormatting sqref="U35">
    <cfRule type="expression" dxfId="2154" priority="6005">
      <formula>$P35:$P810="INFERIOR A 60 DIAS"</formula>
    </cfRule>
    <cfRule type="expression" dxfId="2153" priority="6006">
      <formula>$P35:$P810="INFERIOR A 90 DIAS"</formula>
    </cfRule>
    <cfRule type="expression" dxfId="2152" priority="6007">
      <formula>$P35:$P810="EXPIRADO"</formula>
    </cfRule>
    <cfRule type="expression" dxfId="2151" priority="6008">
      <formula>$P35:$P810="INFERIOR A 30 DIAS"</formula>
    </cfRule>
  </conditionalFormatting>
  <conditionalFormatting sqref="U36">
    <cfRule type="expression" dxfId="2150" priority="5999">
      <formula>$P36:$P811="INFERIOR A 120 DIAS"</formula>
    </cfRule>
  </conditionalFormatting>
  <conditionalFormatting sqref="U36">
    <cfRule type="expression" dxfId="2149" priority="5995">
      <formula>$P36:$P811="INFERIOR A 60 DIAS"</formula>
    </cfRule>
    <cfRule type="expression" dxfId="2148" priority="5996">
      <formula>$P36:$P811="INFERIOR A 90 DIAS"</formula>
    </cfRule>
    <cfRule type="expression" dxfId="2147" priority="5997">
      <formula>$P36:$P811="EXPIRADO"</formula>
    </cfRule>
    <cfRule type="expression" dxfId="2146" priority="5998">
      <formula>$P36:$P811="INFERIOR A 30 DIAS"</formula>
    </cfRule>
  </conditionalFormatting>
  <conditionalFormatting sqref="U37">
    <cfRule type="expression" dxfId="2145" priority="5989">
      <formula>$P37:$P812="INFERIOR A 120 DIAS"</formula>
    </cfRule>
  </conditionalFormatting>
  <conditionalFormatting sqref="U37">
    <cfRule type="expression" dxfId="2144" priority="5985">
      <formula>$P37:$P812="INFERIOR A 60 DIAS"</formula>
    </cfRule>
    <cfRule type="expression" dxfId="2143" priority="5986">
      <formula>$P37:$P812="INFERIOR A 90 DIAS"</formula>
    </cfRule>
    <cfRule type="expression" dxfId="2142" priority="5987">
      <formula>$P37:$P812="EXPIRADO"</formula>
    </cfRule>
    <cfRule type="expression" dxfId="2141" priority="5988">
      <formula>$P37:$P812="INFERIOR A 30 DIAS"</formula>
    </cfRule>
  </conditionalFormatting>
  <conditionalFormatting sqref="U39">
    <cfRule type="expression" dxfId="2140" priority="5979">
      <formula>$P39:$P814="INFERIOR A 120 DIAS"</formula>
    </cfRule>
  </conditionalFormatting>
  <conditionalFormatting sqref="U39">
    <cfRule type="expression" dxfId="2139" priority="5975">
      <formula>$P39:$P814="INFERIOR A 60 DIAS"</formula>
    </cfRule>
    <cfRule type="expression" dxfId="2138" priority="5976">
      <formula>$P39:$P814="INFERIOR A 90 DIAS"</formula>
    </cfRule>
    <cfRule type="expression" dxfId="2137" priority="5977">
      <formula>$P39:$P814="EXPIRADO"</formula>
    </cfRule>
    <cfRule type="expression" dxfId="2136" priority="5978">
      <formula>$P39:$P814="INFERIOR A 30 DIAS"</formula>
    </cfRule>
  </conditionalFormatting>
  <conditionalFormatting sqref="U41">
    <cfRule type="expression" dxfId="2135" priority="5969">
      <formula>$P41:$P816="INFERIOR A 120 DIAS"</formula>
    </cfRule>
  </conditionalFormatting>
  <conditionalFormatting sqref="U41">
    <cfRule type="expression" dxfId="2134" priority="5965">
      <formula>$P41:$P816="INFERIOR A 60 DIAS"</formula>
    </cfRule>
    <cfRule type="expression" dxfId="2133" priority="5966">
      <formula>$P41:$P816="INFERIOR A 90 DIAS"</formula>
    </cfRule>
    <cfRule type="expression" dxfId="2132" priority="5967">
      <formula>$P41:$P816="EXPIRADO"</formula>
    </cfRule>
    <cfRule type="expression" dxfId="2131" priority="5968">
      <formula>$P41:$P816="INFERIOR A 30 DIAS"</formula>
    </cfRule>
  </conditionalFormatting>
  <conditionalFormatting sqref="U48">
    <cfRule type="expression" dxfId="2130" priority="5959">
      <formula>$P48:$P823="INFERIOR A 120 DIAS"</formula>
    </cfRule>
  </conditionalFormatting>
  <conditionalFormatting sqref="U48">
    <cfRule type="expression" dxfId="2129" priority="5955">
      <formula>$P48:$P823="INFERIOR A 60 DIAS"</formula>
    </cfRule>
    <cfRule type="expression" dxfId="2128" priority="5956">
      <formula>$P48:$P823="INFERIOR A 90 DIAS"</formula>
    </cfRule>
    <cfRule type="expression" dxfId="2127" priority="5957">
      <formula>$P48:$P823="EXPIRADO"</formula>
    </cfRule>
    <cfRule type="expression" dxfId="2126" priority="5958">
      <formula>$P48:$P823="INFERIOR A 30 DIAS"</formula>
    </cfRule>
  </conditionalFormatting>
  <conditionalFormatting sqref="U64">
    <cfRule type="expression" dxfId="2125" priority="5949">
      <formula>$P64:$P839="INFERIOR A 120 DIAS"</formula>
    </cfRule>
  </conditionalFormatting>
  <conditionalFormatting sqref="U64">
    <cfRule type="expression" dxfId="2124" priority="5945">
      <formula>$P64:$P839="INFERIOR A 60 DIAS"</formula>
    </cfRule>
    <cfRule type="expression" dxfId="2123" priority="5946">
      <formula>$P64:$P839="INFERIOR A 90 DIAS"</formula>
    </cfRule>
    <cfRule type="expression" dxfId="2122" priority="5947">
      <formula>$P64:$P839="EXPIRADO"</formula>
    </cfRule>
    <cfRule type="expression" dxfId="2121" priority="5948">
      <formula>$P64:$P839="INFERIOR A 30 DIAS"</formula>
    </cfRule>
  </conditionalFormatting>
  <conditionalFormatting sqref="U66">
    <cfRule type="expression" dxfId="2120" priority="5939">
      <formula>$P66:$P841="INFERIOR A 120 DIAS"</formula>
    </cfRule>
  </conditionalFormatting>
  <conditionalFormatting sqref="U66">
    <cfRule type="expression" dxfId="2119" priority="5935">
      <formula>$P66:$P841="INFERIOR A 60 DIAS"</formula>
    </cfRule>
    <cfRule type="expression" dxfId="2118" priority="5936">
      <formula>$P66:$P841="INFERIOR A 90 DIAS"</formula>
    </cfRule>
    <cfRule type="expression" dxfId="2117" priority="5937">
      <formula>$P66:$P841="EXPIRADO"</formula>
    </cfRule>
    <cfRule type="expression" dxfId="2116" priority="5938">
      <formula>$P66:$P841="INFERIOR A 30 DIAS"</formula>
    </cfRule>
  </conditionalFormatting>
  <conditionalFormatting sqref="U71">
    <cfRule type="expression" dxfId="2115" priority="5929">
      <formula>$P71:$P846="INFERIOR A 120 DIAS"</formula>
    </cfRule>
  </conditionalFormatting>
  <conditionalFormatting sqref="U71">
    <cfRule type="expression" dxfId="2114" priority="5925">
      <formula>$P71:$P846="INFERIOR A 60 DIAS"</formula>
    </cfRule>
    <cfRule type="expression" dxfId="2113" priority="5926">
      <formula>$P71:$P846="INFERIOR A 90 DIAS"</formula>
    </cfRule>
    <cfRule type="expression" dxfId="2112" priority="5927">
      <formula>$P71:$P846="EXPIRADO"</formula>
    </cfRule>
    <cfRule type="expression" dxfId="2111" priority="5928">
      <formula>$P71:$P846="INFERIOR A 30 DIAS"</formula>
    </cfRule>
  </conditionalFormatting>
  <conditionalFormatting sqref="U73">
    <cfRule type="expression" dxfId="2110" priority="5919">
      <formula>$P73:$P848="INFERIOR A 120 DIAS"</formula>
    </cfRule>
  </conditionalFormatting>
  <conditionalFormatting sqref="U73">
    <cfRule type="expression" dxfId="2109" priority="5915">
      <formula>$P73:$P848="INFERIOR A 60 DIAS"</formula>
    </cfRule>
    <cfRule type="expression" dxfId="2108" priority="5916">
      <formula>$P73:$P848="INFERIOR A 90 DIAS"</formula>
    </cfRule>
    <cfRule type="expression" dxfId="2107" priority="5917">
      <formula>$P73:$P848="EXPIRADO"</formula>
    </cfRule>
    <cfRule type="expression" dxfId="2106" priority="5918">
      <formula>$P73:$P848="INFERIOR A 30 DIAS"</formula>
    </cfRule>
  </conditionalFormatting>
  <conditionalFormatting sqref="U79">
    <cfRule type="expression" dxfId="2105" priority="5909">
      <formula>$P79:$P854="INFERIOR A 120 DIAS"</formula>
    </cfRule>
  </conditionalFormatting>
  <conditionalFormatting sqref="U79">
    <cfRule type="expression" dxfId="2104" priority="5905">
      <formula>$P79:$P854="INFERIOR A 60 DIAS"</formula>
    </cfRule>
    <cfRule type="expression" dxfId="2103" priority="5906">
      <formula>$P79:$P854="INFERIOR A 90 DIAS"</formula>
    </cfRule>
    <cfRule type="expression" dxfId="2102" priority="5907">
      <formula>$P79:$P854="EXPIRADO"</formula>
    </cfRule>
    <cfRule type="expression" dxfId="2101" priority="5908">
      <formula>$P79:$P854="INFERIOR A 30 DIAS"</formula>
    </cfRule>
  </conditionalFormatting>
  <conditionalFormatting sqref="U80">
    <cfRule type="expression" dxfId="2100" priority="5899">
      <formula>$P80:$P855="INFERIOR A 120 DIAS"</formula>
    </cfRule>
  </conditionalFormatting>
  <conditionalFormatting sqref="U80">
    <cfRule type="expression" dxfId="2099" priority="5895">
      <formula>$P80:$P855="INFERIOR A 60 DIAS"</formula>
    </cfRule>
    <cfRule type="expression" dxfId="2098" priority="5896">
      <formula>$P80:$P855="INFERIOR A 90 DIAS"</formula>
    </cfRule>
    <cfRule type="expression" dxfId="2097" priority="5897">
      <formula>$P80:$P855="EXPIRADO"</formula>
    </cfRule>
    <cfRule type="expression" dxfId="2096" priority="5898">
      <formula>$P80:$P855="INFERIOR A 30 DIAS"</formula>
    </cfRule>
  </conditionalFormatting>
  <conditionalFormatting sqref="U81">
    <cfRule type="expression" dxfId="2095" priority="5889">
      <formula>$P81:$P856="INFERIOR A 120 DIAS"</formula>
    </cfRule>
  </conditionalFormatting>
  <conditionalFormatting sqref="U81">
    <cfRule type="expression" dxfId="2094" priority="5885">
      <formula>$P81:$P856="INFERIOR A 60 DIAS"</formula>
    </cfRule>
    <cfRule type="expression" dxfId="2093" priority="5886">
      <formula>$P81:$P856="INFERIOR A 90 DIAS"</formula>
    </cfRule>
    <cfRule type="expression" dxfId="2092" priority="5887">
      <formula>$P81:$P856="EXPIRADO"</formula>
    </cfRule>
    <cfRule type="expression" dxfId="2091" priority="5888">
      <formula>$P81:$P856="INFERIOR A 30 DIAS"</formula>
    </cfRule>
  </conditionalFormatting>
  <conditionalFormatting sqref="U99">
    <cfRule type="expression" dxfId="2090" priority="5879">
      <formula>$P99:$P872="INFERIOR A 120 DIAS"</formula>
    </cfRule>
  </conditionalFormatting>
  <conditionalFormatting sqref="U129">
    <cfRule type="expression" dxfId="2089" priority="5859">
      <formula>$P129:$P901="INFERIOR A 120 DIAS"</formula>
    </cfRule>
  </conditionalFormatting>
  <conditionalFormatting sqref="U130">
    <cfRule type="expression" dxfId="2088" priority="5849">
      <formula>$P130:$P902="INFERIOR A 120 DIAS"</formula>
    </cfRule>
  </conditionalFormatting>
  <conditionalFormatting sqref="U131">
    <cfRule type="expression" dxfId="2087" priority="5839">
      <formula>$P131:$P903="INFERIOR A 120 DIAS"</formula>
    </cfRule>
  </conditionalFormatting>
  <conditionalFormatting sqref="U144">
    <cfRule type="expression" dxfId="2086" priority="5829">
      <formula>$P144:$P916="INFERIOR A 120 DIAS"</formula>
    </cfRule>
  </conditionalFormatting>
  <conditionalFormatting sqref="U148">
    <cfRule type="expression" dxfId="2085" priority="5819">
      <formula>$P148:$P920="INFERIOR A 120 DIAS"</formula>
    </cfRule>
  </conditionalFormatting>
  <conditionalFormatting sqref="U155">
    <cfRule type="expression" dxfId="2084" priority="5809">
      <formula>$P155:$P927="INFERIOR A 120 DIAS"</formula>
    </cfRule>
  </conditionalFormatting>
  <conditionalFormatting sqref="U159">
    <cfRule type="expression" dxfId="2083" priority="5799">
      <formula>$P159:$P931="INFERIOR A 120 DIAS"</formula>
    </cfRule>
  </conditionalFormatting>
  <conditionalFormatting sqref="U162">
    <cfRule type="expression" dxfId="2082" priority="5789">
      <formula>$P162:$P934="INFERIOR A 120 DIAS"</formula>
    </cfRule>
  </conditionalFormatting>
  <conditionalFormatting sqref="U166">
    <cfRule type="expression" dxfId="2081" priority="5779">
      <formula>$P166:$P938="INFERIOR A 120 DIAS"</formula>
    </cfRule>
  </conditionalFormatting>
  <conditionalFormatting sqref="U174">
    <cfRule type="expression" dxfId="2080" priority="5769">
      <formula>$P174:$P946="INFERIOR A 120 DIAS"</formula>
    </cfRule>
  </conditionalFormatting>
  <conditionalFormatting sqref="U184">
    <cfRule type="expression" dxfId="2079" priority="5759">
      <formula>$P184:$P956="INFERIOR A 120 DIAS"</formula>
    </cfRule>
  </conditionalFormatting>
  <conditionalFormatting sqref="U202">
    <cfRule type="expression" dxfId="2078" priority="5749">
      <formula>$P202:$P974="INFERIOR A 120 DIAS"</formula>
    </cfRule>
  </conditionalFormatting>
  <conditionalFormatting sqref="U205">
    <cfRule type="expression" dxfId="2077" priority="5739">
      <formula>$P205:$P977="INFERIOR A 120 DIAS"</formula>
    </cfRule>
  </conditionalFormatting>
  <conditionalFormatting sqref="U227">
    <cfRule type="expression" dxfId="2076" priority="5729">
      <formula>$P227:$P999="INFERIOR A 120 DIAS"</formula>
    </cfRule>
  </conditionalFormatting>
  <conditionalFormatting sqref="U264">
    <cfRule type="expression" dxfId="2075" priority="5719">
      <formula>$P264:$P1036="INFERIOR A 120 DIAS"</formula>
    </cfRule>
  </conditionalFormatting>
  <conditionalFormatting sqref="U265">
    <cfRule type="expression" dxfId="2074" priority="5709">
      <formula>$P265:$P1037="INFERIOR A 120 DIAS"</formula>
    </cfRule>
  </conditionalFormatting>
  <conditionalFormatting sqref="U268">
    <cfRule type="expression" dxfId="2073" priority="5699">
      <formula>$P268:$P1040="INFERIOR A 120 DIAS"</formula>
    </cfRule>
  </conditionalFormatting>
  <conditionalFormatting sqref="U276">
    <cfRule type="expression" dxfId="2072" priority="5689">
      <formula>$P276:$P1048="INFERIOR A 120 DIAS"</formula>
    </cfRule>
  </conditionalFormatting>
  <conditionalFormatting sqref="U318">
    <cfRule type="expression" dxfId="2071" priority="5679">
      <formula>$P318:$P1090="INFERIOR A 120 DIAS"</formula>
    </cfRule>
  </conditionalFormatting>
  <conditionalFormatting sqref="U324">
    <cfRule type="expression" dxfId="2070" priority="5669">
      <formula>$P324:$P1096="INFERIOR A 120 DIAS"</formula>
    </cfRule>
  </conditionalFormatting>
  <conditionalFormatting sqref="U328">
    <cfRule type="expression" dxfId="2069" priority="5659">
      <formula>$P328:$P1100="INFERIOR A 120 DIAS"</formula>
    </cfRule>
  </conditionalFormatting>
  <conditionalFormatting sqref="U329">
    <cfRule type="expression" dxfId="2068" priority="5649">
      <formula>$P329:$P1101="INFERIOR A 120 DIAS"</formula>
    </cfRule>
  </conditionalFormatting>
  <conditionalFormatting sqref="U341">
    <cfRule type="expression" dxfId="2067" priority="5639">
      <formula>$P341:$P1113="INFERIOR A 120 DIAS"</formula>
    </cfRule>
  </conditionalFormatting>
  <conditionalFormatting sqref="U342">
    <cfRule type="expression" dxfId="2066" priority="5629">
      <formula>$P342:$P1114="INFERIOR A 120 DIAS"</formula>
    </cfRule>
  </conditionalFormatting>
  <conditionalFormatting sqref="U343">
    <cfRule type="expression" dxfId="2065" priority="5619">
      <formula>$P343:$P1115="INFERIOR A 120 DIAS"</formula>
    </cfRule>
  </conditionalFormatting>
  <conditionalFormatting sqref="U344">
    <cfRule type="expression" dxfId="2064" priority="5609">
      <formula>$P344:$P1116="INFERIOR A 120 DIAS"</formula>
    </cfRule>
  </conditionalFormatting>
  <conditionalFormatting sqref="U345">
    <cfRule type="expression" dxfId="2063" priority="5599">
      <formula>$P345:$P1117="INFERIOR A 120 DIAS"</formula>
    </cfRule>
  </conditionalFormatting>
  <conditionalFormatting sqref="U356">
    <cfRule type="expression" dxfId="2062" priority="5589">
      <formula>$P356:$P1128="INFERIOR A 120 DIAS"</formula>
    </cfRule>
  </conditionalFormatting>
  <conditionalFormatting sqref="U358">
    <cfRule type="expression" dxfId="2061" priority="5579">
      <formula>$P358:$P1130="INFERIOR A 120 DIAS"</formula>
    </cfRule>
  </conditionalFormatting>
  <conditionalFormatting sqref="U360">
    <cfRule type="expression" dxfId="2060" priority="5569">
      <formula>$P360:$P1132="INFERIOR A 120 DIAS"</formula>
    </cfRule>
  </conditionalFormatting>
  <conditionalFormatting sqref="U361">
    <cfRule type="expression" dxfId="2059" priority="5559">
      <formula>$P361:$P1133="INFERIOR A 120 DIAS"</formula>
    </cfRule>
  </conditionalFormatting>
  <conditionalFormatting sqref="U363">
    <cfRule type="expression" dxfId="2058" priority="5549">
      <formula>$P363:$P1135="INFERIOR A 120 DIAS"</formula>
    </cfRule>
  </conditionalFormatting>
  <conditionalFormatting sqref="U368">
    <cfRule type="expression" dxfId="2057" priority="5539">
      <formula>$P368:$P1140="INFERIOR A 120 DIAS"</formula>
    </cfRule>
  </conditionalFormatting>
  <conditionalFormatting sqref="U372">
    <cfRule type="expression" dxfId="2056" priority="5529">
      <formula>$P372:$P1144="INFERIOR A 120 DIAS"</formula>
    </cfRule>
  </conditionalFormatting>
  <conditionalFormatting sqref="U383">
    <cfRule type="expression" dxfId="2055" priority="5519">
      <formula>$P383:$P1155="INFERIOR A 120 DIAS"</formula>
    </cfRule>
  </conditionalFormatting>
  <conditionalFormatting sqref="U387">
    <cfRule type="expression" dxfId="2054" priority="5509">
      <formula>$P387:$P1159="INFERIOR A 120 DIAS"</formula>
    </cfRule>
  </conditionalFormatting>
  <conditionalFormatting sqref="U388">
    <cfRule type="expression" dxfId="2053" priority="5499">
      <formula>$P388:$P1160="INFERIOR A 120 DIAS"</formula>
    </cfRule>
  </conditionalFormatting>
  <conditionalFormatting sqref="U389">
    <cfRule type="expression" dxfId="2052" priority="5489">
      <formula>$P389:$P1161="INFERIOR A 120 DIAS"</formula>
    </cfRule>
  </conditionalFormatting>
  <conditionalFormatting sqref="U392">
    <cfRule type="expression" dxfId="2051" priority="5479">
      <formula>$P392:$P1164="INFERIOR A 120 DIAS"</formula>
    </cfRule>
  </conditionalFormatting>
  <conditionalFormatting sqref="U712">
    <cfRule type="expression" dxfId="2050" priority="5469">
      <formula>$P712:$P1484="INFERIOR A 120 DIAS"</formula>
    </cfRule>
  </conditionalFormatting>
  <conditionalFormatting sqref="U711">
    <cfRule type="expression" dxfId="2049" priority="5459">
      <formula>$P711:$P1483="INFERIOR A 120 DIAS"</formula>
    </cfRule>
  </conditionalFormatting>
  <conditionalFormatting sqref="U706">
    <cfRule type="expression" dxfId="2048" priority="5449">
      <formula>$P706:$P1478="INFERIOR A 120 DIAS"</formula>
    </cfRule>
  </conditionalFormatting>
  <conditionalFormatting sqref="U653">
    <cfRule type="expression" dxfId="2047" priority="5439">
      <formula>$P653:$P1425="INFERIOR A 120 DIAS"</formula>
    </cfRule>
  </conditionalFormatting>
  <conditionalFormatting sqref="U646">
    <cfRule type="expression" dxfId="2046" priority="5429">
      <formula>$P646:$P1418="INFERIOR A 120 DIAS"</formula>
    </cfRule>
  </conditionalFormatting>
  <conditionalFormatting sqref="U645">
    <cfRule type="expression" dxfId="2045" priority="5419">
      <formula>$P645:$P1417="INFERIOR A 120 DIAS"</formula>
    </cfRule>
  </conditionalFormatting>
  <conditionalFormatting sqref="U642">
    <cfRule type="expression" dxfId="2044" priority="5409">
      <formula>$P642:$P1414="INFERIOR A 120 DIAS"</formula>
    </cfRule>
  </conditionalFormatting>
  <conditionalFormatting sqref="U639">
    <cfRule type="expression" dxfId="2043" priority="5399">
      <formula>$P639:$P1411="INFERIOR A 120 DIAS"</formula>
    </cfRule>
  </conditionalFormatting>
  <conditionalFormatting sqref="U632">
    <cfRule type="expression" dxfId="2042" priority="5389">
      <formula>$P632:$P1404="INFERIOR A 120 DIAS"</formula>
    </cfRule>
  </conditionalFormatting>
  <conditionalFormatting sqref="U622">
    <cfRule type="expression" dxfId="2041" priority="5379">
      <formula>$P622:$P1394="INFERIOR A 120 DIAS"</formula>
    </cfRule>
  </conditionalFormatting>
  <conditionalFormatting sqref="U610">
    <cfRule type="expression" dxfId="2040" priority="5369">
      <formula>$P610:$P1382="INFERIOR A 120 DIAS"</formula>
    </cfRule>
  </conditionalFormatting>
  <conditionalFormatting sqref="U608">
    <cfRule type="expression" dxfId="2039" priority="5359">
      <formula>$P608:$P1380="INFERIOR A 120 DIAS"</formula>
    </cfRule>
  </conditionalFormatting>
  <conditionalFormatting sqref="U606">
    <cfRule type="expression" dxfId="2038" priority="5349">
      <formula>$P606:$P1378="INFERIOR A 120 DIAS"</formula>
    </cfRule>
  </conditionalFormatting>
  <conditionalFormatting sqref="U597">
    <cfRule type="expression" dxfId="2037" priority="5339">
      <formula>$P597:$P1369="INFERIOR A 120 DIAS"</formula>
    </cfRule>
  </conditionalFormatting>
  <conditionalFormatting sqref="U593">
    <cfRule type="expression" dxfId="2036" priority="5329">
      <formula>$P593:$P1365="INFERIOR A 120 DIAS"</formula>
    </cfRule>
  </conditionalFormatting>
  <conditionalFormatting sqref="U588">
    <cfRule type="expression" dxfId="2035" priority="5319">
      <formula>$P588:$P1360="INFERIOR A 120 DIAS"</formula>
    </cfRule>
  </conditionalFormatting>
  <conditionalFormatting sqref="U587">
    <cfRule type="expression" dxfId="2034" priority="5309">
      <formula>$P587:$P1359="INFERIOR A 120 DIAS"</formula>
    </cfRule>
  </conditionalFormatting>
  <conditionalFormatting sqref="U585">
    <cfRule type="expression" dxfId="2033" priority="5299">
      <formula>$P585:$P1357="INFERIOR A 120 DIAS"</formula>
    </cfRule>
  </conditionalFormatting>
  <conditionalFormatting sqref="U582">
    <cfRule type="expression" dxfId="2032" priority="5289">
      <formula>$P582:$P1354="INFERIOR A 120 DIAS"</formula>
    </cfRule>
  </conditionalFormatting>
  <conditionalFormatting sqref="U567">
    <cfRule type="expression" dxfId="2031" priority="5279">
      <formula>$P567:$P1339="INFERIOR A 120 DIAS"</formula>
    </cfRule>
  </conditionalFormatting>
  <conditionalFormatting sqref="U556">
    <cfRule type="expression" dxfId="2030" priority="5259">
      <formula>$P556:$P1328="INFERIOR A 120 DIAS"</formula>
    </cfRule>
  </conditionalFormatting>
  <conditionalFormatting sqref="U552">
    <cfRule type="expression" dxfId="2029" priority="5249">
      <formula>$P552:$P1324="INFERIOR A 120 DIAS"</formula>
    </cfRule>
  </conditionalFormatting>
  <conditionalFormatting sqref="U546">
    <cfRule type="expression" dxfId="2028" priority="5239">
      <formula>$P546:$P1318="INFERIOR A 120 DIAS"</formula>
    </cfRule>
  </conditionalFormatting>
  <conditionalFormatting sqref="U545">
    <cfRule type="expression" dxfId="2027" priority="5229">
      <formula>$P545:$P1317="INFERIOR A 120 DIAS"</formula>
    </cfRule>
  </conditionalFormatting>
  <conditionalFormatting sqref="U534">
    <cfRule type="expression" dxfId="2026" priority="5219">
      <formula>$P534:$P1306="INFERIOR A 120 DIAS"</formula>
    </cfRule>
  </conditionalFormatting>
  <conditionalFormatting sqref="U533">
    <cfRule type="expression" dxfId="2025" priority="5209">
      <formula>$P533:$P1305="INFERIOR A 120 DIAS"</formula>
    </cfRule>
  </conditionalFormatting>
  <conditionalFormatting sqref="U524">
    <cfRule type="expression" dxfId="2024" priority="5199">
      <formula>$P524:$P1296="INFERIOR A 120 DIAS"</formula>
    </cfRule>
  </conditionalFormatting>
  <conditionalFormatting sqref="U518">
    <cfRule type="expression" dxfId="2023" priority="5189">
      <formula>$P518:$P1290="INFERIOR A 120 DIAS"</formula>
    </cfRule>
  </conditionalFormatting>
  <conditionalFormatting sqref="U514">
    <cfRule type="expression" dxfId="2022" priority="5179">
      <formula>$P514:$P1286="INFERIOR A 120 DIAS"</formula>
    </cfRule>
  </conditionalFormatting>
  <conditionalFormatting sqref="U513">
    <cfRule type="expression" dxfId="2021" priority="5169">
      <formula>$P513:$P1285="INFERIOR A 120 DIAS"</formula>
    </cfRule>
  </conditionalFormatting>
  <conditionalFormatting sqref="U512">
    <cfRule type="expression" dxfId="2020" priority="5159">
      <formula>$P512:$P1284="INFERIOR A 120 DIAS"</formula>
    </cfRule>
  </conditionalFormatting>
  <conditionalFormatting sqref="U508">
    <cfRule type="expression" dxfId="2019" priority="5149">
      <formula>$P508:$P1280="INFERIOR A 120 DIAS"</formula>
    </cfRule>
  </conditionalFormatting>
  <conditionalFormatting sqref="U505">
    <cfRule type="expression" dxfId="2018" priority="5139">
      <formula>$P505:$P1277="INFERIOR A 120 DIAS"</formula>
    </cfRule>
  </conditionalFormatting>
  <conditionalFormatting sqref="U499">
    <cfRule type="expression" dxfId="2017" priority="5129">
      <formula>$P499:$P1271="INFERIOR A 120 DIAS"</formula>
    </cfRule>
  </conditionalFormatting>
  <conditionalFormatting sqref="U498">
    <cfRule type="expression" dxfId="2016" priority="5119">
      <formula>$P498:$P1270="INFERIOR A 120 DIAS"</formula>
    </cfRule>
  </conditionalFormatting>
  <conditionalFormatting sqref="U492">
    <cfRule type="expression" dxfId="2015" priority="5109">
      <formula>$P492:$P1264="INFERIOR A 120 DIAS"</formula>
    </cfRule>
  </conditionalFormatting>
  <conditionalFormatting sqref="U491">
    <cfRule type="expression" dxfId="2014" priority="5099">
      <formula>$P491:$P1263="INFERIOR A 120 DIAS"</formula>
    </cfRule>
  </conditionalFormatting>
  <conditionalFormatting sqref="U480">
    <cfRule type="expression" dxfId="2013" priority="5089">
      <formula>$P480:$P1252="INFERIOR A 120 DIAS"</formula>
    </cfRule>
  </conditionalFormatting>
  <conditionalFormatting sqref="U417">
    <cfRule type="expression" dxfId="2012" priority="5079">
      <formula>$P417:$P1189="INFERIOR A 120 DIAS"</formula>
    </cfRule>
  </conditionalFormatting>
  <conditionalFormatting sqref="U416">
    <cfRule type="expression" dxfId="2011" priority="5069">
      <formula>$P416:$P1188="INFERIOR A 120 DIAS"</formula>
    </cfRule>
  </conditionalFormatting>
  <conditionalFormatting sqref="U415">
    <cfRule type="expression" dxfId="2010" priority="5059">
      <formula>$P415:$P1187="INFERIOR A 120 DIAS"</formula>
    </cfRule>
  </conditionalFormatting>
  <conditionalFormatting sqref="U5">
    <cfRule type="expression" dxfId="2009" priority="5049">
      <formula>$P5:$P779="INFERIOR A 120 DIAS"</formula>
    </cfRule>
  </conditionalFormatting>
  <conditionalFormatting sqref="U5">
    <cfRule type="expression" dxfId="2008" priority="5045">
      <formula>$P5:$P779="INFERIOR A 60 DIAS"</formula>
    </cfRule>
    <cfRule type="expression" dxfId="2007" priority="5046">
      <formula>$P5:$P779="INFERIOR A 90 DIAS"</formula>
    </cfRule>
    <cfRule type="expression" dxfId="2006" priority="5047">
      <formula>$P5:$P779="EXPIRADO"</formula>
    </cfRule>
    <cfRule type="expression" dxfId="2005" priority="5048">
      <formula>$P5:$P779="INFERIOR A 30 DIAS"</formula>
    </cfRule>
  </conditionalFormatting>
  <conditionalFormatting sqref="U9">
    <cfRule type="expression" dxfId="2004" priority="5044">
      <formula>$P9:$P780="INFERIOR A 120 DIAS"</formula>
    </cfRule>
  </conditionalFormatting>
  <conditionalFormatting sqref="U9">
    <cfRule type="expression" dxfId="2003" priority="5040">
      <formula>$P9:$P780="INFERIOR A 60 DIAS"</formula>
    </cfRule>
    <cfRule type="expression" dxfId="2002" priority="5041">
      <formula>$P9:$P780="INFERIOR A 90 DIAS"</formula>
    </cfRule>
    <cfRule type="expression" dxfId="2001" priority="5042">
      <formula>$P9:$P780="EXPIRADO"</formula>
    </cfRule>
    <cfRule type="expression" dxfId="2000" priority="5043">
      <formula>$P9:$P780="INFERIOR A 30 DIAS"</formula>
    </cfRule>
  </conditionalFormatting>
  <conditionalFormatting sqref="U20">
    <cfRule type="expression" dxfId="1999" priority="5039">
      <formula>$P20:$P791="INFERIOR A 120 DIAS"</formula>
    </cfRule>
  </conditionalFormatting>
  <conditionalFormatting sqref="U20">
    <cfRule type="expression" dxfId="1998" priority="5035">
      <formula>$P20:$P791="INFERIOR A 60 DIAS"</formula>
    </cfRule>
    <cfRule type="expression" dxfId="1997" priority="5036">
      <formula>$P20:$P791="INFERIOR A 90 DIAS"</formula>
    </cfRule>
    <cfRule type="expression" dxfId="1996" priority="5037">
      <formula>$P20:$P791="EXPIRADO"</formula>
    </cfRule>
    <cfRule type="expression" dxfId="1995" priority="5038">
      <formula>$P20:$P791="INFERIOR A 30 DIAS"</formula>
    </cfRule>
  </conditionalFormatting>
  <conditionalFormatting sqref="U21">
    <cfRule type="expression" dxfId="1994" priority="5034">
      <formula>$P21:$P792="INFERIOR A 120 DIAS"</formula>
    </cfRule>
  </conditionalFormatting>
  <conditionalFormatting sqref="U21">
    <cfRule type="expression" dxfId="1993" priority="5030">
      <formula>$P21:$P792="INFERIOR A 60 DIAS"</formula>
    </cfRule>
    <cfRule type="expression" dxfId="1992" priority="5031">
      <formula>$P21:$P792="INFERIOR A 90 DIAS"</formula>
    </cfRule>
    <cfRule type="expression" dxfId="1991" priority="5032">
      <formula>$P21:$P792="EXPIRADO"</formula>
    </cfRule>
    <cfRule type="expression" dxfId="1990" priority="5033">
      <formula>$P21:$P792="INFERIOR A 30 DIAS"</formula>
    </cfRule>
  </conditionalFormatting>
  <conditionalFormatting sqref="U28">
    <cfRule type="expression" dxfId="1989" priority="5029">
      <formula>$P28:$P799="INFERIOR A 120 DIAS"</formula>
    </cfRule>
  </conditionalFormatting>
  <conditionalFormatting sqref="U28">
    <cfRule type="expression" dxfId="1988" priority="5025">
      <formula>$P28:$P799="INFERIOR A 60 DIAS"</formula>
    </cfRule>
    <cfRule type="expression" dxfId="1987" priority="5026">
      <formula>$P28:$P799="INFERIOR A 90 DIAS"</formula>
    </cfRule>
    <cfRule type="expression" dxfId="1986" priority="5027">
      <formula>$P28:$P799="EXPIRADO"</formula>
    </cfRule>
    <cfRule type="expression" dxfId="1985" priority="5028">
      <formula>$P28:$P799="INFERIOR A 30 DIAS"</formula>
    </cfRule>
  </conditionalFormatting>
  <conditionalFormatting sqref="U30">
    <cfRule type="expression" dxfId="1984" priority="5024">
      <formula>$P30:$P801="INFERIOR A 120 DIAS"</formula>
    </cfRule>
  </conditionalFormatting>
  <conditionalFormatting sqref="U30">
    <cfRule type="expression" dxfId="1983" priority="5020">
      <formula>$P30:$P801="INFERIOR A 60 DIAS"</formula>
    </cfRule>
    <cfRule type="expression" dxfId="1982" priority="5021">
      <formula>$P30:$P801="INFERIOR A 90 DIAS"</formula>
    </cfRule>
    <cfRule type="expression" dxfId="1981" priority="5022">
      <formula>$P30:$P801="EXPIRADO"</formula>
    </cfRule>
    <cfRule type="expression" dxfId="1980" priority="5023">
      <formula>$P30:$P801="INFERIOR A 30 DIAS"</formula>
    </cfRule>
  </conditionalFormatting>
  <conditionalFormatting sqref="U34">
    <cfRule type="expression" dxfId="1979" priority="5019">
      <formula>$P34:$P805="INFERIOR A 120 DIAS"</formula>
    </cfRule>
  </conditionalFormatting>
  <conditionalFormatting sqref="U34">
    <cfRule type="expression" dxfId="1978" priority="5015">
      <formula>$P34:$P805="INFERIOR A 60 DIAS"</formula>
    </cfRule>
    <cfRule type="expression" dxfId="1977" priority="5016">
      <formula>$P34:$P805="INFERIOR A 90 DIAS"</formula>
    </cfRule>
    <cfRule type="expression" dxfId="1976" priority="5017">
      <formula>$P34:$P805="EXPIRADO"</formula>
    </cfRule>
    <cfRule type="expression" dxfId="1975" priority="5018">
      <formula>$P34:$P805="INFERIOR A 30 DIAS"</formula>
    </cfRule>
  </conditionalFormatting>
  <conditionalFormatting sqref="U40">
    <cfRule type="expression" dxfId="1974" priority="5014">
      <formula>$P40:$P811="INFERIOR A 120 DIAS"</formula>
    </cfRule>
  </conditionalFormatting>
  <conditionalFormatting sqref="U40">
    <cfRule type="expression" dxfId="1973" priority="5010">
      <formula>$P40:$P811="INFERIOR A 60 DIAS"</formula>
    </cfRule>
    <cfRule type="expression" dxfId="1972" priority="5011">
      <formula>$P40:$P811="INFERIOR A 90 DIAS"</formula>
    </cfRule>
    <cfRule type="expression" dxfId="1971" priority="5012">
      <formula>$P40:$P811="EXPIRADO"</formula>
    </cfRule>
    <cfRule type="expression" dxfId="1970" priority="5013">
      <formula>$P40:$P811="INFERIOR A 30 DIAS"</formula>
    </cfRule>
  </conditionalFormatting>
  <conditionalFormatting sqref="U42">
    <cfRule type="expression" dxfId="1969" priority="5004">
      <formula>$P42:$P813="INFERIOR A 120 DIAS"</formula>
    </cfRule>
  </conditionalFormatting>
  <conditionalFormatting sqref="U42">
    <cfRule type="expression" dxfId="1968" priority="5000">
      <formula>$P42:$P813="INFERIOR A 60 DIAS"</formula>
    </cfRule>
    <cfRule type="expression" dxfId="1967" priority="5001">
      <formula>$P42:$P813="INFERIOR A 90 DIAS"</formula>
    </cfRule>
    <cfRule type="expression" dxfId="1966" priority="5002">
      <formula>$P42:$P813="EXPIRADO"</formula>
    </cfRule>
    <cfRule type="expression" dxfId="1965" priority="5003">
      <formula>$P42:$P813="INFERIOR A 30 DIAS"</formula>
    </cfRule>
  </conditionalFormatting>
  <conditionalFormatting sqref="U44">
    <cfRule type="expression" dxfId="1964" priority="4994">
      <formula>$P44:$P815="INFERIOR A 120 DIAS"</formula>
    </cfRule>
  </conditionalFormatting>
  <conditionalFormatting sqref="U44">
    <cfRule type="expression" dxfId="1963" priority="4990">
      <formula>$P44:$P815="INFERIOR A 60 DIAS"</formula>
    </cfRule>
    <cfRule type="expression" dxfId="1962" priority="4991">
      <formula>$P44:$P815="INFERIOR A 90 DIAS"</formula>
    </cfRule>
    <cfRule type="expression" dxfId="1961" priority="4992">
      <formula>$P44:$P815="EXPIRADO"</formula>
    </cfRule>
    <cfRule type="expression" dxfId="1960" priority="4993">
      <formula>$P44:$P815="INFERIOR A 30 DIAS"</formula>
    </cfRule>
  </conditionalFormatting>
  <conditionalFormatting sqref="U45">
    <cfRule type="expression" dxfId="1959" priority="4984">
      <formula>$P45:$P816="INFERIOR A 120 DIAS"</formula>
    </cfRule>
  </conditionalFormatting>
  <conditionalFormatting sqref="U45">
    <cfRule type="expression" dxfId="1958" priority="4980">
      <formula>$P45:$P816="INFERIOR A 60 DIAS"</formula>
    </cfRule>
    <cfRule type="expression" dxfId="1957" priority="4981">
      <formula>$P45:$P816="INFERIOR A 90 DIAS"</formula>
    </cfRule>
    <cfRule type="expression" dxfId="1956" priority="4982">
      <formula>$P45:$P816="EXPIRADO"</formula>
    </cfRule>
    <cfRule type="expression" dxfId="1955" priority="4983">
      <formula>$P45:$P816="INFERIOR A 30 DIAS"</formula>
    </cfRule>
  </conditionalFormatting>
  <conditionalFormatting sqref="U46">
    <cfRule type="expression" dxfId="1954" priority="4974">
      <formula>$P46:$P817="INFERIOR A 120 DIAS"</formula>
    </cfRule>
  </conditionalFormatting>
  <conditionalFormatting sqref="U46">
    <cfRule type="expression" dxfId="1953" priority="4970">
      <formula>$P46:$P817="INFERIOR A 60 DIAS"</formula>
    </cfRule>
    <cfRule type="expression" dxfId="1952" priority="4971">
      <formula>$P46:$P817="INFERIOR A 90 DIAS"</formula>
    </cfRule>
    <cfRule type="expression" dxfId="1951" priority="4972">
      <formula>$P46:$P817="EXPIRADO"</formula>
    </cfRule>
    <cfRule type="expression" dxfId="1950" priority="4973">
      <formula>$P46:$P817="INFERIOR A 30 DIAS"</formula>
    </cfRule>
  </conditionalFormatting>
  <conditionalFormatting sqref="U47">
    <cfRule type="expression" dxfId="1949" priority="4964">
      <formula>$P47:$P818="INFERIOR A 120 DIAS"</formula>
    </cfRule>
  </conditionalFormatting>
  <conditionalFormatting sqref="U47">
    <cfRule type="expression" dxfId="1948" priority="4960">
      <formula>$P47:$P818="INFERIOR A 60 DIAS"</formula>
    </cfRule>
    <cfRule type="expression" dxfId="1947" priority="4961">
      <formula>$P47:$P818="INFERIOR A 90 DIAS"</formula>
    </cfRule>
    <cfRule type="expression" dxfId="1946" priority="4962">
      <formula>$P47:$P818="EXPIRADO"</formula>
    </cfRule>
    <cfRule type="expression" dxfId="1945" priority="4963">
      <formula>$P47:$P818="INFERIOR A 30 DIAS"</formula>
    </cfRule>
  </conditionalFormatting>
  <conditionalFormatting sqref="U49">
    <cfRule type="expression" dxfId="1944" priority="4954">
      <formula>$P49:$P820="INFERIOR A 120 DIAS"</formula>
    </cfRule>
  </conditionalFormatting>
  <conditionalFormatting sqref="U49">
    <cfRule type="expression" dxfId="1943" priority="4950">
      <formula>$P49:$P820="INFERIOR A 60 DIAS"</formula>
    </cfRule>
    <cfRule type="expression" dxfId="1942" priority="4951">
      <formula>$P49:$P820="INFERIOR A 90 DIAS"</formula>
    </cfRule>
    <cfRule type="expression" dxfId="1941" priority="4952">
      <formula>$P49:$P820="EXPIRADO"</formula>
    </cfRule>
    <cfRule type="expression" dxfId="1940" priority="4953">
      <formula>$P49:$P820="INFERIOR A 30 DIAS"</formula>
    </cfRule>
  </conditionalFormatting>
  <conditionalFormatting sqref="U50">
    <cfRule type="expression" dxfId="1939" priority="4944">
      <formula>$P50:$P821="INFERIOR A 120 DIAS"</formula>
    </cfRule>
  </conditionalFormatting>
  <conditionalFormatting sqref="U50">
    <cfRule type="expression" dxfId="1938" priority="4940">
      <formula>$P50:$P821="INFERIOR A 60 DIAS"</formula>
    </cfRule>
    <cfRule type="expression" dxfId="1937" priority="4941">
      <formula>$P50:$P821="INFERIOR A 90 DIAS"</formula>
    </cfRule>
    <cfRule type="expression" dxfId="1936" priority="4942">
      <formula>$P50:$P821="EXPIRADO"</formula>
    </cfRule>
    <cfRule type="expression" dxfId="1935" priority="4943">
      <formula>$P50:$P821="INFERIOR A 30 DIAS"</formula>
    </cfRule>
  </conditionalFormatting>
  <conditionalFormatting sqref="U51">
    <cfRule type="expression" dxfId="1934" priority="4934">
      <formula>$P51:$P822="INFERIOR A 120 DIAS"</formula>
    </cfRule>
  </conditionalFormatting>
  <conditionalFormatting sqref="U51">
    <cfRule type="expression" dxfId="1933" priority="4930">
      <formula>$P51:$P822="INFERIOR A 60 DIAS"</formula>
    </cfRule>
    <cfRule type="expression" dxfId="1932" priority="4931">
      <formula>$P51:$P822="INFERIOR A 90 DIAS"</formula>
    </cfRule>
    <cfRule type="expression" dxfId="1931" priority="4932">
      <formula>$P51:$P822="EXPIRADO"</formula>
    </cfRule>
    <cfRule type="expression" dxfId="1930" priority="4933">
      <formula>$P51:$P822="INFERIOR A 30 DIAS"</formula>
    </cfRule>
  </conditionalFormatting>
  <conditionalFormatting sqref="U54">
    <cfRule type="expression" dxfId="1929" priority="4924">
      <formula>$P54:$P825="INFERIOR A 120 DIAS"</formula>
    </cfRule>
  </conditionalFormatting>
  <conditionalFormatting sqref="U54">
    <cfRule type="expression" dxfId="1928" priority="4920">
      <formula>$P54:$P825="INFERIOR A 60 DIAS"</formula>
    </cfRule>
    <cfRule type="expression" dxfId="1927" priority="4921">
      <formula>$P54:$P825="INFERIOR A 90 DIAS"</formula>
    </cfRule>
    <cfRule type="expression" dxfId="1926" priority="4922">
      <formula>$P54:$P825="EXPIRADO"</formula>
    </cfRule>
    <cfRule type="expression" dxfId="1925" priority="4923">
      <formula>$P54:$P825="INFERIOR A 30 DIAS"</formula>
    </cfRule>
  </conditionalFormatting>
  <conditionalFormatting sqref="U58">
    <cfRule type="expression" dxfId="1924" priority="4914">
      <formula>$P58:$P829="INFERIOR A 120 DIAS"</formula>
    </cfRule>
  </conditionalFormatting>
  <conditionalFormatting sqref="U58">
    <cfRule type="expression" dxfId="1923" priority="4910">
      <formula>$P58:$P829="INFERIOR A 60 DIAS"</formula>
    </cfRule>
    <cfRule type="expression" dxfId="1922" priority="4911">
      <formula>$P58:$P829="INFERIOR A 90 DIAS"</formula>
    </cfRule>
    <cfRule type="expression" dxfId="1921" priority="4912">
      <formula>$P58:$P829="EXPIRADO"</formula>
    </cfRule>
    <cfRule type="expression" dxfId="1920" priority="4913">
      <formula>$P58:$P829="INFERIOR A 30 DIAS"</formula>
    </cfRule>
  </conditionalFormatting>
  <conditionalFormatting sqref="U59">
    <cfRule type="expression" dxfId="1919" priority="4904">
      <formula>$P59:$P830="INFERIOR A 120 DIAS"</formula>
    </cfRule>
  </conditionalFormatting>
  <conditionalFormatting sqref="U59">
    <cfRule type="expression" dxfId="1918" priority="4900">
      <formula>$P59:$P830="INFERIOR A 60 DIAS"</formula>
    </cfRule>
    <cfRule type="expression" dxfId="1917" priority="4901">
      <formula>$P59:$P830="INFERIOR A 90 DIAS"</formula>
    </cfRule>
    <cfRule type="expression" dxfId="1916" priority="4902">
      <formula>$P59:$P830="EXPIRADO"</formula>
    </cfRule>
    <cfRule type="expression" dxfId="1915" priority="4903">
      <formula>$P59:$P830="INFERIOR A 30 DIAS"</formula>
    </cfRule>
  </conditionalFormatting>
  <conditionalFormatting sqref="U60">
    <cfRule type="expression" dxfId="1914" priority="4894">
      <formula>$P60:$P831="INFERIOR A 120 DIAS"</formula>
    </cfRule>
  </conditionalFormatting>
  <conditionalFormatting sqref="U60">
    <cfRule type="expression" dxfId="1913" priority="4890">
      <formula>$P60:$P831="INFERIOR A 60 DIAS"</formula>
    </cfRule>
    <cfRule type="expression" dxfId="1912" priority="4891">
      <formula>$P60:$P831="INFERIOR A 90 DIAS"</formula>
    </cfRule>
    <cfRule type="expression" dxfId="1911" priority="4892">
      <formula>$P60:$P831="EXPIRADO"</formula>
    </cfRule>
    <cfRule type="expression" dxfId="1910" priority="4893">
      <formula>$P60:$P831="INFERIOR A 30 DIAS"</formula>
    </cfRule>
  </conditionalFormatting>
  <conditionalFormatting sqref="U61">
    <cfRule type="expression" dxfId="1909" priority="4884">
      <formula>$P61:$P832="INFERIOR A 120 DIAS"</formula>
    </cfRule>
  </conditionalFormatting>
  <conditionalFormatting sqref="U61">
    <cfRule type="expression" dxfId="1908" priority="4880">
      <formula>$P61:$P832="INFERIOR A 60 DIAS"</formula>
    </cfRule>
    <cfRule type="expression" dxfId="1907" priority="4881">
      <formula>$P61:$P832="INFERIOR A 90 DIAS"</formula>
    </cfRule>
    <cfRule type="expression" dxfId="1906" priority="4882">
      <formula>$P61:$P832="EXPIRADO"</formula>
    </cfRule>
    <cfRule type="expression" dxfId="1905" priority="4883">
      <formula>$P61:$P832="INFERIOR A 30 DIAS"</formula>
    </cfRule>
  </conditionalFormatting>
  <conditionalFormatting sqref="U65">
    <cfRule type="expression" dxfId="1904" priority="4874">
      <formula>$P65:$P836="INFERIOR A 120 DIAS"</formula>
    </cfRule>
  </conditionalFormatting>
  <conditionalFormatting sqref="U65">
    <cfRule type="expression" dxfId="1903" priority="4870">
      <formula>$P65:$P836="INFERIOR A 60 DIAS"</formula>
    </cfRule>
    <cfRule type="expression" dxfId="1902" priority="4871">
      <formula>$P65:$P836="INFERIOR A 90 DIAS"</formula>
    </cfRule>
    <cfRule type="expression" dxfId="1901" priority="4872">
      <formula>$P65:$P836="EXPIRADO"</formula>
    </cfRule>
    <cfRule type="expression" dxfId="1900" priority="4873">
      <formula>$P65:$P836="INFERIOR A 30 DIAS"</formula>
    </cfRule>
  </conditionalFormatting>
  <conditionalFormatting sqref="U67">
    <cfRule type="expression" dxfId="1899" priority="4864">
      <formula>$P67:$P838="INFERIOR A 120 DIAS"</formula>
    </cfRule>
  </conditionalFormatting>
  <conditionalFormatting sqref="U67">
    <cfRule type="expression" dxfId="1898" priority="4860">
      <formula>$P67:$P838="INFERIOR A 60 DIAS"</formula>
    </cfRule>
    <cfRule type="expression" dxfId="1897" priority="4861">
      <formula>$P67:$P838="INFERIOR A 90 DIAS"</formula>
    </cfRule>
    <cfRule type="expression" dxfId="1896" priority="4862">
      <formula>$P67:$P838="EXPIRADO"</formula>
    </cfRule>
    <cfRule type="expression" dxfId="1895" priority="4863">
      <formula>$P67:$P838="INFERIOR A 30 DIAS"</formula>
    </cfRule>
  </conditionalFormatting>
  <conditionalFormatting sqref="U68">
    <cfRule type="expression" dxfId="1894" priority="4854">
      <formula>$P68:$P839="INFERIOR A 120 DIAS"</formula>
    </cfRule>
  </conditionalFormatting>
  <conditionalFormatting sqref="U68">
    <cfRule type="expression" dxfId="1893" priority="4850">
      <formula>$P68:$P839="INFERIOR A 60 DIAS"</formula>
    </cfRule>
    <cfRule type="expression" dxfId="1892" priority="4851">
      <formula>$P68:$P839="INFERIOR A 90 DIAS"</formula>
    </cfRule>
    <cfRule type="expression" dxfId="1891" priority="4852">
      <formula>$P68:$P839="EXPIRADO"</formula>
    </cfRule>
    <cfRule type="expression" dxfId="1890" priority="4853">
      <formula>$P68:$P839="INFERIOR A 30 DIAS"</formula>
    </cfRule>
  </conditionalFormatting>
  <conditionalFormatting sqref="U70">
    <cfRule type="expression" dxfId="1889" priority="4844">
      <formula>$P70:$P841="INFERIOR A 120 DIAS"</formula>
    </cfRule>
  </conditionalFormatting>
  <conditionalFormatting sqref="U70">
    <cfRule type="expression" dxfId="1888" priority="4840">
      <formula>$P70:$P841="INFERIOR A 60 DIAS"</formula>
    </cfRule>
    <cfRule type="expression" dxfId="1887" priority="4841">
      <formula>$P70:$P841="INFERIOR A 90 DIAS"</formula>
    </cfRule>
    <cfRule type="expression" dxfId="1886" priority="4842">
      <formula>$P70:$P841="EXPIRADO"</formula>
    </cfRule>
    <cfRule type="expression" dxfId="1885" priority="4843">
      <formula>$P70:$P841="INFERIOR A 30 DIAS"</formula>
    </cfRule>
  </conditionalFormatting>
  <conditionalFormatting sqref="U74">
    <cfRule type="expression" dxfId="1884" priority="4834">
      <formula>$P74:$P845="INFERIOR A 120 DIAS"</formula>
    </cfRule>
  </conditionalFormatting>
  <conditionalFormatting sqref="U74">
    <cfRule type="expression" dxfId="1883" priority="4830">
      <formula>$P74:$P845="INFERIOR A 60 DIAS"</formula>
    </cfRule>
    <cfRule type="expression" dxfId="1882" priority="4831">
      <formula>$P74:$P845="INFERIOR A 90 DIAS"</formula>
    </cfRule>
    <cfRule type="expression" dxfId="1881" priority="4832">
      <formula>$P74:$P845="EXPIRADO"</formula>
    </cfRule>
    <cfRule type="expression" dxfId="1880" priority="4833">
      <formula>$P74:$P845="INFERIOR A 30 DIAS"</formula>
    </cfRule>
  </conditionalFormatting>
  <conditionalFormatting sqref="U75">
    <cfRule type="expression" dxfId="1879" priority="4824">
      <formula>$P75:$P846="INFERIOR A 120 DIAS"</formula>
    </cfRule>
  </conditionalFormatting>
  <conditionalFormatting sqref="U75">
    <cfRule type="expression" dxfId="1878" priority="4820">
      <formula>$P75:$P846="INFERIOR A 60 DIAS"</formula>
    </cfRule>
    <cfRule type="expression" dxfId="1877" priority="4821">
      <formula>$P75:$P846="INFERIOR A 90 DIAS"</formula>
    </cfRule>
    <cfRule type="expression" dxfId="1876" priority="4822">
      <formula>$P75:$P846="EXPIRADO"</formula>
    </cfRule>
    <cfRule type="expression" dxfId="1875" priority="4823">
      <formula>$P75:$P846="INFERIOR A 30 DIAS"</formula>
    </cfRule>
  </conditionalFormatting>
  <conditionalFormatting sqref="U76">
    <cfRule type="expression" dxfId="1874" priority="4814">
      <formula>$P76:$P847="INFERIOR A 120 DIAS"</formula>
    </cfRule>
  </conditionalFormatting>
  <conditionalFormatting sqref="U76">
    <cfRule type="expression" dxfId="1873" priority="4810">
      <formula>$P76:$P847="INFERIOR A 60 DIAS"</formula>
    </cfRule>
    <cfRule type="expression" dxfId="1872" priority="4811">
      <formula>$P76:$P847="INFERIOR A 90 DIAS"</formula>
    </cfRule>
    <cfRule type="expression" dxfId="1871" priority="4812">
      <formula>$P76:$P847="EXPIRADO"</formula>
    </cfRule>
    <cfRule type="expression" dxfId="1870" priority="4813">
      <formula>$P76:$P847="INFERIOR A 30 DIAS"</formula>
    </cfRule>
  </conditionalFormatting>
  <conditionalFormatting sqref="U77">
    <cfRule type="expression" dxfId="1869" priority="4804">
      <formula>$P77:$P848="INFERIOR A 120 DIAS"</formula>
    </cfRule>
  </conditionalFormatting>
  <conditionalFormatting sqref="U77">
    <cfRule type="expression" dxfId="1868" priority="4800">
      <formula>$P77:$P848="INFERIOR A 60 DIAS"</formula>
    </cfRule>
    <cfRule type="expression" dxfId="1867" priority="4801">
      <formula>$P77:$P848="INFERIOR A 90 DIAS"</formula>
    </cfRule>
    <cfRule type="expression" dxfId="1866" priority="4802">
      <formula>$P77:$P848="EXPIRADO"</formula>
    </cfRule>
    <cfRule type="expression" dxfId="1865" priority="4803">
      <formula>$P77:$P848="INFERIOR A 30 DIAS"</formula>
    </cfRule>
  </conditionalFormatting>
  <conditionalFormatting sqref="U85">
    <cfRule type="expression" dxfId="1864" priority="4794">
      <formula>$P85:$P856="INFERIOR A 120 DIAS"</formula>
    </cfRule>
  </conditionalFormatting>
  <conditionalFormatting sqref="U85">
    <cfRule type="expression" dxfId="1863" priority="4790">
      <formula>$P85:$P856="INFERIOR A 60 DIAS"</formula>
    </cfRule>
    <cfRule type="expression" dxfId="1862" priority="4791">
      <formula>$P85:$P856="INFERIOR A 90 DIAS"</formula>
    </cfRule>
    <cfRule type="expression" dxfId="1861" priority="4792">
      <formula>$P85:$P856="EXPIRADO"</formula>
    </cfRule>
    <cfRule type="expression" dxfId="1860" priority="4793">
      <formula>$P85:$P856="INFERIOR A 30 DIAS"</formula>
    </cfRule>
  </conditionalFormatting>
  <conditionalFormatting sqref="U86">
    <cfRule type="expression" dxfId="1859" priority="4784">
      <formula>$P86:$P857="INFERIOR A 120 DIAS"</formula>
    </cfRule>
  </conditionalFormatting>
  <conditionalFormatting sqref="U86">
    <cfRule type="expression" dxfId="1858" priority="4780">
      <formula>$P86:$P857="INFERIOR A 60 DIAS"</formula>
    </cfRule>
    <cfRule type="expression" dxfId="1857" priority="4781">
      <formula>$P86:$P857="INFERIOR A 90 DIAS"</formula>
    </cfRule>
    <cfRule type="expression" dxfId="1856" priority="4782">
      <formula>$P86:$P857="EXPIRADO"</formula>
    </cfRule>
    <cfRule type="expression" dxfId="1855" priority="4783">
      <formula>$P86:$P857="INFERIOR A 30 DIAS"</formula>
    </cfRule>
  </conditionalFormatting>
  <conditionalFormatting sqref="U90">
    <cfRule type="expression" dxfId="1854" priority="4754">
      <formula>$P90:$P859="INFERIOR A 120 DIAS"</formula>
    </cfRule>
  </conditionalFormatting>
  <conditionalFormatting sqref="U101">
    <cfRule type="expression" dxfId="1853" priority="4744">
      <formula>$P101:$P870="INFERIOR A 120 DIAS"</formula>
    </cfRule>
  </conditionalFormatting>
  <conditionalFormatting sqref="U102">
    <cfRule type="expression" dxfId="1852" priority="4734">
      <formula>$P102:$P871="INFERIOR A 120 DIAS"</formula>
    </cfRule>
  </conditionalFormatting>
  <conditionalFormatting sqref="U103">
    <cfRule type="expression" dxfId="1851" priority="4724">
      <formula>$P103:$P872="INFERIOR A 120 DIAS"</formula>
    </cfRule>
  </conditionalFormatting>
  <conditionalFormatting sqref="U108">
    <cfRule type="expression" dxfId="1850" priority="4714">
      <formula>$P108:$P877="INFERIOR A 120 DIAS"</formula>
    </cfRule>
  </conditionalFormatting>
  <conditionalFormatting sqref="U127">
    <cfRule type="expression" dxfId="1849" priority="4684">
      <formula>$P127:$P895="INFERIOR A 120 DIAS"</formula>
    </cfRule>
  </conditionalFormatting>
  <conditionalFormatting sqref="U132">
    <cfRule type="expression" dxfId="1848" priority="4674">
      <formula>$P132:$P900="INFERIOR A 120 DIAS"</formula>
    </cfRule>
  </conditionalFormatting>
  <conditionalFormatting sqref="U133">
    <cfRule type="expression" dxfId="1847" priority="4664">
      <formula>$P133:$P901="INFERIOR A 120 DIAS"</formula>
    </cfRule>
  </conditionalFormatting>
  <conditionalFormatting sqref="U134">
    <cfRule type="expression" dxfId="1846" priority="4654">
      <formula>$P134:$P902="INFERIOR A 120 DIAS"</formula>
    </cfRule>
  </conditionalFormatting>
  <conditionalFormatting sqref="U135">
    <cfRule type="expression" dxfId="1845" priority="4644">
      <formula>$P135:$P903="INFERIOR A 120 DIAS"</formula>
    </cfRule>
  </conditionalFormatting>
  <conditionalFormatting sqref="U136">
    <cfRule type="expression" dxfId="1844" priority="4634">
      <formula>$P136:$P904="INFERIOR A 120 DIAS"</formula>
    </cfRule>
  </conditionalFormatting>
  <conditionalFormatting sqref="U137">
    <cfRule type="expression" dxfId="1843" priority="4624">
      <formula>$P137:$P905="INFERIOR A 120 DIAS"</formula>
    </cfRule>
  </conditionalFormatting>
  <conditionalFormatting sqref="U138">
    <cfRule type="expression" dxfId="1842" priority="4614">
      <formula>$P138:$P906="INFERIOR A 120 DIAS"</formula>
    </cfRule>
  </conditionalFormatting>
  <conditionalFormatting sqref="U139">
    <cfRule type="expression" dxfId="1841" priority="4604">
      <formula>$P139:$P907="INFERIOR A 120 DIAS"</formula>
    </cfRule>
  </conditionalFormatting>
  <conditionalFormatting sqref="U140">
    <cfRule type="expression" dxfId="1840" priority="4594">
      <formula>$P140:$P908="INFERIOR A 120 DIAS"</formula>
    </cfRule>
  </conditionalFormatting>
  <conditionalFormatting sqref="U141">
    <cfRule type="expression" dxfId="1839" priority="4584">
      <formula>$P141:$P909="INFERIOR A 120 DIAS"</formula>
    </cfRule>
  </conditionalFormatting>
  <conditionalFormatting sqref="U142">
    <cfRule type="expression" dxfId="1838" priority="4574">
      <formula>$P142:$P910="INFERIOR A 120 DIAS"</formula>
    </cfRule>
  </conditionalFormatting>
  <conditionalFormatting sqref="U143">
    <cfRule type="expression" dxfId="1837" priority="4564">
      <formula>$P143:$P911="INFERIOR A 120 DIAS"</formula>
    </cfRule>
  </conditionalFormatting>
  <conditionalFormatting sqref="U147">
    <cfRule type="expression" dxfId="1836" priority="4554">
      <formula>$P147:$P915="INFERIOR A 120 DIAS"</formula>
    </cfRule>
  </conditionalFormatting>
  <conditionalFormatting sqref="U150">
    <cfRule type="expression" dxfId="1835" priority="4544">
      <formula>$P150:$P918="INFERIOR A 120 DIAS"</formula>
    </cfRule>
  </conditionalFormatting>
  <conditionalFormatting sqref="U151">
    <cfRule type="expression" dxfId="1834" priority="4534">
      <formula>$P151:$P919="INFERIOR A 120 DIAS"</formula>
    </cfRule>
  </conditionalFormatting>
  <conditionalFormatting sqref="U152">
    <cfRule type="expression" dxfId="1833" priority="4524">
      <formula>$P152:$P920="INFERIOR A 120 DIAS"</formula>
    </cfRule>
  </conditionalFormatting>
  <conditionalFormatting sqref="U158">
    <cfRule type="expression" dxfId="1832" priority="4514">
      <formula>$P158:$P926="INFERIOR A 120 DIAS"</formula>
    </cfRule>
  </conditionalFormatting>
  <conditionalFormatting sqref="U160">
    <cfRule type="expression" dxfId="1831" priority="4504">
      <formula>$P160:$P928="INFERIOR A 120 DIAS"</formula>
    </cfRule>
  </conditionalFormatting>
  <conditionalFormatting sqref="U164">
    <cfRule type="expression" dxfId="1830" priority="4494">
      <formula>$P164:$P932="INFERIOR A 120 DIAS"</formula>
    </cfRule>
  </conditionalFormatting>
  <conditionalFormatting sqref="U165">
    <cfRule type="expression" dxfId="1829" priority="4484">
      <formula>$P165:$P933="INFERIOR A 120 DIAS"</formula>
    </cfRule>
  </conditionalFormatting>
  <conditionalFormatting sqref="U168">
    <cfRule type="expression" dxfId="1828" priority="4474">
      <formula>$P168:$P936="INFERIOR A 120 DIAS"</formula>
    </cfRule>
  </conditionalFormatting>
  <conditionalFormatting sqref="U171">
    <cfRule type="expression" dxfId="1827" priority="4464">
      <formula>$P171:$P939="INFERIOR A 120 DIAS"</formula>
    </cfRule>
  </conditionalFormatting>
  <conditionalFormatting sqref="U178">
    <cfRule type="expression" dxfId="1826" priority="4454">
      <formula>$P178:$P946="INFERIOR A 120 DIAS"</formula>
    </cfRule>
  </conditionalFormatting>
  <conditionalFormatting sqref="U179">
    <cfRule type="expression" dxfId="1825" priority="4444">
      <formula>$P179:$P947="INFERIOR A 120 DIAS"</formula>
    </cfRule>
  </conditionalFormatting>
  <conditionalFormatting sqref="U180">
    <cfRule type="expression" dxfId="1824" priority="4434">
      <formula>$P180:$P948="INFERIOR A 120 DIAS"</formula>
    </cfRule>
  </conditionalFormatting>
  <conditionalFormatting sqref="U195">
    <cfRule type="expression" dxfId="1823" priority="4424">
      <formula>$P195:$P963="INFERIOR A 120 DIAS"</formula>
    </cfRule>
  </conditionalFormatting>
  <conditionalFormatting sqref="U196">
    <cfRule type="expression" dxfId="1822" priority="4414">
      <formula>$P196:$P964="INFERIOR A 120 DIAS"</formula>
    </cfRule>
  </conditionalFormatting>
  <conditionalFormatting sqref="U197">
    <cfRule type="expression" dxfId="1821" priority="4404">
      <formula>$P197:$P965="INFERIOR A 120 DIAS"</formula>
    </cfRule>
  </conditionalFormatting>
  <conditionalFormatting sqref="U198">
    <cfRule type="expression" dxfId="1820" priority="4394">
      <formula>$P198:$P966="INFERIOR A 120 DIAS"</formula>
    </cfRule>
  </conditionalFormatting>
  <conditionalFormatting sqref="U199">
    <cfRule type="expression" dxfId="1819" priority="4384">
      <formula>$P199:$P967="INFERIOR A 120 DIAS"</formula>
    </cfRule>
  </conditionalFormatting>
  <conditionalFormatting sqref="U204">
    <cfRule type="expression" dxfId="1818" priority="4374">
      <formula>$P204:$P972="INFERIOR A 120 DIAS"</formula>
    </cfRule>
  </conditionalFormatting>
  <conditionalFormatting sqref="U206">
    <cfRule type="expression" dxfId="1817" priority="4364">
      <formula>$P206:$P974="INFERIOR A 120 DIAS"</formula>
    </cfRule>
  </conditionalFormatting>
  <conditionalFormatting sqref="U212">
    <cfRule type="expression" dxfId="1816" priority="4354">
      <formula>$P212:$P980="INFERIOR A 120 DIAS"</formula>
    </cfRule>
  </conditionalFormatting>
  <conditionalFormatting sqref="U216">
    <cfRule type="expression" dxfId="1815" priority="4344">
      <formula>$P216:$P984="INFERIOR A 120 DIAS"</formula>
    </cfRule>
  </conditionalFormatting>
  <conditionalFormatting sqref="U218">
    <cfRule type="expression" dxfId="1814" priority="4334">
      <formula>$P218:$P986="INFERIOR A 120 DIAS"</formula>
    </cfRule>
  </conditionalFormatting>
  <conditionalFormatting sqref="U223">
    <cfRule type="expression" dxfId="1813" priority="4324">
      <formula>$P223:$P991="INFERIOR A 120 DIAS"</formula>
    </cfRule>
  </conditionalFormatting>
  <conditionalFormatting sqref="U224">
    <cfRule type="expression" dxfId="1812" priority="4314">
      <formula>$P224:$P992="INFERIOR A 120 DIAS"</formula>
    </cfRule>
  </conditionalFormatting>
  <conditionalFormatting sqref="U228">
    <cfRule type="expression" dxfId="1811" priority="4304">
      <formula>$P228:$P996="INFERIOR A 120 DIAS"</formula>
    </cfRule>
  </conditionalFormatting>
  <conditionalFormatting sqref="U230">
    <cfRule type="expression" dxfId="1810" priority="4294">
      <formula>$P230:$P998="INFERIOR A 120 DIAS"</formula>
    </cfRule>
  </conditionalFormatting>
  <conditionalFormatting sqref="U235">
    <cfRule type="expression" dxfId="1809" priority="4284">
      <formula>$P235:$P1003="INFERIOR A 120 DIAS"</formula>
    </cfRule>
  </conditionalFormatting>
  <conditionalFormatting sqref="U236">
    <cfRule type="expression" dxfId="1808" priority="4274">
      <formula>$P236:$P1004="INFERIOR A 120 DIAS"</formula>
    </cfRule>
  </conditionalFormatting>
  <conditionalFormatting sqref="U237">
    <cfRule type="expression" dxfId="1807" priority="4264">
      <formula>$P237:$P1005="INFERIOR A 120 DIAS"</formula>
    </cfRule>
  </conditionalFormatting>
  <conditionalFormatting sqref="U238">
    <cfRule type="expression" dxfId="1806" priority="4254">
      <formula>$P238:$P1006="INFERIOR A 120 DIAS"</formula>
    </cfRule>
  </conditionalFormatting>
  <conditionalFormatting sqref="U239">
    <cfRule type="expression" dxfId="1805" priority="4244">
      <formula>$P239:$P1007="INFERIOR A 120 DIAS"</formula>
    </cfRule>
  </conditionalFormatting>
  <conditionalFormatting sqref="U242">
    <cfRule type="expression" dxfId="1804" priority="4234">
      <formula>$P242:$P1010="INFERIOR A 120 DIAS"</formula>
    </cfRule>
  </conditionalFormatting>
  <conditionalFormatting sqref="U243">
    <cfRule type="expression" dxfId="1803" priority="4224">
      <formula>$P243:$P1011="INFERIOR A 120 DIAS"</formula>
    </cfRule>
  </conditionalFormatting>
  <conditionalFormatting sqref="U244">
    <cfRule type="expression" dxfId="1802" priority="4214">
      <formula>$P244:$P1012="INFERIOR A 120 DIAS"</formula>
    </cfRule>
  </conditionalFormatting>
  <conditionalFormatting sqref="U245">
    <cfRule type="expression" dxfId="1801" priority="4204">
      <formula>$P245:$P1013="INFERIOR A 120 DIAS"</formula>
    </cfRule>
  </conditionalFormatting>
  <conditionalFormatting sqref="U246">
    <cfRule type="expression" dxfId="1800" priority="4194">
      <formula>$P246:$P1014="INFERIOR A 120 DIAS"</formula>
    </cfRule>
  </conditionalFormatting>
  <conditionalFormatting sqref="U247">
    <cfRule type="expression" dxfId="1799" priority="4184">
      <formula>$P247:$P1015="INFERIOR A 120 DIAS"</formula>
    </cfRule>
  </conditionalFormatting>
  <conditionalFormatting sqref="U248">
    <cfRule type="expression" dxfId="1798" priority="4174">
      <formula>$P248:$P1016="INFERIOR A 120 DIAS"</formula>
    </cfRule>
  </conditionalFormatting>
  <conditionalFormatting sqref="U249">
    <cfRule type="expression" dxfId="1797" priority="4164">
      <formula>$P249:$P1017="INFERIOR A 120 DIAS"</formula>
    </cfRule>
  </conditionalFormatting>
  <conditionalFormatting sqref="U255">
    <cfRule type="expression" dxfId="1796" priority="4144">
      <formula>$P255:$P1023="INFERIOR A 120 DIAS"</formula>
    </cfRule>
  </conditionalFormatting>
  <conditionalFormatting sqref="U259">
    <cfRule type="expression" dxfId="1795" priority="4134">
      <formula>$P259:$P1027="INFERIOR A 120 DIAS"</formula>
    </cfRule>
  </conditionalFormatting>
  <conditionalFormatting sqref="U260">
    <cfRule type="expression" dxfId="1794" priority="4124">
      <formula>$P260:$P1028="INFERIOR A 120 DIAS"</formula>
    </cfRule>
  </conditionalFormatting>
  <conditionalFormatting sqref="U261">
    <cfRule type="expression" dxfId="1793" priority="4114">
      <formula>$P261:$P1029="INFERIOR A 120 DIAS"</formula>
    </cfRule>
  </conditionalFormatting>
  <conditionalFormatting sqref="U267">
    <cfRule type="expression" dxfId="1792" priority="4104">
      <formula>$P267:$P1035="INFERIOR A 120 DIAS"</formula>
    </cfRule>
  </conditionalFormatting>
  <conditionalFormatting sqref="U269">
    <cfRule type="expression" dxfId="1791" priority="4094">
      <formula>$P269:$P1037="INFERIOR A 120 DIAS"</formula>
    </cfRule>
  </conditionalFormatting>
  <conditionalFormatting sqref="U270">
    <cfRule type="expression" dxfId="1790" priority="4084">
      <formula>$P270:$P1038="INFERIOR A 120 DIAS"</formula>
    </cfRule>
  </conditionalFormatting>
  <conditionalFormatting sqref="U271">
    <cfRule type="expression" dxfId="1789" priority="4074">
      <formula>$P271:$P1039="INFERIOR A 120 DIAS"</formula>
    </cfRule>
  </conditionalFormatting>
  <conditionalFormatting sqref="U272">
    <cfRule type="expression" dxfId="1788" priority="4064">
      <formula>$P272:$P1040="INFERIOR A 120 DIAS"</formula>
    </cfRule>
  </conditionalFormatting>
  <conditionalFormatting sqref="U273">
    <cfRule type="expression" dxfId="1787" priority="4054">
      <formula>$P273:$P1041="INFERIOR A 120 DIAS"</formula>
    </cfRule>
  </conditionalFormatting>
  <conditionalFormatting sqref="U275">
    <cfRule type="expression" dxfId="1786" priority="4044">
      <formula>$P275:$P1043="INFERIOR A 120 DIAS"</formula>
    </cfRule>
  </conditionalFormatting>
  <conditionalFormatting sqref="U280">
    <cfRule type="expression" dxfId="1785" priority="4034">
      <formula>$P280:$P1048="INFERIOR A 120 DIAS"</formula>
    </cfRule>
  </conditionalFormatting>
  <conditionalFormatting sqref="U281">
    <cfRule type="expression" dxfId="1784" priority="4024">
      <formula>$P281:$P1049="INFERIOR A 120 DIAS"</formula>
    </cfRule>
  </conditionalFormatting>
  <conditionalFormatting sqref="U290">
    <cfRule type="expression" dxfId="1783" priority="4014">
      <formula>$P290:$P1058="INFERIOR A 120 DIAS"</formula>
    </cfRule>
  </conditionalFormatting>
  <conditionalFormatting sqref="U295">
    <cfRule type="expression" dxfId="1782" priority="4004">
      <formula>$P295:$P1063="INFERIOR A 120 DIAS"</formula>
    </cfRule>
  </conditionalFormatting>
  <conditionalFormatting sqref="U296">
    <cfRule type="expression" dxfId="1781" priority="3994">
      <formula>$P296:$P1064="INFERIOR A 120 DIAS"</formula>
    </cfRule>
  </conditionalFormatting>
  <conditionalFormatting sqref="U297">
    <cfRule type="expression" dxfId="1780" priority="3984">
      <formula>$P297:$P1065="INFERIOR A 120 DIAS"</formula>
    </cfRule>
  </conditionalFormatting>
  <conditionalFormatting sqref="U298">
    <cfRule type="expression" dxfId="1779" priority="3974">
      <formula>$P298:$P1066="INFERIOR A 120 DIAS"</formula>
    </cfRule>
  </conditionalFormatting>
  <conditionalFormatting sqref="U299">
    <cfRule type="expression" dxfId="1778" priority="3964">
      <formula>$P299:$P1067="INFERIOR A 120 DIAS"</formula>
    </cfRule>
  </conditionalFormatting>
  <conditionalFormatting sqref="U300">
    <cfRule type="expression" dxfId="1777" priority="3954">
      <formula>$P300:$P1068="INFERIOR A 120 DIAS"</formula>
    </cfRule>
  </conditionalFormatting>
  <conditionalFormatting sqref="U301">
    <cfRule type="expression" dxfId="1776" priority="3944">
      <formula>$P301:$P1069="INFERIOR A 120 DIAS"</formula>
    </cfRule>
  </conditionalFormatting>
  <conditionalFormatting sqref="U302">
    <cfRule type="expression" dxfId="1775" priority="3934">
      <formula>$P302:$P1070="INFERIOR A 120 DIAS"</formula>
    </cfRule>
  </conditionalFormatting>
  <conditionalFormatting sqref="U303">
    <cfRule type="expression" dxfId="1774" priority="3924">
      <formula>$P303:$P1071="INFERIOR A 120 DIAS"</formula>
    </cfRule>
  </conditionalFormatting>
  <conditionalFormatting sqref="U305">
    <cfRule type="expression" dxfId="1773" priority="3914">
      <formula>$P305:$P1073="INFERIOR A 120 DIAS"</formula>
    </cfRule>
  </conditionalFormatting>
  <conditionalFormatting sqref="U306">
    <cfRule type="expression" dxfId="1772" priority="3904">
      <formula>$P306:$P1074="INFERIOR A 120 DIAS"</formula>
    </cfRule>
  </conditionalFormatting>
  <conditionalFormatting sqref="U307">
    <cfRule type="expression" dxfId="1771" priority="3894">
      <formula>$P307:$P1075="INFERIOR A 120 DIAS"</formula>
    </cfRule>
  </conditionalFormatting>
  <conditionalFormatting sqref="U308">
    <cfRule type="expression" dxfId="1770" priority="3884">
      <formula>$P308:$P1076="INFERIOR A 120 DIAS"</formula>
    </cfRule>
  </conditionalFormatting>
  <conditionalFormatting sqref="U309">
    <cfRule type="expression" dxfId="1769" priority="3874">
      <formula>$P309:$P1077="INFERIOR A 120 DIAS"</formula>
    </cfRule>
  </conditionalFormatting>
  <conditionalFormatting sqref="U310">
    <cfRule type="expression" dxfId="1768" priority="3864">
      <formula>$P310:$P1078="INFERIOR A 120 DIAS"</formula>
    </cfRule>
  </conditionalFormatting>
  <conditionalFormatting sqref="U314">
    <cfRule type="expression" dxfId="1767" priority="3854">
      <formula>$P314:$P1082="INFERIOR A 120 DIAS"</formula>
    </cfRule>
  </conditionalFormatting>
  <conditionalFormatting sqref="U315">
    <cfRule type="expression" dxfId="1766" priority="3844">
      <formula>$P315:$P1083="INFERIOR A 120 DIAS"</formula>
    </cfRule>
  </conditionalFormatting>
  <conditionalFormatting sqref="U316">
    <cfRule type="expression" dxfId="1765" priority="3834">
      <formula>$P316:$P1084="INFERIOR A 120 DIAS"</formula>
    </cfRule>
  </conditionalFormatting>
  <conditionalFormatting sqref="U317">
    <cfRule type="expression" dxfId="1764" priority="3824">
      <formula>$P317:$P1085="INFERIOR A 120 DIAS"</formula>
    </cfRule>
  </conditionalFormatting>
  <conditionalFormatting sqref="U319">
    <cfRule type="expression" dxfId="1763" priority="3814">
      <formula>$P319:$P1087="INFERIOR A 120 DIAS"</formula>
    </cfRule>
  </conditionalFormatting>
  <conditionalFormatting sqref="U325">
    <cfRule type="expression" dxfId="1762" priority="3804">
      <formula>$P325:$P1093="INFERIOR A 120 DIAS"</formula>
    </cfRule>
  </conditionalFormatting>
  <conditionalFormatting sqref="U326">
    <cfRule type="expression" dxfId="1761" priority="3794">
      <formula>$P326:$P1094="INFERIOR A 120 DIAS"</formula>
    </cfRule>
  </conditionalFormatting>
  <conditionalFormatting sqref="U331">
    <cfRule type="expression" dxfId="1760" priority="3784">
      <formula>$P331:$P1099="INFERIOR A 120 DIAS"</formula>
    </cfRule>
  </conditionalFormatting>
  <conditionalFormatting sqref="U338">
    <cfRule type="expression" dxfId="1759" priority="3774">
      <formula>$P338:$P1106="INFERIOR A 120 DIAS"</formula>
    </cfRule>
  </conditionalFormatting>
  <conditionalFormatting sqref="U346">
    <cfRule type="expression" dxfId="1758" priority="3764">
      <formula>$P346:$P1114="INFERIOR A 120 DIAS"</formula>
    </cfRule>
  </conditionalFormatting>
  <conditionalFormatting sqref="U347">
    <cfRule type="expression" dxfId="1757" priority="3754">
      <formula>$P347:$P1115="INFERIOR A 120 DIAS"</formula>
    </cfRule>
  </conditionalFormatting>
  <conditionalFormatting sqref="U348">
    <cfRule type="expression" dxfId="1756" priority="3744">
      <formula>$P348:$P1116="INFERIOR A 120 DIAS"</formula>
    </cfRule>
  </conditionalFormatting>
  <conditionalFormatting sqref="U349">
    <cfRule type="expression" dxfId="1755" priority="3734">
      <formula>$P349:$P1117="INFERIOR A 120 DIAS"</formula>
    </cfRule>
  </conditionalFormatting>
  <conditionalFormatting sqref="U350">
    <cfRule type="expression" dxfId="1754" priority="3724">
      <formula>$P350:$P1118="INFERIOR A 120 DIAS"</formula>
    </cfRule>
  </conditionalFormatting>
  <conditionalFormatting sqref="U351">
    <cfRule type="expression" dxfId="1753" priority="3714">
      <formula>$P351:$P1119="INFERIOR A 120 DIAS"</formula>
    </cfRule>
  </conditionalFormatting>
  <conditionalFormatting sqref="U352">
    <cfRule type="expression" dxfId="1752" priority="3704">
      <formula>$P352:$P1120="INFERIOR A 120 DIAS"</formula>
    </cfRule>
  </conditionalFormatting>
  <conditionalFormatting sqref="U353">
    <cfRule type="expression" dxfId="1751" priority="3694">
      <formula>$P353:$P1121="INFERIOR A 120 DIAS"</formula>
    </cfRule>
  </conditionalFormatting>
  <conditionalFormatting sqref="U354">
    <cfRule type="expression" dxfId="1750" priority="3684">
      <formula>$P354:$P1122="INFERIOR A 120 DIAS"</formula>
    </cfRule>
  </conditionalFormatting>
  <conditionalFormatting sqref="U355">
    <cfRule type="expression" dxfId="1749" priority="3674">
      <formula>$P355:$P1123="INFERIOR A 120 DIAS"</formula>
    </cfRule>
  </conditionalFormatting>
  <conditionalFormatting sqref="U359">
    <cfRule type="expression" dxfId="1748" priority="3664">
      <formula>$P359:$P1127="INFERIOR A 120 DIAS"</formula>
    </cfRule>
  </conditionalFormatting>
  <conditionalFormatting sqref="U362">
    <cfRule type="expression" dxfId="1747" priority="3654">
      <formula>$P362:$P1130="INFERIOR A 120 DIAS"</formula>
    </cfRule>
  </conditionalFormatting>
  <conditionalFormatting sqref="U364">
    <cfRule type="expression" dxfId="1746" priority="3644">
      <formula>$P364:$P1132="INFERIOR A 120 DIAS"</formula>
    </cfRule>
  </conditionalFormatting>
  <conditionalFormatting sqref="U365">
    <cfRule type="expression" dxfId="1745" priority="3634">
      <formula>$P365:$P1133="INFERIOR A 120 DIAS"</formula>
    </cfRule>
  </conditionalFormatting>
  <conditionalFormatting sqref="U366">
    <cfRule type="expression" dxfId="1744" priority="3624">
      <formula>$P366:$P1134="INFERIOR A 120 DIAS"</formula>
    </cfRule>
  </conditionalFormatting>
  <conditionalFormatting sqref="U371">
    <cfRule type="expression" dxfId="1743" priority="3614">
      <formula>$P371:$P1139="INFERIOR A 120 DIAS"</formula>
    </cfRule>
  </conditionalFormatting>
  <conditionalFormatting sqref="U373">
    <cfRule type="expression" dxfId="1742" priority="3604">
      <formula>$P373:$P1141="INFERIOR A 120 DIAS"</formula>
    </cfRule>
  </conditionalFormatting>
  <conditionalFormatting sqref="U380">
    <cfRule type="expression" dxfId="1741" priority="3594">
      <formula>$P380:$P1148="INFERIOR A 120 DIAS"</formula>
    </cfRule>
  </conditionalFormatting>
  <conditionalFormatting sqref="U382">
    <cfRule type="expression" dxfId="1740" priority="3584">
      <formula>$P382:$P1150="INFERIOR A 120 DIAS"</formula>
    </cfRule>
  </conditionalFormatting>
  <conditionalFormatting sqref="U384">
    <cfRule type="expression" dxfId="1739" priority="3574">
      <formula>$P384:$P1152="INFERIOR A 120 DIAS"</formula>
    </cfRule>
  </conditionalFormatting>
  <conditionalFormatting sqref="U386">
    <cfRule type="expression" dxfId="1738" priority="3564">
      <formula>$P386:$P1154="INFERIOR A 120 DIAS"</formula>
    </cfRule>
  </conditionalFormatting>
  <conditionalFormatting sqref="U390">
    <cfRule type="expression" dxfId="1737" priority="3554">
      <formula>$P390:$P1158="INFERIOR A 120 DIAS"</formula>
    </cfRule>
  </conditionalFormatting>
  <conditionalFormatting sqref="U394">
    <cfRule type="expression" dxfId="1736" priority="3544">
      <formula>$P394:$P1162="INFERIOR A 120 DIAS"</formula>
    </cfRule>
  </conditionalFormatting>
  <conditionalFormatting sqref="U396">
    <cfRule type="expression" dxfId="1735" priority="3534">
      <formula>$P396:$P1164="INFERIOR A 120 DIAS"</formula>
    </cfRule>
  </conditionalFormatting>
  <conditionalFormatting sqref="U398">
    <cfRule type="expression" dxfId="1734" priority="3524">
      <formula>$P398:$P1166="INFERIOR A 120 DIAS"</formula>
    </cfRule>
  </conditionalFormatting>
  <conditionalFormatting sqref="U399">
    <cfRule type="expression" dxfId="1733" priority="3514">
      <formula>$P399:$P1167="INFERIOR A 120 DIAS"</formula>
    </cfRule>
  </conditionalFormatting>
  <conditionalFormatting sqref="U401">
    <cfRule type="expression" dxfId="1732" priority="3504">
      <formula>$P401:$P1169="INFERIOR A 120 DIAS"</formula>
    </cfRule>
  </conditionalFormatting>
  <conditionalFormatting sqref="U402">
    <cfRule type="expression" dxfId="1731" priority="3494">
      <formula>$P402:$P1170="INFERIOR A 120 DIAS"</formula>
    </cfRule>
  </conditionalFormatting>
  <conditionalFormatting sqref="U403">
    <cfRule type="expression" dxfId="1730" priority="3484">
      <formula>$P403:$P1171="INFERIOR A 120 DIAS"</formula>
    </cfRule>
  </conditionalFormatting>
  <conditionalFormatting sqref="U404">
    <cfRule type="expression" dxfId="1729" priority="3474">
      <formula>$P404:$P1172="INFERIOR A 120 DIAS"</formula>
    </cfRule>
  </conditionalFormatting>
  <conditionalFormatting sqref="U405">
    <cfRule type="expression" dxfId="1728" priority="3464">
      <formula>$P405:$P1173="INFERIOR A 120 DIAS"</formula>
    </cfRule>
  </conditionalFormatting>
  <conditionalFormatting sqref="U406">
    <cfRule type="expression" dxfId="1727" priority="3454">
      <formula>$P406:$P1174="INFERIOR A 120 DIAS"</formula>
    </cfRule>
  </conditionalFormatting>
  <conditionalFormatting sqref="U407">
    <cfRule type="expression" dxfId="1726" priority="3444">
      <formula>$P407:$P1175="INFERIOR A 120 DIAS"</formula>
    </cfRule>
  </conditionalFormatting>
  <conditionalFormatting sqref="U441">
    <cfRule type="expression" dxfId="1725" priority="3434">
      <formula>$P441:$P1021="INFERIOR A 120 DIAS"</formula>
    </cfRule>
  </conditionalFormatting>
  <conditionalFormatting sqref="U442">
    <cfRule type="expression" dxfId="1724" priority="3429">
      <formula>$P442:$P1022="INFERIOR A 120 DIAS"</formula>
    </cfRule>
  </conditionalFormatting>
  <conditionalFormatting sqref="U457">
    <cfRule type="expression" dxfId="1723" priority="3424">
      <formula>$P457:$P1037="INFERIOR A 120 DIAS"</formula>
    </cfRule>
  </conditionalFormatting>
  <conditionalFormatting sqref="U458">
    <cfRule type="expression" dxfId="1722" priority="3419">
      <formula>$P458:$P1038="INFERIOR A 120 DIAS"</formula>
    </cfRule>
  </conditionalFormatting>
  <conditionalFormatting sqref="U460">
    <cfRule type="expression" dxfId="1721" priority="3414">
      <formula>$P460:$P1040="INFERIOR A 120 DIAS"</formula>
    </cfRule>
  </conditionalFormatting>
  <conditionalFormatting sqref="U461">
    <cfRule type="expression" dxfId="1720" priority="3409">
      <formula>$P461:$P1041="INFERIOR A 120 DIAS"</formula>
    </cfRule>
  </conditionalFormatting>
  <conditionalFormatting sqref="U462">
    <cfRule type="expression" dxfId="1719" priority="3404">
      <formula>$P462:$P1042="INFERIOR A 120 DIAS"</formula>
    </cfRule>
  </conditionalFormatting>
  <conditionalFormatting sqref="U466">
    <cfRule type="expression" dxfId="1718" priority="3399">
      <formula>$P466:$P1046="INFERIOR A 120 DIAS"</formula>
    </cfRule>
  </conditionalFormatting>
  <conditionalFormatting sqref="U467">
    <cfRule type="expression" dxfId="1717" priority="3394">
      <formula>$P467:$P1047="INFERIOR A 120 DIAS"</formula>
    </cfRule>
  </conditionalFormatting>
  <conditionalFormatting sqref="U471">
    <cfRule type="expression" dxfId="1716" priority="3389">
      <formula>$P471:$P1051="INFERIOR A 120 DIAS"</formula>
    </cfRule>
  </conditionalFormatting>
  <conditionalFormatting sqref="U472">
    <cfRule type="expression" dxfId="1715" priority="3384">
      <formula>$P472:$P1052="INFERIOR A 120 DIAS"</formula>
    </cfRule>
  </conditionalFormatting>
  <conditionalFormatting sqref="U854">
    <cfRule type="expression" dxfId="1714" priority="3379">
      <formula>$P854:$P1434="INFERIOR A 120 DIAS"</formula>
    </cfRule>
  </conditionalFormatting>
  <conditionalFormatting sqref="U848">
    <cfRule type="expression" dxfId="1713" priority="3369">
      <formula>$P848:$P1428="INFERIOR A 120 DIAS"</formula>
    </cfRule>
  </conditionalFormatting>
  <conditionalFormatting sqref="U845">
    <cfRule type="expression" dxfId="1712" priority="3359">
      <formula>$P845:$P1425="INFERIOR A 120 DIAS"</formula>
    </cfRule>
  </conditionalFormatting>
  <conditionalFormatting sqref="U844">
    <cfRule type="expression" dxfId="1711" priority="3349">
      <formula>$P844:$P1424="INFERIOR A 120 DIAS"</formula>
    </cfRule>
  </conditionalFormatting>
  <conditionalFormatting sqref="U843">
    <cfRule type="expression" dxfId="1710" priority="3339">
      <formula>$P843:$P1423="INFERIOR A 120 DIAS"</formula>
    </cfRule>
  </conditionalFormatting>
  <conditionalFormatting sqref="U842">
    <cfRule type="expression" dxfId="1709" priority="3329">
      <formula>$P842:$P1422="INFERIOR A 120 DIAS"</formula>
    </cfRule>
  </conditionalFormatting>
  <conditionalFormatting sqref="U841">
    <cfRule type="expression" dxfId="1708" priority="3319">
      <formula>$P841:$P1421="INFERIOR A 120 DIAS"</formula>
    </cfRule>
  </conditionalFormatting>
  <conditionalFormatting sqref="U840">
    <cfRule type="expression" dxfId="1707" priority="3309">
      <formula>$P840:$P1420="INFERIOR A 120 DIAS"</formula>
    </cfRule>
  </conditionalFormatting>
  <conditionalFormatting sqref="U839">
    <cfRule type="expression" dxfId="1706" priority="3299">
      <formula>$P839:$P1419="INFERIOR A 120 DIAS"</formula>
    </cfRule>
  </conditionalFormatting>
  <conditionalFormatting sqref="U838">
    <cfRule type="expression" dxfId="1705" priority="3289">
      <formula>$P838:$P1418="INFERIOR A 120 DIAS"</formula>
    </cfRule>
  </conditionalFormatting>
  <conditionalFormatting sqref="U837">
    <cfRule type="expression" dxfId="1704" priority="3279">
      <formula>$P837:$P1417="INFERIOR A 120 DIAS"</formula>
    </cfRule>
  </conditionalFormatting>
  <conditionalFormatting sqref="U836">
    <cfRule type="expression" dxfId="1703" priority="3269">
      <formula>$P836:$P1416="INFERIOR A 120 DIAS"</formula>
    </cfRule>
  </conditionalFormatting>
  <conditionalFormatting sqref="U835">
    <cfRule type="expression" dxfId="1702" priority="3259">
      <formula>$P835:$P1415="INFERIOR A 120 DIAS"</formula>
    </cfRule>
  </conditionalFormatting>
  <conditionalFormatting sqref="U834">
    <cfRule type="expression" dxfId="1701" priority="3249">
      <formula>$P834:$P1414="INFERIOR A 120 DIAS"</formula>
    </cfRule>
  </conditionalFormatting>
  <conditionalFormatting sqref="U833">
    <cfRule type="expression" dxfId="1700" priority="3239">
      <formula>$P833:$P1413="INFERIOR A 120 DIAS"</formula>
    </cfRule>
  </conditionalFormatting>
  <conditionalFormatting sqref="U832">
    <cfRule type="expression" dxfId="1699" priority="3229">
      <formula>$P832:$P1412="INFERIOR A 120 DIAS"</formula>
    </cfRule>
  </conditionalFormatting>
  <conditionalFormatting sqref="U831">
    <cfRule type="expression" dxfId="1698" priority="3219">
      <formula>$P831:$P1411="INFERIOR A 120 DIAS"</formula>
    </cfRule>
  </conditionalFormatting>
  <conditionalFormatting sqref="U830">
    <cfRule type="expression" dxfId="1697" priority="3209">
      <formula>$P830:$P1410="INFERIOR A 120 DIAS"</formula>
    </cfRule>
  </conditionalFormatting>
  <conditionalFormatting sqref="U829">
    <cfRule type="expression" dxfId="1696" priority="3199">
      <formula>$P829:$P1409="INFERIOR A 120 DIAS"</formula>
    </cfRule>
  </conditionalFormatting>
  <conditionalFormatting sqref="U828">
    <cfRule type="expression" dxfId="1695" priority="3189">
      <formula>$P828:$P1408="INFERIOR A 120 DIAS"</formula>
    </cfRule>
  </conditionalFormatting>
  <conditionalFormatting sqref="U827">
    <cfRule type="expression" dxfId="1694" priority="3179">
      <formula>$P827:$P1407="INFERIOR A 120 DIAS"</formula>
    </cfRule>
  </conditionalFormatting>
  <conditionalFormatting sqref="U826">
    <cfRule type="expression" dxfId="1693" priority="3169">
      <formula>$P826:$P1406="INFERIOR A 120 DIAS"</formula>
    </cfRule>
  </conditionalFormatting>
  <conditionalFormatting sqref="U825">
    <cfRule type="expression" dxfId="1692" priority="3159">
      <formula>$P825:$P1405="INFERIOR A 120 DIAS"</formula>
    </cfRule>
  </conditionalFormatting>
  <conditionalFormatting sqref="U824">
    <cfRule type="expression" dxfId="1691" priority="3149">
      <formula>$P824:$P1404="INFERIOR A 120 DIAS"</formula>
    </cfRule>
  </conditionalFormatting>
  <conditionalFormatting sqref="U823">
    <cfRule type="expression" dxfId="1690" priority="3139">
      <formula>$P823:$P1403="INFERIOR A 120 DIAS"</formula>
    </cfRule>
  </conditionalFormatting>
  <conditionalFormatting sqref="U822">
    <cfRule type="expression" dxfId="1689" priority="3129">
      <formula>$P822:$P1402="INFERIOR A 120 DIAS"</formula>
    </cfRule>
  </conditionalFormatting>
  <conditionalFormatting sqref="U821">
    <cfRule type="expression" dxfId="1688" priority="3119">
      <formula>$P821:$P1401="INFERIOR A 120 DIAS"</formula>
    </cfRule>
  </conditionalFormatting>
  <conditionalFormatting sqref="U820">
    <cfRule type="expression" dxfId="1687" priority="3109">
      <formula>$P820:$P1400="INFERIOR A 120 DIAS"</formula>
    </cfRule>
  </conditionalFormatting>
  <conditionalFormatting sqref="U819">
    <cfRule type="expression" dxfId="1686" priority="3099">
      <formula>$P819:$P1399="INFERIOR A 120 DIAS"</formula>
    </cfRule>
  </conditionalFormatting>
  <conditionalFormatting sqref="U818">
    <cfRule type="expression" dxfId="1685" priority="3089">
      <formula>$P818:$P1398="INFERIOR A 120 DIAS"</formula>
    </cfRule>
  </conditionalFormatting>
  <conditionalFormatting sqref="U817">
    <cfRule type="expression" dxfId="1684" priority="3079">
      <formula>$P817:$P1397="INFERIOR A 120 DIAS"</formula>
    </cfRule>
  </conditionalFormatting>
  <conditionalFormatting sqref="U816">
    <cfRule type="expression" dxfId="1683" priority="3069">
      <formula>$P816:$P1396="INFERIOR A 120 DIAS"</formula>
    </cfRule>
  </conditionalFormatting>
  <conditionalFormatting sqref="U815">
    <cfRule type="expression" dxfId="1682" priority="3059">
      <formula>$P815:$P1395="INFERIOR A 120 DIAS"</formula>
    </cfRule>
  </conditionalFormatting>
  <conditionalFormatting sqref="U814">
    <cfRule type="expression" dxfId="1681" priority="3049">
      <formula>$P814:$P1394="INFERIOR A 120 DIAS"</formula>
    </cfRule>
  </conditionalFormatting>
  <conditionalFormatting sqref="U813">
    <cfRule type="expression" dxfId="1680" priority="3039">
      <formula>$P813:$P1393="INFERIOR A 120 DIAS"</formula>
    </cfRule>
  </conditionalFormatting>
  <conditionalFormatting sqref="U493">
    <cfRule type="expression" dxfId="1679" priority="3029">
      <formula>$P493:$P1073="INFERIOR A 120 DIAS"</formula>
    </cfRule>
  </conditionalFormatting>
  <conditionalFormatting sqref="U547">
    <cfRule type="expression" dxfId="1678" priority="3024">
      <formula>$P547:$P1127="INFERIOR A 120 DIAS"</formula>
    </cfRule>
  </conditionalFormatting>
  <conditionalFormatting sqref="U551">
    <cfRule type="expression" dxfId="1677" priority="3019">
      <formula>$P551:$P1131="INFERIOR A 120 DIAS"</formula>
    </cfRule>
  </conditionalFormatting>
  <conditionalFormatting sqref="U562">
    <cfRule type="expression" dxfId="1676" priority="3014">
      <formula>$P562:$P1142="INFERIOR A 120 DIAS"</formula>
    </cfRule>
  </conditionalFormatting>
  <conditionalFormatting sqref="U563">
    <cfRule type="expression" dxfId="1675" priority="3009">
      <formula>$P563:$P1143="INFERIOR A 120 DIAS"</formula>
    </cfRule>
  </conditionalFormatting>
  <conditionalFormatting sqref="U564">
    <cfRule type="expression" dxfId="1674" priority="3004">
      <formula>$P564:$P1144="INFERIOR A 120 DIAS"</formula>
    </cfRule>
  </conditionalFormatting>
  <conditionalFormatting sqref="U565">
    <cfRule type="expression" dxfId="1673" priority="2999">
      <formula>$P565:$P1145="INFERIOR A 120 DIAS"</formula>
    </cfRule>
  </conditionalFormatting>
  <conditionalFormatting sqref="U569">
    <cfRule type="expression" dxfId="1672" priority="2994">
      <formula>$P569:$P1149="INFERIOR A 120 DIAS"</formula>
    </cfRule>
  </conditionalFormatting>
  <conditionalFormatting sqref="U570">
    <cfRule type="expression" dxfId="1671" priority="2989">
      <formula>$P570:$P1150="INFERIOR A 120 DIAS"</formula>
    </cfRule>
  </conditionalFormatting>
  <conditionalFormatting sqref="U571">
    <cfRule type="expression" dxfId="1670" priority="2984">
      <formula>$P571:$P1151="INFERIOR A 120 DIAS"</formula>
    </cfRule>
  </conditionalFormatting>
  <conditionalFormatting sqref="U583">
    <cfRule type="expression" dxfId="1669" priority="2979">
      <formula>$P583:$P1163="INFERIOR A 120 DIAS"</formula>
    </cfRule>
  </conditionalFormatting>
  <conditionalFormatting sqref="U584">
    <cfRule type="expression" dxfId="1668" priority="2974">
      <formula>$P584:$P1164="INFERIOR A 120 DIAS"</formula>
    </cfRule>
  </conditionalFormatting>
  <conditionalFormatting sqref="U603">
    <cfRule type="expression" dxfId="1667" priority="2965">
      <formula>$P603:$P1183="INFERIOR A 120 DIAS"</formula>
    </cfRule>
  </conditionalFormatting>
  <conditionalFormatting sqref="U604">
    <cfRule type="expression" dxfId="1666" priority="2964">
      <formula>$P604:$P1184="INFERIOR A 120 DIAS"</formula>
    </cfRule>
  </conditionalFormatting>
  <conditionalFormatting sqref="U605">
    <cfRule type="expression" dxfId="1665" priority="2959">
      <formula>$P605:$P1185="INFERIOR A 120 DIAS"</formula>
    </cfRule>
  </conditionalFormatting>
  <conditionalFormatting sqref="U609">
    <cfRule type="expression" dxfId="1664" priority="2954">
      <formula>$P609:$P1189="INFERIOR A 120 DIAS"</formula>
    </cfRule>
  </conditionalFormatting>
  <conditionalFormatting sqref="U614">
    <cfRule type="expression" dxfId="1663" priority="2949">
      <formula>$P614:$P1194="INFERIOR A 120 DIAS"</formula>
    </cfRule>
  </conditionalFormatting>
  <conditionalFormatting sqref="U615">
    <cfRule type="expression" dxfId="1662" priority="2944">
      <formula>$P615:$P1195="INFERIOR A 120 DIAS"</formula>
    </cfRule>
  </conditionalFormatting>
  <conditionalFormatting sqref="U617">
    <cfRule type="expression" dxfId="1661" priority="2939">
      <formula>$P617:$P1197="INFERIOR A 120 DIAS"</formula>
    </cfRule>
  </conditionalFormatting>
  <conditionalFormatting sqref="U618">
    <cfRule type="expression" dxfId="1660" priority="2934">
      <formula>$P618:$P1198="INFERIOR A 120 DIAS"</formula>
    </cfRule>
  </conditionalFormatting>
  <conditionalFormatting sqref="U619">
    <cfRule type="expression" dxfId="1659" priority="2929">
      <formula>$P619:$P1199="INFERIOR A 120 DIAS"</formula>
    </cfRule>
  </conditionalFormatting>
  <conditionalFormatting sqref="U620">
    <cfRule type="expression" dxfId="1658" priority="2924">
      <formula>$P620:$P1200="INFERIOR A 120 DIAS"</formula>
    </cfRule>
  </conditionalFormatting>
  <conditionalFormatting sqref="U621">
    <cfRule type="expression" dxfId="1657" priority="2919">
      <formula>$P621:$P1201="INFERIOR A 120 DIAS"</formula>
    </cfRule>
  </conditionalFormatting>
  <conditionalFormatting sqref="U623">
    <cfRule type="expression" dxfId="1656" priority="2914">
      <formula>$P623:$P1203="INFERIOR A 120 DIAS"</formula>
    </cfRule>
  </conditionalFormatting>
  <conditionalFormatting sqref="U624">
    <cfRule type="expression" dxfId="1655" priority="2909">
      <formula>$P624:$P1204="INFERIOR A 120 DIAS"</formula>
    </cfRule>
  </conditionalFormatting>
  <conditionalFormatting sqref="U625">
    <cfRule type="expression" dxfId="1654" priority="2904">
      <formula>$P625:$P1205="INFERIOR A 120 DIAS"</formula>
    </cfRule>
  </conditionalFormatting>
  <conditionalFormatting sqref="U631">
    <cfRule type="expression" dxfId="1653" priority="2899">
      <formula>$P631:$P1211="INFERIOR A 120 DIAS"</formula>
    </cfRule>
  </conditionalFormatting>
  <conditionalFormatting sqref="U633">
    <cfRule type="expression" dxfId="1652" priority="2894">
      <formula>$P633:$P1213="INFERIOR A 120 DIAS"</formula>
    </cfRule>
  </conditionalFormatting>
  <conditionalFormatting sqref="U640">
    <cfRule type="expression" dxfId="1651" priority="2889">
      <formula>$P640:$P1220="INFERIOR A 120 DIAS"</formula>
    </cfRule>
  </conditionalFormatting>
  <conditionalFormatting sqref="U644">
    <cfRule type="expression" dxfId="1650" priority="2884">
      <formula>$P644:$P1224="INFERIOR A 120 DIAS"</formula>
    </cfRule>
  </conditionalFormatting>
  <conditionalFormatting sqref="U647">
    <cfRule type="expression" dxfId="1649" priority="2879">
      <formula>$P647:$P1227="INFERIOR A 120 DIAS"</formula>
    </cfRule>
  </conditionalFormatting>
  <conditionalFormatting sqref="U650">
    <cfRule type="expression" dxfId="1648" priority="2874">
      <formula>$P650:$P1230="INFERIOR A 120 DIAS"</formula>
    </cfRule>
  </conditionalFormatting>
  <conditionalFormatting sqref="U651">
    <cfRule type="expression" dxfId="1647" priority="2869">
      <formula>$P651:$P1231="INFERIOR A 120 DIAS"</formula>
    </cfRule>
  </conditionalFormatting>
  <conditionalFormatting sqref="U654">
    <cfRule type="expression" dxfId="1646" priority="2864">
      <formula>$P654:$P1234="INFERIOR A 120 DIAS"</formula>
    </cfRule>
  </conditionalFormatting>
  <conditionalFormatting sqref="U656">
    <cfRule type="expression" dxfId="1645" priority="2859">
      <formula>$P656:$P1236="INFERIOR A 120 DIAS"</formula>
    </cfRule>
  </conditionalFormatting>
  <conditionalFormatting sqref="U658">
    <cfRule type="expression" dxfId="1644" priority="2854">
      <formula>$P658:$P1238="INFERIOR A 120 DIAS"</formula>
    </cfRule>
  </conditionalFormatting>
  <conditionalFormatting sqref="U659">
    <cfRule type="expression" dxfId="1643" priority="2849">
      <formula>$P659:$P1239="INFERIOR A 120 DIAS"</formula>
    </cfRule>
  </conditionalFormatting>
  <conditionalFormatting sqref="U660">
    <cfRule type="expression" dxfId="1642" priority="2844">
      <formula>$P660:$P1240="INFERIOR A 120 DIAS"</formula>
    </cfRule>
  </conditionalFormatting>
  <conditionalFormatting sqref="U661">
    <cfRule type="expression" dxfId="1641" priority="2839">
      <formula>$P661:$P1241="INFERIOR A 120 DIAS"</formula>
    </cfRule>
  </conditionalFormatting>
  <conditionalFormatting sqref="U662">
    <cfRule type="expression" dxfId="1640" priority="2834">
      <formula>$P662:$P1242="INFERIOR A 120 DIAS"</formula>
    </cfRule>
  </conditionalFormatting>
  <conditionalFormatting sqref="U663">
    <cfRule type="expression" dxfId="1639" priority="2829">
      <formula>$P663:$P1243="INFERIOR A 120 DIAS"</formula>
    </cfRule>
  </conditionalFormatting>
  <conditionalFormatting sqref="U664">
    <cfRule type="expression" dxfId="1638" priority="2824">
      <formula>$P664:$P1244="INFERIOR A 120 DIAS"</formula>
    </cfRule>
  </conditionalFormatting>
  <conditionalFormatting sqref="U665">
    <cfRule type="expression" dxfId="1637" priority="2819">
      <formula>$P665:$P1245="INFERIOR A 120 DIAS"</formula>
    </cfRule>
  </conditionalFormatting>
  <conditionalFormatting sqref="U666">
    <cfRule type="expression" dxfId="1636" priority="2814">
      <formula>$P666:$P1246="INFERIOR A 120 DIAS"</formula>
    </cfRule>
  </conditionalFormatting>
  <conditionalFormatting sqref="U667">
    <cfRule type="expression" dxfId="1635" priority="2809">
      <formula>$P667:$P1247="INFERIOR A 120 DIAS"</formula>
    </cfRule>
  </conditionalFormatting>
  <conditionalFormatting sqref="U668">
    <cfRule type="expression" dxfId="1634" priority="2804">
      <formula>$P668:$P1248="INFERIOR A 120 DIAS"</formula>
    </cfRule>
  </conditionalFormatting>
  <conditionalFormatting sqref="U669">
    <cfRule type="expression" dxfId="1633" priority="2799">
      <formula>$P669:$P1249="INFERIOR A 120 DIAS"</formula>
    </cfRule>
  </conditionalFormatting>
  <conditionalFormatting sqref="U670">
    <cfRule type="expression" dxfId="1632" priority="2794">
      <formula>$P670:$P1250="INFERIOR A 120 DIAS"</formula>
    </cfRule>
  </conditionalFormatting>
  <conditionalFormatting sqref="U671">
    <cfRule type="expression" dxfId="1631" priority="2789">
      <formula>$P671:$P1251="INFERIOR A 120 DIAS"</formula>
    </cfRule>
  </conditionalFormatting>
  <conditionalFormatting sqref="U672">
    <cfRule type="expression" dxfId="1630" priority="2784">
      <formula>$P672:$P1252="INFERIOR A 120 DIAS"</formula>
    </cfRule>
  </conditionalFormatting>
  <conditionalFormatting sqref="U673">
    <cfRule type="expression" dxfId="1629" priority="2779">
      <formula>$P673:$P1253="INFERIOR A 120 DIAS"</formula>
    </cfRule>
  </conditionalFormatting>
  <conditionalFormatting sqref="U674">
    <cfRule type="expression" dxfId="1628" priority="2774">
      <formula>$P674:$P1254="INFERIOR A 120 DIAS"</formula>
    </cfRule>
  </conditionalFormatting>
  <conditionalFormatting sqref="U675">
    <cfRule type="expression" dxfId="1627" priority="2769">
      <formula>$P675:$P1255="INFERIOR A 120 DIAS"</formula>
    </cfRule>
  </conditionalFormatting>
  <conditionalFormatting sqref="U676">
    <cfRule type="expression" dxfId="1626" priority="2764">
      <formula>$P676:$P1256="INFERIOR A 120 DIAS"</formula>
    </cfRule>
  </conditionalFormatting>
  <conditionalFormatting sqref="U677">
    <cfRule type="expression" dxfId="1625" priority="2759">
      <formula>$P677:$P1257="INFERIOR A 120 DIAS"</formula>
    </cfRule>
  </conditionalFormatting>
  <conditionalFormatting sqref="U678">
    <cfRule type="expression" dxfId="1624" priority="2754">
      <formula>$P678:$P1258="INFERIOR A 120 DIAS"</formula>
    </cfRule>
  </conditionalFormatting>
  <conditionalFormatting sqref="U679">
    <cfRule type="expression" dxfId="1623" priority="2749">
      <formula>$P679:$P1259="INFERIOR A 120 DIAS"</formula>
    </cfRule>
  </conditionalFormatting>
  <conditionalFormatting sqref="U680">
    <cfRule type="expression" dxfId="1622" priority="2744">
      <formula>$P680:$P1260="INFERIOR A 120 DIAS"</formula>
    </cfRule>
  </conditionalFormatting>
  <conditionalFormatting sqref="U681">
    <cfRule type="expression" dxfId="1621" priority="2739">
      <formula>$P681:$P1261="INFERIOR A 120 DIAS"</formula>
    </cfRule>
  </conditionalFormatting>
  <conditionalFormatting sqref="U682">
    <cfRule type="expression" dxfId="1620" priority="2734">
      <formula>$P682:$P1262="INFERIOR A 120 DIAS"</formula>
    </cfRule>
  </conditionalFormatting>
  <conditionalFormatting sqref="U683">
    <cfRule type="expression" dxfId="1619" priority="2729">
      <formula>$P683:$P1263="INFERIOR A 120 DIAS"</formula>
    </cfRule>
  </conditionalFormatting>
  <conditionalFormatting sqref="U684">
    <cfRule type="expression" dxfId="1618" priority="2724">
      <formula>$P684:$P1264="INFERIOR A 120 DIAS"</formula>
    </cfRule>
  </conditionalFormatting>
  <conditionalFormatting sqref="U685">
    <cfRule type="expression" dxfId="1617" priority="2719">
      <formula>$P685:$P1265="INFERIOR A 120 DIAS"</formula>
    </cfRule>
  </conditionalFormatting>
  <conditionalFormatting sqref="U686">
    <cfRule type="expression" dxfId="1616" priority="2714">
      <formula>$P686:$P1266="INFERIOR A 120 DIAS"</formula>
    </cfRule>
  </conditionalFormatting>
  <conditionalFormatting sqref="U687">
    <cfRule type="expression" dxfId="1615" priority="2709">
      <formula>$P687:$P1267="INFERIOR A 120 DIAS"</formula>
    </cfRule>
  </conditionalFormatting>
  <conditionalFormatting sqref="U688">
    <cfRule type="expression" dxfId="1614" priority="2704">
      <formula>$P688:$P1268="INFERIOR A 120 DIAS"</formula>
    </cfRule>
  </conditionalFormatting>
  <conditionalFormatting sqref="U689">
    <cfRule type="expression" dxfId="1613" priority="2699">
      <formula>$P689:$P1269="INFERIOR A 120 DIAS"</formula>
    </cfRule>
  </conditionalFormatting>
  <conditionalFormatting sqref="U690">
    <cfRule type="expression" dxfId="1612" priority="2694">
      <formula>$P690:$P1270="INFERIOR A 120 DIAS"</formula>
    </cfRule>
  </conditionalFormatting>
  <conditionalFormatting sqref="U691">
    <cfRule type="expression" dxfId="1611" priority="2689">
      <formula>$P691:$P1271="INFERIOR A 120 DIAS"</formula>
    </cfRule>
  </conditionalFormatting>
  <conditionalFormatting sqref="U692">
    <cfRule type="expression" dxfId="1610" priority="2684">
      <formula>$P692:$P1272="INFERIOR A 120 DIAS"</formula>
    </cfRule>
  </conditionalFormatting>
  <conditionalFormatting sqref="U693">
    <cfRule type="expression" dxfId="1609" priority="2679">
      <formula>$P693:$P1273="INFERIOR A 120 DIAS"</formula>
    </cfRule>
  </conditionalFormatting>
  <conditionalFormatting sqref="U694">
    <cfRule type="expression" dxfId="1608" priority="2674">
      <formula>$P694:$P1274="INFERIOR A 120 DIAS"</formula>
    </cfRule>
  </conditionalFormatting>
  <conditionalFormatting sqref="U695">
    <cfRule type="expression" dxfId="1607" priority="2669">
      <formula>$P695:$P1275="INFERIOR A 120 DIAS"</formula>
    </cfRule>
  </conditionalFormatting>
  <conditionalFormatting sqref="U696">
    <cfRule type="expression" dxfId="1606" priority="2664">
      <formula>$P696:$P1276="INFERIOR A 120 DIAS"</formula>
    </cfRule>
  </conditionalFormatting>
  <conditionalFormatting sqref="U697">
    <cfRule type="expression" dxfId="1605" priority="2659">
      <formula>$P697:$P1277="INFERIOR A 120 DIAS"</formula>
    </cfRule>
  </conditionalFormatting>
  <conditionalFormatting sqref="U698">
    <cfRule type="expression" dxfId="1604" priority="2654">
      <formula>$P698:$P1278="INFERIOR A 120 DIAS"</formula>
    </cfRule>
  </conditionalFormatting>
  <conditionalFormatting sqref="U699">
    <cfRule type="expression" dxfId="1603" priority="2649">
      <formula>$P699:$P1279="INFERIOR A 120 DIAS"</formula>
    </cfRule>
  </conditionalFormatting>
  <conditionalFormatting sqref="U700">
    <cfRule type="expression" dxfId="1602" priority="2644">
      <formula>$P700:$P1280="INFERIOR A 120 DIAS"</formula>
    </cfRule>
  </conditionalFormatting>
  <conditionalFormatting sqref="U701">
    <cfRule type="expression" dxfId="1601" priority="2639">
      <formula>$P701:$P1281="INFERIOR A 120 DIAS"</formula>
    </cfRule>
  </conditionalFormatting>
  <conditionalFormatting sqref="U702">
    <cfRule type="expression" dxfId="1600" priority="2634">
      <formula>$P702:$P1282="INFERIOR A 120 DIAS"</formula>
    </cfRule>
  </conditionalFormatting>
  <conditionalFormatting sqref="U703">
    <cfRule type="expression" dxfId="1599" priority="2629">
      <formula>$P703:$P1283="INFERIOR A 120 DIAS"</formula>
    </cfRule>
  </conditionalFormatting>
  <conditionalFormatting sqref="U704">
    <cfRule type="expression" dxfId="1598" priority="2624">
      <formula>$P704:$P1284="INFERIOR A 120 DIAS"</formula>
    </cfRule>
  </conditionalFormatting>
  <conditionalFormatting sqref="U705">
    <cfRule type="expression" dxfId="1597" priority="2619">
      <formula>$P705:$P1285="INFERIOR A 120 DIAS"</formula>
    </cfRule>
  </conditionalFormatting>
  <conditionalFormatting sqref="U708">
    <cfRule type="expression" dxfId="1596" priority="2614">
      <formula>$P708:$P1288="INFERIOR A 120 DIAS"</formula>
    </cfRule>
  </conditionalFormatting>
  <conditionalFormatting sqref="U709">
    <cfRule type="expression" dxfId="1595" priority="2609">
      <formula>$P709:$P1289="INFERIOR A 120 DIAS"</formula>
    </cfRule>
  </conditionalFormatting>
  <conditionalFormatting sqref="U710">
    <cfRule type="expression" dxfId="1594" priority="2604">
      <formula>$P710:$P1290="INFERIOR A 120 DIAS"</formula>
    </cfRule>
  </conditionalFormatting>
  <conditionalFormatting sqref="U713">
    <cfRule type="expression" dxfId="1593" priority="2599">
      <formula>$P713:$P1293="INFERIOR A 120 DIAS"</formula>
    </cfRule>
  </conditionalFormatting>
  <conditionalFormatting sqref="U714">
    <cfRule type="expression" dxfId="1592" priority="2594">
      <formula>$P714:$P1294="INFERIOR A 120 DIAS"</formula>
    </cfRule>
  </conditionalFormatting>
  <conditionalFormatting sqref="U715">
    <cfRule type="expression" dxfId="1591" priority="2589">
      <formula>$P715:$P1295="INFERIOR A 120 DIAS"</formula>
    </cfRule>
  </conditionalFormatting>
  <conditionalFormatting sqref="U716">
    <cfRule type="expression" dxfId="1590" priority="2584">
      <formula>$P716:$P1296="INFERIOR A 120 DIAS"</formula>
    </cfRule>
  </conditionalFormatting>
  <conditionalFormatting sqref="U717">
    <cfRule type="expression" dxfId="1589" priority="2579">
      <formula>$P717:$P1297="INFERIOR A 120 DIAS"</formula>
    </cfRule>
  </conditionalFormatting>
  <conditionalFormatting sqref="U718">
    <cfRule type="expression" dxfId="1588" priority="2574">
      <formula>$P718:$P1298="INFERIOR A 120 DIAS"</formula>
    </cfRule>
  </conditionalFormatting>
  <conditionalFormatting sqref="U719">
    <cfRule type="expression" dxfId="1587" priority="2569">
      <formula>$P719:$P1299="INFERIOR A 120 DIAS"</formula>
    </cfRule>
  </conditionalFormatting>
  <conditionalFormatting sqref="U720">
    <cfRule type="expression" dxfId="1586" priority="2564">
      <formula>$P720:$P1300="INFERIOR A 120 DIAS"</formula>
    </cfRule>
  </conditionalFormatting>
  <conditionalFormatting sqref="U721">
    <cfRule type="expression" dxfId="1585" priority="2559">
      <formula>$P721:$P1301="INFERIOR A 120 DIAS"</formula>
    </cfRule>
  </conditionalFormatting>
  <conditionalFormatting sqref="U727">
    <cfRule type="expression" dxfId="1584" priority="2554">
      <formula>$P727:$P1307="INFERIOR A 120 DIAS"</formula>
    </cfRule>
  </conditionalFormatting>
  <conditionalFormatting sqref="U728">
    <cfRule type="expression" dxfId="1583" priority="2549">
      <formula>$P728:$P1308="INFERIOR A 120 DIAS"</formula>
    </cfRule>
  </conditionalFormatting>
  <conditionalFormatting sqref="U728">
    <cfRule type="expression" dxfId="1582" priority="2544">
      <formula>$P728:$P1308="INFERIOR A 120 DIAS"</formula>
    </cfRule>
  </conditionalFormatting>
  <conditionalFormatting sqref="U812">
    <cfRule type="expression" dxfId="1581" priority="2539">
      <formula>$P812:$P1392="INFERIOR A 120 DIAS"</formula>
    </cfRule>
  </conditionalFormatting>
  <conditionalFormatting sqref="U811">
    <cfRule type="expression" dxfId="1580" priority="2529">
      <formula>$P811:$P1391="INFERIOR A 120 DIAS"</formula>
    </cfRule>
  </conditionalFormatting>
  <conditionalFormatting sqref="U810">
    <cfRule type="expression" dxfId="1579" priority="2519">
      <formula>$P810:$P1390="INFERIOR A 120 DIAS"</formula>
    </cfRule>
  </conditionalFormatting>
  <conditionalFormatting sqref="U809">
    <cfRule type="expression" dxfId="1578" priority="2509">
      <formula>$P809:$P1389="INFERIOR A 120 DIAS"</formula>
    </cfRule>
  </conditionalFormatting>
  <conditionalFormatting sqref="U808">
    <cfRule type="expression" dxfId="1577" priority="2499">
      <formula>$P808:$P1388="INFERIOR A 120 DIAS"</formula>
    </cfRule>
  </conditionalFormatting>
  <conditionalFormatting sqref="U807">
    <cfRule type="expression" dxfId="1576" priority="2489">
      <formula>$P807:$P1387="INFERIOR A 120 DIAS"</formula>
    </cfRule>
  </conditionalFormatting>
  <conditionalFormatting sqref="U806">
    <cfRule type="expression" dxfId="1575" priority="2479">
      <formula>$P806:$P1386="INFERIOR A 120 DIAS"</formula>
    </cfRule>
  </conditionalFormatting>
  <conditionalFormatting sqref="U805">
    <cfRule type="expression" dxfId="1574" priority="2469">
      <formula>$P805:$P1385="INFERIOR A 120 DIAS"</formula>
    </cfRule>
  </conditionalFormatting>
  <conditionalFormatting sqref="U804">
    <cfRule type="expression" dxfId="1573" priority="2459">
      <formula>$P804:$P1384="INFERIOR A 120 DIAS"</formula>
    </cfRule>
  </conditionalFormatting>
  <conditionalFormatting sqref="U803">
    <cfRule type="expression" dxfId="1572" priority="2449">
      <formula>$P803:$P1383="INFERIOR A 120 DIAS"</formula>
    </cfRule>
  </conditionalFormatting>
  <conditionalFormatting sqref="U802">
    <cfRule type="expression" dxfId="1571" priority="2439">
      <formula>$P802:$P1382="INFERIOR A 120 DIAS"</formula>
    </cfRule>
  </conditionalFormatting>
  <conditionalFormatting sqref="U801">
    <cfRule type="expression" dxfId="1570" priority="2429">
      <formula>$P801:$P1381="INFERIOR A 120 DIAS"</formula>
    </cfRule>
  </conditionalFormatting>
  <conditionalFormatting sqref="U800">
    <cfRule type="expression" dxfId="1569" priority="2419">
      <formula>$P800:$P1380="INFERIOR A 120 DIAS"</formula>
    </cfRule>
  </conditionalFormatting>
  <conditionalFormatting sqref="U799">
    <cfRule type="expression" dxfId="1568" priority="2409">
      <formula>$P799:$P1379="INFERIOR A 120 DIAS"</formula>
    </cfRule>
  </conditionalFormatting>
  <conditionalFormatting sqref="U798">
    <cfRule type="expression" dxfId="1567" priority="2399">
      <formula>$P798:$P1378="INFERIOR A 120 DIAS"</formula>
    </cfRule>
  </conditionalFormatting>
  <conditionalFormatting sqref="U797">
    <cfRule type="expression" dxfId="1566" priority="2389">
      <formula>$P797:$P1377="INFERIOR A 120 DIAS"</formula>
    </cfRule>
  </conditionalFormatting>
  <conditionalFormatting sqref="U796">
    <cfRule type="expression" dxfId="1565" priority="2379">
      <formula>$P796:$P1376="INFERIOR A 120 DIAS"</formula>
    </cfRule>
  </conditionalFormatting>
  <conditionalFormatting sqref="U795">
    <cfRule type="expression" dxfId="1564" priority="2369">
      <formula>$P795:$P1375="INFERIOR A 120 DIAS"</formula>
    </cfRule>
  </conditionalFormatting>
  <conditionalFormatting sqref="U794">
    <cfRule type="expression" dxfId="1563" priority="2359">
      <formula>$P794:$P1374="INFERIOR A 120 DIAS"</formula>
    </cfRule>
  </conditionalFormatting>
  <conditionalFormatting sqref="U793">
    <cfRule type="expression" dxfId="1562" priority="2349">
      <formula>$P793:$P1373="INFERIOR A 120 DIAS"</formula>
    </cfRule>
  </conditionalFormatting>
  <conditionalFormatting sqref="U792">
    <cfRule type="expression" dxfId="1561" priority="2339">
      <formula>$P792:$P1372="INFERIOR A 120 DIAS"</formula>
    </cfRule>
  </conditionalFormatting>
  <conditionalFormatting sqref="U791">
    <cfRule type="expression" dxfId="1560" priority="2329">
      <formula>$P791:$P1371="INFERIOR A 120 DIAS"</formula>
    </cfRule>
  </conditionalFormatting>
  <conditionalFormatting sqref="U790">
    <cfRule type="expression" dxfId="1559" priority="2319">
      <formula>$P790:$P1370="INFERIOR A 120 DIAS"</formula>
    </cfRule>
  </conditionalFormatting>
  <conditionalFormatting sqref="U789">
    <cfRule type="expression" dxfId="1558" priority="2314">
      <formula>$P789:$P1369="INFERIOR A 120 DIAS"</formula>
    </cfRule>
  </conditionalFormatting>
  <conditionalFormatting sqref="U788">
    <cfRule type="expression" dxfId="1557" priority="2309">
      <formula>$P788:$P1368="INFERIOR A 120 DIAS"</formula>
    </cfRule>
  </conditionalFormatting>
  <conditionalFormatting sqref="U787">
    <cfRule type="expression" dxfId="1556" priority="2304">
      <formula>$P787:$P1367="INFERIOR A 120 DIAS"</formula>
    </cfRule>
  </conditionalFormatting>
  <conditionalFormatting sqref="U786">
    <cfRule type="expression" dxfId="1555" priority="2299">
      <formula>$P786:$P1366="INFERIOR A 120 DIAS"</formula>
    </cfRule>
  </conditionalFormatting>
  <conditionalFormatting sqref="U785">
    <cfRule type="expression" dxfId="1554" priority="2294">
      <formula>$P785:$P1365="INFERIOR A 120 DIAS"</formula>
    </cfRule>
  </conditionalFormatting>
  <conditionalFormatting sqref="U784">
    <cfRule type="expression" dxfId="1553" priority="2289">
      <formula>$P784:$P1364="INFERIOR A 120 DIAS"</formula>
    </cfRule>
  </conditionalFormatting>
  <conditionalFormatting sqref="U783">
    <cfRule type="expression" dxfId="1552" priority="2284">
      <formula>$P783:$P1363="INFERIOR A 120 DIAS"</formula>
    </cfRule>
  </conditionalFormatting>
  <conditionalFormatting sqref="U782">
    <cfRule type="expression" dxfId="1551" priority="2279">
      <formula>$P782:$P1362="INFERIOR A 120 DIAS"</formula>
    </cfRule>
  </conditionalFormatting>
  <conditionalFormatting sqref="U781">
    <cfRule type="expression" dxfId="1550" priority="2274">
      <formula>$P781:$P1361="INFERIOR A 120 DIAS"</formula>
    </cfRule>
  </conditionalFormatting>
  <conditionalFormatting sqref="U780">
    <cfRule type="expression" dxfId="1549" priority="2269">
      <formula>$P780:$P1360="INFERIOR A 120 DIAS"</formula>
    </cfRule>
  </conditionalFormatting>
  <conditionalFormatting sqref="U779">
    <cfRule type="expression" dxfId="1548" priority="2264">
      <formula>$P779:$P1359="INFERIOR A 120 DIAS"</formula>
    </cfRule>
  </conditionalFormatting>
  <conditionalFormatting sqref="U778">
    <cfRule type="expression" dxfId="1547" priority="2259">
      <formula>$P778:$P1358="INFERIOR A 120 DIAS"</formula>
    </cfRule>
  </conditionalFormatting>
  <conditionalFormatting sqref="U777">
    <cfRule type="expression" dxfId="1546" priority="2254">
      <formula>$P777:$P1357="INFERIOR A 120 DIAS"</formula>
    </cfRule>
  </conditionalFormatting>
  <conditionalFormatting sqref="U776">
    <cfRule type="expression" dxfId="1545" priority="2249">
      <formula>$P776:$P1356="INFERIOR A 120 DIAS"</formula>
    </cfRule>
  </conditionalFormatting>
  <conditionalFormatting sqref="U775">
    <cfRule type="expression" dxfId="1544" priority="2244">
      <formula>$P775:$P1355="INFERIOR A 120 DIAS"</formula>
    </cfRule>
  </conditionalFormatting>
  <conditionalFormatting sqref="U774">
    <cfRule type="expression" dxfId="1543" priority="2239">
      <formula>$P774:$P1354="INFERIOR A 120 DIAS"</formula>
    </cfRule>
  </conditionalFormatting>
  <conditionalFormatting sqref="U773">
    <cfRule type="expression" dxfId="1542" priority="2234">
      <formula>$P773:$P1353="INFERIOR A 120 DIAS"</formula>
    </cfRule>
  </conditionalFormatting>
  <conditionalFormatting sqref="U772">
    <cfRule type="expression" dxfId="1541" priority="2229">
      <formula>$P772:$P1352="INFERIOR A 120 DIAS"</formula>
    </cfRule>
  </conditionalFormatting>
  <conditionalFormatting sqref="U771">
    <cfRule type="expression" dxfId="1540" priority="2224">
      <formula>$P771:$P1351="INFERIOR A 120 DIAS"</formula>
    </cfRule>
  </conditionalFormatting>
  <conditionalFormatting sqref="U770">
    <cfRule type="expression" dxfId="1539" priority="2219">
      <formula>$P770:$P1350="INFERIOR A 120 DIAS"</formula>
    </cfRule>
  </conditionalFormatting>
  <conditionalFormatting sqref="U769">
    <cfRule type="expression" dxfId="1538" priority="2214">
      <formula>$P769:$P1349="INFERIOR A 120 DIAS"</formula>
    </cfRule>
  </conditionalFormatting>
  <conditionalFormatting sqref="U768">
    <cfRule type="expression" dxfId="1537" priority="2209">
      <formula>$P768:$P1348="INFERIOR A 120 DIAS"</formula>
    </cfRule>
  </conditionalFormatting>
  <conditionalFormatting sqref="U767">
    <cfRule type="expression" dxfId="1536" priority="2204">
      <formula>$P767:$P1347="INFERIOR A 120 DIAS"</formula>
    </cfRule>
  </conditionalFormatting>
  <conditionalFormatting sqref="U766">
    <cfRule type="expression" dxfId="1535" priority="2199">
      <formula>$P766:$P1346="INFERIOR A 120 DIAS"</formula>
    </cfRule>
  </conditionalFormatting>
  <conditionalFormatting sqref="U765">
    <cfRule type="expression" dxfId="1534" priority="2194">
      <formula>$P765:$P1345="INFERIOR A 120 DIAS"</formula>
    </cfRule>
  </conditionalFormatting>
  <conditionalFormatting sqref="U764">
    <cfRule type="expression" dxfId="1533" priority="2189">
      <formula>$P764:$P1344="INFERIOR A 120 DIAS"</formula>
    </cfRule>
  </conditionalFormatting>
  <conditionalFormatting sqref="U763">
    <cfRule type="expression" dxfId="1532" priority="2184">
      <formula>$P763:$P1343="INFERIOR A 120 DIAS"</formula>
    </cfRule>
  </conditionalFormatting>
  <conditionalFormatting sqref="U762">
    <cfRule type="expression" dxfId="1531" priority="2179">
      <formula>$P762:$P1342="INFERIOR A 120 DIAS"</formula>
    </cfRule>
  </conditionalFormatting>
  <conditionalFormatting sqref="U761">
    <cfRule type="expression" dxfId="1530" priority="2174">
      <formula>$P761:$P1341="INFERIOR A 120 DIAS"</formula>
    </cfRule>
  </conditionalFormatting>
  <conditionalFormatting sqref="U760">
    <cfRule type="expression" dxfId="1529" priority="2169">
      <formula>$P760:$P1340="INFERIOR A 120 DIAS"</formula>
    </cfRule>
  </conditionalFormatting>
  <conditionalFormatting sqref="U759">
    <cfRule type="expression" dxfId="1528" priority="2164">
      <formula>$P759:$P1339="INFERIOR A 120 DIAS"</formula>
    </cfRule>
  </conditionalFormatting>
  <conditionalFormatting sqref="U758">
    <cfRule type="expression" dxfId="1527" priority="2159">
      <formula>$P758:$P1338="INFERIOR A 120 DIAS"</formula>
    </cfRule>
  </conditionalFormatting>
  <conditionalFormatting sqref="U757">
    <cfRule type="expression" dxfId="1526" priority="2154">
      <formula>$P757:$P1337="INFERIOR A 120 DIAS"</formula>
    </cfRule>
  </conditionalFormatting>
  <conditionalFormatting sqref="U756">
    <cfRule type="expression" dxfId="1525" priority="2149">
      <formula>$P756:$P1336="INFERIOR A 120 DIAS"</formula>
    </cfRule>
  </conditionalFormatting>
  <conditionalFormatting sqref="U755">
    <cfRule type="expression" dxfId="1524" priority="2144">
      <formula>$P755:$P1335="INFERIOR A 120 DIAS"</formula>
    </cfRule>
  </conditionalFormatting>
  <conditionalFormatting sqref="U754">
    <cfRule type="expression" dxfId="1523" priority="2139">
      <formula>$P754:$P1334="INFERIOR A 120 DIAS"</formula>
    </cfRule>
  </conditionalFormatting>
  <conditionalFormatting sqref="U729">
    <cfRule type="expression" dxfId="1522" priority="2134">
      <formula>$P729:$P1309="INFERIOR A 120 DIAS"</formula>
    </cfRule>
  </conditionalFormatting>
  <conditionalFormatting sqref="U730">
    <cfRule type="expression" dxfId="1521" priority="2129">
      <formula>$P730:$P1310="INFERIOR A 120 DIAS"</formula>
    </cfRule>
  </conditionalFormatting>
  <conditionalFormatting sqref="U731">
    <cfRule type="expression" dxfId="1520" priority="2124">
      <formula>$P731:$P1311="INFERIOR A 120 DIAS"</formula>
    </cfRule>
  </conditionalFormatting>
  <conditionalFormatting sqref="U732">
    <cfRule type="expression" dxfId="1519" priority="2119">
      <formula>$P732:$P1312="INFERIOR A 120 DIAS"</formula>
    </cfRule>
  </conditionalFormatting>
  <conditionalFormatting sqref="U733">
    <cfRule type="expression" dxfId="1518" priority="2114">
      <formula>$P733:$P1313="INFERIOR A 120 DIAS"</formula>
    </cfRule>
  </conditionalFormatting>
  <conditionalFormatting sqref="U734">
    <cfRule type="expression" dxfId="1517" priority="2109">
      <formula>$P734:$P1314="INFERIOR A 120 DIAS"</formula>
    </cfRule>
  </conditionalFormatting>
  <conditionalFormatting sqref="U735">
    <cfRule type="expression" dxfId="1516" priority="2104">
      <formula>$P735:$P1315="INFERIOR A 120 DIAS"</formula>
    </cfRule>
  </conditionalFormatting>
  <conditionalFormatting sqref="U736">
    <cfRule type="expression" dxfId="1515" priority="2099">
      <formula>$P736:$P1316="INFERIOR A 120 DIAS"</formula>
    </cfRule>
  </conditionalFormatting>
  <conditionalFormatting sqref="U736">
    <cfRule type="expression" dxfId="1514" priority="2094">
      <formula>$P736:$P1316="INFERIOR A 120 DIAS"</formula>
    </cfRule>
  </conditionalFormatting>
  <conditionalFormatting sqref="U737">
    <cfRule type="expression" dxfId="1513" priority="2089">
      <formula>$P737:$P1317="INFERIOR A 120 DIAS"</formula>
    </cfRule>
  </conditionalFormatting>
  <conditionalFormatting sqref="U738">
    <cfRule type="expression" dxfId="1512" priority="2084">
      <formula>$P738:$P1318="INFERIOR A 120 DIAS"</formula>
    </cfRule>
  </conditionalFormatting>
  <conditionalFormatting sqref="U739">
    <cfRule type="expression" dxfId="1511" priority="2079">
      <formula>$P739:$P1319="INFERIOR A 120 DIAS"</formula>
    </cfRule>
  </conditionalFormatting>
  <conditionalFormatting sqref="U740">
    <cfRule type="expression" dxfId="1510" priority="2074">
      <formula>$P740:$P1320="INFERIOR A 120 DIAS"</formula>
    </cfRule>
  </conditionalFormatting>
  <conditionalFormatting sqref="U741">
    <cfRule type="expression" dxfId="1509" priority="2069">
      <formula>$P741:$P1321="INFERIOR A 120 DIAS"</formula>
    </cfRule>
  </conditionalFormatting>
  <conditionalFormatting sqref="U742">
    <cfRule type="expression" dxfId="1508" priority="2064">
      <formula>$P742:$P1322="INFERIOR A 120 DIAS"</formula>
    </cfRule>
  </conditionalFormatting>
  <conditionalFormatting sqref="U743">
    <cfRule type="expression" dxfId="1507" priority="2059">
      <formula>$P743:$P1323="INFERIOR A 120 DIAS"</formula>
    </cfRule>
  </conditionalFormatting>
  <conditionalFormatting sqref="U744">
    <cfRule type="expression" dxfId="1506" priority="2054">
      <formula>$P744:$P1324="INFERIOR A 120 DIAS"</formula>
    </cfRule>
  </conditionalFormatting>
  <conditionalFormatting sqref="U745">
    <cfRule type="expression" dxfId="1505" priority="2049">
      <formula>$P745:$P1325="INFERIOR A 120 DIAS"</formula>
    </cfRule>
  </conditionalFormatting>
  <conditionalFormatting sqref="U746">
    <cfRule type="expression" dxfId="1504" priority="2044">
      <formula>$P746:$P1326="INFERIOR A 120 DIAS"</formula>
    </cfRule>
  </conditionalFormatting>
  <conditionalFormatting sqref="U747">
    <cfRule type="expression" dxfId="1503" priority="2039">
      <formula>$P747:$P1327="INFERIOR A 120 DIAS"</formula>
    </cfRule>
  </conditionalFormatting>
  <conditionalFormatting sqref="U748">
    <cfRule type="expression" dxfId="1502" priority="2034">
      <formula>$P748:$P1328="INFERIOR A 120 DIAS"</formula>
    </cfRule>
  </conditionalFormatting>
  <conditionalFormatting sqref="U749">
    <cfRule type="expression" dxfId="1501" priority="2029">
      <formula>$P749:$P1329="INFERIOR A 120 DIAS"</formula>
    </cfRule>
  </conditionalFormatting>
  <conditionalFormatting sqref="U750">
    <cfRule type="expression" dxfId="1500" priority="2024">
      <formula>$P750:$P1330="INFERIOR A 120 DIAS"</formula>
    </cfRule>
  </conditionalFormatting>
  <conditionalFormatting sqref="U751">
    <cfRule type="expression" dxfId="1499" priority="2019">
      <formula>$P751:$P1331="INFERIOR A 120 DIAS"</formula>
    </cfRule>
  </conditionalFormatting>
  <conditionalFormatting sqref="U752">
    <cfRule type="expression" dxfId="1498" priority="2014">
      <formula>$P752:$P1332="INFERIOR A 120 DIAS"</formula>
    </cfRule>
  </conditionalFormatting>
  <conditionalFormatting sqref="U753">
    <cfRule type="expression" dxfId="1497" priority="2009">
      <formula>$P753:$P1333="INFERIOR A 120 DIAS"</formula>
    </cfRule>
  </conditionalFormatting>
  <conditionalFormatting sqref="U107">
    <cfRule type="expression" dxfId="1496" priority="1994">
      <formula>$P107:$P847="INFERIOR A 120 DIAS"</formula>
    </cfRule>
  </conditionalFormatting>
  <conditionalFormatting sqref="U107">
    <cfRule type="expression" dxfId="1495" priority="1990">
      <formula>$P107:$P847="INFERIOR A 60 DIAS"</formula>
    </cfRule>
    <cfRule type="expression" dxfId="1494" priority="1991">
      <formula>$P107:$P847="INFERIOR A 90 DIAS"</formula>
    </cfRule>
    <cfRule type="expression" dxfId="1493" priority="1992">
      <formula>$P107:$P847="EXPIRADO"</formula>
    </cfRule>
    <cfRule type="expression" dxfId="1492" priority="1993">
      <formula>$P107:$P847="INFERIOR A 30 DIAS"</formula>
    </cfRule>
  </conditionalFormatting>
  <conditionalFormatting sqref="U200">
    <cfRule type="expression" dxfId="1491" priority="1984">
      <formula>$P200:$P937="INFERIOR A 120 DIAS"</formula>
    </cfRule>
  </conditionalFormatting>
  <conditionalFormatting sqref="U208">
    <cfRule type="expression" dxfId="1490" priority="1974">
      <formula>$P208:$P945="INFERIOR A 120 DIAS"</formula>
    </cfRule>
  </conditionalFormatting>
  <conditionalFormatting sqref="U222">
    <cfRule type="expression" dxfId="1489" priority="1964">
      <formula>$P222:$P959="INFERIOR A 120 DIAS"</formula>
    </cfRule>
  </conditionalFormatting>
  <conditionalFormatting sqref="U232">
    <cfRule type="expression" dxfId="1488" priority="1954">
      <formula>$P232:$P969="INFERIOR A 120 DIAS"</formula>
    </cfRule>
  </conditionalFormatting>
  <conditionalFormatting sqref="U511">
    <cfRule type="expression" dxfId="1487" priority="1944">
      <formula>$P511:$P1248="INFERIOR A 120 DIAS"</formula>
    </cfRule>
  </conditionalFormatting>
  <conditionalFormatting sqref="U517">
    <cfRule type="expression" dxfId="1486" priority="1934">
      <formula>$P517:$P1254="INFERIOR A 120 DIAS"</formula>
    </cfRule>
  </conditionalFormatting>
  <conditionalFormatting sqref="U539">
    <cfRule type="expression" dxfId="1485" priority="1924">
      <formula>$P539:$P1276="INFERIOR A 120 DIAS"</formula>
    </cfRule>
  </conditionalFormatting>
  <conditionalFormatting sqref="U554">
    <cfRule type="expression" dxfId="1484" priority="1914">
      <formula>$P554:$P1291="INFERIOR A 120 DIAS"</formula>
    </cfRule>
  </conditionalFormatting>
  <conditionalFormatting sqref="U577">
    <cfRule type="expression" dxfId="1483" priority="1904">
      <formula>$P577:$P1314="INFERIOR A 120 DIAS"</formula>
    </cfRule>
  </conditionalFormatting>
  <conditionalFormatting sqref="U607">
    <cfRule type="expression" dxfId="1482" priority="1894">
      <formula>$P607:$P1344="INFERIOR A 120 DIAS"</formula>
    </cfRule>
  </conditionalFormatting>
  <conditionalFormatting sqref="U56">
    <cfRule type="expression" dxfId="1481" priority="1874">
      <formula>$P56:$P828="INFERIOR A 120 DIAS"</formula>
    </cfRule>
  </conditionalFormatting>
  <conditionalFormatting sqref="U56">
    <cfRule type="expression" dxfId="1480" priority="1870">
      <formula>$P56:$P828="INFERIOR A 60 DIAS"</formula>
    </cfRule>
    <cfRule type="expression" dxfId="1479" priority="1871">
      <formula>$P56:$P828="INFERIOR A 90 DIAS"</formula>
    </cfRule>
    <cfRule type="expression" dxfId="1478" priority="1872">
      <formula>$P56:$P828="EXPIRADO"</formula>
    </cfRule>
    <cfRule type="expression" dxfId="1477" priority="1873">
      <formula>$P56:$P828="INFERIOR A 30 DIAS"</formula>
    </cfRule>
  </conditionalFormatting>
  <conditionalFormatting sqref="U57">
    <cfRule type="expression" dxfId="1476" priority="1864">
      <formula>$P57:$P829="INFERIOR A 120 DIAS"</formula>
    </cfRule>
  </conditionalFormatting>
  <conditionalFormatting sqref="U57">
    <cfRule type="expression" dxfId="1475" priority="1860">
      <formula>$P57:$P829="INFERIOR A 60 DIAS"</formula>
    </cfRule>
    <cfRule type="expression" dxfId="1474" priority="1861">
      <formula>$P57:$P829="INFERIOR A 90 DIAS"</formula>
    </cfRule>
    <cfRule type="expression" dxfId="1473" priority="1862">
      <formula>$P57:$P829="EXPIRADO"</formula>
    </cfRule>
    <cfRule type="expression" dxfId="1472" priority="1863">
      <formula>$P57:$P829="INFERIOR A 30 DIAS"</formula>
    </cfRule>
  </conditionalFormatting>
  <conditionalFormatting sqref="U63">
    <cfRule type="expression" dxfId="1471" priority="1854">
      <formula>$P63:$P835="INFERIOR A 120 DIAS"</formula>
    </cfRule>
  </conditionalFormatting>
  <conditionalFormatting sqref="U63">
    <cfRule type="expression" dxfId="1470" priority="1850">
      <formula>$P63:$P835="INFERIOR A 60 DIAS"</formula>
    </cfRule>
    <cfRule type="expression" dxfId="1469" priority="1851">
      <formula>$P63:$P835="INFERIOR A 90 DIAS"</formula>
    </cfRule>
    <cfRule type="expression" dxfId="1468" priority="1852">
      <formula>$P63:$P835="EXPIRADO"</formula>
    </cfRule>
    <cfRule type="expression" dxfId="1467" priority="1853">
      <formula>$P63:$P835="INFERIOR A 30 DIAS"</formula>
    </cfRule>
  </conditionalFormatting>
  <conditionalFormatting sqref="U82">
    <cfRule type="expression" dxfId="1466" priority="1844">
      <formula>$P82:$P854="INFERIOR A 120 DIAS"</formula>
    </cfRule>
  </conditionalFormatting>
  <conditionalFormatting sqref="U82">
    <cfRule type="expression" dxfId="1465" priority="1840">
      <formula>$P82:$P854="INFERIOR A 60 DIAS"</formula>
    </cfRule>
    <cfRule type="expression" dxfId="1464" priority="1841">
      <formula>$P82:$P854="INFERIOR A 90 DIAS"</formula>
    </cfRule>
    <cfRule type="expression" dxfId="1463" priority="1842">
      <formula>$P82:$P854="EXPIRADO"</formula>
    </cfRule>
    <cfRule type="expression" dxfId="1462" priority="1843">
      <formula>$P82:$P854="INFERIOR A 30 DIAS"</formula>
    </cfRule>
  </conditionalFormatting>
  <conditionalFormatting sqref="U117">
    <cfRule type="expression" dxfId="1461" priority="1834">
      <formula>$P117:$P887="INFERIOR A 120 DIAS"</formula>
    </cfRule>
  </conditionalFormatting>
  <conditionalFormatting sqref="U169">
    <cfRule type="expression" dxfId="1460" priority="1824">
      <formula>$P169:$P938="INFERIOR A 120 DIAS"</formula>
    </cfRule>
  </conditionalFormatting>
  <conditionalFormatting sqref="U207">
    <cfRule type="expression" dxfId="1459" priority="1814">
      <formula>$P207:$P976="INFERIOR A 120 DIAS"</formula>
    </cfRule>
  </conditionalFormatting>
  <conditionalFormatting sqref="U220">
    <cfRule type="expression" dxfId="1458" priority="1804">
      <formula>$P220:$P989="INFERIOR A 120 DIAS"</formula>
    </cfRule>
  </conditionalFormatting>
  <conditionalFormatting sqref="U234">
    <cfRule type="expression" dxfId="1457" priority="1794">
      <formula>$P234:$P1003="INFERIOR A 120 DIAS"</formula>
    </cfRule>
  </conditionalFormatting>
  <conditionalFormatting sqref="U240">
    <cfRule type="expression" dxfId="1456" priority="1784">
      <formula>$P240:$P1009="INFERIOR A 120 DIAS"</formula>
    </cfRule>
  </conditionalFormatting>
  <conditionalFormatting sqref="U266">
    <cfRule type="expression" dxfId="1455" priority="1774">
      <formula>$P266:$P1035="INFERIOR A 120 DIAS"</formula>
    </cfRule>
  </conditionalFormatting>
  <conditionalFormatting sqref="U289">
    <cfRule type="expression" dxfId="1454" priority="1764">
      <formula>$P289:$P1058="INFERIOR A 120 DIAS"</formula>
    </cfRule>
  </conditionalFormatting>
  <conditionalFormatting sqref="U291">
    <cfRule type="expression" dxfId="1453" priority="1754">
      <formula>$P291:$P1060="INFERIOR A 120 DIAS"</formula>
    </cfRule>
  </conditionalFormatting>
  <conditionalFormatting sqref="U332">
    <cfRule type="expression" dxfId="1452" priority="1744">
      <formula>$P332:$P1101="INFERIOR A 120 DIAS"</formula>
    </cfRule>
  </conditionalFormatting>
  <conditionalFormatting sqref="U333">
    <cfRule type="expression" dxfId="1451" priority="1734">
      <formula>$P333:$P1102="INFERIOR A 120 DIAS"</formula>
    </cfRule>
  </conditionalFormatting>
  <conditionalFormatting sqref="U334">
    <cfRule type="expression" dxfId="1450" priority="1724">
      <formula>$P334:$P1103="INFERIOR A 120 DIAS"</formula>
    </cfRule>
  </conditionalFormatting>
  <conditionalFormatting sqref="U335">
    <cfRule type="expression" dxfId="1449" priority="1714">
      <formula>$P335:$P1104="INFERIOR A 120 DIAS"</formula>
    </cfRule>
  </conditionalFormatting>
  <conditionalFormatting sqref="U336">
    <cfRule type="expression" dxfId="1448" priority="1704">
      <formula>$P336:$P1105="INFERIOR A 120 DIAS"</formula>
    </cfRule>
  </conditionalFormatting>
  <conditionalFormatting sqref="U337">
    <cfRule type="expression" dxfId="1447" priority="1694">
      <formula>$P337:$P1106="INFERIOR A 120 DIAS"</formula>
    </cfRule>
  </conditionalFormatting>
  <conditionalFormatting sqref="U340">
    <cfRule type="expression" dxfId="1446" priority="1684">
      <formula>$P340:$P1109="INFERIOR A 120 DIAS"</formula>
    </cfRule>
  </conditionalFormatting>
  <conditionalFormatting sqref="U446">
    <cfRule type="expression" dxfId="1445" priority="1674">
      <formula>$P446:$P1215="INFERIOR A 120 DIAS"</formula>
    </cfRule>
  </conditionalFormatting>
  <conditionalFormatting sqref="U529">
    <cfRule type="expression" dxfId="1444" priority="1664">
      <formula>$P529:$P1298="INFERIOR A 120 DIAS"</formula>
    </cfRule>
  </conditionalFormatting>
  <conditionalFormatting sqref="U561">
    <cfRule type="expression" dxfId="1443" priority="1654">
      <formula>$P561:$P1330="INFERIOR A 120 DIAS"</formula>
    </cfRule>
  </conditionalFormatting>
  <conditionalFormatting sqref="U576">
    <cfRule type="expression" dxfId="1442" priority="1644">
      <formula>$P576:$P1345="INFERIOR A 120 DIAS"</formula>
    </cfRule>
  </conditionalFormatting>
  <conditionalFormatting sqref="U590">
    <cfRule type="expression" dxfId="1441" priority="1634">
      <formula>$P590:$P1359="INFERIOR A 120 DIAS"</formula>
    </cfRule>
  </conditionalFormatting>
  <conditionalFormatting sqref="U596">
    <cfRule type="expression" dxfId="1440" priority="1624">
      <formula>$P596:$P1365="INFERIOR A 120 DIAS"</formula>
    </cfRule>
  </conditionalFormatting>
  <conditionalFormatting sqref="U598">
    <cfRule type="expression" dxfId="1439" priority="1614">
      <formula>$P598:$P1367="INFERIOR A 120 DIAS"</formula>
    </cfRule>
  </conditionalFormatting>
  <conditionalFormatting sqref="U723">
    <cfRule type="expression" dxfId="1438" priority="1604">
      <formula>$P723:$P1492="INFERIOR A 120 DIAS"</formula>
    </cfRule>
  </conditionalFormatting>
  <conditionalFormatting sqref="U855">
    <cfRule type="expression" dxfId="1437" priority="1594">
      <formula>$P855:$P1624="INFERIOR A 120 DIAS"</formula>
    </cfRule>
  </conditionalFormatting>
  <conditionalFormatting sqref="D856:E856 O855:O857 G856:G861">
    <cfRule type="expression" dxfId="1436" priority="1571">
      <formula>$P855:$P1423="INFERIOR A 120 DIAS"</formula>
    </cfRule>
  </conditionalFormatting>
  <conditionalFormatting sqref="H856">
    <cfRule type="expression" dxfId="1435" priority="1561">
      <formula>$P856:$P1424="INFERIOR A 120 DIAS"</formula>
    </cfRule>
  </conditionalFormatting>
  <conditionalFormatting sqref="AJ856:AM856">
    <cfRule type="expression" dxfId="1434" priority="1541">
      <formula>$P856:$P1424="INFERIOR A 120 DIAS"</formula>
    </cfRule>
  </conditionalFormatting>
  <conditionalFormatting sqref="AO127">
    <cfRule type="expression" dxfId="1433" priority="1518">
      <formula>$P127:$P780="INFERIOR A 60 DIAS"</formula>
    </cfRule>
    <cfRule type="expression" dxfId="1432" priority="1519">
      <formula>$P127:$P780="INFERIOR A 90 DIAS"</formula>
    </cfRule>
    <cfRule type="expression" dxfId="1431" priority="1520">
      <formula>$P127:$P780="EXPIRADO"</formula>
    </cfRule>
    <cfRule type="expression" dxfId="1430" priority="1521">
      <formula>$P127:$P780="INFERIOR A 30 DIAS"</formula>
    </cfRule>
  </conditionalFormatting>
  <conditionalFormatting sqref="AO121">
    <cfRule type="expression" dxfId="1429" priority="1514">
      <formula>$P121:$P774="INFERIOR A 60 DIAS"</formula>
    </cfRule>
    <cfRule type="expression" dxfId="1428" priority="1515">
      <formula>$P121:$P774="INFERIOR A 90 DIAS"</formula>
    </cfRule>
    <cfRule type="expression" dxfId="1427" priority="1516">
      <formula>$P121:$P774="EXPIRADO"</formula>
    </cfRule>
    <cfRule type="expression" dxfId="1426" priority="1517">
      <formula>$P121:$P774="INFERIOR A 30 DIAS"</formula>
    </cfRule>
  </conditionalFormatting>
  <conditionalFormatting sqref="AO117">
    <cfRule type="expression" dxfId="1425" priority="1510">
      <formula>$P117:$P770="INFERIOR A 60 DIAS"</formula>
    </cfRule>
    <cfRule type="expression" dxfId="1424" priority="1511">
      <formula>$P117:$P770="INFERIOR A 90 DIAS"</formula>
    </cfRule>
    <cfRule type="expression" dxfId="1423" priority="1512">
      <formula>$P117:$P770="EXPIRADO"</formula>
    </cfRule>
    <cfRule type="expression" dxfId="1422" priority="1513">
      <formula>$P117:$P770="INFERIOR A 30 DIAS"</formula>
    </cfRule>
  </conditionalFormatting>
  <conditionalFormatting sqref="AO119">
    <cfRule type="expression" dxfId="1421" priority="1506">
      <formula>$P119:$P772="INFERIOR A 60 DIAS"</formula>
    </cfRule>
    <cfRule type="expression" dxfId="1420" priority="1507">
      <formula>$P119:$P772="INFERIOR A 90 DIAS"</formula>
    </cfRule>
    <cfRule type="expression" dxfId="1419" priority="1508">
      <formula>$P119:$P772="EXPIRADO"</formula>
    </cfRule>
    <cfRule type="expression" dxfId="1418" priority="1509">
      <formula>$P119:$P772="INFERIOR A 30 DIAS"</formula>
    </cfRule>
  </conditionalFormatting>
  <conditionalFormatting sqref="AO120">
    <cfRule type="expression" dxfId="1417" priority="1502">
      <formula>$P120:$P773="INFERIOR A 60 DIAS"</formula>
    </cfRule>
    <cfRule type="expression" dxfId="1416" priority="1503">
      <formula>$P120:$P773="INFERIOR A 90 DIAS"</formula>
    </cfRule>
    <cfRule type="expression" dxfId="1415" priority="1504">
      <formula>$P120:$P773="EXPIRADO"</formula>
    </cfRule>
    <cfRule type="expression" dxfId="1414" priority="1505">
      <formula>$P120:$P773="INFERIOR A 30 DIAS"</formula>
    </cfRule>
  </conditionalFormatting>
  <conditionalFormatting sqref="AO107">
    <cfRule type="expression" dxfId="1413" priority="1498">
      <formula>$P107:$P760="INFERIOR A 60 DIAS"</formula>
    </cfRule>
    <cfRule type="expression" dxfId="1412" priority="1499">
      <formula>$P107:$P760="INFERIOR A 90 DIAS"</formula>
    </cfRule>
    <cfRule type="expression" dxfId="1411" priority="1500">
      <formula>$P107:$P760="EXPIRADO"</formula>
    </cfRule>
    <cfRule type="expression" dxfId="1410" priority="1501">
      <formula>$P107:$P760="INFERIOR A 30 DIAS"</formula>
    </cfRule>
  </conditionalFormatting>
  <conditionalFormatting sqref="AO108">
    <cfRule type="expression" dxfId="1409" priority="1494">
      <formula>$P108:$P761="INFERIOR A 60 DIAS"</formula>
    </cfRule>
    <cfRule type="expression" dxfId="1408" priority="1495">
      <formula>$P108:$P761="INFERIOR A 90 DIAS"</formula>
    </cfRule>
    <cfRule type="expression" dxfId="1407" priority="1496">
      <formula>$P108:$P761="EXPIRADO"</formula>
    </cfRule>
    <cfRule type="expression" dxfId="1406" priority="1497">
      <formula>$P108:$P761="INFERIOR A 30 DIAS"</formula>
    </cfRule>
  </conditionalFormatting>
  <conditionalFormatting sqref="AO6">
    <cfRule type="expression" dxfId="1405" priority="1490">
      <formula>$P6:$P659="INFERIOR A 60 DIAS"</formula>
    </cfRule>
    <cfRule type="expression" dxfId="1404" priority="1491">
      <formula>$P6:$P659="INFERIOR A 90 DIAS"</formula>
    </cfRule>
    <cfRule type="expression" dxfId="1403" priority="1492">
      <formula>$P6:$P659="EXPIRADO"</formula>
    </cfRule>
    <cfRule type="expression" dxfId="1402" priority="1493">
      <formula>$P6:$P659="INFERIOR A 30 DIAS"</formula>
    </cfRule>
  </conditionalFormatting>
  <conditionalFormatting sqref="AO7">
    <cfRule type="expression" dxfId="1401" priority="1481">
      <formula>$P7:$P660="INFERIOR A 60 DIAS"</formula>
    </cfRule>
    <cfRule type="expression" dxfId="1400" priority="1482">
      <formula>$P7:$P660="INFERIOR A 90 DIAS"</formula>
    </cfRule>
    <cfRule type="expression" dxfId="1399" priority="1483">
      <formula>$P7:$P660="EXPIRADO"</formula>
    </cfRule>
    <cfRule type="expression" dxfId="1398" priority="1484">
      <formula>$P7:$P660="INFERIOR A 30 DIAS"</formula>
    </cfRule>
  </conditionalFormatting>
  <conditionalFormatting sqref="AO8">
    <cfRule type="expression" dxfId="1397" priority="1472">
      <formula>$P8:$P661="INFERIOR A 60 DIAS"</formula>
    </cfRule>
    <cfRule type="expression" dxfId="1396" priority="1473">
      <formula>$P8:$P661="INFERIOR A 90 DIAS"</formula>
    </cfRule>
    <cfRule type="expression" dxfId="1395" priority="1474">
      <formula>$P8:$P661="EXPIRADO"</formula>
    </cfRule>
    <cfRule type="expression" dxfId="1394" priority="1475">
      <formula>$P8:$P661="INFERIOR A 30 DIAS"</formula>
    </cfRule>
  </conditionalFormatting>
  <conditionalFormatting sqref="AO9">
    <cfRule type="expression" dxfId="1393" priority="1463">
      <formula>$P9:$P662="INFERIOR A 60 DIAS"</formula>
    </cfRule>
    <cfRule type="expression" dxfId="1392" priority="1464">
      <formula>$P9:$P662="INFERIOR A 90 DIAS"</formula>
    </cfRule>
    <cfRule type="expression" dxfId="1391" priority="1465">
      <formula>$P9:$P662="EXPIRADO"</formula>
    </cfRule>
    <cfRule type="expression" dxfId="1390" priority="1466">
      <formula>$P9:$P662="INFERIOR A 30 DIAS"</formula>
    </cfRule>
  </conditionalFormatting>
  <conditionalFormatting sqref="AO10">
    <cfRule type="expression" dxfId="1389" priority="1454">
      <formula>$P10:$P663="INFERIOR A 60 DIAS"</formula>
    </cfRule>
    <cfRule type="expression" dxfId="1388" priority="1455">
      <formula>$P10:$P663="INFERIOR A 90 DIAS"</formula>
    </cfRule>
    <cfRule type="expression" dxfId="1387" priority="1456">
      <formula>$P10:$P663="EXPIRADO"</formula>
    </cfRule>
    <cfRule type="expression" dxfId="1386" priority="1457">
      <formula>$P10:$P663="INFERIOR A 30 DIAS"</formula>
    </cfRule>
  </conditionalFormatting>
  <conditionalFormatting sqref="AO11">
    <cfRule type="expression" dxfId="1385" priority="1445">
      <formula>$P11:$P664="INFERIOR A 60 DIAS"</formula>
    </cfRule>
    <cfRule type="expression" dxfId="1384" priority="1446">
      <formula>$P11:$P664="INFERIOR A 90 DIAS"</formula>
    </cfRule>
    <cfRule type="expression" dxfId="1383" priority="1447">
      <formula>$P11:$P664="EXPIRADO"</formula>
    </cfRule>
    <cfRule type="expression" dxfId="1382" priority="1448">
      <formula>$P11:$P664="INFERIOR A 30 DIAS"</formula>
    </cfRule>
  </conditionalFormatting>
  <conditionalFormatting sqref="AO15">
    <cfRule type="expression" dxfId="1381" priority="1436">
      <formula>$P15:$P668="INFERIOR A 60 DIAS"</formula>
    </cfRule>
    <cfRule type="expression" dxfId="1380" priority="1437">
      <formula>$P15:$P668="INFERIOR A 90 DIAS"</formula>
    </cfRule>
    <cfRule type="expression" dxfId="1379" priority="1438">
      <formula>$P15:$P668="EXPIRADO"</formula>
    </cfRule>
    <cfRule type="expression" dxfId="1378" priority="1439">
      <formula>$P15:$P668="INFERIOR A 30 DIAS"</formula>
    </cfRule>
  </conditionalFormatting>
  <conditionalFormatting sqref="AO16">
    <cfRule type="expression" dxfId="1377" priority="1427">
      <formula>$P16:$P669="INFERIOR A 60 DIAS"</formula>
    </cfRule>
    <cfRule type="expression" dxfId="1376" priority="1428">
      <formula>$P16:$P669="INFERIOR A 90 DIAS"</formula>
    </cfRule>
    <cfRule type="expression" dxfId="1375" priority="1429">
      <formula>$P16:$P669="EXPIRADO"</formula>
    </cfRule>
    <cfRule type="expression" dxfId="1374" priority="1430">
      <formula>$P16:$P669="INFERIOR A 30 DIAS"</formula>
    </cfRule>
  </conditionalFormatting>
  <conditionalFormatting sqref="AO25">
    <cfRule type="expression" dxfId="1373" priority="1418">
      <formula>$P25:$P678="INFERIOR A 60 DIAS"</formula>
    </cfRule>
    <cfRule type="expression" dxfId="1372" priority="1419">
      <formula>$P25:$P678="INFERIOR A 90 DIAS"</formula>
    </cfRule>
    <cfRule type="expression" dxfId="1371" priority="1420">
      <formula>$P25:$P678="EXPIRADO"</formula>
    </cfRule>
    <cfRule type="expression" dxfId="1370" priority="1421">
      <formula>$P25:$P678="INFERIOR A 30 DIAS"</formula>
    </cfRule>
  </conditionalFormatting>
  <conditionalFormatting sqref="AO39">
    <cfRule type="expression" dxfId="1369" priority="1409">
      <formula>$P39:$P692="INFERIOR A 60 DIAS"</formula>
    </cfRule>
    <cfRule type="expression" dxfId="1368" priority="1410">
      <formula>$P39:$P692="INFERIOR A 90 DIAS"</formula>
    </cfRule>
    <cfRule type="expression" dxfId="1367" priority="1411">
      <formula>$P39:$P692="EXPIRADO"</formula>
    </cfRule>
    <cfRule type="expression" dxfId="1366" priority="1412">
      <formula>$P39:$P692="INFERIOR A 30 DIAS"</formula>
    </cfRule>
  </conditionalFormatting>
  <conditionalFormatting sqref="AO42">
    <cfRule type="expression" dxfId="1365" priority="1400">
      <formula>$P42:$P695="INFERIOR A 60 DIAS"</formula>
    </cfRule>
    <cfRule type="expression" dxfId="1364" priority="1401">
      <formula>$P42:$P695="INFERIOR A 90 DIAS"</formula>
    </cfRule>
    <cfRule type="expression" dxfId="1363" priority="1402">
      <formula>$P42:$P695="EXPIRADO"</formula>
    </cfRule>
    <cfRule type="expression" dxfId="1362" priority="1403">
      <formula>$P42:$P695="INFERIOR A 30 DIAS"</formula>
    </cfRule>
  </conditionalFormatting>
  <conditionalFormatting sqref="AO44">
    <cfRule type="expression" dxfId="1361" priority="1391">
      <formula>$P44:$P697="INFERIOR A 60 DIAS"</formula>
    </cfRule>
    <cfRule type="expression" dxfId="1360" priority="1392">
      <formula>$P44:$P697="INFERIOR A 90 DIAS"</formula>
    </cfRule>
    <cfRule type="expression" dxfId="1359" priority="1393">
      <formula>$P44:$P697="EXPIRADO"</formula>
    </cfRule>
    <cfRule type="expression" dxfId="1358" priority="1394">
      <formula>$P44:$P697="INFERIOR A 30 DIAS"</formula>
    </cfRule>
  </conditionalFormatting>
  <conditionalFormatting sqref="AO45">
    <cfRule type="expression" dxfId="1357" priority="1382">
      <formula>$P45:$P698="INFERIOR A 60 DIAS"</formula>
    </cfRule>
    <cfRule type="expression" dxfId="1356" priority="1383">
      <formula>$P45:$P698="INFERIOR A 90 DIAS"</formula>
    </cfRule>
    <cfRule type="expression" dxfId="1355" priority="1384">
      <formula>$P45:$P698="EXPIRADO"</formula>
    </cfRule>
    <cfRule type="expression" dxfId="1354" priority="1385">
      <formula>$P45:$P698="INFERIOR A 30 DIAS"</formula>
    </cfRule>
  </conditionalFormatting>
  <conditionalFormatting sqref="AO46">
    <cfRule type="expression" dxfId="1353" priority="1373">
      <formula>$P46:$P699="INFERIOR A 60 DIAS"</formula>
    </cfRule>
    <cfRule type="expression" dxfId="1352" priority="1374">
      <formula>$P46:$P699="INFERIOR A 90 DIAS"</formula>
    </cfRule>
    <cfRule type="expression" dxfId="1351" priority="1375">
      <formula>$P46:$P699="EXPIRADO"</formula>
    </cfRule>
    <cfRule type="expression" dxfId="1350" priority="1376">
      <formula>$P46:$P699="INFERIOR A 30 DIAS"</formula>
    </cfRule>
  </conditionalFormatting>
  <conditionalFormatting sqref="AO47">
    <cfRule type="expression" dxfId="1349" priority="1364">
      <formula>$P47:$P700="INFERIOR A 60 DIAS"</formula>
    </cfRule>
    <cfRule type="expression" dxfId="1348" priority="1365">
      <formula>$P47:$P700="INFERIOR A 90 DIAS"</formula>
    </cfRule>
    <cfRule type="expression" dxfId="1347" priority="1366">
      <formula>$P47:$P700="EXPIRADO"</formula>
    </cfRule>
    <cfRule type="expression" dxfId="1346" priority="1367">
      <formula>$P47:$P700="INFERIOR A 30 DIAS"</formula>
    </cfRule>
  </conditionalFormatting>
  <conditionalFormatting sqref="AO48">
    <cfRule type="expression" dxfId="1345" priority="1355">
      <formula>$P48:$P701="INFERIOR A 60 DIAS"</formula>
    </cfRule>
    <cfRule type="expression" dxfId="1344" priority="1356">
      <formula>$P48:$P701="INFERIOR A 90 DIAS"</formula>
    </cfRule>
    <cfRule type="expression" dxfId="1343" priority="1357">
      <formula>$P48:$P701="EXPIRADO"</formula>
    </cfRule>
    <cfRule type="expression" dxfId="1342" priority="1358">
      <formula>$P48:$P701="INFERIOR A 30 DIAS"</formula>
    </cfRule>
  </conditionalFormatting>
  <conditionalFormatting sqref="AO49">
    <cfRule type="expression" dxfId="1341" priority="1346">
      <formula>$P49:$P702="INFERIOR A 60 DIAS"</formula>
    </cfRule>
    <cfRule type="expression" dxfId="1340" priority="1347">
      <formula>$P49:$P702="INFERIOR A 90 DIAS"</formula>
    </cfRule>
    <cfRule type="expression" dxfId="1339" priority="1348">
      <formula>$P49:$P702="EXPIRADO"</formula>
    </cfRule>
    <cfRule type="expression" dxfId="1338" priority="1349">
      <formula>$P49:$P702="INFERIOR A 30 DIAS"</formula>
    </cfRule>
  </conditionalFormatting>
  <conditionalFormatting sqref="AO50">
    <cfRule type="expression" dxfId="1337" priority="1337">
      <formula>$P50:$P703="INFERIOR A 60 DIAS"</formula>
    </cfRule>
    <cfRule type="expression" dxfId="1336" priority="1338">
      <formula>$P50:$P703="INFERIOR A 90 DIAS"</formula>
    </cfRule>
    <cfRule type="expression" dxfId="1335" priority="1339">
      <formula>$P50:$P703="EXPIRADO"</formula>
    </cfRule>
    <cfRule type="expression" dxfId="1334" priority="1340">
      <formula>$P50:$P703="INFERIOR A 30 DIAS"</formula>
    </cfRule>
  </conditionalFormatting>
  <conditionalFormatting sqref="AO51">
    <cfRule type="expression" dxfId="1333" priority="1328">
      <formula>$P51:$P704="INFERIOR A 60 DIAS"</formula>
    </cfRule>
    <cfRule type="expression" dxfId="1332" priority="1329">
      <formula>$P51:$P704="INFERIOR A 90 DIAS"</formula>
    </cfRule>
    <cfRule type="expression" dxfId="1331" priority="1330">
      <formula>$P51:$P704="EXPIRADO"</formula>
    </cfRule>
    <cfRule type="expression" dxfId="1330" priority="1331">
      <formula>$P51:$P704="INFERIOR A 30 DIAS"</formula>
    </cfRule>
  </conditionalFormatting>
  <conditionalFormatting sqref="AO54">
    <cfRule type="expression" dxfId="1329" priority="1319">
      <formula>$P54:$P707="INFERIOR A 60 DIAS"</formula>
    </cfRule>
    <cfRule type="expression" dxfId="1328" priority="1320">
      <formula>$P54:$P707="INFERIOR A 90 DIAS"</formula>
    </cfRule>
    <cfRule type="expression" dxfId="1327" priority="1321">
      <formula>$P54:$P707="EXPIRADO"</formula>
    </cfRule>
    <cfRule type="expression" dxfId="1326" priority="1322">
      <formula>$P54:$P707="INFERIOR A 30 DIAS"</formula>
    </cfRule>
  </conditionalFormatting>
  <conditionalFormatting sqref="AO55">
    <cfRule type="expression" dxfId="1325" priority="1310">
      <formula>$P55:$P708="INFERIOR A 60 DIAS"</formula>
    </cfRule>
    <cfRule type="expression" dxfId="1324" priority="1311">
      <formula>$P55:$P708="INFERIOR A 90 DIAS"</formula>
    </cfRule>
    <cfRule type="expression" dxfId="1323" priority="1312">
      <formula>$P55:$P708="EXPIRADO"</formula>
    </cfRule>
    <cfRule type="expression" dxfId="1322" priority="1313">
      <formula>$P55:$P708="INFERIOR A 30 DIAS"</formula>
    </cfRule>
  </conditionalFormatting>
  <conditionalFormatting sqref="AO56">
    <cfRule type="expression" dxfId="1321" priority="1301">
      <formula>$P56:$P709="INFERIOR A 60 DIAS"</formula>
    </cfRule>
    <cfRule type="expression" dxfId="1320" priority="1302">
      <formula>$P56:$P709="INFERIOR A 90 DIAS"</formula>
    </cfRule>
    <cfRule type="expression" dxfId="1319" priority="1303">
      <formula>$P56:$P709="EXPIRADO"</formula>
    </cfRule>
    <cfRule type="expression" dxfId="1318" priority="1304">
      <formula>$P56:$P709="INFERIOR A 30 DIAS"</formula>
    </cfRule>
  </conditionalFormatting>
  <conditionalFormatting sqref="AO57">
    <cfRule type="expression" dxfId="1317" priority="1292">
      <formula>$P57:$P710="INFERIOR A 60 DIAS"</formula>
    </cfRule>
    <cfRule type="expression" dxfId="1316" priority="1293">
      <formula>$P57:$P710="INFERIOR A 90 DIAS"</formula>
    </cfRule>
    <cfRule type="expression" dxfId="1315" priority="1294">
      <formula>$P57:$P710="EXPIRADO"</formula>
    </cfRule>
    <cfRule type="expression" dxfId="1314" priority="1295">
      <formula>$P57:$P710="INFERIOR A 30 DIAS"</formula>
    </cfRule>
  </conditionalFormatting>
  <conditionalFormatting sqref="AO58">
    <cfRule type="expression" dxfId="1313" priority="1283">
      <formula>$P58:$P711="INFERIOR A 60 DIAS"</formula>
    </cfRule>
    <cfRule type="expression" dxfId="1312" priority="1284">
      <formula>$P58:$P711="INFERIOR A 90 DIAS"</formula>
    </cfRule>
    <cfRule type="expression" dxfId="1311" priority="1285">
      <formula>$P58:$P711="EXPIRADO"</formula>
    </cfRule>
    <cfRule type="expression" dxfId="1310" priority="1286">
      <formula>$P58:$P711="INFERIOR A 30 DIAS"</formula>
    </cfRule>
  </conditionalFormatting>
  <conditionalFormatting sqref="AO59">
    <cfRule type="expression" dxfId="1309" priority="1274">
      <formula>$P59:$P712="INFERIOR A 60 DIAS"</formula>
    </cfRule>
    <cfRule type="expression" dxfId="1308" priority="1275">
      <formula>$P59:$P712="INFERIOR A 90 DIAS"</formula>
    </cfRule>
    <cfRule type="expression" dxfId="1307" priority="1276">
      <formula>$P59:$P712="EXPIRADO"</formula>
    </cfRule>
    <cfRule type="expression" dxfId="1306" priority="1277">
      <formula>$P59:$P712="INFERIOR A 30 DIAS"</formula>
    </cfRule>
  </conditionalFormatting>
  <conditionalFormatting sqref="AO60">
    <cfRule type="expression" dxfId="1305" priority="1265">
      <formula>$P60:$P713="INFERIOR A 60 DIAS"</formula>
    </cfRule>
    <cfRule type="expression" dxfId="1304" priority="1266">
      <formula>$P60:$P713="INFERIOR A 90 DIAS"</formula>
    </cfRule>
    <cfRule type="expression" dxfId="1303" priority="1267">
      <formula>$P60:$P713="EXPIRADO"</formula>
    </cfRule>
    <cfRule type="expression" dxfId="1302" priority="1268">
      <formula>$P60:$P713="INFERIOR A 30 DIAS"</formula>
    </cfRule>
  </conditionalFormatting>
  <conditionalFormatting sqref="AO61">
    <cfRule type="expression" dxfId="1301" priority="1256">
      <formula>$P61:$P714="INFERIOR A 60 DIAS"</formula>
    </cfRule>
    <cfRule type="expression" dxfId="1300" priority="1257">
      <formula>$P61:$P714="INFERIOR A 90 DIAS"</formula>
    </cfRule>
    <cfRule type="expression" dxfId="1299" priority="1258">
      <formula>$P61:$P714="EXPIRADO"</formula>
    </cfRule>
    <cfRule type="expression" dxfId="1298" priority="1259">
      <formula>$P61:$P714="INFERIOR A 30 DIAS"</formula>
    </cfRule>
  </conditionalFormatting>
  <conditionalFormatting sqref="AO63">
    <cfRule type="expression" dxfId="1297" priority="1247">
      <formula>$P63:$P716="INFERIOR A 60 DIAS"</formula>
    </cfRule>
    <cfRule type="expression" dxfId="1296" priority="1248">
      <formula>$P63:$P716="INFERIOR A 90 DIAS"</formula>
    </cfRule>
    <cfRule type="expression" dxfId="1295" priority="1249">
      <formula>$P63:$P716="EXPIRADO"</formula>
    </cfRule>
    <cfRule type="expression" dxfId="1294" priority="1250">
      <formula>$P63:$P716="INFERIOR A 30 DIAS"</formula>
    </cfRule>
  </conditionalFormatting>
  <conditionalFormatting sqref="AO64">
    <cfRule type="expression" dxfId="1293" priority="1238">
      <formula>$P64:$P717="INFERIOR A 60 DIAS"</formula>
    </cfRule>
    <cfRule type="expression" dxfId="1292" priority="1239">
      <formula>$P64:$P717="INFERIOR A 90 DIAS"</formula>
    </cfRule>
    <cfRule type="expression" dxfId="1291" priority="1240">
      <formula>$P64:$P717="EXPIRADO"</formula>
    </cfRule>
    <cfRule type="expression" dxfId="1290" priority="1241">
      <formula>$P64:$P717="INFERIOR A 30 DIAS"</formula>
    </cfRule>
  </conditionalFormatting>
  <conditionalFormatting sqref="AO65">
    <cfRule type="expression" dxfId="1289" priority="1229">
      <formula>$P65:$P718="INFERIOR A 60 DIAS"</formula>
    </cfRule>
    <cfRule type="expression" dxfId="1288" priority="1230">
      <formula>$P65:$P718="INFERIOR A 90 DIAS"</formula>
    </cfRule>
    <cfRule type="expression" dxfId="1287" priority="1231">
      <formula>$P65:$P718="EXPIRADO"</formula>
    </cfRule>
    <cfRule type="expression" dxfId="1286" priority="1232">
      <formula>$P65:$P718="INFERIOR A 30 DIAS"</formula>
    </cfRule>
  </conditionalFormatting>
  <conditionalFormatting sqref="AO66">
    <cfRule type="expression" dxfId="1285" priority="1220">
      <formula>$P66:$P719="INFERIOR A 60 DIAS"</formula>
    </cfRule>
    <cfRule type="expression" dxfId="1284" priority="1221">
      <formula>$P66:$P719="INFERIOR A 90 DIAS"</formula>
    </cfRule>
    <cfRule type="expression" dxfId="1283" priority="1222">
      <formula>$P66:$P719="EXPIRADO"</formula>
    </cfRule>
    <cfRule type="expression" dxfId="1282" priority="1223">
      <formula>$P66:$P719="INFERIOR A 30 DIAS"</formula>
    </cfRule>
  </conditionalFormatting>
  <conditionalFormatting sqref="AO67">
    <cfRule type="expression" dxfId="1281" priority="1211">
      <formula>$P67:$P720="INFERIOR A 60 DIAS"</formula>
    </cfRule>
    <cfRule type="expression" dxfId="1280" priority="1212">
      <formula>$P67:$P720="INFERIOR A 90 DIAS"</formula>
    </cfRule>
    <cfRule type="expression" dxfId="1279" priority="1213">
      <formula>$P67:$P720="EXPIRADO"</formula>
    </cfRule>
    <cfRule type="expression" dxfId="1278" priority="1214">
      <formula>$P67:$P720="INFERIOR A 30 DIAS"</formula>
    </cfRule>
  </conditionalFormatting>
  <conditionalFormatting sqref="AO68">
    <cfRule type="expression" dxfId="1277" priority="1202">
      <formula>$P68:$P721="INFERIOR A 60 DIAS"</formula>
    </cfRule>
    <cfRule type="expression" dxfId="1276" priority="1203">
      <formula>$P68:$P721="INFERIOR A 90 DIAS"</formula>
    </cfRule>
    <cfRule type="expression" dxfId="1275" priority="1204">
      <formula>$P68:$P721="EXPIRADO"</formula>
    </cfRule>
    <cfRule type="expression" dxfId="1274" priority="1205">
      <formula>$P68:$P721="INFERIOR A 30 DIAS"</formula>
    </cfRule>
  </conditionalFormatting>
  <conditionalFormatting sqref="AO74">
    <cfRule type="expression" dxfId="1273" priority="1193">
      <formula>$P74:$P727="INFERIOR A 60 DIAS"</formula>
    </cfRule>
    <cfRule type="expression" dxfId="1272" priority="1194">
      <formula>$P74:$P727="INFERIOR A 90 DIAS"</formula>
    </cfRule>
    <cfRule type="expression" dxfId="1271" priority="1195">
      <formula>$P74:$P727="EXPIRADO"</formula>
    </cfRule>
    <cfRule type="expression" dxfId="1270" priority="1196">
      <formula>$P74:$P727="INFERIOR A 30 DIAS"</formula>
    </cfRule>
  </conditionalFormatting>
  <conditionalFormatting sqref="AO76">
    <cfRule type="expression" dxfId="1269" priority="1184">
      <formula>$P76:$P729="INFERIOR A 60 DIAS"</formula>
    </cfRule>
    <cfRule type="expression" dxfId="1268" priority="1185">
      <formula>$P76:$P729="INFERIOR A 90 DIAS"</formula>
    </cfRule>
    <cfRule type="expression" dxfId="1267" priority="1186">
      <formula>$P76:$P729="EXPIRADO"</formula>
    </cfRule>
    <cfRule type="expression" dxfId="1266" priority="1187">
      <formula>$P76:$P729="INFERIOR A 30 DIAS"</formula>
    </cfRule>
  </conditionalFormatting>
  <conditionalFormatting sqref="AO77">
    <cfRule type="expression" dxfId="1265" priority="1175">
      <formula>$P77:$P730="INFERIOR A 60 DIAS"</formula>
    </cfRule>
    <cfRule type="expression" dxfId="1264" priority="1176">
      <formula>$P77:$P730="INFERIOR A 90 DIAS"</formula>
    </cfRule>
    <cfRule type="expression" dxfId="1263" priority="1177">
      <formula>$P77:$P730="EXPIRADO"</formula>
    </cfRule>
    <cfRule type="expression" dxfId="1262" priority="1178">
      <formula>$P77:$P730="INFERIOR A 30 DIAS"</formula>
    </cfRule>
  </conditionalFormatting>
  <conditionalFormatting sqref="AO97">
    <cfRule type="expression" dxfId="1261" priority="1166">
      <formula>$P97:$P750="INFERIOR A 60 DIAS"</formula>
    </cfRule>
    <cfRule type="expression" dxfId="1260" priority="1167">
      <formula>$P97:$P750="INFERIOR A 90 DIAS"</formula>
    </cfRule>
    <cfRule type="expression" dxfId="1259" priority="1168">
      <formula>$P97:$P750="EXPIRADO"</formula>
    </cfRule>
    <cfRule type="expression" dxfId="1258" priority="1169">
      <formula>$P97:$P750="INFERIOR A 30 DIAS"</formula>
    </cfRule>
  </conditionalFormatting>
  <conditionalFormatting sqref="AO99">
    <cfRule type="expression" dxfId="1257" priority="1162">
      <formula>$P99:$P752="INFERIOR A 60 DIAS"</formula>
    </cfRule>
    <cfRule type="expression" dxfId="1256" priority="1163">
      <formula>$P99:$P752="INFERIOR A 90 DIAS"</formula>
    </cfRule>
    <cfRule type="expression" dxfId="1255" priority="1164">
      <formula>$P99:$P752="EXPIRADO"</formula>
    </cfRule>
    <cfRule type="expression" dxfId="1254" priority="1165">
      <formula>$P99:$P752="INFERIOR A 30 DIAS"</formula>
    </cfRule>
  </conditionalFormatting>
  <conditionalFormatting sqref="AO146">
    <cfRule type="expression" dxfId="1253" priority="1158">
      <formula>$P146:$P799="INFERIOR A 60 DIAS"</formula>
    </cfRule>
    <cfRule type="expression" dxfId="1252" priority="1159">
      <formula>$P146:$P799="INFERIOR A 90 DIAS"</formula>
    </cfRule>
    <cfRule type="expression" dxfId="1251" priority="1160">
      <formula>$P146:$P799="EXPIRADO"</formula>
    </cfRule>
    <cfRule type="expression" dxfId="1250" priority="1161">
      <formula>$P146:$P799="INFERIOR A 30 DIAS"</formula>
    </cfRule>
  </conditionalFormatting>
  <conditionalFormatting sqref="AO149">
    <cfRule type="expression" dxfId="1249" priority="1149">
      <formula>$P149:$P802="INFERIOR A 60 DIAS"</formula>
    </cfRule>
    <cfRule type="expression" dxfId="1248" priority="1150">
      <formula>$P149:$P802="INFERIOR A 90 DIAS"</formula>
    </cfRule>
    <cfRule type="expression" dxfId="1247" priority="1151">
      <formula>$P149:$P802="EXPIRADO"</formula>
    </cfRule>
    <cfRule type="expression" dxfId="1246" priority="1152">
      <formula>$P149:$P802="INFERIOR A 30 DIAS"</formula>
    </cfRule>
  </conditionalFormatting>
  <conditionalFormatting sqref="AO152">
    <cfRule type="expression" dxfId="1245" priority="1140">
      <formula>$P152:$P805="INFERIOR A 60 DIAS"</formula>
    </cfRule>
    <cfRule type="expression" dxfId="1244" priority="1141">
      <formula>$P152:$P805="INFERIOR A 90 DIAS"</formula>
    </cfRule>
    <cfRule type="expression" dxfId="1243" priority="1142">
      <formula>$P152:$P805="EXPIRADO"</formula>
    </cfRule>
    <cfRule type="expression" dxfId="1242" priority="1143">
      <formula>$P152:$P805="INFERIOR A 30 DIAS"</formula>
    </cfRule>
  </conditionalFormatting>
  <conditionalFormatting sqref="AO162">
    <cfRule type="expression" dxfId="1241" priority="1131">
      <formula>$P162:$P815="INFERIOR A 60 DIAS"</formula>
    </cfRule>
    <cfRule type="expression" dxfId="1240" priority="1132">
      <formula>$P162:$P815="INFERIOR A 90 DIAS"</formula>
    </cfRule>
    <cfRule type="expression" dxfId="1239" priority="1133">
      <formula>$P162:$P815="EXPIRADO"</formula>
    </cfRule>
    <cfRule type="expression" dxfId="1238" priority="1134">
      <formula>$P162:$P815="INFERIOR A 30 DIAS"</formula>
    </cfRule>
  </conditionalFormatting>
  <conditionalFormatting sqref="AO166">
    <cfRule type="expression" dxfId="1237" priority="1122">
      <formula>$P166:$P819="INFERIOR A 60 DIAS"</formula>
    </cfRule>
    <cfRule type="expression" dxfId="1236" priority="1123">
      <formula>$P166:$P819="INFERIOR A 90 DIAS"</formula>
    </cfRule>
    <cfRule type="expression" dxfId="1235" priority="1124">
      <formula>$P166:$P819="EXPIRADO"</formula>
    </cfRule>
    <cfRule type="expression" dxfId="1234" priority="1125">
      <formula>$P166:$P819="INFERIOR A 30 DIAS"</formula>
    </cfRule>
  </conditionalFormatting>
  <conditionalFormatting sqref="AO178">
    <cfRule type="expression" dxfId="1233" priority="1113">
      <formula>$P178:$P831="INFERIOR A 60 DIAS"</formula>
    </cfRule>
    <cfRule type="expression" dxfId="1232" priority="1114">
      <formula>$P178:$P831="INFERIOR A 90 DIAS"</formula>
    </cfRule>
    <cfRule type="expression" dxfId="1231" priority="1115">
      <formula>$P178:$P831="EXPIRADO"</formula>
    </cfRule>
    <cfRule type="expression" dxfId="1230" priority="1116">
      <formula>$P178:$P831="INFERIOR A 30 DIAS"</formula>
    </cfRule>
  </conditionalFormatting>
  <conditionalFormatting sqref="AO195">
    <cfRule type="expression" dxfId="1229" priority="1104">
      <formula>$P195:$P848="INFERIOR A 60 DIAS"</formula>
    </cfRule>
    <cfRule type="expression" dxfId="1228" priority="1105">
      <formula>$P195:$P848="INFERIOR A 90 DIAS"</formula>
    </cfRule>
    <cfRule type="expression" dxfId="1227" priority="1106">
      <formula>$P195:$P848="EXPIRADO"</formula>
    </cfRule>
    <cfRule type="expression" dxfId="1226" priority="1107">
      <formula>$P195:$P848="INFERIOR A 30 DIAS"</formula>
    </cfRule>
  </conditionalFormatting>
  <conditionalFormatting sqref="AO196">
    <cfRule type="expression" dxfId="1225" priority="1095">
      <formula>$P196:$P849="INFERIOR A 60 DIAS"</formula>
    </cfRule>
    <cfRule type="expression" dxfId="1224" priority="1096">
      <formula>$P196:$P849="INFERIOR A 90 DIAS"</formula>
    </cfRule>
    <cfRule type="expression" dxfId="1223" priority="1097">
      <formula>$P196:$P849="EXPIRADO"</formula>
    </cfRule>
    <cfRule type="expression" dxfId="1222" priority="1098">
      <formula>$P196:$P849="INFERIOR A 30 DIAS"</formula>
    </cfRule>
  </conditionalFormatting>
  <conditionalFormatting sqref="AO197">
    <cfRule type="expression" dxfId="1221" priority="1086">
      <formula>$P197:$P850="INFERIOR A 60 DIAS"</formula>
    </cfRule>
    <cfRule type="expression" dxfId="1220" priority="1087">
      <formula>$P197:$P850="INFERIOR A 90 DIAS"</formula>
    </cfRule>
    <cfRule type="expression" dxfId="1219" priority="1088">
      <formula>$P197:$P850="EXPIRADO"</formula>
    </cfRule>
    <cfRule type="expression" dxfId="1218" priority="1089">
      <formula>$P197:$P850="INFERIOR A 30 DIAS"</formula>
    </cfRule>
  </conditionalFormatting>
  <conditionalFormatting sqref="AO198">
    <cfRule type="expression" dxfId="1217" priority="1077">
      <formula>$P198:$P851="INFERIOR A 60 DIAS"</formula>
    </cfRule>
    <cfRule type="expression" dxfId="1216" priority="1078">
      <formula>$P198:$P851="INFERIOR A 90 DIAS"</formula>
    </cfRule>
    <cfRule type="expression" dxfId="1215" priority="1079">
      <formula>$P198:$P851="EXPIRADO"</formula>
    </cfRule>
    <cfRule type="expression" dxfId="1214" priority="1080">
      <formula>$P198:$P851="INFERIOR A 30 DIAS"</formula>
    </cfRule>
  </conditionalFormatting>
  <conditionalFormatting sqref="AO204">
    <cfRule type="expression" dxfId="1213" priority="1068">
      <formula>$P204:$P857="INFERIOR A 60 DIAS"</formula>
    </cfRule>
    <cfRule type="expression" dxfId="1212" priority="1069">
      <formula>$P204:$P857="INFERIOR A 90 DIAS"</formula>
    </cfRule>
    <cfRule type="expression" dxfId="1211" priority="1070">
      <formula>$P204:$P857="EXPIRADO"</formula>
    </cfRule>
    <cfRule type="expression" dxfId="1210" priority="1071">
      <formula>$P204:$P857="INFERIOR A 30 DIAS"</formula>
    </cfRule>
  </conditionalFormatting>
  <conditionalFormatting sqref="V289:V292 U284:V288 U293:V294 AP289:AR292 A276 AH289:AN292 AH284:AR288 V604:V605 AJ604:AO605 V608:V614 AO846:AO855 V295:V309 A284:S309 Y284:AF309 AH293:AR309">
    <cfRule type="expression" dxfId="1209" priority="214056">
      <formula>$P276:$P857="INFERIOR A 60 DIAS"</formula>
    </cfRule>
    <cfRule type="expression" dxfId="1208" priority="214057">
      <formula>$P276:$P857="INFERIOR A 90 DIAS"</formula>
    </cfRule>
    <cfRule type="expression" dxfId="1207" priority="214058">
      <formula>$P276:$P849="EXPIRADO"</formula>
    </cfRule>
    <cfRule type="expression" dxfId="1206" priority="214059">
      <formula>$P276:$P857="INFERIOR A 30 DIAS"</formula>
    </cfRule>
  </conditionalFormatting>
  <conditionalFormatting sqref="B277:S278 V278 V280:V281 A279:S282 U282:V282 U277:V277 U279:V279 Y277:AF282 AP281:AR282 AH281:AN282 AH277:AR280">
    <cfRule type="expression" dxfId="1205" priority="214152">
      <formula>$P277:$P858="INFERIOR A 60 DIAS"</formula>
    </cfRule>
    <cfRule type="expression" dxfId="1204" priority="214153">
      <formula>$P277:$P858="INFERIOR A 90 DIAS"</formula>
    </cfRule>
    <cfRule type="expression" dxfId="1203" priority="214154">
      <formula>$P277:$P852="EXPIRADO"</formula>
    </cfRule>
    <cfRule type="expression" dxfId="1202" priority="214155">
      <formula>$P277:$P858="INFERIOR A 30 DIAS"</formula>
    </cfRule>
  </conditionalFormatting>
  <conditionalFormatting sqref="A283:S283 U283:V283 Y283:AF283 B276:S276 V276 Y276:AF276 AH276:AR276 AH283:AR283">
    <cfRule type="expression" dxfId="1201" priority="214332">
      <formula>$P276:$P857="INFERIOR A 60 DIAS"</formula>
    </cfRule>
    <cfRule type="expression" dxfId="1200" priority="214333">
      <formula>$P276:$P857="INFERIOR A 90 DIAS"</formula>
    </cfRule>
    <cfRule type="expression" dxfId="1199" priority="214334">
      <formula>$P276:$P850="EXPIRADO"</formula>
    </cfRule>
    <cfRule type="expression" dxfId="1198" priority="214335">
      <formula>$P276:$P857="INFERIOR A 30 DIAS"</formula>
    </cfRule>
  </conditionalFormatting>
  <conditionalFormatting sqref="B846:R846 U846:V846 A847:G849 AB846:AF849 J847:R849 AP846:AR851 A850:S851 V847:V848 Y850:AF851 Y846:Z849 U849:V851 A852:A853 F852:I853 S852:S853 U852:U853 AA852:AB853 AJ852:AN853 AT846:AX851 AH846:AN851">
    <cfRule type="expression" dxfId="1197" priority="214910">
      <formula>$P846:$P2842="INFERIOR A 60 DIAS"</formula>
    </cfRule>
    <cfRule type="expression" dxfId="1196" priority="214911">
      <formula>$P846:$P2842="INFERIOR A 90 DIAS"</formula>
    </cfRule>
    <cfRule type="expression" dxfId="1195" priority="214912">
      <formula>$P846:$P2842="EXPIRADO"</formula>
    </cfRule>
    <cfRule type="expression" dxfId="1194" priority="214913">
      <formula>$P846:$P2842="INFERIOR A 30 DIAS"</formula>
    </cfRule>
    <cfRule type="expression" dxfId="1193" priority="214914">
      <formula>$P846:$P2842="INFERIOR A 120 DIAS"</formula>
    </cfRule>
  </conditionalFormatting>
  <conditionalFormatting sqref="H858:T858 V858:AF858 A858:F861 H859:AF861 A862:AF864 A865:G865 J865:AF865 A866:AF878 W879:AF879 A879:U879 AM880:AN880 AM885:AN886 A880:AF888 AH858:AM888 J889:V889 A889:G890 I890:AM890 X706:X781 AN881:AN884 AN887:AN888 X889:AM889">
    <cfRule type="expression" dxfId="1192" priority="215010">
      <formula>$P706:$P1703="INFERIOR A 120 DIAS"</formula>
    </cfRule>
  </conditionalFormatting>
  <conditionalFormatting sqref="Y614:Z614 AB614:AF614 AP614:AR614 B644:S644 A614:S614 AP644:AR647 A648 O648 V648:V654 AC648:AC659 V656:V659 AB644:AF647 AL644:AN647 A645:S647 Y644:Z647 U614 U647:V647 U644 AH644:AJ647 AH614:AN614">
    <cfRule type="expression" dxfId="1191" priority="215099">
      <formula>$P614:$P1202="INFERIOR A 60 DIAS"</formula>
    </cfRule>
    <cfRule type="expression" dxfId="1190" priority="215100">
      <formula>$P614:$P1202="INFERIOR A 90 DIAS"</formula>
    </cfRule>
    <cfRule type="expression" dxfId="1189" priority="215101">
      <formula>$P614:$P1194="EXPIRADO"</formula>
    </cfRule>
    <cfRule type="expression" dxfId="1188" priority="215102">
      <formula>$P614:$P1202="INFERIOR A 30 DIAS"</formula>
    </cfRule>
  </conditionalFormatting>
  <conditionalFormatting sqref="AA278 A278">
    <cfRule type="expression" dxfId="1187" priority="215423">
      <formula>$P278:$P858="INFERIOR A 60 DIAS"</formula>
    </cfRule>
    <cfRule type="expression" dxfId="1186" priority="215424">
      <formula>$P278:$P858="INFERIOR A 90 DIAS"</formula>
    </cfRule>
    <cfRule type="expression" dxfId="1185" priority="215425">
      <formula>$P278:$P852="EXPIRADO"</formula>
    </cfRule>
    <cfRule type="expression" dxfId="1184" priority="215426">
      <formula>$P278:$P858="INFERIOR A 30 DIAS"</formula>
    </cfRule>
  </conditionalFormatting>
  <conditionalFormatting sqref="A791:G791 I791:R791 AL791 A792:C793 E792:R793 A794:R794 E795:R795 A795:C796 D796:S796 AP791:AR807 AB791:AF807 AT97:AX134 V99 V119 V101:V103 V122:V123 V127 V129:V134 A797:S807 V791:V807 V107:V108 A97:S134 V117 Y791:Z807 U118:V118 U128:V128 U124:V126 U109:V116 U104:V106 U120:V121 U100:V100 U97:V98 Y97:AF134 AO6:AO11 AO15:AO16 AO25 AO39 AO42 AO44:AO51 AO54:AO61 AO63:AO68 AO74 AO76:AO77 AO146 AO149 AO152 AO162 AO166 AO178 AO195:AO198 AO204:AO208 AO224 AO227:AO228 AO244:AO245 AO247:AO249 AO251 AO257 AO259:AO261 AO264:AO265 AO267 AO269:AO273 AO281:AO282 AO289:AO290 AO317 AO325 AO394 AO398 AO419 AO537 AO541 AO543 AO545:AO546 AO561 AO593 AO607 AO609 AO613:AO614 AO626 AO640 AO765:AO774 AO776:AO810 AO812:AO815 AO843:AO845 AT791:AX807 AH97:AR134 AH796:AN807 AH792:AL795 AH791:AJ791">
    <cfRule type="expression" dxfId="1183" priority="215626">
      <formula>$P6:$P2009="INFERIOR A 60 DIAS"</formula>
    </cfRule>
    <cfRule type="expression" dxfId="1182" priority="215627">
      <formula>$P6:$P2009="INFERIOR A 90 DIAS"</formula>
    </cfRule>
    <cfRule type="expression" dxfId="1181" priority="215628">
      <formula>$P6:$P2009="EXPIRADO"</formula>
    </cfRule>
    <cfRule type="expression" dxfId="1180" priority="215629">
      <formula>$P6:$P2009="INFERIOR A 30 DIAS"</formula>
    </cfRule>
    <cfRule type="expression" dxfId="1179" priority="215630">
      <formula>$P6:$P2009="INFERIOR A 120 DIAS"</formula>
    </cfRule>
  </conditionalFormatting>
  <conditionalFormatting sqref="AT35:AX96 V35:V37 V39:V42 V44:V51 V54 V70:V71 V73:V77 V85:V88 V90 V56:V61 V63:V68 V79:V82 U91:V96 U89:V89 U62:V62 U55:V55 U83:V84 U78:V78 U72:V72 U69:V69 U52:V53 U43:V43 U38:V38 AP39:AR39 AP42:AR42 AP44:AR51 AP54:AR61 AP63:AR68 AP74:AR74 AP76:AR77 U149 U161 U278 U322 U400 U481 U501 U594 U107 U200 U208 U222 U232 U511 U517 U539 U554 U577 U607 Y35:AF96 U856:U858 A35:S96 AH44:AN51 AH76:AN77 AH78:AR96 AH74:AN74 AH75:AR75 AH63:AN68 AH69:AR73 AH54:AN61 AH62:AR62 AH52:AR53 AH42:AN42 AH43:AR43 AH39:AN39 AH40:AR41 AH35:AR38">
    <cfRule type="expression" dxfId="1178" priority="215856">
      <formula>$P35:$P2037="INFERIOR A 60 DIAS"</formula>
    </cfRule>
    <cfRule type="expression" dxfId="1177" priority="215857">
      <formula>$P35:$P2037="INFERIOR A 90 DIAS"</formula>
    </cfRule>
    <cfRule type="expression" dxfId="1176" priority="215858">
      <formula>$P35:$P2037="EXPIRADO"</formula>
    </cfRule>
    <cfRule type="expression" dxfId="1175" priority="215859">
      <formula>$P35:$P2037="INFERIOR A 30 DIAS"</formula>
    </cfRule>
    <cfRule type="expression" dxfId="1174" priority="215860">
      <formula>$P35:$P2037="INFERIOR A 120 DIAS"</formula>
    </cfRule>
  </conditionalFormatting>
  <conditionalFormatting sqref="H858:T858 V858:AF858 AP858:AR860 A858:F861 H859:AF861 AT858:AX863 A862:AF864 A865:G865 J865:AF865 A866:AF878 W879:AF879 A879:U879 A880:AF888 AH864:AX888 AH861:AR863 AH858:AN860 J889:V889 A889:G890 I890:AX890 X706:X781 X889:AX889">
    <cfRule type="expression" dxfId="1173" priority="216025">
      <formula>$P706:$P2703="INFERIOR A 60 DIAS"</formula>
    </cfRule>
    <cfRule type="expression" dxfId="1172" priority="216026">
      <formula>$P706:$P2703="INFERIOR A 90 DIAS"</formula>
    </cfRule>
    <cfRule type="expression" dxfId="1171" priority="216027">
      <formula>$P706:$P2703="EXPIRADO"</formula>
    </cfRule>
    <cfRule type="expression" dxfId="1170" priority="216028">
      <formula>$P706:$P2703="INFERIOR A 30 DIAS"</formula>
    </cfRule>
    <cfRule type="expression" dxfId="1169" priority="216029">
      <formula>$P706:$P2703="INFERIOR A 120 DIAS"</formula>
    </cfRule>
  </conditionalFormatting>
  <conditionalFormatting sqref="A277 V310:V317 A310:S317 AP317:AR317 Y310:AF317 AH317:AN317 AH310:AR316">
    <cfRule type="expression" dxfId="1168" priority="218002">
      <formula>$P277:$P857="INFERIOR A 60 DIAS"</formula>
    </cfRule>
    <cfRule type="expression" dxfId="1167" priority="218003">
      <formula>$P277:$P857="INFERIOR A 90 DIAS"</formula>
    </cfRule>
    <cfRule type="expression" dxfId="1166" priority="218004">
      <formula>$P277:$P850="EXPIRADO"</formula>
    </cfRule>
    <cfRule type="expression" dxfId="1165" priority="218005">
      <formula>$P277:$P857="INFERIOR A 30 DIAS"</formula>
    </cfRule>
  </conditionalFormatting>
  <conditionalFormatting sqref="AA308">
    <cfRule type="expression" dxfId="1164" priority="218408">
      <formula>$P308:$P887="INFERIOR A 60 DIAS"</formula>
    </cfRule>
    <cfRule type="expression" dxfId="1163" priority="218409">
      <formula>$P308:$P887="INFERIOR A 90 DIAS"</formula>
    </cfRule>
    <cfRule type="expression" dxfId="1162" priority="218410">
      <formula>$P308:$P883="EXPIRADO"</formula>
    </cfRule>
    <cfRule type="expression" dxfId="1161" priority="218411">
      <formula>$P308:$P887="INFERIOR A 30 DIAS"</formula>
    </cfRule>
  </conditionalFormatting>
  <conditionalFormatting sqref="AA278">
    <cfRule type="expression" dxfId="1160" priority="218424">
      <formula>$P278:$P857="INFERIOR A 60 DIAS"</formula>
    </cfRule>
    <cfRule type="expression" dxfId="1159" priority="218425">
      <formula>$P278:$P857="INFERIOR A 90 DIAS"</formula>
    </cfRule>
    <cfRule type="expression" dxfId="1158" priority="218426">
      <formula>$P278:$P855="EXPIRADO"</formula>
    </cfRule>
    <cfRule type="expression" dxfId="1157" priority="218427">
      <formula>$P278:$P857="INFERIOR A 30 DIAS"</formula>
    </cfRule>
  </conditionalFormatting>
  <conditionalFormatting sqref="AO191">
    <cfRule type="expression" dxfId="1156" priority="150">
      <formula>$P191:$P779="INFERIOR A 60 DIAS"</formula>
    </cfRule>
    <cfRule type="expression" dxfId="1155" priority="151">
      <formula>$P191:$P779="INFERIOR A 90 DIAS"</formula>
    </cfRule>
    <cfRule type="expression" dxfId="1154" priority="152">
      <formula>$P191:$P779="EXPIRADO"</formula>
    </cfRule>
    <cfRule type="expression" dxfId="1153" priority="153">
      <formula>$P191:$P779="INFERIOR A 30 DIAS"</formula>
    </cfRule>
  </conditionalFormatting>
  <conditionalFormatting sqref="AO191">
    <cfRule type="expression" dxfId="1152" priority="146">
      <formula>$P191:$P779="INFERIOR A 60 DIAS"</formula>
    </cfRule>
    <cfRule type="expression" dxfId="1151" priority="147">
      <formula>$P191:$P779="INFERIOR A 90 DIAS"</formula>
    </cfRule>
    <cfRule type="expression" dxfId="1150" priority="148">
      <formula>$P191:$P779="EXPIRADO"</formula>
    </cfRule>
    <cfRule type="expression" dxfId="1149" priority="149">
      <formula>$P191:$P779="INFERIOR A 30 DIAS"</formula>
    </cfRule>
  </conditionalFormatting>
  <conditionalFormatting sqref="O7">
    <cfRule type="expression" dxfId="1148" priority="145">
      <formula>$P7:$P779="INFERIOR A 120 DIAS"</formula>
    </cfRule>
  </conditionalFormatting>
  <conditionalFormatting sqref="O7">
    <cfRule type="expression" dxfId="1147" priority="141">
      <formula>$P7:$P779="INFERIOR A 60 DIAS"</formula>
    </cfRule>
    <cfRule type="expression" dxfId="1146" priority="142">
      <formula>$P7:$P779="INFERIOR A 90 DIAS"</formula>
    </cfRule>
    <cfRule type="expression" dxfId="1145" priority="143">
      <formula>$P7:$P779="EXPIRADO"</formula>
    </cfRule>
    <cfRule type="expression" dxfId="1144" priority="144">
      <formula>$P7:$P779="INFERIOR A 30 DIAS"</formula>
    </cfRule>
  </conditionalFormatting>
  <conditionalFormatting sqref="AI23">
    <cfRule type="expression" dxfId="1143" priority="140">
      <formula>$P23:$P799="INFERIOR A 120 DIAS"</formula>
    </cfRule>
  </conditionalFormatting>
  <conditionalFormatting sqref="AI23">
    <cfRule type="expression" dxfId="1142" priority="136">
      <formula>$P23:$P799="INFERIOR A 60 DIAS"</formula>
    </cfRule>
    <cfRule type="expression" dxfId="1141" priority="137">
      <formula>$P23:$P799="INFERIOR A 90 DIAS"</formula>
    </cfRule>
    <cfRule type="expression" dxfId="1140" priority="138">
      <formula>$P23:$P799="EXPIRADO"</formula>
    </cfRule>
    <cfRule type="expression" dxfId="1139" priority="139">
      <formula>$P23:$P799="INFERIOR A 30 DIAS"</formula>
    </cfRule>
  </conditionalFormatting>
  <conditionalFormatting sqref="P84">
    <cfRule type="expression" dxfId="1138" priority="135">
      <formula>$P84:$P779="INFERIOR A 120 DIAS"</formula>
    </cfRule>
  </conditionalFormatting>
  <conditionalFormatting sqref="P84">
    <cfRule type="expression" dxfId="1137" priority="131">
      <formula>$P84:$P779="INFERIOR A 60 DIAS"</formula>
    </cfRule>
    <cfRule type="expression" dxfId="1136" priority="132">
      <formula>$P84:$P779="INFERIOR A 90 DIAS"</formula>
    </cfRule>
    <cfRule type="expression" dxfId="1135" priority="133">
      <formula>$P84:$P779="EXPIRADO"</formula>
    </cfRule>
    <cfRule type="expression" dxfId="1134" priority="134">
      <formula>$P84:$P779="INFERIOR A 30 DIAS"</formula>
    </cfRule>
  </conditionalFormatting>
  <conditionalFormatting sqref="O84">
    <cfRule type="expression" dxfId="1133" priority="130">
      <formula>$P84:$P779="INFERIOR A 120 DIAS"</formula>
    </cfRule>
  </conditionalFormatting>
  <conditionalFormatting sqref="O84">
    <cfRule type="expression" dxfId="1132" priority="126">
      <formula>$P84:$P779="INFERIOR A 60 DIAS"</formula>
    </cfRule>
    <cfRule type="expression" dxfId="1131" priority="127">
      <formula>$P84:$P779="INFERIOR A 90 DIAS"</formula>
    </cfRule>
    <cfRule type="expression" dxfId="1130" priority="128">
      <formula>$P84:$P779="EXPIRADO"</formula>
    </cfRule>
    <cfRule type="expression" dxfId="1129" priority="129">
      <formula>$P84:$P779="INFERIOR A 30 DIAS"</formula>
    </cfRule>
  </conditionalFormatting>
  <conditionalFormatting sqref="P84">
    <cfRule type="expression" dxfId="1128" priority="125">
      <formula>$P84:$P779="INFERIOR A 120 DIAS"</formula>
    </cfRule>
  </conditionalFormatting>
  <conditionalFormatting sqref="P84">
    <cfRule type="expression" dxfId="1127" priority="121">
      <formula>$P84:$P779="INFERIOR A 60 DIAS"</formula>
    </cfRule>
    <cfRule type="expression" dxfId="1126" priority="122">
      <formula>$P84:$P779="INFERIOR A 90 DIAS"</formula>
    </cfRule>
    <cfRule type="expression" dxfId="1125" priority="123">
      <formula>$P84:$P779="EXPIRADO"</formula>
    </cfRule>
    <cfRule type="expression" dxfId="1124" priority="124">
      <formula>$P84:$P779="INFERIOR A 30 DIAS"</formula>
    </cfRule>
  </conditionalFormatting>
  <conditionalFormatting sqref="P84">
    <cfRule type="expression" dxfId="1123" priority="120">
      <formula>$P84:$P779="INFERIOR A 120 DIAS"</formula>
    </cfRule>
  </conditionalFormatting>
  <conditionalFormatting sqref="P84">
    <cfRule type="expression" dxfId="1122" priority="116">
      <formula>$P84:$P779="INFERIOR A 60 DIAS"</formula>
    </cfRule>
    <cfRule type="expression" dxfId="1121" priority="117">
      <formula>$P84:$P779="INFERIOR A 90 DIAS"</formula>
    </cfRule>
    <cfRule type="expression" dxfId="1120" priority="118">
      <formula>$P84:$P779="EXPIRADO"</formula>
    </cfRule>
    <cfRule type="expression" dxfId="1119" priority="119">
      <formula>$P84:$P779="INFERIOR A 30 DIAS"</formula>
    </cfRule>
  </conditionalFormatting>
  <conditionalFormatting sqref="AN864">
    <cfRule type="expression" dxfId="1118" priority="115">
      <formula>$P864:$P1861="INFERIOR A 120 DIAS"</formula>
    </cfRule>
  </conditionalFormatting>
  <conditionalFormatting sqref="H865:I865">
    <cfRule type="expression" dxfId="1117" priority="114">
      <formula>$P865:$P1480="INFERIOR A 120 DIAS"</formula>
    </cfRule>
  </conditionalFormatting>
  <conditionalFormatting sqref="A893:AM1066 AD891:AI891 A891:G892 T891:Z891 AB891:AB892 AD892:AJ892 I891:R892 AL891:AM892 T892:V892 X892:Z892">
    <cfRule type="expression" dxfId="1116" priority="99">
      <formula>$P891:$P1889="INFERIOR A 120 DIAS"</formula>
    </cfRule>
  </conditionalFormatting>
  <conditionalFormatting sqref="AN878">
    <cfRule type="expression" dxfId="1115" priority="98">
      <formula>$P878:$P1875="INFERIOR A 120 DIAS"</formula>
    </cfRule>
  </conditionalFormatting>
  <conditionalFormatting sqref="H889:I889">
    <cfRule type="expression" dxfId="1114" priority="95">
      <formula>$P889:$P1517="INFERIOR A 120 DIAS"</formula>
    </cfRule>
  </conditionalFormatting>
  <conditionalFormatting sqref="H890:H892">
    <cfRule type="expression" dxfId="1113" priority="85">
      <formula>$P890:$P1518="INFERIOR A 120 DIAS"</formula>
    </cfRule>
  </conditionalFormatting>
  <conditionalFormatting sqref="O855:O857 D856:E856 H856 AJ856:AN856 G856:G861">
    <cfRule type="expression" dxfId="1112" priority="225300">
      <formula>$P855:$P1423="INFERIOR A 60 DIAS"</formula>
    </cfRule>
    <cfRule type="expression" dxfId="1111" priority="225301">
      <formula>$P855:$P1423="INFERIOR A 90 DIAS"</formula>
    </cfRule>
    <cfRule type="expression" dxfId="1110" priority="225302">
      <formula>$P855:$P1415="EXPIRADO"</formula>
    </cfRule>
    <cfRule type="expression" dxfId="1109" priority="225303">
      <formula>$P855:$P1423="INFERIOR A 30 DIAS"</formula>
    </cfRule>
  </conditionalFormatting>
  <conditionalFormatting sqref="AO738:AO749 A752:M752 O752:Q752 P753 P755:P756 P758 P763:P770 P773">
    <cfRule type="expression" dxfId="1108" priority="227696">
      <formula>$P738:$P1322="INFERIOR A 60 DIAS"</formula>
    </cfRule>
    <cfRule type="expression" dxfId="1107" priority="227697">
      <formula>$P738:$P1322="INFERIOR A 90 DIAS"</formula>
    </cfRule>
    <cfRule type="expression" dxfId="1106" priority="227698">
      <formula>$P738:$P1314="EXPIRADO"</formula>
    </cfRule>
    <cfRule type="expression" dxfId="1105" priority="227699">
      <formula>$P738:$P1322="INFERIOR A 30 DIAS"</formula>
    </cfRule>
  </conditionalFormatting>
  <conditionalFormatting sqref="AP808:AR844 S847:S849 A808:S844 V808:V844 Y808:AF844 U847 AJ854:AN854 AT808:AX844 AH808:AN844">
    <cfRule type="expression" dxfId="1104" priority="227728">
      <formula>$P808:$P2814="INFERIOR A 60 DIAS"</formula>
    </cfRule>
    <cfRule type="expression" dxfId="1103" priority="227729">
      <formula>$P808:$P2814="INFERIOR A 90 DIAS"</formula>
    </cfRule>
    <cfRule type="expression" dxfId="1102" priority="227730">
      <formula>$P808:$P2814="EXPIRADO"</formula>
    </cfRule>
    <cfRule type="expression" dxfId="1101" priority="227731">
      <formula>$P808:$P2814="INFERIOR A 30 DIAS"</formula>
    </cfRule>
    <cfRule type="expression" dxfId="1100" priority="227732">
      <formula>$P808:$P2814="INFERIOR A 120 DIAS"</formula>
    </cfRule>
  </conditionalFormatting>
  <conditionalFormatting sqref="AR393 U320 U330 U357 U374:U375 U379 U414 U435 U437:U439 U441:U442 U455 U457:U458 U460:U463 U466:U467 U471:U472 U478 U490 U493 U507 U547:U548 U551 U562:U565 U569:U573 U578 U583:U584 U592 U659:U662 AO757 AO759:AO761 AA373 AA371 AA365 U408:U411">
    <cfRule type="expression" dxfId="1099" priority="227823">
      <formula>$P320:$P899="INFERIOR A 60 DIAS"</formula>
    </cfRule>
    <cfRule type="expression" dxfId="1098" priority="227824">
      <formula>$P320:$P899="INFERIOR A 90 DIAS"</formula>
    </cfRule>
    <cfRule type="expression" dxfId="1097" priority="227825">
      <formula>$P320:$P891="EXPIRADO"</formula>
    </cfRule>
    <cfRule type="expression" dxfId="1096" priority="227826">
      <formula>$P320:$P899="INFERIOR A 30 DIAS"</formula>
    </cfRule>
  </conditionalFormatting>
  <conditionalFormatting sqref="U311:U313">
    <cfRule type="expression" dxfId="1095" priority="227827">
      <formula>$P311:$P890="INFERIOR A 60 DIAS"</formula>
    </cfRule>
    <cfRule type="expression" dxfId="1094" priority="227828">
      <formula>$P311:$P890="INFERIOR A 90 DIAS"</formula>
    </cfRule>
    <cfRule type="expression" dxfId="1093" priority="227829">
      <formula>$P311:$P883="EXPIRADO"</formula>
    </cfRule>
    <cfRule type="expression" dxfId="1092" priority="227830">
      <formula>$P311:$P890="INFERIOR A 30 DIAS"</formula>
    </cfRule>
  </conditionalFormatting>
  <conditionalFormatting sqref="AP603:AR603 B603:S603 Y603:AF603 U603 AH603:AI603">
    <cfRule type="expression" dxfId="1091" priority="227963">
      <formula>$P603:$P1189="INFERIOR A 60 DIAS"</formula>
    </cfRule>
    <cfRule type="expression" dxfId="1090" priority="227964">
      <formula>$P603:$P1189="INFERIOR A 90 DIAS"</formula>
    </cfRule>
    <cfRule type="expression" dxfId="1089" priority="227965">
      <formula>$P603:$P1181="EXPIRADO"</formula>
    </cfRule>
    <cfRule type="expression" dxfId="1088" priority="227966">
      <formula>$P603:$P1189="INFERIOR A 30 DIAS"</formula>
    </cfRule>
  </conditionalFormatting>
  <conditionalFormatting sqref="AO846:AO855">
    <cfRule type="expression" dxfId="1087" priority="227983">
      <formula>$P846:$P2854="INFERIOR A 60 DIAS"</formula>
    </cfRule>
    <cfRule type="expression" dxfId="1086" priority="227984">
      <formula>$P846:$P2854="INFERIOR A 90 DIAS"</formula>
    </cfRule>
    <cfRule type="expression" dxfId="1085" priority="227985">
      <formula>$P846:$P2854="EXPIRADO"</formula>
    </cfRule>
    <cfRule type="expression" dxfId="1084" priority="227986">
      <formula>$P846:$P2854="INFERIOR A 30 DIAS"</formula>
    </cfRule>
    <cfRule type="expression" dxfId="1083" priority="227987">
      <formula>$P846:$P2854="INFERIOR A 120 DIAS"</formula>
    </cfRule>
  </conditionalFormatting>
  <conditionalFormatting sqref="A846 S846 AA846:AA849 A845:S845 AP845:AR845 H847:I849 V845 Y845:AF845 AT845:AX845 AH845:AN845">
    <cfRule type="expression" dxfId="1082" priority="227988">
      <formula>$P845:$P2855="INFERIOR A 60 DIAS"</formula>
    </cfRule>
    <cfRule type="expression" dxfId="1081" priority="227989">
      <formula>$P845:$P2855="INFERIOR A 90 DIAS"</formula>
    </cfRule>
    <cfRule type="expression" dxfId="1080" priority="227990">
      <formula>$P845:$P2855="EXPIRADO"</formula>
    </cfRule>
    <cfRule type="expression" dxfId="1079" priority="227991">
      <formula>$P845:$P2855="INFERIOR A 30 DIAS"</formula>
    </cfRule>
    <cfRule type="expression" dxfId="1078" priority="227992">
      <formula>$P845:$P2855="INFERIOR A 120 DIAS"</formula>
    </cfRule>
  </conditionalFormatting>
  <conditionalFormatting sqref="AO730 AP738:AR749 N752 AJ771:AN771 AJ775:AN776 AO753:AO756 AJ757:AN757 AO758 AJ759:AN761 AO811 A738:S751 AH752:AH757 AH759:AH760 Y738:AF751 U747:V749 U750:U751 U743:U746 U742:V742 U738:U741 AO816:AO842 AH738:AN749 AH750:AR751">
    <cfRule type="expression" dxfId="1077" priority="228038">
      <formula>$P730:$P1307="INFERIOR A 60 DIAS"</formula>
    </cfRule>
    <cfRule type="expression" dxfId="1076" priority="228039">
      <formula>$P730:$P1307="INFERIOR A 90 DIAS"</formula>
    </cfRule>
    <cfRule type="expression" dxfId="1075" priority="228040">
      <formula>$P730:$P1299="EXPIRADO"</formula>
    </cfRule>
    <cfRule type="expression" dxfId="1074" priority="228041">
      <formula>$P730:$P1307="INFERIOR A 30 DIAS"</formula>
    </cfRule>
  </conditionalFormatting>
  <conditionalFormatting sqref="E718:E719 G718:S719 AB718:AF719 E720:F720 A718:C720 J720:S720 A721:S721 V721 AK721:AN721 A722:E722 G722:S722 A723:F723 J723:S723 A725:E725 A724:S724 G725:S725 A726:C726 E726:S726 A727:S727 A728:E729 G728:S729 AP718:AR737 A730:S737 V738:V741 V743:V746 V750:V751 V723 Y720:AF737 Y718:Z719 U726:V737 U725 U724:V724 U722:V722 U718:V719 AH724:AL724 AH726:AN737 AH725:AI725 AH718:AI723">
    <cfRule type="expression" dxfId="1073" priority="228126">
      <formula>$P718:$P1293="INFERIOR A 60 DIAS"</formula>
    </cfRule>
    <cfRule type="expression" dxfId="1072" priority="228127">
      <formula>$P718:$P1293="INFERIOR A 90 DIAS"</formula>
    </cfRule>
    <cfRule type="expression" dxfId="1071" priority="228128">
      <formula>$P718:$P1285="EXPIRADO"</formula>
    </cfRule>
    <cfRule type="expression" dxfId="1070" priority="228129">
      <formula>$P718:$P1293="INFERIOR A 30 DIAS"</formula>
    </cfRule>
  </conditionalFormatting>
  <conditionalFormatting sqref="B852:E853 J852:R853 AC852:AF853 A856:C856 V852:V855 Y854:AF855 Y852:Z853 A854:S854 I856:N856 A857:F857 H857:N857 V856:AF857 A855:N855 P855:S857 AP852:AR857 AT852:AX857 AH857:AN857 AH856:AI856 AH855:AN855 AH852:AI854">
    <cfRule type="expression" dxfId="1069" priority="229035">
      <formula>$P852:$P2847="INFERIOR A 60 DIAS"</formula>
    </cfRule>
    <cfRule type="expression" dxfId="1068" priority="229036">
      <formula>$P852:$P2847="INFERIOR A 90 DIAS"</formula>
    </cfRule>
    <cfRule type="expression" dxfId="1067" priority="229037">
      <formula>$P852:$P2847="EXPIRADO"</formula>
    </cfRule>
    <cfRule type="expression" dxfId="1066" priority="229038">
      <formula>$P852:$P2847="INFERIOR A 30 DIAS"</formula>
    </cfRule>
    <cfRule type="expression" dxfId="1065" priority="229039">
      <formula>$P852:$P2847="INFERIOR A 120 DIAS"</formula>
    </cfRule>
  </conditionalFormatting>
  <conditionalFormatting sqref="AP642:AR643">
    <cfRule type="expression" dxfId="1064" priority="229152">
      <formula>$P642:$P1231="EXPIRADO"</formula>
    </cfRule>
  </conditionalFormatting>
  <conditionalFormatting sqref="AT3:AX34 A2:AX2 U3:W14 U15:V34 AP6:AR11 AP15:AR16 AP25:AR25 U35:U37 U99 U119 U155 U162 U174 U184 U202 U328:U329 U368 U392 U711:U712 U706 U653 U645:U646 U642 U639 U632 U622 U610 U608 U606 U593 U587:U588 U585 U582 U567 U556 U552 U545:U546 U533:U534 U524 U518 U512:U514 U508 U505 U498:U499 U491:U492 U480 U415:U417 U39:U42 U44:U51 U54 U70:U71 U73:U77 U85:U88 U90 U101:U103 U108 U122:U123 U127 U129:U144 U147:U148 U150:U152 U158:U160 U164:U166 U171 U178:U180 U195:U199 U212 U216 U218 U223:U224 U227:U228 U230 U242:U251 U255 U259:U261 U275:U276 U280:U281 U295:U303 U305:U310 U314:U319 U324:U326 U358:U366 U371:U373 U380 U382:U384 U386:U390 U394 U396 U398:U399 U401:U407 U56:U61 U63:U68 U79:U82 U117 U168:U169 U204:U207 U220 U234:U240 U264:U273 U289:U291 U331:U338 U340:U356 U446 U529 U559:U561 U576 U590 U596:U598 U723 U855 T3:T857 A3:S34 AS3:AS863 W782:X855 W706:W781 W3:X705 Y3:AF34 AH26:AR34 AH17:AR24 AH25:AN25 AH15:AN16 AH6:AN11 AH12:AR14 AH3:AR5 AG3:AG888">
    <cfRule type="expression" dxfId="1063" priority="229580">
      <formula>$P2:$P2003="INFERIOR A 60 DIAS"</formula>
    </cfRule>
    <cfRule type="expression" dxfId="1062" priority="229581">
      <formula>$P2:$P2003="INFERIOR A 90 DIAS"</formula>
    </cfRule>
    <cfRule type="expression" dxfId="1061" priority="229582">
      <formula>$P2:$P2003="EXPIRADO"</formula>
    </cfRule>
    <cfRule type="expression" dxfId="1060" priority="229583">
      <formula>$P2:$P2003="INFERIOR A 30 DIAS"</formula>
    </cfRule>
    <cfRule type="expression" dxfId="1059" priority="229584">
      <formula>$P2:$P2003="INFERIOR A 120 DIAS"</formula>
    </cfRule>
  </conditionalFormatting>
  <conditionalFormatting sqref="V604:V605 V608:V614 AJ604:AO605">
    <cfRule type="expression" dxfId="1058" priority="230300">
      <formula>$P604:$P1178="EXPIRADO"</formula>
    </cfRule>
  </conditionalFormatting>
  <conditionalFormatting sqref="AA373 AA371 AA365">
    <cfRule type="expression" dxfId="1057" priority="230303">
      <formula>$P365:$P943="INFERIOR A 60 DIAS"</formula>
    </cfRule>
    <cfRule type="expression" dxfId="1056" priority="230304">
      <formula>$P365:$P943="INFERIOR A 90 DIAS"</formula>
    </cfRule>
    <cfRule type="expression" dxfId="1055" priority="230305">
      <formula>$P365:$P939="EXPIRADO"</formula>
    </cfRule>
    <cfRule type="expression" dxfId="1054" priority="230306">
      <formula>$P365:$P943="INFERIOR A 30 DIAS"</formula>
    </cfRule>
  </conditionalFormatting>
  <conditionalFormatting sqref="F604:L605">
    <cfRule type="expression" dxfId="1053" priority="230315">
      <formula>$P604:$P1184="EXPIRADO"</formula>
    </cfRule>
  </conditionalFormatting>
  <conditionalFormatting sqref="P753">
    <cfRule type="expression" dxfId="1052" priority="230316">
      <formula>$P753:$P1337="EXPIRADO"</formula>
    </cfRule>
    <cfRule type="expression" dxfId="1051" priority="230317">
      <formula>$P168:$P778="INFERIOR A 30 DIAS"</formula>
    </cfRule>
  </conditionalFormatting>
  <conditionalFormatting sqref="P756">
    <cfRule type="expression" dxfId="1050" priority="230318">
      <formula>$P756:$P1340="EXPIRADO"</formula>
    </cfRule>
    <cfRule type="expression" dxfId="1049" priority="230319">
      <formula>$P171:$P778="INFERIOR A 30 DIAS"</formula>
    </cfRule>
  </conditionalFormatting>
  <conditionalFormatting sqref="P755">
    <cfRule type="expression" dxfId="1048" priority="230320">
      <formula>$P755:$P1339="EXPIRADO"</formula>
    </cfRule>
    <cfRule type="expression" dxfId="1047" priority="230321">
      <formula>$P170:$P778="INFERIOR A 30 DIAS"</formula>
    </cfRule>
  </conditionalFormatting>
  <conditionalFormatting sqref="P758">
    <cfRule type="expression" dxfId="1046" priority="230322">
      <formula>$P758:$P1342="EXPIRADO"</formula>
    </cfRule>
    <cfRule type="expression" dxfId="1045" priority="230323">
      <formula>$P173:$P778="INFERIOR A 30 DIAS"</formula>
    </cfRule>
  </conditionalFormatting>
  <conditionalFormatting sqref="P770">
    <cfRule type="expression" dxfId="1044" priority="230324">
      <formula>$P770:$P1354="EXPIRADO"</formula>
    </cfRule>
    <cfRule type="expression" dxfId="1043" priority="230325">
      <formula>$P185:$P778="INFERIOR A 30 DIAS"</formula>
    </cfRule>
  </conditionalFormatting>
  <conditionalFormatting sqref="P763">
    <cfRule type="expression" dxfId="1042" priority="230326">
      <formula>$P763:$P1347="EXPIRADO"</formula>
    </cfRule>
    <cfRule type="expression" dxfId="1041" priority="230327">
      <formula>$P178:$P778="INFERIOR A 30 DIAS"</formula>
    </cfRule>
  </conditionalFormatting>
  <conditionalFormatting sqref="P764">
    <cfRule type="expression" dxfId="1040" priority="230328">
      <formula>$P764:$P1348="EXPIRADO"</formula>
    </cfRule>
    <cfRule type="expression" dxfId="1039" priority="230329">
      <formula>$P179:$P778="INFERIOR A 30 DIAS"</formula>
    </cfRule>
  </conditionalFormatting>
  <conditionalFormatting sqref="P765">
    <cfRule type="expression" dxfId="1038" priority="230330">
      <formula>$P765:$P1349="EXPIRADO"</formula>
    </cfRule>
    <cfRule type="expression" dxfId="1037" priority="230331">
      <formula>$P180:$P778="INFERIOR A 30 DIAS"</formula>
    </cfRule>
  </conditionalFormatting>
  <conditionalFormatting sqref="P766">
    <cfRule type="expression" dxfId="1036" priority="230332">
      <formula>$P766:$P1350="EXPIRADO"</formula>
    </cfRule>
    <cfRule type="expression" dxfId="1035" priority="230333">
      <formula>$P181:$P778="INFERIOR A 30 DIAS"</formula>
    </cfRule>
  </conditionalFormatting>
  <conditionalFormatting sqref="P767">
    <cfRule type="expression" dxfId="1034" priority="230334">
      <formula>$P767:$P1351="EXPIRADO"</formula>
    </cfRule>
    <cfRule type="expression" dxfId="1033" priority="230335">
      <formula>$P182:$P778="INFERIOR A 30 DIAS"</formula>
    </cfRule>
  </conditionalFormatting>
  <conditionalFormatting sqref="P768">
    <cfRule type="expression" dxfId="1032" priority="230336">
      <formula>$P768:$P1352="EXPIRADO"</formula>
    </cfRule>
    <cfRule type="expression" dxfId="1031" priority="230337">
      <formula>$P183:$P778="INFERIOR A 30 DIAS"</formula>
    </cfRule>
  </conditionalFormatting>
  <conditionalFormatting sqref="P769">
    <cfRule type="expression" dxfId="1030" priority="230338">
      <formula>$P769:$P1353="EXPIRADO"</formula>
    </cfRule>
    <cfRule type="expression" dxfId="1029" priority="230339">
      <formula>$P184:$P778="INFERIOR A 30 DIAS"</formula>
    </cfRule>
  </conditionalFormatting>
  <conditionalFormatting sqref="P773">
    <cfRule type="expression" dxfId="1028" priority="230340">
      <formula>$P773:$P1357="EXPIRADO"</formula>
    </cfRule>
    <cfRule type="expression" dxfId="1027" priority="230341">
      <formula>$P188:$P778="INFERIOR A 30 DIAS"</formula>
    </cfRule>
  </conditionalFormatting>
  <conditionalFormatting sqref="AO749">
    <cfRule type="expression" dxfId="1026" priority="230342">
      <formula>$P749:$P1333="EXPIRADO"</formula>
    </cfRule>
    <cfRule type="expression" dxfId="1025" priority="230343">
      <formula>$P164:$P778="INFERIOR A 30 DIAS"</formula>
    </cfRule>
  </conditionalFormatting>
  <conditionalFormatting sqref="AO738">
    <cfRule type="expression" dxfId="1024" priority="230344">
      <formula>$P738:$P1322="EXPIRADO"</formula>
    </cfRule>
    <cfRule type="expression" dxfId="1023" priority="230345">
      <formula>$P153:$P778="INFERIOR A 30 DIAS"</formula>
    </cfRule>
  </conditionalFormatting>
  <conditionalFormatting sqref="AO739">
    <cfRule type="expression" dxfId="1022" priority="230346">
      <formula>$P739:$P1323="EXPIRADO"</formula>
    </cfRule>
    <cfRule type="expression" dxfId="1021" priority="230347">
      <formula>$P154:$P778="INFERIOR A 30 DIAS"</formula>
    </cfRule>
  </conditionalFormatting>
  <conditionalFormatting sqref="AO740">
    <cfRule type="expression" dxfId="1020" priority="230348">
      <formula>$P740:$P1324="EXPIRADO"</formula>
    </cfRule>
    <cfRule type="expression" dxfId="1019" priority="230349">
      <formula>$P155:$P778="INFERIOR A 30 DIAS"</formula>
    </cfRule>
  </conditionalFormatting>
  <conditionalFormatting sqref="AO741">
    <cfRule type="expression" dxfId="1018" priority="230350">
      <formula>$P741:$P1325="EXPIRADO"</formula>
    </cfRule>
    <cfRule type="expression" dxfId="1017" priority="230351">
      <formula>$P156:$P778="INFERIOR A 30 DIAS"</formula>
    </cfRule>
  </conditionalFormatting>
  <conditionalFormatting sqref="AO742">
    <cfRule type="expression" dxfId="1016" priority="230352">
      <formula>$P742:$P1326="EXPIRADO"</formula>
    </cfRule>
    <cfRule type="expression" dxfId="1015" priority="230353">
      <formula>$P157:$P778="INFERIOR A 30 DIAS"</formula>
    </cfRule>
  </conditionalFormatting>
  <conditionalFormatting sqref="AO743">
    <cfRule type="expression" dxfId="1014" priority="230354">
      <formula>$P743:$P1327="EXPIRADO"</formula>
    </cfRule>
    <cfRule type="expression" dxfId="1013" priority="230355">
      <formula>$P158:$P778="INFERIOR A 30 DIAS"</formula>
    </cfRule>
  </conditionalFormatting>
  <conditionalFormatting sqref="AO744">
    <cfRule type="expression" dxfId="1012" priority="230356">
      <formula>$P744:$P1328="EXPIRADO"</formula>
    </cfRule>
    <cfRule type="expression" dxfId="1011" priority="230357">
      <formula>$P159:$P778="INFERIOR A 30 DIAS"</formula>
    </cfRule>
  </conditionalFormatting>
  <conditionalFormatting sqref="AO745">
    <cfRule type="expression" dxfId="1010" priority="230358">
      <formula>$P745:$P1329="EXPIRADO"</formula>
    </cfRule>
    <cfRule type="expression" dxfId="1009" priority="230359">
      <formula>$P160:$P778="INFERIOR A 30 DIAS"</formula>
    </cfRule>
  </conditionalFormatting>
  <conditionalFormatting sqref="AO746">
    <cfRule type="expression" dxfId="1008" priority="230360">
      <formula>$P746:$P1330="EXPIRADO"</formula>
    </cfRule>
    <cfRule type="expression" dxfId="1007" priority="230361">
      <formula>$P161:$P778="INFERIOR A 30 DIAS"</formula>
    </cfRule>
  </conditionalFormatting>
  <conditionalFormatting sqref="AO747">
    <cfRule type="expression" dxfId="1006" priority="230362">
      <formula>$P747:$P1331="EXPIRADO"</formula>
    </cfRule>
    <cfRule type="expression" dxfId="1005" priority="230363">
      <formula>$P162:$P778="INFERIOR A 30 DIAS"</formula>
    </cfRule>
  </conditionalFormatting>
  <conditionalFormatting sqref="AO748">
    <cfRule type="expression" dxfId="1004" priority="230364">
      <formula>$P748:$P1332="EXPIRADO"</formula>
    </cfRule>
    <cfRule type="expression" dxfId="1003" priority="230365">
      <formula>$P163:$P778="INFERIOR A 30 DIAS"</formula>
    </cfRule>
  </conditionalFormatting>
  <conditionalFormatting sqref="A752:M752 O752:Q752">
    <cfRule type="expression" dxfId="1002" priority="230366">
      <formula>$P752:$P1336="EXPIRADO"</formula>
    </cfRule>
    <cfRule type="expression" dxfId="1001" priority="230367">
      <formula>$P167:$P778="INFERIOR A 30 DIAS"</formula>
    </cfRule>
  </conditionalFormatting>
  <conditionalFormatting sqref="A729:E729 G729:S729 AP729:AR729 Y729:AF729 U729:V729 AH729:AN729">
    <cfRule type="expression" dxfId="1000" priority="230370">
      <formula>$P729:$P1304="EXPIRADO"</formula>
    </cfRule>
    <cfRule type="expression" dxfId="999" priority="230371">
      <formula>$P135:$P778="INFERIOR A 30 DIAS"</formula>
    </cfRule>
  </conditionalFormatting>
  <conditionalFormatting sqref="AP737:AR737 A737:S737 Y737:AF737 U737:V737 AH737:AN737">
    <cfRule type="expression" dxfId="998" priority="230382">
      <formula>$P737:$P1312="EXPIRADO"</formula>
    </cfRule>
    <cfRule type="expression" dxfId="997" priority="230383">
      <formula>$P143:$P778="INFERIOR A 30 DIAS"</formula>
    </cfRule>
  </conditionalFormatting>
  <conditionalFormatting sqref="AP730:AR730 A730:S730 Y730:AF730 U730:V730 AH730:AN730">
    <cfRule type="expression" dxfId="996" priority="230392">
      <formula>$P730:$P1305="EXPIRADO"</formula>
    </cfRule>
    <cfRule type="expression" dxfId="995" priority="230393">
      <formula>$P136:$P778="INFERIOR A 30 DIAS"</formula>
    </cfRule>
  </conditionalFormatting>
  <conditionalFormatting sqref="AP731:AR731 A731:S731 Y731:AF731 U731:V731 AH731:AN731">
    <cfRule type="expression" dxfId="994" priority="230402">
      <formula>$P731:$P1306="EXPIRADO"</formula>
    </cfRule>
    <cfRule type="expression" dxfId="993" priority="230403">
      <formula>$P137:$P778="INFERIOR A 30 DIAS"</formula>
    </cfRule>
  </conditionalFormatting>
  <conditionalFormatting sqref="AP732:AR732 A732:S732 Y732:AF732 U732:V732 AH732:AN732">
    <cfRule type="expression" dxfId="992" priority="230412">
      <formula>$P732:$P1307="EXPIRADO"</formula>
    </cfRule>
    <cfRule type="expression" dxfId="991" priority="230413">
      <formula>$P138:$P778="INFERIOR A 30 DIAS"</formula>
    </cfRule>
  </conditionalFormatting>
  <conditionalFormatting sqref="AP733:AR733 A733:S733 Y733:AF733 U733:V733 AH733:AN733">
    <cfRule type="expression" dxfId="990" priority="230422">
      <formula>$P733:$P1308="EXPIRADO"</formula>
    </cfRule>
    <cfRule type="expression" dxfId="989" priority="230423">
      <formula>$P139:$P778="INFERIOR A 30 DIAS"</formula>
    </cfRule>
  </conditionalFormatting>
  <conditionalFormatting sqref="AP734:AR734 A734:S734 Y734:AF734 U734:V734 AH734:AN734">
    <cfRule type="expression" dxfId="988" priority="230432">
      <formula>$P734:$P1309="EXPIRADO"</formula>
    </cfRule>
    <cfRule type="expression" dxfId="987" priority="230433">
      <formula>$P140:$P778="INFERIOR A 30 DIAS"</formula>
    </cfRule>
  </conditionalFormatting>
  <conditionalFormatting sqref="AP735:AR735 A735:S735 Y735:AF735 U735:V735 AH735:AN735">
    <cfRule type="expression" dxfId="986" priority="230442">
      <formula>$P735:$P1310="EXPIRADO"</formula>
    </cfRule>
    <cfRule type="expression" dxfId="985" priority="230443">
      <formula>$P141:$P778="INFERIOR A 30 DIAS"</formula>
    </cfRule>
  </conditionalFormatting>
  <conditionalFormatting sqref="AP736:AR736 A736:S736 Y736:AF736 U736:V736 AH736:AN736">
    <cfRule type="expression" dxfId="984" priority="230452">
      <formula>$P736:$P1311="EXPIRADO"</formula>
    </cfRule>
    <cfRule type="expression" dxfId="983" priority="230453">
      <formula>$P142:$P778="INFERIOR A 30 DIAS"</formula>
    </cfRule>
  </conditionalFormatting>
  <conditionalFormatting sqref="V741">
    <cfRule type="expression" dxfId="982" priority="230462">
      <formula>$P741:$P1316="EXPIRADO"</formula>
    </cfRule>
    <cfRule type="expression" dxfId="981" priority="230463">
      <formula>$P147:$P778="INFERIOR A 30 DIAS"</formula>
    </cfRule>
  </conditionalFormatting>
  <conditionalFormatting sqref="V738">
    <cfRule type="expression" dxfId="980" priority="230464">
      <formula>$P738:$P1313="EXPIRADO"</formula>
    </cfRule>
    <cfRule type="expression" dxfId="979" priority="230465">
      <formula>$P144:$P778="INFERIOR A 30 DIAS"</formula>
    </cfRule>
  </conditionalFormatting>
  <conditionalFormatting sqref="V739">
    <cfRule type="expression" dxfId="978" priority="230466">
      <formula>$P739:$P1314="EXPIRADO"</formula>
    </cfRule>
    <cfRule type="expression" dxfId="977" priority="230467">
      <formula>$P145:$P778="INFERIOR A 30 DIAS"</formula>
    </cfRule>
  </conditionalFormatting>
  <conditionalFormatting sqref="V740">
    <cfRule type="expression" dxfId="976" priority="230468">
      <formula>$P740:$P1315="EXPIRADO"</formula>
    </cfRule>
    <cfRule type="expression" dxfId="975" priority="230469">
      <formula>$P146:$P778="INFERIOR A 30 DIAS"</formula>
    </cfRule>
  </conditionalFormatting>
  <conditionalFormatting sqref="V746">
    <cfRule type="expression" dxfId="974" priority="230470">
      <formula>$P746:$P1321="EXPIRADO"</formula>
    </cfRule>
    <cfRule type="expression" dxfId="973" priority="230471">
      <formula>$P152:$P778="INFERIOR A 30 DIAS"</formula>
    </cfRule>
  </conditionalFormatting>
  <conditionalFormatting sqref="V743">
    <cfRule type="expression" dxfId="972" priority="230472">
      <formula>$P743:$P1318="EXPIRADO"</formula>
    </cfRule>
    <cfRule type="expression" dxfId="971" priority="230473">
      <formula>$P149:$P778="INFERIOR A 30 DIAS"</formula>
    </cfRule>
  </conditionalFormatting>
  <conditionalFormatting sqref="V744">
    <cfRule type="expression" dxfId="970" priority="230474">
      <formula>$P744:$P1319="EXPIRADO"</formula>
    </cfRule>
    <cfRule type="expression" dxfId="969" priority="230475">
      <formula>$P150:$P778="INFERIOR A 30 DIAS"</formula>
    </cfRule>
  </conditionalFormatting>
  <conditionalFormatting sqref="V745">
    <cfRule type="expression" dxfId="968" priority="230476">
      <formula>$P745:$P1320="EXPIRADO"</formula>
    </cfRule>
    <cfRule type="expression" dxfId="967" priority="230477">
      <formula>$P151:$P778="INFERIOR A 30 DIAS"</formula>
    </cfRule>
  </conditionalFormatting>
  <conditionalFormatting sqref="V751">
    <cfRule type="expression" dxfId="966" priority="230478">
      <formula>$P751:$P1326="EXPIRADO"</formula>
    </cfRule>
    <cfRule type="expression" dxfId="965" priority="230479">
      <formula>$P157:$P778="INFERIOR A 30 DIAS"</formula>
    </cfRule>
  </conditionalFormatting>
  <conditionalFormatting sqref="V750">
    <cfRule type="expression" dxfId="964" priority="230480">
      <formula>$P750:$P1325="EXPIRADO"</formula>
    </cfRule>
    <cfRule type="expression" dxfId="963" priority="230481">
      <formula>$P156:$P778="INFERIOR A 30 DIAS"</formula>
    </cfRule>
  </conditionalFormatting>
  <conditionalFormatting sqref="F722 AJ722 AL722:AO722">
    <cfRule type="expression" dxfId="962" priority="230482">
      <formula>$P722:$P1304="EXPIRADO"</formula>
    </cfRule>
    <cfRule type="expression" dxfId="961" priority="230483">
      <formula>$P135:$P778="INFERIOR A 30 DIAS"</formula>
    </cfRule>
  </conditionalFormatting>
  <conditionalFormatting sqref="AJ723 AL723:AO723 G723:I723">
    <cfRule type="expression" dxfId="960" priority="230488">
      <formula>$P723:$P1305="EXPIRADO"</formula>
    </cfRule>
    <cfRule type="expression" dxfId="959" priority="230489">
      <formula>$P136:$P778="INFERIOR A 30 DIAS"</formula>
    </cfRule>
  </conditionalFormatting>
  <conditionalFormatting sqref="AM724:AO724">
    <cfRule type="expression" dxfId="958" priority="230494">
      <formula>$P724:$P1306="EXPIRADO"</formula>
    </cfRule>
    <cfRule type="expression" dxfId="957" priority="230495">
      <formula>$P137:$P778="INFERIOR A 30 DIAS"</formula>
    </cfRule>
  </conditionalFormatting>
  <conditionalFormatting sqref="F725 AJ725 AL725:AO725">
    <cfRule type="expression" dxfId="956" priority="230496">
      <formula>$P725:$P1307="EXPIRADO"</formula>
    </cfRule>
    <cfRule type="expression" dxfId="955" priority="230497">
      <formula>$P138:$P778="INFERIOR A 30 DIAS"</formula>
    </cfRule>
  </conditionalFormatting>
  <conditionalFormatting sqref="AO729">
    <cfRule type="expression" dxfId="954" priority="230502">
      <formula>$P729:$P1311="EXPIRADO"</formula>
    </cfRule>
    <cfRule type="expression" dxfId="953" priority="230503">
      <formula>$P142:$P778="INFERIOR A 30 DIAS"</formula>
    </cfRule>
  </conditionalFormatting>
  <conditionalFormatting sqref="AO726">
    <cfRule type="expression" dxfId="952" priority="230504">
      <formula>$P726:$P1308="EXPIRADO"</formula>
    </cfRule>
    <cfRule type="expression" dxfId="951" priority="230505">
      <formula>$P139:$P778="INFERIOR A 30 DIAS"</formula>
    </cfRule>
  </conditionalFormatting>
  <conditionalFormatting sqref="AO727">
    <cfRule type="expression" dxfId="950" priority="230506">
      <formula>$P727:$P1309="EXPIRADO"</formula>
    </cfRule>
    <cfRule type="expression" dxfId="949" priority="230507">
      <formula>$P140:$P778="INFERIOR A 30 DIAS"</formula>
    </cfRule>
  </conditionalFormatting>
  <conditionalFormatting sqref="AO728">
    <cfRule type="expression" dxfId="948" priority="230508">
      <formula>$P728:$P1310="EXPIRADO"</formula>
    </cfRule>
    <cfRule type="expression" dxfId="947" priority="230509">
      <formula>$P141:$P778="INFERIOR A 30 DIAS"</formula>
    </cfRule>
  </conditionalFormatting>
  <conditionalFormatting sqref="AO737">
    <cfRule type="expression" dxfId="946" priority="230510">
      <formula>$P737:$P1319="EXPIRADO"</formula>
    </cfRule>
    <cfRule type="expression" dxfId="945" priority="230511">
      <formula>$P150:$P778="INFERIOR A 30 DIAS"</formula>
    </cfRule>
  </conditionalFormatting>
  <conditionalFormatting sqref="AO731">
    <cfRule type="expression" dxfId="944" priority="230512">
      <formula>$P731:$P1313="EXPIRADO"</formula>
    </cfRule>
    <cfRule type="expression" dxfId="943" priority="230513">
      <formula>$P144:$P778="INFERIOR A 30 DIAS"</formula>
    </cfRule>
  </conditionalFormatting>
  <conditionalFormatting sqref="AO732">
    <cfRule type="expression" dxfId="942" priority="230514">
      <formula>$P732:$P1314="EXPIRADO"</formula>
    </cfRule>
    <cfRule type="expression" dxfId="941" priority="230515">
      <formula>$P145:$P778="INFERIOR A 30 DIAS"</formula>
    </cfRule>
  </conditionalFormatting>
  <conditionalFormatting sqref="AO733">
    <cfRule type="expression" dxfId="940" priority="230516">
      <formula>$P733:$P1315="EXPIRADO"</formula>
    </cfRule>
    <cfRule type="expression" dxfId="939" priority="230517">
      <formula>$P146:$P778="INFERIOR A 30 DIAS"</formula>
    </cfRule>
  </conditionalFormatting>
  <conditionalFormatting sqref="AO734">
    <cfRule type="expression" dxfId="938" priority="230518">
      <formula>$P734:$P1316="EXPIRADO"</formula>
    </cfRule>
    <cfRule type="expression" dxfId="937" priority="230519">
      <formula>$P147:$P778="INFERIOR A 30 DIAS"</formula>
    </cfRule>
  </conditionalFormatting>
  <conditionalFormatting sqref="AO735">
    <cfRule type="expression" dxfId="936" priority="230520">
      <formula>$P735:$P1317="EXPIRADO"</formula>
    </cfRule>
    <cfRule type="expression" dxfId="935" priority="230521">
      <formula>$P148:$P778="INFERIOR A 30 DIAS"</formula>
    </cfRule>
  </conditionalFormatting>
  <conditionalFormatting sqref="AO736">
    <cfRule type="expression" dxfId="934" priority="230522">
      <formula>$P736:$P1318="EXPIRADO"</formula>
    </cfRule>
    <cfRule type="expression" dxfId="933" priority="230523">
      <formula>$P149:$P778="INFERIOR A 30 DIAS"</formula>
    </cfRule>
  </conditionalFormatting>
  <conditionalFormatting sqref="Y741:AF741 A741:S741 AP741:AR741 U741 AH741:AN741">
    <cfRule type="expression" dxfId="932" priority="230524">
      <formula>$P741:$P1318="EXPIRADO"</formula>
    </cfRule>
    <cfRule type="expression" dxfId="931" priority="230525">
      <formula>$P149:$P778="INFERIOR A 30 DIAS"</formula>
    </cfRule>
  </conditionalFormatting>
  <conditionalFormatting sqref="Y738:AF738 A738:S738 AP738:AR738 U738 AH738:AN738">
    <cfRule type="expression" dxfId="930" priority="230534">
      <formula>$P738:$P1315="EXPIRADO"</formula>
    </cfRule>
    <cfRule type="expression" dxfId="929" priority="230535">
      <formula>$P146:$P778="INFERIOR A 30 DIAS"</formula>
    </cfRule>
  </conditionalFormatting>
  <conditionalFormatting sqref="Y739:AF739 A739:S739 AP739:AR739 U739 AH739:AN739">
    <cfRule type="expression" dxfId="928" priority="230544">
      <formula>$P739:$P1316="EXPIRADO"</formula>
    </cfRule>
    <cfRule type="expression" dxfId="927" priority="230545">
      <formula>$P147:$P778="INFERIOR A 30 DIAS"</formula>
    </cfRule>
  </conditionalFormatting>
  <conditionalFormatting sqref="Y740:AF740 A740:S740 AP740:AR740 U740 AH740:AN740">
    <cfRule type="expression" dxfId="926" priority="230554">
      <formula>$P740:$P1317="EXPIRADO"</formula>
    </cfRule>
    <cfRule type="expression" dxfId="925" priority="230555">
      <formula>$P148:$P778="INFERIOR A 30 DIAS"</formula>
    </cfRule>
  </conditionalFormatting>
  <conditionalFormatting sqref="A742:S742 AP742:AR742 Y742:AF742 U742:V742 AH742:AN742">
    <cfRule type="expression" dxfId="924" priority="230564">
      <formula>$P742:$P1319="EXPIRADO"</formula>
    </cfRule>
    <cfRule type="expression" dxfId="923" priority="230565">
      <formula>$P150:$P778="INFERIOR A 30 DIAS"</formula>
    </cfRule>
  </conditionalFormatting>
  <conditionalFormatting sqref="Y746:AF746 A746:S746 AP746:AR746 U746 AH746:AN746">
    <cfRule type="expression" dxfId="922" priority="230574">
      <formula>$P746:$P1323="EXPIRADO"</formula>
    </cfRule>
    <cfRule type="expression" dxfId="921" priority="230575">
      <formula>$P154:$P778="INFERIOR A 30 DIAS"</formula>
    </cfRule>
  </conditionalFormatting>
  <conditionalFormatting sqref="Y750:AF750 A750:S750 AO818:AO822 U750 AO829 AH750:AR750">
    <cfRule type="expression" dxfId="920" priority="230584">
      <formula>$P750:$P1327="EXPIRADO"</formula>
    </cfRule>
    <cfRule type="expression" dxfId="919" priority="230585">
      <formula>$P158:$P778="INFERIOR A 30 DIAS"</formula>
    </cfRule>
  </conditionalFormatting>
  <conditionalFormatting sqref="AO823:AO828 AP749:AR749 A749:S749 Y749:AF749 U749:V749 AH749:AN749">
    <cfRule type="expression" dxfId="918" priority="230596">
      <formula>$P749:$P1326="EXPIRADO"</formula>
    </cfRule>
    <cfRule type="expression" dxfId="917" priority="230597">
      <formula>$P157:$P778="INFERIOR A 30 DIAS"</formula>
    </cfRule>
  </conditionalFormatting>
  <conditionalFormatting sqref="AO830:AO842 Y751:AF751 A751:S751 U751 AH751:AR751">
    <cfRule type="expression" dxfId="916" priority="230608">
      <formula>$P751:$P1328="EXPIRADO"</formula>
    </cfRule>
    <cfRule type="expression" dxfId="915" priority="230609">
      <formula>$P159:$P778="INFERIOR A 30 DIAS"</formula>
    </cfRule>
  </conditionalFormatting>
  <conditionalFormatting sqref="Y743:AF743 A743:S743 AP743:AR743 AH744:AH745 AH749 AH752:AH757 AH759:AH760 U743 AH743:AN743">
    <cfRule type="expression" dxfId="914" priority="230618">
      <formula>$P743:$P1320="EXPIRADO"</formula>
    </cfRule>
    <cfRule type="expression" dxfId="913" priority="230619">
      <formula>$P151:$P778="INFERIOR A 30 DIAS"</formula>
    </cfRule>
  </conditionalFormatting>
  <conditionalFormatting sqref="Y744:AF744 A744:S744 AP744:AR744 U744 AH744:AN744">
    <cfRule type="expression" dxfId="912" priority="230636">
      <formula>$P744:$P1321="EXPIRADO"</formula>
    </cfRule>
    <cfRule type="expression" dxfId="911" priority="230637">
      <formula>$P152:$P778="INFERIOR A 30 DIAS"</formula>
    </cfRule>
  </conditionalFormatting>
  <conditionalFormatting sqref="Y745:AF745 A745:S745 AP745:AR745 U745 AH745:AN745">
    <cfRule type="expression" dxfId="910" priority="230646">
      <formula>$P745:$P1322="EXPIRADO"</formula>
    </cfRule>
    <cfRule type="expression" dxfId="909" priority="230647">
      <formula>$P153:$P778="INFERIOR A 30 DIAS"</formula>
    </cfRule>
  </conditionalFormatting>
  <conditionalFormatting sqref="AP747:AR747 A747:S747 Y747:AF747 U747:V747 AH747:AN747">
    <cfRule type="expression" dxfId="908" priority="230656">
      <formula>$P747:$P1324="EXPIRADO"</formula>
    </cfRule>
    <cfRule type="expression" dxfId="907" priority="230657">
      <formula>$P155:$P778="INFERIOR A 30 DIAS"</formula>
    </cfRule>
  </conditionalFormatting>
  <conditionalFormatting sqref="AP748:AR748 A748:S748 Y748:AF748 U748:V748 AH748:AN748">
    <cfRule type="expression" dxfId="906" priority="230666">
      <formula>$P748:$P1325="EXPIRADO"</formula>
    </cfRule>
    <cfRule type="expression" dxfId="905" priority="230667">
      <formula>$P156:$P778="INFERIOR A 30 DIAS"</formula>
    </cfRule>
  </conditionalFormatting>
  <conditionalFormatting sqref="N752">
    <cfRule type="expression" dxfId="904" priority="230676">
      <formula>$P752:$P1329="EXPIRADO"</formula>
    </cfRule>
    <cfRule type="expression" dxfId="903" priority="230677">
      <formula>$P160:$P778="INFERIOR A 30 DIAS"</formula>
    </cfRule>
  </conditionalFormatting>
  <conditionalFormatting sqref="AJ771:AN771">
    <cfRule type="expression" dxfId="902" priority="230678">
      <formula>$P771:$P1348="EXPIRADO"</formula>
    </cfRule>
    <cfRule type="expression" dxfId="901" priority="230679">
      <formula>$P179:$P778="INFERIOR A 30 DIAS"</formula>
    </cfRule>
  </conditionalFormatting>
  <conditionalFormatting sqref="AJ776:AN776">
    <cfRule type="expression" dxfId="900" priority="230680">
      <formula>$P776:$P1353="EXPIRADO"</formula>
    </cfRule>
    <cfRule type="expression" dxfId="899" priority="230681">
      <formula>$P184:$P778="INFERIOR A 30 DIAS"</formula>
    </cfRule>
  </conditionalFormatting>
  <conditionalFormatting sqref="AJ775:AN775">
    <cfRule type="expression" dxfId="898" priority="230682">
      <formula>$P775:$P1352="EXPIRADO"</formula>
    </cfRule>
    <cfRule type="expression" dxfId="897" priority="230683">
      <formula>$P183:$P778="INFERIOR A 30 DIAS"</formula>
    </cfRule>
  </conditionalFormatting>
  <conditionalFormatting sqref="AO756">
    <cfRule type="expression" dxfId="896" priority="230684">
      <formula>$P756:$P1333="EXPIRADO"</formula>
    </cfRule>
    <cfRule type="expression" dxfId="895" priority="230685">
      <formula>$P164:$P778="INFERIOR A 30 DIAS"</formula>
    </cfRule>
  </conditionalFormatting>
  <conditionalFormatting sqref="AO753">
    <cfRule type="expression" dxfId="894" priority="230686">
      <formula>$P753:$P1330="EXPIRADO"</formula>
    </cfRule>
    <cfRule type="expression" dxfId="893" priority="230687">
      <formula>$P161:$P778="INFERIOR A 30 DIAS"</formula>
    </cfRule>
  </conditionalFormatting>
  <conditionalFormatting sqref="AO754">
    <cfRule type="expression" dxfId="892" priority="230688">
      <formula>$P754:$P1331="EXPIRADO"</formula>
    </cfRule>
    <cfRule type="expression" dxfId="891" priority="230689">
      <formula>$P162:$P778="INFERIOR A 30 DIAS"</formula>
    </cfRule>
  </conditionalFormatting>
  <conditionalFormatting sqref="AO755">
    <cfRule type="expression" dxfId="890" priority="230690">
      <formula>$P755:$P1332="EXPIRADO"</formula>
    </cfRule>
    <cfRule type="expression" dxfId="889" priority="230691">
      <formula>$P163:$P778="INFERIOR A 30 DIAS"</formula>
    </cfRule>
  </conditionalFormatting>
  <conditionalFormatting sqref="AJ757:AN757">
    <cfRule type="expression" dxfId="888" priority="230692">
      <formula>$P757:$P1334="EXPIRADO"</formula>
    </cfRule>
    <cfRule type="expression" dxfId="887" priority="230693">
      <formula>$P165:$P778="INFERIOR A 30 DIAS"</formula>
    </cfRule>
  </conditionalFormatting>
  <conditionalFormatting sqref="AJ760:AN760 AO811 AO816:AO817">
    <cfRule type="expression" dxfId="886" priority="230694">
      <formula>$P760:$P1337="EXPIRADO"</formula>
    </cfRule>
    <cfRule type="expression" dxfId="885" priority="230695">
      <formula>$P168:$P778="INFERIOR A 30 DIAS"</formula>
    </cfRule>
  </conditionalFormatting>
  <conditionalFormatting sqref="AO758">
    <cfRule type="expression" dxfId="884" priority="230700">
      <formula>$P758:$P1335="EXPIRADO"</formula>
    </cfRule>
    <cfRule type="expression" dxfId="883" priority="230701">
      <formula>$P166:$P778="INFERIOR A 30 DIAS"</formula>
    </cfRule>
  </conditionalFormatting>
  <conditionalFormatting sqref="AJ759:AN759">
    <cfRule type="expression" dxfId="882" priority="230702">
      <formula>$P759:$P1336="EXPIRADO"</formula>
    </cfRule>
    <cfRule type="expression" dxfId="881" priority="230703">
      <formula>$P167:$P778="INFERIOR A 30 DIAS"</formula>
    </cfRule>
  </conditionalFormatting>
  <conditionalFormatting sqref="AJ761:AN761">
    <cfRule type="expression" dxfId="880" priority="230704">
      <formula>$P761:$P1338="EXPIRADO"</formula>
    </cfRule>
    <cfRule type="expression" dxfId="879" priority="230705">
      <formula>$P169:$P778="INFERIOR A 30 DIAS"</formula>
    </cfRule>
  </conditionalFormatting>
  <conditionalFormatting sqref="F548:F549">
    <cfRule type="expression" dxfId="878" priority="230706">
      <formula>$P548:$P1130="EXPIRADO"</formula>
    </cfRule>
    <cfRule type="expression" dxfId="877" priority="230707">
      <formula>$P779:$P1048576="INFERIOR A 30 DIAS"</formula>
    </cfRule>
  </conditionalFormatting>
  <conditionalFormatting sqref="AO291">
    <cfRule type="expression" dxfId="876" priority="230708">
      <formula>$P291:$P874="EXPIRADO"</formula>
    </cfRule>
    <cfRule type="expression" dxfId="875" priority="230709">
      <formula>$P698:$P1047857="INFERIOR A 30 DIAS"</formula>
    </cfRule>
  </conditionalFormatting>
  <conditionalFormatting sqref="AO246">
    <cfRule type="expression" dxfId="874" priority="230710">
      <formula>$P246:$P820="EXPIRADO"</formula>
    </cfRule>
    <cfRule type="expression" dxfId="873" priority="230711">
      <formula>$P653:$P1047812="INFERIOR A 30 DIAS"</formula>
    </cfRule>
  </conditionalFormatting>
  <conditionalFormatting sqref="A779:I781">
    <cfRule type="expression" dxfId="872" priority="230712">
      <formula>$P779:$P1783="INFERIOR A 60 DIAS"</formula>
    </cfRule>
    <cfRule type="expression" dxfId="871" priority="230713">
      <formula>$P779:$P1783="INFERIOR A 90 DIAS"</formula>
    </cfRule>
    <cfRule type="expression" dxfId="870" priority="230714">
      <formula>$P779:$P1775="EXPIRADO"</formula>
    </cfRule>
    <cfRule type="expression" dxfId="869" priority="230715">
      <formula>$P779:$P1783="INFERIOR A 30 DIAS"</formula>
    </cfRule>
  </conditionalFormatting>
  <conditionalFormatting sqref="A779:I781">
    <cfRule type="expression" dxfId="868" priority="230716">
      <formula>$P779:$P1783="EXPIRADO"</formula>
    </cfRule>
    <cfRule type="expression" dxfId="867" priority="230717">
      <formula>$P187:$P1185="INFERIOR A 30 DIAS"</formula>
    </cfRule>
  </conditionalFormatting>
  <conditionalFormatting sqref="E719 G719:S719 AB719:AF719 A719:C719 AP719:AR719 Y719:Z719 U719:V719 AH719:AI719">
    <cfRule type="expression" dxfId="866" priority="230718">
      <formula>$P719:$P1294="EXPIRADO"</formula>
    </cfRule>
    <cfRule type="expression" dxfId="865" priority="230719">
      <formula>$P126:$P778="INFERIOR A 30 DIAS"</formula>
    </cfRule>
  </conditionalFormatting>
  <conditionalFormatting sqref="E718 G718:S718 AB718:AF718 A718:C718 AP718:AR718 Y718:Z718 U718:V718 AH718:AI718">
    <cfRule type="expression" dxfId="864" priority="230734">
      <formula>$P718:$P1293="EXPIRADO"</formula>
    </cfRule>
    <cfRule type="expression" dxfId="863" priority="230735">
      <formula>$P125:$P778="INFERIOR A 30 DIAS"</formula>
    </cfRule>
  </conditionalFormatting>
  <conditionalFormatting sqref="E720:F720 A720:C720 J720:S720 Y720:AF720 AP720:AR720 AH720:AI720">
    <cfRule type="expression" dxfId="862" priority="230750">
      <formula>$P720:$P1295="EXPIRADO"</formula>
    </cfRule>
    <cfRule type="expression" dxfId="861" priority="230751">
      <formula>$P127:$P778="INFERIOR A 30 DIAS"</formula>
    </cfRule>
  </conditionalFormatting>
  <conditionalFormatting sqref="A721:S721 V721 AK721:AN721 AP721:AR721 Y721:AF721 AH721:AI721">
    <cfRule type="expression" dxfId="860" priority="230762">
      <formula>$P721:$P1296="EXPIRADO"</formula>
    </cfRule>
    <cfRule type="expression" dxfId="859" priority="230763">
      <formula>$P128:$P778="INFERIOR A 30 DIAS"</formula>
    </cfRule>
  </conditionalFormatting>
  <conditionalFormatting sqref="A722:E722 G722:S722 AP722:AR722 Y722:AF722 U722:V722 AH722:AI722">
    <cfRule type="expression" dxfId="858" priority="230774">
      <formula>$P722:$P1297="EXPIRADO"</formula>
    </cfRule>
    <cfRule type="expression" dxfId="857" priority="230775">
      <formula>$P129:$P778="INFERIOR A 30 DIAS"</formula>
    </cfRule>
  </conditionalFormatting>
  <conditionalFormatting sqref="A723:F723 J723:S723 AP723:AR723 V723 Y723:AF723 AH723:AI723">
    <cfRule type="expression" dxfId="856" priority="230786">
      <formula>$P723:$P1298="EXPIRADO"</formula>
    </cfRule>
    <cfRule type="expression" dxfId="855" priority="230787">
      <formula>$P130:$P778="INFERIOR A 30 DIAS"</formula>
    </cfRule>
  </conditionalFormatting>
  <conditionalFormatting sqref="A725:E725 Y725:AF725 G725:S725 AP725:AR725 U725 AH725:AI725">
    <cfRule type="expression" dxfId="854" priority="230798">
      <formula>$P725:$P1300="EXPIRADO"</formula>
    </cfRule>
    <cfRule type="expression" dxfId="853" priority="230799">
      <formula>$P132:$P778="INFERIOR A 30 DIAS"</formula>
    </cfRule>
  </conditionalFormatting>
  <conditionalFormatting sqref="A724:S724 AP724:AR724 Y724:AF724 U724:V724 AH724:AL724">
    <cfRule type="expression" dxfId="852" priority="230810">
      <formula>$P724:$P1299="EXPIRADO"</formula>
    </cfRule>
    <cfRule type="expression" dxfId="851" priority="230811">
      <formula>$P131:$P778="INFERIOR A 30 DIAS"</formula>
    </cfRule>
  </conditionalFormatting>
  <conditionalFormatting sqref="A726:C726 E726:S726 AP726:AR726 Y726:AF726 U726:V726 AH726:AN726">
    <cfRule type="expression" dxfId="850" priority="230820">
      <formula>$P726:$P1301="EXPIRADO"</formula>
    </cfRule>
    <cfRule type="expression" dxfId="849" priority="230821">
      <formula>$P133:$P778="INFERIOR A 30 DIAS"</formula>
    </cfRule>
  </conditionalFormatting>
  <conditionalFormatting sqref="A727:S727 AP727:AR727 Y727:AF727 U727:V727 AH727:AN727">
    <cfRule type="expression" dxfId="848" priority="230832">
      <formula>$P727:$P1302="EXPIRADO"</formula>
    </cfRule>
    <cfRule type="expression" dxfId="847" priority="230833">
      <formula>$P134:$P778="INFERIOR A 30 DIAS"</formula>
    </cfRule>
  </conditionalFormatting>
  <conditionalFormatting sqref="A728:E728 G728:S728 AP728:AR728 Y728:AF728 U728:V728 AH728:AN728">
    <cfRule type="expression" dxfId="846" priority="230842">
      <formula>$P728:$P1303="EXPIRADO"</formula>
    </cfRule>
    <cfRule type="expression" dxfId="845" priority="230843">
      <formula>$P135:$P778="INFERIOR A 30 DIAS"</formula>
    </cfRule>
  </conditionalFormatting>
  <conditionalFormatting sqref="A686:S686 Y686:AF686 U686:V686 AH686:AR686">
    <cfRule type="expression" dxfId="844" priority="230854">
      <formula>$P686:$P1268="EXPIRADO"</formula>
    </cfRule>
    <cfRule type="expression" dxfId="843" priority="230855">
      <formula>$P100:$P778="INFERIOR A 30 DIAS"</formula>
    </cfRule>
  </conditionalFormatting>
  <conditionalFormatting sqref="A683:S683 Y683:AF683 U683:V683 AH683:AR683">
    <cfRule type="expression" dxfId="842" priority="230862">
      <formula>$P683:$P1265="EXPIRADO"</formula>
    </cfRule>
    <cfRule type="expression" dxfId="841" priority="230863">
      <formula>$P97:$P778="INFERIOR A 30 DIAS"</formula>
    </cfRule>
  </conditionalFormatting>
  <conditionalFormatting sqref="A684:S684 Y684:AF684 U684:V684 AH684:AR684">
    <cfRule type="expression" dxfId="840" priority="230870">
      <formula>$P684:$P1266="EXPIRADO"</formula>
    </cfRule>
    <cfRule type="expression" dxfId="839" priority="230871">
      <formula>$P98:$P778="INFERIOR A 30 DIAS"</formula>
    </cfRule>
  </conditionalFormatting>
  <conditionalFormatting sqref="A685:S685 Y685:AF685 U685:V685 AH685:AR685">
    <cfRule type="expression" dxfId="838" priority="230878">
      <formula>$P685:$P1267="EXPIRADO"</formula>
    </cfRule>
    <cfRule type="expression" dxfId="837" priority="230879">
      <formula>$P99:$P778="INFERIOR A 30 DIAS"</formula>
    </cfRule>
  </conditionalFormatting>
  <conditionalFormatting sqref="A689 AO689 H689 AA689 S689">
    <cfRule type="expression" dxfId="836" priority="230886">
      <formula>$P689:$P1271="EXPIRADO"</formula>
    </cfRule>
    <cfRule type="expression" dxfId="835" priority="230887">
      <formula>$P103:$P778="INFERIOR A 30 DIAS"</formula>
    </cfRule>
  </conditionalFormatting>
  <conditionalFormatting sqref="A687 AO687 H687 AA687 S687">
    <cfRule type="expression" dxfId="834" priority="230896">
      <formula>$P687:$P1269="EXPIRADO"</formula>
    </cfRule>
    <cfRule type="expression" dxfId="833" priority="230897">
      <formula>$P101:$P778="INFERIOR A 30 DIAS"</formula>
    </cfRule>
  </conditionalFormatting>
  <conditionalFormatting sqref="A688 AO688 H688 AA688 S688">
    <cfRule type="expression" dxfId="832" priority="230906">
      <formula>$P688:$P1270="EXPIRADO"</formula>
    </cfRule>
    <cfRule type="expression" dxfId="831" priority="230907">
      <formula>$P102:$P778="INFERIOR A 30 DIAS"</formula>
    </cfRule>
  </conditionalFormatting>
  <conditionalFormatting sqref="AO717 H717 AA717 S717">
    <cfRule type="expression" dxfId="830" priority="230916">
      <formula>$P717:$P1299="EXPIRADO"</formula>
    </cfRule>
    <cfRule type="expression" dxfId="829" priority="230917">
      <formula>$P131:$P778="INFERIOR A 30 DIAS"</formula>
    </cfRule>
  </conditionalFormatting>
  <conditionalFormatting sqref="AO690 H690 AA690 S690">
    <cfRule type="expression" dxfId="828" priority="230924">
      <formula>$P690:$P1272="EXPIRADO"</formula>
    </cfRule>
    <cfRule type="expression" dxfId="827" priority="230925">
      <formula>$P104:$P778="INFERIOR A 30 DIAS"</formula>
    </cfRule>
  </conditionalFormatting>
  <conditionalFormatting sqref="AO691 H691 AA691 S691">
    <cfRule type="expression" dxfId="826" priority="230932">
      <formula>$P691:$P1273="EXPIRADO"</formula>
    </cfRule>
    <cfRule type="expression" dxfId="825" priority="230933">
      <formula>$P105:$P778="INFERIOR A 30 DIAS"</formula>
    </cfRule>
  </conditionalFormatting>
  <conditionalFormatting sqref="AO692 H692 AA692 S692">
    <cfRule type="expression" dxfId="824" priority="230940">
      <formula>$P692:$P1274="EXPIRADO"</formula>
    </cfRule>
    <cfRule type="expression" dxfId="823" priority="230941">
      <formula>$P106:$P778="INFERIOR A 30 DIAS"</formula>
    </cfRule>
  </conditionalFormatting>
  <conditionalFormatting sqref="AO693 H693 AA693 S693">
    <cfRule type="expression" dxfId="822" priority="230948">
      <formula>$P693:$P1275="EXPIRADO"</formula>
    </cfRule>
    <cfRule type="expression" dxfId="821" priority="230949">
      <formula>$P107:$P778="INFERIOR A 30 DIAS"</formula>
    </cfRule>
  </conditionalFormatting>
  <conditionalFormatting sqref="AO694 H694 AA694 S694">
    <cfRule type="expression" dxfId="820" priority="230956">
      <formula>$P694:$P1276="EXPIRADO"</formula>
    </cfRule>
    <cfRule type="expression" dxfId="819" priority="230957">
      <formula>$P108:$P778="INFERIOR A 30 DIAS"</formula>
    </cfRule>
  </conditionalFormatting>
  <conditionalFormatting sqref="AO695 H695 AA695 S695">
    <cfRule type="expression" dxfId="818" priority="230964">
      <formula>$P695:$P1277="EXPIRADO"</formula>
    </cfRule>
    <cfRule type="expression" dxfId="817" priority="230965">
      <formula>$P109:$P778="INFERIOR A 30 DIAS"</formula>
    </cfRule>
  </conditionalFormatting>
  <conditionalFormatting sqref="AO696 H696 AA696 S696">
    <cfRule type="expression" dxfId="816" priority="230972">
      <formula>$P696:$P1278="EXPIRADO"</formula>
    </cfRule>
    <cfRule type="expression" dxfId="815" priority="230973">
      <formula>$P110:$P778="INFERIOR A 30 DIAS"</formula>
    </cfRule>
  </conditionalFormatting>
  <conditionalFormatting sqref="AO697 H697 AA697 S697">
    <cfRule type="expression" dxfId="814" priority="230980">
      <formula>$P697:$P1279="EXPIRADO"</formula>
    </cfRule>
    <cfRule type="expression" dxfId="813" priority="230981">
      <formula>$P111:$P778="INFERIOR A 30 DIAS"</formula>
    </cfRule>
  </conditionalFormatting>
  <conditionalFormatting sqref="AO698 H698 AA698 S698">
    <cfRule type="expression" dxfId="812" priority="230988">
      <formula>$P698:$P1280="EXPIRADO"</formula>
    </cfRule>
    <cfRule type="expression" dxfId="811" priority="230989">
      <formula>$P112:$P778="INFERIOR A 30 DIAS"</formula>
    </cfRule>
  </conditionalFormatting>
  <conditionalFormatting sqref="AO699 H699 AA699 S699">
    <cfRule type="expression" dxfId="810" priority="230996">
      <formula>$P699:$P1281="EXPIRADO"</formula>
    </cfRule>
    <cfRule type="expression" dxfId="809" priority="230997">
      <formula>$P113:$P778="INFERIOR A 30 DIAS"</formula>
    </cfRule>
  </conditionalFormatting>
  <conditionalFormatting sqref="AO700 H700 AA700 S700">
    <cfRule type="expression" dxfId="808" priority="231004">
      <formula>$P700:$P1282="EXPIRADO"</formula>
    </cfRule>
    <cfRule type="expression" dxfId="807" priority="231005">
      <formula>$P114:$P778="INFERIOR A 30 DIAS"</formula>
    </cfRule>
  </conditionalFormatting>
  <conditionalFormatting sqref="AO701 H701 AA701 S701">
    <cfRule type="expression" dxfId="806" priority="231012">
      <formula>$P701:$P1283="EXPIRADO"</formula>
    </cfRule>
    <cfRule type="expression" dxfId="805" priority="231013">
      <formula>$P115:$P778="INFERIOR A 30 DIAS"</formula>
    </cfRule>
  </conditionalFormatting>
  <conditionalFormatting sqref="AO702 H702 AA702 S702">
    <cfRule type="expression" dxfId="804" priority="231020">
      <formula>$P702:$P1284="EXPIRADO"</formula>
    </cfRule>
    <cfRule type="expression" dxfId="803" priority="231021">
      <formula>$P116:$P778="INFERIOR A 30 DIAS"</formula>
    </cfRule>
  </conditionalFormatting>
  <conditionalFormatting sqref="AO703 H703 AA703 S703">
    <cfRule type="expression" dxfId="802" priority="231028">
      <formula>$P703:$P1285="EXPIRADO"</formula>
    </cfRule>
    <cfRule type="expression" dxfId="801" priority="231029">
      <formula>$P117:$P778="INFERIOR A 30 DIAS"</formula>
    </cfRule>
  </conditionalFormatting>
  <conditionalFormatting sqref="AO704 H704 AA704 S704">
    <cfRule type="expression" dxfId="800" priority="231036">
      <formula>$P704:$P1286="EXPIRADO"</formula>
    </cfRule>
    <cfRule type="expression" dxfId="799" priority="231037">
      <formula>$P118:$P778="INFERIOR A 30 DIAS"</formula>
    </cfRule>
  </conditionalFormatting>
  <conditionalFormatting sqref="AO705 H705 AA705 S705">
    <cfRule type="expression" dxfId="798" priority="231044">
      <formula>$P705:$P1287="EXPIRADO"</formula>
    </cfRule>
    <cfRule type="expression" dxfId="797" priority="231045">
      <formula>$P119:$P778="INFERIOR A 30 DIAS"</formula>
    </cfRule>
  </conditionalFormatting>
  <conditionalFormatting sqref="AO706 H706 AA706 S706">
    <cfRule type="expression" dxfId="796" priority="231052">
      <formula>$P706:$P1288="EXPIRADO"</formula>
    </cfRule>
    <cfRule type="expression" dxfId="795" priority="231053">
      <formula>$P120:$P778="INFERIOR A 30 DIAS"</formula>
    </cfRule>
  </conditionalFormatting>
  <conditionalFormatting sqref="AO707 H707 AA707 S707">
    <cfRule type="expression" dxfId="794" priority="231060">
      <formula>$P707:$P1289="EXPIRADO"</formula>
    </cfRule>
    <cfRule type="expression" dxfId="793" priority="231061">
      <formula>$P121:$P778="INFERIOR A 30 DIAS"</formula>
    </cfRule>
  </conditionalFormatting>
  <conditionalFormatting sqref="AO708 H708 AA708 S708">
    <cfRule type="expression" dxfId="792" priority="231068">
      <formula>$P708:$P1290="EXPIRADO"</formula>
    </cfRule>
    <cfRule type="expression" dxfId="791" priority="231069">
      <formula>$P122:$P778="INFERIOR A 30 DIAS"</formula>
    </cfRule>
  </conditionalFormatting>
  <conditionalFormatting sqref="AO709 H709 AA709 S709">
    <cfRule type="expression" dxfId="790" priority="231076">
      <formula>$P709:$P1291="EXPIRADO"</formula>
    </cfRule>
    <cfRule type="expression" dxfId="789" priority="231077">
      <formula>$P123:$P778="INFERIOR A 30 DIAS"</formula>
    </cfRule>
  </conditionalFormatting>
  <conditionalFormatting sqref="AO710 H710 AA710 S710">
    <cfRule type="expression" dxfId="788" priority="231084">
      <formula>$P710:$P1292="EXPIRADO"</formula>
    </cfRule>
    <cfRule type="expression" dxfId="787" priority="231085">
      <formula>$P124:$P778="INFERIOR A 30 DIAS"</formula>
    </cfRule>
  </conditionalFormatting>
  <conditionalFormatting sqref="AO711 H711 AA711 S711">
    <cfRule type="expression" dxfId="786" priority="231092">
      <formula>$P711:$P1293="EXPIRADO"</formula>
    </cfRule>
    <cfRule type="expression" dxfId="785" priority="231093">
      <formula>$P125:$P778="INFERIOR A 30 DIAS"</formula>
    </cfRule>
  </conditionalFormatting>
  <conditionalFormatting sqref="AO712 H712 AA712 S712">
    <cfRule type="expression" dxfId="784" priority="231100">
      <formula>$P712:$P1294="EXPIRADO"</formula>
    </cfRule>
    <cfRule type="expression" dxfId="783" priority="231101">
      <formula>$P126:$P778="INFERIOR A 30 DIAS"</formula>
    </cfRule>
  </conditionalFormatting>
  <conditionalFormatting sqref="AO713 H713 AA713 S713">
    <cfRule type="expression" dxfId="782" priority="231108">
      <formula>$P713:$P1295="EXPIRADO"</formula>
    </cfRule>
    <cfRule type="expression" dxfId="781" priority="231109">
      <formula>$P127:$P778="INFERIOR A 30 DIAS"</formula>
    </cfRule>
  </conditionalFormatting>
  <conditionalFormatting sqref="AO714 H714 AA714 S714">
    <cfRule type="expression" dxfId="780" priority="231116">
      <formula>$P714:$P1296="EXPIRADO"</formula>
    </cfRule>
    <cfRule type="expression" dxfId="779" priority="231117">
      <formula>$P128:$P778="INFERIOR A 30 DIAS"</formula>
    </cfRule>
  </conditionalFormatting>
  <conditionalFormatting sqref="AO715 H715 AA715 S715">
    <cfRule type="expression" dxfId="778" priority="231124">
      <formula>$P715:$P1297="EXPIRADO"</formula>
    </cfRule>
    <cfRule type="expression" dxfId="777" priority="231125">
      <formula>$P129:$P778="INFERIOR A 30 DIAS"</formula>
    </cfRule>
  </conditionalFormatting>
  <conditionalFormatting sqref="AO716 H716 AA716 S716">
    <cfRule type="expression" dxfId="776" priority="231132">
      <formula>$P716:$P1298="EXPIRADO"</formula>
    </cfRule>
    <cfRule type="expression" dxfId="775" priority="231133">
      <formula>$P130:$P778="INFERIOR A 30 DIAS"</formula>
    </cfRule>
  </conditionalFormatting>
  <conditionalFormatting sqref="AA719 F719 AJ719 AL719:AO719">
    <cfRule type="expression" dxfId="774" priority="231140">
      <formula>$P719:$P1301="EXPIRADO"</formula>
    </cfRule>
    <cfRule type="expression" dxfId="773" priority="231141">
      <formula>$P133:$P778="INFERIOR A 30 DIAS"</formula>
    </cfRule>
  </conditionalFormatting>
  <conditionalFormatting sqref="AA718 F718 AJ718 AL718:AO718">
    <cfRule type="expression" dxfId="772" priority="231148">
      <formula>$P718:$P1300="EXPIRADO"</formula>
    </cfRule>
    <cfRule type="expression" dxfId="771" priority="231149">
      <formula>$P132:$P778="INFERIOR A 30 DIAS"</formula>
    </cfRule>
  </conditionalFormatting>
  <conditionalFormatting sqref="G720:I720 U720 AJ720:AN720">
    <cfRule type="expression" dxfId="770" priority="231156">
      <formula>$P720:$P1302="EXPIRADO"</formula>
    </cfRule>
    <cfRule type="expression" dxfId="769" priority="231157">
      <formula>$P134:$P778="INFERIOR A 30 DIAS"</formula>
    </cfRule>
  </conditionalFormatting>
  <conditionalFormatting sqref="U721 AO721 AJ721">
    <cfRule type="expression" dxfId="768" priority="231162">
      <formula>$P721:$P1303="EXPIRADO"</formula>
    </cfRule>
    <cfRule type="expression" dxfId="767" priority="231163">
      <formula>$P135:$P778="INFERIOR A 30 DIAS"</formula>
    </cfRule>
  </conditionalFormatting>
  <conditionalFormatting sqref="AP717:AR717 A717:G717 AB717:AF717 I717:R717 U717:V717 Y717:Z717 AH717:AN717">
    <cfRule type="expression" dxfId="766" priority="231168">
      <formula>$P717:$P1290="EXPIRADO"</formula>
    </cfRule>
    <cfRule type="expression" dxfId="765" priority="231169">
      <formula>$P122:$P778="INFERIOR A 30 DIAS"</formula>
    </cfRule>
  </conditionalFormatting>
  <conditionalFormatting sqref="AP692:AR692 A692:G692 AB692:AF692 I692:R692 U692:V692 Y692:Z692 AH692:AN692">
    <cfRule type="expression" dxfId="764" priority="231182">
      <formula>$P692:$P1265="EXPIRADO"</formula>
    </cfRule>
    <cfRule type="expression" dxfId="763" priority="231183">
      <formula>$P97:$P778="INFERIOR A 30 DIAS"</formula>
    </cfRule>
  </conditionalFormatting>
  <conditionalFormatting sqref="AP693:AR693 A693:G693 AB693:AF693 I693:R693 U693:V693 AH691:AH692 Y693:Z693 AH693:AN693">
    <cfRule type="expression" dxfId="762" priority="231196">
      <formula>$P691:$P1264="EXPIRADO"</formula>
    </cfRule>
    <cfRule type="expression" dxfId="761" priority="231197">
      <formula>$P96:$P776="INFERIOR A 30 DIAS"</formula>
    </cfRule>
  </conditionalFormatting>
  <conditionalFormatting sqref="AP694:AR694 A694:G694 AB694:AF694 I694:R694 U694:V694 Y694:Z694 AH694:AN694">
    <cfRule type="expression" dxfId="760" priority="231212">
      <formula>$P694:$P1267="EXPIRADO"</formula>
    </cfRule>
    <cfRule type="expression" dxfId="759" priority="231213">
      <formula>$P99:$P778="INFERIOR A 30 DIAS"</formula>
    </cfRule>
  </conditionalFormatting>
  <conditionalFormatting sqref="AP695:AR695 A695:G695 AB695:AF695 I695:R695 U695:V695 Y695:Z695 AH695:AN695">
    <cfRule type="expression" dxfId="758" priority="231226">
      <formula>$P695:$P1268="EXPIRADO"</formula>
    </cfRule>
    <cfRule type="expression" dxfId="757" priority="231227">
      <formula>$P100:$P778="INFERIOR A 30 DIAS"</formula>
    </cfRule>
  </conditionalFormatting>
  <conditionalFormatting sqref="AP696:AR696 A696:G696 AB696:AF696 I696:R696 U696:V696 Y696:Z696 AH696:AN696">
    <cfRule type="expression" dxfId="756" priority="231240">
      <formula>$P696:$P1269="EXPIRADO"</formula>
    </cfRule>
    <cfRule type="expression" dxfId="755" priority="231241">
      <formula>$P101:$P778="INFERIOR A 30 DIAS"</formula>
    </cfRule>
  </conditionalFormatting>
  <conditionalFormatting sqref="AP697:AR697 A697:G697 AB697:AF697 I697:R697 U697:V697 Y697:Z697 AH697:AN697">
    <cfRule type="expression" dxfId="754" priority="231254">
      <formula>$P697:$P1270="EXPIRADO"</formula>
    </cfRule>
    <cfRule type="expression" dxfId="753" priority="231255">
      <formula>$P102:$P778="INFERIOR A 30 DIAS"</formula>
    </cfRule>
  </conditionalFormatting>
  <conditionalFormatting sqref="AP698:AR698 A698:G698 AB698:AF698 I698:R698 U698:V698 Y698:Z698 AH698:AN698">
    <cfRule type="expression" dxfId="752" priority="231268">
      <formula>$P698:$P1271="EXPIRADO"</formula>
    </cfRule>
    <cfRule type="expression" dxfId="751" priority="231269">
      <formula>$P103:$P778="INFERIOR A 30 DIAS"</formula>
    </cfRule>
  </conditionalFormatting>
  <conditionalFormatting sqref="AP699:AR699 A699:G699 AB699:AF699 I699:R699 U699:V699 Y699:Z699 AH699:AN699">
    <cfRule type="expression" dxfId="750" priority="231282">
      <formula>$P699:$P1272="EXPIRADO"</formula>
    </cfRule>
    <cfRule type="expression" dxfId="749" priority="231283">
      <formula>$P104:$P778="INFERIOR A 30 DIAS"</formula>
    </cfRule>
  </conditionalFormatting>
  <conditionalFormatting sqref="AP700:AR700 A700:G700 AB700:AF700 I700:R700 U700:V700 Y700:Z700 AH700:AN700">
    <cfRule type="expression" dxfId="748" priority="231296">
      <formula>$P700:$P1273="EXPIRADO"</formula>
    </cfRule>
    <cfRule type="expression" dxfId="747" priority="231297">
      <formula>$P105:$P778="INFERIOR A 30 DIAS"</formula>
    </cfRule>
  </conditionalFormatting>
  <conditionalFormatting sqref="AP701:AR701 A701:G701 AB701:AF701 I701:R701 U701:V701 Y701:Z701 AH701:AN701">
    <cfRule type="expression" dxfId="746" priority="231310">
      <formula>$P701:$P1274="EXPIRADO"</formula>
    </cfRule>
    <cfRule type="expression" dxfId="745" priority="231311">
      <formula>$P106:$P778="INFERIOR A 30 DIAS"</formula>
    </cfRule>
  </conditionalFormatting>
  <conditionalFormatting sqref="AP702:AR702 A702:G702 AB702:AF702 I702:R702 U702:V702 Y702:Z702 AH702:AN702">
    <cfRule type="expression" dxfId="744" priority="231324">
      <formula>$P702:$P1275="EXPIRADO"</formula>
    </cfRule>
    <cfRule type="expression" dxfId="743" priority="231325">
      <formula>$P107:$P778="INFERIOR A 30 DIAS"</formula>
    </cfRule>
  </conditionalFormatting>
  <conditionalFormatting sqref="AP703:AR703 A703:G703 AB703:AF703 I703:R703 U703:V703 Y703:Z703 AH703:AN703">
    <cfRule type="expression" dxfId="742" priority="231338">
      <formula>$P703:$P1276="EXPIRADO"</formula>
    </cfRule>
    <cfRule type="expression" dxfId="741" priority="231339">
      <formula>$P108:$P778="INFERIOR A 30 DIAS"</formula>
    </cfRule>
  </conditionalFormatting>
  <conditionalFormatting sqref="AP704:AR704 A704:G704 AB704:AF704 I704:R704 U704:V704 Y704:Z704 AH704:AN704">
    <cfRule type="expression" dxfId="740" priority="231352">
      <formula>$P704:$P1277="EXPIRADO"</formula>
    </cfRule>
    <cfRule type="expression" dxfId="739" priority="231353">
      <formula>$P109:$P778="INFERIOR A 30 DIAS"</formula>
    </cfRule>
  </conditionalFormatting>
  <conditionalFormatting sqref="AP705:AR705 A705:G705 AB705:AF705 I705:R705 U705:V705 Y705:Z705 AH705:AN705">
    <cfRule type="expression" dxfId="738" priority="231366">
      <formula>$P705:$P1278="EXPIRADO"</formula>
    </cfRule>
    <cfRule type="expression" dxfId="737" priority="231367">
      <formula>$P110:$P778="INFERIOR A 30 DIAS"</formula>
    </cfRule>
  </conditionalFormatting>
  <conditionalFormatting sqref="AP706:AR706 A706:G706 AB706:AF706 I706:R706 V706 Y706:Z706 AH706:AN706">
    <cfRule type="expression" dxfId="736" priority="231380">
      <formula>$P706:$P1279="EXPIRADO"</formula>
    </cfRule>
    <cfRule type="expression" dxfId="735" priority="231381">
      <formula>$P111:$P778="INFERIOR A 30 DIAS"</formula>
    </cfRule>
  </conditionalFormatting>
  <conditionalFormatting sqref="AP707:AR707 A707:G707 AB707:AF707 I707:R707 U707:V707 Y707:Z707 AH707:AN707">
    <cfRule type="expression" dxfId="734" priority="231394">
      <formula>$P707:$P1280="EXPIRADO"</formula>
    </cfRule>
    <cfRule type="expression" dxfId="733" priority="231395">
      <formula>$P112:$P778="INFERIOR A 30 DIAS"</formula>
    </cfRule>
  </conditionalFormatting>
  <conditionalFormatting sqref="AP708:AR708 A708:G708 AB708:AF708 I708:R708 U708:V708 Y708:Z708 AH708:AN708">
    <cfRule type="expression" dxfId="732" priority="231408">
      <formula>$P708:$P1281="EXPIRADO"</formula>
    </cfRule>
    <cfRule type="expression" dxfId="731" priority="231409">
      <formula>$P113:$P778="INFERIOR A 30 DIAS"</formula>
    </cfRule>
  </conditionalFormatting>
  <conditionalFormatting sqref="AP709:AR709 A709:G709 AB709:AF709 I709:R709 U709:V709 Y709:Z709 AH709:AN709">
    <cfRule type="expression" dxfId="730" priority="231422">
      <formula>$P709:$P1282="EXPIRADO"</formula>
    </cfRule>
    <cfRule type="expression" dxfId="729" priority="231423">
      <formula>$P114:$P778="INFERIOR A 30 DIAS"</formula>
    </cfRule>
  </conditionalFormatting>
  <conditionalFormatting sqref="AP710:AR710 A710:G710 AB710:AF710 I710:R710 U710:V710 Y710:Z710 AH710:AN710">
    <cfRule type="expression" dxfId="728" priority="231436">
      <formula>$P710:$P1283="EXPIRADO"</formula>
    </cfRule>
    <cfRule type="expression" dxfId="727" priority="231437">
      <formula>$P115:$P778="INFERIOR A 30 DIAS"</formula>
    </cfRule>
  </conditionalFormatting>
  <conditionalFormatting sqref="AP711:AR711 A711:G711 AB711:AF711 I711:R711 V711 Y711:Z711 AH711:AN711">
    <cfRule type="expression" dxfId="726" priority="231450">
      <formula>$P711:$P1284="EXPIRADO"</formula>
    </cfRule>
    <cfRule type="expression" dxfId="725" priority="231451">
      <formula>$P116:$P778="INFERIOR A 30 DIAS"</formula>
    </cfRule>
  </conditionalFormatting>
  <conditionalFormatting sqref="AP712:AR712 A712:G712 AB712:AF712 I712:R712 V712 AH713:AH715 Y712:Z712 AH712:AN712">
    <cfRule type="expression" dxfId="724" priority="231464">
      <formula>$P712:$P1285="EXPIRADO"</formula>
    </cfRule>
    <cfRule type="expression" dxfId="723" priority="231465">
      <formula>$P117:$P778="INFERIOR A 30 DIAS"</formula>
    </cfRule>
  </conditionalFormatting>
  <conditionalFormatting sqref="AP713:AR713 A713:G713 AB713:AF713 I713:R713 U713:V713 Y713:Z713 AH713:AN713">
    <cfRule type="expression" dxfId="722" priority="231480">
      <formula>$P713:$P1286="EXPIRADO"</formula>
    </cfRule>
    <cfRule type="expression" dxfId="721" priority="231481">
      <formula>$P118:$P778="INFERIOR A 30 DIAS"</formula>
    </cfRule>
  </conditionalFormatting>
  <conditionalFormatting sqref="AP714:AR714 A714:G714 AB714:AF714 I714:R714 U714:V714 Y714:Z714 AH714:AN714">
    <cfRule type="expression" dxfId="720" priority="231494">
      <formula>$P714:$P1287="EXPIRADO"</formula>
    </cfRule>
    <cfRule type="expression" dxfId="719" priority="231495">
      <formula>$P119:$P778="INFERIOR A 30 DIAS"</formula>
    </cfRule>
  </conditionalFormatting>
  <conditionalFormatting sqref="AP715:AR715 A715:G715 AB715:AF715 I715:R715 U715:V715 Y715:Z715 AH715:AN715">
    <cfRule type="expression" dxfId="718" priority="231508">
      <formula>$P715:$P1288="EXPIRADO"</formula>
    </cfRule>
    <cfRule type="expression" dxfId="717" priority="231509">
      <formula>$P120:$P778="INFERIOR A 30 DIAS"</formula>
    </cfRule>
  </conditionalFormatting>
  <conditionalFormatting sqref="AP716:AR716 A716:G716 AB716:AF716 I716:R716 U716:V716 Y716:Z716 AH716:AN716">
    <cfRule type="expression" dxfId="716" priority="231522">
      <formula>$P716:$P1289="EXPIRADO"</formula>
    </cfRule>
    <cfRule type="expression" dxfId="715" priority="231523">
      <formula>$P121:$P778="INFERIOR A 30 DIAS"</formula>
    </cfRule>
  </conditionalFormatting>
  <conditionalFormatting sqref="D718">
    <cfRule type="expression" dxfId="714" priority="231536">
      <formula>$P718:$P1291="EXPIRADO"</formula>
    </cfRule>
    <cfRule type="expression" dxfId="713" priority="231537">
      <formula>$P123:$P778="INFERIOR A 30 DIAS"</formula>
    </cfRule>
  </conditionalFormatting>
  <conditionalFormatting sqref="A659:F659 Y659:Z659 AP659:AR659 I659:R659 AD659:AF659 AL659:AN659 AH659:AJ659">
    <cfRule type="expression" dxfId="712" priority="231538">
      <formula>$P659:$P1241="EXPIRADO"</formula>
    </cfRule>
    <cfRule type="expression" dxfId="711" priority="231539">
      <formula>$P74:$P778="INFERIOR A 30 DIAS"</formula>
    </cfRule>
  </conditionalFormatting>
  <conditionalFormatting sqref="A658:F658 Y658:Z658 AP658:AR658 I658:R658 AD658:AF658 AL658:AN658 AH658:AJ658">
    <cfRule type="expression" dxfId="710" priority="231552">
      <formula>$P658:$P1240="EXPIRADO"</formula>
    </cfRule>
    <cfRule type="expression" dxfId="709" priority="231553">
      <formula>$P73:$P778="INFERIOR A 30 DIAS"</formula>
    </cfRule>
  </conditionalFormatting>
  <conditionalFormatting sqref="AL662:AQ662 A662:S662 V662 Y662:AF662 AH662:AJ662">
    <cfRule type="expression" dxfId="708" priority="231566">
      <formula>$P662:$P1244="EXPIRADO"</formula>
    </cfRule>
    <cfRule type="expression" dxfId="707" priority="231567">
      <formula>$P77:$P778="INFERIOR A 30 DIAS"</formula>
    </cfRule>
  </conditionalFormatting>
  <conditionalFormatting sqref="AL661:AQ661 A661:S661 V661 Y661:AF661 AH661:AJ661">
    <cfRule type="expression" dxfId="706" priority="231576">
      <formula>$P661:$P1243="EXPIRADO"</formula>
    </cfRule>
    <cfRule type="expression" dxfId="705" priority="231577">
      <formula>$P76:$P778="INFERIOR A 30 DIAS"</formula>
    </cfRule>
  </conditionalFormatting>
  <conditionalFormatting sqref="A675:S675 Y675:AF675 U675:V675 AH675:AR675">
    <cfRule type="expression" dxfId="704" priority="231586">
      <formula>$P675:$P1257="EXPIRADO"</formula>
    </cfRule>
    <cfRule type="expression" dxfId="703" priority="231587">
      <formula>$P90:$P778="INFERIOR A 30 DIAS"</formula>
    </cfRule>
  </conditionalFormatting>
  <conditionalFormatting sqref="A665:S665 AL665:AR665 Y665:AF665 U665:V665 AH665:AJ665">
    <cfRule type="expression" dxfId="702" priority="231594">
      <formula>$P665:$P1247="EXPIRADO"</formula>
    </cfRule>
    <cfRule type="expression" dxfId="701" priority="231595">
      <formula>$P80:$P778="INFERIOR A 30 DIAS"</formula>
    </cfRule>
  </conditionalFormatting>
  <conditionalFormatting sqref="A666:S666 AL666:AR666 Y666:AF666 U666:V666 AH666:AJ666">
    <cfRule type="expression" dxfId="700" priority="231604">
      <formula>$P666:$P1248="EXPIRADO"</formula>
    </cfRule>
    <cfRule type="expression" dxfId="699" priority="231605">
      <formula>$P81:$P778="INFERIOR A 30 DIAS"</formula>
    </cfRule>
  </conditionalFormatting>
  <conditionalFormatting sqref="A667:S667 AL667:AR667 Y667:AF667 U667:V667 AH667:AJ667">
    <cfRule type="expression" dxfId="698" priority="231614">
      <formula>$P667:$P1249="EXPIRADO"</formula>
    </cfRule>
    <cfRule type="expression" dxfId="697" priority="231615">
      <formula>$P82:$P778="INFERIOR A 30 DIAS"</formula>
    </cfRule>
  </conditionalFormatting>
  <conditionalFormatting sqref="A668:S668 AL668:AR668 Y668:AF668 U668:V668 AH668:AJ668">
    <cfRule type="expression" dxfId="696" priority="231624">
      <formula>$P668:$P1250="EXPIRADO"</formula>
    </cfRule>
    <cfRule type="expression" dxfId="695" priority="231625">
      <formula>$P83:$P778="INFERIOR A 30 DIAS"</formula>
    </cfRule>
  </conditionalFormatting>
  <conditionalFormatting sqref="A669:S669 AL669:AR669 Y669:AF669 U669:V669 AH669:AJ669">
    <cfRule type="expression" dxfId="694" priority="231634">
      <formula>$P669:$P1251="EXPIRADO"</formula>
    </cfRule>
    <cfRule type="expression" dxfId="693" priority="231635">
      <formula>$P84:$P778="INFERIOR A 30 DIAS"</formula>
    </cfRule>
  </conditionalFormatting>
  <conditionalFormatting sqref="A670:S670 AL670:AR670 Y670:AF670 U670:V670 AH670:AJ670">
    <cfRule type="expression" dxfId="692" priority="231644">
      <formula>$P670:$P1252="EXPIRADO"</formula>
    </cfRule>
    <cfRule type="expression" dxfId="691" priority="231645">
      <formula>$P85:$P778="INFERIOR A 30 DIAS"</formula>
    </cfRule>
  </conditionalFormatting>
  <conditionalFormatting sqref="A671:S671 AL671:AR671 Y671:AF671 U671:V671 AH671:AJ671">
    <cfRule type="expression" dxfId="690" priority="231654">
      <formula>$P671:$P1253="EXPIRADO"</formula>
    </cfRule>
    <cfRule type="expression" dxfId="689" priority="231655">
      <formula>$P86:$P778="INFERIOR A 30 DIAS"</formula>
    </cfRule>
  </conditionalFormatting>
  <conditionalFormatting sqref="A672:S672 AL672:AR672 Y672:AF672 U672:V672 AH672:AJ672">
    <cfRule type="expression" dxfId="688" priority="231664">
      <formula>$P672:$P1254="EXPIRADO"</formula>
    </cfRule>
    <cfRule type="expression" dxfId="687" priority="231665">
      <formula>$P87:$P778="INFERIOR A 30 DIAS"</formula>
    </cfRule>
  </conditionalFormatting>
  <conditionalFormatting sqref="A673:S673 Y673:AF673 U673:V673 AH673:AR673">
    <cfRule type="expression" dxfId="686" priority="231674">
      <formula>$P673:$P1255="EXPIRADO"</formula>
    </cfRule>
    <cfRule type="expression" dxfId="685" priority="231675">
      <formula>$P88:$P778="INFERIOR A 30 DIAS"</formula>
    </cfRule>
  </conditionalFormatting>
  <conditionalFormatting sqref="A674:S674 Y674:AF674 U674:V674 AH674:AR674">
    <cfRule type="expression" dxfId="684" priority="231682">
      <formula>$P674:$P1256="EXPIRADO"</formula>
    </cfRule>
    <cfRule type="expression" dxfId="683" priority="231683">
      <formula>$P89:$P778="INFERIOR A 30 DIAS"</formula>
    </cfRule>
  </conditionalFormatting>
  <conditionalFormatting sqref="AP664:AR664 A664:S664 Y664:AF664 U664:V664 AH664:AN664">
    <cfRule type="expression" dxfId="682" priority="231690">
      <formula>$P664:$P1246="EXPIRADO"</formula>
    </cfRule>
    <cfRule type="expression" dxfId="681" priority="231691">
      <formula>$P79:$P778="INFERIOR A 30 DIAS"</formula>
    </cfRule>
  </conditionalFormatting>
  <conditionalFormatting sqref="A676:S676 AL676:AR676 Y676:AF676 U676:V676 AH676:AJ676">
    <cfRule type="expression" dxfId="680" priority="231700">
      <formula>$P676:$P1258="EXPIRADO"</formula>
    </cfRule>
    <cfRule type="expression" dxfId="679" priority="231701">
      <formula>$P91:$P778="INFERIOR A 30 DIAS"</formula>
    </cfRule>
  </conditionalFormatting>
  <conditionalFormatting sqref="A677:S677 AL677:AR677 Y677:AF677 U677:V677 AH677:AJ677">
    <cfRule type="expression" dxfId="678" priority="231710">
      <formula>$P677:$P1259="EXPIRADO"</formula>
    </cfRule>
    <cfRule type="expression" dxfId="677" priority="231711">
      <formula>$P92:$P778="INFERIOR A 30 DIAS"</formula>
    </cfRule>
  </conditionalFormatting>
  <conditionalFormatting sqref="A678:S678 AL678:AR678 Y678:AF678 U678:V678 AH678:AJ678">
    <cfRule type="expression" dxfId="676" priority="231720">
      <formula>$P678:$P1260="EXPIRADO"</formula>
    </cfRule>
    <cfRule type="expression" dxfId="675" priority="231721">
      <formula>$P93:$P778="INFERIOR A 30 DIAS"</formula>
    </cfRule>
  </conditionalFormatting>
  <conditionalFormatting sqref="A679:S679 AL679:AR679 Y679:AF679 U679:V679 AH679:AJ679">
    <cfRule type="expression" dxfId="674" priority="231730">
      <formula>$P679:$P1261="EXPIRADO"</formula>
    </cfRule>
    <cfRule type="expression" dxfId="673" priority="231731">
      <formula>$P94:$P778="INFERIOR A 30 DIAS"</formula>
    </cfRule>
  </conditionalFormatting>
  <conditionalFormatting sqref="A680:S680 AL680:AR680 Y680:AF680 U680:V680 AH680:AJ680">
    <cfRule type="expression" dxfId="672" priority="231740">
      <formula>$P680:$P1262="EXPIRADO"</formula>
    </cfRule>
    <cfRule type="expression" dxfId="671" priority="231741">
      <formula>$P95:$P778="INFERIOR A 30 DIAS"</formula>
    </cfRule>
  </conditionalFormatting>
  <conditionalFormatting sqref="A681:S681 AL681:AR681 Y681:AF681 U681:V681 AH681:AJ681">
    <cfRule type="expression" dxfId="670" priority="231750">
      <formula>$P681:$P1263="EXPIRADO"</formula>
    </cfRule>
    <cfRule type="expression" dxfId="669" priority="231751">
      <formula>$P96:$P778="INFERIOR A 30 DIAS"</formula>
    </cfRule>
  </conditionalFormatting>
  <conditionalFormatting sqref="A682:S682 AL682:AR682 Y682:AF682 U682:V682 AH682:AJ682">
    <cfRule type="expression" dxfId="668" priority="231760">
      <formula>$P682:$P1264="EXPIRADO"</formula>
    </cfRule>
    <cfRule type="expression" dxfId="667" priority="231761">
      <formula>$P97:$P778="INFERIOR A 30 DIAS"</formula>
    </cfRule>
  </conditionalFormatting>
  <conditionalFormatting sqref="AL660:AR660 A660:S660 V660 Y660:AF660 AH660:AJ660">
    <cfRule type="expression" dxfId="666" priority="231770">
      <formula>$P660:$P1242="EXPIRADO"</formula>
    </cfRule>
    <cfRule type="expression" dxfId="665" priority="231771">
      <formula>$P75:$P778="INFERIOR A 30 DIAS"</formula>
    </cfRule>
  </conditionalFormatting>
  <conditionalFormatting sqref="AL663:AR663 A663:S663 Y663:AF663 U663:V663 AH663:AJ663">
    <cfRule type="expression" dxfId="664" priority="231780">
      <formula>$P663:$P1245="EXPIRADO"</formula>
    </cfRule>
    <cfRule type="expression" dxfId="663" priority="231781">
      <formula>$P78:$P778="INFERIOR A 30 DIAS"</formula>
    </cfRule>
  </conditionalFormatting>
  <conditionalFormatting sqref="F653">
    <cfRule type="expression" dxfId="662" priority="231790">
      <formula>$P653:$P1235="EXPIRADO"</formula>
    </cfRule>
    <cfRule type="expression" dxfId="661" priority="231791">
      <formula>$P68:$P778="INFERIOR A 30 DIAS"</formula>
    </cfRule>
  </conditionalFormatting>
  <conditionalFormatting sqref="F648">
    <cfRule type="expression" dxfId="660" priority="231792">
      <formula>$P648:$P1230="EXPIRADO"</formula>
    </cfRule>
    <cfRule type="expression" dxfId="659" priority="231793">
      <formula>$P63:$P778="INFERIOR A 30 DIAS"</formula>
    </cfRule>
  </conditionalFormatting>
  <conditionalFormatting sqref="F649">
    <cfRule type="expression" dxfId="658" priority="231794">
      <formula>$P649:$P1231="EXPIRADO"</formula>
    </cfRule>
    <cfRule type="expression" dxfId="657" priority="231795">
      <formula>$P64:$P778="INFERIOR A 30 DIAS"</formula>
    </cfRule>
  </conditionalFormatting>
  <conditionalFormatting sqref="F650">
    <cfRule type="expression" dxfId="656" priority="231796">
      <formula>$P650:$P1232="EXPIRADO"</formula>
    </cfRule>
    <cfRule type="expression" dxfId="655" priority="231797">
      <formula>$P65:$P778="INFERIOR A 30 DIAS"</formula>
    </cfRule>
  </conditionalFormatting>
  <conditionalFormatting sqref="F651">
    <cfRule type="expression" dxfId="654" priority="231798">
      <formula>$P651:$P1233="EXPIRADO"</formula>
    </cfRule>
    <cfRule type="expression" dxfId="653" priority="231799">
      <formula>$P66:$P778="INFERIOR A 30 DIAS"</formula>
    </cfRule>
  </conditionalFormatting>
  <conditionalFormatting sqref="F652">
    <cfRule type="expression" dxfId="652" priority="231800">
      <formula>$P652:$P1234="EXPIRADO"</formula>
    </cfRule>
    <cfRule type="expression" dxfId="651" priority="231801">
      <formula>$P67:$P778="INFERIOR A 30 DIAS"</formula>
    </cfRule>
  </conditionalFormatting>
  <conditionalFormatting sqref="B687:G687 AP687:AR687 AB687:AF687 I687:R687 U687:V687 Y687:Z687 AH687:AN687">
    <cfRule type="expression" dxfId="650" priority="231802">
      <formula>$P687:$P1260="EXPIRADO"</formula>
    </cfRule>
    <cfRule type="expression" dxfId="649" priority="231803">
      <formula>$P93:$P778="INFERIOR A 30 DIAS"</formula>
    </cfRule>
  </conditionalFormatting>
  <conditionalFormatting sqref="B689:C689 E689:G689 AP689:AR689 AB689:AF689 I689:R689 U689:V689 Y689:Z689 AH689:AN689">
    <cfRule type="expression" dxfId="648" priority="231816">
      <formula>$P689:$P1262="EXPIRADO"</formula>
    </cfRule>
    <cfRule type="expression" dxfId="647" priority="231817">
      <formula>$P95:$P778="INFERIOR A 30 DIAS"</formula>
    </cfRule>
  </conditionalFormatting>
  <conditionalFormatting sqref="B688:C688 E688:G688 AP688:AR688 AB688:AF688 I688:R688 U688:V688 Y688:Z688 AH688:AN688">
    <cfRule type="expression" dxfId="646" priority="231832">
      <formula>$P688:$P1261="EXPIRADO"</formula>
    </cfRule>
    <cfRule type="expression" dxfId="645" priority="231833">
      <formula>$P94:$P778="INFERIOR A 30 DIAS"</formula>
    </cfRule>
  </conditionalFormatting>
  <conditionalFormatting sqref="AP690:AR690 A690:G690 AB690:AF690 I690:R690 U690:V690 Y690:Z690 AH690:AN690">
    <cfRule type="expression" dxfId="644" priority="231848">
      <formula>$P690:$P1263="EXPIRADO"</formula>
    </cfRule>
    <cfRule type="expression" dxfId="643" priority="231849">
      <formula>$P96:$P778="INFERIOR A 30 DIAS"</formula>
    </cfRule>
  </conditionalFormatting>
  <conditionalFormatting sqref="AP691:AR691 A691:G691 AB691:AF691 I691:R691 U691:V691 Y691:Z691 AH691:AN691">
    <cfRule type="expression" dxfId="642" priority="231862">
      <formula>$P691:$P1264="EXPIRADO"</formula>
    </cfRule>
    <cfRule type="expression" dxfId="641" priority="231863">
      <formula>$P97:$P778="INFERIOR A 30 DIAS"</formula>
    </cfRule>
  </conditionalFormatting>
  <conditionalFormatting sqref="H770:I770">
    <cfRule type="expression" dxfId="640" priority="231876">
      <formula>$P770:$P1349="INFERIOR A 60 DIAS"</formula>
    </cfRule>
    <cfRule type="expression" dxfId="639" priority="231877">
      <formula>$P770:$P1349="INFERIOR A 90 DIAS"</formula>
    </cfRule>
    <cfRule type="expression" dxfId="638" priority="231878">
      <formula>$P770:$P1344="EXPIRADO"</formula>
    </cfRule>
    <cfRule type="expression" dxfId="637" priority="231879">
      <formula>$P770:$P1349="INFERIOR A 30 DIAS"</formula>
    </cfRule>
  </conditionalFormatting>
  <conditionalFormatting sqref="AO846:AO855">
    <cfRule type="expression" dxfId="636" priority="231880">
      <formula>$P846:$P1427="EXPIRADO"</formula>
    </cfRule>
    <cfRule type="expression" dxfId="635" priority="231881">
      <formula>$P258:$P877="INFERIOR A 30 DIAS"</formula>
    </cfRule>
  </conditionalFormatting>
  <conditionalFormatting sqref="AO856:AO860">
    <cfRule type="expression" dxfId="634" priority="231882">
      <formula>$P856:$P1422="INFERIOR A 60 DIAS"</formula>
    </cfRule>
    <cfRule type="expression" dxfId="633" priority="231883">
      <formula>$P856:$P1422="INFERIOR A 90 DIAS"</formula>
    </cfRule>
    <cfRule type="expression" dxfId="632" priority="231884">
      <formula>$P856:$P1414="EXPIRADO"</formula>
    </cfRule>
    <cfRule type="expression" dxfId="631" priority="231885">
      <formula>$P856:$P1422="INFERIOR A 30 DIAS"</formula>
    </cfRule>
  </conditionalFormatting>
  <conditionalFormatting sqref="AA891:AA892">
    <cfRule type="expression" dxfId="630" priority="75">
      <formula>$P891:$P1888="INFERIOR A 120 DIAS"</formula>
    </cfRule>
  </conditionalFormatting>
  <conditionalFormatting sqref="AA891:AA892">
    <cfRule type="expression" dxfId="629" priority="70">
      <formula>$P891:$P2888="INFERIOR A 60 DIAS"</formula>
    </cfRule>
    <cfRule type="expression" dxfId="628" priority="71">
      <formula>$P891:$P2888="INFERIOR A 90 DIAS"</formula>
    </cfRule>
    <cfRule type="expression" dxfId="627" priority="72">
      <formula>$P891:$P2888="EXPIRADO"</formula>
    </cfRule>
    <cfRule type="expression" dxfId="626" priority="73">
      <formula>$P891:$P2888="INFERIOR A 30 DIAS"</formula>
    </cfRule>
    <cfRule type="expression" dxfId="625" priority="74">
      <formula>$P891:$P2888="INFERIOR A 120 DIAS"</formula>
    </cfRule>
  </conditionalFormatting>
  <conditionalFormatting sqref="AJ891">
    <cfRule type="expression" dxfId="624" priority="69">
      <formula>$P891:$P1888="INFERIOR A 120 DIAS"</formula>
    </cfRule>
  </conditionalFormatting>
  <conditionalFormatting sqref="AJ891">
    <cfRule type="expression" dxfId="623" priority="64">
      <formula>$P891:$P2888="INFERIOR A 60 DIAS"</formula>
    </cfRule>
    <cfRule type="expression" dxfId="622" priority="65">
      <formula>$P891:$P2888="INFERIOR A 90 DIAS"</formula>
    </cfRule>
    <cfRule type="expression" dxfId="621" priority="66">
      <formula>$P891:$P2888="EXPIRADO"</formula>
    </cfRule>
    <cfRule type="expression" dxfId="620" priority="67">
      <formula>$P891:$P2888="INFERIOR A 30 DIAS"</formula>
    </cfRule>
    <cfRule type="expression" dxfId="619" priority="68">
      <formula>$P891:$P2888="INFERIOR A 120 DIAS"</formula>
    </cfRule>
  </conditionalFormatting>
  <conditionalFormatting sqref="AN891">
    <cfRule type="expression" dxfId="618" priority="59">
      <formula>$P891:$P2888="INFERIOR A 60 DIAS"</formula>
    </cfRule>
    <cfRule type="expression" dxfId="617" priority="60">
      <formula>$P891:$P2888="INFERIOR A 90 DIAS"</formula>
    </cfRule>
    <cfRule type="expression" dxfId="616" priority="61">
      <formula>$P891:$P2888="EXPIRADO"</formula>
    </cfRule>
    <cfRule type="expression" dxfId="615" priority="62">
      <formula>$P891:$P2888="INFERIOR A 30 DIAS"</formula>
    </cfRule>
    <cfRule type="expression" dxfId="614" priority="63">
      <formula>$P891:$P2888="INFERIOR A 120 DIAS"</formula>
    </cfRule>
  </conditionalFormatting>
  <conditionalFormatting sqref="AK891:AK892">
    <cfRule type="expression" dxfId="613" priority="58">
      <formula>$P891:$P1888="INFERIOR A 120 DIAS"</formula>
    </cfRule>
  </conditionalFormatting>
  <conditionalFormatting sqref="AK891:AK892">
    <cfRule type="expression" dxfId="612" priority="53">
      <formula>$P891:$P2888="INFERIOR A 60 DIAS"</formula>
    </cfRule>
    <cfRule type="expression" dxfId="611" priority="54">
      <formula>$P891:$P2888="INFERIOR A 90 DIAS"</formula>
    </cfRule>
    <cfRule type="expression" dxfId="610" priority="55">
      <formula>$P891:$P2888="EXPIRADO"</formula>
    </cfRule>
    <cfRule type="expression" dxfId="609" priority="56">
      <formula>$P891:$P2888="INFERIOR A 30 DIAS"</formula>
    </cfRule>
    <cfRule type="expression" dxfId="608" priority="57">
      <formula>$P891:$P2888="INFERIOR A 120 DIAS"</formula>
    </cfRule>
  </conditionalFormatting>
  <conditionalFormatting sqref="S891:S892">
    <cfRule type="expression" dxfId="607" priority="52">
      <formula>$P891:$P1888="INFERIOR A 120 DIAS"</formula>
    </cfRule>
  </conditionalFormatting>
  <conditionalFormatting sqref="S891:S892">
    <cfRule type="expression" dxfId="606" priority="47">
      <formula>$P891:$P2888="INFERIOR A 60 DIAS"</formula>
    </cfRule>
    <cfRule type="expression" dxfId="605" priority="48">
      <formula>$P891:$P2888="INFERIOR A 90 DIAS"</formula>
    </cfRule>
    <cfRule type="expression" dxfId="604" priority="49">
      <formula>$P891:$P2888="EXPIRADO"</formula>
    </cfRule>
    <cfRule type="expression" dxfId="603" priority="50">
      <formula>$P891:$P2888="INFERIOR A 30 DIAS"</formula>
    </cfRule>
    <cfRule type="expression" dxfId="602" priority="51">
      <formula>$P891:$P2888="INFERIOR A 120 DIAS"</formula>
    </cfRule>
  </conditionalFormatting>
  <conditionalFormatting sqref="AC891:AC892">
    <cfRule type="expression" dxfId="601" priority="46">
      <formula>$P891:$P1888="INFERIOR A 120 DIAS"</formula>
    </cfRule>
  </conditionalFormatting>
  <conditionalFormatting sqref="AC891:AC892">
    <cfRule type="expression" dxfId="600" priority="41">
      <formula>$P891:$P2888="INFERIOR A 60 DIAS"</formula>
    </cfRule>
    <cfRule type="expression" dxfId="599" priority="42">
      <formula>$P891:$P2888="INFERIOR A 90 DIAS"</formula>
    </cfRule>
    <cfRule type="expression" dxfId="598" priority="43">
      <formula>$P891:$P2888="EXPIRADO"</formula>
    </cfRule>
    <cfRule type="expression" dxfId="597" priority="44">
      <formula>$P891:$P2888="INFERIOR A 30 DIAS"</formula>
    </cfRule>
    <cfRule type="expression" dxfId="596" priority="45">
      <formula>$P891:$P2888="INFERIOR A 120 DIAS"</formula>
    </cfRule>
  </conditionalFormatting>
  <conditionalFormatting sqref="W892">
    <cfRule type="expression" dxfId="595" priority="40">
      <formula>$P892:$P1653="INFERIOR A 120 DIAS"</formula>
    </cfRule>
  </conditionalFormatting>
  <conditionalFormatting sqref="W892">
    <cfRule type="expression" dxfId="594" priority="39">
      <formula>$P892:$P1665="INFERIOR A 120 DIAS"</formula>
    </cfRule>
  </conditionalFormatting>
  <conditionalFormatting sqref="W892">
    <cfRule type="expression" dxfId="593" priority="38">
      <formula>$P892:$P1664="INFERIOR A 120 DIAS"</formula>
    </cfRule>
  </conditionalFormatting>
  <conditionalFormatting sqref="W892">
    <cfRule type="expression" dxfId="592" priority="34">
      <formula>$P892:$P1653="INFERIOR A 60 DIAS"</formula>
    </cfRule>
    <cfRule type="expression" dxfId="591" priority="35">
      <formula>$P892:$P1653="INFERIOR A 90 DIAS"</formula>
    </cfRule>
    <cfRule type="expression" dxfId="590" priority="36">
      <formula>$P892:$P1653="EXPIRADO"</formula>
    </cfRule>
    <cfRule type="expression" dxfId="589" priority="37">
      <formula>$P892:$P1653="INFERIOR A 30 DIAS"</formula>
    </cfRule>
  </conditionalFormatting>
  <conditionalFormatting sqref="W892">
    <cfRule type="expression" dxfId="588" priority="30">
      <formula>$P892:$P1664="INFERIOR A 60 DIAS"</formula>
    </cfRule>
    <cfRule type="expression" dxfId="587" priority="31">
      <formula>$P892:$P1664="INFERIOR A 90 DIAS"</formula>
    </cfRule>
    <cfRule type="expression" dxfId="586" priority="32">
      <formula>$P892:$P1664="EXPIRADO"</formula>
    </cfRule>
    <cfRule type="expression" dxfId="585" priority="33">
      <formula>$P892:$P1664="INFERIOR A 30 DIAS"</formula>
    </cfRule>
  </conditionalFormatting>
  <conditionalFormatting sqref="W892">
    <cfRule type="expression" dxfId="584" priority="26">
      <formula>$P892:$P1665="INFERIOR A 60 DIAS"</formula>
    </cfRule>
    <cfRule type="expression" dxfId="583" priority="27">
      <formula>$P892:$P1665="INFERIOR A 90 DIAS"</formula>
    </cfRule>
    <cfRule type="expression" dxfId="582" priority="28">
      <formula>$P892:$P1665="EXPIRADO"</formula>
    </cfRule>
    <cfRule type="expression" dxfId="581" priority="29">
      <formula>$P892:$P1665="INFERIOR A 30 DIAS"</formula>
    </cfRule>
  </conditionalFormatting>
  <conditionalFormatting sqref="W892">
    <cfRule type="expression" dxfId="580" priority="21">
      <formula>$P892:$P2893="INFERIOR A 60 DIAS"</formula>
    </cfRule>
    <cfRule type="expression" dxfId="579" priority="22">
      <formula>$P892:$P2893="INFERIOR A 90 DIAS"</formula>
    </cfRule>
    <cfRule type="expression" dxfId="578" priority="23">
      <formula>$P892:$P2893="EXPIRADO"</formula>
    </cfRule>
    <cfRule type="expression" dxfId="577" priority="24">
      <formula>$P892:$P2893="INFERIOR A 30 DIAS"</formula>
    </cfRule>
    <cfRule type="expression" dxfId="576" priority="25">
      <formula>$P892:$P2893="INFERIOR A 120 DIAS"</formula>
    </cfRule>
  </conditionalFormatting>
  <conditionalFormatting sqref="W889">
    <cfRule type="expression" dxfId="575" priority="20">
      <formula>$P889:$P1650="INFERIOR A 120 DIAS"</formula>
    </cfRule>
  </conditionalFormatting>
  <conditionalFormatting sqref="W889">
    <cfRule type="expression" dxfId="574" priority="19">
      <formula>$P889:$P1662="INFERIOR A 120 DIAS"</formula>
    </cfRule>
  </conditionalFormatting>
  <conditionalFormatting sqref="W889">
    <cfRule type="expression" dxfId="573" priority="18">
      <formula>$P889:$P1661="INFERIOR A 120 DIAS"</formula>
    </cfRule>
  </conditionalFormatting>
  <conditionalFormatting sqref="W889">
    <cfRule type="expression" dxfId="572" priority="14">
      <formula>$P889:$P1650="INFERIOR A 60 DIAS"</formula>
    </cfRule>
    <cfRule type="expression" dxfId="571" priority="15">
      <formula>$P889:$P1650="INFERIOR A 90 DIAS"</formula>
    </cfRule>
    <cfRule type="expression" dxfId="570" priority="16">
      <formula>$P889:$P1650="EXPIRADO"</formula>
    </cfRule>
    <cfRule type="expression" dxfId="569" priority="17">
      <formula>$P889:$P1650="INFERIOR A 30 DIAS"</formula>
    </cfRule>
  </conditionalFormatting>
  <conditionalFormatting sqref="W889">
    <cfRule type="expression" dxfId="568" priority="10">
      <formula>$P889:$P1661="INFERIOR A 60 DIAS"</formula>
    </cfRule>
    <cfRule type="expression" dxfId="567" priority="11">
      <formula>$P889:$P1661="INFERIOR A 90 DIAS"</formula>
    </cfRule>
    <cfRule type="expression" dxfId="566" priority="12">
      <formula>$P889:$P1661="EXPIRADO"</formula>
    </cfRule>
    <cfRule type="expression" dxfId="565" priority="13">
      <formula>$P889:$P1661="INFERIOR A 30 DIAS"</formula>
    </cfRule>
  </conditionalFormatting>
  <conditionalFormatting sqref="W889">
    <cfRule type="expression" dxfId="564" priority="6">
      <formula>$P889:$P1662="INFERIOR A 60 DIAS"</formula>
    </cfRule>
    <cfRule type="expression" dxfId="563" priority="7">
      <formula>$P889:$P1662="INFERIOR A 90 DIAS"</formula>
    </cfRule>
    <cfRule type="expression" dxfId="562" priority="8">
      <formula>$P889:$P1662="EXPIRADO"</formula>
    </cfRule>
    <cfRule type="expression" dxfId="561" priority="9">
      <formula>$P889:$P1662="INFERIOR A 30 DIAS"</formula>
    </cfRule>
  </conditionalFormatting>
  <conditionalFormatting sqref="W889">
    <cfRule type="expression" dxfId="560" priority="1">
      <formula>$P889:$P2890="INFERIOR A 60 DIAS"</formula>
    </cfRule>
    <cfRule type="expression" dxfId="559" priority="2">
      <formula>$P889:$P2890="INFERIOR A 90 DIAS"</formula>
    </cfRule>
    <cfRule type="expression" dxfId="558" priority="3">
      <formula>$P889:$P2890="EXPIRADO"</formula>
    </cfRule>
    <cfRule type="expression" dxfId="557" priority="4">
      <formula>$P889:$P2890="INFERIOR A 30 DIAS"</formula>
    </cfRule>
    <cfRule type="expression" dxfId="556" priority="5">
      <formula>$P889:$P2890="INFERIOR A 120 DIAS"</formula>
    </cfRule>
  </conditionalFormatting>
  <dataValidations count="3">
    <dataValidation allowBlank="1" showInputMessage="1" showErrorMessage="1" sqref="AB587 AB364:AB524 AB214 AB526:AB572 AB226 AB580 AB595:AB751 AB779:AB1048576" xr:uid="{00000000-0002-0000-0000-000001000000}"/>
    <dataValidation type="list" allowBlank="1" showInputMessage="1" showErrorMessage="1" sqref="AJ759:AN761 AJ771:AN771 AJ775:AN776 AJ757:AN757 AJ779:AN781 AJ783:AN1048576 AJ1:AN751" xr:uid="{9CF9F3B8-3E97-44B8-8707-0F8EBCAED0C9}">
      <formula1>INDIRECT("Integrantes[SERVIDOR]")</formula1>
    </dataValidation>
    <dataValidation allowBlank="1" sqref="Y254" xr:uid="{FE4B95E4-4D2E-40C4-9F53-D8AF3ABE7E23}"/>
  </dataValidations>
  <hyperlinks>
    <hyperlink ref="AO549" r:id="rId1" xr:uid="{4179C4D3-8681-44D1-8E4D-FEB2F0C7CEF8}"/>
    <hyperlink ref="AO543" r:id="rId2" xr:uid="{F068087D-8340-49C6-8DCC-4936785900DD}"/>
    <hyperlink ref="AO550" r:id="rId3" xr:uid="{5BC5EC1D-69B9-4FF8-9181-5762D8ECBCD8}"/>
    <hyperlink ref="AO555" r:id="rId4" xr:uid="{BADC12F1-0D84-4517-AAB0-0ED975C37CEF}"/>
    <hyperlink ref="AO558" r:id="rId5" xr:uid="{076E533D-F8D3-424E-B52B-58D66174DC13}"/>
    <hyperlink ref="AO394" r:id="rId6" xr:uid="{4735CEEE-358B-4480-912B-52327A111C3C}"/>
    <hyperlink ref="AO526" r:id="rId7" xr:uid="{8394570D-B20B-461B-AE56-F36F161633F7}"/>
    <hyperlink ref="AO61" r:id="rId8" xr:uid="{7DC8442D-6597-42DC-89A9-6321C95E891F}"/>
    <hyperlink ref="AO508" r:id="rId9" xr:uid="{2D2C7EFA-31B5-4080-954E-FF7DB041788C}"/>
    <hyperlink ref="AO477" r:id="rId10" xr:uid="{F5EDC491-F2E1-46C0-9182-85655ECB541F}"/>
    <hyperlink ref="AO528" r:id="rId11" display="adriana.lisboa@tjpa.jus.br; claikson.duarte@tjpa.jus.br" xr:uid="{A4E1284A-3AA5-4018-9F16-CAF4540FBA33}"/>
    <hyperlink ref="AO529" r:id="rId12" display="adriana.lisboa@tjpa.jus.br; claikson.duarte@tjpa.jus.br" xr:uid="{C83C19EE-6C30-4BA6-8F25-ACDD15AEEB34}"/>
    <hyperlink ref="AO538" r:id="rId13" xr:uid="{9228A8CB-152B-41E9-A18A-6811BCB43210}"/>
    <hyperlink ref="AO476" r:id="rId14" xr:uid="{B9707FD2-831D-4D34-B80B-E21270577292}"/>
    <hyperlink ref="AO419" r:id="rId15" xr:uid="{D3B253CB-FE6D-4C9D-8CA2-3DEE8EC307BE}"/>
    <hyperlink ref="AO525" r:id="rId16" xr:uid="{7E99CFD8-C8DE-4FEB-9CE5-5F616FF6FBC4}"/>
    <hyperlink ref="AO531" r:id="rId17" xr:uid="{DFCD709B-F4DD-4B29-853A-8258D8598920}"/>
    <hyperlink ref="AO360" r:id="rId18" xr:uid="{91036ECA-E48E-4E99-BCD0-1F63EC714A6C}"/>
    <hyperlink ref="AO743" r:id="rId19" xr:uid="{5C26062E-0484-433C-89D0-EE73A7761E33}"/>
    <hyperlink ref="AO744" r:id="rId20" xr:uid="{E8A15B49-0239-481D-A948-609699B73507}"/>
    <hyperlink ref="AO378" r:id="rId21" xr:uid="{F1BA89B9-4B56-4799-982D-32E765DD6DE1}"/>
    <hyperlink ref="AO379" r:id="rId22" xr:uid="{148B74F8-4497-4E99-ADCC-32B6025D3CAA}"/>
    <hyperlink ref="AO380" r:id="rId23" xr:uid="{3E69025B-98AB-4AD7-902E-E4959879878F}"/>
    <hyperlink ref="AO381" r:id="rId24" xr:uid="{0CADB5F6-5CAB-42FB-AFAE-00F2BC779844}"/>
    <hyperlink ref="AO359" r:id="rId25" xr:uid="{C4FDF4B3-7395-498A-BEC8-D64083BEC64B}"/>
    <hyperlink ref="AO740" r:id="rId26" display="joao.vfalmeida@tjpa.jus.br;" xr:uid="{81E4D954-3D86-4134-919C-A2B87D5B4979}"/>
    <hyperlink ref="AO514" r:id="rId27" display="joao.vfalmeida@tjpa.jus.br;" xr:uid="{314F7306-0B7D-49D6-8E67-6074BA4B12B8}"/>
    <hyperlink ref="AO403:AO409" r:id="rId28" display="joao.vfalmeida@tjpa.jus.br;" xr:uid="{F4A79115-3FFB-4396-B5C8-1A33EEBBD965}"/>
    <hyperlink ref="AO387:AO389" r:id="rId29" display="joao.vfalmeida@tjpa.jus.br;" xr:uid="{EE581DBA-D825-4FA9-8FB6-DF2DAF99BE97}"/>
    <hyperlink ref="AO421:AO434" r:id="rId30" display="joao.vfalmeida@tjpa.jus.br;" xr:uid="{B8514614-0607-4E8D-A231-D52CF4E6466B}"/>
    <hyperlink ref="AO461" r:id="rId31" display="joao.vfalmeida@tjpa.jus.br;" xr:uid="{C523230C-11D9-4B2F-8AC7-8D61E96EAF7D}"/>
    <hyperlink ref="AO444:AO445" r:id="rId32" display="joao.vfalmeida@tjpa.jus.br;" xr:uid="{5FF9D1FB-3F9E-4052-A3A8-31DA591AC621}"/>
    <hyperlink ref="AO446:AO448" r:id="rId33" display="joao.vfalmeida@tjpa.jus.br;" xr:uid="{1A48A0FD-DD35-43CF-9830-7E73C89995D8}"/>
    <hyperlink ref="AO610" r:id="rId34" xr:uid="{6BD2552E-B685-481B-8D6D-73C8BEC266C0}"/>
    <hyperlink ref="AO618" r:id="rId35" xr:uid="{535D3D85-9E42-4C39-8CA1-A9CD8958B1DF}"/>
    <hyperlink ref="AO647" r:id="rId36" xr:uid="{10C7F502-EEAF-4DC1-849F-67858D59814B}"/>
    <hyperlink ref="AO649" r:id="rId37" xr:uid="{D326CE6A-55BC-41B9-B72E-ACE8BAAA7DD5}"/>
    <hyperlink ref="AO655" r:id="rId38" xr:uid="{3D39074B-4EF3-42B7-8EC0-44C56C16F0C8}"/>
    <hyperlink ref="AO688" r:id="rId39" xr:uid="{14B1E805-2B4A-4237-BF41-84FB6C4D1E5C}"/>
    <hyperlink ref="AO690" r:id="rId40" xr:uid="{8AA8CA16-E06A-4BB4-8495-A04E0D2BEA3F}"/>
    <hyperlink ref="AO583" r:id="rId41" xr:uid="{C11D0024-8E1A-4974-A96F-DCC46416F931}"/>
    <hyperlink ref="AO560" r:id="rId42" xr:uid="{AD497508-E7F8-4090-BEFC-0B003B0B743E}"/>
    <hyperlink ref="AO587" r:id="rId43" xr:uid="{CE96AAC2-7B90-49DF-9A3A-1A3A7419FFB1}"/>
    <hyperlink ref="AO590" r:id="rId44" xr:uid="{C34912BB-E970-47AF-BA69-D493C7D44ED5}"/>
    <hyperlink ref="AO565" r:id="rId45" xr:uid="{00C47A3F-EE88-46BF-B129-410288867336}"/>
    <hyperlink ref="AO584" r:id="rId46" xr:uid="{7AF37A7F-4845-482E-92BE-26E4751B7083}"/>
    <hyperlink ref="AO594" r:id="rId47" xr:uid="{A06A96DC-BF10-4918-B645-CF0023C3052B}"/>
    <hyperlink ref="AO596" r:id="rId48" xr:uid="{40DA224C-4478-4F6C-A9C6-4366037C8094}"/>
    <hyperlink ref="AO604" r:id="rId49" xr:uid="{ABF05413-5C9A-4D4E-8793-9A4A2EAC593E}"/>
    <hyperlink ref="AO608" r:id="rId50" xr:uid="{9C058E84-B194-4ABD-8B12-206B2BF23581}"/>
    <hyperlink ref="AO614" r:id="rId51" xr:uid="{713F3EE5-FCD7-4A8F-B8C6-96149E01EFC6}"/>
    <hyperlink ref="AO624" r:id="rId52" xr:uid="{12177F71-8855-4BF1-A04A-97604A28F1E1}"/>
    <hyperlink ref="AO629" r:id="rId53" xr:uid="{DC275E80-0342-4AF9-A9C3-931EA6B25E20}"/>
    <hyperlink ref="AO644" r:id="rId54" xr:uid="{26102A01-2DAC-4535-A4C0-B72FF7EBB94D}"/>
    <hyperlink ref="AO557" r:id="rId55" xr:uid="{DC0EC8E7-5C3C-4119-A242-9296DD557D37}"/>
    <hyperlink ref="AO605" r:id="rId56" xr:uid="{71E5D526-0DD9-4B9C-9FA4-7A65A60C303A}"/>
    <hyperlink ref="AO567" r:id="rId57" xr:uid="{6D1BC1D3-19DB-46F9-B677-4847CD913692}"/>
    <hyperlink ref="AO563" r:id="rId58" xr:uid="{A916FE60-22FF-4D30-A1EC-D7D8722F8FAF}"/>
    <hyperlink ref="AO559" r:id="rId59" xr:uid="{C67BF743-102F-4ADB-89A9-F271894DC170}"/>
    <hyperlink ref="AO739" r:id="rId60" xr:uid="{D23D9CE9-07C0-4BF6-B301-FE4CCA9A6DB4}"/>
    <hyperlink ref="AO687" r:id="rId61" xr:uid="{B3EA0021-6EA9-4A78-B7D7-81EC5B777D47}"/>
    <hyperlink ref="AO689" r:id="rId62" xr:uid="{7FF5D9A7-C1EE-428C-82C2-5EA8B7269D26}"/>
    <hyperlink ref="AO682" r:id="rId63" xr:uid="{4261E52C-7815-458F-9D6F-083295BAE064}"/>
    <hyperlink ref="AO678" r:id="rId64" xr:uid="{AF0CBCDF-6130-41D8-9588-050B4F017050}"/>
    <hyperlink ref="AO677" r:id="rId65" xr:uid="{6D67D508-61F0-4127-80CB-046A3E2F002A}"/>
    <hyperlink ref="AO674" r:id="rId66" xr:uid="{DD5B9CB5-2E64-41D2-B272-F389A8D10A43}"/>
    <hyperlink ref="AO671" r:id="rId67" xr:uid="{9068F5CA-D909-49D9-9EA3-88F27A832D92}"/>
    <hyperlink ref="AO664" r:id="rId68" xr:uid="{7B394A7B-B0D1-469E-972D-2E1F56120426}"/>
    <hyperlink ref="AO654" r:id="rId69" xr:uid="{1A300D1C-43F6-424D-90F6-D7AE63E9B6D0}"/>
    <hyperlink ref="AO638" r:id="rId70" xr:uid="{7A9C9735-C49A-4580-BEC0-298F8B0441CB}"/>
    <hyperlink ref="AO592" r:id="rId71" xr:uid="{1E4AE210-BBAA-40F7-A25A-EBC3F3D85473}"/>
    <hyperlink ref="AO556" r:id="rId72" xr:uid="{9C07BABB-14A1-44AC-9603-4C2A2851C001}"/>
    <hyperlink ref="AO617" r:id="rId73" xr:uid="{C8C7970C-84AD-4A17-92A2-0CEFEE1F903A}"/>
    <hyperlink ref="AO631" r:id="rId74" xr:uid="{DF63D1D2-4FB3-4CD5-872A-D13AD9DA730D}"/>
    <hyperlink ref="AO623" r:id="rId75" xr:uid="{F2BC287F-909D-4AEC-BA2A-B215CD3DD646}"/>
    <hyperlink ref="AO660" r:id="rId76" xr:uid="{0067969C-BBD5-4351-B6BE-863677B3EA99}"/>
    <hyperlink ref="AO669" r:id="rId77" xr:uid="{0B155D5F-196F-4D51-A54A-64CE8622BC34}"/>
    <hyperlink ref="AO670" r:id="rId78" xr:uid="{31C41B7F-F277-4D83-9808-A85082ABE0C9}"/>
    <hyperlink ref="AO675" r:id="rId79" xr:uid="{3DA5A04B-7C84-45B8-867B-D7E84DACF7FC}"/>
    <hyperlink ref="AO667" r:id="rId80" xr:uid="{B8D6E890-D90A-448D-BB05-EC08AE431180}"/>
    <hyperlink ref="AO668" r:id="rId81" xr:uid="{C711E03D-DC64-4F57-90CE-B48D62503D79}"/>
    <hyperlink ref="AO659" r:id="rId82" xr:uid="{A79B6E66-1D6D-4872-8FFA-B4EF8552C8B6}"/>
    <hyperlink ref="AO673" r:id="rId83" xr:uid="{6E8D9AD4-D8E9-459F-90B1-260D6AF7F0B3}"/>
    <hyperlink ref="AO661" r:id="rId84" xr:uid="{EDD9D8F3-D032-4249-845C-283998CE3240}"/>
    <hyperlink ref="AO662" r:id="rId85" xr:uid="{5E9FE8A7-8DC7-43E5-AD99-71EE7C5478CD}"/>
    <hyperlink ref="AO666" r:id="rId86" xr:uid="{56E99360-97C5-4339-A6DC-70DB443DE6A1}"/>
    <hyperlink ref="AO684" r:id="rId87" xr:uid="{E84619F2-171E-41FE-9F8C-3C1730E6D008}"/>
    <hyperlink ref="AO643" r:id="rId88" xr:uid="{CA9E67BC-CF3E-41D9-96CB-32BEFD4A4958}"/>
    <hyperlink ref="AO630" r:id="rId89" xr:uid="{2F0DB629-66B1-4A8E-994B-D38D15725727}"/>
    <hyperlink ref="AO603" r:id="rId90" xr:uid="{58A1ABAE-220E-4406-9ECF-D827537D464E}"/>
    <hyperlink ref="AO554" r:id="rId91" xr:uid="{13CF4ADA-7B75-49B6-8872-9D85750830E0}"/>
    <hyperlink ref="AO586" r:id="rId92" xr:uid="{9D3C1788-7CB3-411E-80F9-BC5EDE901490}"/>
    <hyperlink ref="AO620" r:id="rId93" xr:uid="{2242D3A2-1520-4BCE-BF1D-B7792509EF33}"/>
    <hyperlink ref="AO609" r:id="rId94" xr:uid="{0E3C2EAB-1BE7-4E49-8A7F-4D4234DED5CF}"/>
    <hyperlink ref="AO611" r:id="rId95" xr:uid="{35F27B01-A7C6-4C40-A937-78DC1E0AC9F4}"/>
    <hyperlink ref="AO627" r:id="rId96" xr:uid="{F18D3469-8C7E-4B57-95E7-C601434192B8}"/>
    <hyperlink ref="AO628" r:id="rId97" xr:uid="{B0A83E60-8109-4651-AC9A-C2ECD93AB1A2}"/>
    <hyperlink ref="AO570" r:id="rId98" xr:uid="{32598411-F728-4C79-89B2-128EBE2D119B}"/>
    <hyperlink ref="AO571" r:id="rId99" xr:uid="{98567419-8A88-4940-8BCC-BE5091CFD06F}"/>
    <hyperlink ref="AO572" r:id="rId100" xr:uid="{E9AA3D5F-D121-4727-A359-789674DC2230}"/>
    <hyperlink ref="AO588" r:id="rId101" xr:uid="{911DD54A-74A2-44F8-96C5-D69853A3B2A5}"/>
    <hyperlink ref="AO591" r:id="rId102" xr:uid="{F547F6D3-CC8C-4E07-9BD3-137311E012D3}"/>
    <hyperlink ref="AO622" r:id="rId103" xr:uid="{0AC52525-B3B6-4BE7-8BD3-6A951D2FE426}"/>
    <hyperlink ref="AO597" r:id="rId104" xr:uid="{E0DE081F-3FD2-4146-9FEF-91CBE9B85606}"/>
    <hyperlink ref="AO599" r:id="rId105" xr:uid="{160CD466-1F4C-4513-8B8E-D0E9921CF4EC}"/>
    <hyperlink ref="AO642" r:id="rId106" xr:uid="{8242F32B-F1F3-4B18-A445-673FF24B14CF}"/>
    <hyperlink ref="AO576" r:id="rId107" xr:uid="{368526A4-B2FB-4804-BBDF-5D68089ECDD8}"/>
    <hyperlink ref="AO619" r:id="rId108" xr:uid="{208B84B9-16AA-4D50-A01B-DC6A08306E09}"/>
    <hyperlink ref="AO626" r:id="rId109" xr:uid="{49F345FC-7CD0-4FA4-8627-DDE38EAF2CCC}"/>
    <hyperlink ref="AO425" r:id="rId110" xr:uid="{14561D15-44EC-49C9-B286-E1135F59F27C}"/>
    <hyperlink ref="AO507" r:id="rId111" xr:uid="{FF504C95-546A-4667-BE93-8AE6E1189173}"/>
    <hyperlink ref="AO450" r:id="rId112" xr:uid="{75EFEB4D-48C8-4420-938C-D7BCA3253CD1}"/>
    <hyperlink ref="AO414" r:id="rId113" xr:uid="{06C99D80-2FEE-4BE0-BE24-0F9897136A18}"/>
    <hyperlink ref="AO422" r:id="rId114" xr:uid="{08841403-B751-48E2-A994-510A114F8452}"/>
    <hyperlink ref="AO387" r:id="rId115" xr:uid="{A47824D2-FE15-4E2A-A586-23ECC1904981}"/>
    <hyperlink ref="AO494" r:id="rId116" xr:uid="{0D07402F-DC52-441B-941C-2353E0FB62D8}"/>
    <hyperlink ref="AO458" r:id="rId117" xr:uid="{E8E0258D-C497-4719-B530-83DCCCA1495A}"/>
    <hyperlink ref="AO428" r:id="rId118" xr:uid="{4F387300-E252-43DA-B6A2-A063622230B1}"/>
    <hyperlink ref="AO370" r:id="rId119" xr:uid="{24CF1403-5F6B-4478-81C5-15AC3CE023FC}"/>
    <hyperlink ref="AO510" r:id="rId120" xr:uid="{ECFD74EA-B65C-4A53-BD48-D0235E2E34A5}"/>
    <hyperlink ref="AO459" r:id="rId121" xr:uid="{6C358674-2FE0-4103-89A1-BF5549AA0D86}"/>
    <hyperlink ref="AO358" r:id="rId122" xr:uid="{0E6A8E28-817B-4CF5-A21E-E35CBAC4CB69}"/>
    <hyperlink ref="AO363" r:id="rId123" xr:uid="{DE956C95-E46E-456B-B1C0-F81829B341EB}"/>
    <hyperlink ref="AO332" r:id="rId124" xr:uid="{1F33D539-166C-4B85-9B52-DD380D67A909}"/>
    <hyperlink ref="AO346" r:id="rId125" xr:uid="{15900619-226A-4F54-BBA1-28012A8F8F1A}"/>
    <hyperlink ref="AO351" r:id="rId126" xr:uid="{D7593B7C-55DF-401B-87CD-EAF2D2C141FE}"/>
    <hyperlink ref="AO348" r:id="rId127" xr:uid="{B87A4B2F-E3A6-4443-BAF8-8D11E2DF2448}"/>
    <hyperlink ref="AO478" r:id="rId128" xr:uid="{9880E40B-7E12-4671-BAC2-54E1A2971173}"/>
    <hyperlink ref="AO355" r:id="rId129" xr:uid="{D0914841-9355-40B3-B909-27DEBF651424}"/>
    <hyperlink ref="AO352" r:id="rId130" xr:uid="{F7F9D9E1-27B2-4372-98FA-09733D3B7B3C}"/>
    <hyperlink ref="AO353" r:id="rId131" xr:uid="{A5536764-10D9-4FF8-831A-FCF1564E11F2}"/>
    <hyperlink ref="AO445" r:id="rId132" xr:uid="{BBE575C8-C636-44CC-AA0A-646C4B13B6CC}"/>
    <hyperlink ref="AO310" r:id="rId133" xr:uid="{948315EA-D9E1-4B89-A42C-FB958AF46B41}"/>
    <hyperlink ref="AO432" r:id="rId134" xr:uid="{A1FBFD13-4F96-4512-B025-6ABC4FED9642}"/>
    <hyperlink ref="AO329" r:id="rId135" xr:uid="{65E6748D-3299-4EA8-B52D-4976BF561019}"/>
    <hyperlink ref="AO330" r:id="rId136" xr:uid="{1CF098A5-4051-4787-9988-D0BF5AD7D344}"/>
    <hyperlink ref="AO56" r:id="rId137" xr:uid="{0844366D-8CE2-4122-A775-2F27524287CD}"/>
    <hyperlink ref="AO57" r:id="rId138" xr:uid="{A9133E70-B03A-4CBC-A417-1E70E7D96085}"/>
    <hyperlink ref="AO205" r:id="rId139" xr:uid="{CC736807-9EE4-41BF-B425-D778E81A8E8B}"/>
    <hyperlink ref="AO183" r:id="rId140" xr:uid="{9F32D466-9A5C-4184-99E4-D10F045D6E9D}"/>
    <hyperlink ref="AO354" r:id="rId141" xr:uid="{F5C7FC9C-9E98-494B-8B1E-BDDE9FF37114}"/>
    <hyperlink ref="AO331" r:id="rId142" xr:uid="{4F65964B-BF41-4A09-8E9D-0294579B9D4D}"/>
    <hyperlink ref="AO333" r:id="rId143" xr:uid="{EAC6B236-8A03-4956-992F-62C8935B84FD}"/>
    <hyperlink ref="AO334" r:id="rId144" xr:uid="{2D49D4BB-0556-4CAB-8757-F5F7EE7187F4}"/>
    <hyperlink ref="AO796" r:id="rId145" xr:uid="{66E684B9-41C9-4A3C-9A38-FFAA4F5D5544}"/>
    <hyperlink ref="AO795" r:id="rId146" xr:uid="{7C70DFB9-57AB-497F-9143-F4A53DB071E8}"/>
    <hyperlink ref="AO794" r:id="rId147" xr:uid="{6E07B5B4-1536-43FF-9E1E-54AE764124F1}"/>
    <hyperlink ref="AO793" r:id="rId148" xr:uid="{C557F3BA-644A-4757-913C-BD0A4AD635D9}"/>
    <hyperlink ref="AO792" r:id="rId149" xr:uid="{69B02CDA-9FC3-486E-8E6C-4940F3636064}"/>
    <hyperlink ref="AO791" r:id="rId150" xr:uid="{0C273E95-8BDB-40DF-96C4-A28E1CCCE415}"/>
    <hyperlink ref="AO790" r:id="rId151" xr:uid="{54DE03BE-F605-439A-AFF4-4CF6803F7CF0}"/>
    <hyperlink ref="AO789" r:id="rId152" xr:uid="{95B87D99-A73F-4312-8DF7-66F9852A4562}"/>
    <hyperlink ref="AO787" r:id="rId153" xr:uid="{6E3333EA-975E-4460-BCA3-8FF38AD205F2}"/>
    <hyperlink ref="AO788" r:id="rId154" xr:uid="{F3CC9285-8C61-4B47-B391-B91542A7E95E}"/>
    <hyperlink ref="AO786" r:id="rId155" xr:uid="{317CE712-B1A3-4E94-915F-95784B4C4994}"/>
    <hyperlink ref="AO785" r:id="rId156" xr:uid="{F544C660-A3DA-47F1-8CAD-B782D3C4E195}"/>
    <hyperlink ref="AO784" r:id="rId157" xr:uid="{59733064-6DFE-412D-A8E8-C411501D7F18}"/>
    <hyperlink ref="AO783" r:id="rId158" xr:uid="{7FD6D432-19E6-4E93-9215-552EA346817C}"/>
    <hyperlink ref="AO782" r:id="rId159" xr:uid="{8BC43CBA-A074-4F62-AFAA-E88DF4D035CF}"/>
    <hyperlink ref="AO781" r:id="rId160" xr:uid="{B88642A3-5262-4BBC-94C6-AD45DEABC936}"/>
    <hyperlink ref="AO780" r:id="rId161" xr:uid="{7DE6A578-7881-4D6B-AE9A-B23E34B1F851}"/>
    <hyperlink ref="AO779" r:id="rId162" xr:uid="{AE365AC1-4C10-4E86-91E3-5A77D12BC039}"/>
    <hyperlink ref="AO778" r:id="rId163" xr:uid="{016C0CAF-74E9-4C3C-9DA5-21233B7FB3CC}"/>
    <hyperlink ref="AO777" r:id="rId164" xr:uid="{CD13D38C-26B4-497C-8BED-34EC08F78C3F}"/>
    <hyperlink ref="AO776" r:id="rId165" xr:uid="{05293047-AFCE-474D-83F3-D9CEDCDA4610}"/>
    <hyperlink ref="AO775" r:id="rId166" xr:uid="{8089671A-D2F4-4819-A451-10A4795B3537}"/>
    <hyperlink ref="AO774" r:id="rId167" xr:uid="{BDE4BA82-72C0-4138-ABE5-6E15096F7C2F}"/>
    <hyperlink ref="AO773" r:id="rId168" xr:uid="{13C6BC6D-BA13-4A25-9A87-922109675EC7}"/>
    <hyperlink ref="AO765" r:id="rId169" xr:uid="{D3997A02-97E1-4C60-B398-642E9CA81F48}"/>
    <hyperlink ref="AO772" r:id="rId170" xr:uid="{FE7FC778-0B9F-4620-BD86-1AEBF5FA9D94}"/>
    <hyperlink ref="AO771" r:id="rId171" xr:uid="{CDB15B0B-1A3E-46BC-BC11-8DB0A615FAC0}"/>
    <hyperlink ref="AO770" r:id="rId172" xr:uid="{7129D42E-F2FF-42D0-9D8B-538F445FEB38}"/>
    <hyperlink ref="AO769" r:id="rId173" xr:uid="{C9F44A48-26CC-468E-B8E9-4F843B4C99F4}"/>
    <hyperlink ref="AO768" r:id="rId174" xr:uid="{DC1F47A8-A98C-408A-8B74-1863B6453ACF}"/>
    <hyperlink ref="AO767" r:id="rId175" xr:uid="{521071AA-CF0A-4B3F-A0CD-C993E2F25AFA}"/>
    <hyperlink ref="AO766" r:id="rId176" xr:uid="{FD924898-E870-4BF3-BC01-BA2737FAF507}"/>
    <hyperlink ref="AO764" r:id="rId177" xr:uid="{0EFB9B72-24D6-4BD5-9166-73287FF02FA6}"/>
    <hyperlink ref="AO410" r:id="rId178" xr:uid="{4EE083BD-4C85-43B5-8EF3-9614844B1CFE}"/>
    <hyperlink ref="AO807" r:id="rId179" xr:uid="{3D0683BF-457C-4FA3-ADB3-CC413246BA7A}"/>
    <hyperlink ref="AO343" r:id="rId180" xr:uid="{B875819E-3923-4D5C-8164-6A9FF3B3B887}"/>
    <hyperlink ref="AO344" r:id="rId181" xr:uid="{4AF4B2D7-80A8-46E1-8A61-358EF7C2398A}"/>
    <hyperlink ref="AO345" r:id="rId182" xr:uid="{38F9F9BA-4071-45DB-923B-E7367B297A8A}"/>
    <hyperlink ref="AO855" r:id="rId183" xr:uid="{91A4176A-0C72-44A6-9B6E-ED6AD152D947}"/>
  </hyperlinks>
  <printOptions horizontalCentered="1"/>
  <pageMargins left="0.25" right="0.25" top="0.75" bottom="0.75" header="0.3" footer="0.3"/>
  <pageSetup paperSize="9" scale="20" orientation="landscape" verticalDpi="598" r:id="rId184"/>
  <customProperties>
    <customPr name="LastActive" r:id="rId185"/>
  </customProperties>
  <legacyDrawing r:id="rId186"/>
  <tableParts count="1">
    <tablePart r:id="rId187"/>
  </tableParts>
  <extLst>
    <ext xmlns:x14="http://schemas.microsoft.com/office/spreadsheetml/2009/9/main" uri="{CCE6A557-97BC-4b89-ADB6-D9C93CAAB3DF}">
      <x14:dataValidations xmlns:xm="http://schemas.microsoft.com/office/excel/2006/main" count="7">
        <x14:dataValidation type="list" allowBlank="1" showInputMessage="1" showErrorMessage="1" xr:uid="{C33A3D1A-D05D-4676-B338-761BE982B139}">
          <x14:formula1>
            <xm:f>'Validação de Dados'!$F$2:$F$22</xm:f>
          </x14:formula1>
          <xm:sqref>U1:U162 U164:U1048576</xm:sqref>
        </x14:dataValidation>
        <x14:dataValidation type="list" allowBlank="1" showInputMessage="1" showErrorMessage="1" xr:uid="{A121FAC4-53B7-4C73-9DBC-4045AFCD1F22}">
          <x14:formula1>
            <xm:f>'Validação de Dados'!$D$2:$D$24</xm:f>
          </x14:formula1>
          <xm:sqref>H477 H502 H479:H500 H514:H526 H528:H541 H505:H509 H543:H551 H164:H473 H553:H752 H779:H781 H2:H162 H770 H783:H1048576</xm:sqref>
        </x14:dataValidation>
        <x14:dataValidation type="list" allowBlank="1" showInputMessage="1" showErrorMessage="1" xr:uid="{CC5B2FEA-A05F-4786-B68C-FBB87B68300B}">
          <x14:formula1>
            <xm:f>'Validação de Dados'!$A$2:$A$20</xm:f>
          </x14:formula1>
          <xm:sqref>G505:G509 G502 G479:G500 G477 G164:G473 G514:G752 G2:G162 G779:G781 G783:G1048576</xm:sqref>
        </x14:dataValidation>
        <x14:dataValidation type="list" allowBlank="1" showInputMessage="1" showErrorMessage="1" xr:uid="{E55FA3BD-1830-41EA-93D6-A827EE326269}">
          <x14:formula1>
            <xm:f>'Validação de Dados'!$K$2:$K$4</xm:f>
          </x14:formula1>
          <xm:sqref>AI22 AH759:AH760 AH1:AH757 AH780:AH1048576</xm:sqref>
        </x14:dataValidation>
        <x14:dataValidation type="list" allowBlank="1" showInputMessage="1" showErrorMessage="1" xr:uid="{A23FDDEA-6696-4705-9524-B11A2ED45850}">
          <x14:formula1>
            <xm:f>'Validação de Dados'!$I$2:$I$17</xm:f>
          </x14:formula1>
          <xm:sqref>S779:S781 S1:S751 S783:S1048576</xm:sqref>
        </x14:dataValidation>
        <x14:dataValidation type="list" allowBlank="1" showInputMessage="1" showErrorMessage="1" xr:uid="{464B2AF3-3275-4A4F-8718-0DD4B3374470}">
          <x14:formula1>
            <xm:f>'Validação de Dados'!$M$2:$M$12</xm:f>
          </x14:formula1>
          <xm:sqref>AA1:AA751 AA779:AA781 AA783:AA1048576</xm:sqref>
        </x14:dataValidation>
        <x14:dataValidation type="list" allowBlank="1" showInputMessage="1" showErrorMessage="1" xr:uid="{C4148A00-E08E-4130-8DBF-A9C6F63529FD}">
          <x14:formula1>
            <xm:f>'Validação de Dados'!$K$2:$K$3</xm:f>
          </x14:formula1>
          <xm:sqref>AC1:AC751 AC779:AC1048576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703F6-ED12-4358-A225-A40211DEC301}">
  <sheetPr codeName="Planilha10">
    <tabColor theme="4" tint="0.79998168889431442"/>
  </sheetPr>
  <dimension ref="A1:F2136"/>
  <sheetViews>
    <sheetView topLeftCell="A2118" workbookViewId="0">
      <selection activeCell="F2137" sqref="F2137"/>
    </sheetView>
  </sheetViews>
  <sheetFormatPr defaultRowHeight="15"/>
  <cols>
    <col min="1" max="1" width="16.7109375" style="536" bestFit="1" customWidth="1"/>
    <col min="2" max="2" width="11.28515625" style="537" bestFit="1" customWidth="1"/>
    <col min="3" max="3" width="11.140625" customWidth="1"/>
    <col min="4" max="4" width="14.140625" customWidth="1"/>
    <col min="5" max="5" width="15.7109375" customWidth="1"/>
    <col min="6" max="6" width="34" style="534" customWidth="1"/>
  </cols>
  <sheetData>
    <row r="1" spans="1:6">
      <c r="A1" s="536" t="s">
        <v>4384</v>
      </c>
      <c r="B1" s="537" t="s">
        <v>4385</v>
      </c>
      <c r="C1" t="s">
        <v>4386</v>
      </c>
      <c r="D1" t="s">
        <v>4387</v>
      </c>
      <c r="E1" t="s">
        <v>4388</v>
      </c>
      <c r="F1" s="534" t="s">
        <v>4389</v>
      </c>
    </row>
    <row r="2" spans="1:6">
      <c r="A2" s="536" t="str">
        <f t="shared" ref="A2:A65" si="0">_xlfn.CONCAT("ARP",B2)</f>
        <v>ARP031/2023</v>
      </c>
      <c r="B2" s="537" t="str">
        <f t="shared" ref="B2:B65" si="1">_xlfn.CONCAT(TEXT(E2,"000"),"/",D2)</f>
        <v>031/2023</v>
      </c>
      <c r="C2" s="50">
        <v>2024</v>
      </c>
      <c r="D2" s="50" t="s">
        <v>4390</v>
      </c>
      <c r="E2" s="50">
        <v>31</v>
      </c>
      <c r="F2" s="539">
        <v>3449.88</v>
      </c>
    </row>
    <row r="3" spans="1:6">
      <c r="A3" s="536" t="str">
        <f t="shared" si="0"/>
        <v>ARP031/2023</v>
      </c>
      <c r="B3" s="537" t="str">
        <f t="shared" si="1"/>
        <v>031/2023</v>
      </c>
      <c r="C3" s="50">
        <v>2024</v>
      </c>
      <c r="D3" s="50" t="s">
        <v>4390</v>
      </c>
      <c r="E3" s="50">
        <v>31</v>
      </c>
      <c r="F3" s="539">
        <v>8251.25</v>
      </c>
    </row>
    <row r="4" spans="1:6">
      <c r="A4" s="536" t="str">
        <f t="shared" si="0"/>
        <v>ARP031/2023</v>
      </c>
      <c r="B4" s="537" t="str">
        <f t="shared" si="1"/>
        <v>031/2023</v>
      </c>
      <c r="C4" s="50">
        <v>2024</v>
      </c>
      <c r="D4" s="50" t="s">
        <v>4390</v>
      </c>
      <c r="E4" s="50">
        <v>31</v>
      </c>
      <c r="F4" s="539">
        <v>365.19</v>
      </c>
    </row>
    <row r="5" spans="1:6">
      <c r="A5" s="536" t="str">
        <f t="shared" si="0"/>
        <v>ARP031/2023</v>
      </c>
      <c r="B5" s="537" t="str">
        <f t="shared" si="1"/>
        <v>031/2023</v>
      </c>
      <c r="C5" s="50">
        <v>2024</v>
      </c>
      <c r="D5" s="50" t="s">
        <v>4390</v>
      </c>
      <c r="E5" s="50">
        <v>31</v>
      </c>
      <c r="F5" s="539">
        <v>1618.05</v>
      </c>
    </row>
    <row r="6" spans="1:6">
      <c r="A6" s="536" t="str">
        <f t="shared" si="0"/>
        <v>ARP011/2023</v>
      </c>
      <c r="B6" s="537" t="str">
        <f t="shared" si="1"/>
        <v>011/2023</v>
      </c>
      <c r="C6" s="50">
        <v>2024</v>
      </c>
      <c r="D6" s="50" t="s">
        <v>4390</v>
      </c>
      <c r="E6" s="50">
        <v>11</v>
      </c>
      <c r="F6" s="539">
        <v>4044.7</v>
      </c>
    </row>
    <row r="7" spans="1:6">
      <c r="A7" s="536" t="str">
        <f t="shared" si="0"/>
        <v>ARP011/2023</v>
      </c>
      <c r="B7" s="537" t="str">
        <f t="shared" si="1"/>
        <v>011/2023</v>
      </c>
      <c r="C7" s="50">
        <v>2024</v>
      </c>
      <c r="D7" s="50" t="s">
        <v>4390</v>
      </c>
      <c r="E7" s="50">
        <v>11</v>
      </c>
      <c r="F7" s="539">
        <v>60626.400000000001</v>
      </c>
    </row>
    <row r="8" spans="1:6">
      <c r="A8" s="536" t="str">
        <f t="shared" si="0"/>
        <v>ARP011/2023</v>
      </c>
      <c r="B8" s="537" t="str">
        <f t="shared" si="1"/>
        <v>011/2023</v>
      </c>
      <c r="C8" s="50">
        <v>2024</v>
      </c>
      <c r="D8" s="50" t="s">
        <v>4390</v>
      </c>
      <c r="E8" s="50">
        <v>11</v>
      </c>
      <c r="F8" s="539">
        <v>13515.01</v>
      </c>
    </row>
    <row r="9" spans="1:6">
      <c r="A9" s="536" t="str">
        <f t="shared" si="0"/>
        <v>ARP011/2023</v>
      </c>
      <c r="B9" s="537" t="str">
        <f t="shared" si="1"/>
        <v>011/2023</v>
      </c>
      <c r="C9" s="50">
        <v>2024</v>
      </c>
      <c r="D9" s="50" t="s">
        <v>4390</v>
      </c>
      <c r="E9" s="50">
        <v>11</v>
      </c>
      <c r="F9" s="539">
        <v>1667.45</v>
      </c>
    </row>
    <row r="10" spans="1:6">
      <c r="A10" s="536" t="str">
        <f t="shared" si="0"/>
        <v>ARP011/2023</v>
      </c>
      <c r="B10" s="537" t="str">
        <f t="shared" si="1"/>
        <v>011/2023</v>
      </c>
      <c r="C10" s="50">
        <v>2024</v>
      </c>
      <c r="D10" s="50" t="s">
        <v>4390</v>
      </c>
      <c r="E10" s="50">
        <v>11</v>
      </c>
      <c r="F10" s="539">
        <v>34929.760000000002</v>
      </c>
    </row>
    <row r="11" spans="1:6">
      <c r="A11" s="536" t="str">
        <f t="shared" si="0"/>
        <v>ARP030/2023</v>
      </c>
      <c r="B11" s="537" t="str">
        <f t="shared" si="1"/>
        <v>030/2023</v>
      </c>
      <c r="C11" s="50">
        <v>2024</v>
      </c>
      <c r="D11" s="50" t="s">
        <v>4390</v>
      </c>
      <c r="E11" s="50">
        <v>30</v>
      </c>
      <c r="F11" s="539">
        <v>1935</v>
      </c>
    </row>
    <row r="12" spans="1:6">
      <c r="A12" s="536" t="str">
        <f t="shared" si="0"/>
        <v>ARP030/2023</v>
      </c>
      <c r="B12" s="537" t="str">
        <f t="shared" si="1"/>
        <v>030/2023</v>
      </c>
      <c r="C12" s="50">
        <v>2024</v>
      </c>
      <c r="D12" s="50" t="s">
        <v>4390</v>
      </c>
      <c r="E12" s="50">
        <v>30</v>
      </c>
      <c r="F12" s="539">
        <v>290</v>
      </c>
    </row>
    <row r="13" spans="1:6">
      <c r="A13" s="536" t="str">
        <f t="shared" si="0"/>
        <v>ARP030/2023</v>
      </c>
      <c r="B13" s="537" t="str">
        <f t="shared" si="1"/>
        <v>030/2023</v>
      </c>
      <c r="C13" s="50">
        <v>2024</v>
      </c>
      <c r="D13" s="50" t="s">
        <v>4390</v>
      </c>
      <c r="E13" s="50">
        <v>30</v>
      </c>
      <c r="F13" s="539">
        <v>7050</v>
      </c>
    </row>
    <row r="14" spans="1:6">
      <c r="A14" s="536" t="str">
        <f t="shared" si="0"/>
        <v>ARP030/2023</v>
      </c>
      <c r="B14" s="537" t="str">
        <f t="shared" si="1"/>
        <v>030/2023</v>
      </c>
      <c r="C14" s="50">
        <v>2024</v>
      </c>
      <c r="D14" s="50" t="s">
        <v>4390</v>
      </c>
      <c r="E14" s="50">
        <v>30</v>
      </c>
      <c r="F14" s="539">
        <v>22859.9</v>
      </c>
    </row>
    <row r="15" spans="1:6">
      <c r="A15" s="536" t="str">
        <f t="shared" si="0"/>
        <v>ARP030/2023</v>
      </c>
      <c r="B15" s="537" t="str">
        <f t="shared" si="1"/>
        <v>030/2023</v>
      </c>
      <c r="C15" s="50">
        <v>2024</v>
      </c>
      <c r="D15" s="50" t="s">
        <v>4390</v>
      </c>
      <c r="E15" s="50">
        <v>30</v>
      </c>
      <c r="F15" s="539">
        <v>7670.4</v>
      </c>
    </row>
    <row r="16" spans="1:6">
      <c r="A16" s="536" t="str">
        <f t="shared" si="0"/>
        <v>ARP030/2023</v>
      </c>
      <c r="B16" s="537" t="str">
        <f t="shared" si="1"/>
        <v>030/2023</v>
      </c>
      <c r="C16" s="50">
        <v>2024</v>
      </c>
      <c r="D16" s="50" t="s">
        <v>4390</v>
      </c>
      <c r="E16" s="50">
        <v>30</v>
      </c>
      <c r="F16" s="539">
        <v>952</v>
      </c>
    </row>
    <row r="17" spans="1:6">
      <c r="A17" s="536" t="str">
        <f t="shared" si="0"/>
        <v>ARP030/2023</v>
      </c>
      <c r="B17" s="537" t="str">
        <f t="shared" si="1"/>
        <v>030/2023</v>
      </c>
      <c r="C17" s="50">
        <v>2024</v>
      </c>
      <c r="D17" s="50" t="s">
        <v>4390</v>
      </c>
      <c r="E17" s="50">
        <v>30</v>
      </c>
      <c r="F17" s="539">
        <v>1134.9000000000001</v>
      </c>
    </row>
    <row r="18" spans="1:6">
      <c r="A18" s="536" t="str">
        <f t="shared" si="0"/>
        <v>ARP030/2023</v>
      </c>
      <c r="B18" s="537" t="str">
        <f t="shared" si="1"/>
        <v>030/2023</v>
      </c>
      <c r="C18" s="50">
        <v>2024</v>
      </c>
      <c r="D18" s="50" t="s">
        <v>4390</v>
      </c>
      <c r="E18" s="50">
        <v>30</v>
      </c>
      <c r="F18" s="539">
        <v>99.75</v>
      </c>
    </row>
    <row r="19" spans="1:6">
      <c r="A19" s="536" t="str">
        <f t="shared" si="0"/>
        <v>ARP014/2023</v>
      </c>
      <c r="B19" s="537" t="str">
        <f t="shared" si="1"/>
        <v>014/2023</v>
      </c>
      <c r="C19" s="50">
        <v>2024</v>
      </c>
      <c r="D19" s="50" t="s">
        <v>4390</v>
      </c>
      <c r="E19" s="50">
        <v>14</v>
      </c>
      <c r="F19" s="539">
        <v>30776</v>
      </c>
    </row>
    <row r="20" spans="1:6">
      <c r="A20" s="536" t="str">
        <f t="shared" si="0"/>
        <v>ARP014/2023</v>
      </c>
      <c r="B20" s="537" t="str">
        <f t="shared" si="1"/>
        <v>014/2023</v>
      </c>
      <c r="C20" s="50">
        <v>2024</v>
      </c>
      <c r="D20" s="50" t="s">
        <v>4390</v>
      </c>
      <c r="E20" s="50">
        <v>14</v>
      </c>
      <c r="F20" s="539">
        <v>108329.76</v>
      </c>
    </row>
    <row r="21" spans="1:6">
      <c r="A21" s="536" t="str">
        <f t="shared" si="0"/>
        <v>ARP014/2023</v>
      </c>
      <c r="B21" s="537" t="str">
        <f t="shared" si="1"/>
        <v>014/2023</v>
      </c>
      <c r="C21" s="50">
        <v>2024</v>
      </c>
      <c r="D21" s="50" t="s">
        <v>4390</v>
      </c>
      <c r="E21" s="50">
        <v>14</v>
      </c>
      <c r="F21" s="539">
        <v>27730.240000000002</v>
      </c>
    </row>
    <row r="22" spans="1:6">
      <c r="A22" s="536" t="str">
        <f t="shared" si="0"/>
        <v>ARP011/2023</v>
      </c>
      <c r="B22" s="537" t="str">
        <f t="shared" si="1"/>
        <v>011/2023</v>
      </c>
      <c r="C22" s="50">
        <v>2024</v>
      </c>
      <c r="D22" s="50" t="s">
        <v>4390</v>
      </c>
      <c r="E22" s="50">
        <v>11</v>
      </c>
      <c r="F22" s="539">
        <v>87876.41</v>
      </c>
    </row>
    <row r="23" spans="1:6">
      <c r="A23" s="536" t="str">
        <f t="shared" si="0"/>
        <v>ARP030/2023</v>
      </c>
      <c r="B23" s="537" t="str">
        <f t="shared" si="1"/>
        <v>030/2023</v>
      </c>
      <c r="C23" s="50">
        <v>2024</v>
      </c>
      <c r="D23" s="50" t="s">
        <v>4390</v>
      </c>
      <c r="E23" s="50">
        <v>30</v>
      </c>
      <c r="F23" s="539">
        <v>53938</v>
      </c>
    </row>
    <row r="24" spans="1:6">
      <c r="A24" s="536" t="str">
        <f t="shared" si="0"/>
        <v>ARP030/2023</v>
      </c>
      <c r="B24" s="537" t="str">
        <f t="shared" si="1"/>
        <v>030/2023</v>
      </c>
      <c r="C24" s="50">
        <v>2024</v>
      </c>
      <c r="D24" s="50" t="s">
        <v>4390</v>
      </c>
      <c r="E24" s="50">
        <v>30</v>
      </c>
      <c r="F24" s="539">
        <v>91660</v>
      </c>
    </row>
    <row r="25" spans="1:6">
      <c r="A25" s="536" t="str">
        <f t="shared" si="0"/>
        <v>ARP030/2023</v>
      </c>
      <c r="B25" s="537" t="str">
        <f t="shared" si="1"/>
        <v>030/2023</v>
      </c>
      <c r="C25" s="50">
        <v>2024</v>
      </c>
      <c r="D25" s="50" t="s">
        <v>4390</v>
      </c>
      <c r="E25" s="50">
        <v>30</v>
      </c>
      <c r="F25" s="539">
        <v>336.5</v>
      </c>
    </row>
    <row r="26" spans="1:6">
      <c r="A26" s="536" t="str">
        <f t="shared" si="0"/>
        <v>ARP030/2023</v>
      </c>
      <c r="B26" s="537" t="str">
        <f t="shared" si="1"/>
        <v>030/2023</v>
      </c>
      <c r="C26" s="50">
        <v>2024</v>
      </c>
      <c r="D26" s="50" t="s">
        <v>4390</v>
      </c>
      <c r="E26" s="50">
        <v>30</v>
      </c>
      <c r="F26" s="539">
        <v>1320.3</v>
      </c>
    </row>
    <row r="27" spans="1:6">
      <c r="A27" s="536" t="str">
        <f t="shared" si="0"/>
        <v>ARP011/2023</v>
      </c>
      <c r="B27" s="537" t="str">
        <f t="shared" si="1"/>
        <v>011/2023</v>
      </c>
      <c r="C27" s="50">
        <v>2024</v>
      </c>
      <c r="D27" s="50" t="s">
        <v>4390</v>
      </c>
      <c r="E27" s="50">
        <v>11</v>
      </c>
      <c r="F27" s="539">
        <v>6153.83</v>
      </c>
    </row>
    <row r="28" spans="1:6">
      <c r="A28" s="536" t="str">
        <f t="shared" si="0"/>
        <v>ARP011/2023</v>
      </c>
      <c r="B28" s="537" t="str">
        <f t="shared" si="1"/>
        <v>011/2023</v>
      </c>
      <c r="C28" s="50">
        <v>2024</v>
      </c>
      <c r="D28" s="50" t="s">
        <v>4390</v>
      </c>
      <c r="E28" s="50">
        <v>11</v>
      </c>
      <c r="F28" s="539">
        <v>7548</v>
      </c>
    </row>
    <row r="29" spans="1:6">
      <c r="A29" s="536" t="str">
        <f t="shared" si="0"/>
        <v>ARP011/2023</v>
      </c>
      <c r="B29" s="537" t="str">
        <f t="shared" si="1"/>
        <v>011/2023</v>
      </c>
      <c r="C29" s="50">
        <v>2024</v>
      </c>
      <c r="D29" s="50" t="s">
        <v>4390</v>
      </c>
      <c r="E29" s="50">
        <v>11</v>
      </c>
      <c r="F29" s="539">
        <v>20696.3</v>
      </c>
    </row>
    <row r="30" spans="1:6">
      <c r="A30" s="536" t="str">
        <f t="shared" si="0"/>
        <v>ARP011/2023</v>
      </c>
      <c r="B30" s="537" t="str">
        <f t="shared" si="1"/>
        <v>011/2023</v>
      </c>
      <c r="C30" s="50">
        <v>2024</v>
      </c>
      <c r="D30" s="50" t="s">
        <v>4390</v>
      </c>
      <c r="E30" s="50">
        <v>11</v>
      </c>
      <c r="F30" s="539">
        <v>4675.3500000000004</v>
      </c>
    </row>
    <row r="31" spans="1:6">
      <c r="A31" s="536" t="str">
        <f t="shared" si="0"/>
        <v>ARP011/2023</v>
      </c>
      <c r="B31" s="537" t="str">
        <f t="shared" si="1"/>
        <v>011/2023</v>
      </c>
      <c r="C31" s="50">
        <v>2024</v>
      </c>
      <c r="D31" s="50" t="s">
        <v>4390</v>
      </c>
      <c r="E31" s="50">
        <v>11</v>
      </c>
      <c r="F31" s="539">
        <v>9693.94</v>
      </c>
    </row>
    <row r="32" spans="1:6">
      <c r="A32" s="536" t="str">
        <f t="shared" si="0"/>
        <v>ARP011/2023</v>
      </c>
      <c r="B32" s="537" t="str">
        <f t="shared" si="1"/>
        <v>011/2023</v>
      </c>
      <c r="C32" s="50">
        <v>2024</v>
      </c>
      <c r="D32" s="50" t="s">
        <v>4390</v>
      </c>
      <c r="E32" s="50">
        <v>11</v>
      </c>
      <c r="F32" s="539">
        <v>6698.98</v>
      </c>
    </row>
    <row r="33" spans="1:6">
      <c r="A33" s="536" t="str">
        <f t="shared" si="0"/>
        <v>ARP011/2023</v>
      </c>
      <c r="B33" s="537" t="str">
        <f t="shared" si="1"/>
        <v>011/2023</v>
      </c>
      <c r="C33" s="50">
        <v>2024</v>
      </c>
      <c r="D33" s="50" t="s">
        <v>4390</v>
      </c>
      <c r="E33" s="50">
        <v>11</v>
      </c>
      <c r="F33" s="539">
        <v>5837.73</v>
      </c>
    </row>
    <row r="34" spans="1:6">
      <c r="A34" s="536" t="str">
        <f t="shared" si="0"/>
        <v>ARP011/2023</v>
      </c>
      <c r="B34" s="537" t="str">
        <f t="shared" si="1"/>
        <v>011/2023</v>
      </c>
      <c r="C34" s="50">
        <v>2024</v>
      </c>
      <c r="D34" s="50" t="s">
        <v>4390</v>
      </c>
      <c r="E34" s="50">
        <v>11</v>
      </c>
      <c r="F34" s="539">
        <v>8476.83</v>
      </c>
    </row>
    <row r="35" spans="1:6">
      <c r="A35" s="536" t="str">
        <f t="shared" si="0"/>
        <v>ARP009/2023</v>
      </c>
      <c r="B35" s="537" t="str">
        <f t="shared" si="1"/>
        <v>009/2023</v>
      </c>
      <c r="C35" s="50">
        <v>2024</v>
      </c>
      <c r="D35" s="50" t="s">
        <v>4390</v>
      </c>
      <c r="E35" s="50">
        <v>9</v>
      </c>
      <c r="F35" s="539">
        <v>2136.96</v>
      </c>
    </row>
    <row r="36" spans="1:6">
      <c r="A36" s="536" t="str">
        <f t="shared" si="0"/>
        <v>ARP009/2023</v>
      </c>
      <c r="B36" s="537" t="str">
        <f t="shared" si="1"/>
        <v>009/2023</v>
      </c>
      <c r="C36" s="50">
        <v>2024</v>
      </c>
      <c r="D36" s="50" t="s">
        <v>4390</v>
      </c>
      <c r="E36" s="50">
        <v>9</v>
      </c>
      <c r="F36" s="539">
        <v>5736</v>
      </c>
    </row>
    <row r="37" spans="1:6">
      <c r="A37" s="536" t="str">
        <f t="shared" si="0"/>
        <v>ARP011/2023</v>
      </c>
      <c r="B37" s="537" t="str">
        <f t="shared" si="1"/>
        <v>011/2023</v>
      </c>
      <c r="C37" s="50">
        <v>2024</v>
      </c>
      <c r="D37" s="50" t="s">
        <v>4390</v>
      </c>
      <c r="E37" s="50">
        <v>11</v>
      </c>
      <c r="F37" s="539">
        <v>145721.25</v>
      </c>
    </row>
    <row r="38" spans="1:6">
      <c r="A38" s="536" t="str">
        <f t="shared" si="0"/>
        <v>ARP011/2023</v>
      </c>
      <c r="B38" s="537" t="str">
        <f t="shared" si="1"/>
        <v>011/2023</v>
      </c>
      <c r="C38" s="50">
        <v>2024</v>
      </c>
      <c r="D38" s="50" t="s">
        <v>4390</v>
      </c>
      <c r="E38" s="50">
        <v>11</v>
      </c>
      <c r="F38" s="539">
        <v>2711.12</v>
      </c>
    </row>
    <row r="39" spans="1:6">
      <c r="A39" s="536" t="str">
        <f t="shared" si="0"/>
        <v>ARP011/2023</v>
      </c>
      <c r="B39" s="537" t="str">
        <f t="shared" si="1"/>
        <v>011/2023</v>
      </c>
      <c r="C39" s="50">
        <v>2024</v>
      </c>
      <c r="D39" s="50" t="s">
        <v>4390</v>
      </c>
      <c r="E39" s="50">
        <v>11</v>
      </c>
      <c r="F39" s="539">
        <v>6112.33</v>
      </c>
    </row>
    <row r="40" spans="1:6">
      <c r="A40" s="536" t="str">
        <f t="shared" si="0"/>
        <v>ARP011/2023</v>
      </c>
      <c r="B40" s="537" t="str">
        <f t="shared" si="1"/>
        <v>011/2023</v>
      </c>
      <c r="C40" s="50">
        <v>2024</v>
      </c>
      <c r="D40" s="50" t="s">
        <v>4390</v>
      </c>
      <c r="E40" s="50">
        <v>11</v>
      </c>
      <c r="F40" s="539">
        <v>19181.060000000001</v>
      </c>
    </row>
    <row r="41" spans="1:6">
      <c r="A41" s="536" t="str">
        <f t="shared" si="0"/>
        <v>ARP031/2023</v>
      </c>
      <c r="B41" s="537" t="str">
        <f t="shared" si="1"/>
        <v>031/2023</v>
      </c>
      <c r="C41" s="50">
        <v>2024</v>
      </c>
      <c r="D41" s="50" t="s">
        <v>4390</v>
      </c>
      <c r="E41" s="50">
        <v>31</v>
      </c>
      <c r="F41" s="539">
        <v>2364</v>
      </c>
    </row>
    <row r="42" spans="1:6">
      <c r="A42" s="536" t="str">
        <f t="shared" si="0"/>
        <v>ARP030/2023</v>
      </c>
      <c r="B42" s="537" t="str">
        <f t="shared" si="1"/>
        <v>030/2023</v>
      </c>
      <c r="C42" s="50">
        <v>2024</v>
      </c>
      <c r="D42" s="50" t="s">
        <v>4390</v>
      </c>
      <c r="E42" s="50">
        <v>30</v>
      </c>
      <c r="F42" s="539">
        <v>1495</v>
      </c>
    </row>
    <row r="43" spans="1:6">
      <c r="A43" s="536" t="str">
        <f t="shared" si="0"/>
        <v>ARP011/2023</v>
      </c>
      <c r="B43" s="537" t="str">
        <f t="shared" si="1"/>
        <v>011/2023</v>
      </c>
      <c r="C43" s="50">
        <v>2024</v>
      </c>
      <c r="D43" s="50" t="s">
        <v>4390</v>
      </c>
      <c r="E43" s="50">
        <v>11</v>
      </c>
      <c r="F43" s="539">
        <v>13840.58</v>
      </c>
    </row>
    <row r="44" spans="1:6">
      <c r="A44" s="536" t="str">
        <f t="shared" si="0"/>
        <v>ARP011/2023</v>
      </c>
      <c r="B44" s="537" t="str">
        <f t="shared" si="1"/>
        <v>011/2023</v>
      </c>
      <c r="C44" s="50">
        <v>2024</v>
      </c>
      <c r="D44" s="50" t="s">
        <v>4390</v>
      </c>
      <c r="E44" s="50">
        <v>11</v>
      </c>
      <c r="F44" s="539">
        <v>9169.35</v>
      </c>
    </row>
    <row r="45" spans="1:6">
      <c r="A45" s="536" t="str">
        <f t="shared" si="0"/>
        <v>ARP011/2023</v>
      </c>
      <c r="B45" s="537" t="str">
        <f t="shared" si="1"/>
        <v>011/2023</v>
      </c>
      <c r="C45" s="50">
        <v>2024</v>
      </c>
      <c r="D45" s="50" t="s">
        <v>4390</v>
      </c>
      <c r="E45" s="50">
        <v>11</v>
      </c>
      <c r="F45" s="539">
        <v>38548.21</v>
      </c>
    </row>
    <row r="46" spans="1:6">
      <c r="A46" s="536" t="str">
        <f t="shared" si="0"/>
        <v>ARP015/2023</v>
      </c>
      <c r="B46" s="537" t="str">
        <f t="shared" si="1"/>
        <v>015/2023</v>
      </c>
      <c r="C46" s="50">
        <v>2024</v>
      </c>
      <c r="D46" s="50" t="s">
        <v>4390</v>
      </c>
      <c r="E46" s="50">
        <v>15</v>
      </c>
      <c r="F46" s="539">
        <v>277280.78000000003</v>
      </c>
    </row>
    <row r="47" spans="1:6">
      <c r="A47" s="536" t="str">
        <f t="shared" si="0"/>
        <v>ARP018/2023</v>
      </c>
      <c r="B47" s="537" t="str">
        <f t="shared" si="1"/>
        <v>018/2023</v>
      </c>
      <c r="C47" s="50">
        <v>2024</v>
      </c>
      <c r="D47" s="50" t="s">
        <v>4390</v>
      </c>
      <c r="E47" s="50">
        <v>18</v>
      </c>
      <c r="F47" s="539">
        <v>708.45</v>
      </c>
    </row>
    <row r="48" spans="1:6">
      <c r="A48" s="536" t="str">
        <f t="shared" si="0"/>
        <v>ARP018/2023</v>
      </c>
      <c r="B48" s="537" t="str">
        <f t="shared" si="1"/>
        <v>018/2023</v>
      </c>
      <c r="C48" s="50">
        <v>2024</v>
      </c>
      <c r="D48" s="50" t="s">
        <v>4390</v>
      </c>
      <c r="E48" s="50">
        <v>18</v>
      </c>
      <c r="F48" s="539">
        <v>1694.55</v>
      </c>
    </row>
    <row r="49" spans="1:6">
      <c r="A49" s="536" t="str">
        <f t="shared" si="0"/>
        <v>ARP018/2023</v>
      </c>
      <c r="B49" s="537" t="str">
        <f t="shared" si="1"/>
        <v>018/2023</v>
      </c>
      <c r="C49" s="50">
        <v>2024</v>
      </c>
      <c r="D49" s="50" t="s">
        <v>4390</v>
      </c>
      <c r="E49" s="50">
        <v>18</v>
      </c>
      <c r="F49" s="539">
        <v>204</v>
      </c>
    </row>
    <row r="50" spans="1:6">
      <c r="A50" s="536" t="str">
        <f t="shared" si="0"/>
        <v>ARP011/2023</v>
      </c>
      <c r="B50" s="537" t="str">
        <f t="shared" si="1"/>
        <v>011/2023</v>
      </c>
      <c r="C50" s="50">
        <v>2024</v>
      </c>
      <c r="D50" s="50" t="s">
        <v>4390</v>
      </c>
      <c r="E50" s="50">
        <v>11</v>
      </c>
      <c r="F50" s="539">
        <v>11091.86</v>
      </c>
    </row>
    <row r="51" spans="1:6">
      <c r="A51" s="536" t="str">
        <f t="shared" si="0"/>
        <v>ARP031/2023</v>
      </c>
      <c r="B51" s="537" t="str">
        <f t="shared" si="1"/>
        <v>031/2023</v>
      </c>
      <c r="C51" s="50">
        <v>2024</v>
      </c>
      <c r="D51" s="50" t="s">
        <v>4390</v>
      </c>
      <c r="E51" s="50">
        <v>31</v>
      </c>
      <c r="F51" s="539">
        <v>7653.9</v>
      </c>
    </row>
    <row r="52" spans="1:6">
      <c r="A52" s="536" t="str">
        <f t="shared" si="0"/>
        <v>ARP011/2023</v>
      </c>
      <c r="B52" s="537" t="str">
        <f t="shared" si="1"/>
        <v>011/2023</v>
      </c>
      <c r="C52" s="50">
        <v>2024</v>
      </c>
      <c r="D52" s="50" t="s">
        <v>4390</v>
      </c>
      <c r="E52" s="50">
        <v>11</v>
      </c>
      <c r="F52" s="539">
        <v>13011.99</v>
      </c>
    </row>
    <row r="53" spans="1:6">
      <c r="A53" s="536" t="str">
        <f t="shared" si="0"/>
        <v>ARP018/2023</v>
      </c>
      <c r="B53" s="537" t="str">
        <f t="shared" si="1"/>
        <v>018/2023</v>
      </c>
      <c r="C53" s="50">
        <v>2024</v>
      </c>
      <c r="D53" s="50" t="s">
        <v>4390</v>
      </c>
      <c r="E53" s="50">
        <v>18</v>
      </c>
      <c r="F53" s="539">
        <v>411.41</v>
      </c>
    </row>
    <row r="54" spans="1:6">
      <c r="A54" s="536" t="str">
        <f t="shared" si="0"/>
        <v>ARP018/2023</v>
      </c>
      <c r="B54" s="537" t="str">
        <f t="shared" si="1"/>
        <v>018/2023</v>
      </c>
      <c r="C54" s="50">
        <v>2024</v>
      </c>
      <c r="D54" s="50" t="s">
        <v>4390</v>
      </c>
      <c r="E54" s="50">
        <v>18</v>
      </c>
      <c r="F54" s="539">
        <v>1447.16</v>
      </c>
    </row>
    <row r="55" spans="1:6">
      <c r="A55" s="536" t="str">
        <f t="shared" si="0"/>
        <v>ARP018/2023</v>
      </c>
      <c r="B55" s="537" t="str">
        <f t="shared" si="1"/>
        <v>018/2023</v>
      </c>
      <c r="C55" s="50">
        <v>2024</v>
      </c>
      <c r="D55" s="50" t="s">
        <v>4390</v>
      </c>
      <c r="E55" s="50">
        <v>18</v>
      </c>
      <c r="F55" s="539">
        <v>367.83</v>
      </c>
    </row>
    <row r="56" spans="1:6">
      <c r="A56" s="536" t="str">
        <f t="shared" si="0"/>
        <v>ARP011/2023</v>
      </c>
      <c r="B56" s="537" t="str">
        <f t="shared" si="1"/>
        <v>011/2023</v>
      </c>
      <c r="C56" s="50">
        <v>2024</v>
      </c>
      <c r="D56" s="50" t="s">
        <v>4390</v>
      </c>
      <c r="E56" s="50">
        <v>11</v>
      </c>
      <c r="F56" s="539">
        <v>2770.44</v>
      </c>
    </row>
    <row r="57" spans="1:6">
      <c r="A57" s="536" t="str">
        <f t="shared" si="0"/>
        <v>ARP011/2023</v>
      </c>
      <c r="B57" s="537" t="str">
        <f t="shared" si="1"/>
        <v>011/2023</v>
      </c>
      <c r="C57" s="50">
        <v>2024</v>
      </c>
      <c r="D57" s="50" t="s">
        <v>4390</v>
      </c>
      <c r="E57" s="50">
        <v>11</v>
      </c>
      <c r="F57" s="539">
        <v>47188.17</v>
      </c>
    </row>
    <row r="58" spans="1:6">
      <c r="A58" s="536" t="str">
        <f t="shared" si="0"/>
        <v>ARP011/2023</v>
      </c>
      <c r="B58" s="537" t="str">
        <f t="shared" si="1"/>
        <v>011/2023</v>
      </c>
      <c r="C58" s="50">
        <v>2024</v>
      </c>
      <c r="D58" s="50" t="s">
        <v>4390</v>
      </c>
      <c r="E58" s="50">
        <v>11</v>
      </c>
      <c r="F58" s="539">
        <v>4359.42</v>
      </c>
    </row>
    <row r="59" spans="1:6">
      <c r="A59" s="536" t="str">
        <f t="shared" si="0"/>
        <v>ARP009/2023</v>
      </c>
      <c r="B59" s="537" t="str">
        <f t="shared" si="1"/>
        <v>009/2023</v>
      </c>
      <c r="C59" s="50">
        <v>2024</v>
      </c>
      <c r="D59" s="50" t="s">
        <v>4390</v>
      </c>
      <c r="E59" s="50">
        <v>9</v>
      </c>
      <c r="F59" s="539">
        <v>0</v>
      </c>
    </row>
    <row r="60" spans="1:6">
      <c r="A60" s="536" t="str">
        <f t="shared" si="0"/>
        <v>ARP009/2023</v>
      </c>
      <c r="B60" s="537" t="str">
        <f t="shared" si="1"/>
        <v>009/2023</v>
      </c>
      <c r="C60" s="50">
        <v>2024</v>
      </c>
      <c r="D60" s="50" t="s">
        <v>4390</v>
      </c>
      <c r="E60" s="50">
        <v>9</v>
      </c>
      <c r="F60" s="539">
        <v>0</v>
      </c>
    </row>
    <row r="61" spans="1:6">
      <c r="A61" s="536" t="str">
        <f t="shared" si="0"/>
        <v>ARP011/2023</v>
      </c>
      <c r="B61" s="537" t="str">
        <f t="shared" si="1"/>
        <v>011/2023</v>
      </c>
      <c r="C61" s="50">
        <v>2024</v>
      </c>
      <c r="D61" s="50" t="s">
        <v>4390</v>
      </c>
      <c r="E61" s="50">
        <v>11</v>
      </c>
      <c r="F61" s="539">
        <v>4965.43</v>
      </c>
    </row>
    <row r="62" spans="1:6">
      <c r="A62" s="536" t="str">
        <f t="shared" si="0"/>
        <v>ARP011/2023</v>
      </c>
      <c r="B62" s="537" t="str">
        <f t="shared" si="1"/>
        <v>011/2023</v>
      </c>
      <c r="C62" s="50">
        <v>2024</v>
      </c>
      <c r="D62" s="50" t="s">
        <v>4390</v>
      </c>
      <c r="E62" s="50">
        <v>11</v>
      </c>
      <c r="F62" s="539">
        <v>7413.9</v>
      </c>
    </row>
    <row r="63" spans="1:6">
      <c r="A63" s="536" t="str">
        <f t="shared" si="0"/>
        <v>ARP011/2023</v>
      </c>
      <c r="B63" s="537" t="str">
        <f t="shared" si="1"/>
        <v>011/2023</v>
      </c>
      <c r="C63" s="50">
        <v>2024</v>
      </c>
      <c r="D63" s="50" t="s">
        <v>4390</v>
      </c>
      <c r="E63" s="50">
        <v>11</v>
      </c>
      <c r="F63" s="539">
        <v>27379.22</v>
      </c>
    </row>
    <row r="64" spans="1:6">
      <c r="A64" s="536" t="str">
        <f t="shared" si="0"/>
        <v>ARP011/2023</v>
      </c>
      <c r="B64" s="537" t="str">
        <f t="shared" si="1"/>
        <v>011/2023</v>
      </c>
      <c r="C64" s="50">
        <v>2024</v>
      </c>
      <c r="D64" s="50" t="s">
        <v>4390</v>
      </c>
      <c r="E64" s="50">
        <v>11</v>
      </c>
      <c r="F64" s="539">
        <v>9404.34</v>
      </c>
    </row>
    <row r="65" spans="1:6">
      <c r="A65" s="536" t="str">
        <f t="shared" si="0"/>
        <v>ARP011/2023</v>
      </c>
      <c r="B65" s="537" t="str">
        <f t="shared" si="1"/>
        <v>011/2023</v>
      </c>
      <c r="C65" s="50">
        <v>2024</v>
      </c>
      <c r="D65" s="50" t="s">
        <v>4390</v>
      </c>
      <c r="E65" s="50">
        <v>11</v>
      </c>
      <c r="F65" s="539">
        <v>0</v>
      </c>
    </row>
    <row r="66" spans="1:6">
      <c r="A66" s="536" t="str">
        <f t="shared" ref="A66:A129" si="2">_xlfn.CONCAT("ARP",B66)</f>
        <v>ARP011/2023</v>
      </c>
      <c r="B66" s="537" t="str">
        <f t="shared" ref="B66:B129" si="3">_xlfn.CONCAT(TEXT(E66,"000"),"/",D66)</f>
        <v>011/2023</v>
      </c>
      <c r="C66" s="50">
        <v>2024</v>
      </c>
      <c r="D66" s="50" t="s">
        <v>4390</v>
      </c>
      <c r="E66" s="50">
        <v>11</v>
      </c>
      <c r="F66" s="539">
        <v>17108.75</v>
      </c>
    </row>
    <row r="67" spans="1:6">
      <c r="A67" s="536" t="str">
        <f t="shared" si="2"/>
        <v>ARP031/2023</v>
      </c>
      <c r="B67" s="537" t="str">
        <f t="shared" si="3"/>
        <v>031/2023</v>
      </c>
      <c r="C67" s="50">
        <v>2024</v>
      </c>
      <c r="D67" s="50" t="s">
        <v>4390</v>
      </c>
      <c r="E67" s="50">
        <v>31</v>
      </c>
      <c r="F67" s="539">
        <v>613.83000000000004</v>
      </c>
    </row>
    <row r="68" spans="1:6">
      <c r="A68" s="536" t="str">
        <f t="shared" si="2"/>
        <v>ARP031/2023</v>
      </c>
      <c r="B68" s="537" t="str">
        <f t="shared" si="3"/>
        <v>031/2023</v>
      </c>
      <c r="C68" s="50">
        <v>2024</v>
      </c>
      <c r="D68" s="50" t="s">
        <v>4390</v>
      </c>
      <c r="E68" s="50">
        <v>31</v>
      </c>
      <c r="F68" s="539">
        <v>2351.5</v>
      </c>
    </row>
    <row r="69" spans="1:6">
      <c r="A69" s="536" t="str">
        <f t="shared" si="2"/>
        <v>ARP011/2023</v>
      </c>
      <c r="B69" s="537" t="str">
        <f t="shared" si="3"/>
        <v>011/2023</v>
      </c>
      <c r="C69" s="50">
        <v>2024</v>
      </c>
      <c r="D69" s="50" t="s">
        <v>4390</v>
      </c>
      <c r="E69" s="50">
        <v>11</v>
      </c>
      <c r="F69" s="539">
        <v>4407.34</v>
      </c>
    </row>
    <row r="70" spans="1:6">
      <c r="A70" s="536" t="str">
        <f t="shared" si="2"/>
        <v>ARP020/2023</v>
      </c>
      <c r="B70" s="537" t="str">
        <f t="shared" si="3"/>
        <v>020/2023</v>
      </c>
      <c r="C70" s="50">
        <v>2024</v>
      </c>
      <c r="D70" s="50" t="s">
        <v>4390</v>
      </c>
      <c r="E70" s="50">
        <v>20</v>
      </c>
      <c r="F70" s="539">
        <v>69702</v>
      </c>
    </row>
    <row r="71" spans="1:6">
      <c r="A71" s="536" t="str">
        <f t="shared" si="2"/>
        <v>ARP011/2023</v>
      </c>
      <c r="B71" s="537" t="str">
        <f t="shared" si="3"/>
        <v>011/2023</v>
      </c>
      <c r="C71" s="50">
        <v>2024</v>
      </c>
      <c r="D71" s="50" t="s">
        <v>4390</v>
      </c>
      <c r="E71" s="50">
        <v>11</v>
      </c>
      <c r="F71" s="539">
        <v>13385.46</v>
      </c>
    </row>
    <row r="72" spans="1:6">
      <c r="A72" s="536" t="str">
        <f t="shared" si="2"/>
        <v>ARP011/2023</v>
      </c>
      <c r="B72" s="537" t="str">
        <f t="shared" si="3"/>
        <v>011/2023</v>
      </c>
      <c r="C72" s="50">
        <v>2024</v>
      </c>
      <c r="D72" s="50" t="s">
        <v>4390</v>
      </c>
      <c r="E72" s="50">
        <v>11</v>
      </c>
      <c r="F72" s="539">
        <v>4027.66</v>
      </c>
    </row>
    <row r="73" spans="1:6">
      <c r="A73" s="536" t="str">
        <f t="shared" si="2"/>
        <v>ARP011/2023</v>
      </c>
      <c r="B73" s="537" t="str">
        <f t="shared" si="3"/>
        <v>011/2023</v>
      </c>
      <c r="C73" s="50">
        <v>2024</v>
      </c>
      <c r="D73" s="50" t="s">
        <v>4390</v>
      </c>
      <c r="E73" s="50">
        <v>11</v>
      </c>
      <c r="F73" s="539">
        <v>29404.86</v>
      </c>
    </row>
    <row r="74" spans="1:6">
      <c r="A74" s="536" t="str">
        <f t="shared" si="2"/>
        <v>ARP011/2023</v>
      </c>
      <c r="B74" s="537" t="str">
        <f t="shared" si="3"/>
        <v>011/2023</v>
      </c>
      <c r="C74" s="50">
        <v>2024</v>
      </c>
      <c r="D74" s="50" t="s">
        <v>4390</v>
      </c>
      <c r="E74" s="50">
        <v>11</v>
      </c>
      <c r="F74" s="539">
        <v>2703.91</v>
      </c>
    </row>
    <row r="75" spans="1:6">
      <c r="A75" s="536" t="str">
        <f t="shared" si="2"/>
        <v>ARP011/2023</v>
      </c>
      <c r="B75" s="537" t="str">
        <f t="shared" si="3"/>
        <v>011/2023</v>
      </c>
      <c r="C75" s="50">
        <v>2024</v>
      </c>
      <c r="D75" s="50" t="s">
        <v>4390</v>
      </c>
      <c r="E75" s="50">
        <v>11</v>
      </c>
      <c r="F75" s="539">
        <v>100150.28</v>
      </c>
    </row>
    <row r="76" spans="1:6">
      <c r="A76" s="536" t="str">
        <f t="shared" si="2"/>
        <v>ARP011/2023</v>
      </c>
      <c r="B76" s="537" t="str">
        <f t="shared" si="3"/>
        <v>011/2023</v>
      </c>
      <c r="C76" s="50">
        <v>2024</v>
      </c>
      <c r="D76" s="50" t="s">
        <v>4390</v>
      </c>
      <c r="E76" s="50">
        <v>11</v>
      </c>
      <c r="F76" s="539">
        <v>3217.13</v>
      </c>
    </row>
    <row r="77" spans="1:6">
      <c r="A77" s="536" t="str">
        <f t="shared" si="2"/>
        <v>ARP011/2023</v>
      </c>
      <c r="B77" s="537" t="str">
        <f t="shared" si="3"/>
        <v>011/2023</v>
      </c>
      <c r="C77" s="50">
        <v>2024</v>
      </c>
      <c r="D77" s="50" t="s">
        <v>4390</v>
      </c>
      <c r="E77" s="50">
        <v>11</v>
      </c>
      <c r="F77" s="539">
        <v>4207.45</v>
      </c>
    </row>
    <row r="78" spans="1:6">
      <c r="A78" s="536" t="str">
        <f t="shared" si="2"/>
        <v>ARP011/2023</v>
      </c>
      <c r="B78" s="537" t="str">
        <f t="shared" si="3"/>
        <v>011/2023</v>
      </c>
      <c r="C78" s="50">
        <v>2024</v>
      </c>
      <c r="D78" s="50" t="s">
        <v>4390</v>
      </c>
      <c r="E78" s="50">
        <v>11</v>
      </c>
      <c r="F78" s="539">
        <v>3872.51</v>
      </c>
    </row>
    <row r="79" spans="1:6">
      <c r="A79" s="536" t="str">
        <f t="shared" si="2"/>
        <v>ARP011/2023</v>
      </c>
      <c r="B79" s="537" t="str">
        <f t="shared" si="3"/>
        <v>011/2023</v>
      </c>
      <c r="C79" s="50">
        <v>2024</v>
      </c>
      <c r="D79" s="50" t="s">
        <v>4390</v>
      </c>
      <c r="E79" s="50">
        <v>11</v>
      </c>
      <c r="F79" s="539">
        <v>274180.98</v>
      </c>
    </row>
    <row r="80" spans="1:6">
      <c r="A80" s="536" t="str">
        <f t="shared" si="2"/>
        <v>ARP011/2023</v>
      </c>
      <c r="B80" s="537" t="str">
        <f t="shared" si="3"/>
        <v>011/2023</v>
      </c>
      <c r="C80" s="50">
        <v>2024</v>
      </c>
      <c r="D80" s="50" t="s">
        <v>4390</v>
      </c>
      <c r="E80" s="50">
        <v>11</v>
      </c>
      <c r="F80" s="539">
        <v>3992.5</v>
      </c>
    </row>
    <row r="81" spans="1:6">
      <c r="A81" s="536" t="str">
        <f t="shared" si="2"/>
        <v>ARP031/2023</v>
      </c>
      <c r="B81" s="537" t="str">
        <f t="shared" si="3"/>
        <v>031/2023</v>
      </c>
      <c r="C81" s="50">
        <v>2024</v>
      </c>
      <c r="D81" s="50" t="s">
        <v>4390</v>
      </c>
      <c r="E81" s="50">
        <v>31</v>
      </c>
      <c r="F81" s="539">
        <v>1482.25</v>
      </c>
    </row>
    <row r="82" spans="1:6">
      <c r="A82" s="536" t="str">
        <f t="shared" si="2"/>
        <v>ARP031/2023</v>
      </c>
      <c r="B82" s="537" t="str">
        <f t="shared" si="3"/>
        <v>031/2023</v>
      </c>
      <c r="C82" s="50">
        <v>2024</v>
      </c>
      <c r="D82" s="50" t="s">
        <v>4390</v>
      </c>
      <c r="E82" s="50">
        <v>31</v>
      </c>
      <c r="F82" s="539">
        <v>402.5</v>
      </c>
    </row>
    <row r="83" spans="1:6">
      <c r="A83" s="536" t="str">
        <f t="shared" si="2"/>
        <v>ARP024/2023</v>
      </c>
      <c r="B83" s="537" t="str">
        <f t="shared" si="3"/>
        <v>024/2023</v>
      </c>
      <c r="C83" s="50">
        <v>2024</v>
      </c>
      <c r="D83" s="50" t="s">
        <v>4390</v>
      </c>
      <c r="E83" s="50">
        <v>24</v>
      </c>
      <c r="F83" s="539">
        <v>719.94</v>
      </c>
    </row>
    <row r="84" spans="1:6">
      <c r="A84" s="536" t="str">
        <f t="shared" si="2"/>
        <v>ARP011/2023</v>
      </c>
      <c r="B84" s="537" t="str">
        <f t="shared" si="3"/>
        <v>011/2023</v>
      </c>
      <c r="C84" s="50">
        <v>2024</v>
      </c>
      <c r="D84" s="50" t="s">
        <v>4390</v>
      </c>
      <c r="E84" s="50">
        <v>11</v>
      </c>
      <c r="F84" s="539">
        <v>19312.02</v>
      </c>
    </row>
    <row r="85" spans="1:6">
      <c r="A85" s="536" t="str">
        <f t="shared" si="2"/>
        <v>ARP011/2023</v>
      </c>
      <c r="B85" s="537" t="str">
        <f t="shared" si="3"/>
        <v>011/2023</v>
      </c>
      <c r="C85" s="50">
        <v>2024</v>
      </c>
      <c r="D85" s="50" t="s">
        <v>4390</v>
      </c>
      <c r="E85" s="50">
        <v>11</v>
      </c>
      <c r="F85" s="539">
        <v>7029.46</v>
      </c>
    </row>
    <row r="86" spans="1:6">
      <c r="A86" s="536" t="str">
        <f t="shared" si="2"/>
        <v>ARP011/2023</v>
      </c>
      <c r="B86" s="537" t="str">
        <f t="shared" si="3"/>
        <v>011/2023</v>
      </c>
      <c r="C86" s="50">
        <v>2024</v>
      </c>
      <c r="D86" s="50" t="s">
        <v>4390</v>
      </c>
      <c r="E86" s="50">
        <v>11</v>
      </c>
      <c r="F86" s="539">
        <v>3755.07</v>
      </c>
    </row>
    <row r="87" spans="1:6">
      <c r="A87" s="536" t="str">
        <f t="shared" si="2"/>
        <v>ARP018/2023</v>
      </c>
      <c r="B87" s="537" t="str">
        <f t="shared" si="3"/>
        <v>018/2023</v>
      </c>
      <c r="C87" s="50">
        <v>2024</v>
      </c>
      <c r="D87" s="50" t="s">
        <v>4390</v>
      </c>
      <c r="E87" s="50">
        <v>18</v>
      </c>
      <c r="F87" s="539">
        <v>0</v>
      </c>
    </row>
    <row r="88" spans="1:6">
      <c r="A88" s="536" t="str">
        <f t="shared" si="2"/>
        <v>ARP018/2023</v>
      </c>
      <c r="B88" s="537" t="str">
        <f t="shared" si="3"/>
        <v>018/2023</v>
      </c>
      <c r="C88" s="50">
        <v>2024</v>
      </c>
      <c r="D88" s="50" t="s">
        <v>4390</v>
      </c>
      <c r="E88" s="50">
        <v>18</v>
      </c>
      <c r="F88" s="539">
        <v>0</v>
      </c>
    </row>
    <row r="89" spans="1:6">
      <c r="A89" s="536" t="str">
        <f t="shared" si="2"/>
        <v>ARP018/2023</v>
      </c>
      <c r="B89" s="537" t="str">
        <f t="shared" si="3"/>
        <v>018/2023</v>
      </c>
      <c r="C89" s="50">
        <v>2024</v>
      </c>
      <c r="D89" s="50" t="s">
        <v>4390</v>
      </c>
      <c r="E89" s="50">
        <v>18</v>
      </c>
      <c r="F89" s="539">
        <v>0</v>
      </c>
    </row>
    <row r="90" spans="1:6">
      <c r="A90" s="536" t="str">
        <f t="shared" si="2"/>
        <v>ARP031/2023</v>
      </c>
      <c r="B90" s="537" t="str">
        <f t="shared" si="3"/>
        <v>031/2023</v>
      </c>
      <c r="C90" s="50">
        <v>2024</v>
      </c>
      <c r="D90" s="50" t="s">
        <v>4390</v>
      </c>
      <c r="E90" s="50">
        <v>31</v>
      </c>
      <c r="F90" s="539">
        <v>1380</v>
      </c>
    </row>
    <row r="91" spans="1:6">
      <c r="A91" s="536" t="str">
        <f t="shared" si="2"/>
        <v>ARP011/2023</v>
      </c>
      <c r="B91" s="537" t="str">
        <f t="shared" si="3"/>
        <v>011/2023</v>
      </c>
      <c r="C91" s="50">
        <v>2024</v>
      </c>
      <c r="D91" s="50" t="s">
        <v>4390</v>
      </c>
      <c r="E91" s="50">
        <v>11</v>
      </c>
      <c r="F91" s="539">
        <v>164052.16</v>
      </c>
    </row>
    <row r="92" spans="1:6">
      <c r="A92" s="536" t="str">
        <f t="shared" si="2"/>
        <v>ARP011/2023</v>
      </c>
      <c r="B92" s="537" t="str">
        <f t="shared" si="3"/>
        <v>011/2023</v>
      </c>
      <c r="C92" s="50">
        <v>2024</v>
      </c>
      <c r="D92" s="50" t="s">
        <v>4390</v>
      </c>
      <c r="E92" s="50">
        <v>11</v>
      </c>
      <c r="F92" s="539">
        <v>8881.59</v>
      </c>
    </row>
    <row r="93" spans="1:6">
      <c r="A93" s="536" t="str">
        <f t="shared" si="2"/>
        <v>ARP031/2023</v>
      </c>
      <c r="B93" s="537" t="str">
        <f t="shared" si="3"/>
        <v>031/2023</v>
      </c>
      <c r="C93" s="50">
        <v>2024</v>
      </c>
      <c r="D93" s="50" t="s">
        <v>4390</v>
      </c>
      <c r="E93" s="50">
        <v>31</v>
      </c>
      <c r="F93" s="539">
        <v>2311.6</v>
      </c>
    </row>
    <row r="94" spans="1:6">
      <c r="A94" s="536" t="str">
        <f t="shared" si="2"/>
        <v>ARP011/2023</v>
      </c>
      <c r="B94" s="537" t="str">
        <f t="shared" si="3"/>
        <v>011/2023</v>
      </c>
      <c r="C94" s="50">
        <v>2024</v>
      </c>
      <c r="D94" s="50" t="s">
        <v>4390</v>
      </c>
      <c r="E94" s="50">
        <v>11</v>
      </c>
      <c r="F94" s="539">
        <v>876.46</v>
      </c>
    </row>
    <row r="95" spans="1:6">
      <c r="A95" s="536" t="str">
        <f t="shared" si="2"/>
        <v>ARP011/2023</v>
      </c>
      <c r="B95" s="537" t="str">
        <f t="shared" si="3"/>
        <v>011/2023</v>
      </c>
      <c r="C95" s="50">
        <v>2024</v>
      </c>
      <c r="D95" s="50" t="s">
        <v>4390</v>
      </c>
      <c r="E95" s="50">
        <v>11</v>
      </c>
      <c r="F95" s="539">
        <v>11914.47</v>
      </c>
    </row>
    <row r="96" spans="1:6">
      <c r="A96" s="536" t="str">
        <f t="shared" si="2"/>
        <v>ARP011/2023</v>
      </c>
      <c r="B96" s="537" t="str">
        <f t="shared" si="3"/>
        <v>011/2023</v>
      </c>
      <c r="C96" s="50">
        <v>2024</v>
      </c>
      <c r="D96" s="50" t="s">
        <v>4390</v>
      </c>
      <c r="E96" s="50">
        <v>11</v>
      </c>
      <c r="F96" s="539">
        <v>56639.7</v>
      </c>
    </row>
    <row r="97" spans="1:6">
      <c r="A97" s="536" t="str">
        <f t="shared" si="2"/>
        <v>ARP011/2023</v>
      </c>
      <c r="B97" s="537" t="str">
        <f t="shared" si="3"/>
        <v>011/2023</v>
      </c>
      <c r="C97" s="50">
        <v>2024</v>
      </c>
      <c r="D97" s="50" t="s">
        <v>4390</v>
      </c>
      <c r="E97" s="50">
        <v>11</v>
      </c>
      <c r="F97" s="539">
        <v>96567.47</v>
      </c>
    </row>
    <row r="98" spans="1:6">
      <c r="A98" s="536" t="str">
        <f t="shared" si="2"/>
        <v>ARP011/2023</v>
      </c>
      <c r="B98" s="537" t="str">
        <f t="shared" si="3"/>
        <v>011/2023</v>
      </c>
      <c r="C98" s="50">
        <v>2024</v>
      </c>
      <c r="D98" s="50" t="s">
        <v>4390</v>
      </c>
      <c r="E98" s="50">
        <v>11</v>
      </c>
      <c r="F98" s="539">
        <v>2122.06</v>
      </c>
    </row>
    <row r="99" spans="1:6">
      <c r="A99" s="536" t="str">
        <f t="shared" si="2"/>
        <v>ARP011/2023</v>
      </c>
      <c r="B99" s="537" t="str">
        <f t="shared" si="3"/>
        <v>011/2023</v>
      </c>
      <c r="C99" s="50">
        <v>2024</v>
      </c>
      <c r="D99" s="50" t="s">
        <v>4390</v>
      </c>
      <c r="E99" s="50">
        <v>11</v>
      </c>
      <c r="F99" s="539">
        <v>6363.43</v>
      </c>
    </row>
    <row r="100" spans="1:6">
      <c r="A100" s="536" t="str">
        <f t="shared" si="2"/>
        <v>ARP011/2023</v>
      </c>
      <c r="B100" s="537" t="str">
        <f t="shared" si="3"/>
        <v>011/2023</v>
      </c>
      <c r="C100" s="50">
        <v>2024</v>
      </c>
      <c r="D100" s="50" t="s">
        <v>4390</v>
      </c>
      <c r="E100" s="50">
        <v>11</v>
      </c>
      <c r="F100" s="539">
        <v>18181.18</v>
      </c>
    </row>
    <row r="101" spans="1:6">
      <c r="A101" s="536" t="str">
        <f t="shared" si="2"/>
        <v>ARP011/2023</v>
      </c>
      <c r="B101" s="537" t="str">
        <f t="shared" si="3"/>
        <v>011/2023</v>
      </c>
      <c r="C101" s="50">
        <v>2024</v>
      </c>
      <c r="D101" s="50" t="s">
        <v>4390</v>
      </c>
      <c r="E101" s="50">
        <v>11</v>
      </c>
      <c r="F101" s="539">
        <v>23612.07</v>
      </c>
    </row>
    <row r="102" spans="1:6">
      <c r="A102" s="536" t="str">
        <f t="shared" si="2"/>
        <v>ARP011/2023</v>
      </c>
      <c r="B102" s="537" t="str">
        <f t="shared" si="3"/>
        <v>011/2023</v>
      </c>
      <c r="C102" s="50">
        <v>2024</v>
      </c>
      <c r="D102" s="50" t="s">
        <v>4390</v>
      </c>
      <c r="E102" s="50">
        <v>11</v>
      </c>
      <c r="F102" s="539">
        <v>5602.13</v>
      </c>
    </row>
    <row r="103" spans="1:6">
      <c r="A103" s="536" t="str">
        <f t="shared" si="2"/>
        <v>ARP011/2023</v>
      </c>
      <c r="B103" s="537" t="str">
        <f t="shared" si="3"/>
        <v>011/2023</v>
      </c>
      <c r="C103" s="50">
        <v>2024</v>
      </c>
      <c r="D103" s="50" t="s">
        <v>4390</v>
      </c>
      <c r="E103" s="50">
        <v>11</v>
      </c>
      <c r="F103" s="539">
        <v>8195.09</v>
      </c>
    </row>
    <row r="104" spans="1:6">
      <c r="A104" s="536" t="str">
        <f t="shared" si="2"/>
        <v>ARP024/2023</v>
      </c>
      <c r="B104" s="537" t="str">
        <f t="shared" si="3"/>
        <v>024/2023</v>
      </c>
      <c r="C104" s="50">
        <v>2024</v>
      </c>
      <c r="D104" s="50" t="s">
        <v>4390</v>
      </c>
      <c r="E104" s="50">
        <v>24</v>
      </c>
      <c r="F104" s="539">
        <v>1999.2</v>
      </c>
    </row>
    <row r="105" spans="1:6">
      <c r="A105" s="536" t="str">
        <f t="shared" si="2"/>
        <v>ARP031/2023</v>
      </c>
      <c r="B105" s="537" t="str">
        <f t="shared" si="3"/>
        <v>031/2023</v>
      </c>
      <c r="C105" s="50">
        <v>2024</v>
      </c>
      <c r="D105" s="50" t="s">
        <v>4390</v>
      </c>
      <c r="E105" s="50">
        <v>31</v>
      </c>
      <c r="F105" s="539">
        <v>1616</v>
      </c>
    </row>
    <row r="106" spans="1:6">
      <c r="A106" s="536" t="str">
        <f t="shared" si="2"/>
        <v>ARP009/2023</v>
      </c>
      <c r="B106" s="537" t="str">
        <f t="shared" si="3"/>
        <v>009/2023</v>
      </c>
      <c r="C106" s="50">
        <v>2024</v>
      </c>
      <c r="D106" s="50" t="s">
        <v>4390</v>
      </c>
      <c r="E106" s="50">
        <v>9</v>
      </c>
      <c r="F106" s="539">
        <v>0</v>
      </c>
    </row>
    <row r="107" spans="1:6">
      <c r="A107" s="536" t="str">
        <f t="shared" si="2"/>
        <v>ARP009/2023</v>
      </c>
      <c r="B107" s="537" t="str">
        <f t="shared" si="3"/>
        <v>009/2023</v>
      </c>
      <c r="C107" s="50">
        <v>2024</v>
      </c>
      <c r="D107" s="50" t="s">
        <v>4390</v>
      </c>
      <c r="E107" s="50">
        <v>9</v>
      </c>
      <c r="F107" s="539">
        <v>0</v>
      </c>
    </row>
    <row r="108" spans="1:6">
      <c r="A108" s="536" t="str">
        <f t="shared" si="2"/>
        <v>ARP017/2023</v>
      </c>
      <c r="B108" s="537" t="str">
        <f t="shared" si="3"/>
        <v>017/2023</v>
      </c>
      <c r="C108" s="50">
        <v>2024</v>
      </c>
      <c r="D108" s="50" t="s">
        <v>4390</v>
      </c>
      <c r="E108" s="50">
        <v>17</v>
      </c>
      <c r="F108" s="539">
        <v>44496</v>
      </c>
    </row>
    <row r="109" spans="1:6">
      <c r="A109" s="536" t="str">
        <f t="shared" si="2"/>
        <v>ARP011/2023</v>
      </c>
      <c r="B109" s="537" t="str">
        <f t="shared" si="3"/>
        <v>011/2023</v>
      </c>
      <c r="C109" s="50">
        <v>2024</v>
      </c>
      <c r="D109" s="50" t="s">
        <v>4390</v>
      </c>
      <c r="E109" s="50">
        <v>11</v>
      </c>
      <c r="F109" s="539">
        <v>63901.64</v>
      </c>
    </row>
    <row r="110" spans="1:6">
      <c r="A110" s="536" t="str">
        <f t="shared" si="2"/>
        <v>ARP011/2023</v>
      </c>
      <c r="B110" s="537" t="str">
        <f t="shared" si="3"/>
        <v>011/2023</v>
      </c>
      <c r="C110" s="50">
        <v>2024</v>
      </c>
      <c r="D110" s="50" t="s">
        <v>4390</v>
      </c>
      <c r="E110" s="50">
        <v>11</v>
      </c>
      <c r="F110" s="539">
        <v>0</v>
      </c>
    </row>
    <row r="111" spans="1:6">
      <c r="A111" s="536" t="str">
        <f t="shared" si="2"/>
        <v>ARP031/2023</v>
      </c>
      <c r="B111" s="537" t="str">
        <f t="shared" si="3"/>
        <v>031/2023</v>
      </c>
      <c r="C111" s="50">
        <v>2024</v>
      </c>
      <c r="D111" s="50" t="s">
        <v>4390</v>
      </c>
      <c r="E111" s="50">
        <v>31</v>
      </c>
      <c r="F111" s="539">
        <v>504</v>
      </c>
    </row>
    <row r="112" spans="1:6">
      <c r="A112" s="536" t="str">
        <f t="shared" si="2"/>
        <v>ARP031/2023</v>
      </c>
      <c r="B112" s="537" t="str">
        <f t="shared" si="3"/>
        <v>031/2023</v>
      </c>
      <c r="C112" s="50">
        <v>2024</v>
      </c>
      <c r="D112" s="50" t="s">
        <v>4390</v>
      </c>
      <c r="E112" s="50">
        <v>31</v>
      </c>
      <c r="F112" s="539">
        <v>1769.88</v>
      </c>
    </row>
    <row r="113" spans="1:6">
      <c r="A113" s="536" t="str">
        <f t="shared" si="2"/>
        <v>ARP031/2023</v>
      </c>
      <c r="B113" s="537" t="str">
        <f t="shared" si="3"/>
        <v>031/2023</v>
      </c>
      <c r="C113" s="50">
        <v>2024</v>
      </c>
      <c r="D113" s="50" t="s">
        <v>4390</v>
      </c>
      <c r="E113" s="50">
        <v>31</v>
      </c>
      <c r="F113" s="539">
        <v>779.7</v>
      </c>
    </row>
    <row r="114" spans="1:6">
      <c r="A114" s="536" t="str">
        <f t="shared" si="2"/>
        <v>ARP011/2023</v>
      </c>
      <c r="B114" s="537" t="str">
        <f t="shared" si="3"/>
        <v>011/2023</v>
      </c>
      <c r="C114" s="50">
        <v>2024</v>
      </c>
      <c r="D114" s="50" t="s">
        <v>4390</v>
      </c>
      <c r="E114" s="50">
        <v>11</v>
      </c>
      <c r="F114" s="539">
        <v>6921.95</v>
      </c>
    </row>
    <row r="115" spans="1:6">
      <c r="A115" s="536" t="str">
        <f t="shared" si="2"/>
        <v>ARP017/2023</v>
      </c>
      <c r="B115" s="537" t="str">
        <f t="shared" si="3"/>
        <v>017/2023</v>
      </c>
      <c r="C115" s="50">
        <v>2024</v>
      </c>
      <c r="D115" s="50" t="s">
        <v>4390</v>
      </c>
      <c r="E115" s="50">
        <v>17</v>
      </c>
      <c r="F115" s="539">
        <v>3600</v>
      </c>
    </row>
    <row r="116" spans="1:6">
      <c r="A116" s="536" t="str">
        <f t="shared" si="2"/>
        <v>ARP011/2023</v>
      </c>
      <c r="B116" s="537" t="str">
        <f t="shared" si="3"/>
        <v>011/2023</v>
      </c>
      <c r="C116" s="50">
        <v>2024</v>
      </c>
      <c r="D116" s="50" t="s">
        <v>4390</v>
      </c>
      <c r="E116" s="50">
        <v>11</v>
      </c>
      <c r="F116" s="539">
        <v>2598.67</v>
      </c>
    </row>
    <row r="117" spans="1:6">
      <c r="A117" s="536" t="str">
        <f t="shared" si="2"/>
        <v>ARP011/2023</v>
      </c>
      <c r="B117" s="537" t="str">
        <f t="shared" si="3"/>
        <v>011/2023</v>
      </c>
      <c r="C117" s="50">
        <v>2024</v>
      </c>
      <c r="D117" s="50" t="s">
        <v>4390</v>
      </c>
      <c r="E117" s="50">
        <v>11</v>
      </c>
      <c r="F117" s="539">
        <v>93395.83</v>
      </c>
    </row>
    <row r="118" spans="1:6">
      <c r="A118" s="536" t="str">
        <f t="shared" si="2"/>
        <v>ARP031/2023</v>
      </c>
      <c r="B118" s="537" t="str">
        <f t="shared" si="3"/>
        <v>031/2023</v>
      </c>
      <c r="C118" s="50">
        <v>2024</v>
      </c>
      <c r="D118" s="50" t="s">
        <v>4390</v>
      </c>
      <c r="E118" s="50">
        <v>31</v>
      </c>
      <c r="F118" s="539">
        <v>658</v>
      </c>
    </row>
    <row r="119" spans="1:6">
      <c r="A119" s="536" t="str">
        <f t="shared" si="2"/>
        <v>ARP011/2023</v>
      </c>
      <c r="B119" s="537" t="str">
        <f t="shared" si="3"/>
        <v>011/2023</v>
      </c>
      <c r="C119" s="50">
        <v>2024</v>
      </c>
      <c r="D119" s="50" t="s">
        <v>4390</v>
      </c>
      <c r="E119" s="50">
        <v>11</v>
      </c>
      <c r="F119" s="539">
        <v>14667.84</v>
      </c>
    </row>
    <row r="120" spans="1:6">
      <c r="A120" s="536" t="str">
        <f t="shared" si="2"/>
        <v>ARP011/2023</v>
      </c>
      <c r="B120" s="537" t="str">
        <f t="shared" si="3"/>
        <v>011/2023</v>
      </c>
      <c r="C120" s="50">
        <v>2024</v>
      </c>
      <c r="D120" s="50" t="s">
        <v>4390</v>
      </c>
      <c r="E120" s="50">
        <v>11</v>
      </c>
      <c r="F120" s="539">
        <v>5252.94</v>
      </c>
    </row>
    <row r="121" spans="1:6">
      <c r="A121" s="536" t="str">
        <f t="shared" si="2"/>
        <v>ARP011/2023</v>
      </c>
      <c r="B121" s="537" t="str">
        <f t="shared" si="3"/>
        <v>011/2023</v>
      </c>
      <c r="C121" s="50">
        <v>2024</v>
      </c>
      <c r="D121" s="50" t="s">
        <v>4390</v>
      </c>
      <c r="E121" s="50">
        <v>11</v>
      </c>
      <c r="F121" s="539">
        <v>11172.33</v>
      </c>
    </row>
    <row r="122" spans="1:6">
      <c r="A122" s="536" t="str">
        <f t="shared" si="2"/>
        <v>ARP011/2023</v>
      </c>
      <c r="B122" s="537" t="str">
        <f t="shared" si="3"/>
        <v>011/2023</v>
      </c>
      <c r="C122" s="50">
        <v>2024</v>
      </c>
      <c r="D122" s="50" t="s">
        <v>4390</v>
      </c>
      <c r="E122" s="50">
        <v>11</v>
      </c>
      <c r="F122" s="539">
        <v>19666.32</v>
      </c>
    </row>
    <row r="123" spans="1:6">
      <c r="A123" s="536" t="str">
        <f t="shared" si="2"/>
        <v>ARP011/2023</v>
      </c>
      <c r="B123" s="537" t="str">
        <f t="shared" si="3"/>
        <v>011/2023</v>
      </c>
      <c r="C123" s="50">
        <v>2024</v>
      </c>
      <c r="D123" s="50" t="s">
        <v>4390</v>
      </c>
      <c r="E123" s="50">
        <v>11</v>
      </c>
      <c r="F123" s="539">
        <v>4324.95</v>
      </c>
    </row>
    <row r="124" spans="1:6">
      <c r="A124" s="536" t="str">
        <f t="shared" si="2"/>
        <v>ARP011/2023</v>
      </c>
      <c r="B124" s="537" t="str">
        <f t="shared" si="3"/>
        <v>011/2023</v>
      </c>
      <c r="C124" s="50">
        <v>2024</v>
      </c>
      <c r="D124" s="50" t="s">
        <v>4390</v>
      </c>
      <c r="E124" s="50">
        <v>11</v>
      </c>
      <c r="F124" s="539">
        <v>2713.61</v>
      </c>
    </row>
    <row r="125" spans="1:6">
      <c r="A125" s="536" t="str">
        <f t="shared" si="2"/>
        <v>ARP031/2023</v>
      </c>
      <c r="B125" s="537" t="str">
        <f t="shared" si="3"/>
        <v>031/2023</v>
      </c>
      <c r="C125" s="50">
        <v>2024</v>
      </c>
      <c r="D125" s="50" t="s">
        <v>4390</v>
      </c>
      <c r="E125" s="50">
        <v>31</v>
      </c>
      <c r="F125" s="539">
        <v>4626</v>
      </c>
    </row>
    <row r="126" spans="1:6">
      <c r="A126" s="536" t="str">
        <f t="shared" si="2"/>
        <v>ARP031/2023</v>
      </c>
      <c r="B126" s="537" t="str">
        <f t="shared" si="3"/>
        <v>031/2023</v>
      </c>
      <c r="C126" s="50">
        <v>2024</v>
      </c>
      <c r="D126" s="50" t="s">
        <v>4390</v>
      </c>
      <c r="E126" s="50">
        <v>31</v>
      </c>
      <c r="F126" s="539">
        <v>483</v>
      </c>
    </row>
    <row r="127" spans="1:6">
      <c r="A127" s="536" t="str">
        <f t="shared" si="2"/>
        <v>ARP021/2023</v>
      </c>
      <c r="B127" s="537" t="str">
        <f t="shared" si="3"/>
        <v>021/2023</v>
      </c>
      <c r="C127" s="50">
        <v>2024</v>
      </c>
      <c r="D127" s="50" t="s">
        <v>4390</v>
      </c>
      <c r="E127" s="50">
        <v>21</v>
      </c>
      <c r="F127" s="539">
        <v>4017</v>
      </c>
    </row>
    <row r="128" spans="1:6">
      <c r="A128" s="536" t="str">
        <f t="shared" si="2"/>
        <v>ARP021/2023</v>
      </c>
      <c r="B128" s="537" t="str">
        <f t="shared" si="3"/>
        <v>021/2023</v>
      </c>
      <c r="C128" s="50">
        <v>2024</v>
      </c>
      <c r="D128" s="50" t="s">
        <v>4390</v>
      </c>
      <c r="E128" s="50">
        <v>21</v>
      </c>
      <c r="F128" s="539">
        <v>228</v>
      </c>
    </row>
    <row r="129" spans="1:6">
      <c r="A129" s="536" t="str">
        <f t="shared" si="2"/>
        <v>ARP021/2023</v>
      </c>
      <c r="B129" s="537" t="str">
        <f t="shared" si="3"/>
        <v>021/2023</v>
      </c>
      <c r="C129" s="50">
        <v>2024</v>
      </c>
      <c r="D129" s="50" t="s">
        <v>4390</v>
      </c>
      <c r="E129" s="50">
        <v>21</v>
      </c>
      <c r="F129" s="539">
        <v>2669</v>
      </c>
    </row>
    <row r="130" spans="1:6">
      <c r="A130" s="536" t="str">
        <f t="shared" ref="A130:A193" si="4">_xlfn.CONCAT("ARP",B130)</f>
        <v>ARP011/2023</v>
      </c>
      <c r="B130" s="537" t="str">
        <f t="shared" ref="B130:B193" si="5">_xlfn.CONCAT(TEXT(E130,"000"),"/",D130)</f>
        <v>011/2023</v>
      </c>
      <c r="C130" s="50">
        <v>2024</v>
      </c>
      <c r="D130" s="50" t="s">
        <v>4390</v>
      </c>
      <c r="E130" s="50">
        <v>11</v>
      </c>
      <c r="F130" s="539">
        <v>13518.03</v>
      </c>
    </row>
    <row r="131" spans="1:6">
      <c r="A131" s="536" t="str">
        <f t="shared" si="4"/>
        <v>ARP012/2023</v>
      </c>
      <c r="B131" s="537" t="str">
        <f t="shared" si="5"/>
        <v>012/2023</v>
      </c>
      <c r="C131" s="50">
        <v>2024</v>
      </c>
      <c r="D131" s="50" t="s">
        <v>4390</v>
      </c>
      <c r="E131" s="50">
        <v>12</v>
      </c>
      <c r="F131" s="539">
        <v>0</v>
      </c>
    </row>
    <row r="132" spans="1:6">
      <c r="A132" s="536" t="str">
        <f t="shared" si="4"/>
        <v>ARP031/2023</v>
      </c>
      <c r="B132" s="537" t="str">
        <f t="shared" si="5"/>
        <v>031/2023</v>
      </c>
      <c r="C132" s="50">
        <v>2024</v>
      </c>
      <c r="D132" s="50" t="s">
        <v>4390</v>
      </c>
      <c r="E132" s="50">
        <v>31</v>
      </c>
      <c r="F132" s="539">
        <v>4069.8</v>
      </c>
    </row>
    <row r="133" spans="1:6">
      <c r="A133" s="536" t="str">
        <f t="shared" si="4"/>
        <v>ARP011/2023</v>
      </c>
      <c r="B133" s="537" t="str">
        <f t="shared" si="5"/>
        <v>011/2023</v>
      </c>
      <c r="C133" s="50">
        <v>2024</v>
      </c>
      <c r="D133" s="50" t="s">
        <v>4390</v>
      </c>
      <c r="E133" s="50">
        <v>11</v>
      </c>
      <c r="F133" s="539">
        <v>1825.96</v>
      </c>
    </row>
    <row r="134" spans="1:6">
      <c r="A134" s="536" t="str">
        <f t="shared" si="4"/>
        <v>ARP011/2023</v>
      </c>
      <c r="B134" s="537" t="str">
        <f t="shared" si="5"/>
        <v>011/2023</v>
      </c>
      <c r="C134" s="50">
        <v>2024</v>
      </c>
      <c r="D134" s="50" t="s">
        <v>4390</v>
      </c>
      <c r="E134" s="50">
        <v>11</v>
      </c>
      <c r="F134" s="539">
        <v>11548.69</v>
      </c>
    </row>
    <row r="135" spans="1:6">
      <c r="A135" s="536" t="str">
        <f t="shared" si="4"/>
        <v>ARP011/2023</v>
      </c>
      <c r="B135" s="537" t="str">
        <f t="shared" si="5"/>
        <v>011/2023</v>
      </c>
      <c r="C135" s="50">
        <v>2024</v>
      </c>
      <c r="D135" s="50" t="s">
        <v>4390</v>
      </c>
      <c r="E135" s="50">
        <v>11</v>
      </c>
      <c r="F135" s="539">
        <v>4296.08</v>
      </c>
    </row>
    <row r="136" spans="1:6">
      <c r="A136" s="536" t="str">
        <f t="shared" si="4"/>
        <v>ARP011/2023</v>
      </c>
      <c r="B136" s="537" t="str">
        <f t="shared" si="5"/>
        <v>011/2023</v>
      </c>
      <c r="C136" s="50">
        <v>2024</v>
      </c>
      <c r="D136" s="50" t="s">
        <v>4390</v>
      </c>
      <c r="E136" s="50">
        <v>11</v>
      </c>
      <c r="F136" s="539">
        <v>29617.34</v>
      </c>
    </row>
    <row r="137" spans="1:6">
      <c r="A137" s="536" t="str">
        <f t="shared" si="4"/>
        <v>ARP011/2023</v>
      </c>
      <c r="B137" s="537" t="str">
        <f t="shared" si="5"/>
        <v>011/2023</v>
      </c>
      <c r="C137" s="50">
        <v>2024</v>
      </c>
      <c r="D137" s="50" t="s">
        <v>4390</v>
      </c>
      <c r="E137" s="50">
        <v>11</v>
      </c>
      <c r="F137" s="539">
        <v>5521.22</v>
      </c>
    </row>
    <row r="138" spans="1:6">
      <c r="A138" s="536" t="str">
        <f t="shared" si="4"/>
        <v>ARP011/2023</v>
      </c>
      <c r="B138" s="537" t="str">
        <f t="shared" si="5"/>
        <v>011/2023</v>
      </c>
      <c r="C138" s="50">
        <v>2024</v>
      </c>
      <c r="D138" s="50" t="s">
        <v>4390</v>
      </c>
      <c r="E138" s="50">
        <v>11</v>
      </c>
      <c r="F138" s="539">
        <v>1429.35</v>
      </c>
    </row>
    <row r="139" spans="1:6">
      <c r="A139" s="536" t="str">
        <f t="shared" si="4"/>
        <v>ARP011/2023</v>
      </c>
      <c r="B139" s="537" t="str">
        <f t="shared" si="5"/>
        <v>011/2023</v>
      </c>
      <c r="C139" s="50">
        <v>2024</v>
      </c>
      <c r="D139" s="50" t="s">
        <v>4390</v>
      </c>
      <c r="E139" s="50">
        <v>11</v>
      </c>
      <c r="F139" s="539">
        <v>9092.43</v>
      </c>
    </row>
    <row r="140" spans="1:6">
      <c r="A140" s="536" t="str">
        <f t="shared" si="4"/>
        <v>ARP012/2024</v>
      </c>
      <c r="B140" s="537" t="str">
        <f t="shared" si="5"/>
        <v>012/2024</v>
      </c>
      <c r="C140" s="50">
        <v>2024</v>
      </c>
      <c r="D140" s="50" t="s">
        <v>4391</v>
      </c>
      <c r="E140" s="50">
        <v>12</v>
      </c>
      <c r="F140" s="539">
        <v>235612.07</v>
      </c>
    </row>
    <row r="141" spans="1:6">
      <c r="A141" s="536" t="str">
        <f t="shared" si="4"/>
        <v>ARP011/2023</v>
      </c>
      <c r="B141" s="537" t="str">
        <f t="shared" si="5"/>
        <v>011/2023</v>
      </c>
      <c r="C141" s="50">
        <v>2024</v>
      </c>
      <c r="D141" s="50" t="s">
        <v>4390</v>
      </c>
      <c r="E141" s="50">
        <v>11</v>
      </c>
      <c r="F141" s="539">
        <v>9605.9699999999993</v>
      </c>
    </row>
    <row r="142" spans="1:6">
      <c r="A142" s="536" t="str">
        <f t="shared" si="4"/>
        <v>ARP009/2023</v>
      </c>
      <c r="B142" s="537" t="str">
        <f t="shared" si="5"/>
        <v>009/2023</v>
      </c>
      <c r="C142" s="50">
        <v>2024</v>
      </c>
      <c r="D142" s="50" t="s">
        <v>4390</v>
      </c>
      <c r="E142" s="50">
        <v>9</v>
      </c>
      <c r="F142" s="539">
        <v>13300.8</v>
      </c>
    </row>
    <row r="143" spans="1:6">
      <c r="A143" s="536" t="str">
        <f t="shared" si="4"/>
        <v>ARP009/2023</v>
      </c>
      <c r="B143" s="537" t="str">
        <f t="shared" si="5"/>
        <v>009/2023</v>
      </c>
      <c r="C143" s="50">
        <v>2024</v>
      </c>
      <c r="D143" s="50" t="s">
        <v>4390</v>
      </c>
      <c r="E143" s="50">
        <v>9</v>
      </c>
      <c r="F143" s="539">
        <v>0</v>
      </c>
    </row>
    <row r="144" spans="1:6">
      <c r="A144" s="536" t="str">
        <f t="shared" si="4"/>
        <v>ARP009/2023</v>
      </c>
      <c r="B144" s="537" t="str">
        <f t="shared" si="5"/>
        <v>009/2023</v>
      </c>
      <c r="C144" s="50">
        <v>2024</v>
      </c>
      <c r="D144" s="50" t="s">
        <v>4390</v>
      </c>
      <c r="E144" s="50">
        <v>9</v>
      </c>
      <c r="F144" s="539">
        <v>20284.75</v>
      </c>
    </row>
    <row r="145" spans="1:6">
      <c r="A145" s="536" t="str">
        <f t="shared" si="4"/>
        <v>ARP011/2023</v>
      </c>
      <c r="B145" s="537" t="str">
        <f t="shared" si="5"/>
        <v>011/2023</v>
      </c>
      <c r="C145" s="50">
        <v>2024</v>
      </c>
      <c r="D145" s="50" t="s">
        <v>4390</v>
      </c>
      <c r="E145" s="50">
        <v>11</v>
      </c>
      <c r="F145" s="539">
        <v>2028.01</v>
      </c>
    </row>
    <row r="146" spans="1:6">
      <c r="A146" s="536" t="str">
        <f t="shared" si="4"/>
        <v>ARP018/2023</v>
      </c>
      <c r="B146" s="537" t="str">
        <f t="shared" si="5"/>
        <v>018/2023</v>
      </c>
      <c r="C146" s="50">
        <v>2024</v>
      </c>
      <c r="D146" s="50" t="s">
        <v>4390</v>
      </c>
      <c r="E146" s="50">
        <v>18</v>
      </c>
      <c r="F146" s="539">
        <v>0</v>
      </c>
    </row>
    <row r="147" spans="1:6">
      <c r="A147" s="536" t="str">
        <f t="shared" si="4"/>
        <v>ARP018/2023</v>
      </c>
      <c r="B147" s="537" t="str">
        <f t="shared" si="5"/>
        <v>018/2023</v>
      </c>
      <c r="C147" s="50">
        <v>2024</v>
      </c>
      <c r="D147" s="50" t="s">
        <v>4390</v>
      </c>
      <c r="E147" s="50">
        <v>18</v>
      </c>
      <c r="F147" s="539">
        <v>0</v>
      </c>
    </row>
    <row r="148" spans="1:6">
      <c r="A148" s="536" t="str">
        <f t="shared" si="4"/>
        <v>ARP018/2023</v>
      </c>
      <c r="B148" s="537" t="str">
        <f t="shared" si="5"/>
        <v>018/2023</v>
      </c>
      <c r="C148" s="50">
        <v>2024</v>
      </c>
      <c r="D148" s="50" t="s">
        <v>4390</v>
      </c>
      <c r="E148" s="50">
        <v>18</v>
      </c>
      <c r="F148" s="539">
        <v>0</v>
      </c>
    </row>
    <row r="149" spans="1:6">
      <c r="A149" s="536" t="str">
        <f t="shared" si="4"/>
        <v>ARP012/2023</v>
      </c>
      <c r="B149" s="537" t="str">
        <f t="shared" si="5"/>
        <v>012/2023</v>
      </c>
      <c r="C149" s="50">
        <v>2024</v>
      </c>
      <c r="D149" s="50" t="s">
        <v>4390</v>
      </c>
      <c r="E149" s="50">
        <v>12</v>
      </c>
      <c r="F149" s="539">
        <v>0</v>
      </c>
    </row>
    <row r="150" spans="1:6">
      <c r="A150" s="536" t="str">
        <f t="shared" si="4"/>
        <v>ARP012/2023</v>
      </c>
      <c r="B150" s="537" t="str">
        <f t="shared" si="5"/>
        <v>012/2023</v>
      </c>
      <c r="C150" s="50">
        <v>2024</v>
      </c>
      <c r="D150" s="50" t="s">
        <v>4390</v>
      </c>
      <c r="E150" s="50">
        <v>12</v>
      </c>
      <c r="F150" s="539">
        <v>0</v>
      </c>
    </row>
    <row r="151" spans="1:6">
      <c r="A151" s="536" t="str">
        <f t="shared" si="4"/>
        <v>ARP005/2023</v>
      </c>
      <c r="B151" s="537" t="str">
        <f t="shared" si="5"/>
        <v>005/2023</v>
      </c>
      <c r="C151" s="50">
        <v>2024</v>
      </c>
      <c r="D151" s="50" t="s">
        <v>4390</v>
      </c>
      <c r="E151" s="50">
        <v>5</v>
      </c>
      <c r="F151" s="539">
        <v>3864</v>
      </c>
    </row>
    <row r="152" spans="1:6">
      <c r="A152" s="536" t="str">
        <f t="shared" si="4"/>
        <v>ARP005/2023</v>
      </c>
      <c r="B152" s="537" t="str">
        <f t="shared" si="5"/>
        <v>005/2023</v>
      </c>
      <c r="C152" s="50">
        <v>2024</v>
      </c>
      <c r="D152" s="50" t="s">
        <v>4390</v>
      </c>
      <c r="E152" s="50">
        <v>5</v>
      </c>
      <c r="F152" s="539">
        <v>302</v>
      </c>
    </row>
    <row r="153" spans="1:6">
      <c r="A153" s="536" t="str">
        <f t="shared" si="4"/>
        <v>ARP005/2023</v>
      </c>
      <c r="B153" s="537" t="str">
        <f t="shared" si="5"/>
        <v>005/2023</v>
      </c>
      <c r="C153" s="50">
        <v>2024</v>
      </c>
      <c r="D153" s="50" t="s">
        <v>4390</v>
      </c>
      <c r="E153" s="50">
        <v>5</v>
      </c>
      <c r="F153" s="539">
        <v>764</v>
      </c>
    </row>
    <row r="154" spans="1:6">
      <c r="A154" s="536" t="str">
        <f t="shared" si="4"/>
        <v>ARP011/2023</v>
      </c>
      <c r="B154" s="537" t="str">
        <f t="shared" si="5"/>
        <v>011/2023</v>
      </c>
      <c r="C154" s="50">
        <v>2024</v>
      </c>
      <c r="D154" s="50" t="s">
        <v>4390</v>
      </c>
      <c r="E154" s="50">
        <v>11</v>
      </c>
      <c r="F154" s="539">
        <v>12766.62</v>
      </c>
    </row>
    <row r="155" spans="1:6">
      <c r="A155" s="536" t="str">
        <f t="shared" si="4"/>
        <v>ARP005/2023</v>
      </c>
      <c r="B155" s="537" t="str">
        <f t="shared" si="5"/>
        <v>005/2023</v>
      </c>
      <c r="C155" s="50">
        <v>2024</v>
      </c>
      <c r="D155" s="50" t="s">
        <v>4390</v>
      </c>
      <c r="E155" s="50">
        <v>5</v>
      </c>
      <c r="F155" s="539">
        <v>288.12</v>
      </c>
    </row>
    <row r="156" spans="1:6">
      <c r="A156" s="536" t="str">
        <f t="shared" si="4"/>
        <v>ARP005/2023</v>
      </c>
      <c r="B156" s="537" t="str">
        <f t="shared" si="5"/>
        <v>005/2023</v>
      </c>
      <c r="C156" s="50">
        <v>2024</v>
      </c>
      <c r="D156" s="50" t="s">
        <v>4390</v>
      </c>
      <c r="E156" s="50">
        <v>5</v>
      </c>
      <c r="F156" s="539">
        <v>102.9</v>
      </c>
    </row>
    <row r="157" spans="1:6">
      <c r="A157" s="536" t="str">
        <f t="shared" si="4"/>
        <v>ARP005/2023</v>
      </c>
      <c r="B157" s="537" t="str">
        <f t="shared" si="5"/>
        <v>005/2023</v>
      </c>
      <c r="C157" s="50">
        <v>2024</v>
      </c>
      <c r="D157" s="50" t="s">
        <v>4390</v>
      </c>
      <c r="E157" s="50">
        <v>5</v>
      </c>
      <c r="F157" s="539">
        <v>1584.66</v>
      </c>
    </row>
    <row r="158" spans="1:6">
      <c r="A158" s="536" t="str">
        <f t="shared" si="4"/>
        <v>ARP011/2023</v>
      </c>
      <c r="B158" s="537" t="str">
        <f t="shared" si="5"/>
        <v>011/2023</v>
      </c>
      <c r="C158" s="50">
        <v>2024</v>
      </c>
      <c r="D158" s="50" t="s">
        <v>4390</v>
      </c>
      <c r="E158" s="50">
        <v>11</v>
      </c>
      <c r="F158" s="539">
        <v>0</v>
      </c>
    </row>
    <row r="159" spans="1:6">
      <c r="A159" s="536" t="str">
        <f t="shared" si="4"/>
        <v>ARP011/2023</v>
      </c>
      <c r="B159" s="537" t="str">
        <f t="shared" si="5"/>
        <v>011/2023</v>
      </c>
      <c r="C159" s="50">
        <v>2024</v>
      </c>
      <c r="D159" s="50" t="s">
        <v>4390</v>
      </c>
      <c r="E159" s="50">
        <v>11</v>
      </c>
      <c r="F159" s="539">
        <v>2507.41</v>
      </c>
    </row>
    <row r="160" spans="1:6">
      <c r="A160" s="536" t="str">
        <f t="shared" si="4"/>
        <v>ARP011/2023</v>
      </c>
      <c r="B160" s="537" t="str">
        <f t="shared" si="5"/>
        <v>011/2023</v>
      </c>
      <c r="C160" s="50">
        <v>2024</v>
      </c>
      <c r="D160" s="50" t="s">
        <v>4390</v>
      </c>
      <c r="E160" s="50">
        <v>11</v>
      </c>
      <c r="F160" s="539">
        <v>9463.57</v>
      </c>
    </row>
    <row r="161" spans="1:6">
      <c r="A161" s="536" t="str">
        <f t="shared" si="4"/>
        <v>ARP016/2023</v>
      </c>
      <c r="B161" s="537" t="str">
        <f t="shared" si="5"/>
        <v>016/2023</v>
      </c>
      <c r="C161" s="50">
        <v>2024</v>
      </c>
      <c r="D161" s="50" t="s">
        <v>4390</v>
      </c>
      <c r="E161" s="50">
        <v>16</v>
      </c>
      <c r="F161" s="539">
        <v>3106.36</v>
      </c>
    </row>
    <row r="162" spans="1:6">
      <c r="A162" s="536" t="str">
        <f t="shared" si="4"/>
        <v>ARP016/2023</v>
      </c>
      <c r="B162" s="537" t="str">
        <f t="shared" si="5"/>
        <v>016/2023</v>
      </c>
      <c r="C162" s="50">
        <v>2024</v>
      </c>
      <c r="D162" s="50" t="s">
        <v>4390</v>
      </c>
      <c r="E162" s="50">
        <v>16</v>
      </c>
      <c r="F162" s="539">
        <v>6212.72</v>
      </c>
    </row>
    <row r="163" spans="1:6">
      <c r="A163" s="536" t="str">
        <f t="shared" si="4"/>
        <v>ARP013/2023</v>
      </c>
      <c r="B163" s="537" t="str">
        <f t="shared" si="5"/>
        <v>013/2023</v>
      </c>
      <c r="C163" s="50">
        <v>2024</v>
      </c>
      <c r="D163" s="50" t="s">
        <v>4390</v>
      </c>
      <c r="E163" s="50">
        <v>13</v>
      </c>
      <c r="F163" s="539">
        <v>4416</v>
      </c>
    </row>
    <row r="164" spans="1:6">
      <c r="A164" s="536" t="str">
        <f t="shared" si="4"/>
        <v>ARP013/2023</v>
      </c>
      <c r="B164" s="537" t="str">
        <f t="shared" si="5"/>
        <v>013/2023</v>
      </c>
      <c r="C164" s="50">
        <v>2024</v>
      </c>
      <c r="D164" s="50" t="s">
        <v>4390</v>
      </c>
      <c r="E164" s="50">
        <v>13</v>
      </c>
      <c r="F164" s="539">
        <v>1610.4</v>
      </c>
    </row>
    <row r="165" spans="1:6">
      <c r="A165" s="536" t="str">
        <f t="shared" si="4"/>
        <v>ARP013/2023</v>
      </c>
      <c r="B165" s="537" t="str">
        <f t="shared" si="5"/>
        <v>013/2023</v>
      </c>
      <c r="C165" s="50">
        <v>2024</v>
      </c>
      <c r="D165" s="50" t="s">
        <v>4390</v>
      </c>
      <c r="E165" s="50">
        <v>13</v>
      </c>
      <c r="F165" s="539">
        <v>10502.6</v>
      </c>
    </row>
    <row r="166" spans="1:6">
      <c r="A166" s="536" t="str">
        <f t="shared" si="4"/>
        <v>ARP013/2023</v>
      </c>
      <c r="B166" s="537" t="str">
        <f t="shared" si="5"/>
        <v>013/2023</v>
      </c>
      <c r="C166" s="50">
        <v>2024</v>
      </c>
      <c r="D166" s="50" t="s">
        <v>4390</v>
      </c>
      <c r="E166" s="50">
        <v>13</v>
      </c>
      <c r="F166" s="539">
        <v>3552</v>
      </c>
    </row>
    <row r="167" spans="1:6">
      <c r="A167" s="536" t="str">
        <f t="shared" si="4"/>
        <v>ARP013/2023</v>
      </c>
      <c r="B167" s="537" t="str">
        <f t="shared" si="5"/>
        <v>013/2023</v>
      </c>
      <c r="C167" s="50">
        <v>2024</v>
      </c>
      <c r="D167" s="50" t="s">
        <v>4390</v>
      </c>
      <c r="E167" s="50">
        <v>13</v>
      </c>
      <c r="F167" s="539">
        <v>528</v>
      </c>
    </row>
    <row r="168" spans="1:6">
      <c r="A168" s="536" t="str">
        <f t="shared" si="4"/>
        <v>ARP013/2023</v>
      </c>
      <c r="B168" s="537" t="str">
        <f t="shared" si="5"/>
        <v>013/2023</v>
      </c>
      <c r="C168" s="50">
        <v>2024</v>
      </c>
      <c r="D168" s="50" t="s">
        <v>4390</v>
      </c>
      <c r="E168" s="50">
        <v>13</v>
      </c>
      <c r="F168" s="539">
        <v>1320</v>
      </c>
    </row>
    <row r="169" spans="1:6">
      <c r="A169" s="536" t="str">
        <f t="shared" si="4"/>
        <v>ARP011/2023</v>
      </c>
      <c r="B169" s="537" t="str">
        <f t="shared" si="5"/>
        <v>011/2023</v>
      </c>
      <c r="C169" s="50">
        <v>2024</v>
      </c>
      <c r="D169" s="50" t="s">
        <v>4390</v>
      </c>
      <c r="E169" s="50">
        <v>11</v>
      </c>
      <c r="F169" s="539">
        <v>23567.17</v>
      </c>
    </row>
    <row r="170" spans="1:6">
      <c r="A170" s="536" t="str">
        <f t="shared" si="4"/>
        <v>ARP011/2023</v>
      </c>
      <c r="B170" s="537" t="str">
        <f t="shared" si="5"/>
        <v>011/2023</v>
      </c>
      <c r="C170" s="50">
        <v>2024</v>
      </c>
      <c r="D170" s="50" t="s">
        <v>4390</v>
      </c>
      <c r="E170" s="50">
        <v>11</v>
      </c>
      <c r="F170" s="539">
        <v>75152.850000000006</v>
      </c>
    </row>
    <row r="171" spans="1:6">
      <c r="A171" s="536" t="str">
        <f t="shared" si="4"/>
        <v>ARP009/2023</v>
      </c>
      <c r="B171" s="537" t="str">
        <f t="shared" si="5"/>
        <v>009/2023</v>
      </c>
      <c r="C171" s="50">
        <v>2024</v>
      </c>
      <c r="D171" s="50" t="s">
        <v>4390</v>
      </c>
      <c r="E171" s="50">
        <v>9</v>
      </c>
      <c r="F171" s="539">
        <v>14851.51</v>
      </c>
    </row>
    <row r="172" spans="1:6">
      <c r="A172" s="536" t="str">
        <f t="shared" si="4"/>
        <v>ARP011/2023</v>
      </c>
      <c r="B172" s="537" t="str">
        <f t="shared" si="5"/>
        <v>011/2023</v>
      </c>
      <c r="C172" s="50">
        <v>2024</v>
      </c>
      <c r="D172" s="50" t="s">
        <v>4390</v>
      </c>
      <c r="E172" s="50">
        <v>11</v>
      </c>
      <c r="F172" s="539">
        <v>3843.57</v>
      </c>
    </row>
    <row r="173" spans="1:6">
      <c r="A173" s="536" t="str">
        <f t="shared" si="4"/>
        <v>ARP011/2023</v>
      </c>
      <c r="B173" s="537" t="str">
        <f t="shared" si="5"/>
        <v>011/2023</v>
      </c>
      <c r="C173" s="50">
        <v>2024</v>
      </c>
      <c r="D173" s="50" t="s">
        <v>4390</v>
      </c>
      <c r="E173" s="50">
        <v>11</v>
      </c>
      <c r="F173" s="539">
        <v>14552.75</v>
      </c>
    </row>
    <row r="174" spans="1:6">
      <c r="A174" s="536" t="str">
        <f t="shared" si="4"/>
        <v>ARP012/2023</v>
      </c>
      <c r="B174" s="537" t="str">
        <f t="shared" si="5"/>
        <v>012/2023</v>
      </c>
      <c r="C174" s="50">
        <v>2024</v>
      </c>
      <c r="D174" s="50" t="s">
        <v>4390</v>
      </c>
      <c r="E174" s="50">
        <v>12</v>
      </c>
      <c r="F174" s="539">
        <v>382</v>
      </c>
    </row>
    <row r="175" spans="1:6">
      <c r="A175" s="536" t="str">
        <f t="shared" si="4"/>
        <v>ARP012/2023</v>
      </c>
      <c r="B175" s="537" t="str">
        <f t="shared" si="5"/>
        <v>012/2023</v>
      </c>
      <c r="C175" s="50">
        <v>2024</v>
      </c>
      <c r="D175" s="50" t="s">
        <v>4390</v>
      </c>
      <c r="E175" s="50">
        <v>12</v>
      </c>
      <c r="F175" s="539">
        <v>1337</v>
      </c>
    </row>
    <row r="176" spans="1:6">
      <c r="A176" s="536" t="str">
        <f t="shared" si="4"/>
        <v>ARP012/2023</v>
      </c>
      <c r="B176" s="537" t="str">
        <f t="shared" si="5"/>
        <v>012/2023</v>
      </c>
      <c r="C176" s="50">
        <v>2024</v>
      </c>
      <c r="D176" s="50" t="s">
        <v>4390</v>
      </c>
      <c r="E176" s="50">
        <v>12</v>
      </c>
      <c r="F176" s="539">
        <v>191</v>
      </c>
    </row>
    <row r="177" spans="1:6">
      <c r="A177" s="536" t="str">
        <f t="shared" si="4"/>
        <v>ARP026/2023</v>
      </c>
      <c r="B177" s="537" t="str">
        <f t="shared" si="5"/>
        <v>026/2023</v>
      </c>
      <c r="C177" s="50">
        <v>2024</v>
      </c>
      <c r="D177" s="50" t="s">
        <v>4390</v>
      </c>
      <c r="E177" s="50">
        <v>26</v>
      </c>
      <c r="F177" s="539">
        <v>672</v>
      </c>
    </row>
    <row r="178" spans="1:6">
      <c r="A178" s="536" t="str">
        <f t="shared" si="4"/>
        <v>ARP026/2023</v>
      </c>
      <c r="B178" s="537" t="str">
        <f t="shared" si="5"/>
        <v>026/2023</v>
      </c>
      <c r="C178" s="50">
        <v>2024</v>
      </c>
      <c r="D178" s="50" t="s">
        <v>4390</v>
      </c>
      <c r="E178" s="50">
        <v>26</v>
      </c>
      <c r="F178" s="539">
        <v>2912</v>
      </c>
    </row>
    <row r="179" spans="1:6">
      <c r="A179" s="536" t="str">
        <f t="shared" si="4"/>
        <v>ARP026/2023</v>
      </c>
      <c r="B179" s="537" t="str">
        <f t="shared" si="5"/>
        <v>026/2023</v>
      </c>
      <c r="C179" s="50">
        <v>2024</v>
      </c>
      <c r="D179" s="50" t="s">
        <v>4390</v>
      </c>
      <c r="E179" s="50">
        <v>26</v>
      </c>
      <c r="F179" s="539">
        <v>784</v>
      </c>
    </row>
    <row r="180" spans="1:6">
      <c r="A180" s="536" t="str">
        <f t="shared" si="4"/>
        <v>ARP009/2023</v>
      </c>
      <c r="B180" s="537" t="str">
        <f t="shared" si="5"/>
        <v>009/2023</v>
      </c>
      <c r="C180" s="50">
        <v>2024</v>
      </c>
      <c r="D180" s="50" t="s">
        <v>4390</v>
      </c>
      <c r="E180" s="50">
        <v>9</v>
      </c>
      <c r="F180" s="539">
        <v>0</v>
      </c>
    </row>
    <row r="181" spans="1:6">
      <c r="A181" s="536" t="str">
        <f t="shared" si="4"/>
        <v>ARP009/2023</v>
      </c>
      <c r="B181" s="537" t="str">
        <f t="shared" si="5"/>
        <v>009/2023</v>
      </c>
      <c r="C181" s="50">
        <v>2024</v>
      </c>
      <c r="D181" s="50" t="s">
        <v>4390</v>
      </c>
      <c r="E181" s="50">
        <v>9</v>
      </c>
      <c r="F181" s="539">
        <v>6898.5</v>
      </c>
    </row>
    <row r="182" spans="1:6">
      <c r="A182" s="536" t="str">
        <f t="shared" si="4"/>
        <v>ARP009/2023</v>
      </c>
      <c r="B182" s="537" t="str">
        <f t="shared" si="5"/>
        <v>009/2023</v>
      </c>
      <c r="C182" s="50">
        <v>2024</v>
      </c>
      <c r="D182" s="50" t="s">
        <v>4390</v>
      </c>
      <c r="E182" s="50">
        <v>9</v>
      </c>
      <c r="F182" s="539">
        <v>2670</v>
      </c>
    </row>
    <row r="183" spans="1:6">
      <c r="A183" s="536" t="str">
        <f t="shared" si="4"/>
        <v>ARP011/2023</v>
      </c>
      <c r="B183" s="537" t="str">
        <f t="shared" si="5"/>
        <v>011/2023</v>
      </c>
      <c r="C183" s="50">
        <v>2024</v>
      </c>
      <c r="D183" s="50" t="s">
        <v>4390</v>
      </c>
      <c r="E183" s="50">
        <v>11</v>
      </c>
      <c r="F183" s="539">
        <v>34141.54</v>
      </c>
    </row>
    <row r="184" spans="1:6">
      <c r="A184" s="536" t="str">
        <f t="shared" si="4"/>
        <v>ARP011/2023</v>
      </c>
      <c r="B184" s="537" t="str">
        <f t="shared" si="5"/>
        <v>011/2023</v>
      </c>
      <c r="C184" s="50">
        <v>2024</v>
      </c>
      <c r="D184" s="50" t="s">
        <v>4390</v>
      </c>
      <c r="E184" s="50">
        <v>11</v>
      </c>
      <c r="F184" s="539">
        <v>6243.94</v>
      </c>
    </row>
    <row r="185" spans="1:6">
      <c r="A185" s="536" t="str">
        <f t="shared" si="4"/>
        <v>ARP011/2023</v>
      </c>
      <c r="B185" s="537" t="str">
        <f t="shared" si="5"/>
        <v>011/2023</v>
      </c>
      <c r="C185" s="50">
        <v>2024</v>
      </c>
      <c r="D185" s="50" t="s">
        <v>4390</v>
      </c>
      <c r="E185" s="50">
        <v>11</v>
      </c>
      <c r="F185" s="539">
        <v>15998.14</v>
      </c>
    </row>
    <row r="186" spans="1:6">
      <c r="A186" s="536" t="str">
        <f t="shared" si="4"/>
        <v>ARP011/2023</v>
      </c>
      <c r="B186" s="537" t="str">
        <f t="shared" si="5"/>
        <v>011/2023</v>
      </c>
      <c r="C186" s="50">
        <v>2024</v>
      </c>
      <c r="D186" s="50" t="s">
        <v>4390</v>
      </c>
      <c r="E186" s="50">
        <v>11</v>
      </c>
      <c r="F186" s="539">
        <v>53563.31</v>
      </c>
    </row>
    <row r="187" spans="1:6">
      <c r="A187" s="536" t="str">
        <f t="shared" si="4"/>
        <v>ARP011/2023</v>
      </c>
      <c r="B187" s="537" t="str">
        <f t="shared" si="5"/>
        <v>011/2023</v>
      </c>
      <c r="C187" s="50">
        <v>2024</v>
      </c>
      <c r="D187" s="50" t="s">
        <v>4390</v>
      </c>
      <c r="E187" s="50">
        <v>11</v>
      </c>
      <c r="F187" s="539">
        <v>77114.86</v>
      </c>
    </row>
    <row r="188" spans="1:6">
      <c r="A188" s="536" t="str">
        <f t="shared" si="4"/>
        <v>ARP011/2023</v>
      </c>
      <c r="B188" s="537" t="str">
        <f t="shared" si="5"/>
        <v>011/2023</v>
      </c>
      <c r="C188" s="50">
        <v>2024</v>
      </c>
      <c r="D188" s="50" t="s">
        <v>4390</v>
      </c>
      <c r="E188" s="50">
        <v>11</v>
      </c>
      <c r="F188" s="539">
        <v>14050.62</v>
      </c>
    </row>
    <row r="189" spans="1:6">
      <c r="A189" s="536" t="str">
        <f t="shared" si="4"/>
        <v>ARP007/2024</v>
      </c>
      <c r="B189" s="537" t="str">
        <f t="shared" si="5"/>
        <v>007/2024</v>
      </c>
      <c r="C189" s="50">
        <v>2024</v>
      </c>
      <c r="D189" s="50" t="s">
        <v>4391</v>
      </c>
      <c r="E189" s="50">
        <v>7</v>
      </c>
      <c r="F189" s="539">
        <v>117605</v>
      </c>
    </row>
    <row r="190" spans="1:6">
      <c r="A190" s="536" t="str">
        <f t="shared" si="4"/>
        <v>ARP011/2023</v>
      </c>
      <c r="B190" s="537" t="str">
        <f t="shared" si="5"/>
        <v>011/2023</v>
      </c>
      <c r="C190" s="50">
        <v>2024</v>
      </c>
      <c r="D190" s="50" t="s">
        <v>4390</v>
      </c>
      <c r="E190" s="50">
        <v>11</v>
      </c>
      <c r="F190" s="539">
        <v>15106.96</v>
      </c>
    </row>
    <row r="191" spans="1:6">
      <c r="A191" s="536" t="str">
        <f t="shared" si="4"/>
        <v>ARP011/2023</v>
      </c>
      <c r="B191" s="537" t="str">
        <f t="shared" si="5"/>
        <v>011/2023</v>
      </c>
      <c r="C191" s="50">
        <v>2024</v>
      </c>
      <c r="D191" s="50" t="s">
        <v>4390</v>
      </c>
      <c r="E191" s="50">
        <v>11</v>
      </c>
      <c r="F191" s="539">
        <v>11847.13</v>
      </c>
    </row>
    <row r="192" spans="1:6">
      <c r="A192" s="536" t="str">
        <f t="shared" si="4"/>
        <v>ARP011/2023</v>
      </c>
      <c r="B192" s="537" t="str">
        <f t="shared" si="5"/>
        <v>011/2023</v>
      </c>
      <c r="C192" s="50">
        <v>2024</v>
      </c>
      <c r="D192" s="50" t="s">
        <v>4390</v>
      </c>
      <c r="E192" s="50">
        <v>11</v>
      </c>
      <c r="F192" s="539">
        <v>9590.19</v>
      </c>
    </row>
    <row r="193" spans="1:6">
      <c r="A193" s="536" t="str">
        <f t="shared" si="4"/>
        <v>ARP011/2023</v>
      </c>
      <c r="B193" s="537" t="str">
        <f t="shared" si="5"/>
        <v>011/2023</v>
      </c>
      <c r="C193" s="50">
        <v>2024</v>
      </c>
      <c r="D193" s="50" t="s">
        <v>4390</v>
      </c>
      <c r="E193" s="50">
        <v>11</v>
      </c>
      <c r="F193" s="539">
        <v>41179.9</v>
      </c>
    </row>
    <row r="194" spans="1:6">
      <c r="A194" s="536" t="str">
        <f t="shared" ref="A194:A257" si="6">_xlfn.CONCAT("ARP",B194)</f>
        <v>ARP011/2023</v>
      </c>
      <c r="B194" s="537" t="str">
        <f t="shared" ref="B194:B257" si="7">_xlfn.CONCAT(TEXT(E194,"000"),"/",D194)</f>
        <v>011/2023</v>
      </c>
      <c r="C194" s="50">
        <v>2024</v>
      </c>
      <c r="D194" s="50" t="s">
        <v>4390</v>
      </c>
      <c r="E194" s="50">
        <v>11</v>
      </c>
      <c r="F194" s="539">
        <v>7952.67</v>
      </c>
    </row>
    <row r="195" spans="1:6">
      <c r="A195" s="536" t="str">
        <f t="shared" si="6"/>
        <v>ARP011/2023</v>
      </c>
      <c r="B195" s="537" t="str">
        <f t="shared" si="7"/>
        <v>011/2023</v>
      </c>
      <c r="C195" s="50">
        <v>2024</v>
      </c>
      <c r="D195" s="50" t="s">
        <v>4390</v>
      </c>
      <c r="E195" s="50">
        <v>11</v>
      </c>
      <c r="F195" s="539">
        <v>1285.2</v>
      </c>
    </row>
    <row r="196" spans="1:6">
      <c r="A196" s="536" t="str">
        <f t="shared" si="6"/>
        <v>ARP007/2024</v>
      </c>
      <c r="B196" s="537" t="str">
        <f t="shared" si="7"/>
        <v>007/2024</v>
      </c>
      <c r="C196" s="50">
        <v>2024</v>
      </c>
      <c r="D196" s="50" t="s">
        <v>4391</v>
      </c>
      <c r="E196" s="50">
        <v>7</v>
      </c>
      <c r="F196" s="539">
        <v>385020</v>
      </c>
    </row>
    <row r="197" spans="1:6">
      <c r="A197" s="536" t="str">
        <f t="shared" si="6"/>
        <v>ARP007/2024</v>
      </c>
      <c r="B197" s="537" t="str">
        <f t="shared" si="7"/>
        <v>007/2024</v>
      </c>
      <c r="C197" s="50">
        <v>2024</v>
      </c>
      <c r="D197" s="50" t="s">
        <v>4391</v>
      </c>
      <c r="E197" s="50">
        <v>7</v>
      </c>
      <c r="F197" s="539">
        <v>913375</v>
      </c>
    </row>
    <row r="198" spans="1:6">
      <c r="A198" s="536" t="str">
        <f t="shared" si="6"/>
        <v>ARP020/2023</v>
      </c>
      <c r="B198" s="537" t="str">
        <f t="shared" si="7"/>
        <v>020/2023</v>
      </c>
      <c r="C198" s="50">
        <v>2024</v>
      </c>
      <c r="D198" s="50" t="s">
        <v>4390</v>
      </c>
      <c r="E198" s="50">
        <v>20</v>
      </c>
      <c r="F198" s="539">
        <v>16640.84</v>
      </c>
    </row>
    <row r="199" spans="1:6">
      <c r="A199" s="536" t="str">
        <f t="shared" si="6"/>
        <v>ARP011/2023</v>
      </c>
      <c r="B199" s="537" t="str">
        <f t="shared" si="7"/>
        <v>011/2023</v>
      </c>
      <c r="C199" s="50">
        <v>2024</v>
      </c>
      <c r="D199" s="50" t="s">
        <v>4390</v>
      </c>
      <c r="E199" s="50">
        <v>11</v>
      </c>
      <c r="F199" s="539">
        <v>158624.63</v>
      </c>
    </row>
    <row r="200" spans="1:6">
      <c r="A200" s="536" t="str">
        <f t="shared" si="6"/>
        <v>ARP011/2023</v>
      </c>
      <c r="B200" s="537" t="str">
        <f t="shared" si="7"/>
        <v>011/2023</v>
      </c>
      <c r="C200" s="50">
        <v>2024</v>
      </c>
      <c r="D200" s="50" t="s">
        <v>4390</v>
      </c>
      <c r="E200" s="50">
        <v>11</v>
      </c>
      <c r="F200" s="539">
        <v>59613</v>
      </c>
    </row>
    <row r="201" spans="1:6">
      <c r="A201" s="536" t="str">
        <f t="shared" si="6"/>
        <v>ARP011/2023</v>
      </c>
      <c r="B201" s="537" t="str">
        <f t="shared" si="7"/>
        <v>011/2023</v>
      </c>
      <c r="C201" s="50">
        <v>2024</v>
      </c>
      <c r="D201" s="50" t="s">
        <v>4390</v>
      </c>
      <c r="E201" s="50">
        <v>11</v>
      </c>
      <c r="F201" s="539">
        <v>3918.03</v>
      </c>
    </row>
    <row r="202" spans="1:6">
      <c r="A202" s="536" t="str">
        <f t="shared" si="6"/>
        <v>ARP011/2023</v>
      </c>
      <c r="B202" s="537" t="str">
        <f t="shared" si="7"/>
        <v>011/2023</v>
      </c>
      <c r="C202" s="50">
        <v>2024</v>
      </c>
      <c r="D202" s="50" t="s">
        <v>4390</v>
      </c>
      <c r="E202" s="50">
        <v>11</v>
      </c>
      <c r="F202" s="539">
        <v>4225.3999999999996</v>
      </c>
    </row>
    <row r="203" spans="1:6">
      <c r="A203" s="536" t="str">
        <f t="shared" si="6"/>
        <v>ARP016/2023</v>
      </c>
      <c r="B203" s="537" t="str">
        <f t="shared" si="7"/>
        <v>016/2023</v>
      </c>
      <c r="C203" s="50">
        <v>2024</v>
      </c>
      <c r="D203" s="50" t="s">
        <v>4390</v>
      </c>
      <c r="E203" s="50">
        <v>16</v>
      </c>
      <c r="F203" s="539">
        <v>21744.52</v>
      </c>
    </row>
    <row r="204" spans="1:6">
      <c r="A204" s="536" t="str">
        <f t="shared" si="6"/>
        <v>ARP024/2023</v>
      </c>
      <c r="B204" s="537" t="str">
        <f t="shared" si="7"/>
        <v>024/2023</v>
      </c>
      <c r="C204" s="50">
        <v>2024</v>
      </c>
      <c r="D204" s="50" t="s">
        <v>4390</v>
      </c>
      <c r="E204" s="50">
        <v>24</v>
      </c>
      <c r="F204" s="539">
        <v>2499</v>
      </c>
    </row>
    <row r="205" spans="1:6">
      <c r="A205" s="536" t="str">
        <f t="shared" si="6"/>
        <v>ARP024/2023</v>
      </c>
      <c r="B205" s="537" t="str">
        <f t="shared" si="7"/>
        <v>024/2023</v>
      </c>
      <c r="C205" s="50">
        <v>2024</v>
      </c>
      <c r="D205" s="50" t="s">
        <v>4390</v>
      </c>
      <c r="E205" s="50">
        <v>24</v>
      </c>
      <c r="F205" s="539">
        <v>1559.87</v>
      </c>
    </row>
    <row r="206" spans="1:6">
      <c r="A206" s="536" t="str">
        <f t="shared" si="6"/>
        <v>ARP009/2023</v>
      </c>
      <c r="B206" s="537" t="str">
        <f t="shared" si="7"/>
        <v>009/2023</v>
      </c>
      <c r="C206" s="50">
        <v>2024</v>
      </c>
      <c r="D206" s="50" t="s">
        <v>4390</v>
      </c>
      <c r="E206" s="50">
        <v>9</v>
      </c>
      <c r="F206" s="539">
        <v>0</v>
      </c>
    </row>
    <row r="207" spans="1:6">
      <c r="A207" s="536" t="str">
        <f t="shared" si="6"/>
        <v>ARP011/2023</v>
      </c>
      <c r="B207" s="537" t="str">
        <f t="shared" si="7"/>
        <v>011/2023</v>
      </c>
      <c r="C207" s="50">
        <v>2024</v>
      </c>
      <c r="D207" s="50" t="s">
        <v>4390</v>
      </c>
      <c r="E207" s="50">
        <v>11</v>
      </c>
      <c r="F207" s="539">
        <v>37344.080000000002</v>
      </c>
    </row>
    <row r="208" spans="1:6">
      <c r="A208" s="536" t="str">
        <f t="shared" si="6"/>
        <v>ARP011/2023</v>
      </c>
      <c r="B208" s="537" t="str">
        <f t="shared" si="7"/>
        <v>011/2023</v>
      </c>
      <c r="C208" s="50">
        <v>2024</v>
      </c>
      <c r="D208" s="50" t="s">
        <v>4390</v>
      </c>
      <c r="E208" s="50">
        <v>11</v>
      </c>
      <c r="F208" s="539">
        <v>5389.87</v>
      </c>
    </row>
    <row r="209" spans="1:6">
      <c r="A209" s="536" t="str">
        <f t="shared" si="6"/>
        <v>ARP011/2023</v>
      </c>
      <c r="B209" s="537" t="str">
        <f t="shared" si="7"/>
        <v>011/2023</v>
      </c>
      <c r="C209" s="50">
        <v>2024</v>
      </c>
      <c r="D209" s="50" t="s">
        <v>4390</v>
      </c>
      <c r="E209" s="50">
        <v>11</v>
      </c>
      <c r="F209" s="539">
        <v>41085.99</v>
      </c>
    </row>
    <row r="210" spans="1:6">
      <c r="A210" s="536" t="str">
        <f t="shared" si="6"/>
        <v>ARP011/2023</v>
      </c>
      <c r="B210" s="537" t="str">
        <f t="shared" si="7"/>
        <v>011/2023</v>
      </c>
      <c r="C210" s="50">
        <v>2024</v>
      </c>
      <c r="D210" s="50" t="s">
        <v>4390</v>
      </c>
      <c r="E210" s="50">
        <v>11</v>
      </c>
      <c r="F210" s="539">
        <v>7927.22</v>
      </c>
    </row>
    <row r="211" spans="1:6">
      <c r="A211" s="536" t="str">
        <f t="shared" si="6"/>
        <v>ARP011/2023</v>
      </c>
      <c r="B211" s="537" t="str">
        <f t="shared" si="7"/>
        <v>011/2023</v>
      </c>
      <c r="C211" s="50">
        <v>2024</v>
      </c>
      <c r="D211" s="50" t="s">
        <v>4390</v>
      </c>
      <c r="E211" s="50">
        <v>11</v>
      </c>
      <c r="F211" s="539">
        <v>11810.91</v>
      </c>
    </row>
    <row r="212" spans="1:6">
      <c r="A212" s="536" t="str">
        <f t="shared" si="6"/>
        <v>ARP011/2023</v>
      </c>
      <c r="B212" s="537" t="str">
        <f t="shared" si="7"/>
        <v>011/2023</v>
      </c>
      <c r="C212" s="50">
        <v>2024</v>
      </c>
      <c r="D212" s="50" t="s">
        <v>4390</v>
      </c>
      <c r="E212" s="50">
        <v>11</v>
      </c>
      <c r="F212" s="539">
        <v>15237.65</v>
      </c>
    </row>
    <row r="213" spans="1:6">
      <c r="A213" s="536" t="str">
        <f t="shared" si="6"/>
        <v>ARP011/2023</v>
      </c>
      <c r="B213" s="537" t="str">
        <f t="shared" si="7"/>
        <v>011/2023</v>
      </c>
      <c r="C213" s="50">
        <v>2024</v>
      </c>
      <c r="D213" s="50" t="s">
        <v>4390</v>
      </c>
      <c r="E213" s="50">
        <v>11</v>
      </c>
      <c r="F213" s="539">
        <v>14994.16</v>
      </c>
    </row>
    <row r="214" spans="1:6">
      <c r="A214" s="536" t="str">
        <f t="shared" si="6"/>
        <v>ARP011/2023</v>
      </c>
      <c r="B214" s="537" t="str">
        <f t="shared" si="7"/>
        <v>011/2023</v>
      </c>
      <c r="C214" s="50">
        <v>2024</v>
      </c>
      <c r="D214" s="50" t="s">
        <v>4390</v>
      </c>
      <c r="E214" s="50">
        <v>11</v>
      </c>
      <c r="F214" s="539">
        <v>113919.21</v>
      </c>
    </row>
    <row r="215" spans="1:6">
      <c r="A215" s="536" t="str">
        <f t="shared" si="6"/>
        <v>ARP011/2023</v>
      </c>
      <c r="B215" s="537" t="str">
        <f t="shared" si="7"/>
        <v>011/2023</v>
      </c>
      <c r="C215" s="50">
        <v>2024</v>
      </c>
      <c r="D215" s="50" t="s">
        <v>4390</v>
      </c>
      <c r="E215" s="50">
        <v>11</v>
      </c>
      <c r="F215" s="539">
        <v>16881.599999999999</v>
      </c>
    </row>
    <row r="216" spans="1:6">
      <c r="A216" s="536" t="str">
        <f t="shared" si="6"/>
        <v>ARP011/2023</v>
      </c>
      <c r="B216" s="537" t="str">
        <f t="shared" si="7"/>
        <v>011/2023</v>
      </c>
      <c r="C216" s="50">
        <v>2024</v>
      </c>
      <c r="D216" s="50" t="s">
        <v>4390</v>
      </c>
      <c r="E216" s="50">
        <v>11</v>
      </c>
      <c r="F216" s="539">
        <v>4379.3</v>
      </c>
    </row>
    <row r="217" spans="1:6">
      <c r="A217" s="536" t="str">
        <f t="shared" si="6"/>
        <v>ARP011/2023</v>
      </c>
      <c r="B217" s="537" t="str">
        <f t="shared" si="7"/>
        <v>011/2023</v>
      </c>
      <c r="C217" s="50">
        <v>2024</v>
      </c>
      <c r="D217" s="50" t="s">
        <v>4390</v>
      </c>
      <c r="E217" s="50">
        <v>11</v>
      </c>
      <c r="F217" s="539">
        <v>35068.410000000003</v>
      </c>
    </row>
    <row r="218" spans="1:6">
      <c r="A218" s="536" t="str">
        <f t="shared" si="6"/>
        <v>ARP011/2023</v>
      </c>
      <c r="B218" s="537" t="str">
        <f t="shared" si="7"/>
        <v>011/2023</v>
      </c>
      <c r="C218" s="50">
        <v>2024</v>
      </c>
      <c r="D218" s="50" t="s">
        <v>4390</v>
      </c>
      <c r="E218" s="50">
        <v>11</v>
      </c>
      <c r="F218" s="539">
        <v>25610.2</v>
      </c>
    </row>
    <row r="219" spans="1:6">
      <c r="A219" s="536" t="str">
        <f t="shared" si="6"/>
        <v>ARP011/2023</v>
      </c>
      <c r="B219" s="537" t="str">
        <f t="shared" si="7"/>
        <v>011/2023</v>
      </c>
      <c r="C219" s="50">
        <v>2024</v>
      </c>
      <c r="D219" s="50" t="s">
        <v>4390</v>
      </c>
      <c r="E219" s="50">
        <v>11</v>
      </c>
      <c r="F219" s="539">
        <v>43733.05</v>
      </c>
    </row>
    <row r="220" spans="1:6">
      <c r="A220" s="536" t="str">
        <f t="shared" si="6"/>
        <v>ARP011/2023</v>
      </c>
      <c r="B220" s="537" t="str">
        <f t="shared" si="7"/>
        <v>011/2023</v>
      </c>
      <c r="C220" s="50">
        <v>2024</v>
      </c>
      <c r="D220" s="50" t="s">
        <v>4390</v>
      </c>
      <c r="E220" s="50">
        <v>11</v>
      </c>
      <c r="F220" s="539">
        <v>60341.03</v>
      </c>
    </row>
    <row r="221" spans="1:6">
      <c r="A221" s="536" t="str">
        <f t="shared" si="6"/>
        <v>ARP011/2023</v>
      </c>
      <c r="B221" s="537" t="str">
        <f t="shared" si="7"/>
        <v>011/2023</v>
      </c>
      <c r="C221" s="50">
        <v>2024</v>
      </c>
      <c r="D221" s="50" t="s">
        <v>4390</v>
      </c>
      <c r="E221" s="50">
        <v>11</v>
      </c>
      <c r="F221" s="539">
        <v>54956.6</v>
      </c>
    </row>
    <row r="222" spans="1:6">
      <c r="A222" s="536" t="str">
        <f t="shared" si="6"/>
        <v>ARP011/2023</v>
      </c>
      <c r="B222" s="537" t="str">
        <f t="shared" si="7"/>
        <v>011/2023</v>
      </c>
      <c r="C222" s="50">
        <v>2024</v>
      </c>
      <c r="D222" s="50" t="s">
        <v>4390</v>
      </c>
      <c r="E222" s="50">
        <v>11</v>
      </c>
      <c r="F222" s="539">
        <v>7218.54</v>
      </c>
    </row>
    <row r="223" spans="1:6">
      <c r="A223" s="536" t="str">
        <f t="shared" si="6"/>
        <v>ARP011/2023</v>
      </c>
      <c r="B223" s="537" t="str">
        <f t="shared" si="7"/>
        <v>011/2023</v>
      </c>
      <c r="C223" s="50">
        <v>2024</v>
      </c>
      <c r="D223" s="50" t="s">
        <v>4390</v>
      </c>
      <c r="E223" s="50">
        <v>11</v>
      </c>
      <c r="F223" s="539">
        <v>2405.46</v>
      </c>
    </row>
    <row r="224" spans="1:6">
      <c r="A224" s="536" t="str">
        <f t="shared" si="6"/>
        <v>ARP014/2023</v>
      </c>
      <c r="B224" s="537" t="str">
        <f t="shared" si="7"/>
        <v>014/2023</v>
      </c>
      <c r="C224" s="50">
        <v>2024</v>
      </c>
      <c r="D224" s="50" t="s">
        <v>4390</v>
      </c>
      <c r="E224" s="50">
        <v>14</v>
      </c>
      <c r="F224" s="539">
        <v>1320</v>
      </c>
    </row>
    <row r="225" spans="1:6">
      <c r="A225" s="536" t="str">
        <f t="shared" si="6"/>
        <v>ARP014/2023</v>
      </c>
      <c r="B225" s="537" t="str">
        <f t="shared" si="7"/>
        <v>014/2023</v>
      </c>
      <c r="C225" s="50">
        <v>2024</v>
      </c>
      <c r="D225" s="50" t="s">
        <v>4390</v>
      </c>
      <c r="E225" s="50">
        <v>14</v>
      </c>
      <c r="F225" s="539">
        <v>1485</v>
      </c>
    </row>
    <row r="226" spans="1:6">
      <c r="A226" s="536" t="str">
        <f t="shared" si="6"/>
        <v>ARP014/2023</v>
      </c>
      <c r="B226" s="537" t="str">
        <f t="shared" si="7"/>
        <v>014/2023</v>
      </c>
      <c r="C226" s="50">
        <v>2024</v>
      </c>
      <c r="D226" s="50" t="s">
        <v>4390</v>
      </c>
      <c r="E226" s="50">
        <v>14</v>
      </c>
      <c r="F226" s="539">
        <v>5280</v>
      </c>
    </row>
    <row r="227" spans="1:6">
      <c r="A227" s="536" t="str">
        <f t="shared" si="6"/>
        <v>ARP011/2023</v>
      </c>
      <c r="B227" s="537" t="str">
        <f t="shared" si="7"/>
        <v>011/2023</v>
      </c>
      <c r="C227" s="50">
        <v>2024</v>
      </c>
      <c r="D227" s="50" t="s">
        <v>4390</v>
      </c>
      <c r="E227" s="50">
        <v>11</v>
      </c>
      <c r="F227" s="539">
        <v>25707.84</v>
      </c>
    </row>
    <row r="228" spans="1:6">
      <c r="A228" s="536" t="str">
        <f t="shared" si="6"/>
        <v>ARP011/2023</v>
      </c>
      <c r="B228" s="537" t="str">
        <f t="shared" si="7"/>
        <v>011/2023</v>
      </c>
      <c r="C228" s="50">
        <v>2024</v>
      </c>
      <c r="D228" s="50" t="s">
        <v>4390</v>
      </c>
      <c r="E228" s="50">
        <v>11</v>
      </c>
      <c r="F228" s="539">
        <v>217242.87</v>
      </c>
    </row>
    <row r="229" spans="1:6">
      <c r="A229" s="536" t="str">
        <f t="shared" si="6"/>
        <v>ARP015/2024</v>
      </c>
      <c r="B229" s="537" t="str">
        <f t="shared" si="7"/>
        <v>015/2024</v>
      </c>
      <c r="C229" s="50">
        <v>2024</v>
      </c>
      <c r="D229" s="50" t="s">
        <v>4391</v>
      </c>
      <c r="E229" s="50">
        <v>15</v>
      </c>
      <c r="F229" s="539">
        <v>56255.199999999997</v>
      </c>
    </row>
    <row r="230" spans="1:6">
      <c r="A230" s="536" t="str">
        <f t="shared" si="6"/>
        <v>ARP015/2024</v>
      </c>
      <c r="B230" s="537" t="str">
        <f t="shared" si="7"/>
        <v>015/2024</v>
      </c>
      <c r="C230" s="50">
        <v>2024</v>
      </c>
      <c r="D230" s="50" t="s">
        <v>4391</v>
      </c>
      <c r="E230" s="50">
        <v>15</v>
      </c>
      <c r="F230" s="539">
        <v>121110</v>
      </c>
    </row>
    <row r="231" spans="1:6">
      <c r="A231" s="536" t="str">
        <f t="shared" si="6"/>
        <v>ARP011/2023</v>
      </c>
      <c r="B231" s="537" t="str">
        <f t="shared" si="7"/>
        <v>011/2023</v>
      </c>
      <c r="C231" s="50">
        <v>2024</v>
      </c>
      <c r="D231" s="50" t="s">
        <v>4390</v>
      </c>
      <c r="E231" s="50">
        <v>11</v>
      </c>
      <c r="F231" s="539">
        <v>0</v>
      </c>
    </row>
    <row r="232" spans="1:6">
      <c r="A232" s="536" t="str">
        <f t="shared" si="6"/>
        <v>ARP011/2023</v>
      </c>
      <c r="B232" s="537" t="str">
        <f t="shared" si="7"/>
        <v>011/2023</v>
      </c>
      <c r="C232" s="50">
        <v>2024</v>
      </c>
      <c r="D232" s="50" t="s">
        <v>4390</v>
      </c>
      <c r="E232" s="50">
        <v>11</v>
      </c>
      <c r="F232" s="539">
        <v>5222.9799999999996</v>
      </c>
    </row>
    <row r="233" spans="1:6">
      <c r="A233" s="536" t="str">
        <f t="shared" si="6"/>
        <v>ARP011/2023</v>
      </c>
      <c r="B233" s="537" t="str">
        <f t="shared" si="7"/>
        <v>011/2023</v>
      </c>
      <c r="C233" s="50">
        <v>2024</v>
      </c>
      <c r="D233" s="50" t="s">
        <v>4390</v>
      </c>
      <c r="E233" s="50">
        <v>11</v>
      </c>
      <c r="F233" s="539">
        <v>0</v>
      </c>
    </row>
    <row r="234" spans="1:6">
      <c r="A234" s="536" t="str">
        <f t="shared" si="6"/>
        <v>ARP011/2023</v>
      </c>
      <c r="B234" s="537" t="str">
        <f t="shared" si="7"/>
        <v>011/2023</v>
      </c>
      <c r="C234" s="50">
        <v>2024</v>
      </c>
      <c r="D234" s="50" t="s">
        <v>4390</v>
      </c>
      <c r="E234" s="50">
        <v>11</v>
      </c>
      <c r="F234" s="539">
        <v>13710.48</v>
      </c>
    </row>
    <row r="235" spans="1:6">
      <c r="A235" s="536" t="str">
        <f t="shared" si="6"/>
        <v>ARP009/2023</v>
      </c>
      <c r="B235" s="537" t="str">
        <f t="shared" si="7"/>
        <v>009/2023</v>
      </c>
      <c r="C235" s="50">
        <v>2024</v>
      </c>
      <c r="D235" s="50" t="s">
        <v>4390</v>
      </c>
      <c r="E235" s="50">
        <v>9</v>
      </c>
      <c r="F235" s="539">
        <v>36312.800000000003</v>
      </c>
    </row>
    <row r="236" spans="1:6">
      <c r="A236" s="536" t="str">
        <f t="shared" si="6"/>
        <v>ARP011/2023</v>
      </c>
      <c r="B236" s="537" t="str">
        <f t="shared" si="7"/>
        <v>011/2023</v>
      </c>
      <c r="C236" s="50">
        <v>2024</v>
      </c>
      <c r="D236" s="50" t="s">
        <v>4390</v>
      </c>
      <c r="E236" s="50">
        <v>11</v>
      </c>
      <c r="F236" s="539">
        <v>45241.84</v>
      </c>
    </row>
    <row r="237" spans="1:6">
      <c r="A237" s="536" t="str">
        <f t="shared" si="6"/>
        <v>ARP011/2023</v>
      </c>
      <c r="B237" s="537" t="str">
        <f t="shared" si="7"/>
        <v>011/2023</v>
      </c>
      <c r="C237" s="50">
        <v>2024</v>
      </c>
      <c r="D237" s="50" t="s">
        <v>4390</v>
      </c>
      <c r="E237" s="50">
        <v>11</v>
      </c>
      <c r="F237" s="539">
        <v>158498.16</v>
      </c>
    </row>
    <row r="238" spans="1:6">
      <c r="A238" s="536" t="str">
        <f t="shared" si="6"/>
        <v>ARP011/2023</v>
      </c>
      <c r="B238" s="537" t="str">
        <f t="shared" si="7"/>
        <v>011/2023</v>
      </c>
      <c r="C238" s="50">
        <v>2024</v>
      </c>
      <c r="D238" s="50" t="s">
        <v>4390</v>
      </c>
      <c r="E238" s="50">
        <v>11</v>
      </c>
      <c r="F238" s="539">
        <v>26102.720000000001</v>
      </c>
    </row>
    <row r="239" spans="1:6">
      <c r="A239" s="536" t="str">
        <f t="shared" si="6"/>
        <v>ARP011/2023</v>
      </c>
      <c r="B239" s="537" t="str">
        <f t="shared" si="7"/>
        <v>011/2023</v>
      </c>
      <c r="C239" s="50">
        <v>2024</v>
      </c>
      <c r="D239" s="50" t="s">
        <v>4390</v>
      </c>
      <c r="E239" s="50">
        <v>11</v>
      </c>
      <c r="F239" s="539">
        <v>1306.27</v>
      </c>
    </row>
    <row r="240" spans="1:6">
      <c r="A240" s="536" t="str">
        <f t="shared" si="6"/>
        <v>ARP011/2023</v>
      </c>
      <c r="B240" s="537" t="str">
        <f t="shared" si="7"/>
        <v>011/2023</v>
      </c>
      <c r="C240" s="50">
        <v>2024</v>
      </c>
      <c r="D240" s="50" t="s">
        <v>4390</v>
      </c>
      <c r="E240" s="50">
        <v>11</v>
      </c>
      <c r="F240" s="539">
        <v>3070.72</v>
      </c>
    </row>
    <row r="241" spans="1:6">
      <c r="A241" s="536" t="str">
        <f t="shared" si="6"/>
        <v>ARP011/2023</v>
      </c>
      <c r="B241" s="537" t="str">
        <f t="shared" si="7"/>
        <v>011/2023</v>
      </c>
      <c r="C241" s="50">
        <v>2024</v>
      </c>
      <c r="D241" s="50" t="s">
        <v>4390</v>
      </c>
      <c r="E241" s="50">
        <v>11</v>
      </c>
      <c r="F241" s="539">
        <v>44109.64</v>
      </c>
    </row>
    <row r="242" spans="1:6">
      <c r="A242" s="536" t="str">
        <f t="shared" si="6"/>
        <v>ARP011/2023</v>
      </c>
      <c r="B242" s="537" t="str">
        <f t="shared" si="7"/>
        <v>011/2023</v>
      </c>
      <c r="C242" s="50">
        <v>2024</v>
      </c>
      <c r="D242" s="50" t="s">
        <v>4390</v>
      </c>
      <c r="E242" s="50">
        <v>11</v>
      </c>
      <c r="F242" s="539">
        <v>28868.75</v>
      </c>
    </row>
    <row r="243" spans="1:6">
      <c r="A243" s="536" t="str">
        <f t="shared" si="6"/>
        <v>ARP011/2023</v>
      </c>
      <c r="B243" s="537" t="str">
        <f t="shared" si="7"/>
        <v>011/2023</v>
      </c>
      <c r="C243" s="50">
        <v>2024</v>
      </c>
      <c r="D243" s="50" t="s">
        <v>4390</v>
      </c>
      <c r="E243" s="50">
        <v>11</v>
      </c>
      <c r="F243" s="539">
        <v>61856.160000000003</v>
      </c>
    </row>
    <row r="244" spans="1:6">
      <c r="A244" s="536" t="str">
        <f t="shared" si="6"/>
        <v>ARP011/2023</v>
      </c>
      <c r="B244" s="537" t="str">
        <f t="shared" si="7"/>
        <v>011/2023</v>
      </c>
      <c r="C244" s="50">
        <v>2024</v>
      </c>
      <c r="D244" s="50" t="s">
        <v>4390</v>
      </c>
      <c r="E244" s="50">
        <v>11</v>
      </c>
      <c r="F244" s="539">
        <v>0</v>
      </c>
    </row>
    <row r="245" spans="1:6">
      <c r="A245" s="536" t="str">
        <f t="shared" si="6"/>
        <v>ARP011/2023</v>
      </c>
      <c r="B245" s="537" t="str">
        <f t="shared" si="7"/>
        <v>011/2023</v>
      </c>
      <c r="C245" s="50">
        <v>2024</v>
      </c>
      <c r="D245" s="50" t="s">
        <v>4390</v>
      </c>
      <c r="E245" s="50">
        <v>11</v>
      </c>
      <c r="F245" s="539">
        <v>28005.4</v>
      </c>
    </row>
    <row r="246" spans="1:6">
      <c r="A246" s="536" t="str">
        <f t="shared" si="6"/>
        <v>ARP011/2023</v>
      </c>
      <c r="B246" s="537" t="str">
        <f t="shared" si="7"/>
        <v>011/2023</v>
      </c>
      <c r="C246" s="50">
        <v>2024</v>
      </c>
      <c r="D246" s="50" t="s">
        <v>4390</v>
      </c>
      <c r="E246" s="50">
        <v>11</v>
      </c>
      <c r="F246" s="539">
        <v>68308.27</v>
      </c>
    </row>
    <row r="247" spans="1:6">
      <c r="A247" s="536" t="str">
        <f t="shared" si="6"/>
        <v>ARP024/2023</v>
      </c>
      <c r="B247" s="537" t="str">
        <f t="shared" si="7"/>
        <v>024/2023</v>
      </c>
      <c r="C247" s="50">
        <v>2024</v>
      </c>
      <c r="D247" s="50" t="s">
        <v>4390</v>
      </c>
      <c r="E247" s="50">
        <v>24</v>
      </c>
      <c r="F247" s="539">
        <v>7199.2</v>
      </c>
    </row>
    <row r="248" spans="1:6">
      <c r="A248" s="536" t="str">
        <f t="shared" si="6"/>
        <v>ARP009/2023</v>
      </c>
      <c r="B248" s="537" t="str">
        <f t="shared" si="7"/>
        <v>009/2023</v>
      </c>
      <c r="C248" s="50">
        <v>2024</v>
      </c>
      <c r="D248" s="50" t="s">
        <v>4390</v>
      </c>
      <c r="E248" s="50">
        <v>9</v>
      </c>
      <c r="F248" s="539">
        <v>92742.15</v>
      </c>
    </row>
    <row r="249" spans="1:6">
      <c r="A249" s="536" t="str">
        <f t="shared" si="6"/>
        <v>ARP009/2023</v>
      </c>
      <c r="B249" s="537" t="str">
        <f t="shared" si="7"/>
        <v>009/2023</v>
      </c>
      <c r="C249" s="50">
        <v>2024</v>
      </c>
      <c r="D249" s="50" t="s">
        <v>4390</v>
      </c>
      <c r="E249" s="50">
        <v>9</v>
      </c>
      <c r="F249" s="539">
        <v>32342.67</v>
      </c>
    </row>
    <row r="250" spans="1:6">
      <c r="A250" s="536" t="str">
        <f t="shared" si="6"/>
        <v>ARP031/2023</v>
      </c>
      <c r="B250" s="537" t="str">
        <f t="shared" si="7"/>
        <v>031/2023</v>
      </c>
      <c r="C250" s="50">
        <v>2024</v>
      </c>
      <c r="D250" s="50" t="s">
        <v>4390</v>
      </c>
      <c r="E250" s="50">
        <v>31</v>
      </c>
      <c r="F250" s="539">
        <v>496</v>
      </c>
    </row>
    <row r="251" spans="1:6">
      <c r="A251" s="536" t="str">
        <f t="shared" si="6"/>
        <v>ARP018/2023</v>
      </c>
      <c r="B251" s="537" t="str">
        <f t="shared" si="7"/>
        <v>018/2023</v>
      </c>
      <c r="C251" s="50">
        <v>2024</v>
      </c>
      <c r="D251" s="50" t="s">
        <v>4390</v>
      </c>
      <c r="E251" s="50">
        <v>18</v>
      </c>
      <c r="F251" s="539">
        <v>205.01</v>
      </c>
    </row>
    <row r="252" spans="1:6">
      <c r="A252" s="536" t="str">
        <f t="shared" si="6"/>
        <v>ARP018/2023</v>
      </c>
      <c r="B252" s="537" t="str">
        <f t="shared" si="7"/>
        <v>018/2023</v>
      </c>
      <c r="C252" s="50">
        <v>2024</v>
      </c>
      <c r="D252" s="50" t="s">
        <v>4390</v>
      </c>
      <c r="E252" s="50">
        <v>18</v>
      </c>
      <c r="F252" s="539">
        <v>53.12</v>
      </c>
    </row>
    <row r="253" spans="1:6">
      <c r="A253" s="536" t="str">
        <f t="shared" si="6"/>
        <v>ARP018/2023</v>
      </c>
      <c r="B253" s="537" t="str">
        <f t="shared" si="7"/>
        <v>018/2023</v>
      </c>
      <c r="C253" s="50">
        <v>2024</v>
      </c>
      <c r="D253" s="50" t="s">
        <v>4390</v>
      </c>
      <c r="E253" s="50">
        <v>18</v>
      </c>
      <c r="F253" s="539">
        <v>57.27</v>
      </c>
    </row>
    <row r="254" spans="1:6">
      <c r="A254" s="536" t="str">
        <f t="shared" si="6"/>
        <v>ARP003/2024</v>
      </c>
      <c r="B254" s="537" t="str">
        <f t="shared" si="7"/>
        <v>003/2024</v>
      </c>
      <c r="C254" s="50">
        <v>2024</v>
      </c>
      <c r="D254" s="50" t="s">
        <v>4391</v>
      </c>
      <c r="E254" s="50">
        <v>3</v>
      </c>
      <c r="F254" s="539">
        <v>8190</v>
      </c>
    </row>
    <row r="255" spans="1:6">
      <c r="A255" s="536" t="str">
        <f t="shared" si="6"/>
        <v>ARP003/2024</v>
      </c>
      <c r="B255" s="537" t="str">
        <f t="shared" si="7"/>
        <v>003/2024</v>
      </c>
      <c r="C255" s="50">
        <v>2024</v>
      </c>
      <c r="D255" s="50" t="s">
        <v>4391</v>
      </c>
      <c r="E255" s="50">
        <v>3</v>
      </c>
      <c r="F255" s="539">
        <v>2835</v>
      </c>
    </row>
    <row r="256" spans="1:6">
      <c r="A256" s="536" t="str">
        <f t="shared" si="6"/>
        <v>ARP003/2024</v>
      </c>
      <c r="B256" s="537" t="str">
        <f t="shared" si="7"/>
        <v>003/2024</v>
      </c>
      <c r="C256" s="50">
        <v>2024</v>
      </c>
      <c r="D256" s="50" t="s">
        <v>4391</v>
      </c>
      <c r="E256" s="50">
        <v>3</v>
      </c>
      <c r="F256" s="539">
        <v>20475</v>
      </c>
    </row>
    <row r="257" spans="1:6">
      <c r="A257" s="536" t="str">
        <f t="shared" si="6"/>
        <v>ARP018/2023</v>
      </c>
      <c r="B257" s="537" t="str">
        <f t="shared" si="7"/>
        <v>018/2023</v>
      </c>
      <c r="C257" s="50">
        <v>2024</v>
      </c>
      <c r="D257" s="50" t="s">
        <v>4390</v>
      </c>
      <c r="E257" s="50">
        <v>18</v>
      </c>
      <c r="F257" s="539">
        <v>150</v>
      </c>
    </row>
    <row r="258" spans="1:6">
      <c r="A258" s="536" t="str">
        <f t="shared" ref="A258:A321" si="8">_xlfn.CONCAT("ARP",B258)</f>
        <v>ARP018/2023</v>
      </c>
      <c r="B258" s="537" t="str">
        <f t="shared" ref="B258:B321" si="9">_xlfn.CONCAT(TEXT(E258,"000"),"/",D258)</f>
        <v>018/2023</v>
      </c>
      <c r="C258" s="50">
        <v>2024</v>
      </c>
      <c r="D258" s="50" t="s">
        <v>4390</v>
      </c>
      <c r="E258" s="50">
        <v>18</v>
      </c>
      <c r="F258" s="539">
        <v>42</v>
      </c>
    </row>
    <row r="259" spans="1:6">
      <c r="A259" s="536" t="str">
        <f t="shared" si="8"/>
        <v>ARP018/2023</v>
      </c>
      <c r="B259" s="537" t="str">
        <f t="shared" si="9"/>
        <v>018/2023</v>
      </c>
      <c r="C259" s="50">
        <v>2024</v>
      </c>
      <c r="D259" s="50" t="s">
        <v>4390</v>
      </c>
      <c r="E259" s="50">
        <v>18</v>
      </c>
      <c r="F259" s="539">
        <v>38</v>
      </c>
    </row>
    <row r="260" spans="1:6">
      <c r="A260" s="536" t="str">
        <f t="shared" si="8"/>
        <v>ARP002/2024</v>
      </c>
      <c r="B260" s="537" t="str">
        <f t="shared" si="9"/>
        <v>002/2024</v>
      </c>
      <c r="C260" s="50">
        <v>2024</v>
      </c>
      <c r="D260" s="50" t="s">
        <v>4391</v>
      </c>
      <c r="E260" s="50">
        <v>2</v>
      </c>
      <c r="F260" s="539">
        <v>2400</v>
      </c>
    </row>
    <row r="261" spans="1:6">
      <c r="A261" s="536" t="str">
        <f t="shared" si="8"/>
        <v>ARP002/2024</v>
      </c>
      <c r="B261" s="537" t="str">
        <f t="shared" si="9"/>
        <v>002/2024</v>
      </c>
      <c r="C261" s="50">
        <v>2024</v>
      </c>
      <c r="D261" s="50" t="s">
        <v>4391</v>
      </c>
      <c r="E261" s="50">
        <v>2</v>
      </c>
      <c r="F261" s="539">
        <v>800</v>
      </c>
    </row>
    <row r="262" spans="1:6">
      <c r="A262" s="536" t="str">
        <f t="shared" si="8"/>
        <v>ARP002/2024</v>
      </c>
      <c r="B262" s="537" t="str">
        <f t="shared" si="9"/>
        <v>002/2024</v>
      </c>
      <c r="C262" s="50">
        <v>2024</v>
      </c>
      <c r="D262" s="50" t="s">
        <v>4391</v>
      </c>
      <c r="E262" s="50">
        <v>2</v>
      </c>
      <c r="F262" s="539">
        <v>800</v>
      </c>
    </row>
    <row r="263" spans="1:6">
      <c r="A263" s="536" t="str">
        <f t="shared" si="8"/>
        <v>ARP017/2023</v>
      </c>
      <c r="B263" s="537" t="str">
        <f t="shared" si="9"/>
        <v>017/2023</v>
      </c>
      <c r="C263" s="50">
        <v>2024</v>
      </c>
      <c r="D263" s="50" t="s">
        <v>4390</v>
      </c>
      <c r="E263" s="50">
        <v>17</v>
      </c>
      <c r="F263" s="539">
        <v>5641.7</v>
      </c>
    </row>
    <row r="264" spans="1:6">
      <c r="A264" s="536" t="str">
        <f t="shared" si="8"/>
        <v>ARP005/2024</v>
      </c>
      <c r="B264" s="537" t="str">
        <f t="shared" si="9"/>
        <v>005/2024</v>
      </c>
      <c r="C264" s="50">
        <v>2024</v>
      </c>
      <c r="D264" s="50" t="s">
        <v>4391</v>
      </c>
      <c r="E264" s="50">
        <v>5</v>
      </c>
      <c r="F264" s="539">
        <v>33665.4</v>
      </c>
    </row>
    <row r="265" spans="1:6">
      <c r="A265" s="536" t="str">
        <f t="shared" si="8"/>
        <v>ARP005/2024</v>
      </c>
      <c r="B265" s="537" t="str">
        <f t="shared" si="9"/>
        <v>005/2024</v>
      </c>
      <c r="C265" s="50">
        <v>2024</v>
      </c>
      <c r="D265" s="50" t="s">
        <v>4391</v>
      </c>
      <c r="E265" s="50">
        <v>5</v>
      </c>
      <c r="F265" s="539">
        <v>97255.6</v>
      </c>
    </row>
    <row r="266" spans="1:6">
      <c r="A266" s="536" t="str">
        <f t="shared" si="8"/>
        <v>ARP005/2024</v>
      </c>
      <c r="B266" s="537" t="str">
        <f t="shared" si="9"/>
        <v>005/2024</v>
      </c>
      <c r="C266" s="50">
        <v>2024</v>
      </c>
      <c r="D266" s="50" t="s">
        <v>4391</v>
      </c>
      <c r="E266" s="50">
        <v>5</v>
      </c>
      <c r="F266" s="539">
        <v>243139</v>
      </c>
    </row>
    <row r="267" spans="1:6">
      <c r="A267" s="536" t="str">
        <f t="shared" si="8"/>
        <v>ARP018/2023</v>
      </c>
      <c r="B267" s="537" t="str">
        <f t="shared" si="9"/>
        <v>018/2023</v>
      </c>
      <c r="C267" s="50">
        <v>2024</v>
      </c>
      <c r="D267" s="50" t="s">
        <v>4390</v>
      </c>
      <c r="E267" s="50">
        <v>18</v>
      </c>
      <c r="F267" s="539">
        <v>1040</v>
      </c>
    </row>
    <row r="268" spans="1:6">
      <c r="A268" s="536" t="str">
        <f t="shared" si="8"/>
        <v>ARP018/2023</v>
      </c>
      <c r="B268" s="537" t="str">
        <f t="shared" si="9"/>
        <v>018/2023</v>
      </c>
      <c r="C268" s="50">
        <v>2024</v>
      </c>
      <c r="D268" s="50" t="s">
        <v>4390</v>
      </c>
      <c r="E268" s="50">
        <v>18</v>
      </c>
      <c r="F268" s="539">
        <v>272</v>
      </c>
    </row>
    <row r="269" spans="1:6">
      <c r="A269" s="536" t="str">
        <f t="shared" si="8"/>
        <v>ARP018/2023</v>
      </c>
      <c r="B269" s="537" t="str">
        <f t="shared" si="9"/>
        <v>018/2023</v>
      </c>
      <c r="C269" s="50">
        <v>2024</v>
      </c>
      <c r="D269" s="50" t="s">
        <v>4390</v>
      </c>
      <c r="E269" s="50">
        <v>18</v>
      </c>
      <c r="F269" s="539">
        <v>288</v>
      </c>
    </row>
    <row r="270" spans="1:6">
      <c r="A270" s="536" t="str">
        <f t="shared" si="8"/>
        <v>ARP018/2023</v>
      </c>
      <c r="B270" s="537" t="str">
        <f t="shared" si="9"/>
        <v>018/2023</v>
      </c>
      <c r="C270" s="50">
        <v>2024</v>
      </c>
      <c r="D270" s="50" t="s">
        <v>4390</v>
      </c>
      <c r="E270" s="50">
        <v>18</v>
      </c>
      <c r="F270" s="539">
        <v>61.6</v>
      </c>
    </row>
    <row r="271" spans="1:6">
      <c r="A271" s="536" t="str">
        <f t="shared" si="8"/>
        <v>ARP018/2023</v>
      </c>
      <c r="B271" s="537" t="str">
        <f t="shared" si="9"/>
        <v>018/2023</v>
      </c>
      <c r="C271" s="50">
        <v>2024</v>
      </c>
      <c r="D271" s="50" t="s">
        <v>4390</v>
      </c>
      <c r="E271" s="50">
        <v>18</v>
      </c>
      <c r="F271" s="539">
        <v>254.1</v>
      </c>
    </row>
    <row r="272" spans="1:6">
      <c r="A272" s="536" t="str">
        <f t="shared" si="8"/>
        <v>ARP018/2023</v>
      </c>
      <c r="B272" s="537" t="str">
        <f t="shared" si="9"/>
        <v>018/2023</v>
      </c>
      <c r="C272" s="50">
        <v>2024</v>
      </c>
      <c r="D272" s="50" t="s">
        <v>4390</v>
      </c>
      <c r="E272" s="50">
        <v>18</v>
      </c>
      <c r="F272" s="539">
        <v>69.3</v>
      </c>
    </row>
    <row r="273" spans="1:6">
      <c r="A273" s="536" t="str">
        <f t="shared" si="8"/>
        <v>ARP018/2024</v>
      </c>
      <c r="B273" s="537" t="str">
        <f t="shared" si="9"/>
        <v>018/2024</v>
      </c>
      <c r="C273" s="50">
        <v>2024</v>
      </c>
      <c r="D273" s="50" t="s">
        <v>4391</v>
      </c>
      <c r="E273" s="50">
        <v>18</v>
      </c>
      <c r="F273" s="539">
        <v>31480</v>
      </c>
    </row>
    <row r="274" spans="1:6">
      <c r="A274" s="536" t="str">
        <f t="shared" si="8"/>
        <v>ARP018/2024</v>
      </c>
      <c r="B274" s="537" t="str">
        <f t="shared" si="9"/>
        <v>018/2024</v>
      </c>
      <c r="C274" s="50">
        <v>2024</v>
      </c>
      <c r="D274" s="50" t="s">
        <v>4391</v>
      </c>
      <c r="E274" s="50">
        <v>18</v>
      </c>
      <c r="F274" s="539">
        <v>147310</v>
      </c>
    </row>
    <row r="275" spans="1:6">
      <c r="A275" s="536" t="str">
        <f t="shared" si="8"/>
        <v>ARP018/2024</v>
      </c>
      <c r="B275" s="537" t="str">
        <f t="shared" si="9"/>
        <v>018/2024</v>
      </c>
      <c r="C275" s="50">
        <v>2024</v>
      </c>
      <c r="D275" s="50" t="s">
        <v>4391</v>
      </c>
      <c r="E275" s="50">
        <v>18</v>
      </c>
      <c r="F275" s="539">
        <v>12460</v>
      </c>
    </row>
    <row r="276" spans="1:6">
      <c r="A276" s="536" t="str">
        <f t="shared" si="8"/>
        <v>ARP031/2023</v>
      </c>
      <c r="B276" s="537" t="str">
        <f t="shared" si="9"/>
        <v>031/2023</v>
      </c>
      <c r="C276" s="50">
        <v>2024</v>
      </c>
      <c r="D276" s="50" t="s">
        <v>4390</v>
      </c>
      <c r="E276" s="50">
        <v>31</v>
      </c>
      <c r="F276" s="539">
        <v>2237.1999999999998</v>
      </c>
    </row>
    <row r="277" spans="1:6">
      <c r="A277" s="536" t="str">
        <f t="shared" si="8"/>
        <v>ARP019/2024</v>
      </c>
      <c r="B277" s="537" t="str">
        <f t="shared" si="9"/>
        <v>019/2024</v>
      </c>
      <c r="C277" s="50">
        <v>2024</v>
      </c>
      <c r="D277" s="50" t="s">
        <v>4391</v>
      </c>
      <c r="E277" s="50">
        <v>19</v>
      </c>
      <c r="F277" s="539">
        <v>32040</v>
      </c>
    </row>
    <row r="278" spans="1:6">
      <c r="A278" s="536" t="str">
        <f t="shared" si="8"/>
        <v>ARP019/2024</v>
      </c>
      <c r="B278" s="537" t="str">
        <f t="shared" si="9"/>
        <v>019/2024</v>
      </c>
      <c r="C278" s="50">
        <v>2024</v>
      </c>
      <c r="D278" s="50" t="s">
        <v>4391</v>
      </c>
      <c r="E278" s="50">
        <v>19</v>
      </c>
      <c r="F278" s="539">
        <v>5930</v>
      </c>
    </row>
    <row r="279" spans="1:6">
      <c r="A279" s="536" t="str">
        <f t="shared" si="8"/>
        <v>ARP019/2024</v>
      </c>
      <c r="B279" s="537" t="str">
        <f t="shared" si="9"/>
        <v>019/2024</v>
      </c>
      <c r="C279" s="50">
        <v>2024</v>
      </c>
      <c r="D279" s="50" t="s">
        <v>4391</v>
      </c>
      <c r="E279" s="50">
        <v>19</v>
      </c>
      <c r="F279" s="539">
        <v>2080</v>
      </c>
    </row>
    <row r="280" spans="1:6">
      <c r="A280" s="536" t="str">
        <f t="shared" si="8"/>
        <v>ARP012/2023</v>
      </c>
      <c r="B280" s="537" t="str">
        <f t="shared" si="9"/>
        <v>012/2023</v>
      </c>
      <c r="C280" s="50">
        <v>2024</v>
      </c>
      <c r="D280" s="50" t="s">
        <v>4390</v>
      </c>
      <c r="E280" s="50">
        <v>12</v>
      </c>
      <c r="F280" s="539">
        <v>4824</v>
      </c>
    </row>
    <row r="281" spans="1:6">
      <c r="A281" s="536" t="str">
        <f t="shared" si="8"/>
        <v>ARP012/2023</v>
      </c>
      <c r="B281" s="537" t="str">
        <f t="shared" si="9"/>
        <v>012/2023</v>
      </c>
      <c r="C281" s="50">
        <v>2024</v>
      </c>
      <c r="D281" s="50" t="s">
        <v>4390</v>
      </c>
      <c r="E281" s="50">
        <v>12</v>
      </c>
      <c r="F281" s="539">
        <v>740</v>
      </c>
    </row>
    <row r="282" spans="1:6">
      <c r="A282" s="536" t="str">
        <f t="shared" si="8"/>
        <v>ARP012/2023</v>
      </c>
      <c r="B282" s="537" t="str">
        <f t="shared" si="9"/>
        <v>012/2023</v>
      </c>
      <c r="C282" s="50">
        <v>2024</v>
      </c>
      <c r="D282" s="50" t="s">
        <v>4390</v>
      </c>
      <c r="E282" s="50">
        <v>12</v>
      </c>
      <c r="F282" s="539">
        <v>185</v>
      </c>
    </row>
    <row r="283" spans="1:6">
      <c r="A283" s="536" t="str">
        <f t="shared" si="8"/>
        <v>ARP012/2023</v>
      </c>
      <c r="B283" s="537" t="str">
        <f t="shared" si="9"/>
        <v>012/2023</v>
      </c>
      <c r="C283" s="50">
        <v>2024</v>
      </c>
      <c r="D283" s="50" t="s">
        <v>4390</v>
      </c>
      <c r="E283" s="50">
        <v>12</v>
      </c>
      <c r="F283" s="539">
        <v>3515</v>
      </c>
    </row>
    <row r="284" spans="1:6">
      <c r="A284" s="536" t="str">
        <f t="shared" si="8"/>
        <v>ARP004/2024</v>
      </c>
      <c r="B284" s="537" t="str">
        <f t="shared" si="9"/>
        <v>004/2024</v>
      </c>
      <c r="C284" s="50">
        <v>2024</v>
      </c>
      <c r="D284" s="50" t="s">
        <v>4391</v>
      </c>
      <c r="E284" s="50">
        <v>4</v>
      </c>
      <c r="F284" s="539">
        <v>1733.4</v>
      </c>
    </row>
    <row r="285" spans="1:6">
      <c r="A285" s="536" t="str">
        <f t="shared" si="8"/>
        <v>ARP004/2024</v>
      </c>
      <c r="B285" s="537" t="str">
        <f t="shared" si="9"/>
        <v>004/2024</v>
      </c>
      <c r="C285" s="50">
        <v>2024</v>
      </c>
      <c r="D285" s="50" t="s">
        <v>4391</v>
      </c>
      <c r="E285" s="50">
        <v>4</v>
      </c>
      <c r="F285" s="539">
        <v>12519</v>
      </c>
    </row>
    <row r="286" spans="1:6">
      <c r="A286" s="536" t="str">
        <f t="shared" si="8"/>
        <v>ARP004/2024</v>
      </c>
      <c r="B286" s="537" t="str">
        <f t="shared" si="9"/>
        <v>004/2024</v>
      </c>
      <c r="C286" s="50">
        <v>2024</v>
      </c>
      <c r="D286" s="50" t="s">
        <v>4391</v>
      </c>
      <c r="E286" s="50">
        <v>4</v>
      </c>
      <c r="F286" s="539">
        <v>5007.6000000000004</v>
      </c>
    </row>
    <row r="287" spans="1:6">
      <c r="A287" s="536" t="str">
        <f t="shared" si="8"/>
        <v>ARP008/2023</v>
      </c>
      <c r="B287" s="537" t="str">
        <f t="shared" si="9"/>
        <v>008/2023</v>
      </c>
      <c r="C287" s="50">
        <v>2024</v>
      </c>
      <c r="D287" s="50" t="s">
        <v>4390</v>
      </c>
      <c r="E287" s="50">
        <v>8</v>
      </c>
      <c r="F287" s="539">
        <v>803</v>
      </c>
    </row>
    <row r="288" spans="1:6">
      <c r="A288" s="536" t="str">
        <f t="shared" si="8"/>
        <v>ARP008/2023</v>
      </c>
      <c r="B288" s="537" t="str">
        <f t="shared" si="9"/>
        <v>008/2023</v>
      </c>
      <c r="C288" s="50">
        <v>2024</v>
      </c>
      <c r="D288" s="50" t="s">
        <v>4390</v>
      </c>
      <c r="E288" s="50">
        <v>8</v>
      </c>
      <c r="F288" s="539">
        <v>211.7</v>
      </c>
    </row>
    <row r="289" spans="1:6">
      <c r="A289" s="536" t="str">
        <f t="shared" si="8"/>
        <v>ARP008/2023</v>
      </c>
      <c r="B289" s="537" t="str">
        <f t="shared" si="9"/>
        <v>008/2023</v>
      </c>
      <c r="C289" s="50">
        <v>2024</v>
      </c>
      <c r="D289" s="50" t="s">
        <v>4390</v>
      </c>
      <c r="E289" s="50">
        <v>8</v>
      </c>
      <c r="F289" s="539">
        <v>169.2</v>
      </c>
    </row>
    <row r="290" spans="1:6">
      <c r="A290" s="536" t="str">
        <f t="shared" si="8"/>
        <v>ARP008/2023</v>
      </c>
      <c r="B290" s="537" t="str">
        <f t="shared" si="9"/>
        <v>008/2023</v>
      </c>
      <c r="C290" s="50">
        <v>2024</v>
      </c>
      <c r="D290" s="50" t="s">
        <v>4390</v>
      </c>
      <c r="E290" s="50">
        <v>8</v>
      </c>
      <c r="F290" s="539">
        <v>159.80000000000001</v>
      </c>
    </row>
    <row r="291" spans="1:6">
      <c r="A291" s="536" t="str">
        <f t="shared" si="8"/>
        <v>ARP008/2023</v>
      </c>
      <c r="B291" s="537" t="str">
        <f t="shared" si="9"/>
        <v>008/2023</v>
      </c>
      <c r="C291" s="50">
        <v>2024</v>
      </c>
      <c r="D291" s="50" t="s">
        <v>4390</v>
      </c>
      <c r="E291" s="50">
        <v>8</v>
      </c>
      <c r="F291" s="539">
        <v>611</v>
      </c>
    </row>
    <row r="292" spans="1:6">
      <c r="A292" s="536" t="str">
        <f t="shared" si="8"/>
        <v>ARP014/2023</v>
      </c>
      <c r="B292" s="537" t="str">
        <f t="shared" si="9"/>
        <v>014/2023</v>
      </c>
      <c r="C292" s="50">
        <v>2024</v>
      </c>
      <c r="D292" s="50" t="s">
        <v>4390</v>
      </c>
      <c r="E292" s="50">
        <v>14</v>
      </c>
      <c r="F292" s="539">
        <v>1037.4000000000001</v>
      </c>
    </row>
    <row r="293" spans="1:6">
      <c r="A293" s="536" t="str">
        <f t="shared" si="8"/>
        <v>ARP014/2023</v>
      </c>
      <c r="B293" s="537" t="str">
        <f t="shared" si="9"/>
        <v>014/2023</v>
      </c>
      <c r="C293" s="50">
        <v>2024</v>
      </c>
      <c r="D293" s="50" t="s">
        <v>4390</v>
      </c>
      <c r="E293" s="50">
        <v>14</v>
      </c>
      <c r="F293" s="539">
        <v>933.66</v>
      </c>
    </row>
    <row r="294" spans="1:6">
      <c r="A294" s="536" t="str">
        <f t="shared" si="8"/>
        <v>ARP014/2023</v>
      </c>
      <c r="B294" s="537" t="str">
        <f t="shared" si="9"/>
        <v>014/2023</v>
      </c>
      <c r="C294" s="50">
        <v>2024</v>
      </c>
      <c r="D294" s="50" t="s">
        <v>4390</v>
      </c>
      <c r="E294" s="50">
        <v>14</v>
      </c>
      <c r="F294" s="539">
        <v>3734.64</v>
      </c>
    </row>
    <row r="295" spans="1:6">
      <c r="A295" s="536" t="str">
        <f t="shared" si="8"/>
        <v>ARP006/2024</v>
      </c>
      <c r="B295" s="537" t="str">
        <f t="shared" si="9"/>
        <v>006/2024</v>
      </c>
      <c r="C295" s="50">
        <v>2024</v>
      </c>
      <c r="D295" s="50" t="s">
        <v>4391</v>
      </c>
      <c r="E295" s="50">
        <v>6</v>
      </c>
      <c r="F295" s="539">
        <v>22176</v>
      </c>
    </row>
    <row r="296" spans="1:6">
      <c r="A296" s="536" t="str">
        <f t="shared" si="8"/>
        <v>ARP006/2024</v>
      </c>
      <c r="B296" s="537" t="str">
        <f t="shared" si="9"/>
        <v>006/2024</v>
      </c>
      <c r="C296" s="50">
        <v>2024</v>
      </c>
      <c r="D296" s="50" t="s">
        <v>4391</v>
      </c>
      <c r="E296" s="50">
        <v>6</v>
      </c>
      <c r="F296" s="539">
        <v>4550</v>
      </c>
    </row>
    <row r="297" spans="1:6">
      <c r="A297" s="536" t="str">
        <f t="shared" si="8"/>
        <v>ARP006/2024</v>
      </c>
      <c r="B297" s="537" t="str">
        <f t="shared" si="9"/>
        <v>006/2024</v>
      </c>
      <c r="C297" s="50">
        <v>2024</v>
      </c>
      <c r="D297" s="50" t="s">
        <v>4391</v>
      </c>
      <c r="E297" s="50">
        <v>6</v>
      </c>
      <c r="F297" s="539">
        <v>630</v>
      </c>
    </row>
    <row r="298" spans="1:6">
      <c r="A298" s="536" t="str">
        <f t="shared" si="8"/>
        <v>ARP006/2024</v>
      </c>
      <c r="B298" s="537" t="str">
        <f t="shared" si="9"/>
        <v>006/2024</v>
      </c>
      <c r="C298" s="50">
        <v>2024</v>
      </c>
      <c r="D298" s="50" t="s">
        <v>4391</v>
      </c>
      <c r="E298" s="50">
        <v>6</v>
      </c>
      <c r="F298" s="539">
        <v>1820</v>
      </c>
    </row>
    <row r="299" spans="1:6">
      <c r="A299" s="536" t="str">
        <f t="shared" si="8"/>
        <v>ARP015/2023</v>
      </c>
      <c r="B299" s="537" t="str">
        <f t="shared" si="9"/>
        <v>015/2023</v>
      </c>
      <c r="C299" s="50">
        <v>2024</v>
      </c>
      <c r="D299" s="50" t="s">
        <v>4390</v>
      </c>
      <c r="E299" s="50">
        <v>15</v>
      </c>
      <c r="F299" s="539">
        <v>24426.54</v>
      </c>
    </row>
    <row r="300" spans="1:6">
      <c r="A300" s="536" t="str">
        <f t="shared" si="8"/>
        <v>ARP014/2024</v>
      </c>
      <c r="B300" s="537" t="str">
        <f t="shared" si="9"/>
        <v>014/2024</v>
      </c>
      <c r="C300" s="50">
        <v>2024</v>
      </c>
      <c r="D300" s="50" t="s">
        <v>4391</v>
      </c>
      <c r="E300" s="50">
        <v>14</v>
      </c>
      <c r="F300" s="539">
        <v>107037.7</v>
      </c>
    </row>
    <row r="301" spans="1:6">
      <c r="A301" s="536" t="str">
        <f t="shared" si="8"/>
        <v>ARP020/2024</v>
      </c>
      <c r="B301" s="537" t="str">
        <f t="shared" si="9"/>
        <v>020/2024</v>
      </c>
      <c r="C301" s="50">
        <v>2024</v>
      </c>
      <c r="D301" s="50" t="s">
        <v>4391</v>
      </c>
      <c r="E301" s="50">
        <v>20</v>
      </c>
      <c r="F301" s="539">
        <v>2382</v>
      </c>
    </row>
    <row r="302" spans="1:6">
      <c r="A302" s="536" t="str">
        <f t="shared" si="8"/>
        <v>ARP020/2024</v>
      </c>
      <c r="B302" s="537" t="str">
        <f t="shared" si="9"/>
        <v>020/2024</v>
      </c>
      <c r="C302" s="50">
        <v>2024</v>
      </c>
      <c r="D302" s="50" t="s">
        <v>4391</v>
      </c>
      <c r="E302" s="50">
        <v>20</v>
      </c>
      <c r="F302" s="539">
        <v>213</v>
      </c>
    </row>
    <row r="303" spans="1:6">
      <c r="A303" s="536" t="str">
        <f t="shared" si="8"/>
        <v>ARP020/2024</v>
      </c>
      <c r="B303" s="537" t="str">
        <f t="shared" si="9"/>
        <v>020/2024</v>
      </c>
      <c r="C303" s="50">
        <v>2024</v>
      </c>
      <c r="D303" s="50" t="s">
        <v>4391</v>
      </c>
      <c r="E303" s="50">
        <v>20</v>
      </c>
      <c r="F303" s="539">
        <v>525</v>
      </c>
    </row>
    <row r="304" spans="1:6">
      <c r="A304" s="536" t="str">
        <f t="shared" si="8"/>
        <v>ARP020/2024</v>
      </c>
      <c r="B304" s="537" t="str">
        <f t="shared" si="9"/>
        <v>020/2024</v>
      </c>
      <c r="C304" s="50">
        <v>2024</v>
      </c>
      <c r="D304" s="50" t="s">
        <v>4391</v>
      </c>
      <c r="E304" s="50">
        <v>20</v>
      </c>
      <c r="F304" s="539">
        <v>350</v>
      </c>
    </row>
    <row r="305" spans="1:6">
      <c r="A305" s="536" t="str">
        <f t="shared" si="8"/>
        <v>ARP020/2024</v>
      </c>
      <c r="B305" s="537" t="str">
        <f t="shared" si="9"/>
        <v>020/2024</v>
      </c>
      <c r="C305" s="50">
        <v>2024</v>
      </c>
      <c r="D305" s="50" t="s">
        <v>4391</v>
      </c>
      <c r="E305" s="50">
        <v>20</v>
      </c>
      <c r="F305" s="539">
        <v>1610</v>
      </c>
    </row>
    <row r="306" spans="1:6">
      <c r="A306" s="536" t="str">
        <f t="shared" si="8"/>
        <v>ARP020/2024</v>
      </c>
      <c r="B306" s="537" t="str">
        <f t="shared" si="9"/>
        <v>020/2024</v>
      </c>
      <c r="C306" s="50">
        <v>2024</v>
      </c>
      <c r="D306" s="50" t="s">
        <v>4391</v>
      </c>
      <c r="E306" s="50">
        <v>20</v>
      </c>
      <c r="F306" s="539">
        <v>140</v>
      </c>
    </row>
    <row r="307" spans="1:6">
      <c r="A307" s="536" t="str">
        <f t="shared" si="8"/>
        <v>ARP031/2023</v>
      </c>
      <c r="B307" s="537" t="str">
        <f t="shared" si="9"/>
        <v>031/2023</v>
      </c>
      <c r="C307" s="50">
        <v>2024</v>
      </c>
      <c r="D307" s="50" t="s">
        <v>4390</v>
      </c>
      <c r="E307" s="50">
        <v>31</v>
      </c>
      <c r="F307" s="539">
        <v>0</v>
      </c>
    </row>
    <row r="308" spans="1:6">
      <c r="A308" s="536" t="str">
        <f t="shared" si="8"/>
        <v>ARP008/2024</v>
      </c>
      <c r="B308" s="537" t="str">
        <f t="shared" si="9"/>
        <v>008/2024</v>
      </c>
      <c r="C308" s="50">
        <v>2024</v>
      </c>
      <c r="D308" s="50" t="s">
        <v>4391</v>
      </c>
      <c r="E308" s="50">
        <v>8</v>
      </c>
      <c r="F308" s="539">
        <v>64779</v>
      </c>
    </row>
    <row r="309" spans="1:6">
      <c r="A309" s="536" t="str">
        <f t="shared" si="8"/>
        <v>ARP008/2024</v>
      </c>
      <c r="B309" s="537" t="str">
        <f t="shared" si="9"/>
        <v>008/2024</v>
      </c>
      <c r="C309" s="50">
        <v>2024</v>
      </c>
      <c r="D309" s="50" t="s">
        <v>4391</v>
      </c>
      <c r="E309" s="50">
        <v>8</v>
      </c>
      <c r="F309" s="539">
        <v>15540.63</v>
      </c>
    </row>
    <row r="310" spans="1:6">
      <c r="A310" s="536" t="str">
        <f t="shared" si="8"/>
        <v>ARP008/2024</v>
      </c>
      <c r="B310" s="537" t="str">
        <f t="shared" si="9"/>
        <v>008/2024</v>
      </c>
      <c r="C310" s="50">
        <v>2024</v>
      </c>
      <c r="D310" s="50" t="s">
        <v>4391</v>
      </c>
      <c r="E310" s="50">
        <v>8</v>
      </c>
      <c r="F310" s="539">
        <v>46621.89</v>
      </c>
    </row>
    <row r="311" spans="1:6">
      <c r="A311" s="536" t="str">
        <f t="shared" si="8"/>
        <v>ARP008/2024</v>
      </c>
      <c r="B311" s="537" t="str">
        <f t="shared" si="9"/>
        <v>008/2024</v>
      </c>
      <c r="C311" s="50">
        <v>2024</v>
      </c>
      <c r="D311" s="50" t="s">
        <v>4391</v>
      </c>
      <c r="E311" s="50">
        <v>8</v>
      </c>
      <c r="F311" s="539">
        <v>115444.68</v>
      </c>
    </row>
    <row r="312" spans="1:6">
      <c r="A312" s="536" t="str">
        <f t="shared" si="8"/>
        <v>ARP025/2024</v>
      </c>
      <c r="B312" s="537" t="str">
        <f t="shared" si="9"/>
        <v>025/2024</v>
      </c>
      <c r="C312" s="50">
        <v>2024</v>
      </c>
      <c r="D312" s="50" t="s">
        <v>4391</v>
      </c>
      <c r="E312" s="50">
        <v>25</v>
      </c>
      <c r="F312" s="539">
        <v>7809</v>
      </c>
    </row>
    <row r="313" spans="1:6">
      <c r="A313" s="536" t="str">
        <f t="shared" si="8"/>
        <v>ARP025/2024</v>
      </c>
      <c r="B313" s="537" t="str">
        <f t="shared" si="9"/>
        <v>025/2024</v>
      </c>
      <c r="C313" s="50">
        <v>2024</v>
      </c>
      <c r="D313" s="50" t="s">
        <v>4391</v>
      </c>
      <c r="E313" s="50">
        <v>25</v>
      </c>
      <c r="F313" s="539">
        <v>14539.6</v>
      </c>
    </row>
    <row r="314" spans="1:6">
      <c r="A314" s="536" t="str">
        <f t="shared" si="8"/>
        <v>ARP022/2024</v>
      </c>
      <c r="B314" s="537" t="str">
        <f t="shared" si="9"/>
        <v>022/2024</v>
      </c>
      <c r="C314" s="50">
        <v>2024</v>
      </c>
      <c r="D314" s="50" t="s">
        <v>4391</v>
      </c>
      <c r="E314" s="50">
        <v>22</v>
      </c>
      <c r="F314" s="539">
        <v>2796.2</v>
      </c>
    </row>
    <row r="315" spans="1:6">
      <c r="A315" s="536" t="str">
        <f t="shared" si="8"/>
        <v>ARP006/2024</v>
      </c>
      <c r="B315" s="537" t="str">
        <f t="shared" si="9"/>
        <v>006/2024</v>
      </c>
      <c r="C315" s="50">
        <v>2024</v>
      </c>
      <c r="D315" s="50" t="s">
        <v>4391</v>
      </c>
      <c r="E315" s="50">
        <v>6</v>
      </c>
      <c r="F315" s="539">
        <v>160160</v>
      </c>
    </row>
    <row r="316" spans="1:6">
      <c r="A316" s="536" t="str">
        <f t="shared" si="8"/>
        <v>ARP017/2023</v>
      </c>
      <c r="B316" s="537" t="str">
        <f t="shared" si="9"/>
        <v>017/2023</v>
      </c>
      <c r="C316" s="50">
        <v>2024</v>
      </c>
      <c r="D316" s="50" t="s">
        <v>4390</v>
      </c>
      <c r="E316" s="50">
        <v>17</v>
      </c>
      <c r="F316" s="539">
        <v>745.2</v>
      </c>
    </row>
    <row r="317" spans="1:6">
      <c r="A317" s="536" t="str">
        <f t="shared" si="8"/>
        <v>ARP022/2024</v>
      </c>
      <c r="B317" s="537" t="str">
        <f t="shared" si="9"/>
        <v>022/2024</v>
      </c>
      <c r="C317" s="50">
        <v>2024</v>
      </c>
      <c r="D317" s="50" t="s">
        <v>4391</v>
      </c>
      <c r="E317" s="50">
        <v>22</v>
      </c>
      <c r="F317" s="539">
        <v>663</v>
      </c>
    </row>
    <row r="318" spans="1:6">
      <c r="A318" s="536" t="str">
        <f t="shared" si="8"/>
        <v>ARP022/2024</v>
      </c>
      <c r="B318" s="537" t="str">
        <f t="shared" si="9"/>
        <v>022/2024</v>
      </c>
      <c r="C318" s="50">
        <v>2024</v>
      </c>
      <c r="D318" s="50" t="s">
        <v>4391</v>
      </c>
      <c r="E318" s="50">
        <v>22</v>
      </c>
      <c r="F318" s="539">
        <v>435</v>
      </c>
    </row>
    <row r="319" spans="1:6">
      <c r="A319" s="536" t="str">
        <f t="shared" si="8"/>
        <v>ARP006/2023</v>
      </c>
      <c r="B319" s="537" t="str">
        <f t="shared" si="9"/>
        <v>006/2023</v>
      </c>
      <c r="C319" s="50">
        <v>2024</v>
      </c>
      <c r="D319" s="50" t="s">
        <v>4390</v>
      </c>
      <c r="E319" s="50">
        <v>6</v>
      </c>
      <c r="F319" s="539">
        <v>3378.2</v>
      </c>
    </row>
    <row r="320" spans="1:6">
      <c r="A320" s="536" t="str">
        <f t="shared" si="8"/>
        <v>ARP006/2023</v>
      </c>
      <c r="B320" s="537" t="str">
        <f t="shared" si="9"/>
        <v>006/2023</v>
      </c>
      <c r="C320" s="50">
        <v>2024</v>
      </c>
      <c r="D320" s="50" t="s">
        <v>4390</v>
      </c>
      <c r="E320" s="50">
        <v>6</v>
      </c>
      <c r="F320" s="539">
        <v>660.4</v>
      </c>
    </row>
    <row r="321" spans="1:6">
      <c r="A321" s="536" t="str">
        <f t="shared" si="8"/>
        <v>ARP022/2024</v>
      </c>
      <c r="B321" s="537" t="str">
        <f t="shared" si="9"/>
        <v>022/2024</v>
      </c>
      <c r="C321" s="50">
        <v>2024</v>
      </c>
      <c r="D321" s="50" t="s">
        <v>4391</v>
      </c>
      <c r="E321" s="50">
        <v>22</v>
      </c>
      <c r="F321" s="539">
        <v>4000</v>
      </c>
    </row>
    <row r="322" spans="1:6">
      <c r="A322" s="536" t="str">
        <f t="shared" ref="A322:A385" si="10">_xlfn.CONCAT("ARP",B322)</f>
        <v>ARP022/2024</v>
      </c>
      <c r="B322" s="537" t="str">
        <f t="shared" ref="B322:B385" si="11">_xlfn.CONCAT(TEXT(E322,"000"),"/",D322)</f>
        <v>022/2024</v>
      </c>
      <c r="C322" s="50">
        <v>2024</v>
      </c>
      <c r="D322" s="50" t="s">
        <v>4391</v>
      </c>
      <c r="E322" s="50">
        <v>22</v>
      </c>
      <c r="F322" s="539">
        <v>650</v>
      </c>
    </row>
    <row r="323" spans="1:6">
      <c r="A323" s="536" t="str">
        <f t="shared" si="10"/>
        <v>ARP022/2024</v>
      </c>
      <c r="B323" s="537" t="str">
        <f t="shared" si="11"/>
        <v>022/2024</v>
      </c>
      <c r="C323" s="50">
        <v>2024</v>
      </c>
      <c r="D323" s="50" t="s">
        <v>4391</v>
      </c>
      <c r="E323" s="50">
        <v>22</v>
      </c>
      <c r="F323" s="539">
        <v>235</v>
      </c>
    </row>
    <row r="324" spans="1:6">
      <c r="A324" s="536" t="str">
        <f t="shared" si="10"/>
        <v>ARP008/2023</v>
      </c>
      <c r="B324" s="537" t="str">
        <f t="shared" si="11"/>
        <v>008/2023</v>
      </c>
      <c r="C324" s="50">
        <v>2024</v>
      </c>
      <c r="D324" s="50" t="s">
        <v>4390</v>
      </c>
      <c r="E324" s="50">
        <v>8</v>
      </c>
      <c r="F324" s="539">
        <v>6642.75</v>
      </c>
    </row>
    <row r="325" spans="1:6">
      <c r="A325" s="536" t="str">
        <f t="shared" si="10"/>
        <v>ARP008/2023</v>
      </c>
      <c r="B325" s="537" t="str">
        <f t="shared" si="11"/>
        <v>008/2023</v>
      </c>
      <c r="C325" s="50">
        <v>2024</v>
      </c>
      <c r="D325" s="50" t="s">
        <v>4390</v>
      </c>
      <c r="E325" s="50">
        <v>8</v>
      </c>
      <c r="F325" s="539">
        <v>1735.65</v>
      </c>
    </row>
    <row r="326" spans="1:6">
      <c r="A326" s="536" t="str">
        <f t="shared" si="10"/>
        <v>ARP008/2023</v>
      </c>
      <c r="B326" s="537" t="str">
        <f t="shared" si="11"/>
        <v>008/2023</v>
      </c>
      <c r="C326" s="50">
        <v>2024</v>
      </c>
      <c r="D326" s="50" t="s">
        <v>4390</v>
      </c>
      <c r="E326" s="50">
        <v>8</v>
      </c>
      <c r="F326" s="539">
        <v>1835.6</v>
      </c>
    </row>
    <row r="327" spans="1:6">
      <c r="A327" s="536" t="str">
        <f t="shared" si="10"/>
        <v>ARP026/2024</v>
      </c>
      <c r="B327" s="537" t="str">
        <f t="shared" si="11"/>
        <v>026/2024</v>
      </c>
      <c r="C327" s="50">
        <v>2024</v>
      </c>
      <c r="D327" s="50" t="s">
        <v>4391</v>
      </c>
      <c r="E327" s="50">
        <v>26</v>
      </c>
      <c r="F327" s="539">
        <v>5119.2</v>
      </c>
    </row>
    <row r="328" spans="1:6">
      <c r="A328" s="536" t="str">
        <f t="shared" si="10"/>
        <v>ARP026/2024</v>
      </c>
      <c r="B328" s="537" t="str">
        <f t="shared" si="11"/>
        <v>026/2024</v>
      </c>
      <c r="C328" s="50">
        <v>2024</v>
      </c>
      <c r="D328" s="50" t="s">
        <v>4391</v>
      </c>
      <c r="E328" s="50">
        <v>26</v>
      </c>
      <c r="F328" s="539">
        <v>11226.4</v>
      </c>
    </row>
    <row r="329" spans="1:6">
      <c r="A329" s="536" t="str">
        <f t="shared" si="10"/>
        <v>ARP024/2024</v>
      </c>
      <c r="B329" s="537" t="str">
        <f t="shared" si="11"/>
        <v>024/2024</v>
      </c>
      <c r="C329" s="50">
        <v>2024</v>
      </c>
      <c r="D329" s="50" t="s">
        <v>4391</v>
      </c>
      <c r="E329" s="50">
        <v>24</v>
      </c>
      <c r="F329" s="539">
        <v>1815.57</v>
      </c>
    </row>
    <row r="330" spans="1:6">
      <c r="A330" s="536" t="str">
        <f t="shared" si="10"/>
        <v>ARP024/2024</v>
      </c>
      <c r="B330" s="537" t="str">
        <f t="shared" si="11"/>
        <v>024/2024</v>
      </c>
      <c r="C330" s="50">
        <v>2024</v>
      </c>
      <c r="D330" s="50" t="s">
        <v>4391</v>
      </c>
      <c r="E330" s="50">
        <v>24</v>
      </c>
      <c r="F330" s="539">
        <v>15129.75</v>
      </c>
    </row>
    <row r="331" spans="1:6">
      <c r="A331" s="536" t="str">
        <f t="shared" si="10"/>
        <v>ARP006/2024</v>
      </c>
      <c r="B331" s="537" t="str">
        <f t="shared" si="11"/>
        <v>006/2024</v>
      </c>
      <c r="C331" s="50">
        <v>2024</v>
      </c>
      <c r="D331" s="50" t="s">
        <v>4391</v>
      </c>
      <c r="E331" s="50">
        <v>6</v>
      </c>
      <c r="F331" s="539">
        <v>64064</v>
      </c>
    </row>
    <row r="332" spans="1:6">
      <c r="A332" s="536" t="str">
        <f t="shared" si="10"/>
        <v>ARP001/2024</v>
      </c>
      <c r="B332" s="537" t="str">
        <f t="shared" si="11"/>
        <v>001/2024</v>
      </c>
      <c r="C332" s="50">
        <v>2024</v>
      </c>
      <c r="D332" s="50" t="s">
        <v>4391</v>
      </c>
      <c r="E332" s="50">
        <v>1</v>
      </c>
      <c r="F332" s="539">
        <v>840</v>
      </c>
    </row>
    <row r="333" spans="1:6">
      <c r="A333" s="536" t="str">
        <f t="shared" si="10"/>
        <v>ARP001/2024</v>
      </c>
      <c r="B333" s="537" t="str">
        <f t="shared" si="11"/>
        <v>001/2024</v>
      </c>
      <c r="C333" s="50">
        <v>2024</v>
      </c>
      <c r="D333" s="50" t="s">
        <v>4391</v>
      </c>
      <c r="E333" s="50">
        <v>1</v>
      </c>
      <c r="F333" s="539">
        <v>280</v>
      </c>
    </row>
    <row r="334" spans="1:6">
      <c r="A334" s="536" t="str">
        <f t="shared" si="10"/>
        <v>ARP001/2024</v>
      </c>
      <c r="B334" s="537" t="str">
        <f t="shared" si="11"/>
        <v>001/2024</v>
      </c>
      <c r="C334" s="50">
        <v>2024</v>
      </c>
      <c r="D334" s="50" t="s">
        <v>4391</v>
      </c>
      <c r="E334" s="50">
        <v>1</v>
      </c>
      <c r="F334" s="539">
        <v>280</v>
      </c>
    </row>
    <row r="335" spans="1:6">
      <c r="A335" s="536" t="str">
        <f t="shared" si="10"/>
        <v>ARP018/2023</v>
      </c>
      <c r="B335" s="537" t="str">
        <f t="shared" si="11"/>
        <v>018/2023</v>
      </c>
      <c r="C335" s="50">
        <v>2024</v>
      </c>
      <c r="D335" s="50" t="s">
        <v>4390</v>
      </c>
      <c r="E335" s="50">
        <v>18</v>
      </c>
      <c r="F335" s="539">
        <v>4547.3999999999996</v>
      </c>
    </row>
    <row r="336" spans="1:6">
      <c r="A336" s="536" t="str">
        <f t="shared" si="10"/>
        <v>ARP018/2023</v>
      </c>
      <c r="B336" s="537" t="str">
        <f t="shared" si="11"/>
        <v>018/2023</v>
      </c>
      <c r="C336" s="50">
        <v>2024</v>
      </c>
      <c r="D336" s="50" t="s">
        <v>4390</v>
      </c>
      <c r="E336" s="50">
        <v>18</v>
      </c>
      <c r="F336" s="539">
        <v>1166</v>
      </c>
    </row>
    <row r="337" spans="1:6">
      <c r="A337" s="536" t="str">
        <f t="shared" si="10"/>
        <v>ARP018/2023</v>
      </c>
      <c r="B337" s="537" t="str">
        <f t="shared" si="11"/>
        <v>018/2023</v>
      </c>
      <c r="C337" s="50">
        <v>2024</v>
      </c>
      <c r="D337" s="50" t="s">
        <v>4390</v>
      </c>
      <c r="E337" s="50">
        <v>18</v>
      </c>
      <c r="F337" s="539">
        <v>1282.5999999999999</v>
      </c>
    </row>
    <row r="338" spans="1:6">
      <c r="A338" s="536" t="str">
        <f t="shared" si="10"/>
        <v>ARP031/2023</v>
      </c>
      <c r="B338" s="537" t="str">
        <f t="shared" si="11"/>
        <v>031/2023</v>
      </c>
      <c r="C338" s="50">
        <v>2024</v>
      </c>
      <c r="D338" s="50" t="s">
        <v>4390</v>
      </c>
      <c r="E338" s="50">
        <v>31</v>
      </c>
      <c r="F338" s="539">
        <v>1246.95</v>
      </c>
    </row>
    <row r="339" spans="1:6">
      <c r="A339" s="536" t="str">
        <f t="shared" si="10"/>
        <v>ARP018/2023</v>
      </c>
      <c r="B339" s="537" t="str">
        <f t="shared" si="11"/>
        <v>018/2023</v>
      </c>
      <c r="C339" s="50">
        <v>2024</v>
      </c>
      <c r="D339" s="50" t="s">
        <v>4390</v>
      </c>
      <c r="E339" s="50">
        <v>18</v>
      </c>
      <c r="F339" s="539">
        <v>144.30000000000001</v>
      </c>
    </row>
    <row r="340" spans="1:6">
      <c r="A340" s="536" t="str">
        <f t="shared" si="10"/>
        <v>ARP018/2023</v>
      </c>
      <c r="B340" s="537" t="str">
        <f t="shared" si="11"/>
        <v>018/2023</v>
      </c>
      <c r="C340" s="50">
        <v>2024</v>
      </c>
      <c r="D340" s="50" t="s">
        <v>4390</v>
      </c>
      <c r="E340" s="50">
        <v>18</v>
      </c>
      <c r="F340" s="539">
        <v>156</v>
      </c>
    </row>
    <row r="341" spans="1:6">
      <c r="A341" s="536" t="str">
        <f t="shared" si="10"/>
        <v>ARP018/2023</v>
      </c>
      <c r="B341" s="537" t="str">
        <f t="shared" si="11"/>
        <v>018/2023</v>
      </c>
      <c r="C341" s="50">
        <v>2024</v>
      </c>
      <c r="D341" s="50" t="s">
        <v>4390</v>
      </c>
      <c r="E341" s="50">
        <v>18</v>
      </c>
      <c r="F341" s="539">
        <v>938.86</v>
      </c>
    </row>
    <row r="342" spans="1:6">
      <c r="A342" s="536" t="str">
        <f t="shared" si="10"/>
        <v>ARP022/2024</v>
      </c>
      <c r="B342" s="537" t="str">
        <f t="shared" si="11"/>
        <v>022/2024</v>
      </c>
      <c r="C342" s="50">
        <v>2024</v>
      </c>
      <c r="D342" s="50" t="s">
        <v>4391</v>
      </c>
      <c r="E342" s="50">
        <v>22</v>
      </c>
      <c r="F342" s="539">
        <v>235</v>
      </c>
    </row>
    <row r="343" spans="1:6">
      <c r="A343" s="536" t="str">
        <f t="shared" si="10"/>
        <v>ARP008/2024</v>
      </c>
      <c r="B343" s="537" t="str">
        <f t="shared" si="11"/>
        <v>008/2024</v>
      </c>
      <c r="C343" s="50">
        <v>2024</v>
      </c>
      <c r="D343" s="50" t="s">
        <v>4391</v>
      </c>
      <c r="E343" s="50">
        <v>8</v>
      </c>
      <c r="F343" s="539">
        <v>182559</v>
      </c>
    </row>
    <row r="344" spans="1:6">
      <c r="A344" s="536" t="str">
        <f t="shared" si="10"/>
        <v>ARP031/2023</v>
      </c>
      <c r="B344" s="537" t="str">
        <f t="shared" si="11"/>
        <v>031/2023</v>
      </c>
      <c r="C344" s="50">
        <v>2024</v>
      </c>
      <c r="D344" s="50" t="s">
        <v>4390</v>
      </c>
      <c r="E344" s="50">
        <v>31</v>
      </c>
      <c r="F344" s="539">
        <v>2458.9</v>
      </c>
    </row>
    <row r="345" spans="1:6">
      <c r="A345" s="536" t="str">
        <f t="shared" si="10"/>
        <v>ARP008/2024</v>
      </c>
      <c r="B345" s="537" t="str">
        <f t="shared" si="11"/>
        <v>008/2024</v>
      </c>
      <c r="C345" s="50">
        <v>2024</v>
      </c>
      <c r="D345" s="50" t="s">
        <v>4391</v>
      </c>
      <c r="E345" s="50">
        <v>8</v>
      </c>
      <c r="F345" s="539">
        <v>459342</v>
      </c>
    </row>
    <row r="346" spans="1:6">
      <c r="A346" s="536" t="str">
        <f t="shared" si="10"/>
        <v>ARP030/2023</v>
      </c>
      <c r="B346" s="537" t="str">
        <f t="shared" si="11"/>
        <v>030/2023</v>
      </c>
      <c r="C346" s="50">
        <v>2024</v>
      </c>
      <c r="D346" s="50" t="s">
        <v>4390</v>
      </c>
      <c r="E346" s="50">
        <v>30</v>
      </c>
      <c r="F346" s="539">
        <v>19005</v>
      </c>
    </row>
    <row r="347" spans="1:6">
      <c r="A347" s="536" t="str">
        <f t="shared" si="10"/>
        <v>ARP030/2023</v>
      </c>
      <c r="B347" s="537" t="str">
        <f t="shared" si="11"/>
        <v>030/2023</v>
      </c>
      <c r="C347" s="50">
        <v>2024</v>
      </c>
      <c r="D347" s="50" t="s">
        <v>4390</v>
      </c>
      <c r="E347" s="50">
        <v>30</v>
      </c>
      <c r="F347" s="539">
        <v>13575</v>
      </c>
    </row>
    <row r="348" spans="1:6">
      <c r="A348" s="536" t="str">
        <f t="shared" si="10"/>
        <v>ARP030/2023</v>
      </c>
      <c r="B348" s="537" t="str">
        <f t="shared" si="11"/>
        <v>030/2023</v>
      </c>
      <c r="C348" s="50">
        <v>2024</v>
      </c>
      <c r="D348" s="50" t="s">
        <v>4390</v>
      </c>
      <c r="E348" s="50">
        <v>30</v>
      </c>
      <c r="F348" s="539">
        <v>62445</v>
      </c>
    </row>
    <row r="349" spans="1:6">
      <c r="A349" s="536" t="str">
        <f t="shared" si="10"/>
        <v>ARP023/2024</v>
      </c>
      <c r="B349" s="537" t="str">
        <f t="shared" si="11"/>
        <v>023/2024</v>
      </c>
      <c r="C349" s="50">
        <v>2024</v>
      </c>
      <c r="D349" s="50" t="s">
        <v>4391</v>
      </c>
      <c r="E349" s="50">
        <v>23</v>
      </c>
      <c r="F349" s="539">
        <v>9584</v>
      </c>
    </row>
    <row r="350" spans="1:6">
      <c r="A350" s="536" t="str">
        <f t="shared" si="10"/>
        <v>ARP031/2023</v>
      </c>
      <c r="B350" s="537" t="str">
        <f t="shared" si="11"/>
        <v>031/2023</v>
      </c>
      <c r="C350" s="50">
        <v>2024</v>
      </c>
      <c r="D350" s="50" t="s">
        <v>4390</v>
      </c>
      <c r="E350" s="50">
        <v>31</v>
      </c>
      <c r="F350" s="539">
        <v>2114.0100000000002</v>
      </c>
    </row>
    <row r="351" spans="1:6">
      <c r="A351" s="536" t="str">
        <f t="shared" si="10"/>
        <v>ARP029/2024</v>
      </c>
      <c r="B351" s="537" t="str">
        <f t="shared" si="11"/>
        <v>029/2024</v>
      </c>
      <c r="C351" s="50">
        <v>2024</v>
      </c>
      <c r="D351" s="50" t="s">
        <v>4391</v>
      </c>
      <c r="E351" s="50">
        <v>29</v>
      </c>
      <c r="F351" s="539">
        <v>4652.29</v>
      </c>
    </row>
    <row r="352" spans="1:6">
      <c r="A352" s="536" t="str">
        <f t="shared" si="10"/>
        <v>ARP018/2023</v>
      </c>
      <c r="B352" s="537" t="str">
        <f t="shared" si="11"/>
        <v>018/2023</v>
      </c>
      <c r="C352" s="50">
        <v>2024</v>
      </c>
      <c r="D352" s="50" t="s">
        <v>4390</v>
      </c>
      <c r="E352" s="50">
        <v>18</v>
      </c>
      <c r="F352" s="539">
        <v>419.39</v>
      </c>
    </row>
    <row r="353" spans="1:6">
      <c r="A353" s="536" t="str">
        <f t="shared" si="10"/>
        <v>ARP018/2023</v>
      </c>
      <c r="B353" s="537" t="str">
        <f t="shared" si="11"/>
        <v>018/2023</v>
      </c>
      <c r="C353" s="50">
        <v>2024</v>
      </c>
      <c r="D353" s="50" t="s">
        <v>4390</v>
      </c>
      <c r="E353" s="50">
        <v>18</v>
      </c>
      <c r="F353" s="539">
        <v>396.44</v>
      </c>
    </row>
    <row r="354" spans="1:6">
      <c r="A354" s="536" t="str">
        <f t="shared" si="10"/>
        <v>ARP018/2023</v>
      </c>
      <c r="B354" s="537" t="str">
        <f t="shared" si="11"/>
        <v>018/2023</v>
      </c>
      <c r="C354" s="50">
        <v>2024</v>
      </c>
      <c r="D354" s="50" t="s">
        <v>4390</v>
      </c>
      <c r="E354" s="50">
        <v>18</v>
      </c>
      <c r="F354" s="539">
        <v>1519.67</v>
      </c>
    </row>
    <row r="355" spans="1:6">
      <c r="A355" s="536" t="str">
        <f t="shared" si="10"/>
        <v>ARP029/2024</v>
      </c>
      <c r="B355" s="537" t="str">
        <f t="shared" si="11"/>
        <v>029/2024</v>
      </c>
      <c r="C355" s="50">
        <v>2024</v>
      </c>
      <c r="D355" s="50" t="s">
        <v>4391</v>
      </c>
      <c r="E355" s="50">
        <v>29</v>
      </c>
      <c r="F355" s="539">
        <v>4282.78</v>
      </c>
    </row>
    <row r="356" spans="1:6">
      <c r="A356" s="536" t="str">
        <f t="shared" si="10"/>
        <v>ARP029/2024</v>
      </c>
      <c r="B356" s="537" t="str">
        <f t="shared" si="11"/>
        <v>029/2024</v>
      </c>
      <c r="C356" s="50">
        <v>2024</v>
      </c>
      <c r="D356" s="50" t="s">
        <v>4391</v>
      </c>
      <c r="E356" s="50">
        <v>29</v>
      </c>
      <c r="F356" s="539">
        <v>2268.86</v>
      </c>
    </row>
    <row r="357" spans="1:6">
      <c r="A357" s="536" t="str">
        <f t="shared" si="10"/>
        <v>ARP028/2024</v>
      </c>
      <c r="B357" s="537" t="str">
        <f t="shared" si="11"/>
        <v>028/2024</v>
      </c>
      <c r="C357" s="50">
        <v>2024</v>
      </c>
      <c r="D357" s="50" t="s">
        <v>4391</v>
      </c>
      <c r="E357" s="50">
        <v>28</v>
      </c>
      <c r="F357" s="539">
        <v>50912.5</v>
      </c>
    </row>
    <row r="358" spans="1:6">
      <c r="A358" s="536" t="str">
        <f t="shared" si="10"/>
        <v>ARP031/2023</v>
      </c>
      <c r="B358" s="537" t="str">
        <f t="shared" si="11"/>
        <v>031/2023</v>
      </c>
      <c r="C358" s="50">
        <v>2024</v>
      </c>
      <c r="D358" s="50" t="s">
        <v>4390</v>
      </c>
      <c r="E358" s="50">
        <v>31</v>
      </c>
      <c r="F358" s="539">
        <v>1740.48</v>
      </c>
    </row>
    <row r="359" spans="1:6">
      <c r="A359" s="536" t="str">
        <f t="shared" si="10"/>
        <v>ARP028/2024</v>
      </c>
      <c r="B359" s="537" t="str">
        <f t="shared" si="11"/>
        <v>028/2024</v>
      </c>
      <c r="C359" s="50">
        <v>2024</v>
      </c>
      <c r="D359" s="50" t="s">
        <v>4391</v>
      </c>
      <c r="E359" s="50">
        <v>28</v>
      </c>
      <c r="F359" s="539">
        <v>33559.300000000003</v>
      </c>
    </row>
    <row r="360" spans="1:6">
      <c r="A360" s="536" t="str">
        <f t="shared" si="10"/>
        <v>ARP028/2024</v>
      </c>
      <c r="B360" s="537" t="str">
        <f t="shared" si="11"/>
        <v>028/2024</v>
      </c>
      <c r="C360" s="50">
        <v>2024</v>
      </c>
      <c r="D360" s="50" t="s">
        <v>4391</v>
      </c>
      <c r="E360" s="50">
        <v>28</v>
      </c>
      <c r="F360" s="539">
        <v>80292.81</v>
      </c>
    </row>
    <row r="361" spans="1:6">
      <c r="A361" s="536" t="str">
        <f t="shared" si="10"/>
        <v>ARP007/2023</v>
      </c>
      <c r="B361" s="537" t="str">
        <f t="shared" si="11"/>
        <v>007/2023</v>
      </c>
      <c r="C361" s="50">
        <v>2024</v>
      </c>
      <c r="D361" s="50" t="s">
        <v>4390</v>
      </c>
      <c r="E361" s="50">
        <v>7</v>
      </c>
      <c r="F361" s="539">
        <v>23220</v>
      </c>
    </row>
    <row r="362" spans="1:6">
      <c r="A362" s="536" t="str">
        <f t="shared" si="10"/>
        <v>ARP007/2023</v>
      </c>
      <c r="B362" s="537" t="str">
        <f t="shared" si="11"/>
        <v>007/2023</v>
      </c>
      <c r="C362" s="50">
        <v>2024</v>
      </c>
      <c r="D362" s="50" t="s">
        <v>4390</v>
      </c>
      <c r="E362" s="50">
        <v>7</v>
      </c>
      <c r="F362" s="539">
        <v>21930</v>
      </c>
    </row>
    <row r="363" spans="1:6">
      <c r="A363" s="536" t="str">
        <f t="shared" si="10"/>
        <v>ARP007/2023</v>
      </c>
      <c r="B363" s="537" t="str">
        <f t="shared" si="11"/>
        <v>007/2023</v>
      </c>
      <c r="C363" s="50">
        <v>2024</v>
      </c>
      <c r="D363" s="50" t="s">
        <v>4390</v>
      </c>
      <c r="E363" s="50">
        <v>7</v>
      </c>
      <c r="F363" s="539">
        <v>83850</v>
      </c>
    </row>
    <row r="364" spans="1:6">
      <c r="A364" s="536" t="str">
        <f t="shared" si="10"/>
        <v>ARP029/2024</v>
      </c>
      <c r="B364" s="537" t="str">
        <f t="shared" si="11"/>
        <v>029/2024</v>
      </c>
      <c r="C364" s="50">
        <v>2024</v>
      </c>
      <c r="D364" s="50" t="s">
        <v>4391</v>
      </c>
      <c r="E364" s="50">
        <v>29</v>
      </c>
      <c r="F364" s="539">
        <v>6326.34</v>
      </c>
    </row>
    <row r="365" spans="1:6">
      <c r="A365" s="536" t="str">
        <f t="shared" si="10"/>
        <v>ARP025/2023</v>
      </c>
      <c r="B365" s="537" t="str">
        <f t="shared" si="11"/>
        <v>025/2023</v>
      </c>
      <c r="C365" s="50">
        <v>2024</v>
      </c>
      <c r="D365" s="50" t="s">
        <v>4390</v>
      </c>
      <c r="E365" s="50">
        <v>25</v>
      </c>
      <c r="F365" s="539">
        <v>8989.5</v>
      </c>
    </row>
    <row r="366" spans="1:6">
      <c r="A366" s="536" t="str">
        <f t="shared" si="10"/>
        <v>ARP025/2023</v>
      </c>
      <c r="B366" s="537" t="str">
        <f t="shared" si="11"/>
        <v>025/2023</v>
      </c>
      <c r="C366" s="50">
        <v>2024</v>
      </c>
      <c r="D366" s="50" t="s">
        <v>4390</v>
      </c>
      <c r="E366" s="50">
        <v>25</v>
      </c>
      <c r="F366" s="539">
        <v>2351.1</v>
      </c>
    </row>
    <row r="367" spans="1:6">
      <c r="A367" s="536" t="str">
        <f t="shared" si="10"/>
        <v>ARP025/2023</v>
      </c>
      <c r="B367" s="537" t="str">
        <f t="shared" si="11"/>
        <v>025/2023</v>
      </c>
      <c r="C367" s="50">
        <v>2024</v>
      </c>
      <c r="D367" s="50" t="s">
        <v>4390</v>
      </c>
      <c r="E367" s="50">
        <v>25</v>
      </c>
      <c r="F367" s="539">
        <v>2489.4</v>
      </c>
    </row>
    <row r="368" spans="1:6">
      <c r="A368" s="536" t="str">
        <f t="shared" si="10"/>
        <v>ARP008/2023</v>
      </c>
      <c r="B368" s="537" t="str">
        <f t="shared" si="11"/>
        <v>008/2023</v>
      </c>
      <c r="C368" s="50">
        <v>2024</v>
      </c>
      <c r="D368" s="50" t="s">
        <v>4390</v>
      </c>
      <c r="E368" s="50">
        <v>8</v>
      </c>
      <c r="F368" s="539">
        <v>1462.5</v>
      </c>
    </row>
    <row r="369" spans="1:6">
      <c r="A369" s="536" t="str">
        <f t="shared" si="10"/>
        <v>ARP006/2023</v>
      </c>
      <c r="B369" s="537" t="str">
        <f t="shared" si="11"/>
        <v>006/2023</v>
      </c>
      <c r="C369" s="50">
        <v>2024</v>
      </c>
      <c r="D369" s="50" t="s">
        <v>4390</v>
      </c>
      <c r="E369" s="50">
        <v>6</v>
      </c>
      <c r="F369" s="539">
        <v>0</v>
      </c>
    </row>
    <row r="370" spans="1:6">
      <c r="A370" s="536" t="str">
        <f t="shared" si="10"/>
        <v>ARP006/2023</v>
      </c>
      <c r="B370" s="537" t="str">
        <f t="shared" si="11"/>
        <v>006/2023</v>
      </c>
      <c r="C370" s="50">
        <v>2024</v>
      </c>
      <c r="D370" s="50" t="s">
        <v>4390</v>
      </c>
      <c r="E370" s="50">
        <v>6</v>
      </c>
      <c r="F370" s="539">
        <v>937.43</v>
      </c>
    </row>
    <row r="371" spans="1:6">
      <c r="A371" s="536" t="str">
        <f t="shared" si="10"/>
        <v>ARP018/2023</v>
      </c>
      <c r="B371" s="537" t="str">
        <f t="shared" si="11"/>
        <v>018/2023</v>
      </c>
      <c r="C371" s="50">
        <v>2024</v>
      </c>
      <c r="D371" s="50" t="s">
        <v>4390</v>
      </c>
      <c r="E371" s="50">
        <v>18</v>
      </c>
      <c r="F371" s="539">
        <v>602</v>
      </c>
    </row>
    <row r="372" spans="1:6">
      <c r="A372" s="536" t="str">
        <f t="shared" si="10"/>
        <v>ARP018/2023</v>
      </c>
      <c r="B372" s="537" t="str">
        <f t="shared" si="11"/>
        <v>018/2023</v>
      </c>
      <c r="C372" s="50">
        <v>2024</v>
      </c>
      <c r="D372" s="50" t="s">
        <v>4390</v>
      </c>
      <c r="E372" s="50">
        <v>18</v>
      </c>
      <c r="F372" s="539">
        <v>688.8</v>
      </c>
    </row>
    <row r="373" spans="1:6">
      <c r="A373" s="536" t="str">
        <f t="shared" si="10"/>
        <v>ARP018/2023</v>
      </c>
      <c r="B373" s="537" t="str">
        <f t="shared" si="11"/>
        <v>018/2023</v>
      </c>
      <c r="C373" s="50">
        <v>2024</v>
      </c>
      <c r="D373" s="50" t="s">
        <v>4390</v>
      </c>
      <c r="E373" s="50">
        <v>18</v>
      </c>
      <c r="F373" s="539">
        <v>2397.1999999999998</v>
      </c>
    </row>
    <row r="374" spans="1:6">
      <c r="A374" s="536" t="str">
        <f t="shared" si="10"/>
        <v>ARP028/2024</v>
      </c>
      <c r="B374" s="537" t="str">
        <f t="shared" si="11"/>
        <v>028/2024</v>
      </c>
      <c r="C374" s="50">
        <v>2024</v>
      </c>
      <c r="D374" s="50" t="s">
        <v>4391</v>
      </c>
      <c r="E374" s="50">
        <v>28</v>
      </c>
      <c r="F374" s="539">
        <v>3596.52</v>
      </c>
    </row>
    <row r="375" spans="1:6">
      <c r="A375" s="536" t="str">
        <f t="shared" si="10"/>
        <v>ARP028/2024</v>
      </c>
      <c r="B375" s="537" t="str">
        <f t="shared" si="11"/>
        <v>028/2024</v>
      </c>
      <c r="C375" s="50">
        <v>2024</v>
      </c>
      <c r="D375" s="50" t="s">
        <v>4391</v>
      </c>
      <c r="E375" s="50">
        <v>28</v>
      </c>
      <c r="F375" s="539">
        <v>6235.57</v>
      </c>
    </row>
    <row r="376" spans="1:6">
      <c r="A376" s="536" t="str">
        <f t="shared" si="10"/>
        <v>ARP014/2023</v>
      </c>
      <c r="B376" s="537" t="str">
        <f t="shared" si="11"/>
        <v>014/2023</v>
      </c>
      <c r="C376" s="50">
        <v>2024</v>
      </c>
      <c r="D376" s="50" t="s">
        <v>4390</v>
      </c>
      <c r="E376" s="50">
        <v>14</v>
      </c>
      <c r="F376" s="539">
        <v>1141.1400000000001</v>
      </c>
    </row>
    <row r="377" spans="1:6">
      <c r="A377" s="536" t="str">
        <f t="shared" si="10"/>
        <v>ARP014/2023</v>
      </c>
      <c r="B377" s="537" t="str">
        <f t="shared" si="11"/>
        <v>014/2023</v>
      </c>
      <c r="C377" s="50">
        <v>2024</v>
      </c>
      <c r="D377" s="50" t="s">
        <v>4390</v>
      </c>
      <c r="E377" s="50">
        <v>14</v>
      </c>
      <c r="F377" s="539">
        <v>4045.86</v>
      </c>
    </row>
    <row r="378" spans="1:6">
      <c r="A378" s="536" t="str">
        <f t="shared" si="10"/>
        <v>ARP014/2023</v>
      </c>
      <c r="B378" s="537" t="str">
        <f t="shared" si="11"/>
        <v>014/2023</v>
      </c>
      <c r="C378" s="50">
        <v>2024</v>
      </c>
      <c r="D378" s="50" t="s">
        <v>4390</v>
      </c>
      <c r="E378" s="50">
        <v>14</v>
      </c>
      <c r="F378" s="539">
        <v>1037.4000000000001</v>
      </c>
    </row>
    <row r="379" spans="1:6">
      <c r="A379" s="536" t="str">
        <f t="shared" si="10"/>
        <v>ARP012/2023</v>
      </c>
      <c r="B379" s="537" t="str">
        <f t="shared" si="11"/>
        <v>012/2023</v>
      </c>
      <c r="C379" s="50">
        <v>2024</v>
      </c>
      <c r="D379" s="50" t="s">
        <v>4390</v>
      </c>
      <c r="E379" s="50">
        <v>12</v>
      </c>
      <c r="F379" s="539">
        <v>3820</v>
      </c>
    </row>
    <row r="380" spans="1:6">
      <c r="A380" s="536" t="str">
        <f t="shared" si="10"/>
        <v>ARP012/2023</v>
      </c>
      <c r="B380" s="537" t="str">
        <f t="shared" si="11"/>
        <v>012/2023</v>
      </c>
      <c r="C380" s="50">
        <v>2024</v>
      </c>
      <c r="D380" s="50" t="s">
        <v>4390</v>
      </c>
      <c r="E380" s="50">
        <v>12</v>
      </c>
      <c r="F380" s="539">
        <v>1910</v>
      </c>
    </row>
    <row r="381" spans="1:6">
      <c r="A381" s="536" t="str">
        <f t="shared" si="10"/>
        <v>ARP025/2023</v>
      </c>
      <c r="B381" s="537" t="str">
        <f t="shared" si="11"/>
        <v>025/2023</v>
      </c>
      <c r="C381" s="50">
        <v>2024</v>
      </c>
      <c r="D381" s="50" t="s">
        <v>4390</v>
      </c>
      <c r="E381" s="50">
        <v>25</v>
      </c>
      <c r="F381" s="539">
        <v>7749</v>
      </c>
    </row>
    <row r="382" spans="1:6">
      <c r="A382" s="536" t="str">
        <f t="shared" si="10"/>
        <v>ARP025/2023</v>
      </c>
      <c r="B382" s="537" t="str">
        <f t="shared" si="11"/>
        <v>025/2023</v>
      </c>
      <c r="C382" s="50">
        <v>2024</v>
      </c>
      <c r="D382" s="50" t="s">
        <v>4390</v>
      </c>
      <c r="E382" s="50">
        <v>25</v>
      </c>
      <c r="F382" s="539">
        <v>7318.5</v>
      </c>
    </row>
    <row r="383" spans="1:6">
      <c r="A383" s="536" t="str">
        <f t="shared" si="10"/>
        <v>ARP025/2023</v>
      </c>
      <c r="B383" s="537" t="str">
        <f t="shared" si="11"/>
        <v>025/2023</v>
      </c>
      <c r="C383" s="50">
        <v>2024</v>
      </c>
      <c r="D383" s="50" t="s">
        <v>4390</v>
      </c>
      <c r="E383" s="50">
        <v>25</v>
      </c>
      <c r="F383" s="539">
        <v>27982.5</v>
      </c>
    </row>
    <row r="384" spans="1:6">
      <c r="A384" s="536" t="str">
        <f t="shared" si="10"/>
        <v>ARP031/2023</v>
      </c>
      <c r="B384" s="537" t="str">
        <f t="shared" si="11"/>
        <v>031/2023</v>
      </c>
      <c r="C384" s="50">
        <v>2024</v>
      </c>
      <c r="D384" s="50" t="s">
        <v>4390</v>
      </c>
      <c r="E384" s="50">
        <v>31</v>
      </c>
      <c r="F384" s="539">
        <v>1027.5</v>
      </c>
    </row>
    <row r="385" spans="1:6">
      <c r="A385" s="536" t="str">
        <f t="shared" si="10"/>
        <v>ARP024/2023</v>
      </c>
      <c r="B385" s="537" t="str">
        <f t="shared" si="11"/>
        <v>024/2023</v>
      </c>
      <c r="C385" s="50">
        <v>2024</v>
      </c>
      <c r="D385" s="50" t="s">
        <v>4390</v>
      </c>
      <c r="E385" s="50">
        <v>24</v>
      </c>
      <c r="F385" s="539">
        <v>1199.9000000000001</v>
      </c>
    </row>
    <row r="386" spans="1:6">
      <c r="A386" s="536" t="str">
        <f t="shared" ref="A386:A449" si="12">_xlfn.CONCAT("ARP",B386)</f>
        <v>ARP018/2023</v>
      </c>
      <c r="B386" s="537" t="str">
        <f t="shared" ref="B386:B449" si="13">_xlfn.CONCAT(TEXT(E386,"000"),"/",D386)</f>
        <v>018/2023</v>
      </c>
      <c r="C386" s="50">
        <v>2024</v>
      </c>
      <c r="D386" s="50" t="s">
        <v>4390</v>
      </c>
      <c r="E386" s="50">
        <v>18</v>
      </c>
      <c r="F386" s="539">
        <v>1247.7</v>
      </c>
    </row>
    <row r="387" spans="1:6">
      <c r="A387" s="536" t="str">
        <f t="shared" si="12"/>
        <v>ARP018/2023</v>
      </c>
      <c r="B387" s="537" t="str">
        <f t="shared" si="13"/>
        <v>018/2023</v>
      </c>
      <c r="C387" s="50">
        <v>2024</v>
      </c>
      <c r="D387" s="50" t="s">
        <v>4390</v>
      </c>
      <c r="E387" s="50">
        <v>18</v>
      </c>
      <c r="F387" s="539">
        <v>342.36</v>
      </c>
    </row>
    <row r="388" spans="1:6">
      <c r="A388" s="536" t="str">
        <f t="shared" si="12"/>
        <v>ARP018/2023</v>
      </c>
      <c r="B388" s="537" t="str">
        <f t="shared" si="13"/>
        <v>018/2023</v>
      </c>
      <c r="C388" s="50">
        <v>2024</v>
      </c>
      <c r="D388" s="50" t="s">
        <v>4390</v>
      </c>
      <c r="E388" s="50">
        <v>18</v>
      </c>
      <c r="F388" s="539">
        <v>303.25</v>
      </c>
    </row>
    <row r="389" spans="1:6">
      <c r="A389" s="536" t="str">
        <f t="shared" si="12"/>
        <v>ARP018/2023</v>
      </c>
      <c r="B389" s="537" t="str">
        <f t="shared" si="13"/>
        <v>018/2023</v>
      </c>
      <c r="C389" s="50">
        <v>2024</v>
      </c>
      <c r="D389" s="50" t="s">
        <v>4390</v>
      </c>
      <c r="E389" s="50">
        <v>18</v>
      </c>
      <c r="F389" s="539">
        <v>1198.99</v>
      </c>
    </row>
    <row r="390" spans="1:6">
      <c r="A390" s="536" t="str">
        <f t="shared" si="12"/>
        <v>ARP029/2024</v>
      </c>
      <c r="B390" s="537" t="str">
        <f t="shared" si="13"/>
        <v>029/2024</v>
      </c>
      <c r="C390" s="50">
        <v>2024</v>
      </c>
      <c r="D390" s="50" t="s">
        <v>4391</v>
      </c>
      <c r="E390" s="50">
        <v>29</v>
      </c>
      <c r="F390" s="539">
        <v>24164.400000000001</v>
      </c>
    </row>
    <row r="391" spans="1:6">
      <c r="A391" s="536" t="str">
        <f t="shared" si="12"/>
        <v>ARP028/2024</v>
      </c>
      <c r="B391" s="537" t="str">
        <f t="shared" si="13"/>
        <v>028/2024</v>
      </c>
      <c r="C391" s="50">
        <v>2024</v>
      </c>
      <c r="D391" s="50" t="s">
        <v>4391</v>
      </c>
      <c r="E391" s="50">
        <v>28</v>
      </c>
      <c r="F391" s="539">
        <v>8839.98</v>
      </c>
    </row>
    <row r="392" spans="1:6">
      <c r="A392" s="536" t="str">
        <f t="shared" si="12"/>
        <v>ARP027/2024</v>
      </c>
      <c r="B392" s="537" t="str">
        <f t="shared" si="13"/>
        <v>027/2024</v>
      </c>
      <c r="C392" s="50">
        <v>2024</v>
      </c>
      <c r="D392" s="50" t="s">
        <v>4391</v>
      </c>
      <c r="E392" s="50">
        <v>27</v>
      </c>
      <c r="F392" s="539">
        <v>294545.55</v>
      </c>
    </row>
    <row r="393" spans="1:6">
      <c r="A393" s="536" t="str">
        <f t="shared" si="12"/>
        <v>ARP028/2024</v>
      </c>
      <c r="B393" s="537" t="str">
        <f t="shared" si="13"/>
        <v>028/2024</v>
      </c>
      <c r="C393" s="50">
        <v>2024</v>
      </c>
      <c r="D393" s="50" t="s">
        <v>4391</v>
      </c>
      <c r="E393" s="50">
        <v>28</v>
      </c>
      <c r="F393" s="539">
        <v>27815.15</v>
      </c>
    </row>
    <row r="394" spans="1:6">
      <c r="A394" s="536" t="str">
        <f t="shared" si="12"/>
        <v>ARP009/2023</v>
      </c>
      <c r="B394" s="537" t="str">
        <f t="shared" si="13"/>
        <v>009/2023</v>
      </c>
      <c r="C394" s="50">
        <v>2024</v>
      </c>
      <c r="D394" s="50" t="s">
        <v>4390</v>
      </c>
      <c r="E394" s="50">
        <v>9</v>
      </c>
      <c r="F394" s="539">
        <v>57185.7</v>
      </c>
    </row>
    <row r="395" spans="1:6">
      <c r="A395" s="536" t="str">
        <f t="shared" si="12"/>
        <v>ARP018/2023</v>
      </c>
      <c r="B395" s="537" t="str">
        <f t="shared" si="13"/>
        <v>018/2023</v>
      </c>
      <c r="C395" s="50">
        <v>2024</v>
      </c>
      <c r="D395" s="50" t="s">
        <v>4390</v>
      </c>
      <c r="E395" s="50">
        <v>18</v>
      </c>
      <c r="F395" s="539">
        <v>3116.35</v>
      </c>
    </row>
    <row r="396" spans="1:6">
      <c r="A396" s="536" t="str">
        <f t="shared" si="12"/>
        <v>ARP018/2023</v>
      </c>
      <c r="B396" s="537" t="str">
        <f t="shared" si="13"/>
        <v>018/2023</v>
      </c>
      <c r="C396" s="50">
        <v>2024</v>
      </c>
      <c r="D396" s="50" t="s">
        <v>4390</v>
      </c>
      <c r="E396" s="50">
        <v>18</v>
      </c>
      <c r="F396" s="539">
        <v>874.25</v>
      </c>
    </row>
    <row r="397" spans="1:6">
      <c r="A397" s="536" t="str">
        <f t="shared" si="12"/>
        <v>ARP018/2023</v>
      </c>
      <c r="B397" s="537" t="str">
        <f t="shared" si="13"/>
        <v>018/2023</v>
      </c>
      <c r="C397" s="50">
        <v>2024</v>
      </c>
      <c r="D397" s="50" t="s">
        <v>4390</v>
      </c>
      <c r="E397" s="50">
        <v>18</v>
      </c>
      <c r="F397" s="539">
        <v>788.4</v>
      </c>
    </row>
    <row r="398" spans="1:6">
      <c r="A398" s="536" t="str">
        <f t="shared" si="12"/>
        <v>ARP018/2024</v>
      </c>
      <c r="B398" s="537" t="str">
        <f t="shared" si="13"/>
        <v>018/2024</v>
      </c>
      <c r="C398" s="50">
        <v>2024</v>
      </c>
      <c r="D398" s="50" t="s">
        <v>4391</v>
      </c>
      <c r="E398" s="50">
        <v>18</v>
      </c>
      <c r="F398" s="539">
        <v>14500</v>
      </c>
    </row>
    <row r="399" spans="1:6">
      <c r="A399" s="536" t="str">
        <f t="shared" si="12"/>
        <v>ARP018/2024</v>
      </c>
      <c r="B399" s="537" t="str">
        <f t="shared" si="13"/>
        <v>018/2024</v>
      </c>
      <c r="C399" s="50">
        <v>2024</v>
      </c>
      <c r="D399" s="50" t="s">
        <v>4391</v>
      </c>
      <c r="E399" s="50">
        <v>18</v>
      </c>
      <c r="F399" s="539">
        <v>16820</v>
      </c>
    </row>
    <row r="400" spans="1:6">
      <c r="A400" s="536" t="str">
        <f t="shared" si="12"/>
        <v>ARP018/2024</v>
      </c>
      <c r="B400" s="537" t="str">
        <f t="shared" si="13"/>
        <v>018/2024</v>
      </c>
      <c r="C400" s="50">
        <v>2024</v>
      </c>
      <c r="D400" s="50" t="s">
        <v>4391</v>
      </c>
      <c r="E400" s="50">
        <v>18</v>
      </c>
      <c r="F400" s="539">
        <v>59740</v>
      </c>
    </row>
    <row r="401" spans="1:6">
      <c r="A401" s="536" t="str">
        <f t="shared" si="12"/>
        <v>ARP014/2023</v>
      </c>
      <c r="B401" s="537" t="str">
        <f t="shared" si="13"/>
        <v>014/2023</v>
      </c>
      <c r="C401" s="50">
        <v>2024</v>
      </c>
      <c r="D401" s="50" t="s">
        <v>4390</v>
      </c>
      <c r="E401" s="50">
        <v>14</v>
      </c>
      <c r="F401" s="539">
        <v>1035</v>
      </c>
    </row>
    <row r="402" spans="1:6">
      <c r="A402" s="536" t="str">
        <f t="shared" si="12"/>
        <v>ARP014/2023</v>
      </c>
      <c r="B402" s="537" t="str">
        <f t="shared" si="13"/>
        <v>014/2023</v>
      </c>
      <c r="C402" s="50">
        <v>2024</v>
      </c>
      <c r="D402" s="50" t="s">
        <v>4390</v>
      </c>
      <c r="E402" s="50">
        <v>14</v>
      </c>
      <c r="F402" s="539">
        <v>3795</v>
      </c>
    </row>
    <row r="403" spans="1:6">
      <c r="A403" s="536" t="str">
        <f t="shared" si="12"/>
        <v>ARP014/2023</v>
      </c>
      <c r="B403" s="537" t="str">
        <f t="shared" si="13"/>
        <v>014/2023</v>
      </c>
      <c r="C403" s="50">
        <v>2024</v>
      </c>
      <c r="D403" s="50" t="s">
        <v>4390</v>
      </c>
      <c r="E403" s="50">
        <v>14</v>
      </c>
      <c r="F403" s="539">
        <v>920</v>
      </c>
    </row>
    <row r="404" spans="1:6">
      <c r="A404" s="536" t="str">
        <f t="shared" si="12"/>
        <v>ARP014/2023</v>
      </c>
      <c r="B404" s="537" t="str">
        <f t="shared" si="13"/>
        <v>014/2023</v>
      </c>
      <c r="C404" s="50">
        <v>2024</v>
      </c>
      <c r="D404" s="50" t="s">
        <v>4390</v>
      </c>
      <c r="E404" s="50">
        <v>14</v>
      </c>
      <c r="F404" s="539">
        <v>1563</v>
      </c>
    </row>
    <row r="405" spans="1:6">
      <c r="A405" s="536" t="str">
        <f t="shared" si="12"/>
        <v>ARP014/2023</v>
      </c>
      <c r="B405" s="537" t="str">
        <f t="shared" si="13"/>
        <v>014/2023</v>
      </c>
      <c r="C405" s="50">
        <v>2024</v>
      </c>
      <c r="D405" s="50" t="s">
        <v>4390</v>
      </c>
      <c r="E405" s="50">
        <v>14</v>
      </c>
      <c r="F405" s="539">
        <v>1865</v>
      </c>
    </row>
    <row r="406" spans="1:6">
      <c r="A406" s="536" t="str">
        <f t="shared" si="12"/>
        <v>ARP014/2023</v>
      </c>
      <c r="B406" s="537" t="str">
        <f t="shared" si="13"/>
        <v>014/2023</v>
      </c>
      <c r="C406" s="50">
        <v>2024</v>
      </c>
      <c r="D406" s="50" t="s">
        <v>4390</v>
      </c>
      <c r="E406" s="50">
        <v>14</v>
      </c>
      <c r="F406" s="539">
        <v>6442</v>
      </c>
    </row>
    <row r="407" spans="1:6">
      <c r="A407" s="536" t="str">
        <f t="shared" si="12"/>
        <v>ARP028/2024</v>
      </c>
      <c r="B407" s="537" t="str">
        <f t="shared" si="13"/>
        <v>028/2024</v>
      </c>
      <c r="C407" s="50">
        <v>2024</v>
      </c>
      <c r="D407" s="50" t="s">
        <v>4391</v>
      </c>
      <c r="E407" s="50">
        <v>28</v>
      </c>
      <c r="F407" s="539">
        <v>61460.959999999999</v>
      </c>
    </row>
    <row r="408" spans="1:6">
      <c r="A408" s="536" t="str">
        <f t="shared" si="12"/>
        <v>ARP028/2024</v>
      </c>
      <c r="B408" s="537" t="str">
        <f t="shared" si="13"/>
        <v>028/2024</v>
      </c>
      <c r="C408" s="50">
        <v>2024</v>
      </c>
      <c r="D408" s="50" t="s">
        <v>4391</v>
      </c>
      <c r="E408" s="50">
        <v>28</v>
      </c>
      <c r="F408" s="539">
        <v>8566.11</v>
      </c>
    </row>
    <row r="409" spans="1:6">
      <c r="A409" s="536" t="str">
        <f t="shared" si="12"/>
        <v>ARP028/2024</v>
      </c>
      <c r="B409" s="537" t="str">
        <f t="shared" si="13"/>
        <v>028/2024</v>
      </c>
      <c r="C409" s="50">
        <v>2024</v>
      </c>
      <c r="D409" s="50" t="s">
        <v>4391</v>
      </c>
      <c r="E409" s="50">
        <v>28</v>
      </c>
      <c r="F409" s="539">
        <v>6504.01</v>
      </c>
    </row>
    <row r="410" spans="1:6">
      <c r="A410" s="536" t="str">
        <f t="shared" si="12"/>
        <v>ARP028/2024</v>
      </c>
      <c r="B410" s="537" t="str">
        <f t="shared" si="13"/>
        <v>028/2024</v>
      </c>
      <c r="C410" s="50">
        <v>2024</v>
      </c>
      <c r="D410" s="50" t="s">
        <v>4391</v>
      </c>
      <c r="E410" s="50">
        <v>28</v>
      </c>
      <c r="F410" s="539">
        <v>0</v>
      </c>
    </row>
    <row r="411" spans="1:6">
      <c r="A411" s="536" t="str">
        <f t="shared" si="12"/>
        <v>ARP028/2024</v>
      </c>
      <c r="B411" s="537" t="str">
        <f t="shared" si="13"/>
        <v>028/2024</v>
      </c>
      <c r="C411" s="50">
        <v>2024</v>
      </c>
      <c r="D411" s="50" t="s">
        <v>4391</v>
      </c>
      <c r="E411" s="50">
        <v>28</v>
      </c>
      <c r="F411" s="539">
        <v>18010.53</v>
      </c>
    </row>
    <row r="412" spans="1:6">
      <c r="A412" s="536" t="str">
        <f t="shared" si="12"/>
        <v>ARP031/2023</v>
      </c>
      <c r="B412" s="537" t="str">
        <f t="shared" si="13"/>
        <v>031/2023</v>
      </c>
      <c r="C412" s="50">
        <v>2024</v>
      </c>
      <c r="D412" s="50" t="s">
        <v>4390</v>
      </c>
      <c r="E412" s="50">
        <v>31</v>
      </c>
      <c r="F412" s="539">
        <v>2695</v>
      </c>
    </row>
    <row r="413" spans="1:6">
      <c r="A413" s="536" t="str">
        <f t="shared" si="12"/>
        <v>ARP021/2024</v>
      </c>
      <c r="B413" s="537" t="str">
        <f t="shared" si="13"/>
        <v>021/2024</v>
      </c>
      <c r="C413" s="50">
        <v>2024</v>
      </c>
      <c r="D413" s="50" t="s">
        <v>4391</v>
      </c>
      <c r="E413" s="50">
        <v>21</v>
      </c>
      <c r="F413" s="539">
        <v>862.5</v>
      </c>
    </row>
    <row r="414" spans="1:6">
      <c r="A414" s="536" t="str">
        <f t="shared" si="12"/>
        <v>ARP021/2024</v>
      </c>
      <c r="B414" s="537" t="str">
        <f t="shared" si="13"/>
        <v>021/2024</v>
      </c>
      <c r="C414" s="50">
        <v>2024</v>
      </c>
      <c r="D414" s="50" t="s">
        <v>4391</v>
      </c>
      <c r="E414" s="50">
        <v>21</v>
      </c>
      <c r="F414" s="539">
        <v>667.5</v>
      </c>
    </row>
    <row r="415" spans="1:6">
      <c r="A415" s="536" t="str">
        <f t="shared" si="12"/>
        <v>ARP021/2024</v>
      </c>
      <c r="B415" s="537" t="str">
        <f t="shared" si="13"/>
        <v>021/2024</v>
      </c>
      <c r="C415" s="50">
        <v>2024</v>
      </c>
      <c r="D415" s="50" t="s">
        <v>4391</v>
      </c>
      <c r="E415" s="50">
        <v>21</v>
      </c>
      <c r="F415" s="539">
        <v>2670</v>
      </c>
    </row>
    <row r="416" spans="1:6">
      <c r="A416" s="536" t="str">
        <f t="shared" si="12"/>
        <v>ARP028/2024</v>
      </c>
      <c r="B416" s="537" t="str">
        <f t="shared" si="13"/>
        <v>028/2024</v>
      </c>
      <c r="C416" s="50">
        <v>2024</v>
      </c>
      <c r="D416" s="50" t="s">
        <v>4391</v>
      </c>
      <c r="E416" s="50">
        <v>28</v>
      </c>
      <c r="F416" s="539">
        <v>1696.33</v>
      </c>
    </row>
    <row r="417" spans="1:6">
      <c r="A417" s="536" t="str">
        <f t="shared" si="12"/>
        <v>ARP028/2024</v>
      </c>
      <c r="B417" s="537" t="str">
        <f t="shared" si="13"/>
        <v>028/2024</v>
      </c>
      <c r="C417" s="50">
        <v>2024</v>
      </c>
      <c r="D417" s="50" t="s">
        <v>4391</v>
      </c>
      <c r="E417" s="50">
        <v>28</v>
      </c>
      <c r="F417" s="539">
        <v>6936.01</v>
      </c>
    </row>
    <row r="418" spans="1:6">
      <c r="A418" s="536" t="str">
        <f t="shared" si="12"/>
        <v>ARP029/2024</v>
      </c>
      <c r="B418" s="537" t="str">
        <f t="shared" si="13"/>
        <v>029/2024</v>
      </c>
      <c r="C418" s="50">
        <v>2024</v>
      </c>
      <c r="D418" s="50" t="s">
        <v>4391</v>
      </c>
      <c r="E418" s="50">
        <v>29</v>
      </c>
      <c r="F418" s="539">
        <v>29367.58</v>
      </c>
    </row>
    <row r="419" spans="1:6">
      <c r="A419" s="536" t="str">
        <f t="shared" si="12"/>
        <v>ARP029/2024</v>
      </c>
      <c r="B419" s="537" t="str">
        <f t="shared" si="13"/>
        <v>029/2024</v>
      </c>
      <c r="C419" s="50">
        <v>2024</v>
      </c>
      <c r="D419" s="50" t="s">
        <v>4391</v>
      </c>
      <c r="E419" s="50">
        <v>29</v>
      </c>
      <c r="F419" s="539">
        <v>103923.01</v>
      </c>
    </row>
    <row r="420" spans="1:6">
      <c r="A420" s="536" t="str">
        <f t="shared" si="12"/>
        <v>ARP028/2024</v>
      </c>
      <c r="B420" s="537" t="str">
        <f t="shared" si="13"/>
        <v>028/2024</v>
      </c>
      <c r="C420" s="50">
        <v>2024</v>
      </c>
      <c r="D420" s="50" t="s">
        <v>4391</v>
      </c>
      <c r="E420" s="50">
        <v>28</v>
      </c>
      <c r="F420" s="539">
        <v>11327</v>
      </c>
    </row>
    <row r="421" spans="1:6">
      <c r="A421" s="536" t="str">
        <f t="shared" si="12"/>
        <v>ARP028/2024</v>
      </c>
      <c r="B421" s="537" t="str">
        <f t="shared" si="13"/>
        <v>028/2024</v>
      </c>
      <c r="C421" s="50">
        <v>2024</v>
      </c>
      <c r="D421" s="50" t="s">
        <v>4391</v>
      </c>
      <c r="E421" s="50">
        <v>28</v>
      </c>
      <c r="F421" s="539">
        <v>23813.57</v>
      </c>
    </row>
    <row r="422" spans="1:6">
      <c r="A422" s="536" t="str">
        <f t="shared" si="12"/>
        <v>ARP024/2023</v>
      </c>
      <c r="B422" s="537" t="str">
        <f t="shared" si="13"/>
        <v>024/2023</v>
      </c>
      <c r="C422" s="50">
        <v>2024</v>
      </c>
      <c r="D422" s="50" t="s">
        <v>4390</v>
      </c>
      <c r="E422" s="50">
        <v>24</v>
      </c>
      <c r="F422" s="539">
        <v>1949.7</v>
      </c>
    </row>
    <row r="423" spans="1:6">
      <c r="A423" s="536" t="str">
        <f t="shared" si="12"/>
        <v>ARP021/2023</v>
      </c>
      <c r="B423" s="537" t="str">
        <f t="shared" si="13"/>
        <v>021/2023</v>
      </c>
      <c r="C423" s="50">
        <v>2024</v>
      </c>
      <c r="D423" s="50" t="s">
        <v>4390</v>
      </c>
      <c r="E423" s="50">
        <v>21</v>
      </c>
      <c r="F423" s="539">
        <v>1248</v>
      </c>
    </row>
    <row r="424" spans="1:6">
      <c r="A424" s="536" t="str">
        <f t="shared" si="12"/>
        <v>ARP021/2023</v>
      </c>
      <c r="B424" s="537" t="str">
        <f t="shared" si="13"/>
        <v>021/2023</v>
      </c>
      <c r="C424" s="50">
        <v>2024</v>
      </c>
      <c r="D424" s="50" t="s">
        <v>4390</v>
      </c>
      <c r="E424" s="50">
        <v>21</v>
      </c>
      <c r="F424" s="539">
        <v>888</v>
      </c>
    </row>
    <row r="425" spans="1:6">
      <c r="A425" s="536" t="str">
        <f t="shared" si="12"/>
        <v>ARP021/2023</v>
      </c>
      <c r="B425" s="537" t="str">
        <f t="shared" si="13"/>
        <v>021/2023</v>
      </c>
      <c r="C425" s="50">
        <v>2024</v>
      </c>
      <c r="D425" s="50" t="s">
        <v>4390</v>
      </c>
      <c r="E425" s="50">
        <v>21</v>
      </c>
      <c r="F425" s="539">
        <v>1968</v>
      </c>
    </row>
    <row r="426" spans="1:6">
      <c r="A426" s="536" t="str">
        <f t="shared" si="12"/>
        <v>ARP021/2023</v>
      </c>
      <c r="B426" s="537" t="str">
        <f t="shared" si="13"/>
        <v>021/2023</v>
      </c>
      <c r="C426" s="50">
        <v>2024</v>
      </c>
      <c r="D426" s="50" t="s">
        <v>4390</v>
      </c>
      <c r="E426" s="50">
        <v>21</v>
      </c>
      <c r="F426" s="539">
        <v>309</v>
      </c>
    </row>
    <row r="427" spans="1:6">
      <c r="A427" s="536" t="str">
        <f t="shared" si="12"/>
        <v>ARP021/2023</v>
      </c>
      <c r="B427" s="537" t="str">
        <f t="shared" si="13"/>
        <v>021/2023</v>
      </c>
      <c r="C427" s="50">
        <v>2024</v>
      </c>
      <c r="D427" s="50" t="s">
        <v>4390</v>
      </c>
      <c r="E427" s="50">
        <v>21</v>
      </c>
      <c r="F427" s="539">
        <v>291</v>
      </c>
    </row>
    <row r="428" spans="1:6">
      <c r="A428" s="536" t="str">
        <f t="shared" si="12"/>
        <v>ARP009/2023</v>
      </c>
      <c r="B428" s="537" t="str">
        <f t="shared" si="13"/>
        <v>009/2023</v>
      </c>
      <c r="C428" s="50">
        <v>2024</v>
      </c>
      <c r="D428" s="50" t="s">
        <v>4390</v>
      </c>
      <c r="E428" s="50">
        <v>9</v>
      </c>
      <c r="F428" s="539">
        <v>4160.1000000000004</v>
      </c>
    </row>
    <row r="429" spans="1:6">
      <c r="A429" s="536" t="str">
        <f t="shared" si="12"/>
        <v>ARP029/2024</v>
      </c>
      <c r="B429" s="537" t="str">
        <f t="shared" si="13"/>
        <v>029/2024</v>
      </c>
      <c r="C429" s="50">
        <v>2024</v>
      </c>
      <c r="D429" s="50" t="s">
        <v>4391</v>
      </c>
      <c r="E429" s="50">
        <v>29</v>
      </c>
      <c r="F429" s="539">
        <v>10311.14</v>
      </c>
    </row>
    <row r="430" spans="1:6">
      <c r="A430" s="536" t="str">
        <f t="shared" si="12"/>
        <v>ARP009/2023</v>
      </c>
      <c r="B430" s="537" t="str">
        <f t="shared" si="13"/>
        <v>009/2023</v>
      </c>
      <c r="C430" s="50">
        <v>2024</v>
      </c>
      <c r="D430" s="50" t="s">
        <v>4390</v>
      </c>
      <c r="E430" s="50">
        <v>9</v>
      </c>
      <c r="F430" s="539">
        <v>7358.05</v>
      </c>
    </row>
    <row r="431" spans="1:6">
      <c r="A431" s="536" t="str">
        <f t="shared" si="12"/>
        <v>ARP009/2023</v>
      </c>
      <c r="B431" s="537" t="str">
        <f t="shared" si="13"/>
        <v>009/2023</v>
      </c>
      <c r="C431" s="50">
        <v>2024</v>
      </c>
      <c r="D431" s="50" t="s">
        <v>4390</v>
      </c>
      <c r="E431" s="50">
        <v>9</v>
      </c>
      <c r="F431" s="539">
        <v>6047.75</v>
      </c>
    </row>
    <row r="432" spans="1:6">
      <c r="A432" s="536" t="str">
        <f t="shared" si="12"/>
        <v>ARP009/2023</v>
      </c>
      <c r="B432" s="537" t="str">
        <f t="shared" si="13"/>
        <v>009/2023</v>
      </c>
      <c r="C432" s="50">
        <v>2024</v>
      </c>
      <c r="D432" s="50" t="s">
        <v>4390</v>
      </c>
      <c r="E432" s="50">
        <v>9</v>
      </c>
      <c r="F432" s="539">
        <v>6393.65</v>
      </c>
    </row>
    <row r="433" spans="1:6">
      <c r="A433" s="536" t="str">
        <f t="shared" si="12"/>
        <v>ARP009/2023</v>
      </c>
      <c r="B433" s="537" t="str">
        <f t="shared" si="13"/>
        <v>009/2023</v>
      </c>
      <c r="C433" s="50">
        <v>2024</v>
      </c>
      <c r="D433" s="50" t="s">
        <v>4390</v>
      </c>
      <c r="E433" s="50">
        <v>9</v>
      </c>
      <c r="F433" s="539">
        <v>6411.3</v>
      </c>
    </row>
    <row r="434" spans="1:6">
      <c r="A434" s="536" t="str">
        <f t="shared" si="12"/>
        <v>ARP028/2024</v>
      </c>
      <c r="B434" s="537" t="str">
        <f t="shared" si="13"/>
        <v>028/2024</v>
      </c>
      <c r="C434" s="50">
        <v>2024</v>
      </c>
      <c r="D434" s="50" t="s">
        <v>4391</v>
      </c>
      <c r="E434" s="50">
        <v>28</v>
      </c>
      <c r="F434" s="539">
        <v>14967.74</v>
      </c>
    </row>
    <row r="435" spans="1:6">
      <c r="A435" s="536" t="str">
        <f t="shared" si="12"/>
        <v>ARP029/2024</v>
      </c>
      <c r="B435" s="537" t="str">
        <f t="shared" si="13"/>
        <v>029/2024</v>
      </c>
      <c r="C435" s="50">
        <v>2024</v>
      </c>
      <c r="D435" s="50" t="s">
        <v>4391</v>
      </c>
      <c r="E435" s="50">
        <v>29</v>
      </c>
      <c r="F435" s="539">
        <v>8341.64</v>
      </c>
    </row>
    <row r="436" spans="1:6">
      <c r="A436" s="536" t="str">
        <f t="shared" si="12"/>
        <v>ARP009/2023</v>
      </c>
      <c r="B436" s="537" t="str">
        <f t="shared" si="13"/>
        <v>009/2023</v>
      </c>
      <c r="C436" s="50">
        <v>2024</v>
      </c>
      <c r="D436" s="50" t="s">
        <v>4390</v>
      </c>
      <c r="E436" s="50">
        <v>9</v>
      </c>
      <c r="F436" s="539">
        <v>10290</v>
      </c>
    </row>
    <row r="437" spans="1:6">
      <c r="A437" s="536" t="str">
        <f t="shared" si="12"/>
        <v>ARP028/2024</v>
      </c>
      <c r="B437" s="537" t="str">
        <f t="shared" si="13"/>
        <v>028/2024</v>
      </c>
      <c r="C437" s="50">
        <v>2024</v>
      </c>
      <c r="D437" s="50" t="s">
        <v>4391</v>
      </c>
      <c r="E437" s="50">
        <v>28</v>
      </c>
      <c r="F437" s="539">
        <v>0</v>
      </c>
    </row>
    <row r="438" spans="1:6">
      <c r="A438" s="536" t="str">
        <f t="shared" si="12"/>
        <v>ARP009/2023</v>
      </c>
      <c r="B438" s="537" t="str">
        <f t="shared" si="13"/>
        <v>009/2023</v>
      </c>
      <c r="C438" s="50">
        <v>2024</v>
      </c>
      <c r="D438" s="50" t="s">
        <v>4390</v>
      </c>
      <c r="E438" s="50">
        <v>9</v>
      </c>
      <c r="F438" s="539">
        <v>3947.25</v>
      </c>
    </row>
    <row r="439" spans="1:6">
      <c r="A439" s="536" t="str">
        <f t="shared" si="12"/>
        <v>ARP009/2023</v>
      </c>
      <c r="B439" s="537" t="str">
        <f t="shared" si="13"/>
        <v>009/2023</v>
      </c>
      <c r="C439" s="50">
        <v>2024</v>
      </c>
      <c r="D439" s="50" t="s">
        <v>4390</v>
      </c>
      <c r="E439" s="50">
        <v>9</v>
      </c>
      <c r="F439" s="539">
        <v>0</v>
      </c>
    </row>
    <row r="440" spans="1:6">
      <c r="A440" s="536" t="str">
        <f t="shared" si="12"/>
        <v>ARP009/2023</v>
      </c>
      <c r="B440" s="537" t="str">
        <f t="shared" si="13"/>
        <v>009/2023</v>
      </c>
      <c r="C440" s="50">
        <v>2024</v>
      </c>
      <c r="D440" s="50" t="s">
        <v>4390</v>
      </c>
      <c r="E440" s="50">
        <v>9</v>
      </c>
      <c r="F440" s="539">
        <v>0</v>
      </c>
    </row>
    <row r="441" spans="1:6">
      <c r="A441" s="536" t="str">
        <f t="shared" si="12"/>
        <v>ARP029/2024</v>
      </c>
      <c r="B441" s="537" t="str">
        <f t="shared" si="13"/>
        <v>029/2024</v>
      </c>
      <c r="C441" s="50">
        <v>2024</v>
      </c>
      <c r="D441" s="50" t="s">
        <v>4391</v>
      </c>
      <c r="E441" s="50">
        <v>29</v>
      </c>
      <c r="F441" s="539">
        <v>73033.2</v>
      </c>
    </row>
    <row r="442" spans="1:6">
      <c r="A442" s="536" t="str">
        <f t="shared" si="12"/>
        <v>ARP022/2024</v>
      </c>
      <c r="B442" s="537" t="str">
        <f t="shared" si="13"/>
        <v>022/2024</v>
      </c>
      <c r="C442" s="50">
        <v>2024</v>
      </c>
      <c r="D442" s="50" t="s">
        <v>4391</v>
      </c>
      <c r="E442" s="50">
        <v>22</v>
      </c>
      <c r="F442" s="539">
        <v>6188</v>
      </c>
    </row>
    <row r="443" spans="1:6">
      <c r="A443" s="536" t="str">
        <f t="shared" si="12"/>
        <v>ARP024/2023</v>
      </c>
      <c r="B443" s="537" t="str">
        <f t="shared" si="13"/>
        <v>024/2023</v>
      </c>
      <c r="C443" s="50">
        <v>2024</v>
      </c>
      <c r="D443" s="50" t="s">
        <v>4390</v>
      </c>
      <c r="E443" s="50">
        <v>24</v>
      </c>
      <c r="F443" s="539">
        <v>749.7</v>
      </c>
    </row>
    <row r="444" spans="1:6">
      <c r="A444" s="536" t="str">
        <f t="shared" si="12"/>
        <v>ARP022/2024</v>
      </c>
      <c r="B444" s="537" t="str">
        <f t="shared" si="13"/>
        <v>022/2024</v>
      </c>
      <c r="C444" s="50">
        <v>2024</v>
      </c>
      <c r="D444" s="50" t="s">
        <v>4391</v>
      </c>
      <c r="E444" s="50">
        <v>22</v>
      </c>
      <c r="F444" s="539">
        <v>790</v>
      </c>
    </row>
    <row r="445" spans="1:6">
      <c r="A445" s="536" t="str">
        <f t="shared" si="12"/>
        <v>ARP029/2024</v>
      </c>
      <c r="B445" s="537" t="str">
        <f t="shared" si="13"/>
        <v>029/2024</v>
      </c>
      <c r="C445" s="50">
        <v>2024</v>
      </c>
      <c r="D445" s="50" t="s">
        <v>4391</v>
      </c>
      <c r="E445" s="50">
        <v>29</v>
      </c>
      <c r="F445" s="539">
        <v>28865.23</v>
      </c>
    </row>
    <row r="446" spans="1:6">
      <c r="A446" s="536" t="str">
        <f t="shared" si="12"/>
        <v>ARP029/2024</v>
      </c>
      <c r="B446" s="537" t="str">
        <f t="shared" si="13"/>
        <v>029/2024</v>
      </c>
      <c r="C446" s="50">
        <v>2024</v>
      </c>
      <c r="D446" s="50" t="s">
        <v>4391</v>
      </c>
      <c r="E446" s="50">
        <v>29</v>
      </c>
      <c r="F446" s="539">
        <v>15330.38</v>
      </c>
    </row>
    <row r="447" spans="1:6">
      <c r="A447" s="536" t="str">
        <f t="shared" si="12"/>
        <v>ARP026/2023</v>
      </c>
      <c r="B447" s="537" t="str">
        <f t="shared" si="13"/>
        <v>026/2023</v>
      </c>
      <c r="C447" s="50">
        <v>2024</v>
      </c>
      <c r="D447" s="50" t="s">
        <v>4390</v>
      </c>
      <c r="E447" s="50">
        <v>26</v>
      </c>
      <c r="F447" s="539">
        <v>784</v>
      </c>
    </row>
    <row r="448" spans="1:6">
      <c r="A448" s="536" t="str">
        <f t="shared" si="12"/>
        <v>ARP026/2023</v>
      </c>
      <c r="B448" s="537" t="str">
        <f t="shared" si="13"/>
        <v>026/2023</v>
      </c>
      <c r="C448" s="50">
        <v>2024</v>
      </c>
      <c r="D448" s="50" t="s">
        <v>4390</v>
      </c>
      <c r="E448" s="50">
        <v>26</v>
      </c>
      <c r="F448" s="539">
        <v>672</v>
      </c>
    </row>
    <row r="449" spans="1:6">
      <c r="A449" s="536" t="str">
        <f t="shared" si="12"/>
        <v>ARP026/2023</v>
      </c>
      <c r="B449" s="537" t="str">
        <f t="shared" si="13"/>
        <v>026/2023</v>
      </c>
      <c r="C449" s="50">
        <v>2024</v>
      </c>
      <c r="D449" s="50" t="s">
        <v>4390</v>
      </c>
      <c r="E449" s="50">
        <v>26</v>
      </c>
      <c r="F449" s="539">
        <v>2464</v>
      </c>
    </row>
    <row r="450" spans="1:6">
      <c r="A450" s="536" t="str">
        <f t="shared" ref="A450:A513" si="14">_xlfn.CONCAT("ARP",B450)</f>
        <v>ARP018/2023</v>
      </c>
      <c r="B450" s="537" t="str">
        <f t="shared" ref="B450:B513" si="15">_xlfn.CONCAT(TEXT(E450,"000"),"/",D450)</f>
        <v>018/2023</v>
      </c>
      <c r="C450" s="50">
        <v>2024</v>
      </c>
      <c r="D450" s="50" t="s">
        <v>4390</v>
      </c>
      <c r="E450" s="50">
        <v>18</v>
      </c>
      <c r="F450" s="539">
        <v>15879.5</v>
      </c>
    </row>
    <row r="451" spans="1:6">
      <c r="A451" s="536" t="str">
        <f t="shared" si="14"/>
        <v>ARP018/2023</v>
      </c>
      <c r="B451" s="537" t="str">
        <f t="shared" si="15"/>
        <v>018/2023</v>
      </c>
      <c r="C451" s="50">
        <v>2024</v>
      </c>
      <c r="D451" s="50" t="s">
        <v>4390</v>
      </c>
      <c r="E451" s="50">
        <v>18</v>
      </c>
      <c r="F451" s="539">
        <v>4397.3999999999996</v>
      </c>
    </row>
    <row r="452" spans="1:6">
      <c r="A452" s="536" t="str">
        <f t="shared" si="14"/>
        <v>ARP018/2023</v>
      </c>
      <c r="B452" s="537" t="str">
        <f t="shared" si="15"/>
        <v>018/2023</v>
      </c>
      <c r="C452" s="50">
        <v>2024</v>
      </c>
      <c r="D452" s="50" t="s">
        <v>4390</v>
      </c>
      <c r="E452" s="50">
        <v>18</v>
      </c>
      <c r="F452" s="539">
        <v>4153.1000000000004</v>
      </c>
    </row>
    <row r="453" spans="1:6">
      <c r="A453" s="536" t="str">
        <f t="shared" si="14"/>
        <v>ARP024/2023</v>
      </c>
      <c r="B453" s="537" t="str">
        <f t="shared" si="15"/>
        <v>024/2023</v>
      </c>
      <c r="C453" s="50">
        <v>2024</v>
      </c>
      <c r="D453" s="50" t="s">
        <v>4390</v>
      </c>
      <c r="E453" s="50">
        <v>24</v>
      </c>
      <c r="F453" s="539">
        <v>449.82</v>
      </c>
    </row>
    <row r="454" spans="1:6">
      <c r="A454" s="536" t="str">
        <f t="shared" si="14"/>
        <v>ARP018/2023</v>
      </c>
      <c r="B454" s="537" t="str">
        <f t="shared" si="15"/>
        <v>018/2023</v>
      </c>
      <c r="C454" s="50">
        <v>2024</v>
      </c>
      <c r="D454" s="50" t="s">
        <v>4390</v>
      </c>
      <c r="E454" s="50">
        <v>18</v>
      </c>
      <c r="F454" s="539">
        <v>1883.7</v>
      </c>
    </row>
    <row r="455" spans="1:6">
      <c r="A455" s="536" t="str">
        <f t="shared" si="14"/>
        <v>ARP018/2023</v>
      </c>
      <c r="B455" s="537" t="str">
        <f t="shared" si="15"/>
        <v>018/2023</v>
      </c>
      <c r="C455" s="50">
        <v>2024</v>
      </c>
      <c r="D455" s="50" t="s">
        <v>4390</v>
      </c>
      <c r="E455" s="50">
        <v>18</v>
      </c>
      <c r="F455" s="539">
        <v>521.64</v>
      </c>
    </row>
    <row r="456" spans="1:6">
      <c r="A456" s="536" t="str">
        <f t="shared" si="14"/>
        <v>ARP018/2023</v>
      </c>
      <c r="B456" s="537" t="str">
        <f t="shared" si="15"/>
        <v>018/2023</v>
      </c>
      <c r="C456" s="50">
        <v>2024</v>
      </c>
      <c r="D456" s="50" t="s">
        <v>4390</v>
      </c>
      <c r="E456" s="50">
        <v>18</v>
      </c>
      <c r="F456" s="539">
        <v>492.66</v>
      </c>
    </row>
    <row r="457" spans="1:6">
      <c r="A457" s="536" t="str">
        <f t="shared" si="14"/>
        <v>ARP028/2024</v>
      </c>
      <c r="B457" s="537" t="str">
        <f t="shared" si="15"/>
        <v>028/2024</v>
      </c>
      <c r="C457" s="50">
        <v>2024</v>
      </c>
      <c r="D457" s="50" t="s">
        <v>4391</v>
      </c>
      <c r="E457" s="50">
        <v>28</v>
      </c>
      <c r="F457" s="539">
        <v>215393.89</v>
      </c>
    </row>
    <row r="458" spans="1:6">
      <c r="A458" s="536" t="str">
        <f t="shared" si="14"/>
        <v>ARP009/2023</v>
      </c>
      <c r="B458" s="537" t="str">
        <f t="shared" si="15"/>
        <v>009/2023</v>
      </c>
      <c r="C458" s="50">
        <v>2024</v>
      </c>
      <c r="D458" s="50" t="s">
        <v>4390</v>
      </c>
      <c r="E458" s="50">
        <v>9</v>
      </c>
      <c r="F458" s="539">
        <v>6857.25</v>
      </c>
    </row>
    <row r="459" spans="1:6">
      <c r="A459" s="536" t="str">
        <f t="shared" si="14"/>
        <v>ARP028/2024</v>
      </c>
      <c r="B459" s="537" t="str">
        <f t="shared" si="15"/>
        <v>028/2024</v>
      </c>
      <c r="C459" s="50">
        <v>2024</v>
      </c>
      <c r="D459" s="50" t="s">
        <v>4391</v>
      </c>
      <c r="E459" s="50">
        <v>28</v>
      </c>
      <c r="F459" s="539">
        <v>40155.589999999997</v>
      </c>
    </row>
    <row r="460" spans="1:6">
      <c r="A460" s="536" t="str">
        <f t="shared" si="14"/>
        <v>ARP029/2024</v>
      </c>
      <c r="B460" s="537" t="str">
        <f t="shared" si="15"/>
        <v>029/2024</v>
      </c>
      <c r="C460" s="50">
        <v>2024</v>
      </c>
      <c r="D460" s="50" t="s">
        <v>4391</v>
      </c>
      <c r="E460" s="50">
        <v>29</v>
      </c>
      <c r="F460" s="539">
        <v>734.02</v>
      </c>
    </row>
    <row r="461" spans="1:6">
      <c r="A461" s="536" t="str">
        <f t="shared" si="14"/>
        <v>ARP028/2024</v>
      </c>
      <c r="B461" s="537" t="str">
        <f t="shared" si="15"/>
        <v>028/2024</v>
      </c>
      <c r="C461" s="50">
        <v>2024</v>
      </c>
      <c r="D461" s="50" t="s">
        <v>4391</v>
      </c>
      <c r="E461" s="50">
        <v>28</v>
      </c>
      <c r="F461" s="539">
        <v>42315.19</v>
      </c>
    </row>
    <row r="462" spans="1:6">
      <c r="A462" s="536" t="str">
        <f t="shared" si="14"/>
        <v>ARP027/2024</v>
      </c>
      <c r="B462" s="537" t="str">
        <f t="shared" si="15"/>
        <v>027/2024</v>
      </c>
      <c r="C462" s="50">
        <v>2024</v>
      </c>
      <c r="D462" s="50" t="s">
        <v>4391</v>
      </c>
      <c r="E462" s="50">
        <v>27</v>
      </c>
      <c r="F462" s="539">
        <v>3766.82</v>
      </c>
    </row>
    <row r="463" spans="1:6">
      <c r="A463" s="536" t="str">
        <f t="shared" si="14"/>
        <v>ARP031/2023</v>
      </c>
      <c r="B463" s="537" t="str">
        <f t="shared" si="15"/>
        <v>031/2023</v>
      </c>
      <c r="C463" s="50">
        <v>2024</v>
      </c>
      <c r="D463" s="50" t="s">
        <v>4390</v>
      </c>
      <c r="E463" s="50">
        <v>31</v>
      </c>
      <c r="F463" s="539">
        <v>3210</v>
      </c>
    </row>
    <row r="464" spans="1:6">
      <c r="A464" s="536" t="str">
        <f t="shared" si="14"/>
        <v>ARP028/2024</v>
      </c>
      <c r="B464" s="537" t="str">
        <f t="shared" si="15"/>
        <v>028/2024</v>
      </c>
      <c r="C464" s="50">
        <v>2024</v>
      </c>
      <c r="D464" s="50" t="s">
        <v>4391</v>
      </c>
      <c r="E464" s="50">
        <v>28</v>
      </c>
      <c r="F464" s="539">
        <v>31387.06</v>
      </c>
    </row>
    <row r="465" spans="1:6">
      <c r="A465" s="536" t="str">
        <f t="shared" si="14"/>
        <v>ARP031/2023</v>
      </c>
      <c r="B465" s="537" t="str">
        <f t="shared" si="15"/>
        <v>031/2023</v>
      </c>
      <c r="C465" s="50">
        <v>2024</v>
      </c>
      <c r="D465" s="50" t="s">
        <v>4390</v>
      </c>
      <c r="E465" s="50">
        <v>31</v>
      </c>
      <c r="F465" s="539">
        <v>4982.95</v>
      </c>
    </row>
    <row r="466" spans="1:6">
      <c r="A466" s="536" t="str">
        <f t="shared" si="14"/>
        <v>ARP029/2024</v>
      </c>
      <c r="B466" s="537" t="str">
        <f t="shared" si="15"/>
        <v>029/2024</v>
      </c>
      <c r="C466" s="50">
        <v>2024</v>
      </c>
      <c r="D466" s="50" t="s">
        <v>4391</v>
      </c>
      <c r="E466" s="50">
        <v>29</v>
      </c>
      <c r="F466" s="539">
        <v>18707.71</v>
      </c>
    </row>
    <row r="467" spans="1:6">
      <c r="A467" s="536" t="str">
        <f t="shared" si="14"/>
        <v>ARP029/2024</v>
      </c>
      <c r="B467" s="537" t="str">
        <f t="shared" si="15"/>
        <v>029/2024</v>
      </c>
      <c r="C467" s="50">
        <v>2024</v>
      </c>
      <c r="D467" s="50" t="s">
        <v>4391</v>
      </c>
      <c r="E467" s="50">
        <v>29</v>
      </c>
      <c r="F467" s="539">
        <v>46769.26</v>
      </c>
    </row>
    <row r="468" spans="1:6">
      <c r="A468" s="536" t="str">
        <f t="shared" si="14"/>
        <v>ARP031/2023</v>
      </c>
      <c r="B468" s="537" t="str">
        <f t="shared" si="15"/>
        <v>031/2023</v>
      </c>
      <c r="C468" s="50">
        <v>2024</v>
      </c>
      <c r="D468" s="50" t="s">
        <v>4390</v>
      </c>
      <c r="E468" s="50">
        <v>31</v>
      </c>
      <c r="F468" s="539">
        <v>1057.68</v>
      </c>
    </row>
    <row r="469" spans="1:6">
      <c r="A469" s="536" t="str">
        <f t="shared" si="14"/>
        <v>ARP031/2023</v>
      </c>
      <c r="B469" s="537" t="str">
        <f t="shared" si="15"/>
        <v>031/2023</v>
      </c>
      <c r="C469" s="50">
        <v>2024</v>
      </c>
      <c r="D469" s="50" t="s">
        <v>4390</v>
      </c>
      <c r="E469" s="50">
        <v>31</v>
      </c>
      <c r="F469" s="539">
        <v>669</v>
      </c>
    </row>
    <row r="470" spans="1:6">
      <c r="A470" s="536" t="str">
        <f t="shared" si="14"/>
        <v>ARP009/2024</v>
      </c>
      <c r="B470" s="537" t="str">
        <f t="shared" si="15"/>
        <v>009/2024</v>
      </c>
      <c r="C470" s="50">
        <v>2024</v>
      </c>
      <c r="D470" s="50" t="s">
        <v>4391</v>
      </c>
      <c r="E470" s="50">
        <v>9</v>
      </c>
      <c r="F470" s="539">
        <v>0</v>
      </c>
    </row>
    <row r="471" spans="1:6">
      <c r="A471" s="536" t="str">
        <f t="shared" si="14"/>
        <v>ARP009/2024</v>
      </c>
      <c r="B471" s="537" t="str">
        <f t="shared" si="15"/>
        <v>009/2024</v>
      </c>
      <c r="C471" s="50">
        <v>2024</v>
      </c>
      <c r="D471" s="50" t="s">
        <v>4391</v>
      </c>
      <c r="E471" s="50">
        <v>9</v>
      </c>
      <c r="F471" s="539">
        <v>0</v>
      </c>
    </row>
    <row r="472" spans="1:6">
      <c r="A472" s="536" t="str">
        <f t="shared" si="14"/>
        <v>ARP029/2024</v>
      </c>
      <c r="B472" s="537" t="str">
        <f t="shared" si="15"/>
        <v>029/2024</v>
      </c>
      <c r="C472" s="50">
        <v>2024</v>
      </c>
      <c r="D472" s="50" t="s">
        <v>4391</v>
      </c>
      <c r="E472" s="50">
        <v>29</v>
      </c>
      <c r="F472" s="539">
        <v>58605.55</v>
      </c>
    </row>
    <row r="473" spans="1:6">
      <c r="A473" s="536" t="str">
        <f t="shared" si="14"/>
        <v>ARP028/2024</v>
      </c>
      <c r="B473" s="537" t="str">
        <f t="shared" si="15"/>
        <v>028/2024</v>
      </c>
      <c r="C473" s="50">
        <v>2024</v>
      </c>
      <c r="D473" s="50" t="s">
        <v>4391</v>
      </c>
      <c r="E473" s="50">
        <v>28</v>
      </c>
      <c r="F473" s="539">
        <v>0</v>
      </c>
    </row>
    <row r="474" spans="1:6">
      <c r="A474" s="536" t="str">
        <f t="shared" si="14"/>
        <v>ARP028/2024</v>
      </c>
      <c r="B474" s="537" t="str">
        <f t="shared" si="15"/>
        <v>028/2024</v>
      </c>
      <c r="C474" s="50">
        <v>2024</v>
      </c>
      <c r="D474" s="50" t="s">
        <v>4391</v>
      </c>
      <c r="E474" s="50">
        <v>28</v>
      </c>
      <c r="F474" s="539">
        <v>12899.92</v>
      </c>
    </row>
    <row r="475" spans="1:6">
      <c r="A475" s="536" t="str">
        <f t="shared" si="14"/>
        <v>ARP029/2024</v>
      </c>
      <c r="B475" s="537" t="str">
        <f t="shared" si="15"/>
        <v>029/2024</v>
      </c>
      <c r="C475" s="50">
        <v>2024</v>
      </c>
      <c r="D475" s="50" t="s">
        <v>4391</v>
      </c>
      <c r="E475" s="50">
        <v>29</v>
      </c>
      <c r="F475" s="539">
        <v>0</v>
      </c>
    </row>
    <row r="476" spans="1:6">
      <c r="A476" s="536" t="str">
        <f t="shared" si="14"/>
        <v>ARP029/2024</v>
      </c>
      <c r="B476" s="537" t="str">
        <f t="shared" si="15"/>
        <v>029/2024</v>
      </c>
      <c r="C476" s="50">
        <v>2024</v>
      </c>
      <c r="D476" s="50" t="s">
        <v>4391</v>
      </c>
      <c r="E476" s="50">
        <v>29</v>
      </c>
      <c r="F476" s="539">
        <v>19212.41</v>
      </c>
    </row>
    <row r="477" spans="1:6">
      <c r="A477" s="536" t="str">
        <f t="shared" si="14"/>
        <v>ARP028/2024</v>
      </c>
      <c r="B477" s="537" t="str">
        <f t="shared" si="15"/>
        <v>028/2024</v>
      </c>
      <c r="C477" s="50">
        <v>2024</v>
      </c>
      <c r="D477" s="50" t="s">
        <v>4391</v>
      </c>
      <c r="E477" s="50">
        <v>28</v>
      </c>
      <c r="F477" s="539">
        <v>0</v>
      </c>
    </row>
    <row r="478" spans="1:6">
      <c r="A478" s="536" t="str">
        <f t="shared" si="14"/>
        <v>ARP028/2024</v>
      </c>
      <c r="B478" s="537" t="str">
        <f t="shared" si="15"/>
        <v>028/2024</v>
      </c>
      <c r="C478" s="50">
        <v>2024</v>
      </c>
      <c r="D478" s="50" t="s">
        <v>4391</v>
      </c>
      <c r="E478" s="50">
        <v>28</v>
      </c>
      <c r="F478" s="539">
        <v>15927.24</v>
      </c>
    </row>
    <row r="479" spans="1:6">
      <c r="A479" s="536" t="str">
        <f t="shared" si="14"/>
        <v>ARP029/2024</v>
      </c>
      <c r="B479" s="537" t="str">
        <f t="shared" si="15"/>
        <v>029/2024</v>
      </c>
      <c r="C479" s="50">
        <v>2024</v>
      </c>
      <c r="D479" s="50" t="s">
        <v>4391</v>
      </c>
      <c r="E479" s="50">
        <v>29</v>
      </c>
      <c r="F479" s="539">
        <v>17386.650000000001</v>
      </c>
    </row>
    <row r="480" spans="1:6">
      <c r="A480" s="536" t="str">
        <f t="shared" si="14"/>
        <v>ARP029/2024</v>
      </c>
      <c r="B480" s="537" t="str">
        <f t="shared" si="15"/>
        <v>029/2024</v>
      </c>
      <c r="C480" s="50">
        <v>2024</v>
      </c>
      <c r="D480" s="50" t="s">
        <v>4391</v>
      </c>
      <c r="E480" s="50">
        <v>29</v>
      </c>
      <c r="F480" s="539">
        <v>35856.44</v>
      </c>
    </row>
    <row r="481" spans="1:6">
      <c r="A481" s="536" t="str">
        <f t="shared" si="14"/>
        <v>ARP029/2024</v>
      </c>
      <c r="B481" s="537" t="str">
        <f t="shared" si="15"/>
        <v>029/2024</v>
      </c>
      <c r="C481" s="50">
        <v>2024</v>
      </c>
      <c r="D481" s="50" t="s">
        <v>4391</v>
      </c>
      <c r="E481" s="50">
        <v>29</v>
      </c>
      <c r="F481" s="539">
        <v>22605.14</v>
      </c>
    </row>
    <row r="482" spans="1:6">
      <c r="A482" s="536" t="str">
        <f t="shared" si="14"/>
        <v>ARP029/2024</v>
      </c>
      <c r="B482" s="537" t="str">
        <f t="shared" si="15"/>
        <v>029/2024</v>
      </c>
      <c r="C482" s="50">
        <v>2024</v>
      </c>
      <c r="D482" s="50" t="s">
        <v>4391</v>
      </c>
      <c r="E482" s="50">
        <v>29</v>
      </c>
      <c r="F482" s="539">
        <v>17148.73</v>
      </c>
    </row>
    <row r="483" spans="1:6">
      <c r="A483" s="536" t="str">
        <f t="shared" si="14"/>
        <v>ARP029/2024</v>
      </c>
      <c r="B483" s="537" t="str">
        <f t="shared" si="15"/>
        <v>029/2024</v>
      </c>
      <c r="C483" s="50">
        <v>2024</v>
      </c>
      <c r="D483" s="50" t="s">
        <v>4391</v>
      </c>
      <c r="E483" s="50">
        <v>29</v>
      </c>
      <c r="F483" s="539">
        <v>5450.69</v>
      </c>
    </row>
    <row r="484" spans="1:6">
      <c r="A484" s="536" t="str">
        <f t="shared" si="14"/>
        <v>ARP029/2024</v>
      </c>
      <c r="B484" s="537" t="str">
        <f t="shared" si="15"/>
        <v>029/2024</v>
      </c>
      <c r="C484" s="50">
        <v>2024</v>
      </c>
      <c r="D484" s="50" t="s">
        <v>4391</v>
      </c>
      <c r="E484" s="50">
        <v>29</v>
      </c>
      <c r="F484" s="539">
        <v>37338.519999999997</v>
      </c>
    </row>
    <row r="485" spans="1:6">
      <c r="A485" s="536" t="str">
        <f t="shared" si="14"/>
        <v>ARP029/2024</v>
      </c>
      <c r="B485" s="537" t="str">
        <f t="shared" si="15"/>
        <v>029/2024</v>
      </c>
      <c r="C485" s="50">
        <v>2024</v>
      </c>
      <c r="D485" s="50" t="s">
        <v>4391</v>
      </c>
      <c r="E485" s="50">
        <v>29</v>
      </c>
      <c r="F485" s="539">
        <v>17072.14</v>
      </c>
    </row>
    <row r="486" spans="1:6">
      <c r="A486" s="536" t="str">
        <f t="shared" si="14"/>
        <v>ARP024/2023</v>
      </c>
      <c r="B486" s="537" t="str">
        <f t="shared" si="15"/>
        <v>024/2023</v>
      </c>
      <c r="C486" s="50">
        <v>2024</v>
      </c>
      <c r="D486" s="50" t="s">
        <v>4390</v>
      </c>
      <c r="E486" s="50">
        <v>24</v>
      </c>
      <c r="F486" s="539">
        <v>1749.72</v>
      </c>
    </row>
    <row r="487" spans="1:6">
      <c r="A487" s="536" t="str">
        <f t="shared" si="14"/>
        <v>ARP029/2024</v>
      </c>
      <c r="B487" s="537" t="str">
        <f t="shared" si="15"/>
        <v>029/2024</v>
      </c>
      <c r="C487" s="50">
        <v>2024</v>
      </c>
      <c r="D487" s="50" t="s">
        <v>4391</v>
      </c>
      <c r="E487" s="50">
        <v>29</v>
      </c>
      <c r="F487" s="539">
        <v>26181.05</v>
      </c>
    </row>
    <row r="488" spans="1:6">
      <c r="A488" s="536" t="str">
        <f t="shared" si="14"/>
        <v>ARP009/2024</v>
      </c>
      <c r="B488" s="537" t="str">
        <f t="shared" si="15"/>
        <v>009/2024</v>
      </c>
      <c r="C488" s="50">
        <v>2024</v>
      </c>
      <c r="D488" s="50" t="s">
        <v>4391</v>
      </c>
      <c r="E488" s="50">
        <v>9</v>
      </c>
      <c r="F488" s="539">
        <v>2693.12</v>
      </c>
    </row>
    <row r="489" spans="1:6">
      <c r="A489" s="536" t="str">
        <f t="shared" si="14"/>
        <v>ARP009/2024</v>
      </c>
      <c r="B489" s="537" t="str">
        <f t="shared" si="15"/>
        <v>009/2024</v>
      </c>
      <c r="C489" s="50">
        <v>2024</v>
      </c>
      <c r="D489" s="50" t="s">
        <v>4391</v>
      </c>
      <c r="E489" s="50">
        <v>9</v>
      </c>
      <c r="F489" s="539">
        <v>1254.1199999999999</v>
      </c>
    </row>
    <row r="490" spans="1:6">
      <c r="A490" s="536" t="str">
        <f t="shared" si="14"/>
        <v>ARP028/2024</v>
      </c>
      <c r="B490" s="537" t="str">
        <f t="shared" si="15"/>
        <v>028/2024</v>
      </c>
      <c r="C490" s="50">
        <v>2024</v>
      </c>
      <c r="D490" s="50" t="s">
        <v>4391</v>
      </c>
      <c r="E490" s="50">
        <v>28</v>
      </c>
      <c r="F490" s="539">
        <v>23653.07</v>
      </c>
    </row>
    <row r="491" spans="1:6">
      <c r="A491" s="536" t="str">
        <f t="shared" si="14"/>
        <v>ARP029/2024</v>
      </c>
      <c r="B491" s="537" t="str">
        <f t="shared" si="15"/>
        <v>029/2024</v>
      </c>
      <c r="C491" s="50">
        <v>2024</v>
      </c>
      <c r="D491" s="50" t="s">
        <v>4391</v>
      </c>
      <c r="E491" s="50">
        <v>29</v>
      </c>
      <c r="F491" s="539">
        <v>3073.14</v>
      </c>
    </row>
    <row r="492" spans="1:6">
      <c r="A492" s="536" t="str">
        <f t="shared" si="14"/>
        <v>ARP029/2024</v>
      </c>
      <c r="B492" s="537" t="str">
        <f t="shared" si="15"/>
        <v>029/2024</v>
      </c>
      <c r="C492" s="50">
        <v>2024</v>
      </c>
      <c r="D492" s="50" t="s">
        <v>4391</v>
      </c>
      <c r="E492" s="50">
        <v>29</v>
      </c>
      <c r="F492" s="539">
        <v>8652.7199999999993</v>
      </c>
    </row>
    <row r="493" spans="1:6">
      <c r="A493" s="536" t="str">
        <f t="shared" si="14"/>
        <v>ARP028/2024</v>
      </c>
      <c r="B493" s="537" t="str">
        <f t="shared" si="15"/>
        <v>028/2024</v>
      </c>
      <c r="C493" s="50">
        <v>2024</v>
      </c>
      <c r="D493" s="50" t="s">
        <v>4391</v>
      </c>
      <c r="E493" s="50">
        <v>28</v>
      </c>
      <c r="F493" s="539">
        <v>28007.31</v>
      </c>
    </row>
    <row r="494" spans="1:6">
      <c r="A494" s="536" t="str">
        <f t="shared" si="14"/>
        <v>ARP028/2024</v>
      </c>
      <c r="B494" s="537" t="str">
        <f t="shared" si="15"/>
        <v>028/2024</v>
      </c>
      <c r="C494" s="50">
        <v>2024</v>
      </c>
      <c r="D494" s="50" t="s">
        <v>4391</v>
      </c>
      <c r="E494" s="50">
        <v>28</v>
      </c>
      <c r="F494" s="539">
        <v>114270.19</v>
      </c>
    </row>
    <row r="495" spans="1:6">
      <c r="A495" s="536" t="str">
        <f t="shared" si="14"/>
        <v>ARP009/2024</v>
      </c>
      <c r="B495" s="537" t="str">
        <f t="shared" si="15"/>
        <v>009/2024</v>
      </c>
      <c r="C495" s="50">
        <v>2024</v>
      </c>
      <c r="D495" s="50" t="s">
        <v>4391</v>
      </c>
      <c r="E495" s="50">
        <v>9</v>
      </c>
      <c r="F495" s="539">
        <v>4093.4</v>
      </c>
    </row>
    <row r="496" spans="1:6">
      <c r="A496" s="536" t="str">
        <f t="shared" si="14"/>
        <v>ARP024/2023</v>
      </c>
      <c r="B496" s="537" t="str">
        <f t="shared" si="15"/>
        <v>024/2023</v>
      </c>
      <c r="C496" s="50">
        <v>2024</v>
      </c>
      <c r="D496" s="50" t="s">
        <v>4390</v>
      </c>
      <c r="E496" s="50">
        <v>24</v>
      </c>
      <c r="F496" s="539">
        <v>129.97999999999999</v>
      </c>
    </row>
    <row r="497" spans="1:6">
      <c r="A497" s="536" t="str">
        <f t="shared" si="14"/>
        <v>ARP029/2024</v>
      </c>
      <c r="B497" s="537" t="str">
        <f t="shared" si="15"/>
        <v>029/2024</v>
      </c>
      <c r="C497" s="50">
        <v>2024</v>
      </c>
      <c r="D497" s="50" t="s">
        <v>4391</v>
      </c>
      <c r="E497" s="50">
        <v>29</v>
      </c>
      <c r="F497" s="539">
        <v>1705.73</v>
      </c>
    </row>
    <row r="498" spans="1:6">
      <c r="A498" s="536" t="str">
        <f t="shared" si="14"/>
        <v>ARP029/2024</v>
      </c>
      <c r="B498" s="537" t="str">
        <f t="shared" si="15"/>
        <v>029/2024</v>
      </c>
      <c r="C498" s="50">
        <v>2024</v>
      </c>
      <c r="D498" s="50" t="s">
        <v>4391</v>
      </c>
      <c r="E498" s="50">
        <v>29</v>
      </c>
      <c r="F498" s="539">
        <v>4263.67</v>
      </c>
    </row>
    <row r="499" spans="1:6">
      <c r="A499" s="536" t="str">
        <f t="shared" si="14"/>
        <v>ARP029/2024</v>
      </c>
      <c r="B499" s="537" t="str">
        <f t="shared" si="15"/>
        <v>029/2024</v>
      </c>
      <c r="C499" s="50">
        <v>2024</v>
      </c>
      <c r="D499" s="50" t="s">
        <v>4391</v>
      </c>
      <c r="E499" s="50">
        <v>29</v>
      </c>
      <c r="F499" s="539">
        <v>1789</v>
      </c>
    </row>
    <row r="500" spans="1:6">
      <c r="A500" s="536" t="str">
        <f t="shared" si="14"/>
        <v>ARP029/2024</v>
      </c>
      <c r="B500" s="537" t="str">
        <f t="shared" si="15"/>
        <v>029/2024</v>
      </c>
      <c r="C500" s="50">
        <v>2024</v>
      </c>
      <c r="D500" s="50" t="s">
        <v>4391</v>
      </c>
      <c r="E500" s="50">
        <v>29</v>
      </c>
      <c r="F500" s="539">
        <v>1721.9</v>
      </c>
    </row>
    <row r="501" spans="1:6">
      <c r="A501" s="536" t="str">
        <f t="shared" si="14"/>
        <v>ARP028/2024</v>
      </c>
      <c r="B501" s="537" t="str">
        <f t="shared" si="15"/>
        <v>028/2024</v>
      </c>
      <c r="C501" s="50">
        <v>2024</v>
      </c>
      <c r="D501" s="50" t="s">
        <v>4391</v>
      </c>
      <c r="E501" s="50">
        <v>28</v>
      </c>
      <c r="F501" s="539">
        <v>15738.04</v>
      </c>
    </row>
    <row r="502" spans="1:6">
      <c r="A502" s="536" t="str">
        <f t="shared" si="14"/>
        <v>ARP029/2024</v>
      </c>
      <c r="B502" s="537" t="str">
        <f t="shared" si="15"/>
        <v>029/2024</v>
      </c>
      <c r="C502" s="50">
        <v>2024</v>
      </c>
      <c r="D502" s="50" t="s">
        <v>4391</v>
      </c>
      <c r="E502" s="50">
        <v>29</v>
      </c>
      <c r="F502" s="539">
        <v>30400.02</v>
      </c>
    </row>
    <row r="503" spans="1:6">
      <c r="A503" s="536" t="str">
        <f t="shared" si="14"/>
        <v>ARP009/2024</v>
      </c>
      <c r="B503" s="537" t="str">
        <f t="shared" si="15"/>
        <v>009/2024</v>
      </c>
      <c r="C503" s="50">
        <v>2024</v>
      </c>
      <c r="D503" s="50" t="s">
        <v>4391</v>
      </c>
      <c r="E503" s="50">
        <v>9</v>
      </c>
      <c r="F503" s="539">
        <v>1382.22</v>
      </c>
    </row>
    <row r="504" spans="1:6">
      <c r="A504" s="536" t="str">
        <f t="shared" si="14"/>
        <v>ARP029/2024</v>
      </c>
      <c r="B504" s="537" t="str">
        <f t="shared" si="15"/>
        <v>029/2024</v>
      </c>
      <c r="C504" s="50">
        <v>2024</v>
      </c>
      <c r="D504" s="50" t="s">
        <v>4391</v>
      </c>
      <c r="E504" s="50">
        <v>29</v>
      </c>
      <c r="F504" s="539">
        <v>1558.97</v>
      </c>
    </row>
    <row r="505" spans="1:6">
      <c r="A505" s="536" t="str">
        <f t="shared" si="14"/>
        <v>ARP029/2024</v>
      </c>
      <c r="B505" s="537" t="str">
        <f t="shared" si="15"/>
        <v>029/2024</v>
      </c>
      <c r="C505" s="50">
        <v>2024</v>
      </c>
      <c r="D505" s="50" t="s">
        <v>4391</v>
      </c>
      <c r="E505" s="50">
        <v>29</v>
      </c>
      <c r="F505" s="539">
        <v>0</v>
      </c>
    </row>
    <row r="506" spans="1:6">
      <c r="A506" s="536" t="str">
        <f t="shared" si="14"/>
        <v>ARP029/2024</v>
      </c>
      <c r="B506" s="537" t="str">
        <f t="shared" si="15"/>
        <v>029/2024</v>
      </c>
      <c r="C506" s="50">
        <v>2024</v>
      </c>
      <c r="D506" s="50" t="s">
        <v>4391</v>
      </c>
      <c r="E506" s="50">
        <v>29</v>
      </c>
      <c r="F506" s="539">
        <v>5456.41</v>
      </c>
    </row>
    <row r="507" spans="1:6">
      <c r="A507" s="536" t="str">
        <f t="shared" si="14"/>
        <v>ARP031/2023</v>
      </c>
      <c r="B507" s="537" t="str">
        <f t="shared" si="15"/>
        <v>031/2023</v>
      </c>
      <c r="C507" s="50">
        <v>2024</v>
      </c>
      <c r="D507" s="50" t="s">
        <v>4390</v>
      </c>
      <c r="E507" s="50">
        <v>31</v>
      </c>
      <c r="F507" s="539">
        <v>3248.85</v>
      </c>
    </row>
    <row r="508" spans="1:6">
      <c r="A508" s="536" t="str">
        <f t="shared" si="14"/>
        <v>ARP009/2024</v>
      </c>
      <c r="B508" s="537" t="str">
        <f t="shared" si="15"/>
        <v>009/2024</v>
      </c>
      <c r="C508" s="50">
        <v>2024</v>
      </c>
      <c r="D508" s="50" t="s">
        <v>4391</v>
      </c>
      <c r="E508" s="50">
        <v>9</v>
      </c>
      <c r="F508" s="539">
        <v>3870.31</v>
      </c>
    </row>
    <row r="509" spans="1:6">
      <c r="A509" s="536" t="str">
        <f t="shared" si="14"/>
        <v>ARP031/2023</v>
      </c>
      <c r="B509" s="537" t="str">
        <f t="shared" si="15"/>
        <v>031/2023</v>
      </c>
      <c r="C509" s="50">
        <v>2024</v>
      </c>
      <c r="D509" s="50" t="s">
        <v>4390</v>
      </c>
      <c r="E509" s="50">
        <v>31</v>
      </c>
      <c r="F509" s="539">
        <v>362.6</v>
      </c>
    </row>
    <row r="510" spans="1:6">
      <c r="A510" s="536" t="str">
        <f t="shared" si="14"/>
        <v>ARP028/2024</v>
      </c>
      <c r="B510" s="537" t="str">
        <f t="shared" si="15"/>
        <v>028/2024</v>
      </c>
      <c r="C510" s="50">
        <v>2024</v>
      </c>
      <c r="D510" s="50" t="s">
        <v>4391</v>
      </c>
      <c r="E510" s="50">
        <v>28</v>
      </c>
      <c r="F510" s="539">
        <v>54121.52</v>
      </c>
    </row>
    <row r="511" spans="1:6">
      <c r="A511" s="536" t="str">
        <f t="shared" si="14"/>
        <v>ARP029/2024</v>
      </c>
      <c r="B511" s="537" t="str">
        <f t="shared" si="15"/>
        <v>029/2024</v>
      </c>
      <c r="C511" s="50">
        <v>2024</v>
      </c>
      <c r="D511" s="50" t="s">
        <v>4391</v>
      </c>
      <c r="E511" s="50">
        <v>29</v>
      </c>
      <c r="F511" s="539">
        <v>20266.68</v>
      </c>
    </row>
    <row r="512" spans="1:6">
      <c r="A512" s="536" t="str">
        <f t="shared" si="14"/>
        <v>ARP009/2023</v>
      </c>
      <c r="B512" s="537" t="str">
        <f t="shared" si="15"/>
        <v>009/2023</v>
      </c>
      <c r="C512" s="50">
        <v>2024</v>
      </c>
      <c r="D512" s="50" t="s">
        <v>4390</v>
      </c>
      <c r="E512" s="50">
        <v>9</v>
      </c>
      <c r="F512" s="539">
        <v>17603.400000000001</v>
      </c>
    </row>
    <row r="513" spans="1:6">
      <c r="A513" s="536" t="str">
        <f t="shared" si="14"/>
        <v>ARP009/2023</v>
      </c>
      <c r="B513" s="537" t="str">
        <f t="shared" si="15"/>
        <v>009/2023</v>
      </c>
      <c r="C513" s="50">
        <v>2024</v>
      </c>
      <c r="D513" s="50" t="s">
        <v>4390</v>
      </c>
      <c r="E513" s="50">
        <v>9</v>
      </c>
      <c r="F513" s="539">
        <v>0</v>
      </c>
    </row>
    <row r="514" spans="1:6">
      <c r="A514" s="536" t="str">
        <f t="shared" ref="A514:A577" si="16">_xlfn.CONCAT("ARP",B514)</f>
        <v>ARP009/2023</v>
      </c>
      <c r="B514" s="537" t="str">
        <f t="shared" ref="B514:B577" si="17">_xlfn.CONCAT(TEXT(E514,"000"),"/",D514)</f>
        <v>009/2023</v>
      </c>
      <c r="C514" s="50">
        <v>2024</v>
      </c>
      <c r="D514" s="50" t="s">
        <v>4390</v>
      </c>
      <c r="E514" s="50">
        <v>9</v>
      </c>
      <c r="F514" s="539">
        <v>0</v>
      </c>
    </row>
    <row r="515" spans="1:6">
      <c r="A515" s="536" t="str">
        <f t="shared" si="16"/>
        <v>ARP009/2023</v>
      </c>
      <c r="B515" s="537" t="str">
        <f t="shared" si="17"/>
        <v>009/2023</v>
      </c>
      <c r="C515" s="50">
        <v>2024</v>
      </c>
      <c r="D515" s="50" t="s">
        <v>4390</v>
      </c>
      <c r="E515" s="50">
        <v>9</v>
      </c>
      <c r="F515" s="539">
        <v>0</v>
      </c>
    </row>
    <row r="516" spans="1:6">
      <c r="A516" s="536" t="str">
        <f t="shared" si="16"/>
        <v>ARP009/2023</v>
      </c>
      <c r="B516" s="537" t="str">
        <f t="shared" si="17"/>
        <v>009/2023</v>
      </c>
      <c r="C516" s="50">
        <v>2024</v>
      </c>
      <c r="D516" s="50" t="s">
        <v>4390</v>
      </c>
      <c r="E516" s="50">
        <v>9</v>
      </c>
      <c r="F516" s="539">
        <v>0</v>
      </c>
    </row>
    <row r="517" spans="1:6">
      <c r="A517" s="536" t="str">
        <f t="shared" si="16"/>
        <v>ARP009/2023</v>
      </c>
      <c r="B517" s="537" t="str">
        <f t="shared" si="17"/>
        <v>009/2023</v>
      </c>
      <c r="C517" s="50">
        <v>2024</v>
      </c>
      <c r="D517" s="50" t="s">
        <v>4390</v>
      </c>
      <c r="E517" s="50">
        <v>9</v>
      </c>
      <c r="F517" s="539">
        <v>4534.95</v>
      </c>
    </row>
    <row r="518" spans="1:6">
      <c r="A518" s="536" t="str">
        <f t="shared" si="16"/>
        <v>ARP009/2023</v>
      </c>
      <c r="B518" s="537" t="str">
        <f t="shared" si="17"/>
        <v>009/2023</v>
      </c>
      <c r="C518" s="50">
        <v>2024</v>
      </c>
      <c r="D518" s="50" t="s">
        <v>4390</v>
      </c>
      <c r="E518" s="50">
        <v>9</v>
      </c>
      <c r="F518" s="539">
        <v>0</v>
      </c>
    </row>
    <row r="519" spans="1:6">
      <c r="A519" s="536" t="str">
        <f t="shared" si="16"/>
        <v>ARP009/2024</v>
      </c>
      <c r="B519" s="537" t="str">
        <f t="shared" si="17"/>
        <v>009/2024</v>
      </c>
      <c r="C519" s="50">
        <v>2024</v>
      </c>
      <c r="D519" s="50" t="s">
        <v>4391</v>
      </c>
      <c r="E519" s="50">
        <v>9</v>
      </c>
      <c r="F519" s="539">
        <v>1044.54</v>
      </c>
    </row>
    <row r="520" spans="1:6">
      <c r="A520" s="536" t="str">
        <f t="shared" si="16"/>
        <v>ARP029/2024</v>
      </c>
      <c r="B520" s="537" t="str">
        <f t="shared" si="17"/>
        <v>029/2024</v>
      </c>
      <c r="C520" s="50">
        <v>2024</v>
      </c>
      <c r="D520" s="50" t="s">
        <v>4391</v>
      </c>
      <c r="E520" s="50">
        <v>29</v>
      </c>
      <c r="F520" s="539">
        <v>6943.45</v>
      </c>
    </row>
    <row r="521" spans="1:6">
      <c r="A521" s="536" t="str">
        <f t="shared" si="16"/>
        <v>ARP028/2024</v>
      </c>
      <c r="B521" s="537" t="str">
        <f t="shared" si="17"/>
        <v>028/2024</v>
      </c>
      <c r="C521" s="50">
        <v>2024</v>
      </c>
      <c r="D521" s="50" t="s">
        <v>4391</v>
      </c>
      <c r="E521" s="50">
        <v>28</v>
      </c>
      <c r="F521" s="539">
        <v>24865.72</v>
      </c>
    </row>
    <row r="522" spans="1:6">
      <c r="A522" s="536" t="str">
        <f t="shared" si="16"/>
        <v>ARP029/2024</v>
      </c>
      <c r="B522" s="537" t="str">
        <f t="shared" si="17"/>
        <v>029/2024</v>
      </c>
      <c r="C522" s="50">
        <v>2024</v>
      </c>
      <c r="D522" s="50" t="s">
        <v>4391</v>
      </c>
      <c r="E522" s="50">
        <v>29</v>
      </c>
      <c r="F522" s="539">
        <v>2414.08</v>
      </c>
    </row>
    <row r="523" spans="1:6">
      <c r="A523" s="536" t="str">
        <f t="shared" si="16"/>
        <v>ARP028/2024</v>
      </c>
      <c r="B523" s="537" t="str">
        <f t="shared" si="17"/>
        <v>028/2024</v>
      </c>
      <c r="C523" s="50">
        <v>2024</v>
      </c>
      <c r="D523" s="50" t="s">
        <v>4391</v>
      </c>
      <c r="E523" s="50">
        <v>28</v>
      </c>
      <c r="F523" s="539">
        <v>7975.53</v>
      </c>
    </row>
    <row r="524" spans="1:6">
      <c r="A524" s="536" t="str">
        <f t="shared" si="16"/>
        <v>ARP009/2023</v>
      </c>
      <c r="B524" s="537" t="str">
        <f t="shared" si="17"/>
        <v>009/2023</v>
      </c>
      <c r="C524" s="50">
        <v>2024</v>
      </c>
      <c r="D524" s="50" t="s">
        <v>4390</v>
      </c>
      <c r="E524" s="50">
        <v>9</v>
      </c>
      <c r="F524" s="539">
        <v>0</v>
      </c>
    </row>
    <row r="525" spans="1:6">
      <c r="A525" s="536" t="str">
        <f t="shared" si="16"/>
        <v>ARP009/2023</v>
      </c>
      <c r="B525" s="537" t="str">
        <f t="shared" si="17"/>
        <v>009/2023</v>
      </c>
      <c r="C525" s="50">
        <v>2024</v>
      </c>
      <c r="D525" s="50" t="s">
        <v>4390</v>
      </c>
      <c r="E525" s="50">
        <v>9</v>
      </c>
      <c r="F525" s="539">
        <v>0</v>
      </c>
    </row>
    <row r="526" spans="1:6">
      <c r="A526" s="536" t="str">
        <f t="shared" si="16"/>
        <v>ARP009/2023</v>
      </c>
      <c r="B526" s="537" t="str">
        <f t="shared" si="17"/>
        <v>009/2023</v>
      </c>
      <c r="C526" s="50">
        <v>2024</v>
      </c>
      <c r="D526" s="50" t="s">
        <v>4390</v>
      </c>
      <c r="E526" s="50">
        <v>9</v>
      </c>
      <c r="F526" s="539">
        <v>0</v>
      </c>
    </row>
    <row r="527" spans="1:6">
      <c r="A527" s="536" t="str">
        <f t="shared" si="16"/>
        <v>ARP009/2023</v>
      </c>
      <c r="B527" s="537" t="str">
        <f t="shared" si="17"/>
        <v>009/2023</v>
      </c>
      <c r="C527" s="50">
        <v>2024</v>
      </c>
      <c r="D527" s="50" t="s">
        <v>4390</v>
      </c>
      <c r="E527" s="50">
        <v>9</v>
      </c>
      <c r="F527" s="539">
        <v>0</v>
      </c>
    </row>
    <row r="528" spans="1:6">
      <c r="A528" s="536" t="str">
        <f t="shared" si="16"/>
        <v>ARP009/2023</v>
      </c>
      <c r="B528" s="537" t="str">
        <f t="shared" si="17"/>
        <v>009/2023</v>
      </c>
      <c r="C528" s="50">
        <v>2024</v>
      </c>
      <c r="D528" s="50" t="s">
        <v>4390</v>
      </c>
      <c r="E528" s="50">
        <v>9</v>
      </c>
      <c r="F528" s="539">
        <v>0</v>
      </c>
    </row>
    <row r="529" spans="1:6">
      <c r="A529" s="536" t="str">
        <f t="shared" si="16"/>
        <v>ARP009/2023</v>
      </c>
      <c r="B529" s="537" t="str">
        <f t="shared" si="17"/>
        <v>009/2023</v>
      </c>
      <c r="C529" s="50">
        <v>2024</v>
      </c>
      <c r="D529" s="50" t="s">
        <v>4390</v>
      </c>
      <c r="E529" s="50">
        <v>9</v>
      </c>
      <c r="F529" s="539">
        <v>0</v>
      </c>
    </row>
    <row r="530" spans="1:6">
      <c r="A530" s="536" t="str">
        <f t="shared" si="16"/>
        <v>ARP009/2023</v>
      </c>
      <c r="B530" s="537" t="str">
        <f t="shared" si="17"/>
        <v>009/2023</v>
      </c>
      <c r="C530" s="50">
        <v>2024</v>
      </c>
      <c r="D530" s="50" t="s">
        <v>4390</v>
      </c>
      <c r="E530" s="50">
        <v>9</v>
      </c>
      <c r="F530" s="539">
        <v>0</v>
      </c>
    </row>
    <row r="531" spans="1:6">
      <c r="A531" s="536" t="str">
        <f t="shared" si="16"/>
        <v>ARP009/2023</v>
      </c>
      <c r="B531" s="537" t="str">
        <f t="shared" si="17"/>
        <v>009/2023</v>
      </c>
      <c r="C531" s="50">
        <v>2024</v>
      </c>
      <c r="D531" s="50" t="s">
        <v>4390</v>
      </c>
      <c r="E531" s="50">
        <v>9</v>
      </c>
      <c r="F531" s="539">
        <v>0</v>
      </c>
    </row>
    <row r="532" spans="1:6">
      <c r="A532" s="536" t="str">
        <f t="shared" si="16"/>
        <v>ARP029/2024</v>
      </c>
      <c r="B532" s="537" t="str">
        <f t="shared" si="17"/>
        <v>029/2024</v>
      </c>
      <c r="C532" s="50">
        <v>2024</v>
      </c>
      <c r="D532" s="50" t="s">
        <v>4391</v>
      </c>
      <c r="E532" s="50">
        <v>29</v>
      </c>
      <c r="F532" s="539">
        <v>7770.95</v>
      </c>
    </row>
    <row r="533" spans="1:6">
      <c r="A533" s="536" t="str">
        <f t="shared" si="16"/>
        <v>ARP029/2024</v>
      </c>
      <c r="B533" s="537" t="str">
        <f t="shared" si="17"/>
        <v>029/2024</v>
      </c>
      <c r="C533" s="50">
        <v>2024</v>
      </c>
      <c r="D533" s="50" t="s">
        <v>4391</v>
      </c>
      <c r="E533" s="50">
        <v>29</v>
      </c>
      <c r="F533" s="539">
        <v>15589.75</v>
      </c>
    </row>
    <row r="534" spans="1:6">
      <c r="A534" s="536" t="str">
        <f t="shared" si="16"/>
        <v>ARP012/2023</v>
      </c>
      <c r="B534" s="537" t="str">
        <f t="shared" si="17"/>
        <v>012/2023</v>
      </c>
      <c r="C534" s="50">
        <v>2024</v>
      </c>
      <c r="D534" s="50" t="s">
        <v>4390</v>
      </c>
      <c r="E534" s="50">
        <v>12</v>
      </c>
      <c r="F534" s="539">
        <v>2652</v>
      </c>
    </row>
    <row r="535" spans="1:6">
      <c r="A535" s="536" t="str">
        <f t="shared" si="16"/>
        <v>ARP012/2023</v>
      </c>
      <c r="B535" s="537" t="str">
        <f t="shared" si="17"/>
        <v>012/2023</v>
      </c>
      <c r="C535" s="50">
        <v>2024</v>
      </c>
      <c r="D535" s="50" t="s">
        <v>4390</v>
      </c>
      <c r="E535" s="50">
        <v>12</v>
      </c>
      <c r="F535" s="539">
        <v>221</v>
      </c>
    </row>
    <row r="536" spans="1:6">
      <c r="A536" s="536" t="str">
        <f t="shared" si="16"/>
        <v>ARP012/2023</v>
      </c>
      <c r="B536" s="537" t="str">
        <f t="shared" si="17"/>
        <v>012/2023</v>
      </c>
      <c r="C536" s="50">
        <v>2024</v>
      </c>
      <c r="D536" s="50" t="s">
        <v>4390</v>
      </c>
      <c r="E536" s="50">
        <v>12</v>
      </c>
      <c r="F536" s="539">
        <v>442</v>
      </c>
    </row>
    <row r="537" spans="1:6">
      <c r="A537" s="536" t="str">
        <f t="shared" si="16"/>
        <v>ARP012/2023</v>
      </c>
      <c r="B537" s="537" t="str">
        <f t="shared" si="17"/>
        <v>012/2023</v>
      </c>
      <c r="C537" s="50">
        <v>2024</v>
      </c>
      <c r="D537" s="50" t="s">
        <v>4390</v>
      </c>
      <c r="E537" s="50">
        <v>12</v>
      </c>
      <c r="F537" s="539">
        <v>1104.8800000000001</v>
      </c>
    </row>
    <row r="538" spans="1:6">
      <c r="A538" s="536" t="str">
        <f t="shared" si="16"/>
        <v>ARP012/2023</v>
      </c>
      <c r="B538" s="537" t="str">
        <f t="shared" si="17"/>
        <v>012/2023</v>
      </c>
      <c r="C538" s="50">
        <v>2024</v>
      </c>
      <c r="D538" s="50" t="s">
        <v>4390</v>
      </c>
      <c r="E538" s="50">
        <v>12</v>
      </c>
      <c r="F538" s="539">
        <v>2209.7600000000002</v>
      </c>
    </row>
    <row r="539" spans="1:6">
      <c r="A539" s="536" t="str">
        <f t="shared" si="16"/>
        <v>ARP012/2023</v>
      </c>
      <c r="B539" s="537" t="str">
        <f t="shared" si="17"/>
        <v>012/2023</v>
      </c>
      <c r="C539" s="50">
        <v>2024</v>
      </c>
      <c r="D539" s="50" t="s">
        <v>4390</v>
      </c>
      <c r="E539" s="50">
        <v>12</v>
      </c>
      <c r="F539" s="539">
        <v>11048.8</v>
      </c>
    </row>
    <row r="540" spans="1:6">
      <c r="A540" s="536" t="str">
        <f t="shared" si="16"/>
        <v>ARP029/2024</v>
      </c>
      <c r="B540" s="537" t="str">
        <f t="shared" si="17"/>
        <v>029/2024</v>
      </c>
      <c r="C540" s="50">
        <v>2024</v>
      </c>
      <c r="D540" s="50" t="s">
        <v>4391</v>
      </c>
      <c r="E540" s="50">
        <v>29</v>
      </c>
      <c r="F540" s="539">
        <v>2939.79</v>
      </c>
    </row>
    <row r="541" spans="1:6">
      <c r="A541" s="536" t="str">
        <f t="shared" si="16"/>
        <v>ARP029/2024</v>
      </c>
      <c r="B541" s="537" t="str">
        <f t="shared" si="17"/>
        <v>029/2024</v>
      </c>
      <c r="C541" s="50">
        <v>2024</v>
      </c>
      <c r="D541" s="50" t="s">
        <v>4391</v>
      </c>
      <c r="E541" s="50">
        <v>29</v>
      </c>
      <c r="F541" s="539">
        <v>49887.22</v>
      </c>
    </row>
    <row r="542" spans="1:6">
      <c r="A542" s="536" t="str">
        <f t="shared" si="16"/>
        <v>ARP031/2023</v>
      </c>
      <c r="B542" s="537" t="str">
        <f t="shared" si="17"/>
        <v>031/2023</v>
      </c>
      <c r="C542" s="50">
        <v>2024</v>
      </c>
      <c r="D542" s="50" t="s">
        <v>4390</v>
      </c>
      <c r="E542" s="50">
        <v>31</v>
      </c>
      <c r="F542" s="539">
        <v>12680.5</v>
      </c>
    </row>
    <row r="543" spans="1:6">
      <c r="A543" s="536" t="str">
        <f t="shared" si="16"/>
        <v>ARP029/2024</v>
      </c>
      <c r="B543" s="537" t="str">
        <f t="shared" si="17"/>
        <v>029/2024</v>
      </c>
      <c r="C543" s="50">
        <v>2024</v>
      </c>
      <c r="D543" s="50" t="s">
        <v>4391</v>
      </c>
      <c r="E543" s="50">
        <v>29</v>
      </c>
      <c r="F543" s="539">
        <v>47383.91</v>
      </c>
    </row>
    <row r="544" spans="1:6">
      <c r="A544" s="536" t="str">
        <f t="shared" si="16"/>
        <v>ARP028/2024</v>
      </c>
      <c r="B544" s="537" t="str">
        <f t="shared" si="17"/>
        <v>028/2024</v>
      </c>
      <c r="C544" s="50">
        <v>2024</v>
      </c>
      <c r="D544" s="50" t="s">
        <v>4391</v>
      </c>
      <c r="E544" s="50">
        <v>28</v>
      </c>
      <c r="F544" s="539">
        <v>66458.98</v>
      </c>
    </row>
    <row r="545" spans="1:6">
      <c r="A545" s="536" t="str">
        <f t="shared" si="16"/>
        <v>ARP029/2024</v>
      </c>
      <c r="B545" s="537" t="str">
        <f t="shared" si="17"/>
        <v>029/2024</v>
      </c>
      <c r="C545" s="50">
        <v>2024</v>
      </c>
      <c r="D545" s="50" t="s">
        <v>4391</v>
      </c>
      <c r="E545" s="50">
        <v>29</v>
      </c>
      <c r="F545" s="539">
        <v>13941.98</v>
      </c>
    </row>
    <row r="546" spans="1:6">
      <c r="A546" s="536" t="str">
        <f t="shared" si="16"/>
        <v>ARP028/2024</v>
      </c>
      <c r="B546" s="537" t="str">
        <f t="shared" si="17"/>
        <v>028/2024</v>
      </c>
      <c r="C546" s="50">
        <v>2024</v>
      </c>
      <c r="D546" s="50" t="s">
        <v>4391</v>
      </c>
      <c r="E546" s="50">
        <v>28</v>
      </c>
      <c r="F546" s="539">
        <v>65733.95</v>
      </c>
    </row>
    <row r="547" spans="1:6">
      <c r="A547" s="536" t="str">
        <f t="shared" si="16"/>
        <v>ARP028/2024</v>
      </c>
      <c r="B547" s="537" t="str">
        <f t="shared" si="17"/>
        <v>028/2024</v>
      </c>
      <c r="C547" s="50">
        <v>2024</v>
      </c>
      <c r="D547" s="50" t="s">
        <v>4391</v>
      </c>
      <c r="E547" s="50">
        <v>28</v>
      </c>
      <c r="F547" s="539">
        <v>9221.6299999999992</v>
      </c>
    </row>
    <row r="548" spans="1:6">
      <c r="A548" s="536" t="str">
        <f t="shared" si="16"/>
        <v>ARP029/2024</v>
      </c>
      <c r="B548" s="537" t="str">
        <f t="shared" si="17"/>
        <v>029/2024</v>
      </c>
      <c r="C548" s="50">
        <v>2024</v>
      </c>
      <c r="D548" s="50" t="s">
        <v>4391</v>
      </c>
      <c r="E548" s="50">
        <v>29</v>
      </c>
      <c r="F548" s="539">
        <v>62406.79</v>
      </c>
    </row>
    <row r="549" spans="1:6">
      <c r="A549" s="536" t="str">
        <f t="shared" si="16"/>
        <v>ARP028/2024</v>
      </c>
      <c r="B549" s="537" t="str">
        <f t="shared" si="17"/>
        <v>028/2024</v>
      </c>
      <c r="C549" s="50">
        <v>2024</v>
      </c>
      <c r="D549" s="50" t="s">
        <v>4391</v>
      </c>
      <c r="E549" s="50">
        <v>28</v>
      </c>
      <c r="F549" s="539">
        <v>16428.13</v>
      </c>
    </row>
    <row r="550" spans="1:6">
      <c r="A550" s="536" t="str">
        <f t="shared" si="16"/>
        <v>ARP029/2024</v>
      </c>
      <c r="B550" s="537" t="str">
        <f t="shared" si="17"/>
        <v>029/2024</v>
      </c>
      <c r="C550" s="50">
        <v>2024</v>
      </c>
      <c r="D550" s="50" t="s">
        <v>4391</v>
      </c>
      <c r="E550" s="50">
        <v>29</v>
      </c>
      <c r="F550" s="539">
        <v>4897.8500000000004</v>
      </c>
    </row>
    <row r="551" spans="1:6">
      <c r="A551" s="536" t="str">
        <f t="shared" si="16"/>
        <v>ARP028/2024</v>
      </c>
      <c r="B551" s="537" t="str">
        <f t="shared" si="17"/>
        <v>028/2024</v>
      </c>
      <c r="C551" s="50">
        <v>2024</v>
      </c>
      <c r="D551" s="50" t="s">
        <v>4391</v>
      </c>
      <c r="E551" s="50">
        <v>28</v>
      </c>
      <c r="F551" s="539">
        <v>42981.67</v>
      </c>
    </row>
    <row r="552" spans="1:6">
      <c r="A552" s="536" t="str">
        <f t="shared" si="16"/>
        <v>ARP029/2024</v>
      </c>
      <c r="B552" s="537" t="str">
        <f t="shared" si="17"/>
        <v>029/2024</v>
      </c>
      <c r="C552" s="50">
        <v>2024</v>
      </c>
      <c r="D552" s="50" t="s">
        <v>4391</v>
      </c>
      <c r="E552" s="50">
        <v>29</v>
      </c>
      <c r="F552" s="539">
        <v>5456.41</v>
      </c>
    </row>
    <row r="553" spans="1:6">
      <c r="A553" s="536" t="str">
        <f t="shared" si="16"/>
        <v>ARP028/2024</v>
      </c>
      <c r="B553" s="537" t="str">
        <f t="shared" si="17"/>
        <v>028/2024</v>
      </c>
      <c r="C553" s="50">
        <v>2024</v>
      </c>
      <c r="D553" s="50" t="s">
        <v>4391</v>
      </c>
      <c r="E553" s="50">
        <v>28</v>
      </c>
      <c r="F553" s="539">
        <v>55365.61</v>
      </c>
    </row>
    <row r="554" spans="1:6">
      <c r="A554" s="536" t="str">
        <f t="shared" si="16"/>
        <v>ARP029/2024</v>
      </c>
      <c r="B554" s="537" t="str">
        <f t="shared" si="17"/>
        <v>029/2024</v>
      </c>
      <c r="C554" s="50">
        <v>2024</v>
      </c>
      <c r="D554" s="50" t="s">
        <v>4391</v>
      </c>
      <c r="E554" s="50">
        <v>29</v>
      </c>
      <c r="F554" s="539">
        <v>7015.39</v>
      </c>
    </row>
    <row r="555" spans="1:6">
      <c r="A555" s="536" t="str">
        <f t="shared" si="16"/>
        <v>ARP029/2024</v>
      </c>
      <c r="B555" s="537" t="str">
        <f t="shared" si="17"/>
        <v>029/2024</v>
      </c>
      <c r="C555" s="50">
        <v>2024</v>
      </c>
      <c r="D555" s="50" t="s">
        <v>4391</v>
      </c>
      <c r="E555" s="50">
        <v>29</v>
      </c>
      <c r="F555" s="539">
        <v>8786.06</v>
      </c>
    </row>
    <row r="556" spans="1:6">
      <c r="A556" s="536" t="str">
        <f t="shared" si="16"/>
        <v>ARP029/2024</v>
      </c>
      <c r="B556" s="537" t="str">
        <f t="shared" si="17"/>
        <v>029/2024</v>
      </c>
      <c r="C556" s="50">
        <v>2024</v>
      </c>
      <c r="D556" s="50" t="s">
        <v>4391</v>
      </c>
      <c r="E556" s="50">
        <v>29</v>
      </c>
      <c r="F556" s="539">
        <v>17148.73</v>
      </c>
    </row>
    <row r="557" spans="1:6">
      <c r="A557" s="536" t="str">
        <f t="shared" si="16"/>
        <v>ARP009/2024</v>
      </c>
      <c r="B557" s="537" t="str">
        <f t="shared" si="17"/>
        <v>009/2024</v>
      </c>
      <c r="C557" s="50">
        <v>2024</v>
      </c>
      <c r="D557" s="50" t="s">
        <v>4391</v>
      </c>
      <c r="E557" s="50">
        <v>9</v>
      </c>
      <c r="F557" s="539">
        <v>2265.48</v>
      </c>
    </row>
    <row r="558" spans="1:6">
      <c r="A558" s="536" t="str">
        <f t="shared" si="16"/>
        <v>ARP029/2024</v>
      </c>
      <c r="B558" s="537" t="str">
        <f t="shared" si="17"/>
        <v>029/2024</v>
      </c>
      <c r="C558" s="50">
        <v>2024</v>
      </c>
      <c r="D558" s="50" t="s">
        <v>4391</v>
      </c>
      <c r="E558" s="50">
        <v>29</v>
      </c>
      <c r="F558" s="539">
        <v>228761.49</v>
      </c>
    </row>
    <row r="559" spans="1:6">
      <c r="A559" s="536" t="str">
        <f t="shared" si="16"/>
        <v>ARP028/2024</v>
      </c>
      <c r="B559" s="537" t="str">
        <f t="shared" si="17"/>
        <v>028/2024</v>
      </c>
      <c r="C559" s="50">
        <v>2024</v>
      </c>
      <c r="D559" s="50" t="s">
        <v>4391</v>
      </c>
      <c r="E559" s="50">
        <v>28</v>
      </c>
      <c r="F559" s="539">
        <v>0</v>
      </c>
    </row>
    <row r="560" spans="1:6">
      <c r="A560" s="536" t="str">
        <f t="shared" si="16"/>
        <v>ARP029/2024</v>
      </c>
      <c r="B560" s="537" t="str">
        <f t="shared" si="17"/>
        <v>029/2024</v>
      </c>
      <c r="C560" s="50">
        <v>2024</v>
      </c>
      <c r="D560" s="50" t="s">
        <v>4391</v>
      </c>
      <c r="E560" s="50">
        <v>29</v>
      </c>
      <c r="F560" s="539">
        <v>1884.9</v>
      </c>
    </row>
    <row r="561" spans="1:6">
      <c r="A561" s="536" t="str">
        <f t="shared" si="16"/>
        <v>ARP038/2024</v>
      </c>
      <c r="B561" s="537" t="str">
        <f t="shared" si="17"/>
        <v>038/2024</v>
      </c>
      <c r="C561" s="50">
        <v>2024</v>
      </c>
      <c r="D561" s="50" t="s">
        <v>4391</v>
      </c>
      <c r="E561" s="50">
        <v>38</v>
      </c>
      <c r="F561" s="539">
        <v>730834</v>
      </c>
    </row>
    <row r="562" spans="1:6">
      <c r="A562" s="536" t="str">
        <f t="shared" si="16"/>
        <v>ARP038/2024</v>
      </c>
      <c r="B562" s="537" t="str">
        <f t="shared" si="17"/>
        <v>038/2024</v>
      </c>
      <c r="C562" s="50">
        <v>2024</v>
      </c>
      <c r="D562" s="50" t="s">
        <v>4391</v>
      </c>
      <c r="E562" s="50">
        <v>38</v>
      </c>
      <c r="F562" s="539">
        <v>266368</v>
      </c>
    </row>
    <row r="563" spans="1:6">
      <c r="A563" s="536" t="str">
        <f t="shared" si="16"/>
        <v>ARP038/2024</v>
      </c>
      <c r="B563" s="537" t="str">
        <f t="shared" si="17"/>
        <v>038/2024</v>
      </c>
      <c r="C563" s="50">
        <v>2024</v>
      </c>
      <c r="D563" s="50" t="s">
        <v>4391</v>
      </c>
      <c r="E563" s="50">
        <v>38</v>
      </c>
      <c r="F563" s="539">
        <v>86011</v>
      </c>
    </row>
    <row r="564" spans="1:6">
      <c r="A564" s="536" t="str">
        <f t="shared" si="16"/>
        <v>ARP038/2024</v>
      </c>
      <c r="B564" s="537" t="str">
        <f t="shared" si="17"/>
        <v>038/2024</v>
      </c>
      <c r="C564" s="50">
        <v>2024</v>
      </c>
      <c r="D564" s="50" t="s">
        <v>4391</v>
      </c>
      <c r="E564" s="50">
        <v>38</v>
      </c>
      <c r="F564" s="539">
        <v>686677</v>
      </c>
    </row>
    <row r="565" spans="1:6">
      <c r="A565" s="536" t="str">
        <f t="shared" si="16"/>
        <v>ARP009/2024</v>
      </c>
      <c r="B565" s="537" t="str">
        <f t="shared" si="17"/>
        <v>009/2024</v>
      </c>
      <c r="C565" s="50">
        <v>2024</v>
      </c>
      <c r="D565" s="50" t="s">
        <v>4391</v>
      </c>
      <c r="E565" s="50">
        <v>9</v>
      </c>
      <c r="F565" s="539">
        <v>2571.66</v>
      </c>
    </row>
    <row r="566" spans="1:6">
      <c r="A566" s="536" t="str">
        <f t="shared" si="16"/>
        <v>ARP028/2024</v>
      </c>
      <c r="B566" s="537" t="str">
        <f t="shared" si="17"/>
        <v>028/2024</v>
      </c>
      <c r="C566" s="50">
        <v>2024</v>
      </c>
      <c r="D566" s="50" t="s">
        <v>4391</v>
      </c>
      <c r="E566" s="50">
        <v>28</v>
      </c>
      <c r="F566" s="539">
        <v>16780.02</v>
      </c>
    </row>
    <row r="567" spans="1:6">
      <c r="A567" s="536" t="str">
        <f t="shared" si="16"/>
        <v>ARP028/2024</v>
      </c>
      <c r="B567" s="537" t="str">
        <f t="shared" si="17"/>
        <v>028/2024</v>
      </c>
      <c r="C567" s="50">
        <v>2024</v>
      </c>
      <c r="D567" s="50" t="s">
        <v>4391</v>
      </c>
      <c r="E567" s="50">
        <v>28</v>
      </c>
      <c r="F567" s="539">
        <v>0</v>
      </c>
    </row>
    <row r="568" spans="1:6">
      <c r="A568" s="536" t="str">
        <f t="shared" si="16"/>
        <v>ARP028/2024</v>
      </c>
      <c r="B568" s="537" t="str">
        <f t="shared" si="17"/>
        <v>028/2024</v>
      </c>
      <c r="C568" s="50">
        <v>2024</v>
      </c>
      <c r="D568" s="50" t="s">
        <v>4391</v>
      </c>
      <c r="E568" s="50">
        <v>28</v>
      </c>
      <c r="F568" s="539">
        <v>0</v>
      </c>
    </row>
    <row r="569" spans="1:6">
      <c r="A569" s="536" t="str">
        <f t="shared" si="16"/>
        <v>ARP034/2024</v>
      </c>
      <c r="B569" s="537" t="str">
        <f t="shared" si="17"/>
        <v>034/2024</v>
      </c>
      <c r="C569" s="50">
        <v>2024</v>
      </c>
      <c r="D569" s="50" t="s">
        <v>4391</v>
      </c>
      <c r="E569" s="50">
        <v>34</v>
      </c>
      <c r="F569" s="539">
        <v>4339.8100000000004</v>
      </c>
    </row>
    <row r="570" spans="1:6">
      <c r="A570" s="536" t="str">
        <f t="shared" si="16"/>
        <v>ARP029/2024</v>
      </c>
      <c r="B570" s="537" t="str">
        <f t="shared" si="17"/>
        <v>029/2024</v>
      </c>
      <c r="C570" s="50">
        <v>2024</v>
      </c>
      <c r="D570" s="50" t="s">
        <v>4391</v>
      </c>
      <c r="E570" s="50">
        <v>29</v>
      </c>
      <c r="F570" s="539">
        <v>1521.27</v>
      </c>
    </row>
    <row r="571" spans="1:6">
      <c r="A571" s="536" t="str">
        <f t="shared" si="16"/>
        <v>ARP029/2024</v>
      </c>
      <c r="B571" s="537" t="str">
        <f t="shared" si="17"/>
        <v>029/2024</v>
      </c>
      <c r="C571" s="50">
        <v>2024</v>
      </c>
      <c r="D571" s="50" t="s">
        <v>4391</v>
      </c>
      <c r="E571" s="50">
        <v>29</v>
      </c>
      <c r="F571" s="539">
        <v>26502.58</v>
      </c>
    </row>
    <row r="572" spans="1:6">
      <c r="A572" s="536" t="str">
        <f t="shared" si="16"/>
        <v>ARP037/2024</v>
      </c>
      <c r="B572" s="537" t="str">
        <f t="shared" si="17"/>
        <v>037/2024</v>
      </c>
      <c r="C572" s="50">
        <v>2024</v>
      </c>
      <c r="D572" s="50" t="s">
        <v>4391</v>
      </c>
      <c r="E572" s="50">
        <v>37</v>
      </c>
      <c r="F572" s="539">
        <v>33749.54</v>
      </c>
    </row>
    <row r="573" spans="1:6">
      <c r="A573" s="536" t="str">
        <f t="shared" si="16"/>
        <v>ARP028/2024</v>
      </c>
      <c r="B573" s="537" t="str">
        <f t="shared" si="17"/>
        <v>028/2024</v>
      </c>
      <c r="C573" s="50">
        <v>2024</v>
      </c>
      <c r="D573" s="50" t="s">
        <v>4391</v>
      </c>
      <c r="E573" s="50">
        <v>28</v>
      </c>
      <c r="F573" s="539">
        <v>21656.47</v>
      </c>
    </row>
    <row r="574" spans="1:6">
      <c r="A574" s="536" t="str">
        <f t="shared" si="16"/>
        <v>ARP035/2024</v>
      </c>
      <c r="B574" s="537" t="str">
        <f t="shared" si="17"/>
        <v>035/2024</v>
      </c>
      <c r="C574" s="50">
        <v>2024</v>
      </c>
      <c r="D574" s="50" t="s">
        <v>4391</v>
      </c>
      <c r="E574" s="50">
        <v>35</v>
      </c>
      <c r="F574" s="539">
        <v>598.5</v>
      </c>
    </row>
    <row r="575" spans="1:6">
      <c r="A575" s="536" t="str">
        <f t="shared" si="16"/>
        <v>ARP030/2024</v>
      </c>
      <c r="B575" s="537" t="str">
        <f t="shared" si="17"/>
        <v>030/2024</v>
      </c>
      <c r="C575" s="50">
        <v>2024</v>
      </c>
      <c r="D575" s="50" t="s">
        <v>4391</v>
      </c>
      <c r="E575" s="50">
        <v>30</v>
      </c>
      <c r="F575" s="539">
        <v>9300</v>
      </c>
    </row>
    <row r="576" spans="1:6">
      <c r="A576" s="536" t="str">
        <f t="shared" si="16"/>
        <v>ARP034/2024</v>
      </c>
      <c r="B576" s="537" t="str">
        <f t="shared" si="17"/>
        <v>034/2024</v>
      </c>
      <c r="C576" s="50">
        <v>2024</v>
      </c>
      <c r="D576" s="50" t="s">
        <v>4391</v>
      </c>
      <c r="E576" s="50">
        <v>34</v>
      </c>
      <c r="F576" s="539">
        <v>9307</v>
      </c>
    </row>
    <row r="577" spans="1:6">
      <c r="A577" s="536" t="str">
        <f t="shared" si="16"/>
        <v>ARP029/2024</v>
      </c>
      <c r="B577" s="537" t="str">
        <f t="shared" si="17"/>
        <v>029/2024</v>
      </c>
      <c r="C577" s="50">
        <v>2024</v>
      </c>
      <c r="D577" s="50" t="s">
        <v>4391</v>
      </c>
      <c r="E577" s="50">
        <v>29</v>
      </c>
      <c r="F577" s="539">
        <v>14810.27</v>
      </c>
    </row>
    <row r="578" spans="1:6">
      <c r="A578" s="536" t="str">
        <f t="shared" ref="A578:A641" si="18">_xlfn.CONCAT("ARP",B578)</f>
        <v>ARP022/2024</v>
      </c>
      <c r="B578" s="537" t="str">
        <f t="shared" ref="B578:B641" si="19">_xlfn.CONCAT(TEXT(E578,"000"),"/",D578)</f>
        <v>022/2024</v>
      </c>
      <c r="C578" s="50">
        <v>2024</v>
      </c>
      <c r="D578" s="50" t="s">
        <v>4391</v>
      </c>
      <c r="E578" s="50">
        <v>22</v>
      </c>
      <c r="F578" s="539">
        <v>200</v>
      </c>
    </row>
    <row r="579" spans="1:6">
      <c r="A579" s="536" t="str">
        <f t="shared" si="18"/>
        <v>ARP022/2024</v>
      </c>
      <c r="B579" s="537" t="str">
        <f t="shared" si="19"/>
        <v>022/2024</v>
      </c>
      <c r="C579" s="50">
        <v>2024</v>
      </c>
      <c r="D579" s="50" t="s">
        <v>4391</v>
      </c>
      <c r="E579" s="50">
        <v>22</v>
      </c>
      <c r="F579" s="539">
        <v>235</v>
      </c>
    </row>
    <row r="580" spans="1:6">
      <c r="A580" s="536" t="str">
        <f t="shared" si="18"/>
        <v>ARP009/2024</v>
      </c>
      <c r="B580" s="537" t="str">
        <f t="shared" si="19"/>
        <v>009/2024</v>
      </c>
      <c r="C580" s="50">
        <v>2024</v>
      </c>
      <c r="D580" s="50" t="s">
        <v>4391</v>
      </c>
      <c r="E580" s="50">
        <v>9</v>
      </c>
      <c r="F580" s="539">
        <v>12470.22</v>
      </c>
    </row>
    <row r="581" spans="1:6">
      <c r="A581" s="536" t="str">
        <f t="shared" si="18"/>
        <v>ARP009/2024</v>
      </c>
      <c r="B581" s="537" t="str">
        <f t="shared" si="19"/>
        <v>009/2024</v>
      </c>
      <c r="C581" s="50">
        <v>2024</v>
      </c>
      <c r="D581" s="50" t="s">
        <v>4391</v>
      </c>
      <c r="E581" s="50">
        <v>9</v>
      </c>
      <c r="F581" s="539">
        <v>1349.46</v>
      </c>
    </row>
    <row r="582" spans="1:6">
      <c r="A582" s="536" t="str">
        <f t="shared" si="18"/>
        <v>ARP028/2024</v>
      </c>
      <c r="B582" s="537" t="str">
        <f t="shared" si="19"/>
        <v>028/2024</v>
      </c>
      <c r="C582" s="50">
        <v>2024</v>
      </c>
      <c r="D582" s="50" t="s">
        <v>4391</v>
      </c>
      <c r="E582" s="50">
        <v>28</v>
      </c>
      <c r="F582" s="539">
        <v>0</v>
      </c>
    </row>
    <row r="583" spans="1:6">
      <c r="A583" s="536" t="str">
        <f t="shared" si="18"/>
        <v>ARP028/2024</v>
      </c>
      <c r="B583" s="537" t="str">
        <f t="shared" si="19"/>
        <v>028/2024</v>
      </c>
      <c r="C583" s="50">
        <v>2024</v>
      </c>
      <c r="D583" s="50" t="s">
        <v>4391</v>
      </c>
      <c r="E583" s="50">
        <v>28</v>
      </c>
      <c r="F583" s="539">
        <v>0</v>
      </c>
    </row>
    <row r="584" spans="1:6">
      <c r="A584" s="536" t="str">
        <f t="shared" si="18"/>
        <v>ARP028/2024</v>
      </c>
      <c r="B584" s="537" t="str">
        <f t="shared" si="19"/>
        <v>028/2024</v>
      </c>
      <c r="C584" s="50">
        <v>2024</v>
      </c>
      <c r="D584" s="50" t="s">
        <v>4391</v>
      </c>
      <c r="E584" s="50">
        <v>28</v>
      </c>
      <c r="F584" s="539">
        <v>3084.07</v>
      </c>
    </row>
    <row r="585" spans="1:6">
      <c r="A585" s="536" t="str">
        <f t="shared" si="18"/>
        <v>ARP029/2024</v>
      </c>
      <c r="B585" s="537" t="str">
        <f t="shared" si="19"/>
        <v>029/2024</v>
      </c>
      <c r="C585" s="50">
        <v>2024</v>
      </c>
      <c r="D585" s="50" t="s">
        <v>4391</v>
      </c>
      <c r="E585" s="50">
        <v>29</v>
      </c>
      <c r="F585" s="539">
        <v>1656.94</v>
      </c>
    </row>
    <row r="586" spans="1:6">
      <c r="A586" s="536" t="str">
        <f t="shared" si="18"/>
        <v>ARP028/2024</v>
      </c>
      <c r="B586" s="537" t="str">
        <f t="shared" si="19"/>
        <v>028/2024</v>
      </c>
      <c r="C586" s="50">
        <v>2024</v>
      </c>
      <c r="D586" s="50" t="s">
        <v>4391</v>
      </c>
      <c r="E586" s="50">
        <v>28</v>
      </c>
      <c r="F586" s="539">
        <v>22781.65</v>
      </c>
    </row>
    <row r="587" spans="1:6">
      <c r="A587" s="536" t="str">
        <f t="shared" si="18"/>
        <v>ARP009/2024</v>
      </c>
      <c r="B587" s="537" t="str">
        <f t="shared" si="19"/>
        <v>009/2024</v>
      </c>
      <c r="C587" s="50">
        <v>2024</v>
      </c>
      <c r="D587" s="50" t="s">
        <v>4391</v>
      </c>
      <c r="E587" s="50">
        <v>9</v>
      </c>
      <c r="F587" s="539">
        <v>14487.46</v>
      </c>
    </row>
    <row r="588" spans="1:6">
      <c r="A588" s="536" t="str">
        <f t="shared" si="18"/>
        <v>ARP029/2024</v>
      </c>
      <c r="B588" s="537" t="str">
        <f t="shared" si="19"/>
        <v>029/2024</v>
      </c>
      <c r="C588" s="50">
        <v>2024</v>
      </c>
      <c r="D588" s="50" t="s">
        <v>4391</v>
      </c>
      <c r="E588" s="50">
        <v>29</v>
      </c>
      <c r="F588" s="539">
        <v>43020.99</v>
      </c>
    </row>
    <row r="589" spans="1:6">
      <c r="A589" s="536" t="str">
        <f t="shared" si="18"/>
        <v>ARP031/2023</v>
      </c>
      <c r="B589" s="537" t="str">
        <f t="shared" si="19"/>
        <v>031/2023</v>
      </c>
      <c r="C589" s="50">
        <v>2024</v>
      </c>
      <c r="D589" s="50" t="s">
        <v>4390</v>
      </c>
      <c r="E589" s="50">
        <v>31</v>
      </c>
      <c r="F589" s="539">
        <v>3220</v>
      </c>
    </row>
    <row r="590" spans="1:6">
      <c r="A590" s="536" t="str">
        <f t="shared" si="18"/>
        <v>ARP028/2024</v>
      </c>
      <c r="B590" s="537" t="str">
        <f t="shared" si="19"/>
        <v>028/2024</v>
      </c>
      <c r="C590" s="50">
        <v>2024</v>
      </c>
      <c r="D590" s="50" t="s">
        <v>4391</v>
      </c>
      <c r="E590" s="50">
        <v>28</v>
      </c>
      <c r="F590" s="539">
        <v>21877.78</v>
      </c>
    </row>
    <row r="591" spans="1:6">
      <c r="A591" s="536" t="str">
        <f t="shared" si="18"/>
        <v>ARP029/2024</v>
      </c>
      <c r="B591" s="537" t="str">
        <f t="shared" si="19"/>
        <v>029/2024</v>
      </c>
      <c r="C591" s="50">
        <v>2024</v>
      </c>
      <c r="D591" s="50" t="s">
        <v>4391</v>
      </c>
      <c r="E591" s="50">
        <v>29</v>
      </c>
      <c r="F591" s="539">
        <v>19487.2</v>
      </c>
    </row>
    <row r="592" spans="1:6">
      <c r="A592" s="536" t="str">
        <f t="shared" si="18"/>
        <v>ARP028/2024</v>
      </c>
      <c r="B592" s="537" t="str">
        <f t="shared" si="19"/>
        <v>028/2024</v>
      </c>
      <c r="C592" s="50">
        <v>2024</v>
      </c>
      <c r="D592" s="50" t="s">
        <v>4391</v>
      </c>
      <c r="E592" s="50">
        <v>28</v>
      </c>
      <c r="F592" s="539">
        <v>1161.6600000000001</v>
      </c>
    </row>
    <row r="593" spans="1:6">
      <c r="A593" s="536" t="str">
        <f t="shared" si="18"/>
        <v>ARP028/2024</v>
      </c>
      <c r="B593" s="537" t="str">
        <f t="shared" si="19"/>
        <v>028/2024</v>
      </c>
      <c r="C593" s="50">
        <v>2024</v>
      </c>
      <c r="D593" s="50" t="s">
        <v>4391</v>
      </c>
      <c r="E593" s="50">
        <v>28</v>
      </c>
      <c r="F593" s="539">
        <v>6105.27</v>
      </c>
    </row>
    <row r="594" spans="1:6">
      <c r="A594" s="536" t="str">
        <f t="shared" si="18"/>
        <v>ARP029/2024</v>
      </c>
      <c r="B594" s="537" t="str">
        <f t="shared" si="19"/>
        <v>029/2024</v>
      </c>
      <c r="C594" s="50">
        <v>2024</v>
      </c>
      <c r="D594" s="50" t="s">
        <v>4391</v>
      </c>
      <c r="E594" s="50">
        <v>29</v>
      </c>
      <c r="F594" s="539">
        <v>3117.95</v>
      </c>
    </row>
    <row r="595" spans="1:6">
      <c r="A595" s="536" t="str">
        <f t="shared" si="18"/>
        <v>ARP028/2024</v>
      </c>
      <c r="B595" s="537" t="str">
        <f t="shared" si="19"/>
        <v>028/2024</v>
      </c>
      <c r="C595" s="50">
        <v>2024</v>
      </c>
      <c r="D595" s="50" t="s">
        <v>4391</v>
      </c>
      <c r="E595" s="50">
        <v>28</v>
      </c>
      <c r="F595" s="539">
        <v>5200.63</v>
      </c>
    </row>
    <row r="596" spans="1:6">
      <c r="A596" s="536" t="str">
        <f t="shared" si="18"/>
        <v>ARP029/2024</v>
      </c>
      <c r="B596" s="537" t="str">
        <f t="shared" si="19"/>
        <v>029/2024</v>
      </c>
      <c r="C596" s="50">
        <v>2024</v>
      </c>
      <c r="D596" s="50" t="s">
        <v>4391</v>
      </c>
      <c r="E596" s="50">
        <v>29</v>
      </c>
      <c r="F596" s="539">
        <v>0</v>
      </c>
    </row>
    <row r="597" spans="1:6">
      <c r="A597" s="536" t="str">
        <f t="shared" si="18"/>
        <v>ARP028/2024</v>
      </c>
      <c r="B597" s="537" t="str">
        <f t="shared" si="19"/>
        <v>028/2024</v>
      </c>
      <c r="C597" s="50">
        <v>2024</v>
      </c>
      <c r="D597" s="50" t="s">
        <v>4391</v>
      </c>
      <c r="E597" s="50">
        <v>28</v>
      </c>
      <c r="F597" s="539">
        <v>31851.51</v>
      </c>
    </row>
    <row r="598" spans="1:6">
      <c r="A598" s="536" t="str">
        <f t="shared" si="18"/>
        <v>ARP028/2024</v>
      </c>
      <c r="B598" s="537" t="str">
        <f t="shared" si="19"/>
        <v>028/2024</v>
      </c>
      <c r="C598" s="50">
        <v>2024</v>
      </c>
      <c r="D598" s="50" t="s">
        <v>4391</v>
      </c>
      <c r="E598" s="50">
        <v>28</v>
      </c>
      <c r="F598" s="539">
        <v>11104.57</v>
      </c>
    </row>
    <row r="599" spans="1:6">
      <c r="A599" s="536" t="str">
        <f t="shared" si="18"/>
        <v>ARP029/2024</v>
      </c>
      <c r="B599" s="537" t="str">
        <f t="shared" si="19"/>
        <v>029/2024</v>
      </c>
      <c r="C599" s="50">
        <v>2024</v>
      </c>
      <c r="D599" s="50" t="s">
        <v>4391</v>
      </c>
      <c r="E599" s="50">
        <v>29</v>
      </c>
      <c r="F599" s="539">
        <v>4676.93</v>
      </c>
    </row>
    <row r="600" spans="1:6">
      <c r="A600" s="536" t="str">
        <f t="shared" si="18"/>
        <v>ARP028/2024</v>
      </c>
      <c r="B600" s="537" t="str">
        <f t="shared" si="19"/>
        <v>028/2024</v>
      </c>
      <c r="C600" s="50">
        <v>2024</v>
      </c>
      <c r="D600" s="50" t="s">
        <v>4391</v>
      </c>
      <c r="E600" s="50">
        <v>28</v>
      </c>
      <c r="F600" s="539">
        <v>18363.919999999998</v>
      </c>
    </row>
    <row r="601" spans="1:6">
      <c r="A601" s="536" t="str">
        <f t="shared" si="18"/>
        <v>ARP028/2024</v>
      </c>
      <c r="B601" s="537" t="str">
        <f t="shared" si="19"/>
        <v>028/2024</v>
      </c>
      <c r="C601" s="50">
        <v>2024</v>
      </c>
      <c r="D601" s="50" t="s">
        <v>4391</v>
      </c>
      <c r="E601" s="50">
        <v>28</v>
      </c>
      <c r="F601" s="539">
        <v>8862.41</v>
      </c>
    </row>
    <row r="602" spans="1:6">
      <c r="A602" s="536" t="str">
        <f t="shared" si="18"/>
        <v>ARP028/2024</v>
      </c>
      <c r="B602" s="537" t="str">
        <f t="shared" si="19"/>
        <v>028/2024</v>
      </c>
      <c r="C602" s="50">
        <v>2024</v>
      </c>
      <c r="D602" s="50" t="s">
        <v>4391</v>
      </c>
      <c r="E602" s="50">
        <v>28</v>
      </c>
      <c r="F602" s="539">
        <v>64426.34</v>
      </c>
    </row>
    <row r="603" spans="1:6">
      <c r="A603" s="536" t="str">
        <f t="shared" si="18"/>
        <v>ARP029/2024</v>
      </c>
      <c r="B603" s="537" t="str">
        <f t="shared" si="19"/>
        <v>029/2024</v>
      </c>
      <c r="C603" s="50">
        <v>2024</v>
      </c>
      <c r="D603" s="50" t="s">
        <v>4391</v>
      </c>
      <c r="E603" s="50">
        <v>29</v>
      </c>
      <c r="F603" s="539">
        <v>5174.2</v>
      </c>
    </row>
    <row r="604" spans="1:6">
      <c r="A604" s="536" t="str">
        <f t="shared" si="18"/>
        <v>ARP028/2024</v>
      </c>
      <c r="B604" s="537" t="str">
        <f t="shared" si="19"/>
        <v>028/2024</v>
      </c>
      <c r="C604" s="50">
        <v>2024</v>
      </c>
      <c r="D604" s="50" t="s">
        <v>4391</v>
      </c>
      <c r="E604" s="50">
        <v>28</v>
      </c>
      <c r="F604" s="539">
        <v>0</v>
      </c>
    </row>
    <row r="605" spans="1:6">
      <c r="A605" s="536" t="str">
        <f t="shared" si="18"/>
        <v>ARP022/2024</v>
      </c>
      <c r="B605" s="537" t="str">
        <f t="shared" si="19"/>
        <v>022/2024</v>
      </c>
      <c r="C605" s="50">
        <v>2024</v>
      </c>
      <c r="D605" s="50" t="s">
        <v>4391</v>
      </c>
      <c r="E605" s="50">
        <v>22</v>
      </c>
      <c r="F605" s="539">
        <v>550</v>
      </c>
    </row>
    <row r="606" spans="1:6">
      <c r="A606" s="536" t="str">
        <f t="shared" si="18"/>
        <v>ARP022/2024</v>
      </c>
      <c r="B606" s="537" t="str">
        <f t="shared" si="19"/>
        <v>022/2024</v>
      </c>
      <c r="C606" s="50">
        <v>2024</v>
      </c>
      <c r="D606" s="50" t="s">
        <v>4391</v>
      </c>
      <c r="E606" s="50">
        <v>22</v>
      </c>
      <c r="F606" s="539">
        <v>470</v>
      </c>
    </row>
    <row r="607" spans="1:6">
      <c r="A607" s="536" t="str">
        <f t="shared" si="18"/>
        <v>ARP029/2024</v>
      </c>
      <c r="B607" s="537" t="str">
        <f t="shared" si="19"/>
        <v>029/2024</v>
      </c>
      <c r="C607" s="50">
        <v>2024</v>
      </c>
      <c r="D607" s="50" t="s">
        <v>4391</v>
      </c>
      <c r="E607" s="50">
        <v>29</v>
      </c>
      <c r="F607" s="539">
        <v>5456.42</v>
      </c>
    </row>
    <row r="608" spans="1:6">
      <c r="A608" s="536" t="str">
        <f t="shared" si="18"/>
        <v>ARP029/2024</v>
      </c>
      <c r="B608" s="537" t="str">
        <f t="shared" si="19"/>
        <v>029/2024</v>
      </c>
      <c r="C608" s="50">
        <v>2024</v>
      </c>
      <c r="D608" s="50" t="s">
        <v>4391</v>
      </c>
      <c r="E608" s="50">
        <v>29</v>
      </c>
      <c r="F608" s="539">
        <v>8220.2000000000007</v>
      </c>
    </row>
    <row r="609" spans="1:6">
      <c r="A609" s="536" t="str">
        <f t="shared" si="18"/>
        <v>ARP029/2024</v>
      </c>
      <c r="B609" s="537" t="str">
        <f t="shared" si="19"/>
        <v>029/2024</v>
      </c>
      <c r="C609" s="50">
        <v>2024</v>
      </c>
      <c r="D609" s="50" t="s">
        <v>4391</v>
      </c>
      <c r="E609" s="50">
        <v>29</v>
      </c>
      <c r="F609" s="539">
        <v>3117.93</v>
      </c>
    </row>
    <row r="610" spans="1:6">
      <c r="A610" s="536" t="str">
        <f t="shared" si="18"/>
        <v>ARP022/2024</v>
      </c>
      <c r="B610" s="537" t="str">
        <f t="shared" si="19"/>
        <v>022/2024</v>
      </c>
      <c r="C610" s="50">
        <v>2024</v>
      </c>
      <c r="D610" s="50" t="s">
        <v>4391</v>
      </c>
      <c r="E610" s="50">
        <v>22</v>
      </c>
      <c r="F610" s="539">
        <v>470</v>
      </c>
    </row>
    <row r="611" spans="1:6">
      <c r="A611" s="536" t="str">
        <f t="shared" si="18"/>
        <v>ARP028/2024</v>
      </c>
      <c r="B611" s="537" t="str">
        <f t="shared" si="19"/>
        <v>028/2024</v>
      </c>
      <c r="C611" s="50">
        <v>2024</v>
      </c>
      <c r="D611" s="50" t="s">
        <v>4391</v>
      </c>
      <c r="E611" s="50">
        <v>28</v>
      </c>
      <c r="F611" s="539">
        <v>32137.05</v>
      </c>
    </row>
    <row r="612" spans="1:6">
      <c r="A612" s="536" t="str">
        <f t="shared" si="18"/>
        <v>ARP037/2024</v>
      </c>
      <c r="B612" s="537" t="str">
        <f t="shared" si="19"/>
        <v>037/2024</v>
      </c>
      <c r="C612" s="50">
        <v>2024</v>
      </c>
      <c r="D612" s="50" t="s">
        <v>4391</v>
      </c>
      <c r="E612" s="50">
        <v>37</v>
      </c>
      <c r="F612" s="539">
        <v>9800</v>
      </c>
    </row>
    <row r="613" spans="1:6">
      <c r="A613" s="536" t="str">
        <f t="shared" si="18"/>
        <v>ARP022/2024</v>
      </c>
      <c r="B613" s="537" t="str">
        <f t="shared" si="19"/>
        <v>022/2024</v>
      </c>
      <c r="C613" s="50">
        <v>2024</v>
      </c>
      <c r="D613" s="50" t="s">
        <v>4391</v>
      </c>
      <c r="E613" s="50">
        <v>22</v>
      </c>
      <c r="F613" s="539">
        <v>8000</v>
      </c>
    </row>
    <row r="614" spans="1:6">
      <c r="A614" s="536" t="str">
        <f t="shared" si="18"/>
        <v>ARP028/2024</v>
      </c>
      <c r="B614" s="537" t="str">
        <f t="shared" si="19"/>
        <v>028/2024</v>
      </c>
      <c r="C614" s="50">
        <v>2024</v>
      </c>
      <c r="D614" s="50" t="s">
        <v>4391</v>
      </c>
      <c r="E614" s="50">
        <v>28</v>
      </c>
      <c r="F614" s="539">
        <v>0</v>
      </c>
    </row>
    <row r="615" spans="1:6">
      <c r="A615" s="536" t="str">
        <f t="shared" si="18"/>
        <v>ARP028/2024</v>
      </c>
      <c r="B615" s="537" t="str">
        <f t="shared" si="19"/>
        <v>028/2024</v>
      </c>
      <c r="C615" s="50">
        <v>2024</v>
      </c>
      <c r="D615" s="50" t="s">
        <v>4391</v>
      </c>
      <c r="E615" s="50">
        <v>28</v>
      </c>
      <c r="F615" s="539">
        <v>10062.57</v>
      </c>
    </row>
    <row r="616" spans="1:6">
      <c r="A616" s="536" t="str">
        <f t="shared" si="18"/>
        <v>ARP028/2024</v>
      </c>
      <c r="B616" s="537" t="str">
        <f t="shared" si="19"/>
        <v>028/2024</v>
      </c>
      <c r="C616" s="50">
        <v>2024</v>
      </c>
      <c r="D616" s="50" t="s">
        <v>4391</v>
      </c>
      <c r="E616" s="50">
        <v>28</v>
      </c>
      <c r="F616" s="539">
        <v>19500.22</v>
      </c>
    </row>
    <row r="617" spans="1:6">
      <c r="A617" s="536" t="str">
        <f t="shared" si="18"/>
        <v>ARP010/2024</v>
      </c>
      <c r="B617" s="537" t="str">
        <f t="shared" si="19"/>
        <v>010/2024</v>
      </c>
      <c r="C617" s="50">
        <v>2024</v>
      </c>
      <c r="D617" s="50" t="s">
        <v>4391</v>
      </c>
      <c r="E617" s="50">
        <v>10</v>
      </c>
      <c r="F617" s="539">
        <v>120.91</v>
      </c>
    </row>
    <row r="618" spans="1:6">
      <c r="A618" s="536" t="str">
        <f t="shared" si="18"/>
        <v>ARP017/2023</v>
      </c>
      <c r="B618" s="537" t="str">
        <f t="shared" si="19"/>
        <v>017/2023</v>
      </c>
      <c r="C618" s="50">
        <v>2024</v>
      </c>
      <c r="D618" s="50" t="s">
        <v>4390</v>
      </c>
      <c r="E618" s="50">
        <v>17</v>
      </c>
      <c r="F618" s="539">
        <v>3792</v>
      </c>
    </row>
    <row r="619" spans="1:6">
      <c r="A619" s="536" t="str">
        <f t="shared" si="18"/>
        <v>ARP024/2023</v>
      </c>
      <c r="B619" s="537" t="str">
        <f t="shared" si="19"/>
        <v>024/2023</v>
      </c>
      <c r="C619" s="50">
        <v>2024</v>
      </c>
      <c r="D619" s="50" t="s">
        <v>4390</v>
      </c>
      <c r="E619" s="50">
        <v>24</v>
      </c>
      <c r="F619" s="539">
        <v>1494.77</v>
      </c>
    </row>
    <row r="620" spans="1:6">
      <c r="A620" s="536" t="str">
        <f t="shared" si="18"/>
        <v>ARP022/2024</v>
      </c>
      <c r="B620" s="537" t="str">
        <f t="shared" si="19"/>
        <v>022/2024</v>
      </c>
      <c r="C620" s="50">
        <v>2024</v>
      </c>
      <c r="D620" s="50" t="s">
        <v>4391</v>
      </c>
      <c r="E620" s="50">
        <v>22</v>
      </c>
      <c r="F620" s="539">
        <v>4910.62</v>
      </c>
    </row>
    <row r="621" spans="1:6">
      <c r="A621" s="536" t="str">
        <f t="shared" si="18"/>
        <v>ARP029/2024</v>
      </c>
      <c r="B621" s="537" t="str">
        <f t="shared" si="19"/>
        <v>029/2024</v>
      </c>
      <c r="C621" s="50">
        <v>2024</v>
      </c>
      <c r="D621" s="50" t="s">
        <v>4391</v>
      </c>
      <c r="E621" s="50">
        <v>29</v>
      </c>
      <c r="F621" s="539">
        <v>178608.13</v>
      </c>
    </row>
    <row r="622" spans="1:6">
      <c r="A622" s="536" t="str">
        <f t="shared" si="18"/>
        <v>ARP022/2024</v>
      </c>
      <c r="B622" s="537" t="str">
        <f t="shared" si="19"/>
        <v>022/2024</v>
      </c>
      <c r="C622" s="50">
        <v>2024</v>
      </c>
      <c r="D622" s="50" t="s">
        <v>4391</v>
      </c>
      <c r="E622" s="50">
        <v>22</v>
      </c>
      <c r="F622" s="539">
        <v>1934</v>
      </c>
    </row>
    <row r="623" spans="1:6">
      <c r="A623" s="536" t="str">
        <f t="shared" si="18"/>
        <v>ARP029/2024</v>
      </c>
      <c r="B623" s="537" t="str">
        <f t="shared" si="19"/>
        <v>029/2024</v>
      </c>
      <c r="C623" s="50">
        <v>2024</v>
      </c>
      <c r="D623" s="50" t="s">
        <v>4391</v>
      </c>
      <c r="E623" s="50">
        <v>29</v>
      </c>
      <c r="F623" s="539">
        <v>6872.71</v>
      </c>
    </row>
    <row r="624" spans="1:6">
      <c r="A624" s="536" t="str">
        <f t="shared" si="18"/>
        <v>ARP028/2024</v>
      </c>
      <c r="B624" s="537" t="str">
        <f t="shared" si="19"/>
        <v>028/2024</v>
      </c>
      <c r="C624" s="50">
        <v>2024</v>
      </c>
      <c r="D624" s="50" t="s">
        <v>4391</v>
      </c>
      <c r="E624" s="50">
        <v>28</v>
      </c>
      <c r="F624" s="539">
        <v>6259.56</v>
      </c>
    </row>
    <row r="625" spans="1:6">
      <c r="A625" s="536" t="str">
        <f t="shared" si="18"/>
        <v>ARP009/2024</v>
      </c>
      <c r="B625" s="537" t="str">
        <f t="shared" si="19"/>
        <v>009/2024</v>
      </c>
      <c r="C625" s="50">
        <v>2024</v>
      </c>
      <c r="D625" s="50" t="s">
        <v>4391</v>
      </c>
      <c r="E625" s="50">
        <v>9</v>
      </c>
      <c r="F625" s="539">
        <v>6318.16</v>
      </c>
    </row>
    <row r="626" spans="1:6">
      <c r="A626" s="536" t="str">
        <f t="shared" si="18"/>
        <v>ARP028/2024</v>
      </c>
      <c r="B626" s="537" t="str">
        <f t="shared" si="19"/>
        <v>028/2024</v>
      </c>
      <c r="C626" s="50">
        <v>2024</v>
      </c>
      <c r="D626" s="50" t="s">
        <v>4391</v>
      </c>
      <c r="E626" s="50">
        <v>28</v>
      </c>
      <c r="F626" s="539">
        <v>21837.15</v>
      </c>
    </row>
    <row r="627" spans="1:6">
      <c r="A627" s="536" t="str">
        <f t="shared" si="18"/>
        <v>ARP029/2024</v>
      </c>
      <c r="B627" s="537" t="str">
        <f t="shared" si="19"/>
        <v>029/2024</v>
      </c>
      <c r="C627" s="50">
        <v>2024</v>
      </c>
      <c r="D627" s="50" t="s">
        <v>4391</v>
      </c>
      <c r="E627" s="50">
        <v>29</v>
      </c>
      <c r="F627" s="539">
        <v>5456.41</v>
      </c>
    </row>
    <row r="628" spans="1:6">
      <c r="A628" s="536" t="str">
        <f t="shared" si="18"/>
        <v>ARP029/2024</v>
      </c>
      <c r="B628" s="537" t="str">
        <f t="shared" si="19"/>
        <v>029/2024</v>
      </c>
      <c r="C628" s="50">
        <v>2024</v>
      </c>
      <c r="D628" s="50" t="s">
        <v>4391</v>
      </c>
      <c r="E628" s="50">
        <v>29</v>
      </c>
      <c r="F628" s="539">
        <v>6235.9</v>
      </c>
    </row>
    <row r="629" spans="1:6">
      <c r="A629" s="536" t="str">
        <f t="shared" si="18"/>
        <v>ARP040/2024</v>
      </c>
      <c r="B629" s="537" t="str">
        <f t="shared" si="19"/>
        <v>040/2024</v>
      </c>
      <c r="C629" s="50">
        <v>2024</v>
      </c>
      <c r="D629" s="50" t="s">
        <v>4391</v>
      </c>
      <c r="E629" s="50">
        <v>40</v>
      </c>
      <c r="F629" s="539">
        <v>14716</v>
      </c>
    </row>
    <row r="630" spans="1:6">
      <c r="A630" s="536" t="str">
        <f t="shared" si="18"/>
        <v>ARP040/2024</v>
      </c>
      <c r="B630" s="537" t="str">
        <f t="shared" si="19"/>
        <v>040/2024</v>
      </c>
      <c r="C630" s="50">
        <v>2024</v>
      </c>
      <c r="D630" s="50" t="s">
        <v>4391</v>
      </c>
      <c r="E630" s="50">
        <v>40</v>
      </c>
      <c r="F630" s="539">
        <v>3679</v>
      </c>
    </row>
    <row r="631" spans="1:6">
      <c r="A631" s="536" t="str">
        <f t="shared" si="18"/>
        <v>ARP040/2024</v>
      </c>
      <c r="B631" s="537" t="str">
        <f t="shared" si="19"/>
        <v>040/2024</v>
      </c>
      <c r="C631" s="50">
        <v>2024</v>
      </c>
      <c r="D631" s="50" t="s">
        <v>4391</v>
      </c>
      <c r="E631" s="50">
        <v>40</v>
      </c>
      <c r="F631" s="539">
        <v>55185</v>
      </c>
    </row>
    <row r="632" spans="1:6">
      <c r="A632" s="536" t="str">
        <f t="shared" si="18"/>
        <v>ARP029/2024</v>
      </c>
      <c r="B632" s="537" t="str">
        <f t="shared" si="19"/>
        <v>029/2024</v>
      </c>
      <c r="C632" s="50">
        <v>2024</v>
      </c>
      <c r="D632" s="50" t="s">
        <v>4391</v>
      </c>
      <c r="E632" s="50">
        <v>29</v>
      </c>
      <c r="F632" s="539">
        <v>1224.68</v>
      </c>
    </row>
    <row r="633" spans="1:6">
      <c r="A633" s="536" t="str">
        <f t="shared" si="18"/>
        <v>ARP028/2024</v>
      </c>
      <c r="B633" s="537" t="str">
        <f t="shared" si="19"/>
        <v>028/2024</v>
      </c>
      <c r="C633" s="50">
        <v>2024</v>
      </c>
      <c r="D633" s="50" t="s">
        <v>4391</v>
      </c>
      <c r="E633" s="50">
        <v>28</v>
      </c>
      <c r="F633" s="539">
        <v>5846.78</v>
      </c>
    </row>
    <row r="634" spans="1:6">
      <c r="A634" s="536" t="str">
        <f t="shared" si="18"/>
        <v>ARP028/2024</v>
      </c>
      <c r="B634" s="537" t="str">
        <f t="shared" si="19"/>
        <v>028/2024</v>
      </c>
      <c r="C634" s="50">
        <v>2024</v>
      </c>
      <c r="D634" s="50" t="s">
        <v>4391</v>
      </c>
      <c r="E634" s="50">
        <v>28</v>
      </c>
      <c r="F634" s="539">
        <v>24057.1</v>
      </c>
    </row>
    <row r="635" spans="1:6">
      <c r="A635" s="536" t="str">
        <f t="shared" si="18"/>
        <v>ARP029/2024</v>
      </c>
      <c r="B635" s="537" t="str">
        <f t="shared" si="19"/>
        <v>029/2024</v>
      </c>
      <c r="C635" s="50">
        <v>2024</v>
      </c>
      <c r="D635" s="50" t="s">
        <v>4391</v>
      </c>
      <c r="E635" s="50">
        <v>29</v>
      </c>
      <c r="F635" s="539">
        <v>0</v>
      </c>
    </row>
    <row r="636" spans="1:6">
      <c r="A636" s="536" t="str">
        <f t="shared" si="18"/>
        <v>ARP029/2024</v>
      </c>
      <c r="B636" s="537" t="str">
        <f t="shared" si="19"/>
        <v>029/2024</v>
      </c>
      <c r="C636" s="50">
        <v>2024</v>
      </c>
      <c r="D636" s="50" t="s">
        <v>4391</v>
      </c>
      <c r="E636" s="50">
        <v>29</v>
      </c>
      <c r="F636" s="539">
        <v>3117.95</v>
      </c>
    </row>
    <row r="637" spans="1:6">
      <c r="A637" s="536" t="str">
        <f t="shared" si="18"/>
        <v>ARP028/2024</v>
      </c>
      <c r="B637" s="537" t="str">
        <f t="shared" si="19"/>
        <v>028/2024</v>
      </c>
      <c r="C637" s="50">
        <v>2024</v>
      </c>
      <c r="D637" s="50" t="s">
        <v>4391</v>
      </c>
      <c r="E637" s="50">
        <v>28</v>
      </c>
      <c r="F637" s="539">
        <v>0</v>
      </c>
    </row>
    <row r="638" spans="1:6">
      <c r="A638" s="536" t="str">
        <f t="shared" si="18"/>
        <v>ARP029/2024</v>
      </c>
      <c r="B638" s="537" t="str">
        <f t="shared" si="19"/>
        <v>029/2024</v>
      </c>
      <c r="C638" s="50">
        <v>2024</v>
      </c>
      <c r="D638" s="50" t="s">
        <v>4391</v>
      </c>
      <c r="E638" s="50">
        <v>29</v>
      </c>
      <c r="F638" s="539">
        <v>19859.650000000001</v>
      </c>
    </row>
    <row r="639" spans="1:6">
      <c r="A639" s="536" t="str">
        <f t="shared" si="18"/>
        <v>ARP031/2023</v>
      </c>
      <c r="B639" s="537" t="str">
        <f t="shared" si="19"/>
        <v>031/2023</v>
      </c>
      <c r="C639" s="50">
        <v>2024</v>
      </c>
      <c r="D639" s="50" t="s">
        <v>4390</v>
      </c>
      <c r="E639" s="50">
        <v>31</v>
      </c>
      <c r="F639" s="539">
        <v>7790.79</v>
      </c>
    </row>
    <row r="640" spans="1:6">
      <c r="A640" s="536" t="str">
        <f t="shared" si="18"/>
        <v>ARP029/2024</v>
      </c>
      <c r="B640" s="537" t="str">
        <f t="shared" si="19"/>
        <v>029/2024</v>
      </c>
      <c r="C640" s="50">
        <v>2024</v>
      </c>
      <c r="D640" s="50" t="s">
        <v>4391</v>
      </c>
      <c r="E640" s="50">
        <v>29</v>
      </c>
      <c r="F640" s="539">
        <v>3628.65</v>
      </c>
    </row>
    <row r="641" spans="1:6">
      <c r="A641" s="536" t="str">
        <f t="shared" si="18"/>
        <v>ARP029/2024</v>
      </c>
      <c r="B641" s="537" t="str">
        <f t="shared" si="19"/>
        <v>029/2024</v>
      </c>
      <c r="C641" s="50">
        <v>2024</v>
      </c>
      <c r="D641" s="50" t="s">
        <v>4391</v>
      </c>
      <c r="E641" s="50">
        <v>29</v>
      </c>
      <c r="F641" s="539">
        <v>53366.42</v>
      </c>
    </row>
    <row r="642" spans="1:6">
      <c r="A642" s="536" t="str">
        <f t="shared" ref="A642:A705" si="20">_xlfn.CONCAT("ARP",B642)</f>
        <v>ARP026/2023</v>
      </c>
      <c r="B642" s="537" t="str">
        <f t="shared" ref="B642:B705" si="21">_xlfn.CONCAT(TEXT(E642,"000"),"/",D642)</f>
        <v>026/2023</v>
      </c>
      <c r="C642" s="50">
        <v>2024</v>
      </c>
      <c r="D642" s="50" t="s">
        <v>4390</v>
      </c>
      <c r="E642" s="50">
        <v>26</v>
      </c>
      <c r="F642" s="539">
        <v>784</v>
      </c>
    </row>
    <row r="643" spans="1:6">
      <c r="A643" s="536" t="str">
        <f t="shared" si="20"/>
        <v>ARP028/2024</v>
      </c>
      <c r="B643" s="537" t="str">
        <f t="shared" si="21"/>
        <v>028/2024</v>
      </c>
      <c r="C643" s="50">
        <v>2024</v>
      </c>
      <c r="D643" s="50" t="s">
        <v>4391</v>
      </c>
      <c r="E643" s="50">
        <v>28</v>
      </c>
      <c r="F643" s="539">
        <v>0</v>
      </c>
    </row>
    <row r="644" spans="1:6">
      <c r="A644" s="536" t="str">
        <f t="shared" si="20"/>
        <v>ARP009/2024</v>
      </c>
      <c r="B644" s="537" t="str">
        <f t="shared" si="21"/>
        <v>009/2024</v>
      </c>
      <c r="C644" s="50">
        <v>2024</v>
      </c>
      <c r="D644" s="50" t="s">
        <v>4391</v>
      </c>
      <c r="E644" s="50">
        <v>9</v>
      </c>
      <c r="F644" s="539">
        <v>11917.93</v>
      </c>
    </row>
    <row r="645" spans="1:6">
      <c r="A645" s="536" t="str">
        <f t="shared" si="20"/>
        <v>ARP022/2024</v>
      </c>
      <c r="B645" s="537" t="str">
        <f t="shared" si="21"/>
        <v>022/2024</v>
      </c>
      <c r="C645" s="50">
        <v>2024</v>
      </c>
      <c r="D645" s="50" t="s">
        <v>4391</v>
      </c>
      <c r="E645" s="50">
        <v>22</v>
      </c>
      <c r="F645" s="539">
        <v>6596.8</v>
      </c>
    </row>
    <row r="646" spans="1:6">
      <c r="A646" s="536" t="str">
        <f t="shared" si="20"/>
        <v>ARP031/2023</v>
      </c>
      <c r="B646" s="537" t="str">
        <f t="shared" si="21"/>
        <v>031/2023</v>
      </c>
      <c r="C646" s="50">
        <v>2024</v>
      </c>
      <c r="D646" s="50" t="s">
        <v>4390</v>
      </c>
      <c r="E646" s="50">
        <v>31</v>
      </c>
      <c r="F646" s="539">
        <v>2726.5</v>
      </c>
    </row>
    <row r="647" spans="1:6">
      <c r="A647" s="536" t="str">
        <f t="shared" si="20"/>
        <v>ARP029/2024</v>
      </c>
      <c r="B647" s="537" t="str">
        <f t="shared" si="21"/>
        <v>029/2024</v>
      </c>
      <c r="C647" s="50">
        <v>2024</v>
      </c>
      <c r="D647" s="50" t="s">
        <v>4391</v>
      </c>
      <c r="E647" s="50">
        <v>29</v>
      </c>
      <c r="F647" s="539">
        <v>5456.42</v>
      </c>
    </row>
    <row r="648" spans="1:6">
      <c r="A648" s="536" t="str">
        <f t="shared" si="20"/>
        <v>ARP028/2024</v>
      </c>
      <c r="B648" s="537" t="str">
        <f t="shared" si="21"/>
        <v>028/2024</v>
      </c>
      <c r="C648" s="50">
        <v>2024</v>
      </c>
      <c r="D648" s="50" t="s">
        <v>4391</v>
      </c>
      <c r="E648" s="50">
        <v>28</v>
      </c>
      <c r="F648" s="539">
        <v>2697.69</v>
      </c>
    </row>
    <row r="649" spans="1:6">
      <c r="A649" s="536" t="str">
        <f t="shared" si="20"/>
        <v>ARP029/2024</v>
      </c>
      <c r="B649" s="537" t="str">
        <f t="shared" si="21"/>
        <v>029/2024</v>
      </c>
      <c r="C649" s="50">
        <v>2024</v>
      </c>
      <c r="D649" s="50" t="s">
        <v>4391</v>
      </c>
      <c r="E649" s="50">
        <v>29</v>
      </c>
      <c r="F649" s="539">
        <v>9508.0300000000007</v>
      </c>
    </row>
    <row r="650" spans="1:6">
      <c r="A650" s="536" t="str">
        <f t="shared" si="20"/>
        <v>ARP028/2024</v>
      </c>
      <c r="B650" s="537" t="str">
        <f t="shared" si="21"/>
        <v>028/2024</v>
      </c>
      <c r="C650" s="50">
        <v>2024</v>
      </c>
      <c r="D650" s="50" t="s">
        <v>4391</v>
      </c>
      <c r="E650" s="50">
        <v>28</v>
      </c>
      <c r="F650" s="539">
        <v>103185.86</v>
      </c>
    </row>
    <row r="651" spans="1:6">
      <c r="A651" s="536" t="str">
        <f t="shared" si="20"/>
        <v>ARP028/2024</v>
      </c>
      <c r="B651" s="537" t="str">
        <f t="shared" si="21"/>
        <v>028/2024</v>
      </c>
      <c r="C651" s="50">
        <v>2024</v>
      </c>
      <c r="D651" s="50" t="s">
        <v>4391</v>
      </c>
      <c r="E651" s="50">
        <v>28</v>
      </c>
      <c r="F651" s="539">
        <v>8812.7000000000007</v>
      </c>
    </row>
    <row r="652" spans="1:6">
      <c r="A652" s="536" t="str">
        <f t="shared" si="20"/>
        <v>ARP028/2024</v>
      </c>
      <c r="B652" s="537" t="str">
        <f t="shared" si="21"/>
        <v>028/2024</v>
      </c>
      <c r="C652" s="50">
        <v>2024</v>
      </c>
      <c r="D652" s="50" t="s">
        <v>4391</v>
      </c>
      <c r="E652" s="50">
        <v>28</v>
      </c>
      <c r="F652" s="539">
        <v>3558.09</v>
      </c>
    </row>
    <row r="653" spans="1:6">
      <c r="A653" s="536" t="str">
        <f t="shared" si="20"/>
        <v>ARP026/2023</v>
      </c>
      <c r="B653" s="537" t="str">
        <f t="shared" si="21"/>
        <v>026/2023</v>
      </c>
      <c r="C653" s="50">
        <v>2024</v>
      </c>
      <c r="D653" s="50" t="s">
        <v>4390</v>
      </c>
      <c r="E653" s="50">
        <v>26</v>
      </c>
      <c r="F653" s="539">
        <v>672</v>
      </c>
    </row>
    <row r="654" spans="1:6">
      <c r="A654" s="536" t="str">
        <f t="shared" si="20"/>
        <v>ARP026/2023</v>
      </c>
      <c r="B654" s="537" t="str">
        <f t="shared" si="21"/>
        <v>026/2023</v>
      </c>
      <c r="C654" s="50">
        <v>2024</v>
      </c>
      <c r="D654" s="50" t="s">
        <v>4390</v>
      </c>
      <c r="E654" s="50">
        <v>26</v>
      </c>
      <c r="F654" s="539">
        <v>2464</v>
      </c>
    </row>
    <row r="655" spans="1:6">
      <c r="A655" s="536" t="str">
        <f t="shared" si="20"/>
        <v>ARP028/2024</v>
      </c>
      <c r="B655" s="537" t="str">
        <f t="shared" si="21"/>
        <v>028/2024</v>
      </c>
      <c r="C655" s="50">
        <v>2024</v>
      </c>
      <c r="D655" s="50" t="s">
        <v>4391</v>
      </c>
      <c r="E655" s="50">
        <v>28</v>
      </c>
      <c r="F655" s="539">
        <v>27765.34</v>
      </c>
    </row>
    <row r="656" spans="1:6">
      <c r="A656" s="536" t="str">
        <f t="shared" si="20"/>
        <v>ARP029/2024</v>
      </c>
      <c r="B656" s="537" t="str">
        <f t="shared" si="21"/>
        <v>029/2024</v>
      </c>
      <c r="C656" s="50">
        <v>2024</v>
      </c>
      <c r="D656" s="50" t="s">
        <v>4391</v>
      </c>
      <c r="E656" s="50">
        <v>29</v>
      </c>
      <c r="F656" s="539">
        <v>2535.16</v>
      </c>
    </row>
    <row r="657" spans="1:6">
      <c r="A657" s="536" t="str">
        <f t="shared" si="20"/>
        <v>ARP029/2024</v>
      </c>
      <c r="B657" s="537" t="str">
        <f t="shared" si="21"/>
        <v>029/2024</v>
      </c>
      <c r="C657" s="50">
        <v>2024</v>
      </c>
      <c r="D657" s="50" t="s">
        <v>4391</v>
      </c>
      <c r="E657" s="50">
        <v>29</v>
      </c>
      <c r="F657" s="539">
        <v>36287.74</v>
      </c>
    </row>
    <row r="658" spans="1:6">
      <c r="A658" s="536" t="str">
        <f t="shared" si="20"/>
        <v>ARP029/2024</v>
      </c>
      <c r="B658" s="537" t="str">
        <f t="shared" si="21"/>
        <v>029/2024</v>
      </c>
      <c r="C658" s="50">
        <v>2024</v>
      </c>
      <c r="D658" s="50" t="s">
        <v>4391</v>
      </c>
      <c r="E658" s="50">
        <v>29</v>
      </c>
      <c r="F658" s="539">
        <v>80350.47</v>
      </c>
    </row>
    <row r="659" spans="1:6">
      <c r="A659" s="536" t="str">
        <f t="shared" si="20"/>
        <v>ARP028/2024</v>
      </c>
      <c r="B659" s="537" t="str">
        <f t="shared" si="21"/>
        <v>028/2024</v>
      </c>
      <c r="C659" s="50">
        <v>2024</v>
      </c>
      <c r="D659" s="50" t="s">
        <v>4391</v>
      </c>
      <c r="E659" s="50">
        <v>28</v>
      </c>
      <c r="F659" s="539">
        <v>33678.54</v>
      </c>
    </row>
    <row r="660" spans="1:6">
      <c r="A660" s="536" t="str">
        <f t="shared" si="20"/>
        <v>ARP028/2024</v>
      </c>
      <c r="B660" s="537" t="str">
        <f t="shared" si="21"/>
        <v>028/2024</v>
      </c>
      <c r="C660" s="50">
        <v>2024</v>
      </c>
      <c r="D660" s="50" t="s">
        <v>4391</v>
      </c>
      <c r="E660" s="50">
        <v>28</v>
      </c>
      <c r="F660" s="539">
        <v>45018.21</v>
      </c>
    </row>
    <row r="661" spans="1:6">
      <c r="A661" s="536" t="str">
        <f t="shared" si="20"/>
        <v>ARP028/2024</v>
      </c>
      <c r="B661" s="537" t="str">
        <f t="shared" si="21"/>
        <v>028/2024</v>
      </c>
      <c r="C661" s="50">
        <v>2024</v>
      </c>
      <c r="D661" s="50" t="s">
        <v>4391</v>
      </c>
      <c r="E661" s="50">
        <v>28</v>
      </c>
      <c r="F661" s="539">
        <v>0</v>
      </c>
    </row>
    <row r="662" spans="1:6">
      <c r="A662" s="536" t="str">
        <f t="shared" si="20"/>
        <v>ARP028/2024</v>
      </c>
      <c r="B662" s="537" t="str">
        <f t="shared" si="21"/>
        <v>028/2024</v>
      </c>
      <c r="C662" s="50">
        <v>2024</v>
      </c>
      <c r="D662" s="50" t="s">
        <v>4391</v>
      </c>
      <c r="E662" s="50">
        <v>28</v>
      </c>
      <c r="F662" s="539">
        <v>29247.98</v>
      </c>
    </row>
    <row r="663" spans="1:6">
      <c r="A663" s="536" t="str">
        <f t="shared" si="20"/>
        <v>ARP028/2024</v>
      </c>
      <c r="B663" s="537" t="str">
        <f t="shared" si="21"/>
        <v>028/2024</v>
      </c>
      <c r="C663" s="50">
        <v>2024</v>
      </c>
      <c r="D663" s="50" t="s">
        <v>4391</v>
      </c>
      <c r="E663" s="50">
        <v>28</v>
      </c>
      <c r="F663" s="539">
        <v>0</v>
      </c>
    </row>
    <row r="664" spans="1:6">
      <c r="A664" s="536" t="str">
        <f t="shared" si="20"/>
        <v>ARP029/2024</v>
      </c>
      <c r="B664" s="537" t="str">
        <f t="shared" si="21"/>
        <v>029/2024</v>
      </c>
      <c r="C664" s="50">
        <v>2024</v>
      </c>
      <c r="D664" s="50" t="s">
        <v>4391</v>
      </c>
      <c r="E664" s="50">
        <v>29</v>
      </c>
      <c r="F664" s="539">
        <v>63040.53</v>
      </c>
    </row>
    <row r="665" spans="1:6">
      <c r="A665" s="536" t="str">
        <f t="shared" si="20"/>
        <v>ARP028/2024</v>
      </c>
      <c r="B665" s="537" t="str">
        <f t="shared" si="21"/>
        <v>028/2024</v>
      </c>
      <c r="C665" s="50">
        <v>2024</v>
      </c>
      <c r="D665" s="50" t="s">
        <v>4391</v>
      </c>
      <c r="E665" s="50">
        <v>28</v>
      </c>
      <c r="F665" s="539">
        <v>1176.23</v>
      </c>
    </row>
    <row r="666" spans="1:6">
      <c r="A666" s="536" t="str">
        <f t="shared" si="20"/>
        <v>ARP022/2024</v>
      </c>
      <c r="B666" s="537" t="str">
        <f t="shared" si="21"/>
        <v>022/2024</v>
      </c>
      <c r="C666" s="50">
        <v>2024</v>
      </c>
      <c r="D666" s="50" t="s">
        <v>4391</v>
      </c>
      <c r="E666" s="50">
        <v>22</v>
      </c>
      <c r="F666" s="539">
        <v>1035</v>
      </c>
    </row>
    <row r="667" spans="1:6">
      <c r="A667" s="536" t="str">
        <f t="shared" si="20"/>
        <v>ARP028/2024</v>
      </c>
      <c r="B667" s="537" t="str">
        <f t="shared" si="21"/>
        <v>028/2024</v>
      </c>
      <c r="C667" s="50">
        <v>2024</v>
      </c>
      <c r="D667" s="50" t="s">
        <v>4391</v>
      </c>
      <c r="E667" s="50">
        <v>28</v>
      </c>
      <c r="F667" s="539">
        <v>119666.13</v>
      </c>
    </row>
    <row r="668" spans="1:6">
      <c r="A668" s="536" t="str">
        <f t="shared" si="20"/>
        <v>ARP028/2024</v>
      </c>
      <c r="B668" s="537" t="str">
        <f t="shared" si="21"/>
        <v>028/2024</v>
      </c>
      <c r="C668" s="50">
        <v>2024</v>
      </c>
      <c r="D668" s="50" t="s">
        <v>4391</v>
      </c>
      <c r="E668" s="50">
        <v>28</v>
      </c>
      <c r="F668" s="539">
        <v>0</v>
      </c>
    </row>
    <row r="669" spans="1:6">
      <c r="A669" s="536" t="str">
        <f t="shared" si="20"/>
        <v>ARP028/2024</v>
      </c>
      <c r="B669" s="537" t="str">
        <f t="shared" si="21"/>
        <v>028/2024</v>
      </c>
      <c r="C669" s="50">
        <v>2024</v>
      </c>
      <c r="D669" s="50" t="s">
        <v>4391</v>
      </c>
      <c r="E669" s="50">
        <v>28</v>
      </c>
      <c r="F669" s="539">
        <v>6418.5</v>
      </c>
    </row>
    <row r="670" spans="1:6">
      <c r="A670" s="536" t="str">
        <f t="shared" si="20"/>
        <v>ARP029/2024</v>
      </c>
      <c r="B670" s="537" t="str">
        <f t="shared" si="21"/>
        <v>029/2024</v>
      </c>
      <c r="C670" s="50">
        <v>2024</v>
      </c>
      <c r="D670" s="50" t="s">
        <v>4391</v>
      </c>
      <c r="E670" s="50">
        <v>29</v>
      </c>
      <c r="F670" s="539">
        <v>5456.35</v>
      </c>
    </row>
    <row r="671" spans="1:6">
      <c r="A671" s="536" t="str">
        <f t="shared" si="20"/>
        <v>ARP018/2024</v>
      </c>
      <c r="B671" s="537" t="str">
        <f t="shared" si="21"/>
        <v>018/2024</v>
      </c>
      <c r="C671" s="50">
        <v>2024</v>
      </c>
      <c r="D671" s="50" t="s">
        <v>4391</v>
      </c>
      <c r="E671" s="50">
        <v>18</v>
      </c>
      <c r="F671" s="539">
        <v>21140</v>
      </c>
    </row>
    <row r="672" spans="1:6">
      <c r="A672" s="536" t="str">
        <f t="shared" si="20"/>
        <v>ARP018/2024</v>
      </c>
      <c r="B672" s="537" t="str">
        <f t="shared" si="21"/>
        <v>018/2024</v>
      </c>
      <c r="C672" s="50">
        <v>2024</v>
      </c>
      <c r="D672" s="50" t="s">
        <v>4391</v>
      </c>
      <c r="E672" s="50">
        <v>18</v>
      </c>
      <c r="F672" s="539">
        <v>93220</v>
      </c>
    </row>
    <row r="673" spans="1:6">
      <c r="A673" s="536" t="str">
        <f t="shared" si="20"/>
        <v>ARP039/2024</v>
      </c>
      <c r="B673" s="537" t="str">
        <f t="shared" si="21"/>
        <v>039/2024</v>
      </c>
      <c r="C673" s="50">
        <v>2024</v>
      </c>
      <c r="D673" s="50" t="s">
        <v>4391</v>
      </c>
      <c r="E673" s="50">
        <v>39</v>
      </c>
      <c r="F673" s="539">
        <v>13260</v>
      </c>
    </row>
    <row r="674" spans="1:6">
      <c r="A674" s="536" t="str">
        <f t="shared" si="20"/>
        <v>ARP039/2024</v>
      </c>
      <c r="B674" s="537" t="str">
        <f t="shared" si="21"/>
        <v>039/2024</v>
      </c>
      <c r="C674" s="50">
        <v>2024</v>
      </c>
      <c r="D674" s="50" t="s">
        <v>4391</v>
      </c>
      <c r="E674" s="50">
        <v>39</v>
      </c>
      <c r="F674" s="539">
        <v>79560</v>
      </c>
    </row>
    <row r="675" spans="1:6">
      <c r="A675" s="536" t="str">
        <f t="shared" si="20"/>
        <v>ARP039/2024</v>
      </c>
      <c r="B675" s="537" t="str">
        <f t="shared" si="21"/>
        <v>039/2024</v>
      </c>
      <c r="C675" s="50">
        <v>2024</v>
      </c>
      <c r="D675" s="50" t="s">
        <v>4391</v>
      </c>
      <c r="E675" s="50">
        <v>39</v>
      </c>
      <c r="F675" s="539">
        <v>6630</v>
      </c>
    </row>
    <row r="676" spans="1:6">
      <c r="A676" s="536" t="str">
        <f t="shared" si="20"/>
        <v>ARP029/2024</v>
      </c>
      <c r="B676" s="537" t="str">
        <f t="shared" si="21"/>
        <v>029/2024</v>
      </c>
      <c r="C676" s="50">
        <v>2024</v>
      </c>
      <c r="D676" s="50" t="s">
        <v>4391</v>
      </c>
      <c r="E676" s="50">
        <v>29</v>
      </c>
      <c r="F676" s="539">
        <v>1623.58</v>
      </c>
    </row>
    <row r="677" spans="1:6">
      <c r="A677" s="536" t="str">
        <f t="shared" si="20"/>
        <v>ARP028/2024</v>
      </c>
      <c r="B677" s="537" t="str">
        <f t="shared" si="21"/>
        <v>028/2024</v>
      </c>
      <c r="C677" s="50">
        <v>2024</v>
      </c>
      <c r="D677" s="50" t="s">
        <v>4391</v>
      </c>
      <c r="E677" s="50">
        <v>28</v>
      </c>
      <c r="F677" s="539">
        <v>46345.36</v>
      </c>
    </row>
    <row r="678" spans="1:6">
      <c r="A678" s="536" t="str">
        <f t="shared" si="20"/>
        <v>ARP031/2023</v>
      </c>
      <c r="B678" s="537" t="str">
        <f t="shared" si="21"/>
        <v>031/2023</v>
      </c>
      <c r="C678" s="50">
        <v>2024</v>
      </c>
      <c r="D678" s="50" t="s">
        <v>4390</v>
      </c>
      <c r="E678" s="50">
        <v>31</v>
      </c>
      <c r="F678" s="539">
        <v>4092.1</v>
      </c>
    </row>
    <row r="679" spans="1:6">
      <c r="A679" s="536" t="str">
        <f t="shared" si="20"/>
        <v>ARP010/2024</v>
      </c>
      <c r="B679" s="537" t="str">
        <f t="shared" si="21"/>
        <v>010/2024</v>
      </c>
      <c r="C679" s="50">
        <v>2024</v>
      </c>
      <c r="D679" s="50" t="s">
        <v>4391</v>
      </c>
      <c r="E679" s="50">
        <v>10</v>
      </c>
      <c r="F679" s="539">
        <v>10638.6</v>
      </c>
    </row>
    <row r="680" spans="1:6">
      <c r="A680" s="536" t="str">
        <f t="shared" si="20"/>
        <v>ARP028/2024</v>
      </c>
      <c r="B680" s="537" t="str">
        <f t="shared" si="21"/>
        <v>028/2024</v>
      </c>
      <c r="C680" s="50">
        <v>2024</v>
      </c>
      <c r="D680" s="50" t="s">
        <v>4391</v>
      </c>
      <c r="E680" s="50">
        <v>28</v>
      </c>
      <c r="F680" s="539">
        <v>6386.13</v>
      </c>
    </row>
    <row r="681" spans="1:6">
      <c r="A681" s="536" t="str">
        <f t="shared" si="20"/>
        <v>ARP029/2024</v>
      </c>
      <c r="B681" s="537" t="str">
        <f t="shared" si="21"/>
        <v>029/2024</v>
      </c>
      <c r="C681" s="50">
        <v>2024</v>
      </c>
      <c r="D681" s="50" t="s">
        <v>4391</v>
      </c>
      <c r="E681" s="50">
        <v>29</v>
      </c>
      <c r="F681" s="539">
        <v>3149.41</v>
      </c>
    </row>
    <row r="682" spans="1:6">
      <c r="A682" s="536" t="str">
        <f t="shared" si="20"/>
        <v>ARP018/2023</v>
      </c>
      <c r="B682" s="537" t="str">
        <f t="shared" si="21"/>
        <v>018/2023</v>
      </c>
      <c r="C682" s="50">
        <v>2024</v>
      </c>
      <c r="D682" s="50" t="s">
        <v>4390</v>
      </c>
      <c r="E682" s="50">
        <v>18</v>
      </c>
      <c r="F682" s="539">
        <v>565.65</v>
      </c>
    </row>
    <row r="683" spans="1:6">
      <c r="A683" s="536" t="str">
        <f t="shared" si="20"/>
        <v>ARP018/2023</v>
      </c>
      <c r="B683" s="537" t="str">
        <f t="shared" si="21"/>
        <v>018/2023</v>
      </c>
      <c r="C683" s="50">
        <v>2024</v>
      </c>
      <c r="D683" s="50" t="s">
        <v>4390</v>
      </c>
      <c r="E683" s="50">
        <v>18</v>
      </c>
      <c r="F683" s="539">
        <v>536.32000000000005</v>
      </c>
    </row>
    <row r="684" spans="1:6">
      <c r="A684" s="536" t="str">
        <f t="shared" si="20"/>
        <v>ARP018/2023</v>
      </c>
      <c r="B684" s="537" t="str">
        <f t="shared" si="21"/>
        <v>018/2023</v>
      </c>
      <c r="C684" s="50">
        <v>2024</v>
      </c>
      <c r="D684" s="50" t="s">
        <v>4390</v>
      </c>
      <c r="E684" s="50">
        <v>18</v>
      </c>
      <c r="F684" s="539">
        <v>2040.53</v>
      </c>
    </row>
    <row r="685" spans="1:6">
      <c r="A685" s="536" t="str">
        <f t="shared" si="20"/>
        <v>ARP028/2024</v>
      </c>
      <c r="B685" s="537" t="str">
        <f t="shared" si="21"/>
        <v>028/2024</v>
      </c>
      <c r="C685" s="50">
        <v>2024</v>
      </c>
      <c r="D685" s="50" t="s">
        <v>4391</v>
      </c>
      <c r="E685" s="50">
        <v>28</v>
      </c>
      <c r="F685" s="539">
        <v>5622.55</v>
      </c>
    </row>
    <row r="686" spans="1:6">
      <c r="A686" s="536" t="str">
        <f t="shared" si="20"/>
        <v>ARP018/2023</v>
      </c>
      <c r="B686" s="537" t="str">
        <f t="shared" si="21"/>
        <v>018/2023</v>
      </c>
      <c r="C686" s="50">
        <v>2024</v>
      </c>
      <c r="D686" s="50" t="s">
        <v>4390</v>
      </c>
      <c r="E686" s="50">
        <v>18</v>
      </c>
      <c r="F686" s="539">
        <v>91.2</v>
      </c>
    </row>
    <row r="687" spans="1:6">
      <c r="A687" s="536" t="str">
        <f t="shared" si="20"/>
        <v>ARP018/2023</v>
      </c>
      <c r="B687" s="537" t="str">
        <f t="shared" si="21"/>
        <v>018/2023</v>
      </c>
      <c r="C687" s="50">
        <v>2024</v>
      </c>
      <c r="D687" s="50" t="s">
        <v>4390</v>
      </c>
      <c r="E687" s="50">
        <v>18</v>
      </c>
      <c r="F687" s="539">
        <v>85.6</v>
      </c>
    </row>
    <row r="688" spans="1:6">
      <c r="A688" s="536" t="str">
        <f t="shared" si="20"/>
        <v>ARP018/2023</v>
      </c>
      <c r="B688" s="537" t="str">
        <f t="shared" si="21"/>
        <v>018/2023</v>
      </c>
      <c r="C688" s="50">
        <v>2024</v>
      </c>
      <c r="D688" s="50" t="s">
        <v>4390</v>
      </c>
      <c r="E688" s="50">
        <v>18</v>
      </c>
      <c r="F688" s="539">
        <v>562.70000000000005</v>
      </c>
    </row>
    <row r="689" spans="1:6">
      <c r="A689" s="536" t="str">
        <f t="shared" si="20"/>
        <v>ARP031/2023</v>
      </c>
      <c r="B689" s="537" t="str">
        <f t="shared" si="21"/>
        <v>031/2023</v>
      </c>
      <c r="C689" s="50">
        <v>2024</v>
      </c>
      <c r="D689" s="50" t="s">
        <v>4390</v>
      </c>
      <c r="E689" s="50">
        <v>31</v>
      </c>
      <c r="F689" s="539">
        <v>423.4</v>
      </c>
    </row>
    <row r="690" spans="1:6">
      <c r="A690" s="536" t="str">
        <f t="shared" si="20"/>
        <v>ARP025/2023</v>
      </c>
      <c r="B690" s="537" t="str">
        <f t="shared" si="21"/>
        <v>025/2023</v>
      </c>
      <c r="C690" s="50">
        <v>2024</v>
      </c>
      <c r="D690" s="50" t="s">
        <v>4390</v>
      </c>
      <c r="E690" s="50">
        <v>25</v>
      </c>
      <c r="F690" s="539">
        <v>4870.8</v>
      </c>
    </row>
    <row r="691" spans="1:6">
      <c r="A691" s="536" t="str">
        <f t="shared" si="20"/>
        <v>ARP025/2023</v>
      </c>
      <c r="B691" s="537" t="str">
        <f t="shared" si="21"/>
        <v>025/2023</v>
      </c>
      <c r="C691" s="50">
        <v>2024</v>
      </c>
      <c r="D691" s="50" t="s">
        <v>4390</v>
      </c>
      <c r="E691" s="50">
        <v>25</v>
      </c>
      <c r="F691" s="539">
        <v>4600.2</v>
      </c>
    </row>
    <row r="692" spans="1:6">
      <c r="A692" s="536" t="str">
        <f t="shared" si="20"/>
        <v>ARP025/2023</v>
      </c>
      <c r="B692" s="537" t="str">
        <f t="shared" si="21"/>
        <v>025/2023</v>
      </c>
      <c r="C692" s="50">
        <v>2024</v>
      </c>
      <c r="D692" s="50" t="s">
        <v>4390</v>
      </c>
      <c r="E692" s="50">
        <v>25</v>
      </c>
      <c r="F692" s="539">
        <v>17589</v>
      </c>
    </row>
    <row r="693" spans="1:6">
      <c r="A693" s="536" t="str">
        <f t="shared" si="20"/>
        <v>ARP018/2023</v>
      </c>
      <c r="B693" s="537" t="str">
        <f t="shared" si="21"/>
        <v>018/2023</v>
      </c>
      <c r="C693" s="50">
        <v>2024</v>
      </c>
      <c r="D693" s="50" t="s">
        <v>4390</v>
      </c>
      <c r="E693" s="50">
        <v>18</v>
      </c>
      <c r="F693" s="539">
        <v>290.5</v>
      </c>
    </row>
    <row r="694" spans="1:6">
      <c r="A694" s="536" t="str">
        <f t="shared" si="20"/>
        <v>ARP025/2023</v>
      </c>
      <c r="B694" s="537" t="str">
        <f t="shared" si="21"/>
        <v>025/2023</v>
      </c>
      <c r="C694" s="50">
        <v>2024</v>
      </c>
      <c r="D694" s="50" t="s">
        <v>4390</v>
      </c>
      <c r="E694" s="50">
        <v>25</v>
      </c>
      <c r="F694" s="539">
        <v>3236.22</v>
      </c>
    </row>
    <row r="695" spans="1:6">
      <c r="A695" s="536" t="str">
        <f t="shared" si="20"/>
        <v>ARP025/2023</v>
      </c>
      <c r="B695" s="537" t="str">
        <f t="shared" si="21"/>
        <v>025/2023</v>
      </c>
      <c r="C695" s="50">
        <v>2024</v>
      </c>
      <c r="D695" s="50" t="s">
        <v>4390</v>
      </c>
      <c r="E695" s="50">
        <v>25</v>
      </c>
      <c r="F695" s="539">
        <v>11686.35</v>
      </c>
    </row>
    <row r="696" spans="1:6">
      <c r="A696" s="536" t="str">
        <f t="shared" si="20"/>
        <v>ARP018/2023</v>
      </c>
      <c r="B696" s="537" t="str">
        <f t="shared" si="21"/>
        <v>018/2023</v>
      </c>
      <c r="C696" s="50">
        <v>2024</v>
      </c>
      <c r="D696" s="50" t="s">
        <v>4390</v>
      </c>
      <c r="E696" s="50">
        <v>18</v>
      </c>
      <c r="F696" s="539">
        <v>1412.65</v>
      </c>
    </row>
    <row r="697" spans="1:6">
      <c r="A697" s="536" t="str">
        <f t="shared" si="20"/>
        <v>ARP018/2023</v>
      </c>
      <c r="B697" s="537" t="str">
        <f t="shared" si="21"/>
        <v>018/2023</v>
      </c>
      <c r="C697" s="50">
        <v>2024</v>
      </c>
      <c r="D697" s="50" t="s">
        <v>4390</v>
      </c>
      <c r="E697" s="50">
        <v>18</v>
      </c>
      <c r="F697" s="539">
        <v>441.06</v>
      </c>
    </row>
    <row r="698" spans="1:6">
      <c r="A698" s="536" t="str">
        <f t="shared" si="20"/>
        <v>ARP018/2023</v>
      </c>
      <c r="B698" s="537" t="str">
        <f t="shared" si="21"/>
        <v>018/2023</v>
      </c>
      <c r="C698" s="50">
        <v>2024</v>
      </c>
      <c r="D698" s="50" t="s">
        <v>4390</v>
      </c>
      <c r="E698" s="50">
        <v>18</v>
      </c>
      <c r="F698" s="539">
        <v>351.59</v>
      </c>
    </row>
    <row r="699" spans="1:6">
      <c r="A699" s="536" t="str">
        <f t="shared" si="20"/>
        <v>ARP030/2023</v>
      </c>
      <c r="B699" s="537" t="str">
        <f t="shared" si="21"/>
        <v>030/2023</v>
      </c>
      <c r="C699" s="50">
        <v>2024</v>
      </c>
      <c r="D699" s="50" t="s">
        <v>4390</v>
      </c>
      <c r="E699" s="50">
        <v>30</v>
      </c>
      <c r="F699" s="539">
        <v>18206.28</v>
      </c>
    </row>
    <row r="700" spans="1:6">
      <c r="A700" s="536" t="str">
        <f t="shared" si="20"/>
        <v>ARP028/2024</v>
      </c>
      <c r="B700" s="537" t="str">
        <f t="shared" si="21"/>
        <v>028/2024</v>
      </c>
      <c r="C700" s="50">
        <v>2024</v>
      </c>
      <c r="D700" s="50" t="s">
        <v>4391</v>
      </c>
      <c r="E700" s="50">
        <v>28</v>
      </c>
      <c r="F700" s="539">
        <v>49213.97</v>
      </c>
    </row>
    <row r="701" spans="1:6">
      <c r="A701" s="536" t="str">
        <f t="shared" si="20"/>
        <v>ARP030/2023</v>
      </c>
      <c r="B701" s="537" t="str">
        <f t="shared" si="21"/>
        <v>030/2023</v>
      </c>
      <c r="C701" s="50">
        <v>2024</v>
      </c>
      <c r="D701" s="50" t="s">
        <v>4390</v>
      </c>
      <c r="E701" s="50">
        <v>30</v>
      </c>
      <c r="F701" s="539">
        <v>4551.57</v>
      </c>
    </row>
    <row r="702" spans="1:6">
      <c r="A702" s="536" t="str">
        <f t="shared" si="20"/>
        <v>ARP009/2024</v>
      </c>
      <c r="B702" s="537" t="str">
        <f t="shared" si="21"/>
        <v>009/2024</v>
      </c>
      <c r="C702" s="50">
        <v>2024</v>
      </c>
      <c r="D702" s="50" t="s">
        <v>4391</v>
      </c>
      <c r="E702" s="50">
        <v>9</v>
      </c>
      <c r="F702" s="539">
        <v>3324.72</v>
      </c>
    </row>
    <row r="703" spans="1:6">
      <c r="A703" s="536" t="str">
        <f t="shared" si="20"/>
        <v>ARP028/2024</v>
      </c>
      <c r="B703" s="537" t="str">
        <f t="shared" si="21"/>
        <v>028/2024</v>
      </c>
      <c r="C703" s="50">
        <v>2024</v>
      </c>
      <c r="D703" s="50" t="s">
        <v>4391</v>
      </c>
      <c r="E703" s="50">
        <v>28</v>
      </c>
      <c r="F703" s="539">
        <v>30553.88</v>
      </c>
    </row>
    <row r="704" spans="1:6">
      <c r="A704" s="536" t="str">
        <f t="shared" si="20"/>
        <v>ARP009/2024</v>
      </c>
      <c r="B704" s="537" t="str">
        <f t="shared" si="21"/>
        <v>009/2024</v>
      </c>
      <c r="C704" s="50">
        <v>2024</v>
      </c>
      <c r="D704" s="50" t="s">
        <v>4391</v>
      </c>
      <c r="E704" s="50">
        <v>9</v>
      </c>
      <c r="F704" s="539">
        <v>0</v>
      </c>
    </row>
    <row r="705" spans="1:6">
      <c r="A705" s="536" t="str">
        <f t="shared" si="20"/>
        <v>ARP028/2024</v>
      </c>
      <c r="B705" s="537" t="str">
        <f t="shared" si="21"/>
        <v>028/2024</v>
      </c>
      <c r="C705" s="50">
        <v>2024</v>
      </c>
      <c r="D705" s="50" t="s">
        <v>4391</v>
      </c>
      <c r="E705" s="50">
        <v>28</v>
      </c>
      <c r="F705" s="539">
        <v>34252.15</v>
      </c>
    </row>
    <row r="706" spans="1:6">
      <c r="A706" s="536" t="str">
        <f t="shared" ref="A706:A739" si="22">_xlfn.CONCAT("ARP",B706)</f>
        <v>ARP022/2024</v>
      </c>
      <c r="B706" s="537" t="str">
        <f t="shared" ref="B706:B739" si="23">_xlfn.CONCAT(TEXT(E706,"000"),"/",D706)</f>
        <v>022/2024</v>
      </c>
      <c r="C706" s="50">
        <v>2024</v>
      </c>
      <c r="D706" s="50" t="s">
        <v>4391</v>
      </c>
      <c r="E706" s="50">
        <v>22</v>
      </c>
      <c r="F706" s="539">
        <v>188</v>
      </c>
    </row>
    <row r="707" spans="1:6">
      <c r="A707" s="536" t="str">
        <f t="shared" si="22"/>
        <v>ARP022/2024</v>
      </c>
      <c r="B707" s="537" t="str">
        <f t="shared" si="23"/>
        <v>022/2024</v>
      </c>
      <c r="C707" s="50">
        <v>2024</v>
      </c>
      <c r="D707" s="50" t="s">
        <v>4391</v>
      </c>
      <c r="E707" s="50">
        <v>22</v>
      </c>
      <c r="F707" s="539">
        <v>1140</v>
      </c>
    </row>
    <row r="708" spans="1:6">
      <c r="A708" s="536" t="str">
        <f t="shared" si="22"/>
        <v>ARP031/2023</v>
      </c>
      <c r="B708" s="537" t="str">
        <f t="shared" si="23"/>
        <v>031/2023</v>
      </c>
      <c r="C708" s="50">
        <v>2024</v>
      </c>
      <c r="D708" s="50" t="s">
        <v>4390</v>
      </c>
      <c r="E708" s="50">
        <v>31</v>
      </c>
      <c r="F708" s="539">
        <v>1486.25</v>
      </c>
    </row>
    <row r="709" spans="1:6">
      <c r="A709" s="536" t="str">
        <f t="shared" si="22"/>
        <v>ARP029/2024</v>
      </c>
      <c r="B709" s="537" t="str">
        <f t="shared" si="23"/>
        <v>029/2024</v>
      </c>
      <c r="C709" s="50">
        <v>2024</v>
      </c>
      <c r="D709" s="50" t="s">
        <v>4391</v>
      </c>
      <c r="E709" s="50">
        <v>29</v>
      </c>
      <c r="F709" s="539">
        <v>1333.73</v>
      </c>
    </row>
    <row r="710" spans="1:6">
      <c r="A710" s="536" t="str">
        <f t="shared" si="22"/>
        <v>ARP029/2024</v>
      </c>
      <c r="B710" s="537" t="str">
        <f t="shared" si="23"/>
        <v>029/2024</v>
      </c>
      <c r="C710" s="50">
        <v>2024</v>
      </c>
      <c r="D710" s="50" t="s">
        <v>4391</v>
      </c>
      <c r="E710" s="50">
        <v>29</v>
      </c>
      <c r="F710" s="539">
        <v>12471.81</v>
      </c>
    </row>
    <row r="711" spans="1:6">
      <c r="A711" s="536" t="str">
        <f t="shared" si="22"/>
        <v>ARP029/2024</v>
      </c>
      <c r="B711" s="537" t="str">
        <f t="shared" si="23"/>
        <v>029/2024</v>
      </c>
      <c r="C711" s="50">
        <v>2024</v>
      </c>
      <c r="D711" s="50" t="s">
        <v>4391</v>
      </c>
      <c r="E711" s="50">
        <v>29</v>
      </c>
      <c r="F711" s="539">
        <v>27282.080000000002</v>
      </c>
    </row>
    <row r="712" spans="1:6">
      <c r="A712" s="536" t="str">
        <f t="shared" si="22"/>
        <v>ARP028/2024</v>
      </c>
      <c r="B712" s="537" t="str">
        <f t="shared" si="23"/>
        <v>028/2024</v>
      </c>
      <c r="C712" s="50">
        <v>2024</v>
      </c>
      <c r="D712" s="50" t="s">
        <v>4391</v>
      </c>
      <c r="E712" s="50">
        <v>28</v>
      </c>
      <c r="F712" s="539">
        <v>0</v>
      </c>
    </row>
    <row r="713" spans="1:6">
      <c r="A713" s="536" t="str">
        <f t="shared" si="22"/>
        <v>ARP029/2024</v>
      </c>
      <c r="B713" s="537" t="str">
        <f t="shared" si="23"/>
        <v>029/2024</v>
      </c>
      <c r="C713" s="50">
        <v>2024</v>
      </c>
      <c r="D713" s="50" t="s">
        <v>4391</v>
      </c>
      <c r="E713" s="50">
        <v>29</v>
      </c>
      <c r="F713" s="539">
        <v>13559.6</v>
      </c>
    </row>
    <row r="714" spans="1:6">
      <c r="A714" s="536" t="str">
        <f t="shared" si="22"/>
        <v>ARP029/2024</v>
      </c>
      <c r="B714" s="537" t="str">
        <f t="shared" si="23"/>
        <v>029/2024</v>
      </c>
      <c r="C714" s="50">
        <v>2024</v>
      </c>
      <c r="D714" s="50" t="s">
        <v>4391</v>
      </c>
      <c r="E714" s="50">
        <v>29</v>
      </c>
      <c r="F714" s="539">
        <v>18695.78</v>
      </c>
    </row>
    <row r="715" spans="1:6">
      <c r="A715" s="536" t="str">
        <f t="shared" si="22"/>
        <v>ARP009/2024</v>
      </c>
      <c r="B715" s="537" t="str">
        <f t="shared" si="23"/>
        <v>009/2024</v>
      </c>
      <c r="C715" s="50">
        <v>2024</v>
      </c>
      <c r="D715" s="50" t="s">
        <v>4391</v>
      </c>
      <c r="E715" s="50">
        <v>9</v>
      </c>
      <c r="F715" s="539">
        <v>420.84</v>
      </c>
    </row>
    <row r="716" spans="1:6">
      <c r="A716" s="536" t="str">
        <f t="shared" si="22"/>
        <v>ARP009/2024</v>
      </c>
      <c r="B716" s="537" t="str">
        <f t="shared" si="23"/>
        <v>009/2024</v>
      </c>
      <c r="C716" s="50">
        <v>2024</v>
      </c>
      <c r="D716" s="50" t="s">
        <v>4391</v>
      </c>
      <c r="E716" s="50">
        <v>9</v>
      </c>
      <c r="F716" s="539">
        <v>294.72000000000003</v>
      </c>
    </row>
    <row r="717" spans="1:6">
      <c r="A717" s="536" t="str">
        <f t="shared" si="22"/>
        <v>ARP028/2024</v>
      </c>
      <c r="B717" s="537" t="str">
        <f t="shared" si="23"/>
        <v>028/2024</v>
      </c>
      <c r="C717" s="50">
        <v>2024</v>
      </c>
      <c r="D717" s="50" t="s">
        <v>4391</v>
      </c>
      <c r="E717" s="50">
        <v>28</v>
      </c>
      <c r="F717" s="539">
        <v>6008.68</v>
      </c>
    </row>
    <row r="718" spans="1:6">
      <c r="A718" s="536" t="str">
        <f t="shared" si="22"/>
        <v>ARP029/2024</v>
      </c>
      <c r="B718" s="537" t="str">
        <f t="shared" si="23"/>
        <v>029/2024</v>
      </c>
      <c r="C718" s="50">
        <v>2024</v>
      </c>
      <c r="D718" s="50" t="s">
        <v>4391</v>
      </c>
      <c r="E718" s="50">
        <v>29</v>
      </c>
      <c r="F718" s="539">
        <v>24628.38</v>
      </c>
    </row>
    <row r="719" spans="1:6">
      <c r="A719" s="536" t="str">
        <f t="shared" si="22"/>
        <v>ARP024/2023</v>
      </c>
      <c r="B719" s="537" t="str">
        <f t="shared" si="23"/>
        <v>024/2023</v>
      </c>
      <c r="C719" s="50">
        <v>2024</v>
      </c>
      <c r="D719" s="50" t="s">
        <v>4390</v>
      </c>
      <c r="E719" s="50">
        <v>24</v>
      </c>
      <c r="F719" s="539">
        <v>1199.8</v>
      </c>
    </row>
    <row r="720" spans="1:6">
      <c r="A720" s="536" t="str">
        <f t="shared" si="22"/>
        <v>ARP028/2024</v>
      </c>
      <c r="B720" s="537" t="str">
        <f t="shared" si="23"/>
        <v>028/2024</v>
      </c>
      <c r="C720" s="50">
        <v>2024</v>
      </c>
      <c r="D720" s="50" t="s">
        <v>4391</v>
      </c>
      <c r="E720" s="50">
        <v>28</v>
      </c>
      <c r="F720" s="539">
        <v>3967.03</v>
      </c>
    </row>
    <row r="721" spans="1:6">
      <c r="A721" s="536" t="str">
        <f t="shared" si="22"/>
        <v>ARP031/2023</v>
      </c>
      <c r="B721" s="537" t="str">
        <f t="shared" si="23"/>
        <v>031/2023</v>
      </c>
      <c r="C721" s="50">
        <v>2024</v>
      </c>
      <c r="D721" s="50" t="s">
        <v>4390</v>
      </c>
      <c r="E721" s="50">
        <v>31</v>
      </c>
      <c r="F721" s="539">
        <v>1328.88</v>
      </c>
    </row>
    <row r="722" spans="1:6">
      <c r="A722" s="536" t="str">
        <f t="shared" si="22"/>
        <v>ARP029/2024</v>
      </c>
      <c r="B722" s="537" t="str">
        <f t="shared" si="23"/>
        <v>029/2024</v>
      </c>
      <c r="C722" s="50">
        <v>2024</v>
      </c>
      <c r="D722" s="50" t="s">
        <v>4391</v>
      </c>
      <c r="E722" s="50">
        <v>29</v>
      </c>
      <c r="F722" s="539">
        <v>123476.66</v>
      </c>
    </row>
    <row r="723" spans="1:6">
      <c r="A723" s="536" t="str">
        <f t="shared" si="22"/>
        <v>ARP029/2024</v>
      </c>
      <c r="B723" s="537" t="str">
        <f t="shared" si="23"/>
        <v>029/2024</v>
      </c>
      <c r="C723" s="50">
        <v>2024</v>
      </c>
      <c r="D723" s="50" t="s">
        <v>4391</v>
      </c>
      <c r="E723" s="50">
        <v>29</v>
      </c>
      <c r="F723" s="539">
        <v>10845.73</v>
      </c>
    </row>
    <row r="724" spans="1:6">
      <c r="A724" s="536" t="str">
        <f t="shared" si="22"/>
        <v>ARP028/2024</v>
      </c>
      <c r="B724" s="537" t="str">
        <f t="shared" si="23"/>
        <v>028/2024</v>
      </c>
      <c r="C724" s="50">
        <v>2024</v>
      </c>
      <c r="D724" s="50" t="s">
        <v>4391</v>
      </c>
      <c r="E724" s="50">
        <v>28</v>
      </c>
      <c r="F724" s="539">
        <v>2707.05</v>
      </c>
    </row>
    <row r="725" spans="1:6">
      <c r="A725" s="536" t="str">
        <f t="shared" si="22"/>
        <v>ARP028/2024</v>
      </c>
      <c r="B725" s="537" t="str">
        <f t="shared" si="23"/>
        <v>028/2024</v>
      </c>
      <c r="C725" s="50">
        <v>2024</v>
      </c>
      <c r="D725" s="50" t="s">
        <v>4391</v>
      </c>
      <c r="E725" s="50">
        <v>28</v>
      </c>
      <c r="F725" s="539">
        <v>26315.63</v>
      </c>
    </row>
    <row r="726" spans="1:6">
      <c r="A726" s="536" t="str">
        <f t="shared" si="22"/>
        <v>ARP029/2024</v>
      </c>
      <c r="B726" s="537" t="str">
        <f t="shared" si="23"/>
        <v>029/2024</v>
      </c>
      <c r="C726" s="50">
        <v>2024</v>
      </c>
      <c r="D726" s="50" t="s">
        <v>4391</v>
      </c>
      <c r="E726" s="50">
        <v>29</v>
      </c>
      <c r="F726" s="539">
        <v>10133.34</v>
      </c>
    </row>
    <row r="727" spans="1:6">
      <c r="A727" s="536" t="str">
        <f t="shared" si="22"/>
        <v>ARP029/2024</v>
      </c>
      <c r="B727" s="537" t="str">
        <f t="shared" si="23"/>
        <v>029/2024</v>
      </c>
      <c r="C727" s="50">
        <v>2024</v>
      </c>
      <c r="D727" s="50" t="s">
        <v>4391</v>
      </c>
      <c r="E727" s="50">
        <v>29</v>
      </c>
      <c r="F727" s="539">
        <v>7258.51</v>
      </c>
    </row>
    <row r="728" spans="1:6">
      <c r="A728" s="536" t="str">
        <f t="shared" si="22"/>
        <v>ARP024/2023</v>
      </c>
      <c r="B728" s="537" t="str">
        <f t="shared" si="23"/>
        <v>024/2023</v>
      </c>
      <c r="C728" s="50">
        <v>2024</v>
      </c>
      <c r="D728" s="50" t="s">
        <v>4390</v>
      </c>
      <c r="E728" s="50">
        <v>24</v>
      </c>
      <c r="F728" s="539">
        <v>4934.22</v>
      </c>
    </row>
    <row r="729" spans="1:6">
      <c r="A729" s="536" t="str">
        <f t="shared" si="22"/>
        <v>ARP025/2023</v>
      </c>
      <c r="B729" s="537" t="str">
        <f t="shared" si="23"/>
        <v>025/2023</v>
      </c>
      <c r="C729" s="50">
        <v>2024</v>
      </c>
      <c r="D729" s="50" t="s">
        <v>4390</v>
      </c>
      <c r="E729" s="50">
        <v>25</v>
      </c>
      <c r="F729" s="539">
        <v>3056.43</v>
      </c>
    </row>
    <row r="730" spans="1:6">
      <c r="A730" s="536" t="str">
        <f t="shared" si="22"/>
        <v>ARP029/2024</v>
      </c>
      <c r="B730" s="537" t="str">
        <f t="shared" si="23"/>
        <v>029/2024</v>
      </c>
      <c r="C730" s="50">
        <v>2024</v>
      </c>
      <c r="D730" s="50" t="s">
        <v>4391</v>
      </c>
      <c r="E730" s="50">
        <v>29</v>
      </c>
      <c r="F730" s="539">
        <v>2102.0100000000002</v>
      </c>
    </row>
    <row r="731" spans="1:6">
      <c r="A731" s="536" t="str">
        <f t="shared" si="22"/>
        <v>ARP028/2024</v>
      </c>
      <c r="B731" s="537" t="str">
        <f t="shared" si="23"/>
        <v>028/2024</v>
      </c>
      <c r="C731" s="50">
        <v>2024</v>
      </c>
      <c r="D731" s="50" t="s">
        <v>4391</v>
      </c>
      <c r="E731" s="50">
        <v>28</v>
      </c>
      <c r="F731" s="539">
        <v>0</v>
      </c>
    </row>
    <row r="732" spans="1:6">
      <c r="A732" s="536" t="str">
        <f t="shared" si="22"/>
        <v>ARP028/2024</v>
      </c>
      <c r="B732" s="537" t="str">
        <f t="shared" si="23"/>
        <v>028/2024</v>
      </c>
      <c r="C732" s="50">
        <v>2024</v>
      </c>
      <c r="D732" s="50" t="s">
        <v>4391</v>
      </c>
      <c r="E732" s="50">
        <v>28</v>
      </c>
      <c r="F732" s="539">
        <v>34569.769999999997</v>
      </c>
    </row>
    <row r="733" spans="1:6">
      <c r="A733" s="536" t="str">
        <f t="shared" si="22"/>
        <v>ARP028/2024</v>
      </c>
      <c r="B733" s="537" t="str">
        <f t="shared" si="23"/>
        <v>028/2024</v>
      </c>
      <c r="C733" s="50">
        <v>2024</v>
      </c>
      <c r="D733" s="50" t="s">
        <v>4391</v>
      </c>
      <c r="E733" s="50">
        <v>28</v>
      </c>
      <c r="F733" s="539">
        <v>113179.4</v>
      </c>
    </row>
    <row r="734" spans="1:6">
      <c r="A734" s="536" t="str">
        <f t="shared" si="22"/>
        <v>ARP028/2024</v>
      </c>
      <c r="B734" s="537" t="str">
        <f t="shared" si="23"/>
        <v>028/2024</v>
      </c>
      <c r="C734" s="50">
        <v>2024</v>
      </c>
      <c r="D734" s="50" t="s">
        <v>4391</v>
      </c>
      <c r="E734" s="50">
        <v>28</v>
      </c>
      <c r="F734" s="539">
        <v>0</v>
      </c>
    </row>
    <row r="735" spans="1:6">
      <c r="A735" s="536" t="str">
        <f t="shared" si="22"/>
        <v>ARP028/2024</v>
      </c>
      <c r="B735" s="537" t="str">
        <f t="shared" si="23"/>
        <v>028/2024</v>
      </c>
      <c r="C735" s="50">
        <v>2024</v>
      </c>
      <c r="D735" s="50" t="s">
        <v>4391</v>
      </c>
      <c r="E735" s="50">
        <v>28</v>
      </c>
      <c r="F735" s="539">
        <v>80998.58</v>
      </c>
    </row>
    <row r="736" spans="1:6">
      <c r="A736" s="536" t="str">
        <f t="shared" si="22"/>
        <v>ARP022/2024</v>
      </c>
      <c r="B736" s="537" t="str">
        <f t="shared" si="23"/>
        <v>022/2024</v>
      </c>
      <c r="C736" s="50">
        <v>2024</v>
      </c>
      <c r="D736" s="50" t="s">
        <v>4391</v>
      </c>
      <c r="E736" s="50">
        <v>22</v>
      </c>
      <c r="F736" s="539">
        <v>2000</v>
      </c>
    </row>
    <row r="737" spans="1:6">
      <c r="A737" s="536" t="str">
        <f t="shared" si="22"/>
        <v>ARP028/2024</v>
      </c>
      <c r="B737" s="537" t="str">
        <f t="shared" si="23"/>
        <v>028/2024</v>
      </c>
      <c r="C737" s="50">
        <v>2024</v>
      </c>
      <c r="D737" s="50" t="s">
        <v>4391</v>
      </c>
      <c r="E737" s="50">
        <v>28</v>
      </c>
      <c r="F737" s="539">
        <v>58854.65</v>
      </c>
    </row>
    <row r="738" spans="1:6">
      <c r="A738" s="536" t="str">
        <f t="shared" si="22"/>
        <v>ARP029/2024</v>
      </c>
      <c r="B738" s="537" t="str">
        <f t="shared" si="23"/>
        <v>029/2024</v>
      </c>
      <c r="C738" s="50">
        <v>2024</v>
      </c>
      <c r="D738" s="50" t="s">
        <v>4391</v>
      </c>
      <c r="E738" s="50">
        <v>29</v>
      </c>
      <c r="F738" s="539">
        <v>4676.92</v>
      </c>
    </row>
    <row r="739" spans="1:6">
      <c r="A739" s="536" t="str">
        <f t="shared" si="22"/>
        <v>ARP018/2023</v>
      </c>
      <c r="B739" s="537" t="str">
        <f t="shared" si="23"/>
        <v>018/2023</v>
      </c>
      <c r="C739" s="50">
        <v>2024</v>
      </c>
      <c r="D739" s="50" t="s">
        <v>4390</v>
      </c>
      <c r="E739" s="50">
        <v>18</v>
      </c>
      <c r="F739" s="539">
        <v>373.68</v>
      </c>
    </row>
    <row r="740" spans="1:6">
      <c r="A740" s="536" t="str">
        <f t="shared" ref="A740:A803" si="24">_xlfn.CONCAT("ARP",B740)</f>
        <v>ARP018/2023</v>
      </c>
      <c r="B740" s="537" t="str">
        <f t="shared" ref="B740:B803" si="25">_xlfn.CONCAT(TEXT(E740,"000"),"/",D740)</f>
        <v>018/2023</v>
      </c>
      <c r="C740" s="50">
        <v>2024</v>
      </c>
      <c r="D740" s="50" t="s">
        <v>4390</v>
      </c>
      <c r="E740" s="50">
        <v>18</v>
      </c>
      <c r="F740" s="539">
        <v>1349.4</v>
      </c>
    </row>
    <row r="741" spans="1:6">
      <c r="A741" s="536" t="str">
        <f t="shared" si="24"/>
        <v>ARP018/2023</v>
      </c>
      <c r="B741" s="537" t="str">
        <f t="shared" si="25"/>
        <v>018/2023</v>
      </c>
      <c r="C741" s="50">
        <v>2024</v>
      </c>
      <c r="D741" s="50" t="s">
        <v>4390</v>
      </c>
      <c r="E741" s="50">
        <v>18</v>
      </c>
      <c r="F741" s="539">
        <v>352.92</v>
      </c>
    </row>
    <row r="742" spans="1:6">
      <c r="A742" s="536" t="str">
        <f t="shared" si="24"/>
        <v>ARP028/2024</v>
      </c>
      <c r="B742" s="537" t="str">
        <f t="shared" si="25"/>
        <v>028/2024</v>
      </c>
      <c r="C742" s="50">
        <v>2024</v>
      </c>
      <c r="D742" s="50" t="s">
        <v>4391</v>
      </c>
      <c r="E742" s="50">
        <v>28</v>
      </c>
      <c r="F742" s="539">
        <v>35332.42</v>
      </c>
    </row>
    <row r="743" spans="1:6">
      <c r="A743" s="536" t="str">
        <f t="shared" si="24"/>
        <v>ARP029/2024</v>
      </c>
      <c r="B743" s="537" t="str">
        <f t="shared" si="25"/>
        <v>029/2024</v>
      </c>
      <c r="C743" s="50">
        <v>2024</v>
      </c>
      <c r="D743" s="50" t="s">
        <v>4391</v>
      </c>
      <c r="E743" s="50">
        <v>29</v>
      </c>
      <c r="F743" s="539">
        <v>125923.99</v>
      </c>
    </row>
    <row r="744" spans="1:6">
      <c r="A744" s="536" t="str">
        <f t="shared" si="24"/>
        <v>ARP022/2024</v>
      </c>
      <c r="B744" s="537" t="str">
        <f t="shared" si="25"/>
        <v>022/2024</v>
      </c>
      <c r="C744" s="50">
        <v>2024</v>
      </c>
      <c r="D744" s="50" t="s">
        <v>4391</v>
      </c>
      <c r="E744" s="50">
        <v>22</v>
      </c>
      <c r="F744" s="539">
        <v>10835.38</v>
      </c>
    </row>
    <row r="745" spans="1:6">
      <c r="A745" s="536" t="str">
        <f t="shared" si="24"/>
        <v>ARP022/2024</v>
      </c>
      <c r="B745" s="537" t="str">
        <f t="shared" si="25"/>
        <v>022/2024</v>
      </c>
      <c r="C745" s="50">
        <v>2024</v>
      </c>
      <c r="D745" s="50" t="s">
        <v>4391</v>
      </c>
      <c r="E745" s="50">
        <v>22</v>
      </c>
      <c r="F745" s="539">
        <v>470</v>
      </c>
    </row>
    <row r="746" spans="1:6">
      <c r="A746" s="536" t="str">
        <f t="shared" si="24"/>
        <v>ARP028/2024</v>
      </c>
      <c r="B746" s="537" t="str">
        <f t="shared" si="25"/>
        <v>028/2024</v>
      </c>
      <c r="C746" s="50">
        <v>2024</v>
      </c>
      <c r="D746" s="50" t="s">
        <v>4391</v>
      </c>
      <c r="E746" s="50">
        <v>28</v>
      </c>
      <c r="F746" s="539">
        <v>47341.32</v>
      </c>
    </row>
    <row r="747" spans="1:6">
      <c r="A747" s="536" t="str">
        <f t="shared" si="24"/>
        <v>ARP028/2024</v>
      </c>
      <c r="B747" s="537" t="str">
        <f t="shared" si="25"/>
        <v>028/2024</v>
      </c>
      <c r="C747" s="50">
        <v>2024</v>
      </c>
      <c r="D747" s="50" t="s">
        <v>4391</v>
      </c>
      <c r="E747" s="50">
        <v>28</v>
      </c>
      <c r="F747" s="539">
        <v>28022.33</v>
      </c>
    </row>
    <row r="748" spans="1:6">
      <c r="A748" s="536" t="str">
        <f t="shared" si="24"/>
        <v>ARP018/2024</v>
      </c>
      <c r="B748" s="537" t="str">
        <f t="shared" si="25"/>
        <v>018/2024</v>
      </c>
      <c r="C748" s="50">
        <v>2024</v>
      </c>
      <c r="D748" s="50" t="s">
        <v>4391</v>
      </c>
      <c r="E748" s="50">
        <v>18</v>
      </c>
      <c r="F748" s="539">
        <v>5090</v>
      </c>
    </row>
    <row r="749" spans="1:6">
      <c r="A749" s="536" t="str">
        <f t="shared" si="24"/>
        <v>ARP018/2024</v>
      </c>
      <c r="B749" s="537" t="str">
        <f t="shared" si="25"/>
        <v>018/2024</v>
      </c>
      <c r="C749" s="50">
        <v>2024</v>
      </c>
      <c r="D749" s="50" t="s">
        <v>4391</v>
      </c>
      <c r="E749" s="50">
        <v>18</v>
      </c>
      <c r="F749" s="539">
        <v>20360</v>
      </c>
    </row>
    <row r="750" spans="1:6">
      <c r="A750" s="536" t="str">
        <f t="shared" si="24"/>
        <v>ARP028/2024</v>
      </c>
      <c r="B750" s="537" t="str">
        <f t="shared" si="25"/>
        <v>028/2024</v>
      </c>
      <c r="C750" s="50">
        <v>2024</v>
      </c>
      <c r="D750" s="50" t="s">
        <v>4391</v>
      </c>
      <c r="E750" s="50">
        <v>28</v>
      </c>
      <c r="F750" s="539">
        <v>14429.81</v>
      </c>
    </row>
    <row r="751" spans="1:6">
      <c r="A751" s="536" t="str">
        <f t="shared" si="24"/>
        <v>ARP009/2024</v>
      </c>
      <c r="B751" s="537" t="str">
        <f t="shared" si="25"/>
        <v>009/2024</v>
      </c>
      <c r="C751" s="50">
        <v>2024</v>
      </c>
      <c r="D751" s="50" t="s">
        <v>4391</v>
      </c>
      <c r="E751" s="50">
        <v>9</v>
      </c>
      <c r="F751" s="539">
        <v>3821.16</v>
      </c>
    </row>
    <row r="752" spans="1:6">
      <c r="A752" s="536" t="str">
        <f t="shared" si="24"/>
        <v>ARP029/2024</v>
      </c>
      <c r="B752" s="537" t="str">
        <f t="shared" si="25"/>
        <v>029/2024</v>
      </c>
      <c r="C752" s="50">
        <v>2024</v>
      </c>
      <c r="D752" s="50" t="s">
        <v>4391</v>
      </c>
      <c r="E752" s="50">
        <v>29</v>
      </c>
      <c r="F752" s="539">
        <v>1477.63</v>
      </c>
    </row>
    <row r="753" spans="1:6">
      <c r="A753" s="536" t="str">
        <f t="shared" si="24"/>
        <v>ARP063/2024</v>
      </c>
      <c r="B753" s="537" t="str">
        <f t="shared" si="25"/>
        <v>063/2024</v>
      </c>
      <c r="C753" s="50">
        <v>2024</v>
      </c>
      <c r="D753" s="50" t="s">
        <v>4391</v>
      </c>
      <c r="E753" s="50">
        <v>63</v>
      </c>
      <c r="F753" s="539">
        <v>0</v>
      </c>
    </row>
    <row r="754" spans="1:6">
      <c r="A754" s="536" t="str">
        <f t="shared" si="24"/>
        <v>ARP063/2024</v>
      </c>
      <c r="B754" s="537" t="str">
        <f t="shared" si="25"/>
        <v>063/2024</v>
      </c>
      <c r="C754" s="50">
        <v>2024</v>
      </c>
      <c r="D754" s="50" t="s">
        <v>4391</v>
      </c>
      <c r="E754" s="50">
        <v>63</v>
      </c>
      <c r="F754" s="539">
        <v>0</v>
      </c>
    </row>
    <row r="755" spans="1:6">
      <c r="A755" s="536" t="str">
        <f t="shared" si="24"/>
        <v>ARP063/2024</v>
      </c>
      <c r="B755" s="537" t="str">
        <f t="shared" si="25"/>
        <v>063/2024</v>
      </c>
      <c r="C755" s="50">
        <v>2024</v>
      </c>
      <c r="D755" s="50" t="s">
        <v>4391</v>
      </c>
      <c r="E755" s="50">
        <v>63</v>
      </c>
      <c r="F755" s="539">
        <v>0</v>
      </c>
    </row>
    <row r="756" spans="1:6">
      <c r="A756" s="536" t="str">
        <f t="shared" si="24"/>
        <v>ARP031/2023</v>
      </c>
      <c r="B756" s="537" t="str">
        <f t="shared" si="25"/>
        <v>031/2023</v>
      </c>
      <c r="C756" s="50">
        <v>2024</v>
      </c>
      <c r="D756" s="50" t="s">
        <v>4390</v>
      </c>
      <c r="E756" s="50">
        <v>31</v>
      </c>
      <c r="F756" s="539">
        <v>49778.9</v>
      </c>
    </row>
    <row r="757" spans="1:6">
      <c r="A757" s="536" t="str">
        <f t="shared" si="24"/>
        <v>ARP060/2024</v>
      </c>
      <c r="B757" s="537" t="str">
        <f t="shared" si="25"/>
        <v>060/2024</v>
      </c>
      <c r="C757" s="50">
        <v>2024</v>
      </c>
      <c r="D757" s="50" t="s">
        <v>4391</v>
      </c>
      <c r="E757" s="50">
        <v>60</v>
      </c>
      <c r="F757" s="539">
        <v>15200</v>
      </c>
    </row>
    <row r="758" spans="1:6">
      <c r="A758" s="536" t="str">
        <f t="shared" si="24"/>
        <v>ARP060/2024</v>
      </c>
      <c r="B758" s="537" t="str">
        <f t="shared" si="25"/>
        <v>060/2024</v>
      </c>
      <c r="C758" s="50">
        <v>2024</v>
      </c>
      <c r="D758" s="50" t="s">
        <v>4391</v>
      </c>
      <c r="E758" s="50">
        <v>60</v>
      </c>
      <c r="F758" s="539">
        <v>53200</v>
      </c>
    </row>
    <row r="759" spans="1:6">
      <c r="A759" s="536" t="str">
        <f t="shared" si="24"/>
        <v>ARP060/2024</v>
      </c>
      <c r="B759" s="537" t="str">
        <f t="shared" si="25"/>
        <v>060/2024</v>
      </c>
      <c r="C759" s="50">
        <v>2024</v>
      </c>
      <c r="D759" s="50" t="s">
        <v>4391</v>
      </c>
      <c r="E759" s="50">
        <v>60</v>
      </c>
      <c r="F759" s="539">
        <v>7600</v>
      </c>
    </row>
    <row r="760" spans="1:6">
      <c r="A760" s="536" t="str">
        <f t="shared" si="24"/>
        <v>ARP024/2023</v>
      </c>
      <c r="B760" s="537" t="str">
        <f t="shared" si="25"/>
        <v>024/2023</v>
      </c>
      <c r="C760" s="50">
        <v>2024</v>
      </c>
      <c r="D760" s="50" t="s">
        <v>4390</v>
      </c>
      <c r="E760" s="50">
        <v>24</v>
      </c>
      <c r="F760" s="539">
        <v>2499</v>
      </c>
    </row>
    <row r="761" spans="1:6">
      <c r="A761" s="536" t="str">
        <f t="shared" si="24"/>
        <v>ARP009/2024</v>
      </c>
      <c r="B761" s="537" t="str">
        <f t="shared" si="25"/>
        <v>009/2024</v>
      </c>
      <c r="C761" s="50">
        <v>2024</v>
      </c>
      <c r="D761" s="50" t="s">
        <v>4391</v>
      </c>
      <c r="E761" s="50">
        <v>9</v>
      </c>
      <c r="F761" s="539">
        <v>458.46</v>
      </c>
    </row>
    <row r="762" spans="1:6">
      <c r="A762" s="536" t="str">
        <f t="shared" si="24"/>
        <v>ARP009/2024</v>
      </c>
      <c r="B762" s="537" t="str">
        <f t="shared" si="25"/>
        <v>009/2024</v>
      </c>
      <c r="C762" s="50">
        <v>2024</v>
      </c>
      <c r="D762" s="50" t="s">
        <v>4391</v>
      </c>
      <c r="E762" s="50">
        <v>9</v>
      </c>
      <c r="F762" s="539">
        <v>4113.82</v>
      </c>
    </row>
    <row r="763" spans="1:6">
      <c r="A763" s="536" t="str">
        <f t="shared" si="24"/>
        <v>ARP051/2024</v>
      </c>
      <c r="B763" s="537" t="str">
        <f t="shared" si="25"/>
        <v>051/2024</v>
      </c>
      <c r="C763" s="50">
        <v>2024</v>
      </c>
      <c r="D763" s="50" t="s">
        <v>4391</v>
      </c>
      <c r="E763" s="50">
        <v>51</v>
      </c>
      <c r="F763" s="539">
        <v>7416</v>
      </c>
    </row>
    <row r="764" spans="1:6">
      <c r="A764" s="536" t="str">
        <f t="shared" si="24"/>
        <v>ARP051/2024</v>
      </c>
      <c r="B764" s="537" t="str">
        <f t="shared" si="25"/>
        <v>051/2024</v>
      </c>
      <c r="C764" s="50">
        <v>2024</v>
      </c>
      <c r="D764" s="50" t="s">
        <v>4391</v>
      </c>
      <c r="E764" s="50">
        <v>51</v>
      </c>
      <c r="F764" s="539">
        <v>2472</v>
      </c>
    </row>
    <row r="765" spans="1:6">
      <c r="A765" s="536" t="str">
        <f t="shared" si="24"/>
        <v>ARP051/2024</v>
      </c>
      <c r="B765" s="537" t="str">
        <f t="shared" si="25"/>
        <v>051/2024</v>
      </c>
      <c r="C765" s="50">
        <v>2024</v>
      </c>
      <c r="D765" s="50" t="s">
        <v>4391</v>
      </c>
      <c r="E765" s="50">
        <v>51</v>
      </c>
      <c r="F765" s="539">
        <v>39552</v>
      </c>
    </row>
    <row r="766" spans="1:6">
      <c r="A766" s="536" t="str">
        <f t="shared" si="24"/>
        <v>ARP022/2024</v>
      </c>
      <c r="B766" s="537" t="str">
        <f t="shared" si="25"/>
        <v>022/2024</v>
      </c>
      <c r="C766" s="50">
        <v>2024</v>
      </c>
      <c r="D766" s="50" t="s">
        <v>4391</v>
      </c>
      <c r="E766" s="50">
        <v>22</v>
      </c>
      <c r="F766" s="539">
        <v>1460</v>
      </c>
    </row>
    <row r="767" spans="1:6">
      <c r="A767" s="536" t="str">
        <f t="shared" si="24"/>
        <v>ARP061/2024</v>
      </c>
      <c r="B767" s="537" t="str">
        <f t="shared" si="25"/>
        <v>061/2024</v>
      </c>
      <c r="C767" s="50">
        <v>2024</v>
      </c>
      <c r="D767" s="50" t="s">
        <v>4391</v>
      </c>
      <c r="E767" s="50">
        <v>61</v>
      </c>
      <c r="F767" s="539">
        <v>19060</v>
      </c>
    </row>
    <row r="768" spans="1:6">
      <c r="A768" s="536" t="str">
        <f t="shared" si="24"/>
        <v>ARP061/2024</v>
      </c>
      <c r="B768" s="537" t="str">
        <f t="shared" si="25"/>
        <v>061/2024</v>
      </c>
      <c r="C768" s="50">
        <v>2024</v>
      </c>
      <c r="D768" s="50" t="s">
        <v>4391</v>
      </c>
      <c r="E768" s="50">
        <v>61</v>
      </c>
      <c r="F768" s="539">
        <v>66710</v>
      </c>
    </row>
    <row r="769" spans="1:6">
      <c r="A769" s="536" t="str">
        <f t="shared" si="24"/>
        <v>ARP061/2024</v>
      </c>
      <c r="B769" s="537" t="str">
        <f t="shared" si="25"/>
        <v>061/2024</v>
      </c>
      <c r="C769" s="50">
        <v>2024</v>
      </c>
      <c r="D769" s="50" t="s">
        <v>4391</v>
      </c>
      <c r="E769" s="50">
        <v>61</v>
      </c>
      <c r="F769" s="539">
        <v>9530</v>
      </c>
    </row>
    <row r="770" spans="1:6">
      <c r="A770" s="536" t="str">
        <f t="shared" si="24"/>
        <v>ARP050/2024</v>
      </c>
      <c r="B770" s="537" t="str">
        <f t="shared" si="25"/>
        <v>050/2024</v>
      </c>
      <c r="C770" s="50">
        <v>2024</v>
      </c>
      <c r="D770" s="50" t="s">
        <v>4391</v>
      </c>
      <c r="E770" s="50">
        <v>50</v>
      </c>
      <c r="F770" s="539">
        <v>1004</v>
      </c>
    </row>
    <row r="771" spans="1:6">
      <c r="A771" s="536" t="str">
        <f t="shared" si="24"/>
        <v>ARP050/2024</v>
      </c>
      <c r="B771" s="537" t="str">
        <f t="shared" si="25"/>
        <v>050/2024</v>
      </c>
      <c r="C771" s="50">
        <v>2024</v>
      </c>
      <c r="D771" s="50" t="s">
        <v>4391</v>
      </c>
      <c r="E771" s="50">
        <v>50</v>
      </c>
      <c r="F771" s="539">
        <v>3012</v>
      </c>
    </row>
    <row r="772" spans="1:6">
      <c r="A772" s="536" t="str">
        <f t="shared" si="24"/>
        <v>ARP050/2024</v>
      </c>
      <c r="B772" s="537" t="str">
        <f t="shared" si="25"/>
        <v>050/2024</v>
      </c>
      <c r="C772" s="50">
        <v>2024</v>
      </c>
      <c r="D772" s="50" t="s">
        <v>4391</v>
      </c>
      <c r="E772" s="50">
        <v>50</v>
      </c>
      <c r="F772" s="539">
        <v>16064</v>
      </c>
    </row>
    <row r="773" spans="1:6">
      <c r="A773" s="536" t="str">
        <f t="shared" si="24"/>
        <v>ARP009/2024</v>
      </c>
      <c r="B773" s="537" t="str">
        <f t="shared" si="25"/>
        <v>009/2024</v>
      </c>
      <c r="C773" s="50">
        <v>2024</v>
      </c>
      <c r="D773" s="50" t="s">
        <v>4391</v>
      </c>
      <c r="E773" s="50">
        <v>9</v>
      </c>
      <c r="F773" s="539">
        <v>479.15</v>
      </c>
    </row>
    <row r="774" spans="1:6">
      <c r="A774" s="536" t="str">
        <f t="shared" si="24"/>
        <v>ARP043/2024</v>
      </c>
      <c r="B774" s="537" t="str">
        <f t="shared" si="25"/>
        <v>043/2024</v>
      </c>
      <c r="C774" s="50">
        <v>2024</v>
      </c>
      <c r="D774" s="50" t="s">
        <v>4391</v>
      </c>
      <c r="E774" s="50">
        <v>43</v>
      </c>
      <c r="F774" s="539">
        <v>11400</v>
      </c>
    </row>
    <row r="775" spans="1:6">
      <c r="A775" s="536" t="str">
        <f t="shared" si="24"/>
        <v>ARP043/2024</v>
      </c>
      <c r="B775" s="537" t="str">
        <f t="shared" si="25"/>
        <v>043/2024</v>
      </c>
      <c r="C775" s="50">
        <v>2024</v>
      </c>
      <c r="D775" s="50" t="s">
        <v>4391</v>
      </c>
      <c r="E775" s="50">
        <v>43</v>
      </c>
      <c r="F775" s="539">
        <v>1140</v>
      </c>
    </row>
    <row r="776" spans="1:6">
      <c r="A776" s="536" t="str">
        <f t="shared" si="24"/>
        <v>ARP043/2024</v>
      </c>
      <c r="B776" s="537" t="str">
        <f t="shared" si="25"/>
        <v>043/2024</v>
      </c>
      <c r="C776" s="50">
        <v>2024</v>
      </c>
      <c r="D776" s="50" t="s">
        <v>4391</v>
      </c>
      <c r="E776" s="50">
        <v>43</v>
      </c>
      <c r="F776" s="539">
        <v>2280</v>
      </c>
    </row>
    <row r="777" spans="1:6">
      <c r="A777" s="536" t="str">
        <f t="shared" si="24"/>
        <v>ARP044/2024</v>
      </c>
      <c r="B777" s="537" t="str">
        <f t="shared" si="25"/>
        <v>044/2024</v>
      </c>
      <c r="C777" s="50">
        <v>2024</v>
      </c>
      <c r="D777" s="50" t="s">
        <v>4391</v>
      </c>
      <c r="E777" s="50">
        <v>44</v>
      </c>
      <c r="F777" s="539">
        <v>1831.32</v>
      </c>
    </row>
    <row r="778" spans="1:6">
      <c r="A778" s="536" t="str">
        <f t="shared" si="24"/>
        <v>ARP044/2024</v>
      </c>
      <c r="B778" s="537" t="str">
        <f t="shared" si="25"/>
        <v>044/2024</v>
      </c>
      <c r="C778" s="50">
        <v>2024</v>
      </c>
      <c r="D778" s="50" t="s">
        <v>4391</v>
      </c>
      <c r="E778" s="50">
        <v>44</v>
      </c>
      <c r="F778" s="539">
        <v>101.74</v>
      </c>
    </row>
    <row r="779" spans="1:6">
      <c r="A779" s="536" t="str">
        <f t="shared" si="24"/>
        <v>ARP044/2024</v>
      </c>
      <c r="B779" s="537" t="str">
        <f t="shared" si="25"/>
        <v>044/2024</v>
      </c>
      <c r="C779" s="50">
        <v>2024</v>
      </c>
      <c r="D779" s="50" t="s">
        <v>4391</v>
      </c>
      <c r="E779" s="50">
        <v>44</v>
      </c>
      <c r="F779" s="539">
        <v>356.09</v>
      </c>
    </row>
    <row r="780" spans="1:6">
      <c r="A780" s="536" t="str">
        <f t="shared" si="24"/>
        <v>ARP048/2024</v>
      </c>
      <c r="B780" s="537" t="str">
        <f t="shared" si="25"/>
        <v>048/2024</v>
      </c>
      <c r="C780" s="50">
        <v>2024</v>
      </c>
      <c r="D780" s="50" t="s">
        <v>4391</v>
      </c>
      <c r="E780" s="50">
        <v>48</v>
      </c>
      <c r="F780" s="539">
        <v>1396.46</v>
      </c>
    </row>
    <row r="781" spans="1:6">
      <c r="A781" s="536" t="str">
        <f t="shared" si="24"/>
        <v>ARP048/2024</v>
      </c>
      <c r="B781" s="537" t="str">
        <f t="shared" si="25"/>
        <v>048/2024</v>
      </c>
      <c r="C781" s="50">
        <v>2024</v>
      </c>
      <c r="D781" s="50" t="s">
        <v>4391</v>
      </c>
      <c r="E781" s="50">
        <v>48</v>
      </c>
      <c r="F781" s="539">
        <v>22343.360000000001</v>
      </c>
    </row>
    <row r="782" spans="1:6">
      <c r="A782" s="536" t="str">
        <f t="shared" si="24"/>
        <v>ARP048/2024</v>
      </c>
      <c r="B782" s="537" t="str">
        <f t="shared" si="25"/>
        <v>048/2024</v>
      </c>
      <c r="C782" s="50">
        <v>2024</v>
      </c>
      <c r="D782" s="50" t="s">
        <v>4391</v>
      </c>
      <c r="E782" s="50">
        <v>48</v>
      </c>
      <c r="F782" s="539">
        <v>4189.38</v>
      </c>
    </row>
    <row r="783" spans="1:6">
      <c r="A783" s="536" t="str">
        <f t="shared" si="24"/>
        <v>ARP059/2024</v>
      </c>
      <c r="B783" s="537" t="str">
        <f t="shared" si="25"/>
        <v>059/2024</v>
      </c>
      <c r="C783" s="50">
        <v>2024</v>
      </c>
      <c r="D783" s="50" t="s">
        <v>4391</v>
      </c>
      <c r="E783" s="50">
        <v>59</v>
      </c>
      <c r="F783" s="539">
        <v>3780</v>
      </c>
    </row>
    <row r="784" spans="1:6">
      <c r="A784" s="536" t="str">
        <f t="shared" si="24"/>
        <v>ARP059/2024</v>
      </c>
      <c r="B784" s="537" t="str">
        <f t="shared" si="25"/>
        <v>059/2024</v>
      </c>
      <c r="C784" s="50">
        <v>2024</v>
      </c>
      <c r="D784" s="50" t="s">
        <v>4391</v>
      </c>
      <c r="E784" s="50">
        <v>59</v>
      </c>
      <c r="F784" s="539">
        <v>1080</v>
      </c>
    </row>
    <row r="785" spans="1:6">
      <c r="A785" s="536" t="str">
        <f t="shared" si="24"/>
        <v>ARP059/2024</v>
      </c>
      <c r="B785" s="537" t="str">
        <f t="shared" si="25"/>
        <v>059/2024</v>
      </c>
      <c r="C785" s="50">
        <v>2024</v>
      </c>
      <c r="D785" s="50" t="s">
        <v>4391</v>
      </c>
      <c r="E785" s="50">
        <v>59</v>
      </c>
      <c r="F785" s="539">
        <v>540</v>
      </c>
    </row>
    <row r="786" spans="1:6">
      <c r="A786" s="536" t="str">
        <f t="shared" si="24"/>
        <v>ARP045/2024</v>
      </c>
      <c r="B786" s="537" t="str">
        <f t="shared" si="25"/>
        <v>045/2024</v>
      </c>
      <c r="C786" s="50">
        <v>2024</v>
      </c>
      <c r="D786" s="50" t="s">
        <v>4391</v>
      </c>
      <c r="E786" s="50">
        <v>45</v>
      </c>
      <c r="F786" s="539">
        <v>520.52</v>
      </c>
    </row>
    <row r="787" spans="1:6">
      <c r="A787" s="536" t="str">
        <f t="shared" si="24"/>
        <v>ARP045/2024</v>
      </c>
      <c r="B787" s="537" t="str">
        <f t="shared" si="25"/>
        <v>045/2024</v>
      </c>
      <c r="C787" s="50">
        <v>2024</v>
      </c>
      <c r="D787" s="50" t="s">
        <v>4391</v>
      </c>
      <c r="E787" s="50">
        <v>45</v>
      </c>
      <c r="F787" s="539">
        <v>260.26</v>
      </c>
    </row>
    <row r="788" spans="1:6">
      <c r="A788" s="536" t="str">
        <f t="shared" si="24"/>
        <v>ARP045/2024</v>
      </c>
      <c r="B788" s="537" t="str">
        <f t="shared" si="25"/>
        <v>045/2024</v>
      </c>
      <c r="C788" s="50">
        <v>2024</v>
      </c>
      <c r="D788" s="50" t="s">
        <v>4391</v>
      </c>
      <c r="E788" s="50">
        <v>45</v>
      </c>
      <c r="F788" s="539">
        <v>3123.12</v>
      </c>
    </row>
    <row r="789" spans="1:6">
      <c r="A789" s="536" t="str">
        <f t="shared" si="24"/>
        <v>ARP058/2024</v>
      </c>
      <c r="B789" s="537" t="str">
        <f t="shared" si="25"/>
        <v>058/2024</v>
      </c>
      <c r="C789" s="50">
        <v>2024</v>
      </c>
      <c r="D789" s="50" t="s">
        <v>4391</v>
      </c>
      <c r="E789" s="50">
        <v>58</v>
      </c>
      <c r="F789" s="539">
        <v>3520.55</v>
      </c>
    </row>
    <row r="790" spans="1:6">
      <c r="A790" s="536" t="str">
        <f t="shared" si="24"/>
        <v>ARP058/2024</v>
      </c>
      <c r="B790" s="537" t="str">
        <f t="shared" si="25"/>
        <v>058/2024</v>
      </c>
      <c r="C790" s="50">
        <v>2024</v>
      </c>
      <c r="D790" s="50" t="s">
        <v>4391</v>
      </c>
      <c r="E790" s="50">
        <v>58</v>
      </c>
      <c r="F790" s="539">
        <v>27975.17</v>
      </c>
    </row>
    <row r="791" spans="1:6">
      <c r="A791" s="536" t="str">
        <f t="shared" si="24"/>
        <v>ARP058/2024</v>
      </c>
      <c r="B791" s="537" t="str">
        <f t="shared" si="25"/>
        <v>058/2024</v>
      </c>
      <c r="C791" s="50">
        <v>2024</v>
      </c>
      <c r="D791" s="50" t="s">
        <v>4391</v>
      </c>
      <c r="E791" s="50">
        <v>58</v>
      </c>
      <c r="F791" s="539">
        <v>7873.93</v>
      </c>
    </row>
    <row r="792" spans="1:6">
      <c r="A792" s="536" t="str">
        <f t="shared" si="24"/>
        <v>ARP049/2024</v>
      </c>
      <c r="B792" s="537" t="str">
        <f t="shared" si="25"/>
        <v>049/2024</v>
      </c>
      <c r="C792" s="50">
        <v>2024</v>
      </c>
      <c r="D792" s="50" t="s">
        <v>4391</v>
      </c>
      <c r="E792" s="50">
        <v>49</v>
      </c>
      <c r="F792" s="539">
        <v>2617.2800000000002</v>
      </c>
    </row>
    <row r="793" spans="1:6">
      <c r="A793" s="536" t="str">
        <f t="shared" si="24"/>
        <v>ARP049/2024</v>
      </c>
      <c r="B793" s="537" t="str">
        <f t="shared" si="25"/>
        <v>049/2024</v>
      </c>
      <c r="C793" s="50">
        <v>2024</v>
      </c>
      <c r="D793" s="50" t="s">
        <v>4391</v>
      </c>
      <c r="E793" s="50">
        <v>49</v>
      </c>
      <c r="F793" s="539">
        <v>163.58000000000001</v>
      </c>
    </row>
    <row r="794" spans="1:6">
      <c r="A794" s="536" t="str">
        <f t="shared" si="24"/>
        <v>ARP049/2024</v>
      </c>
      <c r="B794" s="537" t="str">
        <f t="shared" si="25"/>
        <v>049/2024</v>
      </c>
      <c r="C794" s="50">
        <v>2024</v>
      </c>
      <c r="D794" s="50" t="s">
        <v>4391</v>
      </c>
      <c r="E794" s="50">
        <v>49</v>
      </c>
      <c r="F794" s="539">
        <v>490.74</v>
      </c>
    </row>
    <row r="795" spans="1:6">
      <c r="A795" s="536" t="str">
        <f t="shared" si="24"/>
        <v>ARP009/2024</v>
      </c>
      <c r="B795" s="537" t="str">
        <f t="shared" si="25"/>
        <v>009/2024</v>
      </c>
      <c r="C795" s="50">
        <v>2024</v>
      </c>
      <c r="D795" s="50" t="s">
        <v>4391</v>
      </c>
      <c r="E795" s="50">
        <v>9</v>
      </c>
      <c r="F795" s="539">
        <v>20691</v>
      </c>
    </row>
    <row r="796" spans="1:6">
      <c r="A796" s="536" t="str">
        <f t="shared" si="24"/>
        <v>ARP028/2024</v>
      </c>
      <c r="B796" s="537" t="str">
        <f t="shared" si="25"/>
        <v>028/2024</v>
      </c>
      <c r="C796" s="50">
        <v>2024</v>
      </c>
      <c r="D796" s="50" t="s">
        <v>4391</v>
      </c>
      <c r="E796" s="50">
        <v>28</v>
      </c>
      <c r="F796" s="539">
        <v>9529.32</v>
      </c>
    </row>
    <row r="797" spans="1:6">
      <c r="A797" s="536" t="str">
        <f t="shared" si="24"/>
        <v>ARP055/2024</v>
      </c>
      <c r="B797" s="537" t="str">
        <f t="shared" si="25"/>
        <v>055/2024</v>
      </c>
      <c r="C797" s="50">
        <v>2024</v>
      </c>
      <c r="D797" s="50" t="s">
        <v>4391</v>
      </c>
      <c r="E797" s="50">
        <v>55</v>
      </c>
      <c r="F797" s="539">
        <v>5285</v>
      </c>
    </row>
    <row r="798" spans="1:6">
      <c r="A798" s="536" t="str">
        <f t="shared" si="24"/>
        <v>ARP055/2024</v>
      </c>
      <c r="B798" s="537" t="str">
        <f t="shared" si="25"/>
        <v>055/2024</v>
      </c>
      <c r="C798" s="50">
        <v>2024</v>
      </c>
      <c r="D798" s="50" t="s">
        <v>4391</v>
      </c>
      <c r="E798" s="50">
        <v>55</v>
      </c>
      <c r="F798" s="539">
        <v>24311</v>
      </c>
    </row>
    <row r="799" spans="1:6">
      <c r="A799" s="536" t="str">
        <f t="shared" si="24"/>
        <v>ARP055/2024</v>
      </c>
      <c r="B799" s="537" t="str">
        <f t="shared" si="25"/>
        <v>055/2024</v>
      </c>
      <c r="C799" s="50">
        <v>2024</v>
      </c>
      <c r="D799" s="50" t="s">
        <v>4391</v>
      </c>
      <c r="E799" s="50">
        <v>55</v>
      </c>
      <c r="F799" s="539">
        <v>2114</v>
      </c>
    </row>
    <row r="800" spans="1:6">
      <c r="A800" s="536" t="str">
        <f t="shared" si="24"/>
        <v>ARP056/2024</v>
      </c>
      <c r="B800" s="537" t="str">
        <f t="shared" si="25"/>
        <v>056/2024</v>
      </c>
      <c r="C800" s="50">
        <v>2024</v>
      </c>
      <c r="D800" s="50" t="s">
        <v>4391</v>
      </c>
      <c r="E800" s="50">
        <v>56</v>
      </c>
      <c r="F800" s="539">
        <v>1528.45</v>
      </c>
    </row>
    <row r="801" spans="1:6">
      <c r="A801" s="536" t="str">
        <f t="shared" si="24"/>
        <v>ARP056/2024</v>
      </c>
      <c r="B801" s="537" t="str">
        <f t="shared" si="25"/>
        <v>056/2024</v>
      </c>
      <c r="C801" s="50">
        <v>2024</v>
      </c>
      <c r="D801" s="50" t="s">
        <v>4391</v>
      </c>
      <c r="E801" s="50">
        <v>56</v>
      </c>
      <c r="F801" s="539">
        <v>218.35</v>
      </c>
    </row>
    <row r="802" spans="1:6">
      <c r="A802" s="536" t="str">
        <f t="shared" si="24"/>
        <v>ARP056/2024</v>
      </c>
      <c r="B802" s="537" t="str">
        <f t="shared" si="25"/>
        <v>056/2024</v>
      </c>
      <c r="C802" s="50">
        <v>2024</v>
      </c>
      <c r="D802" s="50" t="s">
        <v>4391</v>
      </c>
      <c r="E802" s="50">
        <v>56</v>
      </c>
      <c r="F802" s="539">
        <v>436.7</v>
      </c>
    </row>
    <row r="803" spans="1:6">
      <c r="A803" s="536" t="str">
        <f t="shared" si="24"/>
        <v>ARP042/2024</v>
      </c>
      <c r="B803" s="537" t="str">
        <f t="shared" si="25"/>
        <v>042/2024</v>
      </c>
      <c r="C803" s="50">
        <v>2024</v>
      </c>
      <c r="D803" s="50" t="s">
        <v>4391</v>
      </c>
      <c r="E803" s="50">
        <v>42</v>
      </c>
      <c r="F803" s="539">
        <v>2400</v>
      </c>
    </row>
    <row r="804" spans="1:6">
      <c r="A804" s="536" t="str">
        <f t="shared" ref="A804:A867" si="26">_xlfn.CONCAT("ARP",B804)</f>
        <v>ARP042/2024</v>
      </c>
      <c r="B804" s="537" t="str">
        <f t="shared" ref="B804:B867" si="27">_xlfn.CONCAT(TEXT(E804,"000"),"/",D804)</f>
        <v>042/2024</v>
      </c>
      <c r="C804" s="50">
        <v>2024</v>
      </c>
      <c r="D804" s="50" t="s">
        <v>4391</v>
      </c>
      <c r="E804" s="50">
        <v>42</v>
      </c>
      <c r="F804" s="539">
        <v>4800</v>
      </c>
    </row>
    <row r="805" spans="1:6">
      <c r="A805" s="536" t="str">
        <f t="shared" si="26"/>
        <v>ARP042/2024</v>
      </c>
      <c r="B805" s="537" t="str">
        <f t="shared" si="27"/>
        <v>042/2024</v>
      </c>
      <c r="C805" s="50">
        <v>2024</v>
      </c>
      <c r="D805" s="50" t="s">
        <v>4391</v>
      </c>
      <c r="E805" s="50">
        <v>42</v>
      </c>
      <c r="F805" s="539">
        <v>28800</v>
      </c>
    </row>
    <row r="806" spans="1:6">
      <c r="A806" s="536" t="str">
        <f t="shared" si="26"/>
        <v>ARP046/2024</v>
      </c>
      <c r="B806" s="537" t="str">
        <f t="shared" si="27"/>
        <v>046/2024</v>
      </c>
      <c r="C806" s="50">
        <v>2024</v>
      </c>
      <c r="D806" s="50" t="s">
        <v>4391</v>
      </c>
      <c r="E806" s="50">
        <v>46</v>
      </c>
      <c r="F806" s="539">
        <v>172</v>
      </c>
    </row>
    <row r="807" spans="1:6">
      <c r="A807" s="536" t="str">
        <f t="shared" si="26"/>
        <v>ARP046/2024</v>
      </c>
      <c r="B807" s="537" t="str">
        <f t="shared" si="27"/>
        <v>046/2024</v>
      </c>
      <c r="C807" s="50">
        <v>2024</v>
      </c>
      <c r="D807" s="50" t="s">
        <v>4391</v>
      </c>
      <c r="E807" s="50">
        <v>46</v>
      </c>
      <c r="F807" s="539">
        <v>1204</v>
      </c>
    </row>
    <row r="808" spans="1:6">
      <c r="A808" s="536" t="str">
        <f t="shared" si="26"/>
        <v>ARP046/2024</v>
      </c>
      <c r="B808" s="537" t="str">
        <f t="shared" si="27"/>
        <v>046/2024</v>
      </c>
      <c r="C808" s="50">
        <v>2024</v>
      </c>
      <c r="D808" s="50" t="s">
        <v>4391</v>
      </c>
      <c r="E808" s="50">
        <v>46</v>
      </c>
      <c r="F808" s="539">
        <v>344</v>
      </c>
    </row>
    <row r="809" spans="1:6">
      <c r="A809" s="536" t="str">
        <f t="shared" si="26"/>
        <v>ARP054/2024</v>
      </c>
      <c r="B809" s="537" t="str">
        <f t="shared" si="27"/>
        <v>054/2024</v>
      </c>
      <c r="C809" s="50">
        <v>2024</v>
      </c>
      <c r="D809" s="50" t="s">
        <v>4391</v>
      </c>
      <c r="E809" s="50">
        <v>54</v>
      </c>
      <c r="F809" s="539">
        <v>4675</v>
      </c>
    </row>
    <row r="810" spans="1:6">
      <c r="A810" s="536" t="str">
        <f t="shared" si="26"/>
        <v>ARP054/2024</v>
      </c>
      <c r="B810" s="537" t="str">
        <f t="shared" si="27"/>
        <v>054/2024</v>
      </c>
      <c r="C810" s="50">
        <v>2024</v>
      </c>
      <c r="D810" s="50" t="s">
        <v>4391</v>
      </c>
      <c r="E810" s="50">
        <v>54</v>
      </c>
      <c r="F810" s="539">
        <v>1870</v>
      </c>
    </row>
    <row r="811" spans="1:6">
      <c r="A811" s="536" t="str">
        <f t="shared" si="26"/>
        <v>ARP054/2024</v>
      </c>
      <c r="B811" s="537" t="str">
        <f t="shared" si="27"/>
        <v>054/2024</v>
      </c>
      <c r="C811" s="50">
        <v>2024</v>
      </c>
      <c r="D811" s="50" t="s">
        <v>4391</v>
      </c>
      <c r="E811" s="50">
        <v>54</v>
      </c>
      <c r="F811" s="539">
        <v>21505</v>
      </c>
    </row>
    <row r="812" spans="1:6">
      <c r="A812" s="536" t="str">
        <f t="shared" si="26"/>
        <v>ARP028/2024</v>
      </c>
      <c r="B812" s="537" t="str">
        <f t="shared" si="27"/>
        <v>028/2024</v>
      </c>
      <c r="C812" s="50">
        <v>2024</v>
      </c>
      <c r="D812" s="50" t="s">
        <v>4391</v>
      </c>
      <c r="E812" s="50">
        <v>28</v>
      </c>
      <c r="F812" s="539">
        <v>24426.89</v>
      </c>
    </row>
    <row r="813" spans="1:6">
      <c r="A813" s="536" t="str">
        <f t="shared" si="26"/>
        <v>ARP047/2024</v>
      </c>
      <c r="B813" s="537" t="str">
        <f t="shared" si="27"/>
        <v>047/2024</v>
      </c>
      <c r="C813" s="50">
        <v>2024</v>
      </c>
      <c r="D813" s="50" t="s">
        <v>4391</v>
      </c>
      <c r="E813" s="50">
        <v>47</v>
      </c>
      <c r="F813" s="539">
        <v>1657.41</v>
      </c>
    </row>
    <row r="814" spans="1:6">
      <c r="A814" s="536" t="str">
        <f t="shared" si="26"/>
        <v>ARP047/2024</v>
      </c>
      <c r="B814" s="537" t="str">
        <f t="shared" si="27"/>
        <v>047/2024</v>
      </c>
      <c r="C814" s="50">
        <v>2024</v>
      </c>
      <c r="D814" s="50" t="s">
        <v>4391</v>
      </c>
      <c r="E814" s="50">
        <v>47</v>
      </c>
      <c r="F814" s="539">
        <v>4474.3999999999996</v>
      </c>
    </row>
    <row r="815" spans="1:6">
      <c r="A815" s="536" t="str">
        <f t="shared" si="26"/>
        <v>ARP047/2024</v>
      </c>
      <c r="B815" s="537" t="str">
        <f t="shared" si="27"/>
        <v>047/2024</v>
      </c>
      <c r="C815" s="50">
        <v>2024</v>
      </c>
      <c r="D815" s="50" t="s">
        <v>4391</v>
      </c>
      <c r="E815" s="50">
        <v>47</v>
      </c>
      <c r="F815" s="539">
        <v>22038.09</v>
      </c>
    </row>
    <row r="816" spans="1:6">
      <c r="A816" s="536" t="str">
        <f t="shared" si="26"/>
        <v>ARP022/2024</v>
      </c>
      <c r="B816" s="537" t="str">
        <f t="shared" si="27"/>
        <v>022/2024</v>
      </c>
      <c r="C816" s="50">
        <v>2024</v>
      </c>
      <c r="D816" s="50" t="s">
        <v>4391</v>
      </c>
      <c r="E816" s="50">
        <v>22</v>
      </c>
      <c r="F816" s="539">
        <v>290</v>
      </c>
    </row>
    <row r="817" spans="1:6">
      <c r="A817" s="536" t="str">
        <f t="shared" si="26"/>
        <v>ARP053/2024</v>
      </c>
      <c r="B817" s="537" t="str">
        <f t="shared" si="27"/>
        <v>053/2024</v>
      </c>
      <c r="C817" s="50">
        <v>2024</v>
      </c>
      <c r="D817" s="50" t="s">
        <v>4391</v>
      </c>
      <c r="E817" s="50">
        <v>53</v>
      </c>
      <c r="F817" s="539">
        <v>1408</v>
      </c>
    </row>
    <row r="818" spans="1:6">
      <c r="A818" s="536" t="str">
        <f t="shared" si="26"/>
        <v>ARP053/2024</v>
      </c>
      <c r="B818" s="537" t="str">
        <f t="shared" si="27"/>
        <v>053/2024</v>
      </c>
      <c r="C818" s="50">
        <v>2024</v>
      </c>
      <c r="D818" s="50" t="s">
        <v>4391</v>
      </c>
      <c r="E818" s="50">
        <v>53</v>
      </c>
      <c r="F818" s="539">
        <v>264</v>
      </c>
    </row>
    <row r="819" spans="1:6">
      <c r="A819" s="536" t="str">
        <f t="shared" si="26"/>
        <v>ARP053/2024</v>
      </c>
      <c r="B819" s="537" t="str">
        <f t="shared" si="27"/>
        <v>053/2024</v>
      </c>
      <c r="C819" s="50">
        <v>2024</v>
      </c>
      <c r="D819" s="50" t="s">
        <v>4391</v>
      </c>
      <c r="E819" s="50">
        <v>53</v>
      </c>
      <c r="F819" s="539">
        <v>88</v>
      </c>
    </row>
    <row r="820" spans="1:6">
      <c r="A820" s="536" t="str">
        <f t="shared" si="26"/>
        <v>ARP009/2024</v>
      </c>
      <c r="B820" s="537" t="str">
        <f t="shared" si="27"/>
        <v>009/2024</v>
      </c>
      <c r="C820" s="50">
        <v>2024</v>
      </c>
      <c r="D820" s="50" t="s">
        <v>4391</v>
      </c>
      <c r="E820" s="50">
        <v>9</v>
      </c>
      <c r="F820" s="539">
        <v>3342.26</v>
      </c>
    </row>
    <row r="821" spans="1:6">
      <c r="A821" s="536" t="str">
        <f t="shared" si="26"/>
        <v>ARP029/2024</v>
      </c>
      <c r="B821" s="537" t="str">
        <f t="shared" si="27"/>
        <v>029/2024</v>
      </c>
      <c r="C821" s="50">
        <v>2024</v>
      </c>
      <c r="D821" s="50" t="s">
        <v>4391</v>
      </c>
      <c r="E821" s="50">
        <v>29</v>
      </c>
      <c r="F821" s="539">
        <v>5599.07</v>
      </c>
    </row>
    <row r="822" spans="1:6">
      <c r="A822" s="536" t="str">
        <f t="shared" si="26"/>
        <v>ARP029/2024</v>
      </c>
      <c r="B822" s="537" t="str">
        <f t="shared" si="27"/>
        <v>029/2024</v>
      </c>
      <c r="C822" s="50">
        <v>2024</v>
      </c>
      <c r="D822" s="50" t="s">
        <v>4391</v>
      </c>
      <c r="E822" s="50">
        <v>29</v>
      </c>
      <c r="F822" s="539">
        <v>7794.88</v>
      </c>
    </row>
    <row r="823" spans="1:6">
      <c r="A823" s="536" t="str">
        <f t="shared" si="26"/>
        <v>ARP028/2024</v>
      </c>
      <c r="B823" s="537" t="str">
        <f t="shared" si="27"/>
        <v>028/2024</v>
      </c>
      <c r="C823" s="50">
        <v>2024</v>
      </c>
      <c r="D823" s="50" t="s">
        <v>4391</v>
      </c>
      <c r="E823" s="50">
        <v>28</v>
      </c>
      <c r="F823" s="539">
        <v>1152.21</v>
      </c>
    </row>
    <row r="824" spans="1:6">
      <c r="A824" s="536" t="str">
        <f t="shared" si="26"/>
        <v>ARP033/2024</v>
      </c>
      <c r="B824" s="537" t="str">
        <f t="shared" si="27"/>
        <v>033/2024</v>
      </c>
      <c r="C824" s="50">
        <v>2024</v>
      </c>
      <c r="D824" s="50" t="s">
        <v>4391</v>
      </c>
      <c r="E824" s="50">
        <v>33</v>
      </c>
      <c r="F824" s="539">
        <v>9452.5499999999993</v>
      </c>
    </row>
    <row r="825" spans="1:6">
      <c r="A825" s="536" t="str">
        <f t="shared" si="26"/>
        <v>ARP028/2024</v>
      </c>
      <c r="B825" s="537" t="str">
        <f t="shared" si="27"/>
        <v>028/2024</v>
      </c>
      <c r="C825" s="50">
        <v>2024</v>
      </c>
      <c r="D825" s="50" t="s">
        <v>4391</v>
      </c>
      <c r="E825" s="50">
        <v>28</v>
      </c>
      <c r="F825" s="539">
        <v>51336.65</v>
      </c>
    </row>
    <row r="826" spans="1:6">
      <c r="A826" s="536" t="str">
        <f t="shared" si="26"/>
        <v>ARP028/2024</v>
      </c>
      <c r="B826" s="537" t="str">
        <f t="shared" si="27"/>
        <v>028/2024</v>
      </c>
      <c r="C826" s="50">
        <v>2024</v>
      </c>
      <c r="D826" s="50" t="s">
        <v>4391</v>
      </c>
      <c r="E826" s="50">
        <v>28</v>
      </c>
      <c r="F826" s="539">
        <v>682.73</v>
      </c>
    </row>
    <row r="827" spans="1:6">
      <c r="A827" s="536" t="str">
        <f t="shared" si="26"/>
        <v>ARP009/2024</v>
      </c>
      <c r="B827" s="537" t="str">
        <f t="shared" si="27"/>
        <v>009/2024</v>
      </c>
      <c r="C827" s="50">
        <v>2024</v>
      </c>
      <c r="D827" s="50" t="s">
        <v>4391</v>
      </c>
      <c r="E827" s="50">
        <v>9</v>
      </c>
      <c r="F827" s="539">
        <v>662.16</v>
      </c>
    </row>
    <row r="828" spans="1:6">
      <c r="A828" s="536" t="str">
        <f t="shared" si="26"/>
        <v>ARP030/2024</v>
      </c>
      <c r="B828" s="537" t="str">
        <f t="shared" si="27"/>
        <v>030/2024</v>
      </c>
      <c r="C828" s="50">
        <v>2024</v>
      </c>
      <c r="D828" s="50" t="s">
        <v>4391</v>
      </c>
      <c r="E828" s="50">
        <v>30</v>
      </c>
      <c r="F828" s="539">
        <v>1400</v>
      </c>
    </row>
    <row r="829" spans="1:6">
      <c r="A829" s="536" t="str">
        <f t="shared" si="26"/>
        <v>ARP017/2023</v>
      </c>
      <c r="B829" s="537" t="str">
        <f t="shared" si="27"/>
        <v>017/2023</v>
      </c>
      <c r="C829" s="50">
        <v>2024</v>
      </c>
      <c r="D829" s="50" t="s">
        <v>4390</v>
      </c>
      <c r="E829" s="50">
        <v>17</v>
      </c>
      <c r="F829" s="539">
        <v>79738.05</v>
      </c>
    </row>
    <row r="830" spans="1:6">
      <c r="A830" s="536" t="str">
        <f t="shared" si="26"/>
        <v>ARP009/2024</v>
      </c>
      <c r="B830" s="537" t="str">
        <f t="shared" si="27"/>
        <v>009/2024</v>
      </c>
      <c r="C830" s="50">
        <v>2024</v>
      </c>
      <c r="D830" s="50" t="s">
        <v>4391</v>
      </c>
      <c r="E830" s="50">
        <v>9</v>
      </c>
      <c r="F830" s="539">
        <v>5081.01</v>
      </c>
    </row>
    <row r="831" spans="1:6">
      <c r="A831" s="536" t="str">
        <f t="shared" si="26"/>
        <v>ARP028/2024</v>
      </c>
      <c r="B831" s="537" t="str">
        <f t="shared" si="27"/>
        <v>028/2024</v>
      </c>
      <c r="C831" s="50">
        <v>2024</v>
      </c>
      <c r="D831" s="50" t="s">
        <v>4391</v>
      </c>
      <c r="E831" s="50">
        <v>28</v>
      </c>
      <c r="F831" s="539">
        <v>13205.22</v>
      </c>
    </row>
    <row r="832" spans="1:6">
      <c r="A832" s="536" t="str">
        <f t="shared" si="26"/>
        <v>ARP028/2024</v>
      </c>
      <c r="B832" s="537" t="str">
        <f t="shared" si="27"/>
        <v>028/2024</v>
      </c>
      <c r="C832" s="50">
        <v>2024</v>
      </c>
      <c r="D832" s="50" t="s">
        <v>4391</v>
      </c>
      <c r="E832" s="50">
        <v>28</v>
      </c>
      <c r="F832" s="539">
        <v>4782.37</v>
      </c>
    </row>
    <row r="833" spans="1:6">
      <c r="A833" s="536" t="str">
        <f t="shared" si="26"/>
        <v>ARP026/2023</v>
      </c>
      <c r="B833" s="537" t="str">
        <f t="shared" si="27"/>
        <v>026/2023</v>
      </c>
      <c r="C833" s="50">
        <v>2024</v>
      </c>
      <c r="D833" s="50" t="s">
        <v>4390</v>
      </c>
      <c r="E833" s="50">
        <v>26</v>
      </c>
      <c r="F833" s="539">
        <v>2016</v>
      </c>
    </row>
    <row r="834" spans="1:6">
      <c r="A834" s="536" t="str">
        <f t="shared" si="26"/>
        <v>ARP026/2023</v>
      </c>
      <c r="B834" s="537" t="str">
        <f t="shared" si="27"/>
        <v>026/2023</v>
      </c>
      <c r="C834" s="50">
        <v>2024</v>
      </c>
      <c r="D834" s="50" t="s">
        <v>4390</v>
      </c>
      <c r="E834" s="50">
        <v>26</v>
      </c>
      <c r="F834" s="539">
        <v>2464</v>
      </c>
    </row>
    <row r="835" spans="1:6">
      <c r="A835" s="536" t="str">
        <f t="shared" si="26"/>
        <v>ARP028/2024</v>
      </c>
      <c r="B835" s="537" t="str">
        <f t="shared" si="27"/>
        <v>028/2024</v>
      </c>
      <c r="C835" s="50">
        <v>2024</v>
      </c>
      <c r="D835" s="50" t="s">
        <v>4391</v>
      </c>
      <c r="E835" s="50">
        <v>28</v>
      </c>
      <c r="F835" s="539">
        <v>4532</v>
      </c>
    </row>
    <row r="836" spans="1:6">
      <c r="A836" s="536" t="str">
        <f t="shared" si="26"/>
        <v>ARP026/2023</v>
      </c>
      <c r="B836" s="537" t="str">
        <f t="shared" si="27"/>
        <v>026/2023</v>
      </c>
      <c r="C836" s="50">
        <v>2024</v>
      </c>
      <c r="D836" s="50" t="s">
        <v>4390</v>
      </c>
      <c r="E836" s="50">
        <v>26</v>
      </c>
      <c r="F836" s="539">
        <v>1456</v>
      </c>
    </row>
    <row r="837" spans="1:6">
      <c r="A837" s="536" t="str">
        <f t="shared" si="26"/>
        <v>ARP031/2023</v>
      </c>
      <c r="B837" s="537" t="str">
        <f t="shared" si="27"/>
        <v>031/2023</v>
      </c>
      <c r="C837" s="50">
        <v>2024</v>
      </c>
      <c r="D837" s="50" t="s">
        <v>4390</v>
      </c>
      <c r="E837" s="50">
        <v>31</v>
      </c>
      <c r="F837" s="539">
        <v>6220.65</v>
      </c>
    </row>
    <row r="838" spans="1:6">
      <c r="A838" s="536" t="str">
        <f t="shared" si="26"/>
        <v>ARP018/2023</v>
      </c>
      <c r="B838" s="537" t="str">
        <f t="shared" si="27"/>
        <v>018/2023</v>
      </c>
      <c r="C838" s="50">
        <v>2024</v>
      </c>
      <c r="D838" s="50" t="s">
        <v>4390</v>
      </c>
      <c r="E838" s="50">
        <v>18</v>
      </c>
      <c r="F838" s="539">
        <v>1350</v>
      </c>
    </row>
    <row r="839" spans="1:6">
      <c r="A839" s="536" t="str">
        <f t="shared" si="26"/>
        <v>ARP018/2023</v>
      </c>
      <c r="B839" s="537" t="str">
        <f t="shared" si="27"/>
        <v>018/2023</v>
      </c>
      <c r="C839" s="50">
        <v>2024</v>
      </c>
      <c r="D839" s="50" t="s">
        <v>4390</v>
      </c>
      <c r="E839" s="50">
        <v>18</v>
      </c>
      <c r="F839" s="539">
        <v>378</v>
      </c>
    </row>
    <row r="840" spans="1:6">
      <c r="A840" s="536" t="str">
        <f t="shared" si="26"/>
        <v>ARP018/2023</v>
      </c>
      <c r="B840" s="537" t="str">
        <f t="shared" si="27"/>
        <v>018/2023</v>
      </c>
      <c r="C840" s="50">
        <v>2024</v>
      </c>
      <c r="D840" s="50" t="s">
        <v>4390</v>
      </c>
      <c r="E840" s="50">
        <v>18</v>
      </c>
      <c r="F840" s="539">
        <v>364.5</v>
      </c>
    </row>
    <row r="841" spans="1:6">
      <c r="A841" s="536" t="str">
        <f t="shared" si="26"/>
        <v>ARP018/2023</v>
      </c>
      <c r="B841" s="537" t="str">
        <f t="shared" si="27"/>
        <v>018/2023</v>
      </c>
      <c r="C841" s="50">
        <v>2024</v>
      </c>
      <c r="D841" s="50" t="s">
        <v>4390</v>
      </c>
      <c r="E841" s="50">
        <v>18</v>
      </c>
      <c r="F841" s="539">
        <v>266</v>
      </c>
    </row>
    <row r="842" spans="1:6">
      <c r="A842" s="536" t="str">
        <f t="shared" si="26"/>
        <v>ARP018/2023</v>
      </c>
      <c r="B842" s="537" t="str">
        <f t="shared" si="27"/>
        <v>018/2023</v>
      </c>
      <c r="C842" s="50">
        <v>2024</v>
      </c>
      <c r="D842" s="50" t="s">
        <v>4390</v>
      </c>
      <c r="E842" s="50">
        <v>18</v>
      </c>
      <c r="F842" s="539">
        <v>304</v>
      </c>
    </row>
    <row r="843" spans="1:6">
      <c r="A843" s="536" t="str">
        <f t="shared" si="26"/>
        <v>ARP018/2023</v>
      </c>
      <c r="B843" s="537" t="str">
        <f t="shared" si="27"/>
        <v>018/2023</v>
      </c>
      <c r="C843" s="50">
        <v>2024</v>
      </c>
      <c r="D843" s="50" t="s">
        <v>4390</v>
      </c>
      <c r="E843" s="50">
        <v>18</v>
      </c>
      <c r="F843" s="539">
        <v>1045</v>
      </c>
    </row>
    <row r="844" spans="1:6">
      <c r="A844" s="536" t="str">
        <f t="shared" si="26"/>
        <v>ARP022/2024</v>
      </c>
      <c r="B844" s="537" t="str">
        <f t="shared" si="27"/>
        <v>022/2024</v>
      </c>
      <c r="C844" s="50">
        <v>2024</v>
      </c>
      <c r="D844" s="50" t="s">
        <v>4391</v>
      </c>
      <c r="E844" s="50">
        <v>22</v>
      </c>
      <c r="F844" s="539">
        <v>5195</v>
      </c>
    </row>
    <row r="845" spans="1:6">
      <c r="A845" s="536" t="str">
        <f t="shared" si="26"/>
        <v>ARP028/2024</v>
      </c>
      <c r="B845" s="537" t="str">
        <f t="shared" si="27"/>
        <v>028/2024</v>
      </c>
      <c r="C845" s="50">
        <v>2024</v>
      </c>
      <c r="D845" s="50" t="s">
        <v>4391</v>
      </c>
      <c r="E845" s="50">
        <v>28</v>
      </c>
      <c r="F845" s="539">
        <v>6137.34</v>
      </c>
    </row>
    <row r="846" spans="1:6">
      <c r="A846" s="536" t="str">
        <f t="shared" si="26"/>
        <v>ARP029/2024</v>
      </c>
      <c r="B846" s="537" t="str">
        <f t="shared" si="27"/>
        <v>029/2024</v>
      </c>
      <c r="C846" s="50">
        <v>2024</v>
      </c>
      <c r="D846" s="50" t="s">
        <v>4391</v>
      </c>
      <c r="E846" s="50">
        <v>29</v>
      </c>
      <c r="F846" s="539">
        <v>14810.27</v>
      </c>
    </row>
    <row r="847" spans="1:6">
      <c r="A847" s="536" t="str">
        <f t="shared" si="26"/>
        <v>ARP028/2024</v>
      </c>
      <c r="B847" s="537" t="str">
        <f t="shared" si="27"/>
        <v>028/2024</v>
      </c>
      <c r="C847" s="50">
        <v>2024</v>
      </c>
      <c r="D847" s="50" t="s">
        <v>4391</v>
      </c>
      <c r="E847" s="50">
        <v>28</v>
      </c>
      <c r="F847" s="539">
        <v>969.2</v>
      </c>
    </row>
    <row r="848" spans="1:6">
      <c r="A848" s="536" t="str">
        <f t="shared" si="26"/>
        <v>ARP022/2024</v>
      </c>
      <c r="B848" s="537" t="str">
        <f t="shared" si="27"/>
        <v>022/2024</v>
      </c>
      <c r="C848" s="50">
        <v>2024</v>
      </c>
      <c r="D848" s="50" t="s">
        <v>4391</v>
      </c>
      <c r="E848" s="50">
        <v>22</v>
      </c>
      <c r="F848" s="539">
        <v>470</v>
      </c>
    </row>
    <row r="849" spans="1:6">
      <c r="A849" s="536" t="str">
        <f t="shared" si="26"/>
        <v>ARP020/2023</v>
      </c>
      <c r="B849" s="537" t="str">
        <f t="shared" si="27"/>
        <v>020/2023</v>
      </c>
      <c r="C849" s="50">
        <v>2024</v>
      </c>
      <c r="D849" s="50" t="s">
        <v>4390</v>
      </c>
      <c r="E849" s="50">
        <v>20</v>
      </c>
      <c r="F849" s="539">
        <v>223602.25</v>
      </c>
    </row>
    <row r="850" spans="1:6">
      <c r="A850" s="536" t="str">
        <f t="shared" si="26"/>
        <v>ARP029/2024</v>
      </c>
      <c r="B850" s="537" t="str">
        <f t="shared" si="27"/>
        <v>029/2024</v>
      </c>
      <c r="C850" s="50">
        <v>2024</v>
      </c>
      <c r="D850" s="50" t="s">
        <v>4391</v>
      </c>
      <c r="E850" s="50">
        <v>29</v>
      </c>
      <c r="F850" s="539">
        <v>0</v>
      </c>
    </row>
    <row r="851" spans="1:6">
      <c r="A851" s="536" t="str">
        <f t="shared" si="26"/>
        <v>ARP029/2024</v>
      </c>
      <c r="B851" s="537" t="str">
        <f t="shared" si="27"/>
        <v>029/2024</v>
      </c>
      <c r="C851" s="50">
        <v>2024</v>
      </c>
      <c r="D851" s="50" t="s">
        <v>4391</v>
      </c>
      <c r="E851" s="50">
        <v>29</v>
      </c>
      <c r="F851" s="539">
        <v>1057.3499999999999</v>
      </c>
    </row>
    <row r="852" spans="1:6">
      <c r="A852" s="536" t="str">
        <f t="shared" si="26"/>
        <v>ARP028/2024</v>
      </c>
      <c r="B852" s="537" t="str">
        <f t="shared" si="27"/>
        <v>028/2024</v>
      </c>
      <c r="C852" s="50">
        <v>2024</v>
      </c>
      <c r="D852" s="50" t="s">
        <v>4391</v>
      </c>
      <c r="E852" s="50">
        <v>28</v>
      </c>
      <c r="F852" s="539">
        <v>0</v>
      </c>
    </row>
    <row r="853" spans="1:6">
      <c r="A853" s="536" t="str">
        <f t="shared" si="26"/>
        <v>ARP028/2024</v>
      </c>
      <c r="B853" s="537" t="str">
        <f t="shared" si="27"/>
        <v>028/2024</v>
      </c>
      <c r="C853" s="50">
        <v>2024</v>
      </c>
      <c r="D853" s="50" t="s">
        <v>4391</v>
      </c>
      <c r="E853" s="50">
        <v>28</v>
      </c>
      <c r="F853" s="539">
        <v>1150.17</v>
      </c>
    </row>
    <row r="854" spans="1:6">
      <c r="A854" s="536" t="str">
        <f t="shared" si="26"/>
        <v>ARP011/2024</v>
      </c>
      <c r="B854" s="537" t="str">
        <f t="shared" si="27"/>
        <v>011/2024</v>
      </c>
      <c r="C854" s="50">
        <v>2024</v>
      </c>
      <c r="D854" s="50" t="s">
        <v>4391</v>
      </c>
      <c r="E854" s="50">
        <v>11</v>
      </c>
      <c r="F854" s="539">
        <v>2102010.56</v>
      </c>
    </row>
    <row r="855" spans="1:6">
      <c r="A855" s="536" t="str">
        <f t="shared" si="26"/>
        <v>ARP011/2024</v>
      </c>
      <c r="B855" s="537" t="str">
        <f t="shared" si="27"/>
        <v>011/2024</v>
      </c>
      <c r="C855" s="50">
        <v>2024</v>
      </c>
      <c r="D855" s="50" t="s">
        <v>4391</v>
      </c>
      <c r="E855" s="50">
        <v>11</v>
      </c>
      <c r="F855" s="539">
        <v>5255026.4000000004</v>
      </c>
    </row>
    <row r="856" spans="1:6">
      <c r="A856" s="536" t="str">
        <f t="shared" si="26"/>
        <v>ARP011/2024</v>
      </c>
      <c r="B856" s="537" t="str">
        <f t="shared" si="27"/>
        <v>011/2024</v>
      </c>
      <c r="C856" s="50">
        <v>2024</v>
      </c>
      <c r="D856" s="50" t="s">
        <v>4391</v>
      </c>
      <c r="E856" s="50">
        <v>11</v>
      </c>
      <c r="F856" s="539">
        <v>281979.84000000003</v>
      </c>
    </row>
    <row r="857" spans="1:6">
      <c r="A857" s="536" t="str">
        <f t="shared" si="26"/>
        <v>ARP011/2024</v>
      </c>
      <c r="B857" s="537" t="str">
        <f t="shared" si="27"/>
        <v>011/2024</v>
      </c>
      <c r="C857" s="50">
        <v>2024</v>
      </c>
      <c r="D857" s="50" t="s">
        <v>4391</v>
      </c>
      <c r="E857" s="50">
        <v>11</v>
      </c>
      <c r="F857" s="539">
        <v>445639.2</v>
      </c>
    </row>
    <row r="858" spans="1:6">
      <c r="A858" s="536" t="str">
        <f t="shared" si="26"/>
        <v>ARP063/2024</v>
      </c>
      <c r="B858" s="537" t="str">
        <f t="shared" si="27"/>
        <v>063/2024</v>
      </c>
      <c r="C858" s="50">
        <v>2024</v>
      </c>
      <c r="D858" s="50" t="s">
        <v>4391</v>
      </c>
      <c r="E858" s="50">
        <v>63</v>
      </c>
      <c r="F858" s="539">
        <v>350.12</v>
      </c>
    </row>
    <row r="859" spans="1:6">
      <c r="A859" s="536" t="str">
        <f t="shared" si="26"/>
        <v>ARP063/2024</v>
      </c>
      <c r="B859" s="537" t="str">
        <f t="shared" si="27"/>
        <v>063/2024</v>
      </c>
      <c r="C859" s="50">
        <v>2024</v>
      </c>
      <c r="D859" s="50" t="s">
        <v>4391</v>
      </c>
      <c r="E859" s="50">
        <v>63</v>
      </c>
      <c r="F859" s="539">
        <v>121.2</v>
      </c>
    </row>
    <row r="860" spans="1:6">
      <c r="A860" s="536" t="str">
        <f t="shared" si="26"/>
        <v>ARP063/2024</v>
      </c>
      <c r="B860" s="537" t="str">
        <f t="shared" si="27"/>
        <v>063/2024</v>
      </c>
      <c r="C860" s="50">
        <v>2024</v>
      </c>
      <c r="D860" s="50" t="s">
        <v>4391</v>
      </c>
      <c r="E860" s="50">
        <v>63</v>
      </c>
      <c r="F860" s="539">
        <v>875.3</v>
      </c>
    </row>
    <row r="861" spans="1:6">
      <c r="A861" s="536" t="str">
        <f t="shared" si="26"/>
        <v>ARP029/2024</v>
      </c>
      <c r="B861" s="537" t="str">
        <f t="shared" si="27"/>
        <v>029/2024</v>
      </c>
      <c r="C861" s="50">
        <v>2024</v>
      </c>
      <c r="D861" s="50" t="s">
        <v>4391</v>
      </c>
      <c r="E861" s="50">
        <v>29</v>
      </c>
      <c r="F861" s="539">
        <v>24561.759999999998</v>
      </c>
    </row>
    <row r="862" spans="1:6">
      <c r="A862" s="536" t="str">
        <f t="shared" si="26"/>
        <v>ARP029/2024</v>
      </c>
      <c r="B862" s="537" t="str">
        <f t="shared" si="27"/>
        <v>029/2024</v>
      </c>
      <c r="C862" s="50">
        <v>2024</v>
      </c>
      <c r="D862" s="50" t="s">
        <v>4391</v>
      </c>
      <c r="E862" s="50">
        <v>29</v>
      </c>
      <c r="F862" s="539">
        <v>6050.63</v>
      </c>
    </row>
    <row r="863" spans="1:6">
      <c r="A863" s="536" t="str">
        <f t="shared" si="26"/>
        <v>ARP031/2023</v>
      </c>
      <c r="B863" s="537" t="str">
        <f t="shared" si="27"/>
        <v>031/2023</v>
      </c>
      <c r="C863" s="50">
        <v>2024</v>
      </c>
      <c r="D863" s="50" t="s">
        <v>4390</v>
      </c>
      <c r="E863" s="50">
        <v>31</v>
      </c>
      <c r="F863" s="539">
        <v>2599.3000000000002</v>
      </c>
    </row>
    <row r="864" spans="1:6">
      <c r="A864" s="536" t="str">
        <f t="shared" si="26"/>
        <v>ARP028/2024</v>
      </c>
      <c r="B864" s="537" t="str">
        <f t="shared" si="27"/>
        <v>028/2024</v>
      </c>
      <c r="C864" s="50">
        <v>2024</v>
      </c>
      <c r="D864" s="50" t="s">
        <v>4391</v>
      </c>
      <c r="E864" s="50">
        <v>28</v>
      </c>
      <c r="F864" s="539">
        <v>5126.03</v>
      </c>
    </row>
    <row r="865" spans="1:6">
      <c r="A865" s="536" t="str">
        <f t="shared" si="26"/>
        <v>ARP062/2024</v>
      </c>
      <c r="B865" s="537" t="str">
        <f t="shared" si="27"/>
        <v>062/2024</v>
      </c>
      <c r="C865" s="50">
        <v>2024</v>
      </c>
      <c r="D865" s="50" t="s">
        <v>4391</v>
      </c>
      <c r="E865" s="50">
        <v>62</v>
      </c>
      <c r="F865" s="539">
        <v>9128.5499999999993</v>
      </c>
    </row>
    <row r="866" spans="1:6">
      <c r="A866" s="536" t="str">
        <f t="shared" si="26"/>
        <v>ARP062/2024</v>
      </c>
      <c r="B866" s="537" t="str">
        <f t="shared" si="27"/>
        <v>062/2024</v>
      </c>
      <c r="C866" s="50">
        <v>2024</v>
      </c>
      <c r="D866" s="50" t="s">
        <v>4391</v>
      </c>
      <c r="E866" s="50">
        <v>62</v>
      </c>
      <c r="F866" s="539">
        <v>68381.75</v>
      </c>
    </row>
    <row r="867" spans="1:6">
      <c r="A867" s="536" t="str">
        <f t="shared" si="26"/>
        <v>ARP062/2024</v>
      </c>
      <c r="B867" s="537" t="str">
        <f t="shared" si="27"/>
        <v>062/2024</v>
      </c>
      <c r="C867" s="50">
        <v>2024</v>
      </c>
      <c r="D867" s="50" t="s">
        <v>4391</v>
      </c>
      <c r="E867" s="50">
        <v>62</v>
      </c>
      <c r="F867" s="539">
        <v>22384.7</v>
      </c>
    </row>
    <row r="868" spans="1:6">
      <c r="A868" s="536" t="str">
        <f t="shared" ref="A868:A931" si="28">_xlfn.CONCAT("ARP",B868)</f>
        <v>ARP029/2024</v>
      </c>
      <c r="B868" s="537" t="str">
        <f t="shared" ref="B868:B931" si="29">_xlfn.CONCAT(TEXT(E868,"000"),"/",D868)</f>
        <v>029/2024</v>
      </c>
      <c r="C868" s="50">
        <v>2024</v>
      </c>
      <c r="D868" s="50" t="s">
        <v>4391</v>
      </c>
      <c r="E868" s="50">
        <v>29</v>
      </c>
      <c r="F868" s="539">
        <v>148287.42000000001</v>
      </c>
    </row>
    <row r="869" spans="1:6">
      <c r="A869" s="536" t="str">
        <f t="shared" si="28"/>
        <v>ARP024/2023</v>
      </c>
      <c r="B869" s="537" t="str">
        <f t="shared" si="29"/>
        <v>024/2023</v>
      </c>
      <c r="C869" s="50">
        <v>2024</v>
      </c>
      <c r="D869" s="50" t="s">
        <v>4390</v>
      </c>
      <c r="E869" s="50">
        <v>24</v>
      </c>
      <c r="F869" s="539">
        <v>1559.76</v>
      </c>
    </row>
    <row r="870" spans="1:6">
      <c r="A870" s="536" t="str">
        <f t="shared" si="28"/>
        <v>ARP029/2024</v>
      </c>
      <c r="B870" s="537" t="str">
        <f t="shared" si="29"/>
        <v>029/2024</v>
      </c>
      <c r="C870" s="50">
        <v>2024</v>
      </c>
      <c r="D870" s="50" t="s">
        <v>4391</v>
      </c>
      <c r="E870" s="50">
        <v>29</v>
      </c>
      <c r="F870" s="539">
        <v>4389.1099999999997</v>
      </c>
    </row>
    <row r="871" spans="1:6">
      <c r="A871" s="536" t="str">
        <f t="shared" si="28"/>
        <v>ARP018/2023</v>
      </c>
      <c r="B871" s="537" t="str">
        <f t="shared" si="29"/>
        <v>018/2023</v>
      </c>
      <c r="C871" s="50">
        <v>2024</v>
      </c>
      <c r="D871" s="50" t="s">
        <v>4390</v>
      </c>
      <c r="E871" s="50">
        <v>18</v>
      </c>
      <c r="F871" s="539">
        <v>1786.4</v>
      </c>
    </row>
    <row r="872" spans="1:6">
      <c r="A872" s="536" t="str">
        <f t="shared" si="28"/>
        <v>ARP018/2023</v>
      </c>
      <c r="B872" s="537" t="str">
        <f t="shared" si="29"/>
        <v>018/2023</v>
      </c>
      <c r="C872" s="50">
        <v>2024</v>
      </c>
      <c r="D872" s="50" t="s">
        <v>4390</v>
      </c>
      <c r="E872" s="50">
        <v>18</v>
      </c>
      <c r="F872" s="539">
        <v>6414.8</v>
      </c>
    </row>
    <row r="873" spans="1:6">
      <c r="A873" s="536" t="str">
        <f t="shared" si="28"/>
        <v>ARP018/2023</v>
      </c>
      <c r="B873" s="537" t="str">
        <f t="shared" si="29"/>
        <v>018/2023</v>
      </c>
      <c r="C873" s="50">
        <v>2024</v>
      </c>
      <c r="D873" s="50" t="s">
        <v>4390</v>
      </c>
      <c r="E873" s="50">
        <v>18</v>
      </c>
      <c r="F873" s="539">
        <v>1684.9</v>
      </c>
    </row>
    <row r="874" spans="1:6">
      <c r="A874" s="536" t="str">
        <f t="shared" si="28"/>
        <v>ARP029/2024</v>
      </c>
      <c r="B874" s="537" t="str">
        <f t="shared" si="29"/>
        <v>029/2024</v>
      </c>
      <c r="C874" s="50">
        <v>2024</v>
      </c>
      <c r="D874" s="50" t="s">
        <v>4391</v>
      </c>
      <c r="E874" s="50">
        <v>29</v>
      </c>
      <c r="F874" s="539">
        <v>10558.4</v>
      </c>
    </row>
    <row r="875" spans="1:6">
      <c r="A875" s="536" t="str">
        <f t="shared" si="28"/>
        <v>ARP029/2024</v>
      </c>
      <c r="B875" s="537" t="str">
        <f t="shared" si="29"/>
        <v>029/2024</v>
      </c>
      <c r="C875" s="50">
        <v>2024</v>
      </c>
      <c r="D875" s="50" t="s">
        <v>4391</v>
      </c>
      <c r="E875" s="50">
        <v>29</v>
      </c>
      <c r="F875" s="539">
        <v>1702.67</v>
      </c>
    </row>
    <row r="876" spans="1:6">
      <c r="A876" s="536" t="str">
        <f t="shared" si="28"/>
        <v>ARP018/2023</v>
      </c>
      <c r="B876" s="537" t="str">
        <f t="shared" si="29"/>
        <v>018/2023</v>
      </c>
      <c r="C876" s="50">
        <v>2024</v>
      </c>
      <c r="D876" s="50" t="s">
        <v>4390</v>
      </c>
      <c r="E876" s="50">
        <v>18</v>
      </c>
      <c r="F876" s="539">
        <v>976</v>
      </c>
    </row>
    <row r="877" spans="1:6">
      <c r="A877" s="536" t="str">
        <f t="shared" si="28"/>
        <v>ARP031/2023</v>
      </c>
      <c r="B877" s="537" t="str">
        <f t="shared" si="29"/>
        <v>031/2023</v>
      </c>
      <c r="C877" s="50">
        <v>2024</v>
      </c>
      <c r="D877" s="50" t="s">
        <v>4390</v>
      </c>
      <c r="E877" s="50">
        <v>31</v>
      </c>
      <c r="F877" s="539">
        <v>345</v>
      </c>
    </row>
    <row r="878" spans="1:6">
      <c r="A878" s="536" t="str">
        <f t="shared" si="28"/>
        <v>ARP029/2024</v>
      </c>
      <c r="B878" s="537" t="str">
        <f t="shared" si="29"/>
        <v>029/2024</v>
      </c>
      <c r="C878" s="50">
        <v>2024</v>
      </c>
      <c r="D878" s="50" t="s">
        <v>4391</v>
      </c>
      <c r="E878" s="50">
        <v>29</v>
      </c>
      <c r="F878" s="539">
        <v>1482.24</v>
      </c>
    </row>
    <row r="879" spans="1:6">
      <c r="A879" s="536" t="str">
        <f t="shared" si="28"/>
        <v>ARP028/2024</v>
      </c>
      <c r="B879" s="537" t="str">
        <f t="shared" si="29"/>
        <v>028/2024</v>
      </c>
      <c r="C879" s="50">
        <v>2024</v>
      </c>
      <c r="D879" s="50" t="s">
        <v>4391</v>
      </c>
      <c r="E879" s="50">
        <v>28</v>
      </c>
      <c r="F879" s="539">
        <v>111954.13</v>
      </c>
    </row>
    <row r="880" spans="1:6">
      <c r="A880" s="536" t="str">
        <f t="shared" si="28"/>
        <v>ARP028/2024</v>
      </c>
      <c r="B880" s="537" t="str">
        <f t="shared" si="29"/>
        <v>028/2024</v>
      </c>
      <c r="C880" s="50">
        <v>2024</v>
      </c>
      <c r="D880" s="50" t="s">
        <v>4391</v>
      </c>
      <c r="E880" s="50">
        <v>28</v>
      </c>
      <c r="F880" s="539">
        <v>21205.96</v>
      </c>
    </row>
    <row r="881" spans="1:6">
      <c r="A881" s="536" t="str">
        <f t="shared" si="28"/>
        <v>ARP019/2023</v>
      </c>
      <c r="B881" s="537" t="str">
        <f t="shared" si="29"/>
        <v>019/2023</v>
      </c>
      <c r="C881" s="50">
        <v>2024</v>
      </c>
      <c r="D881" s="50" t="s">
        <v>4390</v>
      </c>
      <c r="E881" s="50">
        <v>19</v>
      </c>
      <c r="F881" s="539">
        <v>33640</v>
      </c>
    </row>
    <row r="882" spans="1:6">
      <c r="A882" s="536" t="str">
        <f t="shared" si="28"/>
        <v>ARP019/2023</v>
      </c>
      <c r="B882" s="537" t="str">
        <f t="shared" si="29"/>
        <v>019/2023</v>
      </c>
      <c r="C882" s="50">
        <v>2024</v>
      </c>
      <c r="D882" s="50" t="s">
        <v>4390</v>
      </c>
      <c r="E882" s="50">
        <v>19</v>
      </c>
      <c r="F882" s="539">
        <v>1682</v>
      </c>
    </row>
    <row r="883" spans="1:6">
      <c r="A883" s="536" t="str">
        <f t="shared" si="28"/>
        <v>ARP019/2023</v>
      </c>
      <c r="B883" s="537" t="str">
        <f t="shared" si="29"/>
        <v>019/2023</v>
      </c>
      <c r="C883" s="50">
        <v>2024</v>
      </c>
      <c r="D883" s="50" t="s">
        <v>4390</v>
      </c>
      <c r="E883" s="50">
        <v>19</v>
      </c>
      <c r="F883" s="539">
        <v>6728</v>
      </c>
    </row>
    <row r="884" spans="1:6">
      <c r="A884" s="536" t="str">
        <f t="shared" si="28"/>
        <v>ARP028/2024</v>
      </c>
      <c r="B884" s="537" t="str">
        <f t="shared" si="29"/>
        <v>028/2024</v>
      </c>
      <c r="C884" s="50">
        <v>2024</v>
      </c>
      <c r="D884" s="50" t="s">
        <v>4391</v>
      </c>
      <c r="E884" s="50">
        <v>28</v>
      </c>
      <c r="F884" s="539">
        <v>9172.49</v>
      </c>
    </row>
    <row r="885" spans="1:6">
      <c r="A885" s="536" t="str">
        <f t="shared" si="28"/>
        <v>ARP029/2024</v>
      </c>
      <c r="B885" s="537" t="str">
        <f t="shared" si="29"/>
        <v>029/2024</v>
      </c>
      <c r="C885" s="50">
        <v>2024</v>
      </c>
      <c r="D885" s="50" t="s">
        <v>4391</v>
      </c>
      <c r="E885" s="50">
        <v>29</v>
      </c>
      <c r="F885" s="539">
        <v>2638.77</v>
      </c>
    </row>
    <row r="886" spans="1:6">
      <c r="A886" s="536" t="str">
        <f t="shared" si="28"/>
        <v>ARP029/2024</v>
      </c>
      <c r="B886" s="537" t="str">
        <f t="shared" si="29"/>
        <v>029/2024</v>
      </c>
      <c r="C886" s="50">
        <v>2024</v>
      </c>
      <c r="D886" s="50" t="s">
        <v>4391</v>
      </c>
      <c r="E886" s="50">
        <v>29</v>
      </c>
      <c r="F886" s="539">
        <v>1313.12</v>
      </c>
    </row>
    <row r="887" spans="1:6">
      <c r="A887" s="536" t="str">
        <f t="shared" si="28"/>
        <v>ARP029/2024</v>
      </c>
      <c r="B887" s="537" t="str">
        <f t="shared" si="29"/>
        <v>029/2024</v>
      </c>
      <c r="C887" s="50">
        <v>2024</v>
      </c>
      <c r="D887" s="50" t="s">
        <v>4391</v>
      </c>
      <c r="E887" s="50">
        <v>29</v>
      </c>
      <c r="F887" s="539">
        <v>76021.69</v>
      </c>
    </row>
    <row r="888" spans="1:6">
      <c r="A888" s="536" t="str">
        <f t="shared" si="28"/>
        <v>ARP028/2024</v>
      </c>
      <c r="B888" s="537" t="str">
        <f t="shared" si="29"/>
        <v>028/2024</v>
      </c>
      <c r="C888" s="50">
        <v>2024</v>
      </c>
      <c r="D888" s="50" t="s">
        <v>4391</v>
      </c>
      <c r="E888" s="50">
        <v>28</v>
      </c>
      <c r="F888" s="539">
        <v>192.3</v>
      </c>
    </row>
    <row r="889" spans="1:6">
      <c r="A889" s="536" t="str">
        <f t="shared" si="28"/>
        <v>ARP028/2024</v>
      </c>
      <c r="B889" s="537" t="str">
        <f t="shared" si="29"/>
        <v>028/2024</v>
      </c>
      <c r="C889" s="50">
        <v>2024</v>
      </c>
      <c r="D889" s="50" t="s">
        <v>4391</v>
      </c>
      <c r="E889" s="50">
        <v>28</v>
      </c>
      <c r="F889" s="539">
        <v>6554.36</v>
      </c>
    </row>
    <row r="890" spans="1:6">
      <c r="A890" s="536" t="str">
        <f t="shared" si="28"/>
        <v>ARP029/2024</v>
      </c>
      <c r="B890" s="537" t="str">
        <f t="shared" si="29"/>
        <v>029/2024</v>
      </c>
      <c r="C890" s="50">
        <v>2024</v>
      </c>
      <c r="D890" s="50" t="s">
        <v>4391</v>
      </c>
      <c r="E890" s="50">
        <v>29</v>
      </c>
      <c r="F890" s="539">
        <v>10133.34</v>
      </c>
    </row>
    <row r="891" spans="1:6">
      <c r="A891" s="536" t="str">
        <f t="shared" si="28"/>
        <v>ARP028/2024</v>
      </c>
      <c r="B891" s="537" t="str">
        <f t="shared" si="29"/>
        <v>028/2024</v>
      </c>
      <c r="C891" s="50">
        <v>2024</v>
      </c>
      <c r="D891" s="50" t="s">
        <v>4391</v>
      </c>
      <c r="E891" s="50">
        <v>28</v>
      </c>
      <c r="F891" s="539">
        <v>32866.629999999997</v>
      </c>
    </row>
    <row r="892" spans="1:6">
      <c r="A892" s="536" t="str">
        <f t="shared" si="28"/>
        <v>ARP028/2024</v>
      </c>
      <c r="B892" s="537" t="str">
        <f t="shared" si="29"/>
        <v>028/2024</v>
      </c>
      <c r="C892" s="50">
        <v>2024</v>
      </c>
      <c r="D892" s="50" t="s">
        <v>4391</v>
      </c>
      <c r="E892" s="50">
        <v>28</v>
      </c>
      <c r="F892" s="539">
        <v>24462.15</v>
      </c>
    </row>
    <row r="893" spans="1:6">
      <c r="A893" s="536" t="str">
        <f t="shared" si="28"/>
        <v>ARP028/2024</v>
      </c>
      <c r="B893" s="537" t="str">
        <f t="shared" si="29"/>
        <v>028/2024</v>
      </c>
      <c r="C893" s="50">
        <v>2024</v>
      </c>
      <c r="D893" s="50" t="s">
        <v>4391</v>
      </c>
      <c r="E893" s="50">
        <v>28</v>
      </c>
      <c r="F893" s="539">
        <v>0</v>
      </c>
    </row>
    <row r="894" spans="1:6">
      <c r="A894" s="536" t="str">
        <f t="shared" si="28"/>
        <v>ARP019/2024</v>
      </c>
      <c r="B894" s="537" t="str">
        <f t="shared" si="29"/>
        <v>019/2024</v>
      </c>
      <c r="C894" s="50">
        <v>2024</v>
      </c>
      <c r="D894" s="50" t="s">
        <v>4391</v>
      </c>
      <c r="E894" s="50">
        <v>19</v>
      </c>
      <c r="F894" s="539">
        <v>1180</v>
      </c>
    </row>
    <row r="895" spans="1:6">
      <c r="A895" s="536" t="str">
        <f t="shared" si="28"/>
        <v>ARP019/2024</v>
      </c>
      <c r="B895" s="537" t="str">
        <f t="shared" si="29"/>
        <v>019/2024</v>
      </c>
      <c r="C895" s="50">
        <v>2024</v>
      </c>
      <c r="D895" s="50" t="s">
        <v>4391</v>
      </c>
      <c r="E895" s="50">
        <v>19</v>
      </c>
      <c r="F895" s="539">
        <v>2360</v>
      </c>
    </row>
    <row r="896" spans="1:6">
      <c r="A896" s="536" t="str">
        <f t="shared" si="28"/>
        <v>ARP028/2024</v>
      </c>
      <c r="B896" s="537" t="str">
        <f t="shared" si="29"/>
        <v>028/2024</v>
      </c>
      <c r="C896" s="50">
        <v>2024</v>
      </c>
      <c r="D896" s="50" t="s">
        <v>4391</v>
      </c>
      <c r="E896" s="50">
        <v>28</v>
      </c>
      <c r="F896" s="539">
        <v>2367.75</v>
      </c>
    </row>
    <row r="897" spans="1:6">
      <c r="A897" s="536" t="str">
        <f t="shared" si="28"/>
        <v>ARP029/2024</v>
      </c>
      <c r="B897" s="537" t="str">
        <f t="shared" si="29"/>
        <v>029/2024</v>
      </c>
      <c r="C897" s="50">
        <v>2024</v>
      </c>
      <c r="D897" s="50" t="s">
        <v>4391</v>
      </c>
      <c r="E897" s="50">
        <v>29</v>
      </c>
      <c r="F897" s="539">
        <v>1954.44</v>
      </c>
    </row>
    <row r="898" spans="1:6">
      <c r="A898" s="536" t="str">
        <f t="shared" si="28"/>
        <v>ARP028/2024</v>
      </c>
      <c r="B898" s="537" t="str">
        <f t="shared" si="29"/>
        <v>028/2024</v>
      </c>
      <c r="C898" s="50">
        <v>2024</v>
      </c>
      <c r="D898" s="50" t="s">
        <v>4391</v>
      </c>
      <c r="E898" s="50">
        <v>28</v>
      </c>
      <c r="F898" s="539">
        <v>21377.13</v>
      </c>
    </row>
    <row r="899" spans="1:6">
      <c r="A899" s="536" t="str">
        <f t="shared" si="28"/>
        <v>ARP031/2023</v>
      </c>
      <c r="B899" s="537" t="str">
        <f t="shared" si="29"/>
        <v>031/2023</v>
      </c>
      <c r="C899" s="50">
        <v>2024</v>
      </c>
      <c r="D899" s="50" t="s">
        <v>4390</v>
      </c>
      <c r="E899" s="50">
        <v>31</v>
      </c>
      <c r="F899" s="539">
        <v>1666</v>
      </c>
    </row>
    <row r="900" spans="1:6">
      <c r="A900" s="536" t="str">
        <f t="shared" si="28"/>
        <v>ARP022/2024</v>
      </c>
      <c r="B900" s="537" t="str">
        <f t="shared" si="29"/>
        <v>022/2024</v>
      </c>
      <c r="C900" s="50">
        <v>2024</v>
      </c>
      <c r="D900" s="50" t="s">
        <v>4391</v>
      </c>
      <c r="E900" s="50">
        <v>22</v>
      </c>
      <c r="F900" s="539">
        <v>5516</v>
      </c>
    </row>
    <row r="901" spans="1:6">
      <c r="A901" s="536" t="str">
        <f t="shared" si="28"/>
        <v>ARP029/2024</v>
      </c>
      <c r="B901" s="537" t="str">
        <f t="shared" si="29"/>
        <v>029/2024</v>
      </c>
      <c r="C901" s="50">
        <v>2024</v>
      </c>
      <c r="D901" s="50" t="s">
        <v>4391</v>
      </c>
      <c r="E901" s="50">
        <v>29</v>
      </c>
      <c r="F901" s="539">
        <v>2750.29</v>
      </c>
    </row>
    <row r="902" spans="1:6">
      <c r="A902" s="536" t="str">
        <f t="shared" si="28"/>
        <v>ARP028/2024</v>
      </c>
      <c r="B902" s="537" t="str">
        <f t="shared" si="29"/>
        <v>028/2024</v>
      </c>
      <c r="C902" s="50">
        <v>2024</v>
      </c>
      <c r="D902" s="50" t="s">
        <v>4391</v>
      </c>
      <c r="E902" s="50">
        <v>28</v>
      </c>
      <c r="F902" s="539">
        <v>2976.13</v>
      </c>
    </row>
    <row r="903" spans="1:6">
      <c r="A903" s="536" t="str">
        <f t="shared" si="28"/>
        <v>ARP026/2023</v>
      </c>
      <c r="B903" s="537" t="str">
        <f t="shared" si="29"/>
        <v>026/2023</v>
      </c>
      <c r="C903" s="50">
        <v>2024</v>
      </c>
      <c r="D903" s="50" t="s">
        <v>4390</v>
      </c>
      <c r="E903" s="50">
        <v>26</v>
      </c>
      <c r="F903" s="539">
        <v>0</v>
      </c>
    </row>
    <row r="904" spans="1:6">
      <c r="A904" s="536" t="str">
        <f t="shared" si="28"/>
        <v>ARP022/2024</v>
      </c>
      <c r="B904" s="537" t="str">
        <f t="shared" si="29"/>
        <v>022/2024</v>
      </c>
      <c r="C904" s="50">
        <v>2024</v>
      </c>
      <c r="D904" s="50" t="s">
        <v>4391</v>
      </c>
      <c r="E904" s="50">
        <v>22</v>
      </c>
      <c r="F904" s="539">
        <v>420</v>
      </c>
    </row>
    <row r="905" spans="1:6">
      <c r="A905" s="536" t="str">
        <f t="shared" si="28"/>
        <v>ARP018/2024</v>
      </c>
      <c r="B905" s="537" t="str">
        <f t="shared" si="29"/>
        <v>018/2024</v>
      </c>
      <c r="C905" s="50">
        <v>2024</v>
      </c>
      <c r="D905" s="50" t="s">
        <v>4391</v>
      </c>
      <c r="E905" s="50">
        <v>18</v>
      </c>
      <c r="F905" s="539">
        <v>19225</v>
      </c>
    </row>
    <row r="906" spans="1:6">
      <c r="A906" s="536" t="str">
        <f t="shared" si="28"/>
        <v>ARP018/2024</v>
      </c>
      <c r="B906" s="537" t="str">
        <f t="shared" si="29"/>
        <v>018/2024</v>
      </c>
      <c r="C906" s="50">
        <v>2024</v>
      </c>
      <c r="D906" s="50" t="s">
        <v>4391</v>
      </c>
      <c r="E906" s="50">
        <v>18</v>
      </c>
      <c r="F906" s="539">
        <v>144690</v>
      </c>
    </row>
    <row r="907" spans="1:6">
      <c r="A907" s="536" t="str">
        <f t="shared" si="28"/>
        <v>ARP018/2024</v>
      </c>
      <c r="B907" s="537" t="str">
        <f t="shared" si="29"/>
        <v>018/2024</v>
      </c>
      <c r="C907" s="50">
        <v>2024</v>
      </c>
      <c r="D907" s="50" t="s">
        <v>4391</v>
      </c>
      <c r="E907" s="50">
        <v>18</v>
      </c>
      <c r="F907" s="539">
        <v>29860</v>
      </c>
    </row>
    <row r="908" spans="1:6">
      <c r="A908" s="536" t="str">
        <f t="shared" si="28"/>
        <v>ARP029/2024</v>
      </c>
      <c r="B908" s="537" t="str">
        <f t="shared" si="29"/>
        <v>029/2024</v>
      </c>
      <c r="C908" s="50">
        <v>2024</v>
      </c>
      <c r="D908" s="50" t="s">
        <v>4391</v>
      </c>
      <c r="E908" s="50">
        <v>29</v>
      </c>
      <c r="F908" s="539">
        <v>23334.880000000001</v>
      </c>
    </row>
    <row r="909" spans="1:6">
      <c r="A909" s="536" t="str">
        <f t="shared" si="28"/>
        <v>ARP028/2024</v>
      </c>
      <c r="B909" s="537" t="str">
        <f t="shared" si="29"/>
        <v>028/2024</v>
      </c>
      <c r="C909" s="50">
        <v>2024</v>
      </c>
      <c r="D909" s="50" t="s">
        <v>4391</v>
      </c>
      <c r="E909" s="50">
        <v>28</v>
      </c>
      <c r="F909" s="539">
        <v>81560.36</v>
      </c>
    </row>
    <row r="910" spans="1:6">
      <c r="A910" s="536" t="str">
        <f t="shared" si="28"/>
        <v>ARP029/2024</v>
      </c>
      <c r="B910" s="537" t="str">
        <f t="shared" si="29"/>
        <v>029/2024</v>
      </c>
      <c r="C910" s="50">
        <v>2024</v>
      </c>
      <c r="D910" s="50" t="s">
        <v>4391</v>
      </c>
      <c r="E910" s="50">
        <v>29</v>
      </c>
      <c r="F910" s="539">
        <v>16966.02</v>
      </c>
    </row>
    <row r="911" spans="1:6">
      <c r="A911" s="536" t="str">
        <f t="shared" si="28"/>
        <v>ARP028/2024</v>
      </c>
      <c r="B911" s="537" t="str">
        <f t="shared" si="29"/>
        <v>028/2024</v>
      </c>
      <c r="C911" s="50">
        <v>2024</v>
      </c>
      <c r="D911" s="50" t="s">
        <v>4391</v>
      </c>
      <c r="E911" s="50">
        <v>28</v>
      </c>
      <c r="F911" s="539">
        <v>5134.1899999999996</v>
      </c>
    </row>
    <row r="912" spans="1:6">
      <c r="A912" s="536" t="str">
        <f t="shared" si="28"/>
        <v>ARP028/2024</v>
      </c>
      <c r="B912" s="537" t="str">
        <f t="shared" si="29"/>
        <v>028/2024</v>
      </c>
      <c r="C912" s="50">
        <v>2024</v>
      </c>
      <c r="D912" s="50" t="s">
        <v>4391</v>
      </c>
      <c r="E912" s="50">
        <v>28</v>
      </c>
      <c r="F912" s="539">
        <v>1316.47</v>
      </c>
    </row>
    <row r="913" spans="1:6">
      <c r="A913" s="536" t="str">
        <f t="shared" si="28"/>
        <v>ARP028/2024</v>
      </c>
      <c r="B913" s="537" t="str">
        <f t="shared" si="29"/>
        <v>028/2024</v>
      </c>
      <c r="C913" s="50">
        <v>2024</v>
      </c>
      <c r="D913" s="50" t="s">
        <v>4391</v>
      </c>
      <c r="E913" s="50">
        <v>28</v>
      </c>
      <c r="F913" s="539">
        <v>2038.36</v>
      </c>
    </row>
    <row r="914" spans="1:6">
      <c r="A914" s="536" t="str">
        <f t="shared" si="28"/>
        <v>ARP031/2023</v>
      </c>
      <c r="B914" s="537" t="str">
        <f t="shared" si="29"/>
        <v>031/2023</v>
      </c>
      <c r="C914" s="50">
        <v>2024</v>
      </c>
      <c r="D914" s="50" t="s">
        <v>4390</v>
      </c>
      <c r="E914" s="50">
        <v>31</v>
      </c>
      <c r="F914" s="539">
        <v>24680.7</v>
      </c>
    </row>
    <row r="915" spans="1:6">
      <c r="A915" s="536" t="str">
        <f t="shared" si="28"/>
        <v>ARP028/2024</v>
      </c>
      <c r="B915" s="537" t="str">
        <f t="shared" si="29"/>
        <v>028/2024</v>
      </c>
      <c r="C915" s="50">
        <v>2024</v>
      </c>
      <c r="D915" s="50" t="s">
        <v>4391</v>
      </c>
      <c r="E915" s="50">
        <v>28</v>
      </c>
      <c r="F915" s="539">
        <v>2456.21</v>
      </c>
    </row>
    <row r="916" spans="1:6">
      <c r="A916" s="536" t="str">
        <f t="shared" si="28"/>
        <v>ARP065/2024</v>
      </c>
      <c r="B916" s="537" t="str">
        <f t="shared" si="29"/>
        <v>065/2024</v>
      </c>
      <c r="C916" s="50">
        <v>2024</v>
      </c>
      <c r="D916" s="50" t="s">
        <v>4391</v>
      </c>
      <c r="E916" s="50">
        <v>65</v>
      </c>
      <c r="F916" s="539">
        <v>207353.58</v>
      </c>
    </row>
    <row r="917" spans="1:6">
      <c r="A917" s="536" t="str">
        <f t="shared" si="28"/>
        <v>ARP065/2024</v>
      </c>
      <c r="B917" s="537" t="str">
        <f t="shared" si="29"/>
        <v>065/2024</v>
      </c>
      <c r="C917" s="50">
        <v>2024</v>
      </c>
      <c r="D917" s="50" t="s">
        <v>4391</v>
      </c>
      <c r="E917" s="50">
        <v>65</v>
      </c>
      <c r="F917" s="539">
        <v>71776.240000000005</v>
      </c>
    </row>
    <row r="918" spans="1:6">
      <c r="A918" s="536" t="str">
        <f t="shared" si="28"/>
        <v>ARP065/2024</v>
      </c>
      <c r="B918" s="537" t="str">
        <f t="shared" si="29"/>
        <v>065/2024</v>
      </c>
      <c r="C918" s="50">
        <v>2024</v>
      </c>
      <c r="D918" s="50" t="s">
        <v>4391</v>
      </c>
      <c r="E918" s="50">
        <v>65</v>
      </c>
      <c r="F918" s="539">
        <v>518383.96</v>
      </c>
    </row>
    <row r="919" spans="1:6">
      <c r="A919" s="536" t="str">
        <f t="shared" si="28"/>
        <v>ARP028/2024</v>
      </c>
      <c r="B919" s="537" t="str">
        <f t="shared" si="29"/>
        <v>028/2024</v>
      </c>
      <c r="C919" s="50">
        <v>2024</v>
      </c>
      <c r="D919" s="50" t="s">
        <v>4391</v>
      </c>
      <c r="E919" s="50">
        <v>28</v>
      </c>
      <c r="F919" s="539">
        <v>105460.12</v>
      </c>
    </row>
    <row r="920" spans="1:6">
      <c r="A920" s="536" t="str">
        <f t="shared" si="28"/>
        <v>ARP009/2024</v>
      </c>
      <c r="B920" s="537" t="str">
        <f t="shared" si="29"/>
        <v>009/2024</v>
      </c>
      <c r="C920" s="50">
        <v>2024</v>
      </c>
      <c r="D920" s="50" t="s">
        <v>4391</v>
      </c>
      <c r="E920" s="50">
        <v>9</v>
      </c>
      <c r="F920" s="539">
        <v>2577.44</v>
      </c>
    </row>
    <row r="921" spans="1:6">
      <c r="A921" s="536" t="str">
        <f t="shared" si="28"/>
        <v>ARP029/2024</v>
      </c>
      <c r="B921" s="537" t="str">
        <f t="shared" si="29"/>
        <v>029/2024</v>
      </c>
      <c r="C921" s="50">
        <v>2024</v>
      </c>
      <c r="D921" s="50" t="s">
        <v>4391</v>
      </c>
      <c r="E921" s="50">
        <v>29</v>
      </c>
      <c r="F921" s="539">
        <v>102513.77</v>
      </c>
    </row>
    <row r="922" spans="1:6">
      <c r="A922" s="536" t="str">
        <f t="shared" si="28"/>
        <v>ARP009/2024</v>
      </c>
      <c r="B922" s="537" t="str">
        <f t="shared" si="29"/>
        <v>009/2024</v>
      </c>
      <c r="C922" s="50">
        <v>2024</v>
      </c>
      <c r="D922" s="50" t="s">
        <v>4391</v>
      </c>
      <c r="E922" s="50">
        <v>9</v>
      </c>
      <c r="F922" s="539">
        <v>4107.3500000000004</v>
      </c>
    </row>
    <row r="923" spans="1:6">
      <c r="A923" s="536" t="str">
        <f t="shared" si="28"/>
        <v>ARP022/2024</v>
      </c>
      <c r="B923" s="537" t="str">
        <f t="shared" si="29"/>
        <v>022/2024</v>
      </c>
      <c r="C923" s="50">
        <v>2024</v>
      </c>
      <c r="D923" s="50" t="s">
        <v>4391</v>
      </c>
      <c r="E923" s="50">
        <v>22</v>
      </c>
      <c r="F923" s="539">
        <v>550</v>
      </c>
    </row>
    <row r="924" spans="1:6">
      <c r="A924" s="536" t="str">
        <f t="shared" si="28"/>
        <v>ARP022/2024</v>
      </c>
      <c r="B924" s="537" t="str">
        <f t="shared" si="29"/>
        <v>022/2024</v>
      </c>
      <c r="C924" s="50">
        <v>2024</v>
      </c>
      <c r="D924" s="50" t="s">
        <v>4391</v>
      </c>
      <c r="E924" s="50">
        <v>22</v>
      </c>
      <c r="F924" s="539">
        <v>100</v>
      </c>
    </row>
    <row r="925" spans="1:6">
      <c r="A925" s="536" t="str">
        <f t="shared" si="28"/>
        <v>ARP028/2024</v>
      </c>
      <c r="B925" s="537" t="str">
        <f t="shared" si="29"/>
        <v>028/2024</v>
      </c>
      <c r="C925" s="50">
        <v>2024</v>
      </c>
      <c r="D925" s="50" t="s">
        <v>4391</v>
      </c>
      <c r="E925" s="50">
        <v>28</v>
      </c>
      <c r="F925" s="539">
        <v>6701.28</v>
      </c>
    </row>
    <row r="926" spans="1:6">
      <c r="A926" s="536" t="str">
        <f t="shared" si="28"/>
        <v>ARP028/2024</v>
      </c>
      <c r="B926" s="537" t="str">
        <f t="shared" si="29"/>
        <v>028/2024</v>
      </c>
      <c r="C926" s="50">
        <v>2024</v>
      </c>
      <c r="D926" s="50" t="s">
        <v>4391</v>
      </c>
      <c r="E926" s="50">
        <v>28</v>
      </c>
      <c r="F926" s="539">
        <v>4502.88</v>
      </c>
    </row>
    <row r="927" spans="1:6">
      <c r="A927" s="536" t="str">
        <f t="shared" si="28"/>
        <v>ARP009/2024</v>
      </c>
      <c r="B927" s="537" t="str">
        <f t="shared" si="29"/>
        <v>009/2024</v>
      </c>
      <c r="C927" s="50">
        <v>2024</v>
      </c>
      <c r="D927" s="50" t="s">
        <v>4391</v>
      </c>
      <c r="E927" s="50">
        <v>9</v>
      </c>
      <c r="F927" s="539">
        <v>7314.91</v>
      </c>
    </row>
    <row r="928" spans="1:6">
      <c r="A928" s="536" t="str">
        <f t="shared" si="28"/>
        <v>ARP029/2024</v>
      </c>
      <c r="B928" s="537" t="str">
        <f t="shared" si="29"/>
        <v>029/2024</v>
      </c>
      <c r="C928" s="50">
        <v>2024</v>
      </c>
      <c r="D928" s="50" t="s">
        <v>4391</v>
      </c>
      <c r="E928" s="50">
        <v>29</v>
      </c>
      <c r="F928" s="539">
        <v>1958.09</v>
      </c>
    </row>
    <row r="929" spans="1:6">
      <c r="A929" s="536" t="str">
        <f t="shared" si="28"/>
        <v>ARP009/2024</v>
      </c>
      <c r="B929" s="537" t="str">
        <f t="shared" si="29"/>
        <v>009/2024</v>
      </c>
      <c r="C929" s="50">
        <v>2024</v>
      </c>
      <c r="D929" s="50" t="s">
        <v>4391</v>
      </c>
      <c r="E929" s="50">
        <v>9</v>
      </c>
      <c r="F929" s="539">
        <v>234.36</v>
      </c>
    </row>
    <row r="930" spans="1:6">
      <c r="A930" s="536" t="str">
        <f t="shared" si="28"/>
        <v>ARP029/2024</v>
      </c>
      <c r="B930" s="537" t="str">
        <f t="shared" si="29"/>
        <v>029/2024</v>
      </c>
      <c r="C930" s="50">
        <v>2024</v>
      </c>
      <c r="D930" s="50" t="s">
        <v>4391</v>
      </c>
      <c r="E930" s="50">
        <v>29</v>
      </c>
      <c r="F930" s="539">
        <v>1143.42</v>
      </c>
    </row>
    <row r="931" spans="1:6">
      <c r="A931" s="536" t="str">
        <f t="shared" si="28"/>
        <v>ARP022/2024</v>
      </c>
      <c r="B931" s="537" t="str">
        <f t="shared" si="29"/>
        <v>022/2024</v>
      </c>
      <c r="C931" s="50">
        <v>2024</v>
      </c>
      <c r="D931" s="50" t="s">
        <v>4391</v>
      </c>
      <c r="E931" s="50">
        <v>22</v>
      </c>
      <c r="F931" s="539">
        <v>2476</v>
      </c>
    </row>
    <row r="932" spans="1:6">
      <c r="A932" s="536" t="str">
        <f t="shared" ref="A932:A995" si="30">_xlfn.CONCAT("ARP",B932)</f>
        <v>ARP029/2024</v>
      </c>
      <c r="B932" s="537" t="str">
        <f t="shared" ref="B932:B995" si="31">_xlfn.CONCAT(TEXT(E932,"000"),"/",D932)</f>
        <v>029/2024</v>
      </c>
      <c r="C932" s="50">
        <v>2024</v>
      </c>
      <c r="D932" s="50" t="s">
        <v>4391</v>
      </c>
      <c r="E932" s="50">
        <v>29</v>
      </c>
      <c r="F932" s="539">
        <v>4677.3100000000004</v>
      </c>
    </row>
    <row r="933" spans="1:6">
      <c r="A933" s="536" t="str">
        <f t="shared" si="30"/>
        <v>ARP009/2024</v>
      </c>
      <c r="B933" s="537" t="str">
        <f t="shared" si="31"/>
        <v>009/2024</v>
      </c>
      <c r="C933" s="50">
        <v>2024</v>
      </c>
      <c r="D933" s="50" t="s">
        <v>4391</v>
      </c>
      <c r="E933" s="50">
        <v>9</v>
      </c>
      <c r="F933" s="539">
        <v>2953.39</v>
      </c>
    </row>
    <row r="934" spans="1:6">
      <c r="A934" s="536" t="str">
        <f t="shared" si="30"/>
        <v>ARP022/2024</v>
      </c>
      <c r="B934" s="537" t="str">
        <f t="shared" si="31"/>
        <v>022/2024</v>
      </c>
      <c r="C934" s="50">
        <v>2024</v>
      </c>
      <c r="D934" s="50" t="s">
        <v>4391</v>
      </c>
      <c r="E934" s="50">
        <v>22</v>
      </c>
      <c r="F934" s="539">
        <v>235</v>
      </c>
    </row>
    <row r="935" spans="1:6">
      <c r="A935" s="536" t="str">
        <f t="shared" si="30"/>
        <v>ARP029/2024</v>
      </c>
      <c r="B935" s="537" t="str">
        <f t="shared" si="31"/>
        <v>029/2024</v>
      </c>
      <c r="C935" s="50">
        <v>2024</v>
      </c>
      <c r="D935" s="50" t="s">
        <v>4391</v>
      </c>
      <c r="E935" s="50">
        <v>29</v>
      </c>
      <c r="F935" s="539">
        <v>1710.57</v>
      </c>
    </row>
    <row r="936" spans="1:6">
      <c r="A936" s="536" t="str">
        <f t="shared" si="30"/>
        <v>ARP029/2024</v>
      </c>
      <c r="B936" s="537" t="str">
        <f t="shared" si="31"/>
        <v>029/2024</v>
      </c>
      <c r="C936" s="50">
        <v>2024</v>
      </c>
      <c r="D936" s="50" t="s">
        <v>4391</v>
      </c>
      <c r="E936" s="50">
        <v>29</v>
      </c>
      <c r="F936" s="539">
        <v>24734.7</v>
      </c>
    </row>
    <row r="937" spans="1:6">
      <c r="A937" s="536" t="str">
        <f t="shared" si="30"/>
        <v>ARP029/2024</v>
      </c>
      <c r="B937" s="537" t="str">
        <f t="shared" si="31"/>
        <v>029/2024</v>
      </c>
      <c r="C937" s="50">
        <v>2024</v>
      </c>
      <c r="D937" s="50" t="s">
        <v>4391</v>
      </c>
      <c r="E937" s="50">
        <v>29</v>
      </c>
      <c r="F937" s="539">
        <v>7472.26</v>
      </c>
    </row>
    <row r="938" spans="1:6">
      <c r="A938" s="536" t="str">
        <f t="shared" si="30"/>
        <v>ARP038/2024</v>
      </c>
      <c r="B938" s="537" t="str">
        <f t="shared" si="31"/>
        <v>038/2024</v>
      </c>
      <c r="C938" s="50">
        <v>2024</v>
      </c>
      <c r="D938" s="50" t="s">
        <v>4391</v>
      </c>
      <c r="E938" s="50">
        <v>38</v>
      </c>
      <c r="F938" s="539">
        <v>102200</v>
      </c>
    </row>
    <row r="939" spans="1:6">
      <c r="A939" s="536" t="str">
        <f t="shared" si="30"/>
        <v>ARP038/2024</v>
      </c>
      <c r="B939" s="537" t="str">
        <f t="shared" si="31"/>
        <v>038/2024</v>
      </c>
      <c r="C939" s="50">
        <v>2024</v>
      </c>
      <c r="D939" s="50" t="s">
        <v>4391</v>
      </c>
      <c r="E939" s="50">
        <v>38</v>
      </c>
      <c r="F939" s="539">
        <v>41040</v>
      </c>
    </row>
    <row r="940" spans="1:6">
      <c r="A940" s="536" t="str">
        <f t="shared" si="30"/>
        <v>ARP038/2024</v>
      </c>
      <c r="B940" s="537" t="str">
        <f t="shared" si="31"/>
        <v>038/2024</v>
      </c>
      <c r="C940" s="50">
        <v>2024</v>
      </c>
      <c r="D940" s="50" t="s">
        <v>4391</v>
      </c>
      <c r="E940" s="50">
        <v>38</v>
      </c>
      <c r="F940" s="539">
        <v>89675</v>
      </c>
    </row>
    <row r="941" spans="1:6">
      <c r="A941" s="536" t="str">
        <f t="shared" si="30"/>
        <v>ARP038/2024</v>
      </c>
      <c r="B941" s="537" t="str">
        <f t="shared" si="31"/>
        <v>038/2024</v>
      </c>
      <c r="C941" s="50">
        <v>2024</v>
      </c>
      <c r="D941" s="50" t="s">
        <v>4391</v>
      </c>
      <c r="E941" s="50">
        <v>38</v>
      </c>
      <c r="F941" s="539">
        <v>196500</v>
      </c>
    </row>
    <row r="942" spans="1:6">
      <c r="A942" s="536" t="str">
        <f t="shared" si="30"/>
        <v>ARP029/2024</v>
      </c>
      <c r="B942" s="537" t="str">
        <f t="shared" si="31"/>
        <v>029/2024</v>
      </c>
      <c r="C942" s="50">
        <v>2024</v>
      </c>
      <c r="D942" s="50" t="s">
        <v>4391</v>
      </c>
      <c r="E942" s="50">
        <v>29</v>
      </c>
      <c r="F942" s="539">
        <v>14744.89</v>
      </c>
    </row>
    <row r="943" spans="1:6">
      <c r="A943" s="536" t="str">
        <f t="shared" si="30"/>
        <v>ARP028/2024</v>
      </c>
      <c r="B943" s="537" t="str">
        <f t="shared" si="31"/>
        <v>028/2024</v>
      </c>
      <c r="C943" s="50">
        <v>2024</v>
      </c>
      <c r="D943" s="50" t="s">
        <v>4391</v>
      </c>
      <c r="E943" s="50">
        <v>28</v>
      </c>
      <c r="F943" s="539">
        <v>2932.8</v>
      </c>
    </row>
    <row r="944" spans="1:6">
      <c r="A944" s="536" t="str">
        <f t="shared" si="30"/>
        <v>ARP028/2024</v>
      </c>
      <c r="B944" s="537" t="str">
        <f t="shared" si="31"/>
        <v>028/2024</v>
      </c>
      <c r="C944" s="50">
        <v>2024</v>
      </c>
      <c r="D944" s="50" t="s">
        <v>4391</v>
      </c>
      <c r="E944" s="50">
        <v>28</v>
      </c>
      <c r="F944" s="539">
        <v>28760.27</v>
      </c>
    </row>
    <row r="945" spans="1:6">
      <c r="A945" s="536" t="str">
        <f t="shared" si="30"/>
        <v>ARP011/2024</v>
      </c>
      <c r="B945" s="537" t="str">
        <f t="shared" si="31"/>
        <v>011/2024</v>
      </c>
      <c r="C945" s="50">
        <v>2024</v>
      </c>
      <c r="D945" s="50" t="s">
        <v>4391</v>
      </c>
      <c r="E945" s="50">
        <v>11</v>
      </c>
      <c r="F945" s="539">
        <v>67886</v>
      </c>
    </row>
    <row r="946" spans="1:6">
      <c r="A946" s="536" t="str">
        <f t="shared" si="30"/>
        <v>ARP011/2024</v>
      </c>
      <c r="B946" s="537" t="str">
        <f t="shared" si="31"/>
        <v>011/2024</v>
      </c>
      <c r="C946" s="50">
        <v>2024</v>
      </c>
      <c r="D946" s="50" t="s">
        <v>4391</v>
      </c>
      <c r="E946" s="50">
        <v>11</v>
      </c>
      <c r="F946" s="539">
        <v>157514</v>
      </c>
    </row>
    <row r="947" spans="1:6">
      <c r="A947" s="536" t="str">
        <f t="shared" si="30"/>
        <v>ARP011/2024</v>
      </c>
      <c r="B947" s="537" t="str">
        <f t="shared" si="31"/>
        <v>011/2024</v>
      </c>
      <c r="C947" s="50">
        <v>2024</v>
      </c>
      <c r="D947" s="50" t="s">
        <v>4391</v>
      </c>
      <c r="E947" s="50">
        <v>11</v>
      </c>
      <c r="F947" s="539">
        <v>375998</v>
      </c>
    </row>
    <row r="948" spans="1:6">
      <c r="A948" s="536" t="str">
        <f t="shared" si="30"/>
        <v>ARP022/2024</v>
      </c>
      <c r="B948" s="537" t="str">
        <f t="shared" si="31"/>
        <v>022/2024</v>
      </c>
      <c r="C948" s="50">
        <v>2024</v>
      </c>
      <c r="D948" s="50" t="s">
        <v>4391</v>
      </c>
      <c r="E948" s="50">
        <v>22</v>
      </c>
      <c r="F948" s="539">
        <v>2090</v>
      </c>
    </row>
    <row r="949" spans="1:6">
      <c r="A949" s="536" t="str">
        <f t="shared" si="30"/>
        <v>ARP022/2024</v>
      </c>
      <c r="B949" s="537" t="str">
        <f t="shared" si="31"/>
        <v>022/2024</v>
      </c>
      <c r="C949" s="50">
        <v>2024</v>
      </c>
      <c r="D949" s="50" t="s">
        <v>4391</v>
      </c>
      <c r="E949" s="50">
        <v>22</v>
      </c>
      <c r="F949" s="539">
        <v>3376</v>
      </c>
    </row>
    <row r="950" spans="1:6">
      <c r="A950" s="536" t="str">
        <f t="shared" si="30"/>
        <v>ARP028/2024</v>
      </c>
      <c r="B950" s="537" t="str">
        <f t="shared" si="31"/>
        <v>028/2024</v>
      </c>
      <c r="C950" s="50">
        <v>2024</v>
      </c>
      <c r="D950" s="50" t="s">
        <v>4391</v>
      </c>
      <c r="E950" s="50">
        <v>28</v>
      </c>
      <c r="F950" s="539">
        <v>1389.07</v>
      </c>
    </row>
    <row r="951" spans="1:6">
      <c r="A951" s="536" t="str">
        <f t="shared" si="30"/>
        <v>ARP028/2024</v>
      </c>
      <c r="B951" s="537" t="str">
        <f t="shared" si="31"/>
        <v>028/2024</v>
      </c>
      <c r="C951" s="50">
        <v>2024</v>
      </c>
      <c r="D951" s="50" t="s">
        <v>4391</v>
      </c>
      <c r="E951" s="50">
        <v>28</v>
      </c>
      <c r="F951" s="539">
        <v>5787.1</v>
      </c>
    </row>
    <row r="952" spans="1:6">
      <c r="A952" s="536" t="str">
        <f t="shared" si="30"/>
        <v>ARP028/2024</v>
      </c>
      <c r="B952" s="537" t="str">
        <f t="shared" si="31"/>
        <v>028/2024</v>
      </c>
      <c r="C952" s="50">
        <v>2024</v>
      </c>
      <c r="D952" s="50" t="s">
        <v>4391</v>
      </c>
      <c r="E952" s="50">
        <v>28</v>
      </c>
      <c r="F952" s="539">
        <v>26236.3</v>
      </c>
    </row>
    <row r="953" spans="1:6">
      <c r="A953" s="536" t="str">
        <f t="shared" si="30"/>
        <v>ARP028/2024</v>
      </c>
      <c r="B953" s="537" t="str">
        <f t="shared" si="31"/>
        <v>028/2024</v>
      </c>
      <c r="C953" s="50">
        <v>2024</v>
      </c>
      <c r="D953" s="50" t="s">
        <v>4391</v>
      </c>
      <c r="E953" s="50">
        <v>28</v>
      </c>
      <c r="F953" s="539">
        <v>33252.15</v>
      </c>
    </row>
    <row r="954" spans="1:6">
      <c r="A954" s="536" t="str">
        <f t="shared" si="30"/>
        <v>ARP029/2024</v>
      </c>
      <c r="B954" s="537" t="str">
        <f t="shared" si="31"/>
        <v>029/2024</v>
      </c>
      <c r="C954" s="50">
        <v>2024</v>
      </c>
      <c r="D954" s="50" t="s">
        <v>4391</v>
      </c>
      <c r="E954" s="50">
        <v>29</v>
      </c>
      <c r="F954" s="539">
        <v>3117.95</v>
      </c>
    </row>
    <row r="955" spans="1:6">
      <c r="A955" s="536" t="str">
        <f t="shared" si="30"/>
        <v>ARP029/2024</v>
      </c>
      <c r="B955" s="537" t="str">
        <f t="shared" si="31"/>
        <v>029/2024</v>
      </c>
      <c r="C955" s="50">
        <v>2024</v>
      </c>
      <c r="D955" s="50" t="s">
        <v>4391</v>
      </c>
      <c r="E955" s="50">
        <v>29</v>
      </c>
      <c r="F955" s="539">
        <v>0</v>
      </c>
    </row>
    <row r="956" spans="1:6">
      <c r="A956" s="536" t="str">
        <f t="shared" si="30"/>
        <v>ARP029/2024</v>
      </c>
      <c r="B956" s="537" t="str">
        <f t="shared" si="31"/>
        <v>029/2024</v>
      </c>
      <c r="C956" s="50">
        <v>2024</v>
      </c>
      <c r="D956" s="50" t="s">
        <v>4391</v>
      </c>
      <c r="E956" s="50">
        <v>29</v>
      </c>
      <c r="F956" s="539">
        <v>12471.81</v>
      </c>
    </row>
    <row r="957" spans="1:6">
      <c r="A957" s="536" t="str">
        <f t="shared" si="30"/>
        <v>ARP028/2024</v>
      </c>
      <c r="B957" s="537" t="str">
        <f t="shared" si="31"/>
        <v>028/2024</v>
      </c>
      <c r="C957" s="50">
        <v>2024</v>
      </c>
      <c r="D957" s="50" t="s">
        <v>4391</v>
      </c>
      <c r="E957" s="50">
        <v>28</v>
      </c>
      <c r="F957" s="539">
        <v>15829.03</v>
      </c>
    </row>
    <row r="958" spans="1:6">
      <c r="A958" s="536" t="str">
        <f t="shared" si="30"/>
        <v>ARP028/2024</v>
      </c>
      <c r="B958" s="537" t="str">
        <f t="shared" si="31"/>
        <v>028/2024</v>
      </c>
      <c r="C958" s="50">
        <v>2024</v>
      </c>
      <c r="D958" s="50" t="s">
        <v>4391</v>
      </c>
      <c r="E958" s="50">
        <v>28</v>
      </c>
      <c r="F958" s="539">
        <v>851.35</v>
      </c>
    </row>
    <row r="959" spans="1:6">
      <c r="A959" s="536" t="str">
        <f t="shared" si="30"/>
        <v>ARP029/2024</v>
      </c>
      <c r="B959" s="537" t="str">
        <f t="shared" si="31"/>
        <v>029/2024</v>
      </c>
      <c r="C959" s="50">
        <v>2024</v>
      </c>
      <c r="D959" s="50" t="s">
        <v>4391</v>
      </c>
      <c r="E959" s="50">
        <v>29</v>
      </c>
      <c r="F959" s="539">
        <v>7794.88</v>
      </c>
    </row>
    <row r="960" spans="1:6">
      <c r="A960" s="536" t="str">
        <f t="shared" si="30"/>
        <v>ARP028/2024</v>
      </c>
      <c r="B960" s="537" t="str">
        <f t="shared" si="31"/>
        <v>028/2024</v>
      </c>
      <c r="C960" s="50">
        <v>2024</v>
      </c>
      <c r="D960" s="50" t="s">
        <v>4391</v>
      </c>
      <c r="E960" s="50">
        <v>28</v>
      </c>
      <c r="F960" s="539">
        <v>9991.2099999999991</v>
      </c>
    </row>
    <row r="961" spans="1:6">
      <c r="A961" s="536" t="str">
        <f t="shared" si="30"/>
        <v>ARP029/2024</v>
      </c>
      <c r="B961" s="537" t="str">
        <f t="shared" si="31"/>
        <v>029/2024</v>
      </c>
      <c r="C961" s="50">
        <v>2024</v>
      </c>
      <c r="D961" s="50" t="s">
        <v>4391</v>
      </c>
      <c r="E961" s="50">
        <v>29</v>
      </c>
      <c r="F961" s="539">
        <v>4932.1499999999996</v>
      </c>
    </row>
    <row r="962" spans="1:6">
      <c r="A962" s="536" t="str">
        <f t="shared" si="30"/>
        <v>ARP029/2024</v>
      </c>
      <c r="B962" s="537" t="str">
        <f t="shared" si="31"/>
        <v>029/2024</v>
      </c>
      <c r="C962" s="50">
        <v>2024</v>
      </c>
      <c r="D962" s="50" t="s">
        <v>4391</v>
      </c>
      <c r="E962" s="50">
        <v>29</v>
      </c>
      <c r="F962" s="539">
        <v>5160.33</v>
      </c>
    </row>
    <row r="963" spans="1:6">
      <c r="A963" s="536" t="str">
        <f t="shared" si="30"/>
        <v>ARP029/2024</v>
      </c>
      <c r="B963" s="537" t="str">
        <f t="shared" si="31"/>
        <v>029/2024</v>
      </c>
      <c r="C963" s="50">
        <v>2024</v>
      </c>
      <c r="D963" s="50" t="s">
        <v>4391</v>
      </c>
      <c r="E963" s="50">
        <v>29</v>
      </c>
      <c r="F963" s="539">
        <v>0</v>
      </c>
    </row>
    <row r="964" spans="1:6">
      <c r="A964" s="536" t="str">
        <f t="shared" si="30"/>
        <v>ARP029/2024</v>
      </c>
      <c r="B964" s="537" t="str">
        <f t="shared" si="31"/>
        <v>029/2024</v>
      </c>
      <c r="C964" s="50">
        <v>2024</v>
      </c>
      <c r="D964" s="50" t="s">
        <v>4391</v>
      </c>
      <c r="E964" s="50">
        <v>29</v>
      </c>
      <c r="F964" s="539">
        <v>0</v>
      </c>
    </row>
    <row r="965" spans="1:6">
      <c r="A965" s="536" t="str">
        <f t="shared" si="30"/>
        <v>ARP029/2024</v>
      </c>
      <c r="B965" s="537" t="str">
        <f t="shared" si="31"/>
        <v>029/2024</v>
      </c>
      <c r="C965" s="50">
        <v>2024</v>
      </c>
      <c r="D965" s="50" t="s">
        <v>4391</v>
      </c>
      <c r="E965" s="50">
        <v>29</v>
      </c>
      <c r="F965" s="539">
        <v>2807.65</v>
      </c>
    </row>
    <row r="966" spans="1:6">
      <c r="A966" s="536" t="str">
        <f t="shared" si="30"/>
        <v>ARP031/2023</v>
      </c>
      <c r="B966" s="537" t="str">
        <f t="shared" si="31"/>
        <v>031/2023</v>
      </c>
      <c r="C966" s="50">
        <v>2024</v>
      </c>
      <c r="D966" s="50" t="s">
        <v>4390</v>
      </c>
      <c r="E966" s="50">
        <v>31</v>
      </c>
      <c r="F966" s="539">
        <v>47015.24</v>
      </c>
    </row>
    <row r="967" spans="1:6">
      <c r="A967" s="536" t="str">
        <f t="shared" si="30"/>
        <v>ARP031/2023</v>
      </c>
      <c r="B967" s="537" t="str">
        <f t="shared" si="31"/>
        <v>031/2023</v>
      </c>
      <c r="C967" s="50">
        <v>2024</v>
      </c>
      <c r="D967" s="50" t="s">
        <v>4390</v>
      </c>
      <c r="E967" s="50">
        <v>31</v>
      </c>
      <c r="F967" s="539">
        <v>19092.5</v>
      </c>
    </row>
    <row r="968" spans="1:6">
      <c r="A968" s="536" t="str">
        <f t="shared" si="30"/>
        <v>ARP028/2024</v>
      </c>
      <c r="B968" s="537" t="str">
        <f t="shared" si="31"/>
        <v>028/2024</v>
      </c>
      <c r="C968" s="50">
        <v>2024</v>
      </c>
      <c r="D968" s="50" t="s">
        <v>4391</v>
      </c>
      <c r="E968" s="50">
        <v>28</v>
      </c>
      <c r="F968" s="539">
        <v>6291.48</v>
      </c>
    </row>
    <row r="969" spans="1:6">
      <c r="A969" s="536" t="str">
        <f t="shared" si="30"/>
        <v>ARP028/2024</v>
      </c>
      <c r="B969" s="537" t="str">
        <f t="shared" si="31"/>
        <v>028/2024</v>
      </c>
      <c r="C969" s="50">
        <v>2024</v>
      </c>
      <c r="D969" s="50" t="s">
        <v>4391</v>
      </c>
      <c r="E969" s="50">
        <v>28</v>
      </c>
      <c r="F969" s="539">
        <v>1509.39</v>
      </c>
    </row>
    <row r="970" spans="1:6">
      <c r="A970" s="536" t="str">
        <f t="shared" si="30"/>
        <v>ARP029/2024</v>
      </c>
      <c r="B970" s="537" t="str">
        <f t="shared" si="31"/>
        <v>029/2024</v>
      </c>
      <c r="C970" s="50">
        <v>2024</v>
      </c>
      <c r="D970" s="50" t="s">
        <v>4391</v>
      </c>
      <c r="E970" s="50">
        <v>29</v>
      </c>
      <c r="F970" s="539">
        <v>10133.34</v>
      </c>
    </row>
    <row r="971" spans="1:6">
      <c r="A971" s="536" t="str">
        <f t="shared" si="30"/>
        <v>ARP029/2024</v>
      </c>
      <c r="B971" s="537" t="str">
        <f t="shared" si="31"/>
        <v>029/2024</v>
      </c>
      <c r="C971" s="50">
        <v>2024</v>
      </c>
      <c r="D971" s="50" t="s">
        <v>4391</v>
      </c>
      <c r="E971" s="50">
        <v>29</v>
      </c>
      <c r="F971" s="539">
        <v>2736.18</v>
      </c>
    </row>
    <row r="972" spans="1:6">
      <c r="A972" s="536" t="str">
        <f t="shared" si="30"/>
        <v>ARP029/2024</v>
      </c>
      <c r="B972" s="537" t="str">
        <f t="shared" si="31"/>
        <v>029/2024</v>
      </c>
      <c r="C972" s="50">
        <v>2024</v>
      </c>
      <c r="D972" s="50" t="s">
        <v>4391</v>
      </c>
      <c r="E972" s="50">
        <v>29</v>
      </c>
      <c r="F972" s="539">
        <v>228651.08</v>
      </c>
    </row>
    <row r="973" spans="1:6">
      <c r="A973" s="536" t="str">
        <f t="shared" si="30"/>
        <v>ARP029/2024</v>
      </c>
      <c r="B973" s="537" t="str">
        <f t="shared" si="31"/>
        <v>029/2024</v>
      </c>
      <c r="C973" s="50">
        <v>2024</v>
      </c>
      <c r="D973" s="50" t="s">
        <v>4391</v>
      </c>
      <c r="E973" s="50">
        <v>29</v>
      </c>
      <c r="F973" s="539">
        <v>143068.66</v>
      </c>
    </row>
    <row r="974" spans="1:6">
      <c r="A974" s="536" t="str">
        <f t="shared" si="30"/>
        <v>ARP028/2024</v>
      </c>
      <c r="B974" s="537" t="str">
        <f t="shared" si="31"/>
        <v>028/2024</v>
      </c>
      <c r="C974" s="50">
        <v>2024</v>
      </c>
      <c r="D974" s="50" t="s">
        <v>4391</v>
      </c>
      <c r="E974" s="50">
        <v>28</v>
      </c>
      <c r="F974" s="539">
        <v>3860.09</v>
      </c>
    </row>
    <row r="975" spans="1:6">
      <c r="A975" s="536" t="str">
        <f t="shared" si="30"/>
        <v>ARP067/2024</v>
      </c>
      <c r="B975" s="537" t="str">
        <f t="shared" si="31"/>
        <v>067/2024</v>
      </c>
      <c r="C975" s="50">
        <v>2024</v>
      </c>
      <c r="D975" s="50" t="s">
        <v>4391</v>
      </c>
      <c r="E975" s="50">
        <v>67</v>
      </c>
      <c r="F975" s="539">
        <v>2940</v>
      </c>
    </row>
    <row r="976" spans="1:6">
      <c r="A976" s="536" t="str">
        <f t="shared" si="30"/>
        <v>ARP067/2024</v>
      </c>
      <c r="B976" s="537" t="str">
        <f t="shared" si="31"/>
        <v>067/2024</v>
      </c>
      <c r="C976" s="50">
        <v>2024</v>
      </c>
      <c r="D976" s="50" t="s">
        <v>4391</v>
      </c>
      <c r="E976" s="50">
        <v>67</v>
      </c>
      <c r="F976" s="539">
        <v>6800</v>
      </c>
    </row>
    <row r="977" spans="1:6">
      <c r="A977" s="536" t="str">
        <f t="shared" si="30"/>
        <v>ARP067/2024</v>
      </c>
      <c r="B977" s="537" t="str">
        <f t="shared" si="31"/>
        <v>067/2024</v>
      </c>
      <c r="C977" s="50">
        <v>2024</v>
      </c>
      <c r="D977" s="50" t="s">
        <v>4391</v>
      </c>
      <c r="E977" s="50">
        <v>67</v>
      </c>
      <c r="F977" s="539">
        <v>15000</v>
      </c>
    </row>
    <row r="978" spans="1:6">
      <c r="A978" s="536" t="str">
        <f t="shared" si="30"/>
        <v>ARP067/2024</v>
      </c>
      <c r="B978" s="537" t="str">
        <f t="shared" si="31"/>
        <v>067/2024</v>
      </c>
      <c r="C978" s="50">
        <v>2024</v>
      </c>
      <c r="D978" s="50" t="s">
        <v>4391</v>
      </c>
      <c r="E978" s="50">
        <v>67</v>
      </c>
      <c r="F978" s="539">
        <v>980</v>
      </c>
    </row>
    <row r="979" spans="1:6">
      <c r="A979" s="536" t="str">
        <f t="shared" si="30"/>
        <v>ARP067/2024</v>
      </c>
      <c r="B979" s="537" t="str">
        <f t="shared" si="31"/>
        <v>067/2024</v>
      </c>
      <c r="C979" s="50">
        <v>2024</v>
      </c>
      <c r="D979" s="50" t="s">
        <v>4391</v>
      </c>
      <c r="E979" s="50">
        <v>67</v>
      </c>
      <c r="F979" s="539">
        <v>2940</v>
      </c>
    </row>
    <row r="980" spans="1:6">
      <c r="A980" s="536" t="str">
        <f t="shared" si="30"/>
        <v>ARP028/2024</v>
      </c>
      <c r="B980" s="537" t="str">
        <f t="shared" si="31"/>
        <v>028/2024</v>
      </c>
      <c r="C980" s="50">
        <v>2024</v>
      </c>
      <c r="D980" s="50" t="s">
        <v>4391</v>
      </c>
      <c r="E980" s="50">
        <v>28</v>
      </c>
      <c r="F980" s="539">
        <v>58520.67</v>
      </c>
    </row>
    <row r="981" spans="1:6">
      <c r="A981" s="536" t="str">
        <f t="shared" si="30"/>
        <v>ARP022/2024</v>
      </c>
      <c r="B981" s="537" t="str">
        <f t="shared" si="31"/>
        <v>022/2024</v>
      </c>
      <c r="C981" s="50">
        <v>2024</v>
      </c>
      <c r="D981" s="50" t="s">
        <v>4391</v>
      </c>
      <c r="E981" s="50">
        <v>22</v>
      </c>
      <c r="F981" s="539">
        <v>705</v>
      </c>
    </row>
    <row r="982" spans="1:6">
      <c r="A982" s="536" t="str">
        <f t="shared" si="30"/>
        <v>ARP022/2024</v>
      </c>
      <c r="B982" s="537" t="str">
        <f t="shared" si="31"/>
        <v>022/2024</v>
      </c>
      <c r="C982" s="50">
        <v>2024</v>
      </c>
      <c r="D982" s="50" t="s">
        <v>4391</v>
      </c>
      <c r="E982" s="50">
        <v>22</v>
      </c>
      <c r="F982" s="539">
        <v>240</v>
      </c>
    </row>
    <row r="983" spans="1:6">
      <c r="A983" s="536" t="str">
        <f t="shared" si="30"/>
        <v>ARP009/2024</v>
      </c>
      <c r="B983" s="537" t="str">
        <f t="shared" si="31"/>
        <v>009/2024</v>
      </c>
      <c r="C983" s="50">
        <v>2024</v>
      </c>
      <c r="D983" s="50" t="s">
        <v>4391</v>
      </c>
      <c r="E983" s="50">
        <v>9</v>
      </c>
      <c r="F983" s="539">
        <v>1551.4</v>
      </c>
    </row>
    <row r="984" spans="1:6">
      <c r="A984" s="536" t="str">
        <f t="shared" si="30"/>
        <v>ARP028/2024</v>
      </c>
      <c r="B984" s="537" t="str">
        <f t="shared" si="31"/>
        <v>028/2024</v>
      </c>
      <c r="C984" s="50">
        <v>2024</v>
      </c>
      <c r="D984" s="50" t="s">
        <v>4391</v>
      </c>
      <c r="E984" s="50">
        <v>28</v>
      </c>
      <c r="F984" s="539">
        <v>12442.44</v>
      </c>
    </row>
    <row r="985" spans="1:6">
      <c r="A985" s="536" t="str">
        <f t="shared" si="30"/>
        <v>ARP067/2024</v>
      </c>
      <c r="B985" s="537" t="str">
        <f t="shared" si="31"/>
        <v>067/2024</v>
      </c>
      <c r="C985" s="50">
        <v>2024</v>
      </c>
      <c r="D985" s="50" t="s">
        <v>4391</v>
      </c>
      <c r="E985" s="50">
        <v>67</v>
      </c>
      <c r="F985" s="539">
        <v>8160</v>
      </c>
    </row>
    <row r="986" spans="1:6">
      <c r="A986" s="536" t="str">
        <f t="shared" si="30"/>
        <v>ARP022/2024</v>
      </c>
      <c r="B986" s="537" t="str">
        <f t="shared" si="31"/>
        <v>022/2024</v>
      </c>
      <c r="C986" s="50">
        <v>2024</v>
      </c>
      <c r="D986" s="50" t="s">
        <v>4391</v>
      </c>
      <c r="E986" s="50">
        <v>22</v>
      </c>
      <c r="F986" s="539">
        <v>2114</v>
      </c>
    </row>
    <row r="987" spans="1:6">
      <c r="A987" s="536" t="str">
        <f t="shared" si="30"/>
        <v>ARP022/2024</v>
      </c>
      <c r="B987" s="537" t="str">
        <f t="shared" si="31"/>
        <v>022/2024</v>
      </c>
      <c r="C987" s="50">
        <v>2024</v>
      </c>
      <c r="D987" s="50" t="s">
        <v>4391</v>
      </c>
      <c r="E987" s="50">
        <v>22</v>
      </c>
      <c r="F987" s="539">
        <v>3750</v>
      </c>
    </row>
    <row r="988" spans="1:6">
      <c r="A988" s="536" t="str">
        <f t="shared" si="30"/>
        <v>ARP009/2024</v>
      </c>
      <c r="B988" s="537" t="str">
        <f t="shared" si="31"/>
        <v>009/2024</v>
      </c>
      <c r="C988" s="50">
        <v>2024</v>
      </c>
      <c r="D988" s="50" t="s">
        <v>4391</v>
      </c>
      <c r="E988" s="50">
        <v>9</v>
      </c>
      <c r="F988" s="539">
        <v>5816.72</v>
      </c>
    </row>
    <row r="989" spans="1:6">
      <c r="A989" s="536" t="str">
        <f t="shared" si="30"/>
        <v>ARP009/2024</v>
      </c>
      <c r="B989" s="537" t="str">
        <f t="shared" si="31"/>
        <v>009/2024</v>
      </c>
      <c r="C989" s="50">
        <v>2024</v>
      </c>
      <c r="D989" s="50" t="s">
        <v>4391</v>
      </c>
      <c r="E989" s="50">
        <v>9</v>
      </c>
      <c r="F989" s="539">
        <v>2259.56</v>
      </c>
    </row>
    <row r="990" spans="1:6">
      <c r="A990" s="536" t="str">
        <f t="shared" si="30"/>
        <v>ARP028/2024</v>
      </c>
      <c r="B990" s="537" t="str">
        <f t="shared" si="31"/>
        <v>028/2024</v>
      </c>
      <c r="C990" s="50">
        <v>2024</v>
      </c>
      <c r="D990" s="50" t="s">
        <v>4391</v>
      </c>
      <c r="E990" s="50">
        <v>28</v>
      </c>
      <c r="F990" s="539">
        <v>4317.0600000000004</v>
      </c>
    </row>
    <row r="991" spans="1:6">
      <c r="A991" s="536" t="str">
        <f t="shared" si="30"/>
        <v>ARP060/2024</v>
      </c>
      <c r="B991" s="537" t="str">
        <f t="shared" si="31"/>
        <v>060/2024</v>
      </c>
      <c r="C991" s="50">
        <v>2024</v>
      </c>
      <c r="D991" s="50" t="s">
        <v>4391</v>
      </c>
      <c r="E991" s="50">
        <v>60</v>
      </c>
      <c r="F991" s="539">
        <v>28770</v>
      </c>
    </row>
    <row r="992" spans="1:6">
      <c r="A992" s="536" t="str">
        <f t="shared" si="30"/>
        <v>ARP060/2024</v>
      </c>
      <c r="B992" s="537" t="str">
        <f t="shared" si="31"/>
        <v>060/2024</v>
      </c>
      <c r="C992" s="50">
        <v>2024</v>
      </c>
      <c r="D992" s="50" t="s">
        <v>4391</v>
      </c>
      <c r="E992" s="50">
        <v>60</v>
      </c>
      <c r="F992" s="539">
        <v>4110</v>
      </c>
    </row>
    <row r="993" spans="1:6">
      <c r="A993" s="536" t="str">
        <f t="shared" si="30"/>
        <v>ARP060/2024</v>
      </c>
      <c r="B993" s="537" t="str">
        <f t="shared" si="31"/>
        <v>060/2024</v>
      </c>
      <c r="C993" s="50">
        <v>2024</v>
      </c>
      <c r="D993" s="50" t="s">
        <v>4391</v>
      </c>
      <c r="E993" s="50">
        <v>60</v>
      </c>
      <c r="F993" s="539">
        <v>8220</v>
      </c>
    </row>
    <row r="994" spans="1:6">
      <c r="A994" s="536" t="str">
        <f t="shared" si="30"/>
        <v>ARP058/2024</v>
      </c>
      <c r="B994" s="537" t="str">
        <f t="shared" si="31"/>
        <v>058/2024</v>
      </c>
      <c r="C994" s="50">
        <v>2024</v>
      </c>
      <c r="D994" s="50" t="s">
        <v>4391</v>
      </c>
      <c r="E994" s="50">
        <v>58</v>
      </c>
      <c r="F994" s="539">
        <v>2262.8200000000002</v>
      </c>
    </row>
    <row r="995" spans="1:6">
      <c r="A995" s="536" t="str">
        <f t="shared" si="30"/>
        <v>ARP058/2024</v>
      </c>
      <c r="B995" s="537" t="str">
        <f t="shared" si="31"/>
        <v>058/2024</v>
      </c>
      <c r="C995" s="50">
        <v>2024</v>
      </c>
      <c r="D995" s="50" t="s">
        <v>4391</v>
      </c>
      <c r="E995" s="50">
        <v>58</v>
      </c>
      <c r="F995" s="539">
        <v>15839.74</v>
      </c>
    </row>
    <row r="996" spans="1:6">
      <c r="A996" s="536" t="str">
        <f t="shared" ref="A996:A1059" si="32">_xlfn.CONCAT("ARP",B996)</f>
        <v>ARP058/2024</v>
      </c>
      <c r="B996" s="537" t="str">
        <f t="shared" ref="B996:B1059" si="33">_xlfn.CONCAT(TEXT(E996,"000"),"/",D996)</f>
        <v>058/2024</v>
      </c>
      <c r="C996" s="50">
        <v>2024</v>
      </c>
      <c r="D996" s="50" t="s">
        <v>4391</v>
      </c>
      <c r="E996" s="50">
        <v>58</v>
      </c>
      <c r="F996" s="539">
        <v>4525.6400000000003</v>
      </c>
    </row>
    <row r="997" spans="1:6">
      <c r="A997" s="536" t="str">
        <f t="shared" si="32"/>
        <v>ARP059/2024</v>
      </c>
      <c r="B997" s="537" t="str">
        <f t="shared" si="33"/>
        <v>059/2024</v>
      </c>
      <c r="C997" s="50">
        <v>2024</v>
      </c>
      <c r="D997" s="50" t="s">
        <v>4391</v>
      </c>
      <c r="E997" s="50">
        <v>59</v>
      </c>
      <c r="F997" s="539">
        <v>1680</v>
      </c>
    </row>
    <row r="998" spans="1:6">
      <c r="A998" s="536" t="str">
        <f t="shared" si="32"/>
        <v>ARP059/2024</v>
      </c>
      <c r="B998" s="537" t="str">
        <f t="shared" si="33"/>
        <v>059/2024</v>
      </c>
      <c r="C998" s="50">
        <v>2024</v>
      </c>
      <c r="D998" s="50" t="s">
        <v>4391</v>
      </c>
      <c r="E998" s="50">
        <v>59</v>
      </c>
      <c r="F998" s="539">
        <v>240</v>
      </c>
    </row>
    <row r="999" spans="1:6">
      <c r="A999" s="536" t="str">
        <f t="shared" si="32"/>
        <v>ARP059/2024</v>
      </c>
      <c r="B999" s="537" t="str">
        <f t="shared" si="33"/>
        <v>059/2024</v>
      </c>
      <c r="C999" s="50">
        <v>2024</v>
      </c>
      <c r="D999" s="50" t="s">
        <v>4391</v>
      </c>
      <c r="E999" s="50">
        <v>59</v>
      </c>
      <c r="F999" s="539">
        <v>480</v>
      </c>
    </row>
    <row r="1000" spans="1:6">
      <c r="A1000" s="536" t="str">
        <f t="shared" si="32"/>
        <v>ARP029/2024</v>
      </c>
      <c r="B1000" s="537" t="str">
        <f t="shared" si="33"/>
        <v>029/2024</v>
      </c>
      <c r="C1000" s="50">
        <v>2024</v>
      </c>
      <c r="D1000" s="50" t="s">
        <v>4391</v>
      </c>
      <c r="E1000" s="50">
        <v>29</v>
      </c>
      <c r="F1000" s="539">
        <v>3117.95</v>
      </c>
    </row>
    <row r="1001" spans="1:6">
      <c r="A1001" s="536" t="str">
        <f t="shared" si="32"/>
        <v>ARP067/2024</v>
      </c>
      <c r="B1001" s="537" t="str">
        <f t="shared" si="33"/>
        <v>067/2024</v>
      </c>
      <c r="C1001" s="50">
        <v>2024</v>
      </c>
      <c r="D1001" s="50" t="s">
        <v>4391</v>
      </c>
      <c r="E1001" s="50">
        <v>67</v>
      </c>
      <c r="F1001" s="539">
        <v>10200</v>
      </c>
    </row>
    <row r="1002" spans="1:6">
      <c r="A1002" s="536" t="str">
        <f t="shared" si="32"/>
        <v>ARP029/2024</v>
      </c>
      <c r="B1002" s="537" t="str">
        <f t="shared" si="33"/>
        <v>029/2024</v>
      </c>
      <c r="C1002" s="50">
        <v>2024</v>
      </c>
      <c r="D1002" s="50" t="s">
        <v>4391</v>
      </c>
      <c r="E1002" s="50">
        <v>29</v>
      </c>
      <c r="F1002" s="539">
        <v>85699.06</v>
      </c>
    </row>
    <row r="1003" spans="1:6">
      <c r="A1003" s="536" t="str">
        <f t="shared" si="32"/>
        <v>ARP066/2024</v>
      </c>
      <c r="B1003" s="537" t="str">
        <f t="shared" si="33"/>
        <v>066/2024</v>
      </c>
      <c r="C1003" s="50">
        <v>2024</v>
      </c>
      <c r="D1003" s="50" t="s">
        <v>4391</v>
      </c>
      <c r="E1003" s="50">
        <v>66</v>
      </c>
      <c r="F1003" s="539">
        <v>270000</v>
      </c>
    </row>
    <row r="1004" spans="1:6">
      <c r="A1004" s="536" t="str">
        <f t="shared" si="32"/>
        <v>ARP066/2024</v>
      </c>
      <c r="B1004" s="537" t="str">
        <f t="shared" si="33"/>
        <v>066/2024</v>
      </c>
      <c r="C1004" s="50">
        <v>2024</v>
      </c>
      <c r="D1004" s="50" t="s">
        <v>4391</v>
      </c>
      <c r="E1004" s="50">
        <v>66</v>
      </c>
      <c r="F1004" s="539">
        <v>9621.2999999999993</v>
      </c>
    </row>
    <row r="1005" spans="1:6">
      <c r="A1005" s="536" t="str">
        <f t="shared" si="32"/>
        <v>ARP028/2024</v>
      </c>
      <c r="B1005" s="537" t="str">
        <f t="shared" si="33"/>
        <v>028/2024</v>
      </c>
      <c r="C1005" s="50">
        <v>2024</v>
      </c>
      <c r="D1005" s="50" t="s">
        <v>4391</v>
      </c>
      <c r="E1005" s="50">
        <v>28</v>
      </c>
      <c r="F1005" s="539">
        <v>0</v>
      </c>
    </row>
    <row r="1006" spans="1:6">
      <c r="A1006" s="536" t="str">
        <f t="shared" si="32"/>
        <v>ARP028/2024</v>
      </c>
      <c r="B1006" s="537" t="str">
        <f t="shared" si="33"/>
        <v>028/2024</v>
      </c>
      <c r="C1006" s="50">
        <v>2024</v>
      </c>
      <c r="D1006" s="50" t="s">
        <v>4391</v>
      </c>
      <c r="E1006" s="50">
        <v>28</v>
      </c>
      <c r="F1006" s="539">
        <v>43087.02</v>
      </c>
    </row>
    <row r="1007" spans="1:6">
      <c r="A1007" s="536" t="str">
        <f t="shared" si="32"/>
        <v>ARP028/2024</v>
      </c>
      <c r="B1007" s="537" t="str">
        <f t="shared" si="33"/>
        <v>028/2024</v>
      </c>
      <c r="C1007" s="50">
        <v>2024</v>
      </c>
      <c r="D1007" s="50" t="s">
        <v>4391</v>
      </c>
      <c r="E1007" s="50">
        <v>28</v>
      </c>
      <c r="F1007" s="539">
        <v>3899.48</v>
      </c>
    </row>
    <row r="1008" spans="1:6">
      <c r="A1008" s="536" t="str">
        <f t="shared" si="32"/>
        <v>ARP027/2024</v>
      </c>
      <c r="B1008" s="537" t="str">
        <f t="shared" si="33"/>
        <v>027/2024</v>
      </c>
      <c r="C1008" s="50">
        <v>2024</v>
      </c>
      <c r="D1008" s="50" t="s">
        <v>4391</v>
      </c>
      <c r="E1008" s="50">
        <v>27</v>
      </c>
      <c r="F1008" s="539">
        <v>0</v>
      </c>
    </row>
    <row r="1009" spans="1:6">
      <c r="A1009" s="536" t="str">
        <f t="shared" si="32"/>
        <v>ARP029/2024</v>
      </c>
      <c r="B1009" s="537" t="str">
        <f t="shared" si="33"/>
        <v>029/2024</v>
      </c>
      <c r="C1009" s="50">
        <v>2024</v>
      </c>
      <c r="D1009" s="50" t="s">
        <v>4391</v>
      </c>
      <c r="E1009" s="50">
        <v>29</v>
      </c>
      <c r="F1009" s="539">
        <v>3117.95</v>
      </c>
    </row>
    <row r="1010" spans="1:6">
      <c r="A1010" s="536" t="str">
        <f t="shared" si="32"/>
        <v>ARP028/2024</v>
      </c>
      <c r="B1010" s="537" t="str">
        <f t="shared" si="33"/>
        <v>028/2024</v>
      </c>
      <c r="C1010" s="50">
        <v>2024</v>
      </c>
      <c r="D1010" s="50" t="s">
        <v>4391</v>
      </c>
      <c r="E1010" s="50">
        <v>28</v>
      </c>
      <c r="F1010" s="539">
        <v>2593.6799999999998</v>
      </c>
    </row>
    <row r="1011" spans="1:6">
      <c r="A1011" s="536" t="str">
        <f t="shared" si="32"/>
        <v>ARP029/2024</v>
      </c>
      <c r="B1011" s="537" t="str">
        <f t="shared" si="33"/>
        <v>029/2024</v>
      </c>
      <c r="C1011" s="50">
        <v>2024</v>
      </c>
      <c r="D1011" s="50" t="s">
        <v>4391</v>
      </c>
      <c r="E1011" s="50">
        <v>29</v>
      </c>
      <c r="F1011" s="539">
        <v>30029.360000000001</v>
      </c>
    </row>
    <row r="1012" spans="1:6">
      <c r="A1012" s="536" t="str">
        <f t="shared" si="32"/>
        <v>ARP029/2024</v>
      </c>
      <c r="B1012" s="537" t="str">
        <f t="shared" si="33"/>
        <v>029/2024</v>
      </c>
      <c r="C1012" s="50">
        <v>2024</v>
      </c>
      <c r="D1012" s="50" t="s">
        <v>4391</v>
      </c>
      <c r="E1012" s="50">
        <v>29</v>
      </c>
      <c r="F1012" s="539">
        <v>2703.21</v>
      </c>
    </row>
    <row r="1013" spans="1:6">
      <c r="A1013" s="536" t="str">
        <f t="shared" si="32"/>
        <v>ARP022/2024</v>
      </c>
      <c r="B1013" s="537" t="str">
        <f t="shared" si="33"/>
        <v>022/2024</v>
      </c>
      <c r="C1013" s="50">
        <v>2024</v>
      </c>
      <c r="D1013" s="50" t="s">
        <v>4391</v>
      </c>
      <c r="E1013" s="50">
        <v>22</v>
      </c>
      <c r="F1013" s="539">
        <v>400</v>
      </c>
    </row>
    <row r="1014" spans="1:6">
      <c r="A1014" s="536" t="str">
        <f t="shared" si="32"/>
        <v>ARP022/2024</v>
      </c>
      <c r="B1014" s="537" t="str">
        <f t="shared" si="33"/>
        <v>022/2024</v>
      </c>
      <c r="C1014" s="50">
        <v>2024</v>
      </c>
      <c r="D1014" s="50" t="s">
        <v>4391</v>
      </c>
      <c r="E1014" s="50">
        <v>22</v>
      </c>
      <c r="F1014" s="539">
        <v>635</v>
      </c>
    </row>
    <row r="1015" spans="1:6">
      <c r="A1015" s="536" t="str">
        <f t="shared" si="32"/>
        <v>ARP010/2024</v>
      </c>
      <c r="B1015" s="537" t="str">
        <f t="shared" si="33"/>
        <v>010/2024</v>
      </c>
      <c r="C1015" s="50">
        <v>2024</v>
      </c>
      <c r="D1015" s="50" t="s">
        <v>4391</v>
      </c>
      <c r="E1015" s="50">
        <v>10</v>
      </c>
      <c r="F1015" s="539">
        <v>20508.919999999998</v>
      </c>
    </row>
    <row r="1016" spans="1:6">
      <c r="A1016" s="536" t="str">
        <f t="shared" si="32"/>
        <v>ARP028/2024</v>
      </c>
      <c r="B1016" s="537" t="str">
        <f t="shared" si="33"/>
        <v>028/2024</v>
      </c>
      <c r="C1016" s="50">
        <v>2024</v>
      </c>
      <c r="D1016" s="50" t="s">
        <v>4391</v>
      </c>
      <c r="E1016" s="50">
        <v>28</v>
      </c>
      <c r="F1016" s="539">
        <v>29632.45</v>
      </c>
    </row>
    <row r="1017" spans="1:6">
      <c r="A1017" s="536" t="str">
        <f t="shared" si="32"/>
        <v>ARP067/2024</v>
      </c>
      <c r="B1017" s="537" t="str">
        <f t="shared" si="33"/>
        <v>067/2024</v>
      </c>
      <c r="C1017" s="50">
        <v>2024</v>
      </c>
      <c r="D1017" s="50" t="s">
        <v>4391</v>
      </c>
      <c r="E1017" s="50">
        <v>67</v>
      </c>
      <c r="F1017" s="539">
        <v>10880</v>
      </c>
    </row>
    <row r="1018" spans="1:6">
      <c r="A1018" s="536" t="str">
        <f t="shared" si="32"/>
        <v>ARP067/2024</v>
      </c>
      <c r="B1018" s="537" t="str">
        <f t="shared" si="33"/>
        <v>067/2024</v>
      </c>
      <c r="C1018" s="50">
        <v>2024</v>
      </c>
      <c r="D1018" s="50" t="s">
        <v>4391</v>
      </c>
      <c r="E1018" s="50">
        <v>67</v>
      </c>
      <c r="F1018" s="539">
        <v>10880</v>
      </c>
    </row>
    <row r="1019" spans="1:6">
      <c r="A1019" s="536" t="str">
        <f t="shared" si="32"/>
        <v>ARP030/2023</v>
      </c>
      <c r="B1019" s="537" t="str">
        <f t="shared" si="33"/>
        <v>030/2023</v>
      </c>
      <c r="C1019" s="50">
        <v>2024</v>
      </c>
      <c r="D1019" s="50" t="s">
        <v>4390</v>
      </c>
      <c r="E1019" s="50">
        <v>30</v>
      </c>
      <c r="F1019" s="539">
        <v>985.99</v>
      </c>
    </row>
    <row r="1020" spans="1:6">
      <c r="A1020" s="536" t="str">
        <f t="shared" si="32"/>
        <v>ARP030/2023</v>
      </c>
      <c r="B1020" s="537" t="str">
        <f t="shared" si="33"/>
        <v>030/2023</v>
      </c>
      <c r="C1020" s="50">
        <v>2024</v>
      </c>
      <c r="D1020" s="50" t="s">
        <v>4390</v>
      </c>
      <c r="E1020" s="50">
        <v>30</v>
      </c>
      <c r="F1020" s="539">
        <v>3271.98</v>
      </c>
    </row>
    <row r="1021" spans="1:6">
      <c r="A1021" s="536" t="str">
        <f t="shared" si="32"/>
        <v>ARP030/2023</v>
      </c>
      <c r="B1021" s="537" t="str">
        <f t="shared" si="33"/>
        <v>030/2023</v>
      </c>
      <c r="C1021" s="50">
        <v>2024</v>
      </c>
      <c r="D1021" s="50" t="s">
        <v>4390</v>
      </c>
      <c r="E1021" s="50">
        <v>30</v>
      </c>
      <c r="F1021" s="539">
        <v>12101.93</v>
      </c>
    </row>
    <row r="1022" spans="1:6">
      <c r="A1022" s="536" t="str">
        <f t="shared" si="32"/>
        <v>ARP030/2023</v>
      </c>
      <c r="B1022" s="537" t="str">
        <f t="shared" si="33"/>
        <v>030/2023</v>
      </c>
      <c r="C1022" s="50">
        <v>2024</v>
      </c>
      <c r="D1022" s="50" t="s">
        <v>4390</v>
      </c>
      <c r="E1022" s="50">
        <v>30</v>
      </c>
      <c r="F1022" s="539">
        <v>5006</v>
      </c>
    </row>
    <row r="1023" spans="1:6">
      <c r="A1023" s="536" t="str">
        <f t="shared" si="32"/>
        <v>ARP030/2023</v>
      </c>
      <c r="B1023" s="537" t="str">
        <f t="shared" si="33"/>
        <v>030/2023</v>
      </c>
      <c r="C1023" s="50">
        <v>2024</v>
      </c>
      <c r="D1023" s="50" t="s">
        <v>4390</v>
      </c>
      <c r="E1023" s="50">
        <v>30</v>
      </c>
      <c r="F1023" s="539">
        <v>26636</v>
      </c>
    </row>
    <row r="1024" spans="1:6">
      <c r="A1024" s="536" t="str">
        <f t="shared" si="32"/>
        <v>ARP030/2023</v>
      </c>
      <c r="B1024" s="537" t="str">
        <f t="shared" si="33"/>
        <v>030/2023</v>
      </c>
      <c r="C1024" s="50">
        <v>2024</v>
      </c>
      <c r="D1024" s="50" t="s">
        <v>4390</v>
      </c>
      <c r="E1024" s="50">
        <v>30</v>
      </c>
      <c r="F1024" s="539">
        <v>1700</v>
      </c>
    </row>
    <row r="1025" spans="1:6">
      <c r="A1025" s="536" t="str">
        <f t="shared" si="32"/>
        <v>ARP070/2024</v>
      </c>
      <c r="B1025" s="537" t="str">
        <f t="shared" si="33"/>
        <v>070/2024</v>
      </c>
      <c r="C1025" s="50">
        <v>2024</v>
      </c>
      <c r="D1025" s="50" t="s">
        <v>4391</v>
      </c>
      <c r="E1025" s="50">
        <v>70</v>
      </c>
      <c r="F1025" s="539">
        <v>79160</v>
      </c>
    </row>
    <row r="1026" spans="1:6">
      <c r="A1026" s="536" t="str">
        <f t="shared" si="32"/>
        <v>ARP069/2024</v>
      </c>
      <c r="B1026" s="537" t="str">
        <f t="shared" si="33"/>
        <v>069/2024</v>
      </c>
      <c r="C1026" s="50">
        <v>2024</v>
      </c>
      <c r="D1026" s="50" t="s">
        <v>4391</v>
      </c>
      <c r="E1026" s="50">
        <v>69</v>
      </c>
      <c r="F1026" s="539">
        <v>38680</v>
      </c>
    </row>
    <row r="1027" spans="1:6">
      <c r="A1027" s="536" t="str">
        <f t="shared" si="32"/>
        <v>ARP027/2024</v>
      </c>
      <c r="B1027" s="537" t="str">
        <f t="shared" si="33"/>
        <v>027/2024</v>
      </c>
      <c r="C1027" s="50">
        <v>2024</v>
      </c>
      <c r="D1027" s="50" t="s">
        <v>4391</v>
      </c>
      <c r="E1027" s="50">
        <v>27</v>
      </c>
      <c r="F1027" s="539">
        <v>128918.39999999999</v>
      </c>
    </row>
    <row r="1028" spans="1:6">
      <c r="A1028" s="536" t="str">
        <f t="shared" si="32"/>
        <v>ARP020/2024</v>
      </c>
      <c r="B1028" s="537" t="str">
        <f t="shared" si="33"/>
        <v>020/2024</v>
      </c>
      <c r="C1028" s="50">
        <v>2024</v>
      </c>
      <c r="D1028" s="50" t="s">
        <v>4391</v>
      </c>
      <c r="E1028" s="50">
        <v>20</v>
      </c>
      <c r="F1028" s="539">
        <v>99</v>
      </c>
    </row>
    <row r="1029" spans="1:6">
      <c r="A1029" s="536" t="str">
        <f t="shared" si="32"/>
        <v>ARP020/2024</v>
      </c>
      <c r="B1029" s="537" t="str">
        <f t="shared" si="33"/>
        <v>020/2024</v>
      </c>
      <c r="C1029" s="50">
        <v>2024</v>
      </c>
      <c r="D1029" s="50" t="s">
        <v>4391</v>
      </c>
      <c r="E1029" s="50">
        <v>20</v>
      </c>
      <c r="F1029" s="539">
        <v>198</v>
      </c>
    </row>
    <row r="1030" spans="1:6">
      <c r="A1030" s="536" t="str">
        <f t="shared" si="32"/>
        <v>ARP020/2024</v>
      </c>
      <c r="B1030" s="537" t="str">
        <f t="shared" si="33"/>
        <v>020/2024</v>
      </c>
      <c r="C1030" s="50">
        <v>2024</v>
      </c>
      <c r="D1030" s="50" t="s">
        <v>4391</v>
      </c>
      <c r="E1030" s="50">
        <v>20</v>
      </c>
      <c r="F1030" s="539">
        <v>1188</v>
      </c>
    </row>
    <row r="1031" spans="1:6">
      <c r="A1031" s="536" t="str">
        <f t="shared" si="32"/>
        <v>ARP020/2024</v>
      </c>
      <c r="B1031" s="537" t="str">
        <f t="shared" si="33"/>
        <v>020/2024</v>
      </c>
      <c r="C1031" s="50">
        <v>2024</v>
      </c>
      <c r="D1031" s="50" t="s">
        <v>4391</v>
      </c>
      <c r="E1031" s="50">
        <v>20</v>
      </c>
      <c r="F1031" s="539">
        <v>1050</v>
      </c>
    </row>
    <row r="1032" spans="1:6">
      <c r="A1032" s="536" t="str">
        <f t="shared" si="32"/>
        <v>ARP064/2024</v>
      </c>
      <c r="B1032" s="537" t="str">
        <f t="shared" si="33"/>
        <v>064/2024</v>
      </c>
      <c r="C1032" s="50">
        <v>2024</v>
      </c>
      <c r="D1032" s="50" t="s">
        <v>4391</v>
      </c>
      <c r="E1032" s="50">
        <v>64</v>
      </c>
      <c r="F1032" s="539">
        <v>98724.6</v>
      </c>
    </row>
    <row r="1033" spans="1:6">
      <c r="A1033" s="536" t="str">
        <f t="shared" si="32"/>
        <v>ARP028/2024</v>
      </c>
      <c r="B1033" s="537" t="str">
        <f t="shared" si="33"/>
        <v>028/2024</v>
      </c>
      <c r="C1033" s="50">
        <v>2024</v>
      </c>
      <c r="D1033" s="50" t="s">
        <v>4391</v>
      </c>
      <c r="E1033" s="50">
        <v>28</v>
      </c>
      <c r="F1033" s="539">
        <v>677.17</v>
      </c>
    </row>
    <row r="1034" spans="1:6">
      <c r="A1034" s="536" t="str">
        <f t="shared" si="32"/>
        <v>ARP029/2024</v>
      </c>
      <c r="B1034" s="537" t="str">
        <f t="shared" si="33"/>
        <v>029/2024</v>
      </c>
      <c r="C1034" s="50">
        <v>2024</v>
      </c>
      <c r="D1034" s="50" t="s">
        <v>4391</v>
      </c>
      <c r="E1034" s="50">
        <v>29</v>
      </c>
      <c r="F1034" s="539">
        <v>16374.62</v>
      </c>
    </row>
    <row r="1035" spans="1:6">
      <c r="A1035" s="536" t="str">
        <f t="shared" si="32"/>
        <v>ARP008/2024</v>
      </c>
      <c r="B1035" s="537" t="str">
        <f t="shared" si="33"/>
        <v>008/2024</v>
      </c>
      <c r="C1035" s="50">
        <v>2024</v>
      </c>
      <c r="D1035" s="50" t="s">
        <v>4391</v>
      </c>
      <c r="E1035" s="50">
        <v>8</v>
      </c>
      <c r="F1035" s="539">
        <v>565344</v>
      </c>
    </row>
    <row r="1036" spans="1:6">
      <c r="A1036" s="536" t="str">
        <f t="shared" si="32"/>
        <v>ARP043/2024</v>
      </c>
      <c r="B1036" s="537" t="str">
        <f t="shared" si="33"/>
        <v>043/2024</v>
      </c>
      <c r="C1036" s="50">
        <v>2024</v>
      </c>
      <c r="D1036" s="50" t="s">
        <v>4391</v>
      </c>
      <c r="E1036" s="50">
        <v>43</v>
      </c>
      <c r="F1036" s="539">
        <v>0</v>
      </c>
    </row>
    <row r="1037" spans="1:6">
      <c r="A1037" s="536" t="str">
        <f t="shared" si="32"/>
        <v>ARP029/2024</v>
      </c>
      <c r="B1037" s="537" t="str">
        <f t="shared" si="33"/>
        <v>029/2024</v>
      </c>
      <c r="C1037" s="50">
        <v>2024</v>
      </c>
      <c r="D1037" s="50" t="s">
        <v>4391</v>
      </c>
      <c r="E1037" s="50">
        <v>29</v>
      </c>
      <c r="F1037" s="539">
        <v>34086.17</v>
      </c>
    </row>
    <row r="1038" spans="1:6">
      <c r="A1038" s="536" t="str">
        <f t="shared" si="32"/>
        <v>ARP003/2024</v>
      </c>
      <c r="B1038" s="537" t="str">
        <f t="shared" si="33"/>
        <v>003/2024</v>
      </c>
      <c r="C1038" s="50">
        <v>2024</v>
      </c>
      <c r="D1038" s="50" t="s">
        <v>4391</v>
      </c>
      <c r="E1038" s="50">
        <v>3</v>
      </c>
      <c r="F1038" s="539">
        <v>13500</v>
      </c>
    </row>
    <row r="1039" spans="1:6">
      <c r="A1039" s="536" t="str">
        <f t="shared" si="32"/>
        <v>ARP003/2024</v>
      </c>
      <c r="B1039" s="537" t="str">
        <f t="shared" si="33"/>
        <v>003/2024</v>
      </c>
      <c r="C1039" s="50">
        <v>2024</v>
      </c>
      <c r="D1039" s="50" t="s">
        <v>4391</v>
      </c>
      <c r="E1039" s="50">
        <v>3</v>
      </c>
      <c r="F1039" s="539">
        <v>31500</v>
      </c>
    </row>
    <row r="1040" spans="1:6">
      <c r="A1040" s="536" t="str">
        <f t="shared" si="32"/>
        <v>ARP028/2024</v>
      </c>
      <c r="B1040" s="537" t="str">
        <f t="shared" si="33"/>
        <v>028/2024</v>
      </c>
      <c r="C1040" s="50">
        <v>2024</v>
      </c>
      <c r="D1040" s="50" t="s">
        <v>4391</v>
      </c>
      <c r="E1040" s="50">
        <v>28</v>
      </c>
      <c r="F1040" s="539">
        <v>6021.37</v>
      </c>
    </row>
    <row r="1041" spans="1:6">
      <c r="A1041" s="536" t="str">
        <f t="shared" si="32"/>
        <v>ARP028/2024</v>
      </c>
      <c r="B1041" s="537" t="str">
        <f t="shared" si="33"/>
        <v>028/2024</v>
      </c>
      <c r="C1041" s="50">
        <v>2024</v>
      </c>
      <c r="D1041" s="50" t="s">
        <v>4391</v>
      </c>
      <c r="E1041" s="50">
        <v>28</v>
      </c>
      <c r="F1041" s="539">
        <v>2633.22</v>
      </c>
    </row>
    <row r="1042" spans="1:6">
      <c r="A1042" s="536" t="str">
        <f t="shared" si="32"/>
        <v>ARP007/2024</v>
      </c>
      <c r="B1042" s="537" t="str">
        <f t="shared" si="33"/>
        <v>007/2024</v>
      </c>
      <c r="C1042" s="50">
        <v>2024</v>
      </c>
      <c r="D1042" s="50" t="s">
        <v>4391</v>
      </c>
      <c r="E1042" s="50">
        <v>7</v>
      </c>
      <c r="F1042" s="539">
        <v>950625</v>
      </c>
    </row>
    <row r="1043" spans="1:6">
      <c r="A1043" s="536" t="str">
        <f t="shared" si="32"/>
        <v>ARP029/2024</v>
      </c>
      <c r="B1043" s="537" t="str">
        <f t="shared" si="33"/>
        <v>029/2024</v>
      </c>
      <c r="C1043" s="50">
        <v>2024</v>
      </c>
      <c r="D1043" s="50" t="s">
        <v>4391</v>
      </c>
      <c r="E1043" s="50">
        <v>29</v>
      </c>
      <c r="F1043" s="539">
        <v>14030.78</v>
      </c>
    </row>
    <row r="1044" spans="1:6">
      <c r="A1044" s="536" t="str">
        <f t="shared" si="32"/>
        <v>ARP028/2024</v>
      </c>
      <c r="B1044" s="537" t="str">
        <f t="shared" si="33"/>
        <v>028/2024</v>
      </c>
      <c r="C1044" s="50">
        <v>2024</v>
      </c>
      <c r="D1044" s="50" t="s">
        <v>4391</v>
      </c>
      <c r="E1044" s="50">
        <v>28</v>
      </c>
      <c r="F1044" s="539">
        <v>23290.94</v>
      </c>
    </row>
    <row r="1045" spans="1:6">
      <c r="A1045" s="536" t="str">
        <f t="shared" si="32"/>
        <v>ARP028/2024</v>
      </c>
      <c r="B1045" s="537" t="str">
        <f t="shared" si="33"/>
        <v>028/2024</v>
      </c>
      <c r="C1045" s="50">
        <v>2024</v>
      </c>
      <c r="D1045" s="50" t="s">
        <v>4391</v>
      </c>
      <c r="E1045" s="50">
        <v>28</v>
      </c>
      <c r="F1045" s="539">
        <v>13313.22</v>
      </c>
    </row>
    <row r="1046" spans="1:6">
      <c r="A1046" s="536" t="str">
        <f t="shared" si="32"/>
        <v>ARP028/2024</v>
      </c>
      <c r="B1046" s="537" t="str">
        <f t="shared" si="33"/>
        <v>028/2024</v>
      </c>
      <c r="C1046" s="50">
        <v>2024</v>
      </c>
      <c r="D1046" s="50" t="s">
        <v>4391</v>
      </c>
      <c r="E1046" s="50">
        <v>28</v>
      </c>
      <c r="F1046" s="539">
        <v>2146.61</v>
      </c>
    </row>
    <row r="1047" spans="1:6">
      <c r="A1047" s="536" t="str">
        <f t="shared" si="32"/>
        <v>ARP028/2024</v>
      </c>
      <c r="B1047" s="537" t="str">
        <f t="shared" si="33"/>
        <v>028/2024</v>
      </c>
      <c r="C1047" s="50">
        <v>2024</v>
      </c>
      <c r="D1047" s="50" t="s">
        <v>4391</v>
      </c>
      <c r="E1047" s="50">
        <v>28</v>
      </c>
      <c r="F1047" s="539">
        <v>3158.8</v>
      </c>
    </row>
    <row r="1048" spans="1:6">
      <c r="A1048" s="536" t="str">
        <f t="shared" si="32"/>
        <v>ARP027/2024</v>
      </c>
      <c r="B1048" s="537" t="str">
        <f t="shared" si="33"/>
        <v>027/2024</v>
      </c>
      <c r="C1048" s="50">
        <v>2024</v>
      </c>
      <c r="D1048" s="50" t="s">
        <v>4391</v>
      </c>
      <c r="E1048" s="50">
        <v>27</v>
      </c>
      <c r="F1048" s="539">
        <v>34500.03</v>
      </c>
    </row>
    <row r="1049" spans="1:6">
      <c r="A1049" s="536" t="str">
        <f t="shared" si="32"/>
        <v>ARP067/2024</v>
      </c>
      <c r="B1049" s="537" t="str">
        <f t="shared" si="33"/>
        <v>067/2024</v>
      </c>
      <c r="C1049" s="50">
        <v>2024</v>
      </c>
      <c r="D1049" s="50" t="s">
        <v>4391</v>
      </c>
      <c r="E1049" s="50">
        <v>67</v>
      </c>
      <c r="F1049" s="539">
        <v>0</v>
      </c>
    </row>
    <row r="1050" spans="1:6">
      <c r="A1050" s="536" t="str">
        <f t="shared" si="32"/>
        <v>ARP076/2024</v>
      </c>
      <c r="B1050" s="537" t="str">
        <f t="shared" si="33"/>
        <v>076/2024</v>
      </c>
      <c r="C1050" s="50">
        <v>2024</v>
      </c>
      <c r="D1050" s="50" t="s">
        <v>4391</v>
      </c>
      <c r="E1050" s="50">
        <v>76</v>
      </c>
      <c r="F1050" s="539">
        <v>1644500</v>
      </c>
    </row>
    <row r="1051" spans="1:6">
      <c r="A1051" s="536" t="str">
        <f t="shared" si="32"/>
        <v>ARP028/2024</v>
      </c>
      <c r="B1051" s="537" t="str">
        <f t="shared" si="33"/>
        <v>028/2024</v>
      </c>
      <c r="C1051" s="50">
        <v>2024</v>
      </c>
      <c r="D1051" s="50" t="s">
        <v>4391</v>
      </c>
      <c r="E1051" s="50">
        <v>28</v>
      </c>
      <c r="F1051" s="539">
        <v>61826.86</v>
      </c>
    </row>
    <row r="1052" spans="1:6">
      <c r="A1052" s="536" t="str">
        <f t="shared" si="32"/>
        <v>ARP076/2024</v>
      </c>
      <c r="B1052" s="537" t="str">
        <f t="shared" si="33"/>
        <v>076/2024</v>
      </c>
      <c r="C1052" s="50">
        <v>2024</v>
      </c>
      <c r="D1052" s="50" t="s">
        <v>4391</v>
      </c>
      <c r="E1052" s="50">
        <v>76</v>
      </c>
      <c r="F1052" s="539">
        <v>1449500</v>
      </c>
    </row>
    <row r="1053" spans="1:6">
      <c r="A1053" s="536" t="str">
        <f t="shared" si="32"/>
        <v>ARP076/2024</v>
      </c>
      <c r="B1053" s="537" t="str">
        <f t="shared" si="33"/>
        <v>076/2024</v>
      </c>
      <c r="C1053" s="50">
        <v>2024</v>
      </c>
      <c r="D1053" s="50" t="s">
        <v>4391</v>
      </c>
      <c r="E1053" s="50">
        <v>76</v>
      </c>
      <c r="F1053" s="539">
        <v>617150</v>
      </c>
    </row>
    <row r="1054" spans="1:6">
      <c r="A1054" s="536" t="str">
        <f t="shared" si="32"/>
        <v>ARP076/2024</v>
      </c>
      <c r="B1054" s="537" t="str">
        <f t="shared" si="33"/>
        <v>076/2024</v>
      </c>
      <c r="C1054" s="50">
        <v>2024</v>
      </c>
      <c r="D1054" s="50" t="s">
        <v>4391</v>
      </c>
      <c r="E1054" s="50">
        <v>76</v>
      </c>
      <c r="F1054" s="539">
        <v>617150</v>
      </c>
    </row>
    <row r="1055" spans="1:6">
      <c r="A1055" s="536" t="str">
        <f t="shared" si="32"/>
        <v>ARP076/2024</v>
      </c>
      <c r="B1055" s="537" t="str">
        <f t="shared" si="33"/>
        <v>076/2024</v>
      </c>
      <c r="C1055" s="50">
        <v>2024</v>
      </c>
      <c r="D1055" s="50" t="s">
        <v>4391</v>
      </c>
      <c r="E1055" s="50">
        <v>76</v>
      </c>
      <c r="F1055" s="539">
        <v>617150</v>
      </c>
    </row>
    <row r="1056" spans="1:6">
      <c r="A1056" s="536" t="str">
        <f t="shared" si="32"/>
        <v>ARP076/2024</v>
      </c>
      <c r="B1056" s="537" t="str">
        <f t="shared" si="33"/>
        <v>076/2024</v>
      </c>
      <c r="C1056" s="50">
        <v>2024</v>
      </c>
      <c r="D1056" s="50" t="s">
        <v>4391</v>
      </c>
      <c r="E1056" s="50">
        <v>76</v>
      </c>
      <c r="F1056" s="539">
        <v>1242850</v>
      </c>
    </row>
    <row r="1057" spans="1:6">
      <c r="A1057" s="536" t="str">
        <f t="shared" si="32"/>
        <v>ARP076/2024</v>
      </c>
      <c r="B1057" s="537" t="str">
        <f t="shared" si="33"/>
        <v>076/2024</v>
      </c>
      <c r="C1057" s="50">
        <v>2024</v>
      </c>
      <c r="D1057" s="50" t="s">
        <v>4391</v>
      </c>
      <c r="E1057" s="50">
        <v>76</v>
      </c>
      <c r="F1057" s="539">
        <v>865090</v>
      </c>
    </row>
    <row r="1058" spans="1:6">
      <c r="A1058" s="536" t="str">
        <f t="shared" si="32"/>
        <v>ARP076/2024</v>
      </c>
      <c r="B1058" s="537" t="str">
        <f t="shared" si="33"/>
        <v>076/2024</v>
      </c>
      <c r="C1058" s="50">
        <v>2024</v>
      </c>
      <c r="D1058" s="50" t="s">
        <v>4391</v>
      </c>
      <c r="E1058" s="50">
        <v>76</v>
      </c>
      <c r="F1058" s="539">
        <v>617990</v>
      </c>
    </row>
    <row r="1059" spans="1:6">
      <c r="A1059" s="536" t="str">
        <f t="shared" si="32"/>
        <v>ARP076/2024</v>
      </c>
      <c r="B1059" s="537" t="str">
        <f t="shared" si="33"/>
        <v>076/2024</v>
      </c>
      <c r="C1059" s="50">
        <v>2024</v>
      </c>
      <c r="D1059" s="50" t="s">
        <v>4391</v>
      </c>
      <c r="E1059" s="50">
        <v>76</v>
      </c>
      <c r="F1059" s="539">
        <v>568500</v>
      </c>
    </row>
    <row r="1060" spans="1:6">
      <c r="A1060" s="536" t="str">
        <f t="shared" ref="A1060:A1123" si="34">_xlfn.CONCAT("ARP",B1060)</f>
        <v>ARP076/2024</v>
      </c>
      <c r="B1060" s="537" t="str">
        <f t="shared" ref="B1060:B1123" si="35">_xlfn.CONCAT(TEXT(E1060,"000"),"/",D1060)</f>
        <v>076/2024</v>
      </c>
      <c r="C1060" s="50">
        <v>2024</v>
      </c>
      <c r="D1060" s="50" t="s">
        <v>4391</v>
      </c>
      <c r="E1060" s="50">
        <v>76</v>
      </c>
      <c r="F1060" s="539">
        <v>109500</v>
      </c>
    </row>
    <row r="1061" spans="1:6">
      <c r="A1061" s="536" t="str">
        <f t="shared" si="34"/>
        <v>ARP076/2024</v>
      </c>
      <c r="B1061" s="537" t="str">
        <f t="shared" si="35"/>
        <v>076/2024</v>
      </c>
      <c r="C1061" s="50">
        <v>2024</v>
      </c>
      <c r="D1061" s="50" t="s">
        <v>4391</v>
      </c>
      <c r="E1061" s="50">
        <v>76</v>
      </c>
      <c r="F1061" s="539">
        <v>47800</v>
      </c>
    </row>
    <row r="1062" spans="1:6">
      <c r="A1062" s="536" t="str">
        <f t="shared" si="34"/>
        <v>ARP076/2024</v>
      </c>
      <c r="B1062" s="537" t="str">
        <f t="shared" si="35"/>
        <v>076/2024</v>
      </c>
      <c r="C1062" s="50">
        <v>2024</v>
      </c>
      <c r="D1062" s="50" t="s">
        <v>4391</v>
      </c>
      <c r="E1062" s="50">
        <v>76</v>
      </c>
      <c r="F1062" s="539">
        <v>46480</v>
      </c>
    </row>
    <row r="1063" spans="1:6">
      <c r="A1063" s="536" t="str">
        <f t="shared" si="34"/>
        <v>ARP076/2024</v>
      </c>
      <c r="B1063" s="537" t="str">
        <f t="shared" si="35"/>
        <v>076/2024</v>
      </c>
      <c r="C1063" s="50">
        <v>2024</v>
      </c>
      <c r="D1063" s="50" t="s">
        <v>4391</v>
      </c>
      <c r="E1063" s="50">
        <v>76</v>
      </c>
      <c r="F1063" s="539">
        <v>10920</v>
      </c>
    </row>
    <row r="1064" spans="1:6">
      <c r="A1064" s="536" t="str">
        <f t="shared" si="34"/>
        <v>ARP076/2024</v>
      </c>
      <c r="B1064" s="537" t="str">
        <f t="shared" si="35"/>
        <v>076/2024</v>
      </c>
      <c r="C1064" s="50">
        <v>2024</v>
      </c>
      <c r="D1064" s="50" t="s">
        <v>4391</v>
      </c>
      <c r="E1064" s="50">
        <v>76</v>
      </c>
      <c r="F1064" s="539">
        <v>27300</v>
      </c>
    </row>
    <row r="1065" spans="1:6">
      <c r="A1065" s="536" t="str">
        <f t="shared" si="34"/>
        <v>ARP076/2024</v>
      </c>
      <c r="B1065" s="537" t="str">
        <f t="shared" si="35"/>
        <v>076/2024</v>
      </c>
      <c r="C1065" s="50">
        <v>2024</v>
      </c>
      <c r="D1065" s="50" t="s">
        <v>4391</v>
      </c>
      <c r="E1065" s="50">
        <v>76</v>
      </c>
      <c r="F1065" s="539">
        <v>3695250</v>
      </c>
    </row>
    <row r="1066" spans="1:6">
      <c r="A1066" s="536" t="str">
        <f t="shared" si="34"/>
        <v>ARP028/2024</v>
      </c>
      <c r="B1066" s="537" t="str">
        <f t="shared" si="35"/>
        <v>028/2024</v>
      </c>
      <c r="C1066" s="50">
        <v>2024</v>
      </c>
      <c r="D1066" s="50" t="s">
        <v>4391</v>
      </c>
      <c r="E1066" s="50">
        <v>28</v>
      </c>
      <c r="F1066" s="539">
        <v>12420.28</v>
      </c>
    </row>
    <row r="1067" spans="1:6">
      <c r="A1067" s="536" t="str">
        <f t="shared" si="34"/>
        <v>ARP009/2024</v>
      </c>
      <c r="B1067" s="537" t="str">
        <f t="shared" si="35"/>
        <v>009/2024</v>
      </c>
      <c r="C1067" s="50">
        <v>2024</v>
      </c>
      <c r="D1067" s="50" t="s">
        <v>4391</v>
      </c>
      <c r="E1067" s="50">
        <v>9</v>
      </c>
      <c r="F1067" s="539">
        <v>401.08</v>
      </c>
    </row>
    <row r="1068" spans="1:6">
      <c r="A1068" s="536" t="str">
        <f t="shared" si="34"/>
        <v>ARP028/2024</v>
      </c>
      <c r="B1068" s="537" t="str">
        <f t="shared" si="35"/>
        <v>028/2024</v>
      </c>
      <c r="C1068" s="50">
        <v>2024</v>
      </c>
      <c r="D1068" s="50" t="s">
        <v>4391</v>
      </c>
      <c r="E1068" s="50">
        <v>28</v>
      </c>
      <c r="F1068" s="539">
        <v>35141.019999999997</v>
      </c>
    </row>
    <row r="1069" spans="1:6">
      <c r="A1069" s="536" t="str">
        <f t="shared" si="34"/>
        <v>ARP028/2024</v>
      </c>
      <c r="B1069" s="537" t="str">
        <f t="shared" si="35"/>
        <v>028/2024</v>
      </c>
      <c r="C1069" s="50">
        <v>2024</v>
      </c>
      <c r="D1069" s="50" t="s">
        <v>4391</v>
      </c>
      <c r="E1069" s="50">
        <v>28</v>
      </c>
      <c r="F1069" s="539">
        <v>13826.1</v>
      </c>
    </row>
    <row r="1070" spans="1:6">
      <c r="A1070" s="536" t="str">
        <f t="shared" si="34"/>
        <v>ARP031/2023</v>
      </c>
      <c r="B1070" s="537" t="str">
        <f t="shared" si="35"/>
        <v>031/2023</v>
      </c>
      <c r="C1070" s="50">
        <v>2024</v>
      </c>
      <c r="D1070" s="50" t="s">
        <v>4390</v>
      </c>
      <c r="E1070" s="50">
        <v>31</v>
      </c>
      <c r="F1070" s="539">
        <v>150</v>
      </c>
    </row>
    <row r="1071" spans="1:6">
      <c r="A1071" s="536" t="str">
        <f t="shared" si="34"/>
        <v>ARP028/2024</v>
      </c>
      <c r="B1071" s="537" t="str">
        <f t="shared" si="35"/>
        <v>028/2024</v>
      </c>
      <c r="C1071" s="50">
        <v>2024</v>
      </c>
      <c r="D1071" s="50" t="s">
        <v>4391</v>
      </c>
      <c r="E1071" s="50">
        <v>28</v>
      </c>
      <c r="F1071" s="539">
        <v>68788.289999999994</v>
      </c>
    </row>
    <row r="1072" spans="1:6">
      <c r="A1072" s="536" t="str">
        <f t="shared" si="34"/>
        <v>ARP028/2024</v>
      </c>
      <c r="B1072" s="537" t="str">
        <f t="shared" si="35"/>
        <v>028/2024</v>
      </c>
      <c r="C1072" s="50">
        <v>2024</v>
      </c>
      <c r="D1072" s="50" t="s">
        <v>4391</v>
      </c>
      <c r="E1072" s="50">
        <v>28</v>
      </c>
      <c r="F1072" s="539">
        <v>34071.25</v>
      </c>
    </row>
    <row r="1073" spans="1:6">
      <c r="A1073" s="536" t="str">
        <f t="shared" si="34"/>
        <v>ARP028/2024</v>
      </c>
      <c r="B1073" s="537" t="str">
        <f t="shared" si="35"/>
        <v>028/2024</v>
      </c>
      <c r="C1073" s="50">
        <v>2024</v>
      </c>
      <c r="D1073" s="50" t="s">
        <v>4391</v>
      </c>
      <c r="E1073" s="50">
        <v>28</v>
      </c>
      <c r="F1073" s="539">
        <v>6573.41</v>
      </c>
    </row>
    <row r="1074" spans="1:6">
      <c r="A1074" s="536" t="str">
        <f t="shared" si="34"/>
        <v>ARP028/2024</v>
      </c>
      <c r="B1074" s="537" t="str">
        <f t="shared" si="35"/>
        <v>028/2024</v>
      </c>
      <c r="C1074" s="50">
        <v>2024</v>
      </c>
      <c r="D1074" s="50" t="s">
        <v>4391</v>
      </c>
      <c r="E1074" s="50">
        <v>28</v>
      </c>
      <c r="F1074" s="539">
        <v>13311.22</v>
      </c>
    </row>
    <row r="1075" spans="1:6">
      <c r="A1075" s="536" t="str">
        <f t="shared" si="34"/>
        <v>ARP071/2024</v>
      </c>
      <c r="B1075" s="537" t="str">
        <f t="shared" si="35"/>
        <v>071/2024</v>
      </c>
      <c r="C1075" s="50">
        <v>2024</v>
      </c>
      <c r="D1075" s="50" t="s">
        <v>4391</v>
      </c>
      <c r="E1075" s="50">
        <v>71</v>
      </c>
      <c r="F1075" s="539">
        <v>2415</v>
      </c>
    </row>
    <row r="1076" spans="1:6">
      <c r="A1076" s="536" t="str">
        <f t="shared" si="34"/>
        <v>ARP028/2024</v>
      </c>
      <c r="B1076" s="537" t="str">
        <f t="shared" si="35"/>
        <v>028/2024</v>
      </c>
      <c r="C1076" s="50">
        <v>2024</v>
      </c>
      <c r="D1076" s="50" t="s">
        <v>4391</v>
      </c>
      <c r="E1076" s="50">
        <v>28</v>
      </c>
      <c r="F1076" s="539">
        <v>19421.560000000001</v>
      </c>
    </row>
    <row r="1077" spans="1:6">
      <c r="A1077" s="536" t="str">
        <f t="shared" si="34"/>
        <v>ARP028/2024</v>
      </c>
      <c r="B1077" s="537" t="str">
        <f t="shared" si="35"/>
        <v>028/2024</v>
      </c>
      <c r="C1077" s="50">
        <v>2024</v>
      </c>
      <c r="D1077" s="50" t="s">
        <v>4391</v>
      </c>
      <c r="E1077" s="50">
        <v>28</v>
      </c>
      <c r="F1077" s="539">
        <v>38547.96</v>
      </c>
    </row>
    <row r="1078" spans="1:6">
      <c r="A1078" s="536" t="str">
        <f t="shared" si="34"/>
        <v>ARP028/2024</v>
      </c>
      <c r="B1078" s="537" t="str">
        <f t="shared" si="35"/>
        <v>028/2024</v>
      </c>
      <c r="C1078" s="50">
        <v>2024</v>
      </c>
      <c r="D1078" s="50" t="s">
        <v>4391</v>
      </c>
      <c r="E1078" s="50">
        <v>28</v>
      </c>
      <c r="F1078" s="539">
        <v>4659.7299999999996</v>
      </c>
    </row>
    <row r="1079" spans="1:6">
      <c r="A1079" s="536" t="str">
        <f t="shared" si="34"/>
        <v>ARP068/2024</v>
      </c>
      <c r="B1079" s="537" t="str">
        <f t="shared" si="35"/>
        <v>068/2024</v>
      </c>
      <c r="C1079" s="50">
        <v>2024</v>
      </c>
      <c r="D1079" s="50" t="s">
        <v>4391</v>
      </c>
      <c r="E1079" s="50">
        <v>68</v>
      </c>
      <c r="F1079" s="539">
        <v>0</v>
      </c>
    </row>
    <row r="1080" spans="1:6">
      <c r="A1080" s="536" t="str">
        <f t="shared" si="34"/>
        <v>ARP028/2024</v>
      </c>
      <c r="B1080" s="537" t="str">
        <f t="shared" si="35"/>
        <v>028/2024</v>
      </c>
      <c r="C1080" s="50">
        <v>2024</v>
      </c>
      <c r="D1080" s="50" t="s">
        <v>4391</v>
      </c>
      <c r="E1080" s="50">
        <v>28</v>
      </c>
      <c r="F1080" s="539">
        <v>57919.839999999997</v>
      </c>
    </row>
    <row r="1081" spans="1:6">
      <c r="A1081" s="536" t="str">
        <f t="shared" si="34"/>
        <v>ARP028/2024</v>
      </c>
      <c r="B1081" s="537" t="str">
        <f t="shared" si="35"/>
        <v>028/2024</v>
      </c>
      <c r="C1081" s="50">
        <v>2024</v>
      </c>
      <c r="D1081" s="50" t="s">
        <v>4391</v>
      </c>
      <c r="E1081" s="50">
        <v>28</v>
      </c>
      <c r="F1081" s="539">
        <v>45352.04</v>
      </c>
    </row>
    <row r="1082" spans="1:6">
      <c r="A1082" s="536" t="str">
        <f t="shared" si="34"/>
        <v>ARP029/2024</v>
      </c>
      <c r="B1082" s="537" t="str">
        <f t="shared" si="35"/>
        <v>029/2024</v>
      </c>
      <c r="C1082" s="50">
        <v>2024</v>
      </c>
      <c r="D1082" s="50" t="s">
        <v>4391</v>
      </c>
      <c r="E1082" s="50">
        <v>29</v>
      </c>
      <c r="F1082" s="539">
        <v>0</v>
      </c>
    </row>
    <row r="1083" spans="1:6">
      <c r="A1083" s="536" t="str">
        <f t="shared" si="34"/>
        <v>ARP028/2024</v>
      </c>
      <c r="B1083" s="537" t="str">
        <f t="shared" si="35"/>
        <v>028/2024</v>
      </c>
      <c r="C1083" s="50">
        <v>2024</v>
      </c>
      <c r="D1083" s="50" t="s">
        <v>4391</v>
      </c>
      <c r="E1083" s="50">
        <v>28</v>
      </c>
      <c r="F1083" s="539">
        <v>4014.43</v>
      </c>
    </row>
    <row r="1084" spans="1:6">
      <c r="A1084" s="536" t="str">
        <f t="shared" si="34"/>
        <v>ARP031/2023</v>
      </c>
      <c r="B1084" s="537" t="str">
        <f t="shared" si="35"/>
        <v>031/2023</v>
      </c>
      <c r="C1084" s="50">
        <v>2024</v>
      </c>
      <c r="D1084" s="50" t="s">
        <v>4390</v>
      </c>
      <c r="E1084" s="50">
        <v>31</v>
      </c>
      <c r="F1084" s="539">
        <v>23268.02</v>
      </c>
    </row>
    <row r="1085" spans="1:6">
      <c r="A1085" s="536" t="str">
        <f t="shared" si="34"/>
        <v>ARP018/2024</v>
      </c>
      <c r="B1085" s="537" t="str">
        <f t="shared" si="35"/>
        <v>018/2024</v>
      </c>
      <c r="C1085" s="50">
        <v>2024</v>
      </c>
      <c r="D1085" s="50" t="s">
        <v>4391</v>
      </c>
      <c r="E1085" s="50">
        <v>18</v>
      </c>
      <c r="F1085" s="539">
        <v>10035</v>
      </c>
    </row>
    <row r="1086" spans="1:6">
      <c r="A1086" s="536" t="str">
        <f t="shared" si="34"/>
        <v>ARP018/2024</v>
      </c>
      <c r="B1086" s="537" t="str">
        <f t="shared" si="35"/>
        <v>018/2024</v>
      </c>
      <c r="C1086" s="50">
        <v>2024</v>
      </c>
      <c r="D1086" s="50" t="s">
        <v>4391</v>
      </c>
      <c r="E1086" s="50">
        <v>18</v>
      </c>
      <c r="F1086" s="539">
        <v>3925</v>
      </c>
    </row>
    <row r="1087" spans="1:6">
      <c r="A1087" s="536" t="str">
        <f t="shared" si="34"/>
        <v>ARP018/2024</v>
      </c>
      <c r="B1087" s="537" t="str">
        <f t="shared" si="35"/>
        <v>018/2024</v>
      </c>
      <c r="C1087" s="50">
        <v>2024</v>
      </c>
      <c r="D1087" s="50" t="s">
        <v>4391</v>
      </c>
      <c r="E1087" s="50">
        <v>18</v>
      </c>
      <c r="F1087" s="539">
        <v>52495</v>
      </c>
    </row>
    <row r="1088" spans="1:6">
      <c r="A1088" s="536" t="str">
        <f t="shared" si="34"/>
        <v>ARP007/2024</v>
      </c>
      <c r="B1088" s="537" t="str">
        <f t="shared" si="35"/>
        <v>007/2024</v>
      </c>
      <c r="C1088" s="50">
        <v>2024</v>
      </c>
      <c r="D1088" s="50" t="s">
        <v>4391</v>
      </c>
      <c r="E1088" s="50">
        <v>7</v>
      </c>
      <c r="F1088" s="539">
        <v>131625</v>
      </c>
    </row>
    <row r="1089" spans="1:6">
      <c r="A1089" s="536" t="str">
        <f t="shared" si="34"/>
        <v>ARP007/2024</v>
      </c>
      <c r="B1089" s="537" t="str">
        <f t="shared" si="35"/>
        <v>007/2024</v>
      </c>
      <c r="C1089" s="50">
        <v>2024</v>
      </c>
      <c r="D1089" s="50" t="s">
        <v>4391</v>
      </c>
      <c r="E1089" s="50">
        <v>7</v>
      </c>
      <c r="F1089" s="539">
        <v>380250</v>
      </c>
    </row>
    <row r="1090" spans="1:6">
      <c r="A1090" s="536" t="str">
        <f t="shared" si="34"/>
        <v>ARP028/2024</v>
      </c>
      <c r="B1090" s="537" t="str">
        <f t="shared" si="35"/>
        <v>028/2024</v>
      </c>
      <c r="C1090" s="50">
        <v>2024</v>
      </c>
      <c r="D1090" s="50" t="s">
        <v>4391</v>
      </c>
      <c r="E1090" s="50">
        <v>28</v>
      </c>
      <c r="F1090" s="539">
        <v>1049.05</v>
      </c>
    </row>
    <row r="1091" spans="1:6">
      <c r="A1091" s="536" t="str">
        <f t="shared" si="34"/>
        <v>ARP029/2024</v>
      </c>
      <c r="B1091" s="537" t="str">
        <f t="shared" si="35"/>
        <v>029/2024</v>
      </c>
      <c r="C1091" s="50">
        <v>2024</v>
      </c>
      <c r="D1091" s="50" t="s">
        <v>4391</v>
      </c>
      <c r="E1091" s="50">
        <v>29</v>
      </c>
      <c r="F1091" s="539">
        <v>11692.32</v>
      </c>
    </row>
    <row r="1092" spans="1:6">
      <c r="A1092" s="536" t="str">
        <f t="shared" si="34"/>
        <v>ARP029/2024</v>
      </c>
      <c r="B1092" s="537" t="str">
        <f t="shared" si="35"/>
        <v>029/2024</v>
      </c>
      <c r="C1092" s="50">
        <v>2024</v>
      </c>
      <c r="D1092" s="50" t="s">
        <v>4391</v>
      </c>
      <c r="E1092" s="50">
        <v>29</v>
      </c>
      <c r="F1092" s="539">
        <v>3159.2</v>
      </c>
    </row>
    <row r="1093" spans="1:6">
      <c r="A1093" s="536" t="str">
        <f t="shared" si="34"/>
        <v>ARP022/2024</v>
      </c>
      <c r="B1093" s="537" t="str">
        <f t="shared" si="35"/>
        <v>022/2024</v>
      </c>
      <c r="C1093" s="50">
        <v>2024</v>
      </c>
      <c r="D1093" s="50" t="s">
        <v>4391</v>
      </c>
      <c r="E1093" s="50">
        <v>22</v>
      </c>
      <c r="F1093" s="539">
        <v>690</v>
      </c>
    </row>
    <row r="1094" spans="1:6">
      <c r="A1094" s="536" t="str">
        <f t="shared" si="34"/>
        <v>ARP029/2024</v>
      </c>
      <c r="B1094" s="537" t="str">
        <f t="shared" si="35"/>
        <v>029/2024</v>
      </c>
      <c r="C1094" s="50">
        <v>2024</v>
      </c>
      <c r="D1094" s="50" t="s">
        <v>4391</v>
      </c>
      <c r="E1094" s="50">
        <v>29</v>
      </c>
      <c r="F1094" s="539">
        <v>3766.74</v>
      </c>
    </row>
    <row r="1095" spans="1:6">
      <c r="A1095" s="536" t="str">
        <f t="shared" si="34"/>
        <v>ARP009/2024</v>
      </c>
      <c r="B1095" s="537" t="str">
        <f t="shared" si="35"/>
        <v>009/2024</v>
      </c>
      <c r="C1095" s="50">
        <v>2024</v>
      </c>
      <c r="D1095" s="50" t="s">
        <v>4391</v>
      </c>
      <c r="E1095" s="50">
        <v>9</v>
      </c>
      <c r="F1095" s="539">
        <v>5189.59</v>
      </c>
    </row>
    <row r="1096" spans="1:6">
      <c r="A1096" s="536" t="str">
        <f t="shared" si="34"/>
        <v>ARP009/2024</v>
      </c>
      <c r="B1096" s="537" t="str">
        <f t="shared" si="35"/>
        <v>009/2024</v>
      </c>
      <c r="C1096" s="50">
        <v>2024</v>
      </c>
      <c r="D1096" s="50" t="s">
        <v>4391</v>
      </c>
      <c r="E1096" s="50">
        <v>9</v>
      </c>
      <c r="F1096" s="539">
        <v>1916.34</v>
      </c>
    </row>
    <row r="1097" spans="1:6">
      <c r="A1097" s="536" t="str">
        <f t="shared" si="34"/>
        <v>ARP029/2024</v>
      </c>
      <c r="B1097" s="537" t="str">
        <f t="shared" si="35"/>
        <v>029/2024</v>
      </c>
      <c r="C1097" s="50">
        <v>2024</v>
      </c>
      <c r="D1097" s="50" t="s">
        <v>4391</v>
      </c>
      <c r="E1097" s="50">
        <v>29</v>
      </c>
      <c r="F1097" s="539">
        <v>0</v>
      </c>
    </row>
    <row r="1098" spans="1:6">
      <c r="A1098" s="536" t="str">
        <f t="shared" si="34"/>
        <v>ARP029/2024</v>
      </c>
      <c r="B1098" s="537" t="str">
        <f t="shared" si="35"/>
        <v>029/2024</v>
      </c>
      <c r="C1098" s="50">
        <v>2024</v>
      </c>
      <c r="D1098" s="50" t="s">
        <v>4391</v>
      </c>
      <c r="E1098" s="50">
        <v>29</v>
      </c>
      <c r="F1098" s="539">
        <v>43544.41</v>
      </c>
    </row>
    <row r="1099" spans="1:6">
      <c r="A1099" s="536" t="str">
        <f t="shared" si="34"/>
        <v>ARP076/2024</v>
      </c>
      <c r="B1099" s="537" t="str">
        <f t="shared" si="35"/>
        <v>076/2024</v>
      </c>
      <c r="C1099" s="50">
        <v>2024</v>
      </c>
      <c r="D1099" s="50" t="s">
        <v>4391</v>
      </c>
      <c r="E1099" s="50">
        <v>76</v>
      </c>
      <c r="F1099" s="539">
        <v>65000</v>
      </c>
    </row>
    <row r="1100" spans="1:6">
      <c r="A1100" s="536" t="str">
        <f t="shared" si="34"/>
        <v>ARP075/2024</v>
      </c>
      <c r="B1100" s="537" t="str">
        <f t="shared" si="35"/>
        <v>075/2024</v>
      </c>
      <c r="C1100" s="50">
        <v>2024</v>
      </c>
      <c r="D1100" s="50" t="s">
        <v>4391</v>
      </c>
      <c r="E1100" s="50">
        <v>75</v>
      </c>
      <c r="F1100" s="539">
        <v>134400</v>
      </c>
    </row>
    <row r="1101" spans="1:6">
      <c r="A1101" s="536" t="str">
        <f t="shared" si="34"/>
        <v>ARP075/2024</v>
      </c>
      <c r="B1101" s="537" t="str">
        <f t="shared" si="35"/>
        <v>075/2024</v>
      </c>
      <c r="C1101" s="50">
        <v>2024</v>
      </c>
      <c r="D1101" s="50" t="s">
        <v>4391</v>
      </c>
      <c r="E1101" s="50">
        <v>75</v>
      </c>
      <c r="F1101" s="539">
        <v>67200</v>
      </c>
    </row>
    <row r="1102" spans="1:6">
      <c r="A1102" s="536" t="str">
        <f t="shared" si="34"/>
        <v>ARP075/2024</v>
      </c>
      <c r="B1102" s="537" t="str">
        <f t="shared" si="35"/>
        <v>075/2024</v>
      </c>
      <c r="C1102" s="50">
        <v>2024</v>
      </c>
      <c r="D1102" s="50" t="s">
        <v>4391</v>
      </c>
      <c r="E1102" s="50">
        <v>75</v>
      </c>
      <c r="F1102" s="539">
        <v>67200</v>
      </c>
    </row>
    <row r="1103" spans="1:6">
      <c r="A1103" s="536" t="str">
        <f t="shared" si="34"/>
        <v>ARP029/2024</v>
      </c>
      <c r="B1103" s="537" t="str">
        <f t="shared" si="35"/>
        <v>029/2024</v>
      </c>
      <c r="C1103" s="50">
        <v>2024</v>
      </c>
      <c r="D1103" s="50" t="s">
        <v>4391</v>
      </c>
      <c r="E1103" s="50">
        <v>29</v>
      </c>
      <c r="F1103" s="539">
        <v>27707.24</v>
      </c>
    </row>
    <row r="1104" spans="1:6">
      <c r="A1104" s="536" t="str">
        <f t="shared" si="34"/>
        <v>ARP028/2024</v>
      </c>
      <c r="B1104" s="537" t="str">
        <f t="shared" si="35"/>
        <v>028/2024</v>
      </c>
      <c r="C1104" s="50">
        <v>2024</v>
      </c>
      <c r="D1104" s="50" t="s">
        <v>4391</v>
      </c>
      <c r="E1104" s="50">
        <v>28</v>
      </c>
      <c r="F1104" s="539">
        <v>0</v>
      </c>
    </row>
    <row r="1105" spans="1:6">
      <c r="A1105" s="536" t="str">
        <f t="shared" si="34"/>
        <v>ARP029/2024</v>
      </c>
      <c r="B1105" s="537" t="str">
        <f t="shared" si="35"/>
        <v>029/2024</v>
      </c>
      <c r="C1105" s="50">
        <v>2024</v>
      </c>
      <c r="D1105" s="50" t="s">
        <v>4391</v>
      </c>
      <c r="E1105" s="50">
        <v>29</v>
      </c>
      <c r="F1105" s="539">
        <v>0</v>
      </c>
    </row>
    <row r="1106" spans="1:6">
      <c r="A1106" s="536" t="str">
        <f t="shared" si="34"/>
        <v>ARP029/2024</v>
      </c>
      <c r="B1106" s="537" t="str">
        <f t="shared" si="35"/>
        <v>029/2024</v>
      </c>
      <c r="C1106" s="50">
        <v>2024</v>
      </c>
      <c r="D1106" s="50" t="s">
        <v>4391</v>
      </c>
      <c r="E1106" s="50">
        <v>29</v>
      </c>
      <c r="F1106" s="539">
        <v>10133.34</v>
      </c>
    </row>
    <row r="1107" spans="1:6">
      <c r="A1107" s="536" t="str">
        <f t="shared" si="34"/>
        <v>ARP029/2024</v>
      </c>
      <c r="B1107" s="537" t="str">
        <f t="shared" si="35"/>
        <v>029/2024</v>
      </c>
      <c r="C1107" s="50">
        <v>2024</v>
      </c>
      <c r="D1107" s="50" t="s">
        <v>4391</v>
      </c>
      <c r="E1107" s="50">
        <v>29</v>
      </c>
      <c r="F1107" s="539">
        <v>0</v>
      </c>
    </row>
    <row r="1108" spans="1:6">
      <c r="A1108" s="536" t="str">
        <f t="shared" si="34"/>
        <v>ARP028/2024</v>
      </c>
      <c r="B1108" s="537" t="str">
        <f t="shared" si="35"/>
        <v>028/2024</v>
      </c>
      <c r="C1108" s="50">
        <v>2024</v>
      </c>
      <c r="D1108" s="50" t="s">
        <v>4391</v>
      </c>
      <c r="E1108" s="50">
        <v>28</v>
      </c>
      <c r="F1108" s="539">
        <v>0</v>
      </c>
    </row>
    <row r="1109" spans="1:6">
      <c r="A1109" s="536" t="str">
        <f t="shared" si="34"/>
        <v>ARP029/2024</v>
      </c>
      <c r="B1109" s="537" t="str">
        <f t="shared" si="35"/>
        <v>029/2024</v>
      </c>
      <c r="C1109" s="50">
        <v>2024</v>
      </c>
      <c r="D1109" s="50" t="s">
        <v>4391</v>
      </c>
      <c r="E1109" s="50">
        <v>29</v>
      </c>
      <c r="F1109" s="539">
        <v>22268.240000000002</v>
      </c>
    </row>
    <row r="1110" spans="1:6">
      <c r="A1110" s="536" t="str">
        <f t="shared" si="34"/>
        <v>ARP029/2024</v>
      </c>
      <c r="B1110" s="537" t="str">
        <f t="shared" si="35"/>
        <v>029/2024</v>
      </c>
      <c r="C1110" s="50">
        <v>2024</v>
      </c>
      <c r="D1110" s="50" t="s">
        <v>4391</v>
      </c>
      <c r="E1110" s="50">
        <v>29</v>
      </c>
      <c r="F1110" s="539">
        <v>0</v>
      </c>
    </row>
    <row r="1111" spans="1:6">
      <c r="A1111" s="536" t="str">
        <f t="shared" si="34"/>
        <v>ARP028/2024</v>
      </c>
      <c r="B1111" s="537" t="str">
        <f t="shared" si="35"/>
        <v>028/2024</v>
      </c>
      <c r="C1111" s="50">
        <v>2024</v>
      </c>
      <c r="D1111" s="50" t="s">
        <v>4391</v>
      </c>
      <c r="E1111" s="50">
        <v>28</v>
      </c>
      <c r="F1111" s="539">
        <v>14667.88</v>
      </c>
    </row>
    <row r="1112" spans="1:6">
      <c r="A1112" s="536" t="str">
        <f t="shared" si="34"/>
        <v>ARP031/2023</v>
      </c>
      <c r="B1112" s="537" t="str">
        <f t="shared" si="35"/>
        <v>031/2023</v>
      </c>
      <c r="C1112" s="50">
        <v>2024</v>
      </c>
      <c r="D1112" s="50" t="s">
        <v>4390</v>
      </c>
      <c r="E1112" s="50">
        <v>31</v>
      </c>
      <c r="F1112" s="539">
        <v>31442.89</v>
      </c>
    </row>
    <row r="1113" spans="1:6">
      <c r="A1113" s="536" t="str">
        <f t="shared" si="34"/>
        <v>ARP031/2023</v>
      </c>
      <c r="B1113" s="537" t="str">
        <f t="shared" si="35"/>
        <v>031/2023</v>
      </c>
      <c r="C1113" s="50">
        <v>2024</v>
      </c>
      <c r="D1113" s="50" t="s">
        <v>4390</v>
      </c>
      <c r="E1113" s="50">
        <v>31</v>
      </c>
      <c r="F1113" s="539">
        <v>10837</v>
      </c>
    </row>
    <row r="1114" spans="1:6">
      <c r="A1114" s="536" t="str">
        <f t="shared" si="34"/>
        <v>ARP031/2023</v>
      </c>
      <c r="B1114" s="537" t="str">
        <f t="shared" si="35"/>
        <v>031/2023</v>
      </c>
      <c r="C1114" s="50">
        <v>2024</v>
      </c>
      <c r="D1114" s="50" t="s">
        <v>4390</v>
      </c>
      <c r="E1114" s="50">
        <v>31</v>
      </c>
      <c r="F1114" s="539">
        <v>2063.9299999999998</v>
      </c>
    </row>
    <row r="1115" spans="1:6">
      <c r="A1115" s="536" t="str">
        <f t="shared" si="34"/>
        <v>ARP029/2024</v>
      </c>
      <c r="B1115" s="537" t="str">
        <f t="shared" si="35"/>
        <v>029/2024</v>
      </c>
      <c r="C1115" s="50">
        <v>2024</v>
      </c>
      <c r="D1115" s="50" t="s">
        <v>4391</v>
      </c>
      <c r="E1115" s="50">
        <v>29</v>
      </c>
      <c r="F1115" s="539">
        <v>12732.22</v>
      </c>
    </row>
    <row r="1116" spans="1:6">
      <c r="A1116" s="536" t="str">
        <f t="shared" si="34"/>
        <v>ARP028/2024</v>
      </c>
      <c r="B1116" s="537" t="str">
        <f t="shared" si="35"/>
        <v>028/2024</v>
      </c>
      <c r="C1116" s="50">
        <v>2024</v>
      </c>
      <c r="D1116" s="50" t="s">
        <v>4391</v>
      </c>
      <c r="E1116" s="50">
        <v>28</v>
      </c>
      <c r="F1116" s="539">
        <v>62828.4</v>
      </c>
    </row>
    <row r="1117" spans="1:6">
      <c r="A1117" s="536" t="str">
        <f t="shared" si="34"/>
        <v>ARP029/2024</v>
      </c>
      <c r="B1117" s="537" t="str">
        <f t="shared" si="35"/>
        <v>029/2024</v>
      </c>
      <c r="C1117" s="50">
        <v>2024</v>
      </c>
      <c r="D1117" s="50" t="s">
        <v>4391</v>
      </c>
      <c r="E1117" s="50">
        <v>29</v>
      </c>
      <c r="F1117" s="539">
        <v>17279.89</v>
      </c>
    </row>
    <row r="1118" spans="1:6">
      <c r="A1118" s="536" t="str">
        <f t="shared" si="34"/>
        <v>ARP029/2024</v>
      </c>
      <c r="B1118" s="537" t="str">
        <f t="shared" si="35"/>
        <v>029/2024</v>
      </c>
      <c r="C1118" s="50">
        <v>2024</v>
      </c>
      <c r="D1118" s="50" t="s">
        <v>4391</v>
      </c>
      <c r="E1118" s="50">
        <v>29</v>
      </c>
      <c r="F1118" s="539">
        <v>3481.63</v>
      </c>
    </row>
    <row r="1119" spans="1:6">
      <c r="A1119" s="536" t="str">
        <f t="shared" si="34"/>
        <v>ARP029/2024</v>
      </c>
      <c r="B1119" s="537" t="str">
        <f t="shared" si="35"/>
        <v>029/2024</v>
      </c>
      <c r="C1119" s="50">
        <v>2024</v>
      </c>
      <c r="D1119" s="50" t="s">
        <v>4391</v>
      </c>
      <c r="E1119" s="50">
        <v>29</v>
      </c>
      <c r="F1119" s="539">
        <v>0</v>
      </c>
    </row>
    <row r="1120" spans="1:6">
      <c r="A1120" s="536" t="str">
        <f t="shared" si="34"/>
        <v>ARP028/2024</v>
      </c>
      <c r="B1120" s="537" t="str">
        <f t="shared" si="35"/>
        <v>028/2024</v>
      </c>
      <c r="C1120" s="50">
        <v>2024</v>
      </c>
      <c r="D1120" s="50" t="s">
        <v>4391</v>
      </c>
      <c r="E1120" s="50">
        <v>28</v>
      </c>
      <c r="F1120" s="539">
        <v>5498.52</v>
      </c>
    </row>
    <row r="1121" spans="1:6">
      <c r="A1121" s="536" t="str">
        <f t="shared" si="34"/>
        <v>ARP028/2024</v>
      </c>
      <c r="B1121" s="537" t="str">
        <f t="shared" si="35"/>
        <v>028/2024</v>
      </c>
      <c r="C1121" s="50">
        <v>2024</v>
      </c>
      <c r="D1121" s="50" t="s">
        <v>4391</v>
      </c>
      <c r="E1121" s="50">
        <v>28</v>
      </c>
      <c r="F1121" s="539">
        <v>13943.28</v>
      </c>
    </row>
    <row r="1122" spans="1:6">
      <c r="A1122" s="536" t="str">
        <f t="shared" si="34"/>
        <v>ARP022/2024</v>
      </c>
      <c r="B1122" s="537" t="str">
        <f t="shared" si="35"/>
        <v>022/2024</v>
      </c>
      <c r="C1122" s="50">
        <v>2024</v>
      </c>
      <c r="D1122" s="50" t="s">
        <v>4391</v>
      </c>
      <c r="E1122" s="50">
        <v>22</v>
      </c>
      <c r="F1122" s="539">
        <v>4750</v>
      </c>
    </row>
    <row r="1123" spans="1:6">
      <c r="A1123" s="536" t="str">
        <f t="shared" si="34"/>
        <v>ARP009/2024</v>
      </c>
      <c r="B1123" s="537" t="str">
        <f t="shared" si="35"/>
        <v>009/2024</v>
      </c>
      <c r="C1123" s="50">
        <v>2024</v>
      </c>
      <c r="D1123" s="50" t="s">
        <v>4391</v>
      </c>
      <c r="E1123" s="50">
        <v>9</v>
      </c>
      <c r="F1123" s="539">
        <v>1203.46</v>
      </c>
    </row>
    <row r="1124" spans="1:6">
      <c r="A1124" s="536" t="str">
        <f t="shared" ref="A1124:A1187" si="36">_xlfn.CONCAT("ARP",B1124)</f>
        <v>ARP022/2024</v>
      </c>
      <c r="B1124" s="537" t="str">
        <f t="shared" ref="B1124:B1187" si="37">_xlfn.CONCAT(TEXT(E1124,"000"),"/",D1124)</f>
        <v>022/2024</v>
      </c>
      <c r="C1124" s="50">
        <v>2024</v>
      </c>
      <c r="D1124" s="50" t="s">
        <v>4391</v>
      </c>
      <c r="E1124" s="50">
        <v>22</v>
      </c>
      <c r="F1124" s="539">
        <v>705</v>
      </c>
    </row>
    <row r="1125" spans="1:6">
      <c r="A1125" s="536" t="str">
        <f t="shared" si="36"/>
        <v>ARP022/2024</v>
      </c>
      <c r="B1125" s="537" t="str">
        <f t="shared" si="37"/>
        <v>022/2024</v>
      </c>
      <c r="C1125" s="50">
        <v>2024</v>
      </c>
      <c r="D1125" s="50" t="s">
        <v>4391</v>
      </c>
      <c r="E1125" s="50">
        <v>22</v>
      </c>
      <c r="F1125" s="539">
        <v>200</v>
      </c>
    </row>
    <row r="1126" spans="1:6">
      <c r="A1126" s="536" t="str">
        <f t="shared" si="36"/>
        <v>ARP077/2024</v>
      </c>
      <c r="B1126" s="537" t="str">
        <f t="shared" si="37"/>
        <v>077/2024</v>
      </c>
      <c r="C1126" s="50">
        <v>2024</v>
      </c>
      <c r="D1126" s="50" t="s">
        <v>4391</v>
      </c>
      <c r="E1126" s="50">
        <v>77</v>
      </c>
      <c r="F1126" s="539">
        <v>37050</v>
      </c>
    </row>
    <row r="1127" spans="1:6">
      <c r="A1127" s="536" t="str">
        <f t="shared" si="36"/>
        <v>ARP077/2024</v>
      </c>
      <c r="B1127" s="537" t="str">
        <f t="shared" si="37"/>
        <v>077/2024</v>
      </c>
      <c r="C1127" s="50">
        <v>2024</v>
      </c>
      <c r="D1127" s="50" t="s">
        <v>4391</v>
      </c>
      <c r="E1127" s="50">
        <v>77</v>
      </c>
      <c r="F1127" s="539">
        <v>1018.4</v>
      </c>
    </row>
    <row r="1128" spans="1:6">
      <c r="A1128" s="536" t="str">
        <f t="shared" si="36"/>
        <v>ARP071/2024</v>
      </c>
      <c r="B1128" s="537" t="str">
        <f t="shared" si="37"/>
        <v>071/2024</v>
      </c>
      <c r="C1128" s="50">
        <v>2024</v>
      </c>
      <c r="D1128" s="50" t="s">
        <v>4391</v>
      </c>
      <c r="E1128" s="50">
        <v>71</v>
      </c>
      <c r="F1128" s="539">
        <v>3500</v>
      </c>
    </row>
    <row r="1129" spans="1:6">
      <c r="A1129" s="536" t="str">
        <f t="shared" si="36"/>
        <v>ARP028/2024</v>
      </c>
      <c r="B1129" s="537" t="str">
        <f t="shared" si="37"/>
        <v>028/2024</v>
      </c>
      <c r="C1129" s="50">
        <v>2024</v>
      </c>
      <c r="D1129" s="50" t="s">
        <v>4391</v>
      </c>
      <c r="E1129" s="50">
        <v>28</v>
      </c>
      <c r="F1129" s="539">
        <v>11549.89</v>
      </c>
    </row>
    <row r="1130" spans="1:6">
      <c r="A1130" s="536" t="str">
        <f t="shared" si="36"/>
        <v>ARP028/2024</v>
      </c>
      <c r="B1130" s="537" t="str">
        <f t="shared" si="37"/>
        <v>028/2024</v>
      </c>
      <c r="C1130" s="50">
        <v>2024</v>
      </c>
      <c r="D1130" s="50" t="s">
        <v>4391</v>
      </c>
      <c r="E1130" s="50">
        <v>28</v>
      </c>
      <c r="F1130" s="539">
        <v>19284.88</v>
      </c>
    </row>
    <row r="1131" spans="1:6">
      <c r="A1131" s="536" t="str">
        <f t="shared" si="36"/>
        <v>ARP008/2024</v>
      </c>
      <c r="B1131" s="537" t="str">
        <f t="shared" si="37"/>
        <v>008/2024</v>
      </c>
      <c r="C1131" s="50">
        <v>2024</v>
      </c>
      <c r="D1131" s="50" t="s">
        <v>4391</v>
      </c>
      <c r="E1131" s="50">
        <v>8</v>
      </c>
      <c r="F1131" s="539">
        <v>318006</v>
      </c>
    </row>
    <row r="1132" spans="1:6">
      <c r="A1132" s="536" t="str">
        <f t="shared" si="36"/>
        <v>ARP022/2024</v>
      </c>
      <c r="B1132" s="537" t="str">
        <f t="shared" si="37"/>
        <v>022/2024</v>
      </c>
      <c r="C1132" s="50">
        <v>2024</v>
      </c>
      <c r="D1132" s="50" t="s">
        <v>4391</v>
      </c>
      <c r="E1132" s="50">
        <v>22</v>
      </c>
      <c r="F1132" s="539">
        <v>1410</v>
      </c>
    </row>
    <row r="1133" spans="1:6">
      <c r="A1133" s="536" t="str">
        <f t="shared" si="36"/>
        <v>ARP031/2023</v>
      </c>
      <c r="B1133" s="537" t="str">
        <f t="shared" si="37"/>
        <v>031/2023</v>
      </c>
      <c r="C1133" s="50">
        <v>2024</v>
      </c>
      <c r="D1133" s="50" t="s">
        <v>4390</v>
      </c>
      <c r="E1133" s="50">
        <v>31</v>
      </c>
      <c r="F1133" s="539">
        <v>224</v>
      </c>
    </row>
    <row r="1134" spans="1:6">
      <c r="A1134" s="536" t="str">
        <f t="shared" si="36"/>
        <v>ARP028/2024</v>
      </c>
      <c r="B1134" s="537" t="str">
        <f t="shared" si="37"/>
        <v>028/2024</v>
      </c>
      <c r="C1134" s="50">
        <v>2024</v>
      </c>
      <c r="D1134" s="50" t="s">
        <v>4391</v>
      </c>
      <c r="E1134" s="50">
        <v>28</v>
      </c>
      <c r="F1134" s="539">
        <v>34168.76</v>
      </c>
    </row>
    <row r="1135" spans="1:6">
      <c r="A1135" s="536" t="str">
        <f t="shared" si="36"/>
        <v>ARP077/2024</v>
      </c>
      <c r="B1135" s="537" t="str">
        <f t="shared" si="37"/>
        <v>077/2024</v>
      </c>
      <c r="C1135" s="50">
        <v>2024</v>
      </c>
      <c r="D1135" s="50" t="s">
        <v>4391</v>
      </c>
      <c r="E1135" s="50">
        <v>77</v>
      </c>
      <c r="F1135" s="539">
        <v>0</v>
      </c>
    </row>
    <row r="1136" spans="1:6">
      <c r="A1136" s="536" t="str">
        <f t="shared" si="36"/>
        <v>ARP077/2024</v>
      </c>
      <c r="B1136" s="537" t="str">
        <f t="shared" si="37"/>
        <v>077/2024</v>
      </c>
      <c r="C1136" s="50">
        <v>2024</v>
      </c>
      <c r="D1136" s="50" t="s">
        <v>4391</v>
      </c>
      <c r="E1136" s="50">
        <v>77</v>
      </c>
      <c r="F1136" s="539">
        <v>0</v>
      </c>
    </row>
    <row r="1137" spans="1:6">
      <c r="A1137" s="536" t="str">
        <f t="shared" si="36"/>
        <v>ARP077/2024</v>
      </c>
      <c r="B1137" s="537" t="str">
        <f t="shared" si="37"/>
        <v>077/2024</v>
      </c>
      <c r="C1137" s="50">
        <v>2024</v>
      </c>
      <c r="D1137" s="50" t="s">
        <v>4391</v>
      </c>
      <c r="E1137" s="50">
        <v>77</v>
      </c>
      <c r="F1137" s="539">
        <v>0</v>
      </c>
    </row>
    <row r="1138" spans="1:6">
      <c r="A1138" s="536" t="str">
        <f t="shared" si="36"/>
        <v>ARP072/2024</v>
      </c>
      <c r="B1138" s="537" t="str">
        <f t="shared" si="37"/>
        <v>072/2024</v>
      </c>
      <c r="C1138" s="50">
        <v>2024</v>
      </c>
      <c r="D1138" s="50" t="s">
        <v>4391</v>
      </c>
      <c r="E1138" s="50">
        <v>72</v>
      </c>
      <c r="F1138" s="539">
        <v>11370</v>
      </c>
    </row>
    <row r="1139" spans="1:6">
      <c r="A1139" s="536" t="str">
        <f t="shared" si="36"/>
        <v>ARP078/2024</v>
      </c>
      <c r="B1139" s="537" t="str">
        <f t="shared" si="37"/>
        <v>078/2024</v>
      </c>
      <c r="C1139" s="50">
        <v>2024</v>
      </c>
      <c r="D1139" s="50" t="s">
        <v>4391</v>
      </c>
      <c r="E1139" s="50">
        <v>78</v>
      </c>
      <c r="F1139" s="539">
        <v>31359.599999999999</v>
      </c>
    </row>
    <row r="1140" spans="1:6">
      <c r="A1140" s="536" t="str">
        <f t="shared" si="36"/>
        <v>ARP078/2024</v>
      </c>
      <c r="B1140" s="537" t="str">
        <f t="shared" si="37"/>
        <v>078/2024</v>
      </c>
      <c r="C1140" s="50">
        <v>2024</v>
      </c>
      <c r="D1140" s="50" t="s">
        <v>4391</v>
      </c>
      <c r="E1140" s="50">
        <v>78</v>
      </c>
      <c r="F1140" s="539">
        <v>7118.6</v>
      </c>
    </row>
    <row r="1141" spans="1:6">
      <c r="A1141" s="536" t="str">
        <f t="shared" si="36"/>
        <v>ARP078/2024</v>
      </c>
      <c r="B1141" s="537" t="str">
        <f t="shared" si="37"/>
        <v>078/2024</v>
      </c>
      <c r="C1141" s="50">
        <v>2024</v>
      </c>
      <c r="D1141" s="50" t="s">
        <v>4391</v>
      </c>
      <c r="E1141" s="50">
        <v>78</v>
      </c>
      <c r="F1141" s="539">
        <v>6209.4</v>
      </c>
    </row>
    <row r="1142" spans="1:6">
      <c r="A1142" s="536" t="str">
        <f t="shared" si="36"/>
        <v>ARP078/2024</v>
      </c>
      <c r="B1142" s="537" t="str">
        <f t="shared" si="37"/>
        <v>078/2024</v>
      </c>
      <c r="C1142" s="50">
        <v>2024</v>
      </c>
      <c r="D1142" s="50" t="s">
        <v>4391</v>
      </c>
      <c r="E1142" s="50">
        <v>78</v>
      </c>
      <c r="F1142" s="539">
        <v>1427.9</v>
      </c>
    </row>
    <row r="1143" spans="1:6">
      <c r="A1143" s="536" t="str">
        <f t="shared" si="36"/>
        <v>ARP070/2024</v>
      </c>
      <c r="B1143" s="537" t="str">
        <f t="shared" si="37"/>
        <v>070/2024</v>
      </c>
      <c r="C1143" s="50">
        <v>2024</v>
      </c>
      <c r="D1143" s="50" t="s">
        <v>4391</v>
      </c>
      <c r="E1143" s="50">
        <v>70</v>
      </c>
      <c r="F1143" s="539">
        <v>63499</v>
      </c>
    </row>
    <row r="1144" spans="1:6">
      <c r="A1144" s="536" t="str">
        <f t="shared" si="36"/>
        <v>ARP009/2024</v>
      </c>
      <c r="B1144" s="537" t="str">
        <f t="shared" si="37"/>
        <v>009/2024</v>
      </c>
      <c r="C1144" s="50">
        <v>2024</v>
      </c>
      <c r="D1144" s="50" t="s">
        <v>4391</v>
      </c>
      <c r="E1144" s="50">
        <v>9</v>
      </c>
      <c r="F1144" s="539">
        <v>590.07000000000005</v>
      </c>
    </row>
    <row r="1145" spans="1:6">
      <c r="A1145" s="536" t="str">
        <f t="shared" si="36"/>
        <v>ARP009/2024</v>
      </c>
      <c r="B1145" s="537" t="str">
        <f t="shared" si="37"/>
        <v>009/2024</v>
      </c>
      <c r="C1145" s="50">
        <v>2024</v>
      </c>
      <c r="D1145" s="50" t="s">
        <v>4391</v>
      </c>
      <c r="E1145" s="50">
        <v>9</v>
      </c>
      <c r="F1145" s="539">
        <v>59600</v>
      </c>
    </row>
    <row r="1146" spans="1:6">
      <c r="A1146" s="536" t="str">
        <f t="shared" si="36"/>
        <v>ARP009/2024</v>
      </c>
      <c r="B1146" s="537" t="str">
        <f t="shared" si="37"/>
        <v>009/2024</v>
      </c>
      <c r="C1146" s="50">
        <v>2024</v>
      </c>
      <c r="D1146" s="50" t="s">
        <v>4391</v>
      </c>
      <c r="E1146" s="50">
        <v>9</v>
      </c>
      <c r="F1146" s="539">
        <v>4417.96</v>
      </c>
    </row>
    <row r="1147" spans="1:6">
      <c r="A1147" s="536" t="str">
        <f t="shared" si="36"/>
        <v>ARP028/2024</v>
      </c>
      <c r="B1147" s="537" t="str">
        <f t="shared" si="37"/>
        <v>028/2024</v>
      </c>
      <c r="C1147" s="50">
        <v>2024</v>
      </c>
      <c r="D1147" s="50" t="s">
        <v>4391</v>
      </c>
      <c r="E1147" s="50">
        <v>28</v>
      </c>
      <c r="F1147" s="539">
        <v>0</v>
      </c>
    </row>
    <row r="1148" spans="1:6">
      <c r="A1148" s="536" t="str">
        <f t="shared" si="36"/>
        <v>ARP009/2024</v>
      </c>
      <c r="B1148" s="537" t="str">
        <f t="shared" si="37"/>
        <v>009/2024</v>
      </c>
      <c r="C1148" s="50">
        <v>2024</v>
      </c>
      <c r="D1148" s="50" t="s">
        <v>4391</v>
      </c>
      <c r="E1148" s="50">
        <v>9</v>
      </c>
      <c r="F1148" s="539">
        <v>7435.66</v>
      </c>
    </row>
    <row r="1149" spans="1:6">
      <c r="A1149" s="536" t="str">
        <f t="shared" si="36"/>
        <v>ARP028/2024</v>
      </c>
      <c r="B1149" s="537" t="str">
        <f t="shared" si="37"/>
        <v>028/2024</v>
      </c>
      <c r="C1149" s="50">
        <v>2024</v>
      </c>
      <c r="D1149" s="50" t="s">
        <v>4391</v>
      </c>
      <c r="E1149" s="50">
        <v>28</v>
      </c>
      <c r="F1149" s="539">
        <v>10402.41</v>
      </c>
    </row>
    <row r="1150" spans="1:6">
      <c r="A1150" s="536" t="str">
        <f t="shared" si="36"/>
        <v>ARP028/2024</v>
      </c>
      <c r="B1150" s="537" t="str">
        <f t="shared" si="37"/>
        <v>028/2024</v>
      </c>
      <c r="C1150" s="50">
        <v>2024</v>
      </c>
      <c r="D1150" s="50" t="s">
        <v>4391</v>
      </c>
      <c r="E1150" s="50">
        <v>28</v>
      </c>
      <c r="F1150" s="539">
        <v>0</v>
      </c>
    </row>
    <row r="1151" spans="1:6">
      <c r="A1151" s="536" t="str">
        <f t="shared" si="36"/>
        <v>ARP074/2024</v>
      </c>
      <c r="B1151" s="537" t="str">
        <f t="shared" si="37"/>
        <v>074/2024</v>
      </c>
      <c r="C1151" s="50">
        <v>2024</v>
      </c>
      <c r="D1151" s="50" t="s">
        <v>4391</v>
      </c>
      <c r="E1151" s="50">
        <v>74</v>
      </c>
      <c r="F1151" s="539">
        <v>41004</v>
      </c>
    </row>
    <row r="1152" spans="1:6">
      <c r="A1152" s="536" t="str">
        <f t="shared" si="36"/>
        <v>ARP069/2024</v>
      </c>
      <c r="B1152" s="537" t="str">
        <f t="shared" si="37"/>
        <v>069/2024</v>
      </c>
      <c r="C1152" s="50">
        <v>2024</v>
      </c>
      <c r="D1152" s="50" t="s">
        <v>4391</v>
      </c>
      <c r="E1152" s="50">
        <v>69</v>
      </c>
      <c r="F1152" s="539">
        <v>116600</v>
      </c>
    </row>
    <row r="1153" spans="1:6">
      <c r="A1153" s="536" t="str">
        <f t="shared" si="36"/>
        <v>ARP066/2024</v>
      </c>
      <c r="B1153" s="537" t="str">
        <f t="shared" si="37"/>
        <v>066/2024</v>
      </c>
      <c r="C1153" s="50">
        <v>2024</v>
      </c>
      <c r="D1153" s="50" t="s">
        <v>4391</v>
      </c>
      <c r="E1153" s="50">
        <v>66</v>
      </c>
      <c r="F1153" s="539">
        <v>77565.05</v>
      </c>
    </row>
    <row r="1154" spans="1:6">
      <c r="A1154" s="536" t="str">
        <f t="shared" si="36"/>
        <v>ARP073/2024</v>
      </c>
      <c r="B1154" s="537" t="str">
        <f t="shared" si="37"/>
        <v>073/2024</v>
      </c>
      <c r="C1154" s="50">
        <v>2024</v>
      </c>
      <c r="D1154" s="50" t="s">
        <v>4391</v>
      </c>
      <c r="E1154" s="50">
        <v>73</v>
      </c>
      <c r="F1154" s="539">
        <v>0</v>
      </c>
    </row>
    <row r="1155" spans="1:6">
      <c r="A1155" s="536" t="str">
        <f t="shared" si="36"/>
        <v>ARP028/2024</v>
      </c>
      <c r="B1155" s="537" t="str">
        <f t="shared" si="37"/>
        <v>028/2024</v>
      </c>
      <c r="C1155" s="50">
        <v>2024</v>
      </c>
      <c r="D1155" s="50" t="s">
        <v>4391</v>
      </c>
      <c r="E1155" s="50">
        <v>28</v>
      </c>
      <c r="F1155" s="539">
        <v>9571.65</v>
      </c>
    </row>
    <row r="1156" spans="1:6">
      <c r="A1156" s="536" t="str">
        <f t="shared" si="36"/>
        <v>ARP009/2024</v>
      </c>
      <c r="B1156" s="537" t="str">
        <f t="shared" si="37"/>
        <v>009/2024</v>
      </c>
      <c r="C1156" s="50">
        <v>2024</v>
      </c>
      <c r="D1156" s="50" t="s">
        <v>4391</v>
      </c>
      <c r="E1156" s="50">
        <v>9</v>
      </c>
      <c r="F1156" s="539">
        <v>1622.81</v>
      </c>
    </row>
    <row r="1157" spans="1:6">
      <c r="A1157" s="536" t="str">
        <f t="shared" si="36"/>
        <v>ARP077/2024</v>
      </c>
      <c r="B1157" s="537" t="str">
        <f t="shared" si="37"/>
        <v>077/2024</v>
      </c>
      <c r="C1157" s="50">
        <v>2024</v>
      </c>
      <c r="D1157" s="50" t="s">
        <v>4391</v>
      </c>
      <c r="E1157" s="50">
        <v>77</v>
      </c>
      <c r="F1157" s="539">
        <v>13564.1</v>
      </c>
    </row>
    <row r="1158" spans="1:6">
      <c r="A1158" s="536" t="str">
        <f t="shared" si="36"/>
        <v>ARP077/2024</v>
      </c>
      <c r="B1158" s="537" t="str">
        <f t="shared" si="37"/>
        <v>077/2024</v>
      </c>
      <c r="C1158" s="50">
        <v>2024</v>
      </c>
      <c r="D1158" s="50" t="s">
        <v>4391</v>
      </c>
      <c r="E1158" s="50">
        <v>77</v>
      </c>
      <c r="F1158" s="539">
        <v>193.8</v>
      </c>
    </row>
    <row r="1159" spans="1:6">
      <c r="A1159" s="536" t="str">
        <f t="shared" si="36"/>
        <v>ARP077/2024</v>
      </c>
      <c r="B1159" s="537" t="str">
        <f t="shared" si="37"/>
        <v>077/2024</v>
      </c>
      <c r="C1159" s="50">
        <v>2024</v>
      </c>
      <c r="D1159" s="50" t="s">
        <v>4391</v>
      </c>
      <c r="E1159" s="50">
        <v>77</v>
      </c>
      <c r="F1159" s="539">
        <v>3640.4</v>
      </c>
    </row>
    <row r="1160" spans="1:6">
      <c r="A1160" s="536" t="str">
        <f t="shared" si="36"/>
        <v>ARP009/2024</v>
      </c>
      <c r="B1160" s="537" t="str">
        <f t="shared" si="37"/>
        <v>009/2024</v>
      </c>
      <c r="C1160" s="50">
        <v>2024</v>
      </c>
      <c r="D1160" s="50" t="s">
        <v>4391</v>
      </c>
      <c r="E1160" s="50">
        <v>9</v>
      </c>
      <c r="F1160" s="539">
        <v>10682.96</v>
      </c>
    </row>
    <row r="1161" spans="1:6">
      <c r="A1161" s="536" t="str">
        <f t="shared" si="36"/>
        <v>ARP077/2024</v>
      </c>
      <c r="B1161" s="537" t="str">
        <f t="shared" si="37"/>
        <v>077/2024</v>
      </c>
      <c r="C1161" s="50">
        <v>2024</v>
      </c>
      <c r="D1161" s="50" t="s">
        <v>4391</v>
      </c>
      <c r="E1161" s="50">
        <v>77</v>
      </c>
      <c r="F1161" s="539">
        <v>23796.55</v>
      </c>
    </row>
    <row r="1162" spans="1:6">
      <c r="A1162" s="536" t="str">
        <f t="shared" si="36"/>
        <v>ARP077/2024</v>
      </c>
      <c r="B1162" s="537" t="str">
        <f t="shared" si="37"/>
        <v>077/2024</v>
      </c>
      <c r="C1162" s="50">
        <v>2024</v>
      </c>
      <c r="D1162" s="50" t="s">
        <v>4391</v>
      </c>
      <c r="E1162" s="50">
        <v>77</v>
      </c>
      <c r="F1162" s="539">
        <v>2851.9</v>
      </c>
    </row>
    <row r="1163" spans="1:6">
      <c r="A1163" s="536" t="str">
        <f t="shared" si="36"/>
        <v>ARP028/2024</v>
      </c>
      <c r="B1163" s="537" t="str">
        <f t="shared" si="37"/>
        <v>028/2024</v>
      </c>
      <c r="C1163" s="50">
        <v>2024</v>
      </c>
      <c r="D1163" s="50" t="s">
        <v>4391</v>
      </c>
      <c r="E1163" s="50">
        <v>28</v>
      </c>
      <c r="F1163" s="539">
        <v>20420.2</v>
      </c>
    </row>
    <row r="1164" spans="1:6">
      <c r="A1164" s="536" t="str">
        <f t="shared" si="36"/>
        <v>ARP080/2024</v>
      </c>
      <c r="B1164" s="537" t="str">
        <f t="shared" si="37"/>
        <v>080/2024</v>
      </c>
      <c r="C1164" s="50">
        <v>2024</v>
      </c>
      <c r="D1164" s="50" t="s">
        <v>4391</v>
      </c>
      <c r="E1164" s="50">
        <v>80</v>
      </c>
      <c r="F1164" s="539">
        <v>833.49</v>
      </c>
    </row>
    <row r="1165" spans="1:6">
      <c r="A1165" s="536" t="str">
        <f t="shared" si="36"/>
        <v>ARP028/2024</v>
      </c>
      <c r="B1165" s="537" t="str">
        <f t="shared" si="37"/>
        <v>028/2024</v>
      </c>
      <c r="C1165" s="50">
        <v>2024</v>
      </c>
      <c r="D1165" s="50" t="s">
        <v>4391</v>
      </c>
      <c r="E1165" s="50">
        <v>28</v>
      </c>
      <c r="F1165" s="539">
        <v>2694</v>
      </c>
    </row>
    <row r="1166" spans="1:6">
      <c r="A1166" s="536" t="str">
        <f t="shared" si="36"/>
        <v>ARP029/2024</v>
      </c>
      <c r="B1166" s="537" t="str">
        <f t="shared" si="37"/>
        <v>029/2024</v>
      </c>
      <c r="C1166" s="50">
        <v>2024</v>
      </c>
      <c r="D1166" s="50" t="s">
        <v>4391</v>
      </c>
      <c r="E1166" s="50">
        <v>29</v>
      </c>
      <c r="F1166" s="539">
        <v>3153.76</v>
      </c>
    </row>
    <row r="1167" spans="1:6">
      <c r="A1167" s="536" t="str">
        <f t="shared" si="36"/>
        <v>ARP077/2024</v>
      </c>
      <c r="B1167" s="537" t="str">
        <f t="shared" si="37"/>
        <v>077/2024</v>
      </c>
      <c r="C1167" s="50">
        <v>2024</v>
      </c>
      <c r="D1167" s="50" t="s">
        <v>4391</v>
      </c>
      <c r="E1167" s="50">
        <v>77</v>
      </c>
      <c r="F1167" s="539">
        <v>3968.91</v>
      </c>
    </row>
    <row r="1168" spans="1:6">
      <c r="A1168" s="536" t="str">
        <f t="shared" si="36"/>
        <v>ARP028/2024</v>
      </c>
      <c r="B1168" s="537" t="str">
        <f t="shared" si="37"/>
        <v>028/2024</v>
      </c>
      <c r="C1168" s="50">
        <v>2024</v>
      </c>
      <c r="D1168" s="50" t="s">
        <v>4391</v>
      </c>
      <c r="E1168" s="50">
        <v>28</v>
      </c>
      <c r="F1168" s="539">
        <v>4304.7700000000004</v>
      </c>
    </row>
    <row r="1169" spans="1:6">
      <c r="A1169" s="536" t="str">
        <f t="shared" si="36"/>
        <v>ARP028/2024</v>
      </c>
      <c r="B1169" s="537" t="str">
        <f t="shared" si="37"/>
        <v>028/2024</v>
      </c>
      <c r="C1169" s="50">
        <v>2024</v>
      </c>
      <c r="D1169" s="50" t="s">
        <v>4391</v>
      </c>
      <c r="E1169" s="50">
        <v>28</v>
      </c>
      <c r="F1169" s="539">
        <v>13834.75</v>
      </c>
    </row>
    <row r="1170" spans="1:6">
      <c r="A1170" s="536" t="str">
        <f t="shared" si="36"/>
        <v>ARP071/2024</v>
      </c>
      <c r="B1170" s="537" t="str">
        <f t="shared" si="37"/>
        <v>071/2024</v>
      </c>
      <c r="C1170" s="50">
        <v>2024</v>
      </c>
      <c r="D1170" s="50" t="s">
        <v>4391</v>
      </c>
      <c r="E1170" s="50">
        <v>71</v>
      </c>
      <c r="F1170" s="539">
        <v>1716</v>
      </c>
    </row>
    <row r="1171" spans="1:6">
      <c r="A1171" s="536" t="str">
        <f t="shared" si="36"/>
        <v>ARP028/2024</v>
      </c>
      <c r="B1171" s="537" t="str">
        <f t="shared" si="37"/>
        <v>028/2024</v>
      </c>
      <c r="C1171" s="50">
        <v>2024</v>
      </c>
      <c r="D1171" s="50" t="s">
        <v>4391</v>
      </c>
      <c r="E1171" s="50">
        <v>28</v>
      </c>
      <c r="F1171" s="539">
        <v>2633.65</v>
      </c>
    </row>
    <row r="1172" spans="1:6">
      <c r="A1172" s="536" t="str">
        <f t="shared" si="36"/>
        <v>ARP064/2024</v>
      </c>
      <c r="B1172" s="537" t="str">
        <f t="shared" si="37"/>
        <v>064/2024</v>
      </c>
      <c r="C1172" s="50">
        <v>2024</v>
      </c>
      <c r="D1172" s="50" t="s">
        <v>4391</v>
      </c>
      <c r="E1172" s="50">
        <v>64</v>
      </c>
      <c r="F1172" s="539">
        <v>45107.6</v>
      </c>
    </row>
    <row r="1173" spans="1:6">
      <c r="A1173" s="536" t="str">
        <f t="shared" si="36"/>
        <v>ARP028/2024</v>
      </c>
      <c r="B1173" s="537" t="str">
        <f t="shared" si="37"/>
        <v>028/2024</v>
      </c>
      <c r="C1173" s="50">
        <v>2024</v>
      </c>
      <c r="D1173" s="50" t="s">
        <v>4391</v>
      </c>
      <c r="E1173" s="50">
        <v>28</v>
      </c>
      <c r="F1173" s="539">
        <v>0</v>
      </c>
    </row>
    <row r="1174" spans="1:6">
      <c r="A1174" s="536" t="str">
        <f t="shared" si="36"/>
        <v>ARP028/2024</v>
      </c>
      <c r="B1174" s="537" t="str">
        <f t="shared" si="37"/>
        <v>028/2024</v>
      </c>
      <c r="C1174" s="50">
        <v>2024</v>
      </c>
      <c r="D1174" s="50" t="s">
        <v>4391</v>
      </c>
      <c r="E1174" s="50">
        <v>28</v>
      </c>
      <c r="F1174" s="539">
        <v>30349.919999999998</v>
      </c>
    </row>
    <row r="1175" spans="1:6">
      <c r="A1175" s="536" t="str">
        <f t="shared" si="36"/>
        <v>ARP028/2024</v>
      </c>
      <c r="B1175" s="537" t="str">
        <f t="shared" si="37"/>
        <v>028/2024</v>
      </c>
      <c r="C1175" s="50">
        <v>2024</v>
      </c>
      <c r="D1175" s="50" t="s">
        <v>4391</v>
      </c>
      <c r="E1175" s="50">
        <v>28</v>
      </c>
      <c r="F1175" s="539">
        <v>5937.57</v>
      </c>
    </row>
    <row r="1176" spans="1:6">
      <c r="A1176" s="536" t="str">
        <f t="shared" si="36"/>
        <v>ARP031/2023</v>
      </c>
      <c r="B1176" s="537" t="str">
        <f t="shared" si="37"/>
        <v>031/2023</v>
      </c>
      <c r="C1176" s="50">
        <v>2024</v>
      </c>
      <c r="D1176" s="50" t="s">
        <v>4390</v>
      </c>
      <c r="E1176" s="50">
        <v>31</v>
      </c>
      <c r="F1176" s="539">
        <v>1603.68</v>
      </c>
    </row>
    <row r="1177" spans="1:6">
      <c r="A1177" s="536" t="str">
        <f t="shared" si="36"/>
        <v>ARP029/2024</v>
      </c>
      <c r="B1177" s="537" t="str">
        <f t="shared" si="37"/>
        <v>029/2024</v>
      </c>
      <c r="C1177" s="50">
        <v>2024</v>
      </c>
      <c r="D1177" s="50" t="s">
        <v>4391</v>
      </c>
      <c r="E1177" s="50">
        <v>29</v>
      </c>
      <c r="F1177" s="539">
        <v>29620.54</v>
      </c>
    </row>
    <row r="1178" spans="1:6">
      <c r="A1178" s="536" t="str">
        <f t="shared" si="36"/>
        <v>ARP028/2024</v>
      </c>
      <c r="B1178" s="537" t="str">
        <f t="shared" si="37"/>
        <v>028/2024</v>
      </c>
      <c r="C1178" s="50">
        <v>2024</v>
      </c>
      <c r="D1178" s="50" t="s">
        <v>4391</v>
      </c>
      <c r="E1178" s="50">
        <v>28</v>
      </c>
      <c r="F1178" s="539">
        <v>0</v>
      </c>
    </row>
    <row r="1179" spans="1:6">
      <c r="A1179" s="536" t="str">
        <f t="shared" si="36"/>
        <v>ARP028/2024</v>
      </c>
      <c r="B1179" s="537" t="str">
        <f t="shared" si="37"/>
        <v>028/2024</v>
      </c>
      <c r="C1179" s="50">
        <v>2024</v>
      </c>
      <c r="D1179" s="50" t="s">
        <v>4391</v>
      </c>
      <c r="E1179" s="50">
        <v>28</v>
      </c>
      <c r="F1179" s="539">
        <v>5708.68</v>
      </c>
    </row>
    <row r="1180" spans="1:6">
      <c r="A1180" s="536" t="str">
        <f t="shared" si="36"/>
        <v>ARP029/2024</v>
      </c>
      <c r="B1180" s="537" t="str">
        <f t="shared" si="37"/>
        <v>029/2024</v>
      </c>
      <c r="C1180" s="50">
        <v>2024</v>
      </c>
      <c r="D1180" s="50" t="s">
        <v>4391</v>
      </c>
      <c r="E1180" s="50">
        <v>29</v>
      </c>
      <c r="F1180" s="539">
        <v>0</v>
      </c>
    </row>
    <row r="1181" spans="1:6">
      <c r="A1181" s="536" t="str">
        <f t="shared" si="36"/>
        <v>ARP028/2024</v>
      </c>
      <c r="B1181" s="537" t="str">
        <f t="shared" si="37"/>
        <v>028/2024</v>
      </c>
      <c r="C1181" s="50">
        <v>2024</v>
      </c>
      <c r="D1181" s="50" t="s">
        <v>4391</v>
      </c>
      <c r="E1181" s="50">
        <v>28</v>
      </c>
      <c r="F1181" s="539">
        <v>34998.79</v>
      </c>
    </row>
    <row r="1182" spans="1:6">
      <c r="A1182" s="536" t="str">
        <f t="shared" si="36"/>
        <v>ARP028/2024</v>
      </c>
      <c r="B1182" s="537" t="str">
        <f t="shared" si="37"/>
        <v>028/2024</v>
      </c>
      <c r="C1182" s="50">
        <v>2024</v>
      </c>
      <c r="D1182" s="50" t="s">
        <v>4391</v>
      </c>
      <c r="E1182" s="50">
        <v>28</v>
      </c>
      <c r="F1182" s="539">
        <v>26400.47</v>
      </c>
    </row>
    <row r="1183" spans="1:6">
      <c r="A1183" s="536" t="str">
        <f t="shared" si="36"/>
        <v>ARP029/2024</v>
      </c>
      <c r="B1183" s="537" t="str">
        <f t="shared" si="37"/>
        <v>029/2024</v>
      </c>
      <c r="C1183" s="50">
        <v>2024</v>
      </c>
      <c r="D1183" s="50" t="s">
        <v>4391</v>
      </c>
      <c r="E1183" s="50">
        <v>29</v>
      </c>
      <c r="F1183" s="539">
        <v>0</v>
      </c>
    </row>
    <row r="1184" spans="1:6">
      <c r="A1184" s="536" t="str">
        <f t="shared" si="36"/>
        <v>ARP029/2024</v>
      </c>
      <c r="B1184" s="537" t="str">
        <f t="shared" si="37"/>
        <v>029/2024</v>
      </c>
      <c r="C1184" s="50">
        <v>2024</v>
      </c>
      <c r="D1184" s="50" t="s">
        <v>4391</v>
      </c>
      <c r="E1184" s="50">
        <v>29</v>
      </c>
      <c r="F1184" s="539">
        <v>3565.93</v>
      </c>
    </row>
    <row r="1185" spans="1:6">
      <c r="A1185" s="536" t="str">
        <f t="shared" si="36"/>
        <v>ARP028/2024</v>
      </c>
      <c r="B1185" s="537" t="str">
        <f t="shared" si="37"/>
        <v>028/2024</v>
      </c>
      <c r="C1185" s="50">
        <v>2024</v>
      </c>
      <c r="D1185" s="50" t="s">
        <v>4391</v>
      </c>
      <c r="E1185" s="50">
        <v>28</v>
      </c>
      <c r="F1185" s="539">
        <v>4276.93</v>
      </c>
    </row>
    <row r="1186" spans="1:6">
      <c r="A1186" s="536" t="str">
        <f t="shared" si="36"/>
        <v>ARP028/2024</v>
      </c>
      <c r="B1186" s="537" t="str">
        <f t="shared" si="37"/>
        <v>028/2024</v>
      </c>
      <c r="C1186" s="50">
        <v>2024</v>
      </c>
      <c r="D1186" s="50" t="s">
        <v>4391</v>
      </c>
      <c r="E1186" s="50">
        <v>28</v>
      </c>
      <c r="F1186" s="539">
        <v>9641.16</v>
      </c>
    </row>
    <row r="1187" spans="1:6">
      <c r="A1187" s="536" t="str">
        <f t="shared" si="36"/>
        <v>ARP028/2024</v>
      </c>
      <c r="B1187" s="537" t="str">
        <f t="shared" si="37"/>
        <v>028/2024</v>
      </c>
      <c r="C1187" s="50">
        <v>2024</v>
      </c>
      <c r="D1187" s="50" t="s">
        <v>4391</v>
      </c>
      <c r="E1187" s="50">
        <v>28</v>
      </c>
      <c r="F1187" s="539">
        <v>0</v>
      </c>
    </row>
    <row r="1188" spans="1:6">
      <c r="A1188" s="536" t="str">
        <f t="shared" ref="A1188:A1203" si="38">_xlfn.CONCAT("ARP",B1188)</f>
        <v>ARP029/2024</v>
      </c>
      <c r="B1188" s="537" t="str">
        <f t="shared" ref="B1188:B1203" si="39">_xlfn.CONCAT(TEXT(E1188,"000"),"/",D1188)</f>
        <v>029/2024</v>
      </c>
      <c r="C1188" s="50">
        <v>2024</v>
      </c>
      <c r="D1188" s="50" t="s">
        <v>4391</v>
      </c>
      <c r="E1188" s="50">
        <v>29</v>
      </c>
      <c r="F1188" s="539">
        <v>4708.3999999999996</v>
      </c>
    </row>
    <row r="1189" spans="1:6">
      <c r="A1189" s="536" t="str">
        <f t="shared" si="38"/>
        <v>ARP028/2024</v>
      </c>
      <c r="B1189" s="537" t="str">
        <f t="shared" si="39"/>
        <v>028/2024</v>
      </c>
      <c r="C1189" s="50">
        <v>2024</v>
      </c>
      <c r="D1189" s="50" t="s">
        <v>4391</v>
      </c>
      <c r="E1189" s="50">
        <v>28</v>
      </c>
      <c r="F1189" s="539">
        <v>4025.6</v>
      </c>
    </row>
    <row r="1190" spans="1:6">
      <c r="A1190" s="536" t="str">
        <f t="shared" si="38"/>
        <v>ARP029/2024</v>
      </c>
      <c r="B1190" s="537" t="str">
        <f t="shared" si="39"/>
        <v>029/2024</v>
      </c>
      <c r="C1190" s="50">
        <v>2024</v>
      </c>
      <c r="D1190" s="50" t="s">
        <v>4391</v>
      </c>
      <c r="E1190" s="50">
        <v>29</v>
      </c>
      <c r="F1190" s="539">
        <v>14229.45</v>
      </c>
    </row>
    <row r="1191" spans="1:6">
      <c r="A1191" s="536" t="str">
        <f t="shared" si="38"/>
        <v>ARP029/2024</v>
      </c>
      <c r="B1191" s="537" t="str">
        <f t="shared" si="39"/>
        <v>029/2024</v>
      </c>
      <c r="C1191" s="50">
        <v>2024</v>
      </c>
      <c r="D1191" s="50" t="s">
        <v>4391</v>
      </c>
      <c r="E1191" s="50">
        <v>29</v>
      </c>
      <c r="F1191" s="539">
        <v>2738.5</v>
      </c>
    </row>
    <row r="1192" spans="1:6">
      <c r="A1192" s="536" t="str">
        <f t="shared" si="38"/>
        <v>ARP028/2024</v>
      </c>
      <c r="B1192" s="537" t="str">
        <f t="shared" si="39"/>
        <v>028/2024</v>
      </c>
      <c r="C1192" s="50">
        <v>2024</v>
      </c>
      <c r="D1192" s="50" t="s">
        <v>4391</v>
      </c>
      <c r="E1192" s="50">
        <v>28</v>
      </c>
      <c r="F1192" s="539">
        <v>2317.1799999999998</v>
      </c>
    </row>
    <row r="1193" spans="1:6">
      <c r="A1193" s="536" t="str">
        <f t="shared" si="38"/>
        <v>ARP028/2024</v>
      </c>
      <c r="B1193" s="537" t="str">
        <f t="shared" si="39"/>
        <v>028/2024</v>
      </c>
      <c r="C1193" s="50">
        <v>2024</v>
      </c>
      <c r="D1193" s="50" t="s">
        <v>4391</v>
      </c>
      <c r="E1193" s="50">
        <v>28</v>
      </c>
      <c r="F1193" s="539">
        <v>5952.43</v>
      </c>
    </row>
    <row r="1194" spans="1:6">
      <c r="A1194" s="536" t="str">
        <f t="shared" si="38"/>
        <v>ARP029/2024</v>
      </c>
      <c r="B1194" s="537" t="str">
        <f t="shared" si="39"/>
        <v>029/2024</v>
      </c>
      <c r="C1194" s="50">
        <v>2024</v>
      </c>
      <c r="D1194" s="50" t="s">
        <v>4391</v>
      </c>
      <c r="E1194" s="50">
        <v>29</v>
      </c>
      <c r="F1194" s="539">
        <v>0</v>
      </c>
    </row>
    <row r="1195" spans="1:6">
      <c r="A1195" s="536" t="str">
        <f t="shared" si="38"/>
        <v>ARP028/2024</v>
      </c>
      <c r="B1195" s="537" t="str">
        <f t="shared" si="39"/>
        <v>028/2024</v>
      </c>
      <c r="C1195" s="50">
        <v>2024</v>
      </c>
      <c r="D1195" s="50" t="s">
        <v>4391</v>
      </c>
      <c r="E1195" s="50">
        <v>28</v>
      </c>
      <c r="F1195" s="539">
        <v>2789.8</v>
      </c>
    </row>
    <row r="1196" spans="1:6">
      <c r="A1196" s="536" t="str">
        <f t="shared" si="38"/>
        <v>ARP028/2024</v>
      </c>
      <c r="B1196" s="537" t="str">
        <f t="shared" si="39"/>
        <v>028/2024</v>
      </c>
      <c r="C1196" s="50">
        <v>2024</v>
      </c>
      <c r="D1196" s="50" t="s">
        <v>4391</v>
      </c>
      <c r="E1196" s="50">
        <v>28</v>
      </c>
      <c r="F1196" s="539">
        <v>16481.669999999998</v>
      </c>
    </row>
    <row r="1197" spans="1:6">
      <c r="A1197" s="536" t="str">
        <f t="shared" si="38"/>
        <v>ARP029/2024</v>
      </c>
      <c r="B1197" s="537" t="str">
        <f t="shared" si="39"/>
        <v>029/2024</v>
      </c>
      <c r="C1197" s="50">
        <v>2024</v>
      </c>
      <c r="D1197" s="50" t="s">
        <v>4391</v>
      </c>
      <c r="E1197" s="50">
        <v>29</v>
      </c>
      <c r="F1197" s="539">
        <v>6063.55</v>
      </c>
    </row>
    <row r="1198" spans="1:6">
      <c r="A1198" s="536" t="str">
        <f t="shared" si="38"/>
        <v>ARP028/2024</v>
      </c>
      <c r="B1198" s="537" t="str">
        <f t="shared" si="39"/>
        <v>028/2024</v>
      </c>
      <c r="C1198" s="50">
        <v>2024</v>
      </c>
      <c r="D1198" s="50" t="s">
        <v>4391</v>
      </c>
      <c r="E1198" s="50">
        <v>28</v>
      </c>
      <c r="F1198" s="539">
        <v>13712.82</v>
      </c>
    </row>
    <row r="1199" spans="1:6">
      <c r="A1199" s="536" t="str">
        <f t="shared" si="38"/>
        <v>ARP009/2024</v>
      </c>
      <c r="B1199" s="537" t="str">
        <f t="shared" si="39"/>
        <v>009/2024</v>
      </c>
      <c r="C1199" s="50">
        <v>2024</v>
      </c>
      <c r="D1199" s="50" t="s">
        <v>4391</v>
      </c>
      <c r="E1199" s="50">
        <v>9</v>
      </c>
      <c r="F1199" s="539">
        <v>20823.13</v>
      </c>
    </row>
    <row r="1200" spans="1:6">
      <c r="A1200" s="536" t="str">
        <f t="shared" si="38"/>
        <v>ARP082/2024</v>
      </c>
      <c r="B1200" s="537" t="str">
        <f t="shared" si="39"/>
        <v>082/2024</v>
      </c>
      <c r="C1200" s="50">
        <v>2024</v>
      </c>
      <c r="D1200" s="50" t="s">
        <v>4391</v>
      </c>
      <c r="E1200" s="50">
        <v>82</v>
      </c>
      <c r="F1200" s="539">
        <v>5927.68</v>
      </c>
    </row>
    <row r="1201" spans="1:6">
      <c r="A1201" s="536" t="str">
        <f t="shared" si="38"/>
        <v>ARP082/2024</v>
      </c>
      <c r="B1201" s="537" t="str">
        <f t="shared" si="39"/>
        <v>082/2024</v>
      </c>
      <c r="C1201" s="50">
        <v>2024</v>
      </c>
      <c r="D1201" s="50" t="s">
        <v>4391</v>
      </c>
      <c r="E1201" s="50">
        <v>82</v>
      </c>
      <c r="F1201" s="539">
        <v>310</v>
      </c>
    </row>
    <row r="1202" spans="1:6">
      <c r="A1202" s="536" t="str">
        <f t="shared" si="38"/>
        <v>ARP009/2024</v>
      </c>
      <c r="B1202" s="537" t="str">
        <f t="shared" si="39"/>
        <v>009/2024</v>
      </c>
      <c r="C1202" s="50">
        <v>2024</v>
      </c>
      <c r="D1202" s="50" t="s">
        <v>4391</v>
      </c>
      <c r="E1202" s="50">
        <v>9</v>
      </c>
      <c r="F1202" s="539">
        <v>3964.06</v>
      </c>
    </row>
    <row r="1203" spans="1:6">
      <c r="A1203" s="536" t="str">
        <f t="shared" si="38"/>
        <v>ARP009/2024</v>
      </c>
      <c r="B1203" s="537" t="str">
        <f t="shared" si="39"/>
        <v>009/2024</v>
      </c>
      <c r="C1203" s="50">
        <v>2024</v>
      </c>
      <c r="D1203" s="50" t="s">
        <v>4391</v>
      </c>
      <c r="E1203" s="50">
        <v>9</v>
      </c>
      <c r="F1203" s="539">
        <v>7129.62</v>
      </c>
    </row>
    <row r="1204" spans="1:6">
      <c r="A1204" s="536" t="str">
        <f t="shared" ref="A1204:A1267" si="40">_xlfn.CONCAT("ARP",B1204)</f>
        <v>ARP023/2024</v>
      </c>
      <c r="B1204" s="537" t="str">
        <f t="shared" ref="B1204:B1267" si="41">_xlfn.CONCAT(TEXT(E1204,"000"),"/",D1204)</f>
        <v>023/2024</v>
      </c>
      <c r="C1204" s="50">
        <v>2025</v>
      </c>
      <c r="D1204" s="50" t="s">
        <v>4391</v>
      </c>
      <c r="E1204" s="50">
        <v>23</v>
      </c>
      <c r="F1204" s="539">
        <v>1198</v>
      </c>
    </row>
    <row r="1205" spans="1:6">
      <c r="A1205" s="536" t="str">
        <f t="shared" si="40"/>
        <v>ARP041/2024</v>
      </c>
      <c r="B1205" s="537" t="str">
        <f t="shared" si="41"/>
        <v>041/2024</v>
      </c>
      <c r="C1205" s="50">
        <v>2025</v>
      </c>
      <c r="D1205" s="50" t="s">
        <v>4391</v>
      </c>
      <c r="E1205" s="50">
        <v>41</v>
      </c>
      <c r="F1205" s="539">
        <v>720</v>
      </c>
    </row>
    <row r="1206" spans="1:6">
      <c r="A1206" s="536" t="str">
        <f t="shared" si="40"/>
        <v>ARP041/2024</v>
      </c>
      <c r="B1206" s="537" t="str">
        <f t="shared" si="41"/>
        <v>041/2024</v>
      </c>
      <c r="C1206" s="50">
        <v>2025</v>
      </c>
      <c r="D1206" s="50" t="s">
        <v>4391</v>
      </c>
      <c r="E1206" s="50">
        <v>41</v>
      </c>
      <c r="F1206" s="539">
        <v>240</v>
      </c>
    </row>
    <row r="1207" spans="1:6">
      <c r="A1207" s="536" t="str">
        <f t="shared" si="40"/>
        <v>ARP041/2024</v>
      </c>
      <c r="B1207" s="537" t="str">
        <f t="shared" si="41"/>
        <v>041/2024</v>
      </c>
      <c r="C1207" s="50">
        <v>2025</v>
      </c>
      <c r="D1207" s="50" t="s">
        <v>4391</v>
      </c>
      <c r="E1207" s="50">
        <v>41</v>
      </c>
      <c r="F1207" s="539">
        <v>3840</v>
      </c>
    </row>
    <row r="1208" spans="1:6">
      <c r="A1208" s="536" t="str">
        <f t="shared" si="40"/>
        <v>ARP018/2024</v>
      </c>
      <c r="B1208" s="537" t="str">
        <f t="shared" si="41"/>
        <v>018/2024</v>
      </c>
      <c r="C1208" s="50">
        <v>2025</v>
      </c>
      <c r="D1208" s="50" t="s">
        <v>4391</v>
      </c>
      <c r="E1208" s="50">
        <v>18</v>
      </c>
      <c r="F1208" s="539">
        <v>9810</v>
      </c>
    </row>
    <row r="1209" spans="1:6">
      <c r="A1209" s="536" t="str">
        <f t="shared" si="40"/>
        <v>ARP018/2024</v>
      </c>
      <c r="B1209" s="537" t="str">
        <f t="shared" si="41"/>
        <v>018/2024</v>
      </c>
      <c r="C1209" s="50">
        <v>2025</v>
      </c>
      <c r="D1209" s="50" t="s">
        <v>4391</v>
      </c>
      <c r="E1209" s="50">
        <v>18</v>
      </c>
      <c r="F1209" s="539">
        <v>30670</v>
      </c>
    </row>
    <row r="1210" spans="1:6">
      <c r="A1210" s="536" t="str">
        <f t="shared" si="40"/>
        <v>ARP018/2024</v>
      </c>
      <c r="B1210" s="537" t="str">
        <f t="shared" si="41"/>
        <v>018/2024</v>
      </c>
      <c r="C1210" s="50">
        <v>2025</v>
      </c>
      <c r="D1210" s="50" t="s">
        <v>4391</v>
      </c>
      <c r="E1210" s="50">
        <v>18</v>
      </c>
      <c r="F1210" s="539">
        <v>163180</v>
      </c>
    </row>
    <row r="1211" spans="1:6">
      <c r="A1211" s="536" t="str">
        <f t="shared" si="40"/>
        <v>ARP029/2024</v>
      </c>
      <c r="B1211" s="537" t="str">
        <f t="shared" si="41"/>
        <v>029/2024</v>
      </c>
      <c r="C1211" s="50">
        <v>2025</v>
      </c>
      <c r="D1211" s="50" t="s">
        <v>4391</v>
      </c>
      <c r="E1211" s="50">
        <v>29</v>
      </c>
      <c r="F1211" s="539">
        <v>21192.27</v>
      </c>
    </row>
    <row r="1212" spans="1:6">
      <c r="A1212" s="536" t="str">
        <f t="shared" si="40"/>
        <v>ARP009/2025</v>
      </c>
      <c r="B1212" s="537" t="str">
        <f t="shared" si="41"/>
        <v>009/2025</v>
      </c>
      <c r="C1212" s="50">
        <v>2025</v>
      </c>
      <c r="D1212" s="50" t="s">
        <v>4392</v>
      </c>
      <c r="E1212" s="50">
        <v>9</v>
      </c>
      <c r="F1212" s="539">
        <v>1176</v>
      </c>
    </row>
    <row r="1213" spans="1:6">
      <c r="A1213" s="536" t="str">
        <f t="shared" si="40"/>
        <v>ARP009/2025</v>
      </c>
      <c r="B1213" s="537" t="str">
        <f t="shared" si="41"/>
        <v>009/2025</v>
      </c>
      <c r="C1213" s="50">
        <v>2025</v>
      </c>
      <c r="D1213" s="50" t="s">
        <v>4392</v>
      </c>
      <c r="E1213" s="50">
        <v>9</v>
      </c>
      <c r="F1213" s="539">
        <v>324</v>
      </c>
    </row>
    <row r="1214" spans="1:6">
      <c r="A1214" s="536" t="str">
        <f t="shared" si="40"/>
        <v>ARP009/2025</v>
      </c>
      <c r="B1214" s="537" t="str">
        <f t="shared" si="41"/>
        <v>009/2025</v>
      </c>
      <c r="C1214" s="50">
        <v>2025</v>
      </c>
      <c r="D1214" s="50" t="s">
        <v>4392</v>
      </c>
      <c r="E1214" s="50">
        <v>9</v>
      </c>
      <c r="F1214" s="539">
        <v>300</v>
      </c>
    </row>
    <row r="1215" spans="1:6">
      <c r="A1215" s="536" t="str">
        <f t="shared" si="40"/>
        <v>ARP002/2025</v>
      </c>
      <c r="B1215" s="537" t="str">
        <f t="shared" si="41"/>
        <v>002/2025</v>
      </c>
      <c r="C1215" s="50">
        <v>2025</v>
      </c>
      <c r="D1215" s="50" t="s">
        <v>4392</v>
      </c>
      <c r="E1215" s="50">
        <v>2</v>
      </c>
      <c r="F1215" s="539">
        <v>787.2</v>
      </c>
    </row>
    <row r="1216" spans="1:6">
      <c r="A1216" s="536" t="str">
        <f t="shared" si="40"/>
        <v>ARP002/2025</v>
      </c>
      <c r="B1216" s="537" t="str">
        <f t="shared" si="41"/>
        <v>002/2025</v>
      </c>
      <c r="C1216" s="50">
        <v>2025</v>
      </c>
      <c r="D1216" s="50" t="s">
        <v>4392</v>
      </c>
      <c r="E1216" s="50">
        <v>2</v>
      </c>
      <c r="F1216" s="539">
        <v>3034</v>
      </c>
    </row>
    <row r="1217" spans="1:6">
      <c r="A1217" s="536" t="str">
        <f t="shared" si="40"/>
        <v>ARP002/2025</v>
      </c>
      <c r="B1217" s="537" t="str">
        <f t="shared" si="41"/>
        <v>002/2025</v>
      </c>
      <c r="C1217" s="50">
        <v>2025</v>
      </c>
      <c r="D1217" s="50" t="s">
        <v>4392</v>
      </c>
      <c r="E1217" s="50">
        <v>2</v>
      </c>
      <c r="F1217" s="539">
        <v>838.8</v>
      </c>
    </row>
    <row r="1218" spans="1:6">
      <c r="A1218" s="536" t="str">
        <f t="shared" si="40"/>
        <v>ARP004/2025</v>
      </c>
      <c r="B1218" s="537" t="str">
        <f t="shared" si="41"/>
        <v>004/2025</v>
      </c>
      <c r="C1218" s="50">
        <v>2025</v>
      </c>
      <c r="D1218" s="50" t="s">
        <v>4392</v>
      </c>
      <c r="E1218" s="50">
        <v>4</v>
      </c>
      <c r="F1218" s="539">
        <v>1693.05</v>
      </c>
    </row>
    <row r="1219" spans="1:6">
      <c r="A1219" s="536" t="str">
        <f t="shared" si="40"/>
        <v>ARP004/2025</v>
      </c>
      <c r="B1219" s="537" t="str">
        <f t="shared" si="41"/>
        <v>004/2025</v>
      </c>
      <c r="C1219" s="50">
        <v>2025</v>
      </c>
      <c r="D1219" s="50" t="s">
        <v>4392</v>
      </c>
      <c r="E1219" s="50">
        <v>4</v>
      </c>
      <c r="F1219" s="539">
        <v>1823.14</v>
      </c>
    </row>
    <row r="1220" spans="1:6">
      <c r="A1220" s="536" t="str">
        <f t="shared" si="40"/>
        <v>ARP004/2025</v>
      </c>
      <c r="B1220" s="537" t="str">
        <f t="shared" si="41"/>
        <v>004/2025</v>
      </c>
      <c r="C1220" s="50">
        <v>2025</v>
      </c>
      <c r="D1220" s="50" t="s">
        <v>4392</v>
      </c>
      <c r="E1220" s="50">
        <v>4</v>
      </c>
      <c r="F1220" s="539">
        <v>6610.11</v>
      </c>
    </row>
    <row r="1221" spans="1:6">
      <c r="A1221" s="536" t="str">
        <f t="shared" si="40"/>
        <v>ARP019/2024</v>
      </c>
      <c r="B1221" s="537" t="str">
        <f t="shared" si="41"/>
        <v>019/2024</v>
      </c>
      <c r="C1221" s="50">
        <v>2025</v>
      </c>
      <c r="D1221" s="50" t="s">
        <v>4391</v>
      </c>
      <c r="E1221" s="50">
        <v>19</v>
      </c>
      <c r="F1221" s="539">
        <v>36720</v>
      </c>
    </row>
    <row r="1222" spans="1:6">
      <c r="A1222" s="536" t="str">
        <f t="shared" si="40"/>
        <v>ARP019/2024</v>
      </c>
      <c r="B1222" s="537" t="str">
        <f t="shared" si="41"/>
        <v>019/2024</v>
      </c>
      <c r="C1222" s="50">
        <v>2025</v>
      </c>
      <c r="D1222" s="50" t="s">
        <v>4391</v>
      </c>
      <c r="E1222" s="50">
        <v>19</v>
      </c>
      <c r="F1222" s="539">
        <v>7180</v>
      </c>
    </row>
    <row r="1223" spans="1:6">
      <c r="A1223" s="536" t="str">
        <f t="shared" si="40"/>
        <v>ARP019/2024</v>
      </c>
      <c r="B1223" s="537" t="str">
        <f t="shared" si="41"/>
        <v>019/2024</v>
      </c>
      <c r="C1223" s="50">
        <v>2025</v>
      </c>
      <c r="D1223" s="50" t="s">
        <v>4391</v>
      </c>
      <c r="E1223" s="50">
        <v>19</v>
      </c>
      <c r="F1223" s="539">
        <v>2000</v>
      </c>
    </row>
    <row r="1224" spans="1:6">
      <c r="A1224" s="536" t="str">
        <f t="shared" si="40"/>
        <v>ARP003/2025</v>
      </c>
      <c r="B1224" s="537" t="str">
        <f t="shared" si="41"/>
        <v>003/2025</v>
      </c>
      <c r="C1224" s="50">
        <v>2025</v>
      </c>
      <c r="D1224" s="50" t="s">
        <v>4392</v>
      </c>
      <c r="E1224" s="50">
        <v>3</v>
      </c>
      <c r="F1224" s="539">
        <v>10440.4</v>
      </c>
    </row>
    <row r="1225" spans="1:6">
      <c r="A1225" s="536" t="str">
        <f t="shared" si="40"/>
        <v>ARP003/2025</v>
      </c>
      <c r="B1225" s="537" t="str">
        <f t="shared" si="41"/>
        <v>003/2025</v>
      </c>
      <c r="C1225" s="50">
        <v>2025</v>
      </c>
      <c r="D1225" s="50" t="s">
        <v>4392</v>
      </c>
      <c r="E1225" s="50">
        <v>3</v>
      </c>
      <c r="F1225" s="539">
        <v>101.32</v>
      </c>
    </row>
    <row r="1226" spans="1:6">
      <c r="A1226" s="536" t="str">
        <f t="shared" si="40"/>
        <v>ARP003/2025</v>
      </c>
      <c r="B1226" s="537" t="str">
        <f t="shared" si="41"/>
        <v>003/2025</v>
      </c>
      <c r="C1226" s="50">
        <v>2025</v>
      </c>
      <c r="D1226" s="50" t="s">
        <v>4392</v>
      </c>
      <c r="E1226" s="50">
        <v>3</v>
      </c>
      <c r="F1226" s="539">
        <v>2888.28</v>
      </c>
    </row>
    <row r="1227" spans="1:6">
      <c r="A1227" s="536" t="str">
        <f t="shared" si="40"/>
        <v>ARP003/2025</v>
      </c>
      <c r="B1227" s="537" t="str">
        <f t="shared" si="41"/>
        <v>003/2025</v>
      </c>
      <c r="C1227" s="50">
        <v>2025</v>
      </c>
      <c r="D1227" s="50" t="s">
        <v>4392</v>
      </c>
      <c r="E1227" s="50">
        <v>3</v>
      </c>
      <c r="F1227" s="539">
        <v>2616</v>
      </c>
    </row>
    <row r="1228" spans="1:6">
      <c r="A1228" s="536" t="str">
        <f t="shared" si="40"/>
        <v>ARP029/2024</v>
      </c>
      <c r="B1228" s="537" t="str">
        <f t="shared" si="41"/>
        <v>029/2024</v>
      </c>
      <c r="C1228" s="50">
        <v>2025</v>
      </c>
      <c r="D1228" s="50" t="s">
        <v>4391</v>
      </c>
      <c r="E1228" s="50">
        <v>29</v>
      </c>
      <c r="F1228" s="539">
        <v>254892.54</v>
      </c>
    </row>
    <row r="1229" spans="1:6">
      <c r="A1229" s="536" t="str">
        <f t="shared" si="40"/>
        <v>ARP009/2024</v>
      </c>
      <c r="B1229" s="537" t="str">
        <f t="shared" si="41"/>
        <v>009/2024</v>
      </c>
      <c r="C1229" s="50">
        <v>2025</v>
      </c>
      <c r="D1229" s="50" t="s">
        <v>4391</v>
      </c>
      <c r="E1229" s="50">
        <v>9</v>
      </c>
      <c r="F1229" s="539">
        <v>31590.81</v>
      </c>
    </row>
    <row r="1230" spans="1:6">
      <c r="A1230" s="536" t="str">
        <f t="shared" si="40"/>
        <v>ARP009/2024</v>
      </c>
      <c r="B1230" s="537" t="str">
        <f t="shared" si="41"/>
        <v>009/2024</v>
      </c>
      <c r="C1230" s="50">
        <v>2025</v>
      </c>
      <c r="D1230" s="50" t="s">
        <v>4391</v>
      </c>
      <c r="E1230" s="50">
        <v>9</v>
      </c>
      <c r="F1230" s="539">
        <v>24615.66</v>
      </c>
    </row>
    <row r="1231" spans="1:6">
      <c r="A1231" s="536" t="str">
        <f t="shared" si="40"/>
        <v>ARP029/2024</v>
      </c>
      <c r="B1231" s="537" t="str">
        <f t="shared" si="41"/>
        <v>029/2024</v>
      </c>
      <c r="C1231" s="50">
        <v>2025</v>
      </c>
      <c r="D1231" s="50" t="s">
        <v>4391</v>
      </c>
      <c r="E1231" s="50">
        <v>29</v>
      </c>
      <c r="F1231" s="539">
        <v>0</v>
      </c>
    </row>
    <row r="1232" spans="1:6">
      <c r="A1232" s="536" t="str">
        <f t="shared" si="40"/>
        <v>ARP029/2024</v>
      </c>
      <c r="B1232" s="537" t="str">
        <f t="shared" si="41"/>
        <v>029/2024</v>
      </c>
      <c r="C1232" s="50">
        <v>2025</v>
      </c>
      <c r="D1232" s="50" t="s">
        <v>4391</v>
      </c>
      <c r="E1232" s="50">
        <v>29</v>
      </c>
      <c r="F1232" s="539">
        <v>0</v>
      </c>
    </row>
    <row r="1233" spans="1:6">
      <c r="A1233" s="536" t="str">
        <f t="shared" si="40"/>
        <v>ARP029/2024</v>
      </c>
      <c r="B1233" s="537" t="str">
        <f t="shared" si="41"/>
        <v>029/2024</v>
      </c>
      <c r="C1233" s="50">
        <v>2025</v>
      </c>
      <c r="D1233" s="50" t="s">
        <v>4391</v>
      </c>
      <c r="E1233" s="50">
        <v>29</v>
      </c>
      <c r="F1233" s="539">
        <v>4477.6499999999996</v>
      </c>
    </row>
    <row r="1234" spans="1:6">
      <c r="A1234" s="536" t="str">
        <f t="shared" si="40"/>
        <v>ARP082/2024</v>
      </c>
      <c r="B1234" s="537" t="str">
        <f t="shared" si="41"/>
        <v>082/2024</v>
      </c>
      <c r="C1234" s="50">
        <v>2025</v>
      </c>
      <c r="D1234" s="50" t="s">
        <v>4391</v>
      </c>
      <c r="E1234" s="50">
        <v>82</v>
      </c>
      <c r="F1234" s="539">
        <v>3559.6</v>
      </c>
    </row>
    <row r="1235" spans="1:6">
      <c r="A1235" s="536" t="str">
        <f t="shared" si="40"/>
        <v>ARP009/2024</v>
      </c>
      <c r="B1235" s="537" t="str">
        <f t="shared" si="41"/>
        <v>009/2024</v>
      </c>
      <c r="C1235" s="50">
        <v>2025</v>
      </c>
      <c r="D1235" s="50" t="s">
        <v>4391</v>
      </c>
      <c r="E1235" s="50">
        <v>9</v>
      </c>
      <c r="F1235" s="539">
        <v>3295.19</v>
      </c>
    </row>
    <row r="1236" spans="1:6">
      <c r="A1236" s="536" t="str">
        <f t="shared" si="40"/>
        <v>ARP082/2024</v>
      </c>
      <c r="B1236" s="537" t="str">
        <f t="shared" si="41"/>
        <v>082/2024</v>
      </c>
      <c r="C1236" s="50">
        <v>2025</v>
      </c>
      <c r="D1236" s="50" t="s">
        <v>4391</v>
      </c>
      <c r="E1236" s="50">
        <v>82</v>
      </c>
      <c r="F1236" s="539">
        <v>0</v>
      </c>
    </row>
    <row r="1237" spans="1:6">
      <c r="A1237" s="536" t="str">
        <f t="shared" si="40"/>
        <v>ARP082/2024</v>
      </c>
      <c r="B1237" s="537" t="str">
        <f t="shared" si="41"/>
        <v>082/2024</v>
      </c>
      <c r="C1237" s="50">
        <v>2025</v>
      </c>
      <c r="D1237" s="50" t="s">
        <v>4391</v>
      </c>
      <c r="E1237" s="50">
        <v>82</v>
      </c>
      <c r="F1237" s="539">
        <v>0</v>
      </c>
    </row>
    <row r="1238" spans="1:6">
      <c r="A1238" s="536" t="str">
        <f t="shared" si="40"/>
        <v>ARP029/2024</v>
      </c>
      <c r="B1238" s="537" t="str">
        <f t="shared" si="41"/>
        <v>029/2024</v>
      </c>
      <c r="C1238" s="50">
        <v>2025</v>
      </c>
      <c r="D1238" s="50" t="s">
        <v>4391</v>
      </c>
      <c r="E1238" s="50">
        <v>29</v>
      </c>
      <c r="F1238" s="539">
        <v>3249.33</v>
      </c>
    </row>
    <row r="1239" spans="1:6">
      <c r="A1239" s="536" t="str">
        <f t="shared" si="40"/>
        <v>ARP028/2024</v>
      </c>
      <c r="B1239" s="537" t="str">
        <f t="shared" si="41"/>
        <v>028/2024</v>
      </c>
      <c r="C1239" s="50">
        <v>2025</v>
      </c>
      <c r="D1239" s="50" t="s">
        <v>4391</v>
      </c>
      <c r="E1239" s="50">
        <v>28</v>
      </c>
      <c r="F1239" s="539">
        <v>25263.35</v>
      </c>
    </row>
    <row r="1240" spans="1:6">
      <c r="A1240" s="536" t="str">
        <f t="shared" si="40"/>
        <v>ARP028/2024</v>
      </c>
      <c r="B1240" s="537" t="str">
        <f t="shared" si="41"/>
        <v>028/2024</v>
      </c>
      <c r="C1240" s="50">
        <v>2025</v>
      </c>
      <c r="D1240" s="50" t="s">
        <v>4391</v>
      </c>
      <c r="E1240" s="50">
        <v>28</v>
      </c>
      <c r="F1240" s="539">
        <v>3163.17</v>
      </c>
    </row>
    <row r="1241" spans="1:6">
      <c r="A1241" s="536" t="str">
        <f t="shared" si="40"/>
        <v>ARP028/2024</v>
      </c>
      <c r="B1241" s="537" t="str">
        <f t="shared" si="41"/>
        <v>028/2024</v>
      </c>
      <c r="C1241" s="50">
        <v>2025</v>
      </c>
      <c r="D1241" s="50" t="s">
        <v>4391</v>
      </c>
      <c r="E1241" s="50">
        <v>28</v>
      </c>
      <c r="F1241" s="539">
        <v>4458.24</v>
      </c>
    </row>
    <row r="1242" spans="1:6">
      <c r="A1242" s="536" t="str">
        <f t="shared" si="40"/>
        <v>ARP028/2024</v>
      </c>
      <c r="B1242" s="537" t="str">
        <f t="shared" si="41"/>
        <v>028/2024</v>
      </c>
      <c r="C1242" s="50">
        <v>2025</v>
      </c>
      <c r="D1242" s="50" t="s">
        <v>4391</v>
      </c>
      <c r="E1242" s="50">
        <v>28</v>
      </c>
      <c r="F1242" s="539">
        <v>5201.28</v>
      </c>
    </row>
    <row r="1243" spans="1:6">
      <c r="A1243" s="536" t="str">
        <f t="shared" si="40"/>
        <v>ARP029/2024</v>
      </c>
      <c r="B1243" s="537" t="str">
        <f t="shared" si="41"/>
        <v>029/2024</v>
      </c>
      <c r="C1243" s="50">
        <v>2025</v>
      </c>
      <c r="D1243" s="50" t="s">
        <v>4391</v>
      </c>
      <c r="E1243" s="50">
        <v>29</v>
      </c>
      <c r="F1243" s="539">
        <v>19798.45</v>
      </c>
    </row>
    <row r="1244" spans="1:6">
      <c r="A1244" s="536" t="str">
        <f t="shared" si="40"/>
        <v>ARP048/2024</v>
      </c>
      <c r="B1244" s="537" t="str">
        <f t="shared" si="41"/>
        <v>048/2024</v>
      </c>
      <c r="C1244" s="50">
        <v>2025</v>
      </c>
      <c r="D1244" s="50" t="s">
        <v>4391</v>
      </c>
      <c r="E1244" s="50">
        <v>48</v>
      </c>
      <c r="F1244" s="539">
        <v>1448.84</v>
      </c>
    </row>
    <row r="1245" spans="1:6">
      <c r="A1245" s="536" t="str">
        <f t="shared" si="40"/>
        <v>ARP048/2024</v>
      </c>
      <c r="B1245" s="537" t="str">
        <f t="shared" si="41"/>
        <v>048/2024</v>
      </c>
      <c r="C1245" s="50">
        <v>2025</v>
      </c>
      <c r="D1245" s="50" t="s">
        <v>4391</v>
      </c>
      <c r="E1245" s="50">
        <v>48</v>
      </c>
      <c r="F1245" s="539">
        <v>5070.9399999999996</v>
      </c>
    </row>
    <row r="1246" spans="1:6">
      <c r="A1246" s="536" t="str">
        <f t="shared" si="40"/>
        <v>ARP048/2024</v>
      </c>
      <c r="B1246" s="537" t="str">
        <f t="shared" si="41"/>
        <v>048/2024</v>
      </c>
      <c r="C1246" s="50">
        <v>2025</v>
      </c>
      <c r="D1246" s="50" t="s">
        <v>4391</v>
      </c>
      <c r="E1246" s="50">
        <v>48</v>
      </c>
      <c r="F1246" s="539">
        <v>724.42</v>
      </c>
    </row>
    <row r="1247" spans="1:6">
      <c r="A1247" s="536" t="str">
        <f t="shared" si="40"/>
        <v>ARP028/2024</v>
      </c>
      <c r="B1247" s="537" t="str">
        <f t="shared" si="41"/>
        <v>028/2024</v>
      </c>
      <c r="C1247" s="50">
        <v>2025</v>
      </c>
      <c r="D1247" s="50" t="s">
        <v>4391</v>
      </c>
      <c r="E1247" s="50">
        <v>28</v>
      </c>
      <c r="F1247" s="539">
        <v>3715.2</v>
      </c>
    </row>
    <row r="1248" spans="1:6">
      <c r="A1248" s="536" t="str">
        <f t="shared" si="40"/>
        <v>ARP082/2024</v>
      </c>
      <c r="B1248" s="537" t="str">
        <f t="shared" si="41"/>
        <v>082/2024</v>
      </c>
      <c r="C1248" s="50">
        <v>2025</v>
      </c>
      <c r="D1248" s="50" t="s">
        <v>4391</v>
      </c>
      <c r="E1248" s="50">
        <v>82</v>
      </c>
      <c r="F1248" s="539">
        <v>489.8</v>
      </c>
    </row>
    <row r="1249" spans="1:6">
      <c r="A1249" s="536" t="str">
        <f t="shared" si="40"/>
        <v>ARP029/2024</v>
      </c>
      <c r="B1249" s="537" t="str">
        <f t="shared" si="41"/>
        <v>029/2024</v>
      </c>
      <c r="C1249" s="50">
        <v>2025</v>
      </c>
      <c r="D1249" s="50" t="s">
        <v>4391</v>
      </c>
      <c r="E1249" s="50">
        <v>29</v>
      </c>
      <c r="F1249" s="539">
        <v>22537.67</v>
      </c>
    </row>
    <row r="1250" spans="1:6">
      <c r="A1250" s="536" t="str">
        <f t="shared" si="40"/>
        <v>ARP029/2024</v>
      </c>
      <c r="B1250" s="537" t="str">
        <f t="shared" si="41"/>
        <v>029/2024</v>
      </c>
      <c r="C1250" s="50">
        <v>2025</v>
      </c>
      <c r="D1250" s="50" t="s">
        <v>4391</v>
      </c>
      <c r="E1250" s="50">
        <v>29</v>
      </c>
      <c r="F1250" s="539">
        <v>29715.25</v>
      </c>
    </row>
    <row r="1251" spans="1:6">
      <c r="A1251" s="536" t="str">
        <f t="shared" si="40"/>
        <v>ARP028/2024</v>
      </c>
      <c r="B1251" s="537" t="str">
        <f t="shared" si="41"/>
        <v>028/2024</v>
      </c>
      <c r="C1251" s="50">
        <v>2025</v>
      </c>
      <c r="D1251" s="50" t="s">
        <v>4391</v>
      </c>
      <c r="E1251" s="50">
        <v>28</v>
      </c>
      <c r="F1251" s="539">
        <v>17089.91</v>
      </c>
    </row>
    <row r="1252" spans="1:6">
      <c r="A1252" s="536" t="str">
        <f t="shared" si="40"/>
        <v>ARP028/2024</v>
      </c>
      <c r="B1252" s="537" t="str">
        <f t="shared" si="41"/>
        <v>028/2024</v>
      </c>
      <c r="C1252" s="50">
        <v>2025</v>
      </c>
      <c r="D1252" s="50" t="s">
        <v>4391</v>
      </c>
      <c r="E1252" s="50">
        <v>28</v>
      </c>
      <c r="F1252" s="539">
        <v>5910.56</v>
      </c>
    </row>
    <row r="1253" spans="1:6">
      <c r="A1253" s="536" t="str">
        <f t="shared" si="40"/>
        <v>ARP007/2025</v>
      </c>
      <c r="B1253" s="537" t="str">
        <f t="shared" si="41"/>
        <v>007/2025</v>
      </c>
      <c r="C1253" s="50">
        <v>2025</v>
      </c>
      <c r="D1253" s="50" t="s">
        <v>4392</v>
      </c>
      <c r="E1253" s="50">
        <v>7</v>
      </c>
      <c r="F1253" s="539">
        <v>70200</v>
      </c>
    </row>
    <row r="1254" spans="1:6">
      <c r="A1254" s="536" t="str">
        <f t="shared" si="40"/>
        <v>ARP007/2025</v>
      </c>
      <c r="B1254" s="537" t="str">
        <f t="shared" si="41"/>
        <v>007/2025</v>
      </c>
      <c r="C1254" s="50">
        <v>2025</v>
      </c>
      <c r="D1254" s="50" t="s">
        <v>4392</v>
      </c>
      <c r="E1254" s="50">
        <v>7</v>
      </c>
      <c r="F1254" s="539">
        <v>66300</v>
      </c>
    </row>
    <row r="1255" spans="1:6">
      <c r="A1255" s="536" t="str">
        <f t="shared" si="40"/>
        <v>ARP007/2025</v>
      </c>
      <c r="B1255" s="537" t="str">
        <f t="shared" si="41"/>
        <v>007/2025</v>
      </c>
      <c r="C1255" s="50">
        <v>2025</v>
      </c>
      <c r="D1255" s="50" t="s">
        <v>4392</v>
      </c>
      <c r="E1255" s="50">
        <v>7</v>
      </c>
      <c r="F1255" s="539">
        <v>253500</v>
      </c>
    </row>
    <row r="1256" spans="1:6">
      <c r="A1256" s="536" t="str">
        <f t="shared" si="40"/>
        <v>ARP024/2024</v>
      </c>
      <c r="B1256" s="537" t="str">
        <f t="shared" si="41"/>
        <v>024/2024</v>
      </c>
      <c r="C1256" s="50">
        <v>2025</v>
      </c>
      <c r="D1256" s="50" t="s">
        <v>4391</v>
      </c>
      <c r="E1256" s="50">
        <v>24</v>
      </c>
      <c r="F1256" s="539">
        <v>2420.7600000000002</v>
      </c>
    </row>
    <row r="1257" spans="1:6">
      <c r="A1257" s="536" t="str">
        <f t="shared" si="40"/>
        <v>ARP024/2024</v>
      </c>
      <c r="B1257" s="537" t="str">
        <f t="shared" si="41"/>
        <v>024/2024</v>
      </c>
      <c r="C1257" s="50">
        <v>2025</v>
      </c>
      <c r="D1257" s="50" t="s">
        <v>4391</v>
      </c>
      <c r="E1257" s="50">
        <v>24</v>
      </c>
      <c r="F1257" s="539">
        <v>15734.94</v>
      </c>
    </row>
    <row r="1258" spans="1:6">
      <c r="A1258" s="536" t="str">
        <f t="shared" si="40"/>
        <v>ARP025/2024</v>
      </c>
      <c r="B1258" s="537" t="str">
        <f t="shared" si="41"/>
        <v>025/2024</v>
      </c>
      <c r="C1258" s="50">
        <v>2025</v>
      </c>
      <c r="D1258" s="50" t="s">
        <v>4391</v>
      </c>
      <c r="E1258" s="50">
        <v>25</v>
      </c>
      <c r="F1258" s="539">
        <v>8069.65</v>
      </c>
    </row>
    <row r="1259" spans="1:6">
      <c r="A1259" s="536" t="str">
        <f t="shared" si="40"/>
        <v>ARP025/2024</v>
      </c>
      <c r="B1259" s="537" t="str">
        <f t="shared" si="41"/>
        <v>025/2024</v>
      </c>
      <c r="C1259" s="50">
        <v>2025</v>
      </c>
      <c r="D1259" s="50" t="s">
        <v>4391</v>
      </c>
      <c r="E1259" s="50">
        <v>25</v>
      </c>
      <c r="F1259" s="539">
        <v>2733.15</v>
      </c>
    </row>
    <row r="1260" spans="1:6">
      <c r="A1260" s="536" t="str">
        <f t="shared" si="40"/>
        <v>ARP026/2024</v>
      </c>
      <c r="B1260" s="537" t="str">
        <f t="shared" si="41"/>
        <v>026/2024</v>
      </c>
      <c r="C1260" s="50">
        <v>2025</v>
      </c>
      <c r="D1260" s="50" t="s">
        <v>4391</v>
      </c>
      <c r="E1260" s="50">
        <v>26</v>
      </c>
      <c r="F1260" s="539">
        <v>33727.199999999997</v>
      </c>
    </row>
    <row r="1261" spans="1:6">
      <c r="A1261" s="536" t="str">
        <f t="shared" si="40"/>
        <v>ARP026/2024</v>
      </c>
      <c r="B1261" s="537" t="str">
        <f t="shared" si="41"/>
        <v>026/2024</v>
      </c>
      <c r="C1261" s="50">
        <v>2025</v>
      </c>
      <c r="D1261" s="50" t="s">
        <v>4391</v>
      </c>
      <c r="E1261" s="50">
        <v>26</v>
      </c>
      <c r="F1261" s="539">
        <v>8858.4</v>
      </c>
    </row>
    <row r="1262" spans="1:6">
      <c r="A1262" s="536" t="str">
        <f t="shared" si="40"/>
        <v>ARP028/2024</v>
      </c>
      <c r="B1262" s="537" t="str">
        <f t="shared" si="41"/>
        <v>028/2024</v>
      </c>
      <c r="C1262" s="50">
        <v>2025</v>
      </c>
      <c r="D1262" s="50" t="s">
        <v>4391</v>
      </c>
      <c r="E1262" s="50">
        <v>28</v>
      </c>
      <c r="F1262" s="539">
        <v>30946.21</v>
      </c>
    </row>
    <row r="1263" spans="1:6">
      <c r="A1263" s="536" t="str">
        <f t="shared" si="40"/>
        <v>ARP055/2024</v>
      </c>
      <c r="B1263" s="537" t="str">
        <f t="shared" si="41"/>
        <v>055/2024</v>
      </c>
      <c r="C1263" s="50">
        <v>2025</v>
      </c>
      <c r="D1263" s="50" t="s">
        <v>4391</v>
      </c>
      <c r="E1263" s="50">
        <v>55</v>
      </c>
      <c r="F1263" s="539">
        <v>24311</v>
      </c>
    </row>
    <row r="1264" spans="1:6">
      <c r="A1264" s="536" t="str">
        <f t="shared" si="40"/>
        <v>ARP055/2024</v>
      </c>
      <c r="B1264" s="537" t="str">
        <f t="shared" si="41"/>
        <v>055/2024</v>
      </c>
      <c r="C1264" s="50">
        <v>2025</v>
      </c>
      <c r="D1264" s="50" t="s">
        <v>4391</v>
      </c>
      <c r="E1264" s="50">
        <v>55</v>
      </c>
      <c r="F1264" s="539">
        <v>2114</v>
      </c>
    </row>
    <row r="1265" spans="1:6">
      <c r="A1265" s="536" t="str">
        <f t="shared" si="40"/>
        <v>ARP009/2024</v>
      </c>
      <c r="B1265" s="537" t="str">
        <f t="shared" si="41"/>
        <v>009/2024</v>
      </c>
      <c r="C1265" s="50">
        <v>2025</v>
      </c>
      <c r="D1265" s="50" t="s">
        <v>4391</v>
      </c>
      <c r="E1265" s="50">
        <v>9</v>
      </c>
      <c r="F1265" s="539">
        <v>3090.48</v>
      </c>
    </row>
    <row r="1266" spans="1:6">
      <c r="A1266" s="536" t="str">
        <f t="shared" si="40"/>
        <v>ARP055/2024</v>
      </c>
      <c r="B1266" s="537" t="str">
        <f t="shared" si="41"/>
        <v>055/2024</v>
      </c>
      <c r="C1266" s="50">
        <v>2025</v>
      </c>
      <c r="D1266" s="50" t="s">
        <v>4391</v>
      </c>
      <c r="E1266" s="50">
        <v>55</v>
      </c>
      <c r="F1266" s="539">
        <v>5285</v>
      </c>
    </row>
    <row r="1267" spans="1:6">
      <c r="A1267" s="536" t="str">
        <f t="shared" si="40"/>
        <v>ARP051/2024</v>
      </c>
      <c r="B1267" s="537" t="str">
        <f t="shared" si="41"/>
        <v>051/2024</v>
      </c>
      <c r="C1267" s="50">
        <v>2025</v>
      </c>
      <c r="D1267" s="50" t="s">
        <v>4391</v>
      </c>
      <c r="E1267" s="50">
        <v>51</v>
      </c>
      <c r="F1267" s="539">
        <v>2472</v>
      </c>
    </row>
    <row r="1268" spans="1:6">
      <c r="A1268" s="536" t="str">
        <f t="shared" ref="A1268:A1331" si="42">_xlfn.CONCAT("ARP",B1268)</f>
        <v>ARP051/2024</v>
      </c>
      <c r="B1268" s="537" t="str">
        <f t="shared" ref="B1268:B1331" si="43">_xlfn.CONCAT(TEXT(E1268,"000"),"/",D1268)</f>
        <v>051/2024</v>
      </c>
      <c r="C1268" s="50">
        <v>2025</v>
      </c>
      <c r="D1268" s="50" t="s">
        <v>4391</v>
      </c>
      <c r="E1268" s="50">
        <v>51</v>
      </c>
      <c r="F1268" s="539">
        <v>6798</v>
      </c>
    </row>
    <row r="1269" spans="1:6">
      <c r="A1269" s="536" t="str">
        <f t="shared" si="42"/>
        <v>ARP051/2024</v>
      </c>
      <c r="B1269" s="537" t="str">
        <f t="shared" si="43"/>
        <v>051/2024</v>
      </c>
      <c r="C1269" s="50">
        <v>2025</v>
      </c>
      <c r="D1269" s="50" t="s">
        <v>4391</v>
      </c>
      <c r="E1269" s="50">
        <v>51</v>
      </c>
      <c r="F1269" s="539">
        <v>33990</v>
      </c>
    </row>
    <row r="1270" spans="1:6">
      <c r="A1270" s="536" t="str">
        <f t="shared" si="42"/>
        <v>ARP042/2024</v>
      </c>
      <c r="B1270" s="537" t="str">
        <f t="shared" si="43"/>
        <v>042/2024</v>
      </c>
      <c r="C1270" s="50">
        <v>2025</v>
      </c>
      <c r="D1270" s="50" t="s">
        <v>4391</v>
      </c>
      <c r="E1270" s="50">
        <v>42</v>
      </c>
      <c r="F1270" s="539">
        <v>4800</v>
      </c>
    </row>
    <row r="1271" spans="1:6">
      <c r="A1271" s="536" t="str">
        <f t="shared" si="42"/>
        <v>ARP042/2024</v>
      </c>
      <c r="B1271" s="537" t="str">
        <f t="shared" si="43"/>
        <v>042/2024</v>
      </c>
      <c r="C1271" s="50">
        <v>2025</v>
      </c>
      <c r="D1271" s="50" t="s">
        <v>4391</v>
      </c>
      <c r="E1271" s="50">
        <v>42</v>
      </c>
      <c r="F1271" s="539">
        <v>2400</v>
      </c>
    </row>
    <row r="1272" spans="1:6">
      <c r="A1272" s="536" t="str">
        <f t="shared" si="42"/>
        <v>ARP042/2024</v>
      </c>
      <c r="B1272" s="537" t="str">
        <f t="shared" si="43"/>
        <v>042/2024</v>
      </c>
      <c r="C1272" s="50">
        <v>2025</v>
      </c>
      <c r="D1272" s="50" t="s">
        <v>4391</v>
      </c>
      <c r="E1272" s="50">
        <v>42</v>
      </c>
      <c r="F1272" s="539">
        <v>16800</v>
      </c>
    </row>
    <row r="1273" spans="1:6">
      <c r="A1273" s="536" t="str">
        <f t="shared" si="42"/>
        <v>ARP044/2024</v>
      </c>
      <c r="B1273" s="537" t="str">
        <f t="shared" si="43"/>
        <v>044/2024</v>
      </c>
      <c r="C1273" s="50">
        <v>2025</v>
      </c>
      <c r="D1273" s="50" t="s">
        <v>4391</v>
      </c>
      <c r="E1273" s="50">
        <v>44</v>
      </c>
      <c r="F1273" s="539">
        <v>4273.08</v>
      </c>
    </row>
    <row r="1274" spans="1:6">
      <c r="A1274" s="536" t="str">
        <f t="shared" si="42"/>
        <v>ARP044/2024</v>
      </c>
      <c r="B1274" s="537" t="str">
        <f t="shared" si="43"/>
        <v>044/2024</v>
      </c>
      <c r="C1274" s="50">
        <v>2025</v>
      </c>
      <c r="D1274" s="50" t="s">
        <v>4391</v>
      </c>
      <c r="E1274" s="50">
        <v>44</v>
      </c>
      <c r="F1274" s="539">
        <v>813.92</v>
      </c>
    </row>
    <row r="1275" spans="1:6">
      <c r="A1275" s="536" t="str">
        <f t="shared" si="42"/>
        <v>ARP044/2024</v>
      </c>
      <c r="B1275" s="537" t="str">
        <f t="shared" si="43"/>
        <v>044/2024</v>
      </c>
      <c r="C1275" s="50">
        <v>2025</v>
      </c>
      <c r="D1275" s="50" t="s">
        <v>4391</v>
      </c>
      <c r="E1275" s="50">
        <v>44</v>
      </c>
      <c r="F1275" s="539">
        <v>254.35</v>
      </c>
    </row>
    <row r="1276" spans="1:6">
      <c r="A1276" s="536" t="str">
        <f t="shared" si="42"/>
        <v>ARP009/2024</v>
      </c>
      <c r="B1276" s="537" t="str">
        <f t="shared" si="43"/>
        <v>009/2024</v>
      </c>
      <c r="C1276" s="50">
        <v>2025</v>
      </c>
      <c r="D1276" s="50" t="s">
        <v>4391</v>
      </c>
      <c r="E1276" s="50">
        <v>9</v>
      </c>
      <c r="F1276" s="539">
        <v>31161.19</v>
      </c>
    </row>
    <row r="1277" spans="1:6">
      <c r="A1277" s="536" t="str">
        <f t="shared" si="42"/>
        <v>ARP056/2024</v>
      </c>
      <c r="B1277" s="537" t="str">
        <f t="shared" si="43"/>
        <v>056/2024</v>
      </c>
      <c r="C1277" s="50">
        <v>2025</v>
      </c>
      <c r="D1277" s="50" t="s">
        <v>4391</v>
      </c>
      <c r="E1277" s="50">
        <v>56</v>
      </c>
      <c r="F1277" s="539">
        <v>5022.05</v>
      </c>
    </row>
    <row r="1278" spans="1:6">
      <c r="A1278" s="536" t="str">
        <f t="shared" si="42"/>
        <v>ARP056/2024</v>
      </c>
      <c r="B1278" s="537" t="str">
        <f t="shared" si="43"/>
        <v>056/2024</v>
      </c>
      <c r="C1278" s="50">
        <v>2025</v>
      </c>
      <c r="D1278" s="50" t="s">
        <v>4391</v>
      </c>
      <c r="E1278" s="50">
        <v>56</v>
      </c>
      <c r="F1278" s="539">
        <v>436.7</v>
      </c>
    </row>
    <row r="1279" spans="1:6">
      <c r="A1279" s="536" t="str">
        <f t="shared" si="42"/>
        <v>ARP056/2024</v>
      </c>
      <c r="B1279" s="537" t="str">
        <f t="shared" si="43"/>
        <v>056/2024</v>
      </c>
      <c r="C1279" s="50">
        <v>2025</v>
      </c>
      <c r="D1279" s="50" t="s">
        <v>4391</v>
      </c>
      <c r="E1279" s="50">
        <v>56</v>
      </c>
      <c r="F1279" s="539">
        <v>1091.75</v>
      </c>
    </row>
    <row r="1280" spans="1:6">
      <c r="A1280" s="536" t="str">
        <f t="shared" si="42"/>
        <v>ARP005/2025</v>
      </c>
      <c r="B1280" s="537" t="str">
        <f t="shared" si="43"/>
        <v>005/2025</v>
      </c>
      <c r="C1280" s="50">
        <v>2025</v>
      </c>
      <c r="D1280" s="50" t="s">
        <v>4392</v>
      </c>
      <c r="E1280" s="50">
        <v>5</v>
      </c>
      <c r="F1280" s="539">
        <v>870</v>
      </c>
    </row>
    <row r="1281" spans="1:6">
      <c r="A1281" s="536" t="str">
        <f t="shared" si="42"/>
        <v>ARP005/2025</v>
      </c>
      <c r="B1281" s="537" t="str">
        <f t="shared" si="43"/>
        <v>005/2025</v>
      </c>
      <c r="C1281" s="50">
        <v>2025</v>
      </c>
      <c r="D1281" s="50" t="s">
        <v>4392</v>
      </c>
      <c r="E1281" s="50">
        <v>5</v>
      </c>
      <c r="F1281" s="539">
        <v>963.75</v>
      </c>
    </row>
    <row r="1282" spans="1:6">
      <c r="A1282" s="536" t="str">
        <f t="shared" si="42"/>
        <v>ARP005/2025</v>
      </c>
      <c r="B1282" s="537" t="str">
        <f t="shared" si="43"/>
        <v>005/2025</v>
      </c>
      <c r="C1282" s="50">
        <v>2025</v>
      </c>
      <c r="D1282" s="50" t="s">
        <v>4392</v>
      </c>
      <c r="E1282" s="50">
        <v>5</v>
      </c>
      <c r="F1282" s="539">
        <v>3453.75</v>
      </c>
    </row>
    <row r="1283" spans="1:6">
      <c r="A1283" s="536" t="str">
        <f t="shared" si="42"/>
        <v>ARP083/2024</v>
      </c>
      <c r="B1283" s="537" t="str">
        <f t="shared" si="43"/>
        <v>083/2024</v>
      </c>
      <c r="C1283" s="50">
        <v>2025</v>
      </c>
      <c r="D1283" s="50" t="s">
        <v>4391</v>
      </c>
      <c r="E1283" s="50">
        <v>83</v>
      </c>
      <c r="F1283" s="539">
        <v>30450.400000000001</v>
      </c>
    </row>
    <row r="1284" spans="1:6">
      <c r="A1284" s="536" t="str">
        <f t="shared" si="42"/>
        <v>ARP083/2024</v>
      </c>
      <c r="B1284" s="537" t="str">
        <f t="shared" si="43"/>
        <v>083/2024</v>
      </c>
      <c r="C1284" s="50">
        <v>2025</v>
      </c>
      <c r="D1284" s="50" t="s">
        <v>4391</v>
      </c>
      <c r="E1284" s="50">
        <v>83</v>
      </c>
      <c r="F1284" s="539">
        <v>32241.599999999999</v>
      </c>
    </row>
    <row r="1285" spans="1:6">
      <c r="A1285" s="536" t="str">
        <f t="shared" si="42"/>
        <v>ARP083/2024</v>
      </c>
      <c r="B1285" s="537" t="str">
        <f t="shared" si="43"/>
        <v>083/2024</v>
      </c>
      <c r="C1285" s="50">
        <v>2025</v>
      </c>
      <c r="D1285" s="50" t="s">
        <v>4391</v>
      </c>
      <c r="E1285" s="50">
        <v>83</v>
      </c>
      <c r="F1285" s="539">
        <v>116428</v>
      </c>
    </row>
    <row r="1286" spans="1:6">
      <c r="A1286" s="536" t="str">
        <f t="shared" si="42"/>
        <v>ARP009/2024</v>
      </c>
      <c r="B1286" s="537" t="str">
        <f t="shared" si="43"/>
        <v>009/2024</v>
      </c>
      <c r="C1286" s="50">
        <v>2025</v>
      </c>
      <c r="D1286" s="50" t="s">
        <v>4391</v>
      </c>
      <c r="E1286" s="50">
        <v>9</v>
      </c>
      <c r="F1286" s="539">
        <v>40934</v>
      </c>
    </row>
    <row r="1287" spans="1:6">
      <c r="A1287" s="536" t="str">
        <f t="shared" si="42"/>
        <v>ARP001/2025</v>
      </c>
      <c r="B1287" s="537" t="str">
        <f t="shared" si="43"/>
        <v>001/2025</v>
      </c>
      <c r="C1287" s="50">
        <v>2025</v>
      </c>
      <c r="D1287" s="50" t="s">
        <v>4392</v>
      </c>
      <c r="E1287" s="50">
        <v>1</v>
      </c>
      <c r="F1287" s="539">
        <v>4738.8999999999996</v>
      </c>
    </row>
    <row r="1288" spans="1:6">
      <c r="A1288" s="536" t="str">
        <f t="shared" si="42"/>
        <v>ARP001/2025</v>
      </c>
      <c r="B1288" s="537" t="str">
        <f t="shared" si="43"/>
        <v>001/2025</v>
      </c>
      <c r="C1288" s="50">
        <v>2025</v>
      </c>
      <c r="D1288" s="50" t="s">
        <v>4392</v>
      </c>
      <c r="E1288" s="50">
        <v>1</v>
      </c>
      <c r="F1288" s="539">
        <v>4454.05</v>
      </c>
    </row>
    <row r="1289" spans="1:6">
      <c r="A1289" s="536" t="str">
        <f t="shared" si="42"/>
        <v>ARP001/2025</v>
      </c>
      <c r="B1289" s="537" t="str">
        <f t="shared" si="43"/>
        <v>001/2025</v>
      </c>
      <c r="C1289" s="50">
        <v>2025</v>
      </c>
      <c r="D1289" s="50" t="s">
        <v>4392</v>
      </c>
      <c r="E1289" s="50">
        <v>1</v>
      </c>
      <c r="F1289" s="539">
        <v>17111.55</v>
      </c>
    </row>
    <row r="1290" spans="1:6">
      <c r="A1290" s="536" t="str">
        <f t="shared" si="42"/>
        <v>ARP077/2024</v>
      </c>
      <c r="B1290" s="537" t="str">
        <f t="shared" si="43"/>
        <v>077/2024</v>
      </c>
      <c r="C1290" s="50">
        <v>2025</v>
      </c>
      <c r="D1290" s="50" t="s">
        <v>4391</v>
      </c>
      <c r="E1290" s="50">
        <v>77</v>
      </c>
      <c r="F1290" s="539">
        <v>20230.25</v>
      </c>
    </row>
    <row r="1291" spans="1:6">
      <c r="A1291" s="536" t="str">
        <f t="shared" si="42"/>
        <v>ARP077/2024</v>
      </c>
      <c r="B1291" s="537" t="str">
        <f t="shared" si="43"/>
        <v>077/2024</v>
      </c>
      <c r="C1291" s="50">
        <v>2025</v>
      </c>
      <c r="D1291" s="50" t="s">
        <v>4391</v>
      </c>
      <c r="E1291" s="50">
        <v>77</v>
      </c>
      <c r="F1291" s="539">
        <v>1572.25</v>
      </c>
    </row>
    <row r="1292" spans="1:6">
      <c r="A1292" s="536" t="str">
        <f t="shared" si="42"/>
        <v>ARP082/2024</v>
      </c>
      <c r="B1292" s="537" t="str">
        <f t="shared" si="43"/>
        <v>082/2024</v>
      </c>
      <c r="C1292" s="50">
        <v>2025</v>
      </c>
      <c r="D1292" s="50" t="s">
        <v>4391</v>
      </c>
      <c r="E1292" s="50">
        <v>82</v>
      </c>
      <c r="F1292" s="539">
        <v>1447.2</v>
      </c>
    </row>
    <row r="1293" spans="1:6">
      <c r="A1293" s="536" t="str">
        <f t="shared" si="42"/>
        <v>ARP082/2024</v>
      </c>
      <c r="B1293" s="537" t="str">
        <f t="shared" si="43"/>
        <v>082/2024</v>
      </c>
      <c r="C1293" s="50">
        <v>2025</v>
      </c>
      <c r="D1293" s="50" t="s">
        <v>4391</v>
      </c>
      <c r="E1293" s="50">
        <v>82</v>
      </c>
      <c r="F1293" s="539">
        <v>2385.71</v>
      </c>
    </row>
    <row r="1294" spans="1:6">
      <c r="A1294" s="536" t="str">
        <f t="shared" si="42"/>
        <v>ARP028/2024</v>
      </c>
      <c r="B1294" s="537" t="str">
        <f t="shared" si="43"/>
        <v>028/2024</v>
      </c>
      <c r="C1294" s="50">
        <v>2025</v>
      </c>
      <c r="D1294" s="50" t="s">
        <v>4391</v>
      </c>
      <c r="E1294" s="50">
        <v>28</v>
      </c>
      <c r="F1294" s="539">
        <v>3366.25</v>
      </c>
    </row>
    <row r="1295" spans="1:6">
      <c r="A1295" s="536" t="str">
        <f t="shared" si="42"/>
        <v>ARP071/2024</v>
      </c>
      <c r="B1295" s="537" t="str">
        <f t="shared" si="43"/>
        <v>071/2024</v>
      </c>
      <c r="C1295" s="50">
        <v>2025</v>
      </c>
      <c r="D1295" s="50" t="s">
        <v>4391</v>
      </c>
      <c r="E1295" s="50">
        <v>71</v>
      </c>
      <c r="F1295" s="539">
        <v>2919</v>
      </c>
    </row>
    <row r="1296" spans="1:6">
      <c r="A1296" s="536" t="str">
        <f t="shared" si="42"/>
        <v>ARP029/2024</v>
      </c>
      <c r="B1296" s="537" t="str">
        <f t="shared" si="43"/>
        <v>029/2024</v>
      </c>
      <c r="C1296" s="50">
        <v>2025</v>
      </c>
      <c r="D1296" s="50" t="s">
        <v>4391</v>
      </c>
      <c r="E1296" s="50">
        <v>29</v>
      </c>
      <c r="F1296" s="539">
        <v>1124.3800000000001</v>
      </c>
    </row>
    <row r="1297" spans="1:6">
      <c r="A1297" s="536" t="str">
        <f t="shared" si="42"/>
        <v>ARP029/2024</v>
      </c>
      <c r="B1297" s="537" t="str">
        <f t="shared" si="43"/>
        <v>029/2024</v>
      </c>
      <c r="C1297" s="50">
        <v>2025</v>
      </c>
      <c r="D1297" s="50" t="s">
        <v>4391</v>
      </c>
      <c r="E1297" s="50">
        <v>29</v>
      </c>
      <c r="F1297" s="539">
        <v>895.69</v>
      </c>
    </row>
    <row r="1298" spans="1:6">
      <c r="A1298" s="536" t="str">
        <f t="shared" si="42"/>
        <v>ARP029/2024</v>
      </c>
      <c r="B1298" s="537" t="str">
        <f t="shared" si="43"/>
        <v>029/2024</v>
      </c>
      <c r="C1298" s="50">
        <v>2025</v>
      </c>
      <c r="D1298" s="50" t="s">
        <v>4391</v>
      </c>
      <c r="E1298" s="50">
        <v>29</v>
      </c>
      <c r="F1298" s="539">
        <v>16557.900000000001</v>
      </c>
    </row>
    <row r="1299" spans="1:6">
      <c r="A1299" s="536" t="str">
        <f t="shared" si="42"/>
        <v>ARP029/2024</v>
      </c>
      <c r="B1299" s="537" t="str">
        <f t="shared" si="43"/>
        <v>029/2024</v>
      </c>
      <c r="C1299" s="50">
        <v>2025</v>
      </c>
      <c r="D1299" s="50" t="s">
        <v>4391</v>
      </c>
      <c r="E1299" s="50">
        <v>29</v>
      </c>
      <c r="F1299" s="539">
        <v>1103.73</v>
      </c>
    </row>
    <row r="1300" spans="1:6">
      <c r="A1300" s="536" t="str">
        <f t="shared" si="42"/>
        <v>ARP029/2024</v>
      </c>
      <c r="B1300" s="537" t="str">
        <f t="shared" si="43"/>
        <v>029/2024</v>
      </c>
      <c r="C1300" s="50">
        <v>2025</v>
      </c>
      <c r="D1300" s="50" t="s">
        <v>4391</v>
      </c>
      <c r="E1300" s="50">
        <v>29</v>
      </c>
      <c r="F1300" s="539">
        <v>1427.42</v>
      </c>
    </row>
    <row r="1301" spans="1:6">
      <c r="A1301" s="536" t="str">
        <f t="shared" si="42"/>
        <v>ARP029/2024</v>
      </c>
      <c r="B1301" s="537" t="str">
        <f t="shared" si="43"/>
        <v>029/2024</v>
      </c>
      <c r="C1301" s="50">
        <v>2025</v>
      </c>
      <c r="D1301" s="50" t="s">
        <v>4391</v>
      </c>
      <c r="E1301" s="50">
        <v>29</v>
      </c>
      <c r="F1301" s="539">
        <v>2739.01</v>
      </c>
    </row>
    <row r="1302" spans="1:6">
      <c r="A1302" s="536" t="str">
        <f t="shared" si="42"/>
        <v>ARP029/2024</v>
      </c>
      <c r="B1302" s="537" t="str">
        <f t="shared" si="43"/>
        <v>029/2024</v>
      </c>
      <c r="C1302" s="50">
        <v>2025</v>
      </c>
      <c r="D1302" s="50" t="s">
        <v>4391</v>
      </c>
      <c r="E1302" s="50">
        <v>29</v>
      </c>
      <c r="F1302" s="539">
        <v>3482.84</v>
      </c>
    </row>
    <row r="1303" spans="1:6">
      <c r="A1303" s="536" t="str">
        <f t="shared" si="42"/>
        <v>ARP029/2024</v>
      </c>
      <c r="B1303" s="537" t="str">
        <f t="shared" si="43"/>
        <v>029/2024</v>
      </c>
      <c r="C1303" s="50">
        <v>2025</v>
      </c>
      <c r="D1303" s="50" t="s">
        <v>4391</v>
      </c>
      <c r="E1303" s="50">
        <v>29</v>
      </c>
      <c r="F1303" s="539">
        <v>4122.72</v>
      </c>
    </row>
    <row r="1304" spans="1:6">
      <c r="A1304" s="536" t="str">
        <f t="shared" si="42"/>
        <v>ARP071/2024</v>
      </c>
      <c r="B1304" s="537" t="str">
        <f t="shared" si="43"/>
        <v>071/2024</v>
      </c>
      <c r="C1304" s="50">
        <v>2025</v>
      </c>
      <c r="D1304" s="50" t="s">
        <v>4391</v>
      </c>
      <c r="E1304" s="50">
        <v>71</v>
      </c>
      <c r="F1304" s="539">
        <v>572</v>
      </c>
    </row>
    <row r="1305" spans="1:6">
      <c r="A1305" s="536" t="str">
        <f t="shared" si="42"/>
        <v>ARP029/2024</v>
      </c>
      <c r="B1305" s="537" t="str">
        <f t="shared" si="43"/>
        <v>029/2024</v>
      </c>
      <c r="C1305" s="50">
        <v>2025</v>
      </c>
      <c r="D1305" s="50" t="s">
        <v>4391</v>
      </c>
      <c r="E1305" s="50">
        <v>29</v>
      </c>
      <c r="F1305" s="539">
        <v>4676.93</v>
      </c>
    </row>
    <row r="1306" spans="1:6">
      <c r="A1306" s="536" t="str">
        <f t="shared" si="42"/>
        <v>ARP027/2025</v>
      </c>
      <c r="B1306" s="537" t="str">
        <f t="shared" si="43"/>
        <v>027/2025</v>
      </c>
      <c r="C1306" s="50">
        <v>2025</v>
      </c>
      <c r="D1306" s="50" t="s">
        <v>4392</v>
      </c>
      <c r="E1306" s="50">
        <v>27</v>
      </c>
      <c r="F1306" s="539">
        <v>7633.86</v>
      </c>
    </row>
    <row r="1307" spans="1:6">
      <c r="A1307" s="536" t="str">
        <f t="shared" si="42"/>
        <v>ARP026/2025</v>
      </c>
      <c r="B1307" s="537" t="str">
        <f t="shared" si="43"/>
        <v>026/2025</v>
      </c>
      <c r="C1307" s="50">
        <v>2025</v>
      </c>
      <c r="D1307" s="50" t="s">
        <v>4392</v>
      </c>
      <c r="E1307" s="50">
        <v>26</v>
      </c>
      <c r="F1307" s="539">
        <v>125418.48</v>
      </c>
    </row>
    <row r="1308" spans="1:6">
      <c r="A1308" s="536" t="str">
        <f t="shared" si="42"/>
        <v>ARP025/2025</v>
      </c>
      <c r="B1308" s="537" t="str">
        <f t="shared" si="43"/>
        <v>025/2025</v>
      </c>
      <c r="C1308" s="50">
        <v>2025</v>
      </c>
      <c r="D1308" s="50" t="s">
        <v>4392</v>
      </c>
      <c r="E1308" s="50">
        <v>25</v>
      </c>
      <c r="F1308" s="539">
        <v>15721.08</v>
      </c>
    </row>
    <row r="1309" spans="1:6">
      <c r="A1309" s="536" t="str">
        <f t="shared" si="42"/>
        <v>ARP029/2024</v>
      </c>
      <c r="B1309" s="537" t="str">
        <f t="shared" si="43"/>
        <v>029/2024</v>
      </c>
      <c r="C1309" s="50">
        <v>2025</v>
      </c>
      <c r="D1309" s="50" t="s">
        <v>4391</v>
      </c>
      <c r="E1309" s="50">
        <v>29</v>
      </c>
      <c r="F1309" s="539">
        <v>31621.74</v>
      </c>
    </row>
    <row r="1310" spans="1:6">
      <c r="A1310" s="536" t="str">
        <f t="shared" si="42"/>
        <v>ARP024/2025</v>
      </c>
      <c r="B1310" s="537" t="str">
        <f t="shared" si="43"/>
        <v>024/2025</v>
      </c>
      <c r="C1310" s="50">
        <v>2025</v>
      </c>
      <c r="D1310" s="50" t="s">
        <v>4392</v>
      </c>
      <c r="E1310" s="50">
        <v>24</v>
      </c>
      <c r="F1310" s="539">
        <v>7461.29</v>
      </c>
    </row>
    <row r="1311" spans="1:6">
      <c r="A1311" s="536" t="str">
        <f t="shared" si="42"/>
        <v>ARP022/2025</v>
      </c>
      <c r="B1311" s="537" t="str">
        <f t="shared" si="43"/>
        <v>022/2025</v>
      </c>
      <c r="C1311" s="50">
        <v>2025</v>
      </c>
      <c r="D1311" s="50" t="s">
        <v>4392</v>
      </c>
      <c r="E1311" s="50">
        <v>22</v>
      </c>
      <c r="F1311" s="539">
        <v>43808.14</v>
      </c>
    </row>
    <row r="1312" spans="1:6">
      <c r="A1312" s="536" t="str">
        <f t="shared" si="42"/>
        <v>ARP028/2024</v>
      </c>
      <c r="B1312" s="537" t="str">
        <f t="shared" si="43"/>
        <v>028/2024</v>
      </c>
      <c r="C1312" s="50">
        <v>2025</v>
      </c>
      <c r="D1312" s="50" t="s">
        <v>4391</v>
      </c>
      <c r="E1312" s="50">
        <v>28</v>
      </c>
      <c r="F1312" s="539">
        <v>9385.7000000000007</v>
      </c>
    </row>
    <row r="1313" spans="1:6">
      <c r="A1313" s="536" t="str">
        <f t="shared" si="42"/>
        <v>ARP028/2025</v>
      </c>
      <c r="B1313" s="537" t="str">
        <f t="shared" si="43"/>
        <v>028/2025</v>
      </c>
      <c r="C1313" s="50">
        <v>2025</v>
      </c>
      <c r="D1313" s="50" t="s">
        <v>4392</v>
      </c>
      <c r="E1313" s="50">
        <v>28</v>
      </c>
      <c r="F1313" s="539">
        <v>11490</v>
      </c>
    </row>
    <row r="1314" spans="1:6">
      <c r="A1314" s="536" t="str">
        <f t="shared" si="42"/>
        <v>ARP028/2025</v>
      </c>
      <c r="B1314" s="537" t="str">
        <f t="shared" si="43"/>
        <v>028/2025</v>
      </c>
      <c r="C1314" s="50">
        <v>2025</v>
      </c>
      <c r="D1314" s="50" t="s">
        <v>4392</v>
      </c>
      <c r="E1314" s="50">
        <v>28</v>
      </c>
      <c r="F1314" s="539">
        <v>36415</v>
      </c>
    </row>
    <row r="1315" spans="1:6">
      <c r="A1315" s="536" t="str">
        <f t="shared" si="42"/>
        <v>ARP028/2025</v>
      </c>
      <c r="B1315" s="537" t="str">
        <f t="shared" si="43"/>
        <v>028/2025</v>
      </c>
      <c r="C1315" s="50">
        <v>2025</v>
      </c>
      <c r="D1315" s="50" t="s">
        <v>4392</v>
      </c>
      <c r="E1315" s="50">
        <v>28</v>
      </c>
      <c r="F1315" s="539">
        <v>191620</v>
      </c>
    </row>
    <row r="1316" spans="1:6">
      <c r="A1316" s="536" t="str">
        <f t="shared" si="42"/>
        <v>ARP022/2024</v>
      </c>
      <c r="B1316" s="537" t="str">
        <f t="shared" si="43"/>
        <v>022/2024</v>
      </c>
      <c r="C1316" s="50">
        <v>2025</v>
      </c>
      <c r="D1316" s="50" t="s">
        <v>4391</v>
      </c>
      <c r="E1316" s="50">
        <v>22</v>
      </c>
      <c r="F1316" s="539">
        <v>17600</v>
      </c>
    </row>
    <row r="1317" spans="1:6">
      <c r="A1317" s="536" t="str">
        <f t="shared" si="42"/>
        <v>ARP029/2024</v>
      </c>
      <c r="B1317" s="537" t="str">
        <f t="shared" si="43"/>
        <v>029/2024</v>
      </c>
      <c r="C1317" s="50">
        <v>2025</v>
      </c>
      <c r="D1317" s="50" t="s">
        <v>4391</v>
      </c>
      <c r="E1317" s="50">
        <v>29</v>
      </c>
      <c r="F1317" s="539">
        <v>3897.44</v>
      </c>
    </row>
    <row r="1318" spans="1:6">
      <c r="A1318" s="536" t="str">
        <f t="shared" si="42"/>
        <v>ARP029/2024</v>
      </c>
      <c r="B1318" s="537" t="str">
        <f t="shared" si="43"/>
        <v>029/2024</v>
      </c>
      <c r="C1318" s="50">
        <v>2025</v>
      </c>
      <c r="D1318" s="50" t="s">
        <v>4391</v>
      </c>
      <c r="E1318" s="50">
        <v>29</v>
      </c>
      <c r="F1318" s="539">
        <v>925.12</v>
      </c>
    </row>
    <row r="1319" spans="1:6">
      <c r="A1319" s="536" t="str">
        <f t="shared" si="42"/>
        <v>ARP029/2024</v>
      </c>
      <c r="B1319" s="537" t="str">
        <f t="shared" si="43"/>
        <v>029/2024</v>
      </c>
      <c r="C1319" s="50">
        <v>2025</v>
      </c>
      <c r="D1319" s="50" t="s">
        <v>4391</v>
      </c>
      <c r="E1319" s="50">
        <v>29</v>
      </c>
      <c r="F1319" s="539">
        <v>2110.2399999999998</v>
      </c>
    </row>
    <row r="1320" spans="1:6">
      <c r="A1320" s="536" t="str">
        <f t="shared" si="42"/>
        <v>ARP029/2024</v>
      </c>
      <c r="B1320" s="537" t="str">
        <f t="shared" si="43"/>
        <v>029/2024</v>
      </c>
      <c r="C1320" s="50">
        <v>2025</v>
      </c>
      <c r="D1320" s="50" t="s">
        <v>4391</v>
      </c>
      <c r="E1320" s="50">
        <v>29</v>
      </c>
      <c r="F1320" s="539">
        <v>779.49</v>
      </c>
    </row>
    <row r="1321" spans="1:6">
      <c r="A1321" s="536" t="str">
        <f t="shared" si="42"/>
        <v>ARP024/2025</v>
      </c>
      <c r="B1321" s="537" t="str">
        <f t="shared" si="43"/>
        <v>024/2025</v>
      </c>
      <c r="C1321" s="50">
        <v>2025</v>
      </c>
      <c r="D1321" s="50" t="s">
        <v>4392</v>
      </c>
      <c r="E1321" s="50">
        <v>24</v>
      </c>
      <c r="F1321" s="539">
        <v>17565.95</v>
      </c>
    </row>
    <row r="1322" spans="1:6">
      <c r="A1322" s="536" t="str">
        <f t="shared" si="42"/>
        <v>ARP024/2025</v>
      </c>
      <c r="B1322" s="537" t="str">
        <f t="shared" si="43"/>
        <v>024/2025</v>
      </c>
      <c r="C1322" s="50">
        <v>2025</v>
      </c>
      <c r="D1322" s="50" t="s">
        <v>4392</v>
      </c>
      <c r="E1322" s="50">
        <v>24</v>
      </c>
      <c r="F1322" s="539">
        <v>100108.96</v>
      </c>
    </row>
    <row r="1323" spans="1:6">
      <c r="A1323" s="536" t="str">
        <f t="shared" si="42"/>
        <v>ARP025/2025</v>
      </c>
      <c r="B1323" s="537" t="str">
        <f t="shared" si="43"/>
        <v>025/2025</v>
      </c>
      <c r="C1323" s="50">
        <v>2025</v>
      </c>
      <c r="D1323" s="50" t="s">
        <v>4392</v>
      </c>
      <c r="E1323" s="50">
        <v>25</v>
      </c>
      <c r="F1323" s="539">
        <v>7860.54</v>
      </c>
    </row>
    <row r="1324" spans="1:6">
      <c r="A1324" s="536" t="str">
        <f t="shared" si="42"/>
        <v>ARP082/2024</v>
      </c>
      <c r="B1324" s="537" t="str">
        <f t="shared" si="43"/>
        <v>082/2024</v>
      </c>
      <c r="C1324" s="50">
        <v>2025</v>
      </c>
      <c r="D1324" s="50" t="s">
        <v>4391</v>
      </c>
      <c r="E1324" s="50">
        <v>82</v>
      </c>
      <c r="F1324" s="539">
        <v>155</v>
      </c>
    </row>
    <row r="1325" spans="1:6">
      <c r="A1325" s="536" t="str">
        <f t="shared" si="42"/>
        <v>ARP082/2024</v>
      </c>
      <c r="B1325" s="537" t="str">
        <f t="shared" si="43"/>
        <v>082/2024</v>
      </c>
      <c r="C1325" s="50">
        <v>2025</v>
      </c>
      <c r="D1325" s="50" t="s">
        <v>4391</v>
      </c>
      <c r="E1325" s="50">
        <v>82</v>
      </c>
      <c r="F1325" s="539">
        <v>678</v>
      </c>
    </row>
    <row r="1326" spans="1:6">
      <c r="A1326" s="536" t="str">
        <f t="shared" si="42"/>
        <v>ARP029/2024</v>
      </c>
      <c r="B1326" s="537" t="str">
        <f t="shared" si="43"/>
        <v>029/2024</v>
      </c>
      <c r="C1326" s="50">
        <v>2025</v>
      </c>
      <c r="D1326" s="50" t="s">
        <v>4391</v>
      </c>
      <c r="E1326" s="50">
        <v>29</v>
      </c>
      <c r="F1326" s="539">
        <v>1306.73</v>
      </c>
    </row>
    <row r="1327" spans="1:6">
      <c r="A1327" s="536" t="str">
        <f t="shared" si="42"/>
        <v>ARP029/2024</v>
      </c>
      <c r="B1327" s="537" t="str">
        <f t="shared" si="43"/>
        <v>029/2024</v>
      </c>
      <c r="C1327" s="50">
        <v>2025</v>
      </c>
      <c r="D1327" s="50" t="s">
        <v>4391</v>
      </c>
      <c r="E1327" s="50">
        <v>29</v>
      </c>
      <c r="F1327" s="539">
        <v>12937.76</v>
      </c>
    </row>
    <row r="1328" spans="1:6">
      <c r="A1328" s="536" t="str">
        <f t="shared" si="42"/>
        <v>ARP082/2024</v>
      </c>
      <c r="B1328" s="537" t="str">
        <f t="shared" si="43"/>
        <v>082/2024</v>
      </c>
      <c r="C1328" s="50">
        <v>2025</v>
      </c>
      <c r="D1328" s="50" t="s">
        <v>4391</v>
      </c>
      <c r="E1328" s="50">
        <v>82</v>
      </c>
      <c r="F1328" s="539">
        <v>2622</v>
      </c>
    </row>
    <row r="1329" spans="1:6">
      <c r="A1329" s="536" t="str">
        <f t="shared" si="42"/>
        <v>ARP028/2024</v>
      </c>
      <c r="B1329" s="537" t="str">
        <f t="shared" si="43"/>
        <v>028/2024</v>
      </c>
      <c r="C1329" s="50">
        <v>2025</v>
      </c>
      <c r="D1329" s="50" t="s">
        <v>4391</v>
      </c>
      <c r="E1329" s="50">
        <v>28</v>
      </c>
      <c r="F1329" s="539">
        <v>3261.91</v>
      </c>
    </row>
    <row r="1330" spans="1:6">
      <c r="A1330" s="536" t="str">
        <f t="shared" si="42"/>
        <v>ARP028/2024</v>
      </c>
      <c r="B1330" s="537" t="str">
        <f t="shared" si="43"/>
        <v>028/2024</v>
      </c>
      <c r="C1330" s="50">
        <v>2025</v>
      </c>
      <c r="D1330" s="50" t="s">
        <v>4391</v>
      </c>
      <c r="E1330" s="50">
        <v>28</v>
      </c>
      <c r="F1330" s="539">
        <v>44609.04</v>
      </c>
    </row>
    <row r="1331" spans="1:6">
      <c r="A1331" s="536" t="str">
        <f t="shared" si="42"/>
        <v>ARP082/2024</v>
      </c>
      <c r="B1331" s="537" t="str">
        <f t="shared" si="43"/>
        <v>082/2024</v>
      </c>
      <c r="C1331" s="50">
        <v>2025</v>
      </c>
      <c r="D1331" s="50" t="s">
        <v>4391</v>
      </c>
      <c r="E1331" s="50">
        <v>82</v>
      </c>
      <c r="F1331" s="539">
        <v>2575.1999999999998</v>
      </c>
    </row>
    <row r="1332" spans="1:6">
      <c r="A1332" s="536" t="str">
        <f t="shared" ref="A1332:A1395" si="44">_xlfn.CONCAT("ARP",B1332)</f>
        <v>ARP029/2024</v>
      </c>
      <c r="B1332" s="537" t="str">
        <f t="shared" ref="B1332:B1395" si="45">_xlfn.CONCAT(TEXT(E1332,"000"),"/",D1332)</f>
        <v>029/2024</v>
      </c>
      <c r="C1332" s="50">
        <v>2025</v>
      </c>
      <c r="D1332" s="50" t="s">
        <v>4391</v>
      </c>
      <c r="E1332" s="50">
        <v>29</v>
      </c>
      <c r="F1332" s="539">
        <v>25470.74</v>
      </c>
    </row>
    <row r="1333" spans="1:6">
      <c r="A1333" s="536" t="str">
        <f t="shared" si="44"/>
        <v>ARP028/2024</v>
      </c>
      <c r="B1333" s="537" t="str">
        <f t="shared" si="45"/>
        <v>028/2024</v>
      </c>
      <c r="C1333" s="50">
        <v>2025</v>
      </c>
      <c r="D1333" s="50" t="s">
        <v>4391</v>
      </c>
      <c r="E1333" s="50">
        <v>28</v>
      </c>
      <c r="F1333" s="539">
        <v>4458.24</v>
      </c>
    </row>
    <row r="1334" spans="1:6">
      <c r="A1334" s="536" t="str">
        <f t="shared" si="44"/>
        <v>ARP028/2024</v>
      </c>
      <c r="B1334" s="537" t="str">
        <f t="shared" si="45"/>
        <v>028/2024</v>
      </c>
      <c r="C1334" s="50">
        <v>2025</v>
      </c>
      <c r="D1334" s="50" t="s">
        <v>4391</v>
      </c>
      <c r="E1334" s="50">
        <v>28</v>
      </c>
      <c r="F1334" s="539">
        <v>4852.18</v>
      </c>
    </row>
    <row r="1335" spans="1:6">
      <c r="A1335" s="536" t="str">
        <f t="shared" si="44"/>
        <v>ARP028/2024</v>
      </c>
      <c r="B1335" s="537" t="str">
        <f t="shared" si="45"/>
        <v>028/2024</v>
      </c>
      <c r="C1335" s="50">
        <v>2025</v>
      </c>
      <c r="D1335" s="50" t="s">
        <v>4391</v>
      </c>
      <c r="E1335" s="50">
        <v>28</v>
      </c>
      <c r="F1335" s="539">
        <v>7063.32</v>
      </c>
    </row>
    <row r="1336" spans="1:6">
      <c r="A1336" s="536" t="str">
        <f t="shared" si="44"/>
        <v>ARP028/2024</v>
      </c>
      <c r="B1336" s="537" t="str">
        <f t="shared" si="45"/>
        <v>028/2024</v>
      </c>
      <c r="C1336" s="50">
        <v>2025</v>
      </c>
      <c r="D1336" s="50" t="s">
        <v>4391</v>
      </c>
      <c r="E1336" s="50">
        <v>28</v>
      </c>
      <c r="F1336" s="539">
        <v>3910.67</v>
      </c>
    </row>
    <row r="1337" spans="1:6">
      <c r="A1337" s="536" t="str">
        <f t="shared" si="44"/>
        <v>ARP028/2024</v>
      </c>
      <c r="B1337" s="537" t="str">
        <f t="shared" si="45"/>
        <v>028/2024</v>
      </c>
      <c r="C1337" s="50">
        <v>2025</v>
      </c>
      <c r="D1337" s="50" t="s">
        <v>4391</v>
      </c>
      <c r="E1337" s="50">
        <v>28</v>
      </c>
      <c r="F1337" s="539">
        <v>3707.35</v>
      </c>
    </row>
    <row r="1338" spans="1:6">
      <c r="A1338" s="536" t="str">
        <f t="shared" si="44"/>
        <v>ARP029/2024</v>
      </c>
      <c r="B1338" s="537" t="str">
        <f t="shared" si="45"/>
        <v>029/2024</v>
      </c>
      <c r="C1338" s="50">
        <v>2025</v>
      </c>
      <c r="D1338" s="50" t="s">
        <v>4391</v>
      </c>
      <c r="E1338" s="50">
        <v>29</v>
      </c>
      <c r="F1338" s="539">
        <v>1226.4100000000001</v>
      </c>
    </row>
    <row r="1339" spans="1:6">
      <c r="A1339" s="536" t="str">
        <f t="shared" si="44"/>
        <v>ARP018/2024</v>
      </c>
      <c r="B1339" s="537" t="str">
        <f t="shared" si="45"/>
        <v>018/2024</v>
      </c>
      <c r="C1339" s="50">
        <v>2025</v>
      </c>
      <c r="D1339" s="50" t="s">
        <v>4391</v>
      </c>
      <c r="E1339" s="50">
        <v>18</v>
      </c>
      <c r="F1339" s="539">
        <v>150140</v>
      </c>
    </row>
    <row r="1340" spans="1:6">
      <c r="A1340" s="536" t="str">
        <f t="shared" si="44"/>
        <v>ARP018/2024</v>
      </c>
      <c r="B1340" s="537" t="str">
        <f t="shared" si="45"/>
        <v>018/2024</v>
      </c>
      <c r="C1340" s="50">
        <v>2025</v>
      </c>
      <c r="D1340" s="50" t="s">
        <v>4391</v>
      </c>
      <c r="E1340" s="50">
        <v>18</v>
      </c>
      <c r="F1340" s="539">
        <v>10510</v>
      </c>
    </row>
    <row r="1341" spans="1:6">
      <c r="A1341" s="536" t="str">
        <f t="shared" si="44"/>
        <v>ARP018/2024</v>
      </c>
      <c r="B1341" s="537" t="str">
        <f t="shared" si="45"/>
        <v>018/2024</v>
      </c>
      <c r="C1341" s="50">
        <v>2025</v>
      </c>
      <c r="D1341" s="50" t="s">
        <v>4391</v>
      </c>
      <c r="E1341" s="50">
        <v>18</v>
      </c>
      <c r="F1341" s="539">
        <v>29250</v>
      </c>
    </row>
    <row r="1342" spans="1:6">
      <c r="A1342" s="536" t="str">
        <f t="shared" si="44"/>
        <v>ARP082/2024</v>
      </c>
      <c r="B1342" s="537" t="str">
        <f t="shared" si="45"/>
        <v>082/2024</v>
      </c>
      <c r="C1342" s="50">
        <v>2025</v>
      </c>
      <c r="D1342" s="50" t="s">
        <v>4391</v>
      </c>
      <c r="E1342" s="50">
        <v>82</v>
      </c>
      <c r="F1342" s="539">
        <v>344.8</v>
      </c>
    </row>
    <row r="1343" spans="1:6">
      <c r="A1343" s="536" t="str">
        <f t="shared" si="44"/>
        <v>ARP082/2024</v>
      </c>
      <c r="B1343" s="537" t="str">
        <f t="shared" si="45"/>
        <v>082/2024</v>
      </c>
      <c r="C1343" s="50">
        <v>2025</v>
      </c>
      <c r="D1343" s="50" t="s">
        <v>4391</v>
      </c>
      <c r="E1343" s="50">
        <v>82</v>
      </c>
      <c r="F1343" s="539">
        <v>391.5</v>
      </c>
    </row>
    <row r="1344" spans="1:6">
      <c r="A1344" s="536" t="str">
        <f t="shared" si="44"/>
        <v>ARP082/2024</v>
      </c>
      <c r="B1344" s="537" t="str">
        <f t="shared" si="45"/>
        <v>082/2024</v>
      </c>
      <c r="C1344" s="50">
        <v>2025</v>
      </c>
      <c r="D1344" s="50" t="s">
        <v>4391</v>
      </c>
      <c r="E1344" s="50">
        <v>82</v>
      </c>
      <c r="F1344" s="539">
        <v>18.5</v>
      </c>
    </row>
    <row r="1345" spans="1:6">
      <c r="A1345" s="536" t="str">
        <f t="shared" si="44"/>
        <v>ARP082/2024</v>
      </c>
      <c r="B1345" s="537" t="str">
        <f t="shared" si="45"/>
        <v>082/2024</v>
      </c>
      <c r="C1345" s="50">
        <v>2025</v>
      </c>
      <c r="D1345" s="50" t="s">
        <v>4391</v>
      </c>
      <c r="E1345" s="50">
        <v>82</v>
      </c>
      <c r="F1345" s="539">
        <v>78.8</v>
      </c>
    </row>
    <row r="1346" spans="1:6">
      <c r="A1346" s="536" t="str">
        <f t="shared" si="44"/>
        <v>ARP025/2025</v>
      </c>
      <c r="B1346" s="537" t="str">
        <f t="shared" si="45"/>
        <v>025/2025</v>
      </c>
      <c r="C1346" s="50">
        <v>2025</v>
      </c>
      <c r="D1346" s="50" t="s">
        <v>4392</v>
      </c>
      <c r="E1346" s="50">
        <v>25</v>
      </c>
      <c r="F1346" s="539">
        <v>94326.48</v>
      </c>
    </row>
    <row r="1347" spans="1:6">
      <c r="A1347" s="536" t="str">
        <f t="shared" si="44"/>
        <v>ARP027/2025</v>
      </c>
      <c r="B1347" s="537" t="str">
        <f t="shared" si="45"/>
        <v>027/2025</v>
      </c>
      <c r="C1347" s="50">
        <v>2025</v>
      </c>
      <c r="D1347" s="50" t="s">
        <v>4392</v>
      </c>
      <c r="E1347" s="50">
        <v>27</v>
      </c>
      <c r="F1347" s="539">
        <v>163725.54</v>
      </c>
    </row>
    <row r="1348" spans="1:6">
      <c r="A1348" s="536" t="str">
        <f t="shared" si="44"/>
        <v>ARP027/2025</v>
      </c>
      <c r="B1348" s="537" t="str">
        <f t="shared" si="45"/>
        <v>027/2025</v>
      </c>
      <c r="C1348" s="50">
        <v>2025</v>
      </c>
      <c r="D1348" s="50" t="s">
        <v>4392</v>
      </c>
      <c r="E1348" s="50">
        <v>27</v>
      </c>
      <c r="F1348" s="539">
        <v>27287.59</v>
      </c>
    </row>
    <row r="1349" spans="1:6">
      <c r="A1349" s="536" t="str">
        <f t="shared" si="44"/>
        <v>ARP028/2024</v>
      </c>
      <c r="B1349" s="537" t="str">
        <f t="shared" si="45"/>
        <v>028/2024</v>
      </c>
      <c r="C1349" s="50">
        <v>2025</v>
      </c>
      <c r="D1349" s="50" t="s">
        <v>4391</v>
      </c>
      <c r="E1349" s="50">
        <v>28</v>
      </c>
      <c r="F1349" s="539">
        <v>3715.2</v>
      </c>
    </row>
    <row r="1350" spans="1:6">
      <c r="A1350" s="536" t="str">
        <f t="shared" si="44"/>
        <v>ARP022/2024</v>
      </c>
      <c r="B1350" s="537" t="str">
        <f t="shared" si="45"/>
        <v>022/2024</v>
      </c>
      <c r="C1350" s="50">
        <v>2025</v>
      </c>
      <c r="D1350" s="50" t="s">
        <v>4391</v>
      </c>
      <c r="E1350" s="50">
        <v>22</v>
      </c>
      <c r="F1350" s="539">
        <v>10315</v>
      </c>
    </row>
    <row r="1351" spans="1:6">
      <c r="A1351" s="536" t="str">
        <f t="shared" si="44"/>
        <v>ARP029/2024</v>
      </c>
      <c r="B1351" s="537" t="str">
        <f t="shared" si="45"/>
        <v>029/2024</v>
      </c>
      <c r="C1351" s="50">
        <v>2025</v>
      </c>
      <c r="D1351" s="50" t="s">
        <v>4391</v>
      </c>
      <c r="E1351" s="50">
        <v>29</v>
      </c>
      <c r="F1351" s="539">
        <v>5010.91</v>
      </c>
    </row>
    <row r="1352" spans="1:6">
      <c r="A1352" s="536" t="str">
        <f t="shared" si="44"/>
        <v>ARP026/2025</v>
      </c>
      <c r="B1352" s="537" t="str">
        <f t="shared" si="45"/>
        <v>026/2025</v>
      </c>
      <c r="C1352" s="50">
        <v>2025</v>
      </c>
      <c r="D1352" s="50" t="s">
        <v>4392</v>
      </c>
      <c r="E1352" s="50">
        <v>26</v>
      </c>
      <c r="F1352" s="539">
        <v>20903.080000000002</v>
      </c>
    </row>
    <row r="1353" spans="1:6">
      <c r="A1353" s="536" t="str">
        <f t="shared" si="44"/>
        <v>ARP026/2025</v>
      </c>
      <c r="B1353" s="537" t="str">
        <f t="shared" si="45"/>
        <v>026/2025</v>
      </c>
      <c r="C1353" s="50">
        <v>2025</v>
      </c>
      <c r="D1353" s="50" t="s">
        <v>4392</v>
      </c>
      <c r="E1353" s="50">
        <v>26</v>
      </c>
      <c r="F1353" s="539">
        <v>10451.540000000001</v>
      </c>
    </row>
    <row r="1354" spans="1:6">
      <c r="A1354" s="536" t="str">
        <f t="shared" si="44"/>
        <v>ARP022/2025</v>
      </c>
      <c r="B1354" s="537" t="str">
        <f t="shared" si="45"/>
        <v>022/2025</v>
      </c>
      <c r="C1354" s="50">
        <v>2025</v>
      </c>
      <c r="D1354" s="50" t="s">
        <v>4392</v>
      </c>
      <c r="E1354" s="50">
        <v>22</v>
      </c>
      <c r="F1354" s="539">
        <v>579212.39</v>
      </c>
    </row>
    <row r="1355" spans="1:6">
      <c r="A1355" s="536" t="str">
        <f t="shared" si="44"/>
        <v>ARP022/2025</v>
      </c>
      <c r="B1355" s="537" t="str">
        <f t="shared" si="45"/>
        <v>022/2025</v>
      </c>
      <c r="C1355" s="50">
        <v>2025</v>
      </c>
      <c r="D1355" s="50" t="s">
        <v>4392</v>
      </c>
      <c r="E1355" s="50">
        <v>22</v>
      </c>
      <c r="F1355" s="539">
        <v>117861.42</v>
      </c>
    </row>
    <row r="1356" spans="1:6">
      <c r="A1356" s="536" t="str">
        <f t="shared" si="44"/>
        <v>ARP023/2025</v>
      </c>
      <c r="B1356" s="537" t="str">
        <f t="shared" si="45"/>
        <v>023/2025</v>
      </c>
      <c r="C1356" s="50">
        <v>2025</v>
      </c>
      <c r="D1356" s="50" t="s">
        <v>4392</v>
      </c>
      <c r="E1356" s="50">
        <v>23</v>
      </c>
      <c r="F1356" s="539">
        <v>120126.72</v>
      </c>
    </row>
    <row r="1357" spans="1:6">
      <c r="A1357" s="536" t="str">
        <f t="shared" si="44"/>
        <v>ARP023/2025</v>
      </c>
      <c r="B1357" s="537" t="str">
        <f t="shared" si="45"/>
        <v>023/2025</v>
      </c>
      <c r="C1357" s="50">
        <v>2025</v>
      </c>
      <c r="D1357" s="50" t="s">
        <v>4392</v>
      </c>
      <c r="E1357" s="50">
        <v>23</v>
      </c>
      <c r="F1357" s="539">
        <v>10010.56</v>
      </c>
    </row>
    <row r="1358" spans="1:6">
      <c r="A1358" s="536" t="str">
        <f t="shared" si="44"/>
        <v>ARP023/2025</v>
      </c>
      <c r="B1358" s="537" t="str">
        <f t="shared" si="45"/>
        <v>023/2025</v>
      </c>
      <c r="C1358" s="50">
        <v>2025</v>
      </c>
      <c r="D1358" s="50" t="s">
        <v>4392</v>
      </c>
      <c r="E1358" s="50">
        <v>23</v>
      </c>
      <c r="F1358" s="539">
        <v>20021.12</v>
      </c>
    </row>
    <row r="1359" spans="1:6">
      <c r="A1359" s="536" t="str">
        <f t="shared" si="44"/>
        <v>ARP028/2024</v>
      </c>
      <c r="B1359" s="537" t="str">
        <f t="shared" si="45"/>
        <v>028/2024</v>
      </c>
      <c r="C1359" s="50">
        <v>2025</v>
      </c>
      <c r="D1359" s="50" t="s">
        <v>4391</v>
      </c>
      <c r="E1359" s="50">
        <v>28</v>
      </c>
      <c r="F1359" s="539">
        <v>50838.31</v>
      </c>
    </row>
    <row r="1360" spans="1:6">
      <c r="A1360" s="536" t="str">
        <f t="shared" si="44"/>
        <v>ARP065/2024</v>
      </c>
      <c r="B1360" s="537" t="str">
        <f t="shared" si="45"/>
        <v>065/2024</v>
      </c>
      <c r="C1360" s="50">
        <v>2025</v>
      </c>
      <c r="D1360" s="50" t="s">
        <v>4391</v>
      </c>
      <c r="E1360" s="50">
        <v>65</v>
      </c>
      <c r="F1360" s="539">
        <v>596476.88</v>
      </c>
    </row>
    <row r="1361" spans="1:6">
      <c r="A1361" s="536" t="str">
        <f t="shared" si="44"/>
        <v>ARP065/2024</v>
      </c>
      <c r="B1361" s="537" t="str">
        <f t="shared" si="45"/>
        <v>065/2024</v>
      </c>
      <c r="C1361" s="50">
        <v>2025</v>
      </c>
      <c r="D1361" s="50" t="s">
        <v>4391</v>
      </c>
      <c r="E1361" s="50">
        <v>65</v>
      </c>
      <c r="F1361" s="539">
        <v>206604</v>
      </c>
    </row>
    <row r="1362" spans="1:6">
      <c r="A1362" s="536" t="str">
        <f t="shared" si="44"/>
        <v>ARP065/2024</v>
      </c>
      <c r="B1362" s="537" t="str">
        <f t="shared" si="45"/>
        <v>065/2024</v>
      </c>
      <c r="C1362" s="50">
        <v>2025</v>
      </c>
      <c r="D1362" s="50" t="s">
        <v>4391</v>
      </c>
      <c r="E1362" s="50">
        <v>65</v>
      </c>
      <c r="F1362" s="539">
        <v>1405800.47</v>
      </c>
    </row>
    <row r="1363" spans="1:6">
      <c r="A1363" s="536" t="str">
        <f t="shared" si="44"/>
        <v>ARP028/2024</v>
      </c>
      <c r="B1363" s="537" t="str">
        <f t="shared" si="45"/>
        <v>028/2024</v>
      </c>
      <c r="C1363" s="50">
        <v>2025</v>
      </c>
      <c r="D1363" s="50" t="s">
        <v>4391</v>
      </c>
      <c r="E1363" s="50">
        <v>28</v>
      </c>
      <c r="F1363" s="539">
        <v>0</v>
      </c>
    </row>
    <row r="1364" spans="1:6">
      <c r="A1364" s="536" t="str">
        <f t="shared" si="44"/>
        <v>ARP028/2024</v>
      </c>
      <c r="B1364" s="537" t="str">
        <f t="shared" si="45"/>
        <v>028/2024</v>
      </c>
      <c r="C1364" s="50">
        <v>2025</v>
      </c>
      <c r="D1364" s="50" t="s">
        <v>4391</v>
      </c>
      <c r="E1364" s="50">
        <v>28</v>
      </c>
      <c r="F1364" s="539">
        <v>14455.73</v>
      </c>
    </row>
    <row r="1365" spans="1:6">
      <c r="A1365" s="536" t="str">
        <f t="shared" si="44"/>
        <v>ARP029/2024</v>
      </c>
      <c r="B1365" s="537" t="str">
        <f t="shared" si="45"/>
        <v>029/2024</v>
      </c>
      <c r="C1365" s="50">
        <v>2025</v>
      </c>
      <c r="D1365" s="50" t="s">
        <v>4391</v>
      </c>
      <c r="E1365" s="50">
        <v>29</v>
      </c>
      <c r="F1365" s="539">
        <v>47202.07</v>
      </c>
    </row>
    <row r="1366" spans="1:6">
      <c r="A1366" s="536" t="str">
        <f t="shared" si="44"/>
        <v>ARP028/2024</v>
      </c>
      <c r="B1366" s="537" t="str">
        <f t="shared" si="45"/>
        <v>028/2024</v>
      </c>
      <c r="C1366" s="50">
        <v>2025</v>
      </c>
      <c r="D1366" s="50" t="s">
        <v>4391</v>
      </c>
      <c r="E1366" s="50">
        <v>28</v>
      </c>
      <c r="F1366" s="539">
        <v>1643.11</v>
      </c>
    </row>
    <row r="1367" spans="1:6">
      <c r="A1367" s="536" t="str">
        <f t="shared" si="44"/>
        <v>ARP029/2024</v>
      </c>
      <c r="B1367" s="537" t="str">
        <f t="shared" si="45"/>
        <v>029/2024</v>
      </c>
      <c r="C1367" s="50">
        <v>2025</v>
      </c>
      <c r="D1367" s="50" t="s">
        <v>4391</v>
      </c>
      <c r="E1367" s="50">
        <v>29</v>
      </c>
      <c r="F1367" s="539">
        <v>0</v>
      </c>
    </row>
    <row r="1368" spans="1:6">
      <c r="A1368" s="536" t="str">
        <f t="shared" si="44"/>
        <v>ARP028/2024</v>
      </c>
      <c r="B1368" s="537" t="str">
        <f t="shared" si="45"/>
        <v>028/2024</v>
      </c>
      <c r="C1368" s="50">
        <v>2025</v>
      </c>
      <c r="D1368" s="50" t="s">
        <v>4391</v>
      </c>
      <c r="E1368" s="50">
        <v>28</v>
      </c>
      <c r="F1368" s="539">
        <v>21518.49</v>
      </c>
    </row>
    <row r="1369" spans="1:6">
      <c r="A1369" s="536" t="str">
        <f t="shared" si="44"/>
        <v>ARP077/2024</v>
      </c>
      <c r="B1369" s="537" t="str">
        <f t="shared" si="45"/>
        <v>077/2024</v>
      </c>
      <c r="C1369" s="50">
        <v>2025</v>
      </c>
      <c r="D1369" s="50" t="s">
        <v>4391</v>
      </c>
      <c r="E1369" s="50">
        <v>77</v>
      </c>
      <c r="F1369" s="539">
        <v>7362.5</v>
      </c>
    </row>
    <row r="1370" spans="1:6">
      <c r="A1370" s="536" t="str">
        <f t="shared" si="44"/>
        <v>ARP077/2024</v>
      </c>
      <c r="B1370" s="537" t="str">
        <f t="shared" si="45"/>
        <v>077/2024</v>
      </c>
      <c r="C1370" s="50">
        <v>2025</v>
      </c>
      <c r="D1370" s="50" t="s">
        <v>4391</v>
      </c>
      <c r="E1370" s="50">
        <v>77</v>
      </c>
      <c r="F1370" s="539">
        <v>1192.25</v>
      </c>
    </row>
    <row r="1371" spans="1:6">
      <c r="A1371" s="536" t="str">
        <f t="shared" si="44"/>
        <v>ARP028/2024</v>
      </c>
      <c r="B1371" s="537" t="str">
        <f t="shared" si="45"/>
        <v>028/2024</v>
      </c>
      <c r="C1371" s="50">
        <v>2025</v>
      </c>
      <c r="D1371" s="50" t="s">
        <v>4391</v>
      </c>
      <c r="E1371" s="50">
        <v>28</v>
      </c>
      <c r="F1371" s="539">
        <v>2643.78</v>
      </c>
    </row>
    <row r="1372" spans="1:6">
      <c r="A1372" s="536" t="str">
        <f t="shared" si="44"/>
        <v>ARP028/2024</v>
      </c>
      <c r="B1372" s="537" t="str">
        <f t="shared" si="45"/>
        <v>028/2024</v>
      </c>
      <c r="C1372" s="50">
        <v>2025</v>
      </c>
      <c r="D1372" s="50" t="s">
        <v>4391</v>
      </c>
      <c r="E1372" s="50">
        <v>28</v>
      </c>
      <c r="F1372" s="539">
        <v>3470.4</v>
      </c>
    </row>
    <row r="1373" spans="1:6">
      <c r="A1373" s="536" t="str">
        <f t="shared" si="44"/>
        <v>ARP029/2024</v>
      </c>
      <c r="B1373" s="537" t="str">
        <f t="shared" si="45"/>
        <v>029/2024</v>
      </c>
      <c r="C1373" s="50">
        <v>2025</v>
      </c>
      <c r="D1373" s="50" t="s">
        <v>4391</v>
      </c>
      <c r="E1373" s="50">
        <v>29</v>
      </c>
      <c r="F1373" s="539">
        <v>0</v>
      </c>
    </row>
    <row r="1374" spans="1:6">
      <c r="A1374" s="536" t="str">
        <f t="shared" si="44"/>
        <v>ARP028/2024</v>
      </c>
      <c r="B1374" s="537" t="str">
        <f t="shared" si="45"/>
        <v>028/2024</v>
      </c>
      <c r="C1374" s="50">
        <v>2025</v>
      </c>
      <c r="D1374" s="50" t="s">
        <v>4391</v>
      </c>
      <c r="E1374" s="50">
        <v>28</v>
      </c>
      <c r="F1374" s="539">
        <v>13374.72</v>
      </c>
    </row>
    <row r="1375" spans="1:6">
      <c r="A1375" s="536" t="str">
        <f t="shared" si="44"/>
        <v>ARP070/2024</v>
      </c>
      <c r="B1375" s="537" t="str">
        <f t="shared" si="45"/>
        <v>070/2024</v>
      </c>
      <c r="C1375" s="50">
        <v>2025</v>
      </c>
      <c r="D1375" s="50" t="s">
        <v>4391</v>
      </c>
      <c r="E1375" s="50">
        <v>70</v>
      </c>
      <c r="F1375" s="539">
        <v>77374</v>
      </c>
    </row>
    <row r="1376" spans="1:6">
      <c r="A1376" s="536" t="str">
        <f t="shared" si="44"/>
        <v>ARP074/2024</v>
      </c>
      <c r="B1376" s="537" t="str">
        <f t="shared" si="45"/>
        <v>074/2024</v>
      </c>
      <c r="C1376" s="50">
        <v>2025</v>
      </c>
      <c r="D1376" s="50" t="s">
        <v>4391</v>
      </c>
      <c r="E1376" s="50">
        <v>74</v>
      </c>
      <c r="F1376" s="539">
        <v>107060</v>
      </c>
    </row>
    <row r="1377" spans="1:6">
      <c r="A1377" s="536" t="str">
        <f t="shared" si="44"/>
        <v>ARP028/2024</v>
      </c>
      <c r="B1377" s="537" t="str">
        <f t="shared" si="45"/>
        <v>028/2024</v>
      </c>
      <c r="C1377" s="50">
        <v>2025</v>
      </c>
      <c r="D1377" s="50" t="s">
        <v>4391</v>
      </c>
      <c r="E1377" s="50">
        <v>28</v>
      </c>
      <c r="F1377" s="539">
        <v>4126.67</v>
      </c>
    </row>
    <row r="1378" spans="1:6">
      <c r="A1378" s="536" t="str">
        <f t="shared" si="44"/>
        <v>ARP029/2024</v>
      </c>
      <c r="B1378" s="537" t="str">
        <f t="shared" si="45"/>
        <v>029/2024</v>
      </c>
      <c r="C1378" s="50">
        <v>2025</v>
      </c>
      <c r="D1378" s="50" t="s">
        <v>4391</v>
      </c>
      <c r="E1378" s="50">
        <v>29</v>
      </c>
      <c r="F1378" s="539">
        <v>6235.9</v>
      </c>
    </row>
    <row r="1379" spans="1:6">
      <c r="A1379" s="536" t="str">
        <f t="shared" si="44"/>
        <v>ARP080/2024</v>
      </c>
      <c r="B1379" s="537" t="str">
        <f t="shared" si="45"/>
        <v>080/2024</v>
      </c>
      <c r="C1379" s="50">
        <v>2025</v>
      </c>
      <c r="D1379" s="50" t="s">
        <v>4391</v>
      </c>
      <c r="E1379" s="50">
        <v>80</v>
      </c>
      <c r="F1379" s="539">
        <v>14049</v>
      </c>
    </row>
    <row r="1380" spans="1:6">
      <c r="A1380" s="536" t="str">
        <f t="shared" si="44"/>
        <v>ARP080/2024</v>
      </c>
      <c r="B1380" s="537" t="str">
        <f t="shared" si="45"/>
        <v>080/2024</v>
      </c>
      <c r="C1380" s="50">
        <v>2025</v>
      </c>
      <c r="D1380" s="50" t="s">
        <v>4391</v>
      </c>
      <c r="E1380" s="50">
        <v>80</v>
      </c>
      <c r="F1380" s="539">
        <v>0</v>
      </c>
    </row>
    <row r="1381" spans="1:6">
      <c r="A1381" s="536" t="str">
        <f t="shared" si="44"/>
        <v>ARP029/2024</v>
      </c>
      <c r="B1381" s="537" t="str">
        <f t="shared" si="45"/>
        <v>029/2024</v>
      </c>
      <c r="C1381" s="50">
        <v>2025</v>
      </c>
      <c r="D1381" s="50" t="s">
        <v>4391</v>
      </c>
      <c r="E1381" s="50">
        <v>29</v>
      </c>
      <c r="F1381" s="539">
        <v>1288.77</v>
      </c>
    </row>
    <row r="1382" spans="1:6">
      <c r="A1382" s="536" t="str">
        <f t="shared" si="44"/>
        <v>ARP029/2024</v>
      </c>
      <c r="B1382" s="537" t="str">
        <f t="shared" si="45"/>
        <v>029/2024</v>
      </c>
      <c r="C1382" s="50">
        <v>2025</v>
      </c>
      <c r="D1382" s="50" t="s">
        <v>4391</v>
      </c>
      <c r="E1382" s="50">
        <v>29</v>
      </c>
      <c r="F1382" s="539">
        <v>0</v>
      </c>
    </row>
    <row r="1383" spans="1:6">
      <c r="A1383" s="536" t="str">
        <f t="shared" si="44"/>
        <v>ARP028/2024</v>
      </c>
      <c r="B1383" s="537" t="str">
        <f t="shared" si="45"/>
        <v>028/2024</v>
      </c>
      <c r="C1383" s="50">
        <v>2025</v>
      </c>
      <c r="D1383" s="50" t="s">
        <v>4391</v>
      </c>
      <c r="E1383" s="50">
        <v>28</v>
      </c>
      <c r="F1383" s="539">
        <v>6661.45</v>
      </c>
    </row>
    <row r="1384" spans="1:6">
      <c r="A1384" s="536" t="str">
        <f t="shared" si="44"/>
        <v>ARP028/2024</v>
      </c>
      <c r="B1384" s="537" t="str">
        <f t="shared" si="45"/>
        <v>028/2024</v>
      </c>
      <c r="C1384" s="50">
        <v>2025</v>
      </c>
      <c r="D1384" s="50" t="s">
        <v>4391</v>
      </c>
      <c r="E1384" s="50">
        <v>28</v>
      </c>
      <c r="F1384" s="539">
        <v>4869.59</v>
      </c>
    </row>
    <row r="1385" spans="1:6">
      <c r="A1385" s="536" t="str">
        <f t="shared" si="44"/>
        <v>ARP034/2024</v>
      </c>
      <c r="B1385" s="537" t="str">
        <f t="shared" si="45"/>
        <v>034/2024</v>
      </c>
      <c r="C1385" s="50">
        <v>2025</v>
      </c>
      <c r="D1385" s="50" t="s">
        <v>4391</v>
      </c>
      <c r="E1385" s="50">
        <v>34</v>
      </c>
      <c r="F1385" s="539">
        <v>9307</v>
      </c>
    </row>
    <row r="1386" spans="1:6">
      <c r="A1386" s="536" t="str">
        <f t="shared" si="44"/>
        <v>ARP029/2024</v>
      </c>
      <c r="B1386" s="537" t="str">
        <f t="shared" si="45"/>
        <v>029/2024</v>
      </c>
      <c r="C1386" s="50">
        <v>2025</v>
      </c>
      <c r="D1386" s="50" t="s">
        <v>4391</v>
      </c>
      <c r="E1386" s="50">
        <v>29</v>
      </c>
      <c r="F1386" s="539">
        <v>1844.61</v>
      </c>
    </row>
    <row r="1387" spans="1:6">
      <c r="A1387" s="536" t="str">
        <f t="shared" si="44"/>
        <v>ARP029/2024</v>
      </c>
      <c r="B1387" s="537" t="str">
        <f t="shared" si="45"/>
        <v>029/2024</v>
      </c>
      <c r="C1387" s="50">
        <v>2025</v>
      </c>
      <c r="D1387" s="50" t="s">
        <v>4391</v>
      </c>
      <c r="E1387" s="50">
        <v>29</v>
      </c>
      <c r="F1387" s="539">
        <v>2735.63</v>
      </c>
    </row>
    <row r="1388" spans="1:6">
      <c r="A1388" s="536" t="str">
        <f t="shared" si="44"/>
        <v>ARP029/2024</v>
      </c>
      <c r="B1388" s="537" t="str">
        <f t="shared" si="45"/>
        <v>029/2024</v>
      </c>
      <c r="C1388" s="50">
        <v>2025</v>
      </c>
      <c r="D1388" s="50" t="s">
        <v>4391</v>
      </c>
      <c r="E1388" s="50">
        <v>29</v>
      </c>
      <c r="F1388" s="539">
        <v>1107.51</v>
      </c>
    </row>
    <row r="1389" spans="1:6">
      <c r="A1389" s="536" t="str">
        <f t="shared" si="44"/>
        <v>ARP028/2024</v>
      </c>
      <c r="B1389" s="537" t="str">
        <f t="shared" si="45"/>
        <v>028/2024</v>
      </c>
      <c r="C1389" s="50">
        <v>2025</v>
      </c>
      <c r="D1389" s="50" t="s">
        <v>4391</v>
      </c>
      <c r="E1389" s="50">
        <v>28</v>
      </c>
      <c r="F1389" s="539">
        <v>59162.5</v>
      </c>
    </row>
    <row r="1390" spans="1:6">
      <c r="A1390" s="536" t="str">
        <f t="shared" si="44"/>
        <v>ARP029/2024</v>
      </c>
      <c r="B1390" s="537" t="str">
        <f t="shared" si="45"/>
        <v>029/2024</v>
      </c>
      <c r="C1390" s="50">
        <v>2025</v>
      </c>
      <c r="D1390" s="50" t="s">
        <v>4391</v>
      </c>
      <c r="E1390" s="50">
        <v>29</v>
      </c>
      <c r="F1390" s="539">
        <v>10129.030000000001</v>
      </c>
    </row>
    <row r="1391" spans="1:6">
      <c r="A1391" s="536" t="str">
        <f t="shared" si="44"/>
        <v>ARP028/2024</v>
      </c>
      <c r="B1391" s="537" t="str">
        <f t="shared" si="45"/>
        <v>028/2024</v>
      </c>
      <c r="C1391" s="50">
        <v>2025</v>
      </c>
      <c r="D1391" s="50" t="s">
        <v>4391</v>
      </c>
      <c r="E1391" s="50">
        <v>28</v>
      </c>
      <c r="F1391" s="539">
        <v>20995.17</v>
      </c>
    </row>
    <row r="1392" spans="1:6">
      <c r="A1392" s="536" t="str">
        <f t="shared" si="44"/>
        <v>ARP029/2024</v>
      </c>
      <c r="B1392" s="537" t="str">
        <f t="shared" si="45"/>
        <v>029/2024</v>
      </c>
      <c r="C1392" s="50">
        <v>2025</v>
      </c>
      <c r="D1392" s="50" t="s">
        <v>4391</v>
      </c>
      <c r="E1392" s="50">
        <v>29</v>
      </c>
      <c r="F1392" s="539">
        <v>0</v>
      </c>
    </row>
    <row r="1393" spans="1:6">
      <c r="A1393" s="536" t="str">
        <f t="shared" si="44"/>
        <v>ARP028/2024</v>
      </c>
      <c r="B1393" s="537" t="str">
        <f t="shared" si="45"/>
        <v>028/2024</v>
      </c>
      <c r="C1393" s="50">
        <v>2025</v>
      </c>
      <c r="D1393" s="50" t="s">
        <v>4391</v>
      </c>
      <c r="E1393" s="50">
        <v>28</v>
      </c>
      <c r="F1393" s="539">
        <v>10553.54</v>
      </c>
    </row>
    <row r="1394" spans="1:6">
      <c r="A1394" s="536" t="str">
        <f t="shared" si="44"/>
        <v>ARP082/2024</v>
      </c>
      <c r="B1394" s="537" t="str">
        <f t="shared" si="45"/>
        <v>082/2024</v>
      </c>
      <c r="C1394" s="50">
        <v>2025</v>
      </c>
      <c r="D1394" s="50" t="s">
        <v>4391</v>
      </c>
      <c r="E1394" s="50">
        <v>82</v>
      </c>
      <c r="F1394" s="539">
        <v>1035.1500000000001</v>
      </c>
    </row>
    <row r="1395" spans="1:6">
      <c r="A1395" s="536" t="str">
        <f t="shared" si="44"/>
        <v>ARP028/2024</v>
      </c>
      <c r="B1395" s="537" t="str">
        <f t="shared" si="45"/>
        <v>028/2024</v>
      </c>
      <c r="C1395" s="50">
        <v>2025</v>
      </c>
      <c r="D1395" s="50" t="s">
        <v>4391</v>
      </c>
      <c r="E1395" s="50">
        <v>28</v>
      </c>
      <c r="F1395" s="539">
        <v>29214.27</v>
      </c>
    </row>
    <row r="1396" spans="1:6">
      <c r="A1396" s="536" t="str">
        <f t="shared" ref="A1396:A1428" si="46">_xlfn.CONCAT("ARP",B1396)</f>
        <v>ARP028/2024</v>
      </c>
      <c r="B1396" s="537" t="str">
        <f t="shared" ref="B1396:B1428" si="47">_xlfn.CONCAT(TEXT(E1396,"000"),"/",D1396)</f>
        <v>028/2024</v>
      </c>
      <c r="C1396" s="50">
        <v>2025</v>
      </c>
      <c r="D1396" s="50" t="s">
        <v>4391</v>
      </c>
      <c r="E1396" s="50">
        <v>28</v>
      </c>
      <c r="F1396" s="539">
        <v>5281.13</v>
      </c>
    </row>
    <row r="1397" spans="1:6">
      <c r="A1397" s="536" t="str">
        <f t="shared" si="46"/>
        <v>ARP029/2024</v>
      </c>
      <c r="B1397" s="537" t="str">
        <f t="shared" si="47"/>
        <v>029/2024</v>
      </c>
      <c r="C1397" s="50">
        <v>2025</v>
      </c>
      <c r="D1397" s="50" t="s">
        <v>4391</v>
      </c>
      <c r="E1397" s="50">
        <v>29</v>
      </c>
      <c r="F1397" s="539">
        <v>4428.6000000000004</v>
      </c>
    </row>
    <row r="1398" spans="1:6">
      <c r="A1398" s="536" t="str">
        <f t="shared" si="46"/>
        <v>ARP029/2024</v>
      </c>
      <c r="B1398" s="537" t="str">
        <f t="shared" si="47"/>
        <v>029/2024</v>
      </c>
      <c r="C1398" s="50">
        <v>2025</v>
      </c>
      <c r="D1398" s="50" t="s">
        <v>4391</v>
      </c>
      <c r="E1398" s="50">
        <v>29</v>
      </c>
      <c r="F1398" s="539">
        <v>3117.95</v>
      </c>
    </row>
    <row r="1399" spans="1:6">
      <c r="A1399" s="536" t="str">
        <f t="shared" si="46"/>
        <v>ARP029/2024</v>
      </c>
      <c r="B1399" s="537" t="str">
        <f t="shared" si="47"/>
        <v>029/2024</v>
      </c>
      <c r="C1399" s="50">
        <v>2025</v>
      </c>
      <c r="D1399" s="50" t="s">
        <v>4391</v>
      </c>
      <c r="E1399" s="50">
        <v>29</v>
      </c>
      <c r="F1399" s="539">
        <v>19889.66</v>
      </c>
    </row>
    <row r="1400" spans="1:6">
      <c r="A1400" s="536" t="str">
        <f t="shared" si="46"/>
        <v>ARP028/2024</v>
      </c>
      <c r="B1400" s="537" t="str">
        <f t="shared" si="47"/>
        <v>028/2024</v>
      </c>
      <c r="C1400" s="50">
        <v>2025</v>
      </c>
      <c r="D1400" s="50" t="s">
        <v>4391</v>
      </c>
      <c r="E1400" s="50">
        <v>28</v>
      </c>
      <c r="F1400" s="539">
        <v>5135.45</v>
      </c>
    </row>
    <row r="1401" spans="1:6">
      <c r="A1401" s="536" t="str">
        <f t="shared" si="46"/>
        <v>ARP029/2024</v>
      </c>
      <c r="B1401" s="537" t="str">
        <f t="shared" si="47"/>
        <v>029/2024</v>
      </c>
      <c r="C1401" s="50">
        <v>2025</v>
      </c>
      <c r="D1401" s="50" t="s">
        <v>4391</v>
      </c>
      <c r="E1401" s="50">
        <v>29</v>
      </c>
      <c r="F1401" s="539">
        <v>21849.33</v>
      </c>
    </row>
    <row r="1402" spans="1:6">
      <c r="A1402" s="536" t="str">
        <f t="shared" si="46"/>
        <v>ARP028/2024</v>
      </c>
      <c r="B1402" s="537" t="str">
        <f t="shared" si="47"/>
        <v>028/2024</v>
      </c>
      <c r="C1402" s="50">
        <v>2025</v>
      </c>
      <c r="D1402" s="50" t="s">
        <v>4391</v>
      </c>
      <c r="E1402" s="50">
        <v>28</v>
      </c>
      <c r="F1402" s="539">
        <v>3278.87</v>
      </c>
    </row>
    <row r="1403" spans="1:6">
      <c r="A1403" s="536" t="str">
        <f t="shared" si="46"/>
        <v>ARP028/2024</v>
      </c>
      <c r="B1403" s="537" t="str">
        <f t="shared" si="47"/>
        <v>028/2024</v>
      </c>
      <c r="C1403" s="50">
        <v>2025</v>
      </c>
      <c r="D1403" s="50" t="s">
        <v>4391</v>
      </c>
      <c r="E1403" s="50">
        <v>28</v>
      </c>
      <c r="F1403" s="539">
        <v>10000.36</v>
      </c>
    </row>
    <row r="1404" spans="1:6">
      <c r="A1404" s="536" t="str">
        <f t="shared" si="46"/>
        <v>ARP073/2024</v>
      </c>
      <c r="B1404" s="537" t="str">
        <f t="shared" si="47"/>
        <v>073/2024</v>
      </c>
      <c r="C1404" s="50">
        <v>2025</v>
      </c>
      <c r="D1404" s="50" t="s">
        <v>4391</v>
      </c>
      <c r="E1404" s="50">
        <v>73</v>
      </c>
      <c r="F1404" s="539">
        <v>0</v>
      </c>
    </row>
    <row r="1405" spans="1:6">
      <c r="A1405" s="536" t="str">
        <f t="shared" si="46"/>
        <v>ARP028/2024</v>
      </c>
      <c r="B1405" s="537" t="str">
        <f t="shared" si="47"/>
        <v>028/2024</v>
      </c>
      <c r="C1405" s="50">
        <v>2025</v>
      </c>
      <c r="D1405" s="50" t="s">
        <v>4391</v>
      </c>
      <c r="E1405" s="50">
        <v>28</v>
      </c>
      <c r="F1405" s="539">
        <v>6531.8</v>
      </c>
    </row>
    <row r="1406" spans="1:6">
      <c r="A1406" s="536" t="str">
        <f t="shared" si="46"/>
        <v>ARP028/2024</v>
      </c>
      <c r="B1406" s="537" t="str">
        <f t="shared" si="47"/>
        <v>028/2024</v>
      </c>
      <c r="C1406" s="50">
        <v>2025</v>
      </c>
      <c r="D1406" s="50" t="s">
        <v>4391</v>
      </c>
      <c r="E1406" s="50">
        <v>28</v>
      </c>
      <c r="F1406" s="539">
        <v>6217.16</v>
      </c>
    </row>
    <row r="1407" spans="1:6">
      <c r="A1407" s="536" t="str">
        <f t="shared" si="46"/>
        <v>ARP067/2024</v>
      </c>
      <c r="B1407" s="537" t="str">
        <f t="shared" si="47"/>
        <v>067/2024</v>
      </c>
      <c r="C1407" s="50">
        <v>2025</v>
      </c>
      <c r="D1407" s="50" t="s">
        <v>4391</v>
      </c>
      <c r="E1407" s="50">
        <v>67</v>
      </c>
      <c r="F1407" s="539">
        <v>4760</v>
      </c>
    </row>
    <row r="1408" spans="1:6">
      <c r="A1408" s="536" t="str">
        <f t="shared" si="46"/>
        <v>ARP067/2024</v>
      </c>
      <c r="B1408" s="537" t="str">
        <f t="shared" si="47"/>
        <v>067/2024</v>
      </c>
      <c r="C1408" s="50">
        <v>2025</v>
      </c>
      <c r="D1408" s="50" t="s">
        <v>4391</v>
      </c>
      <c r="E1408" s="50">
        <v>67</v>
      </c>
      <c r="F1408" s="539">
        <v>2040</v>
      </c>
    </row>
    <row r="1409" spans="1:6">
      <c r="A1409" s="536" t="str">
        <f t="shared" si="46"/>
        <v>ARP028/2024</v>
      </c>
      <c r="B1409" s="537" t="str">
        <f t="shared" si="47"/>
        <v>028/2024</v>
      </c>
      <c r="C1409" s="50">
        <v>2025</v>
      </c>
      <c r="D1409" s="50" t="s">
        <v>4391</v>
      </c>
      <c r="E1409" s="50">
        <v>28</v>
      </c>
      <c r="F1409" s="539">
        <v>9929.5</v>
      </c>
    </row>
    <row r="1410" spans="1:6">
      <c r="A1410" s="536" t="str">
        <f t="shared" si="46"/>
        <v>ARP043/2024</v>
      </c>
      <c r="B1410" s="537" t="str">
        <f t="shared" si="47"/>
        <v>043/2024</v>
      </c>
      <c r="C1410" s="50">
        <v>2025</v>
      </c>
      <c r="D1410" s="50" t="s">
        <v>4391</v>
      </c>
      <c r="E1410" s="50">
        <v>43</v>
      </c>
      <c r="F1410" s="539">
        <v>7980</v>
      </c>
    </row>
    <row r="1411" spans="1:6">
      <c r="A1411" s="536" t="str">
        <f t="shared" si="46"/>
        <v>ARP077/2024</v>
      </c>
      <c r="B1411" s="537" t="str">
        <f t="shared" si="47"/>
        <v>077/2024</v>
      </c>
      <c r="C1411" s="50">
        <v>2025</v>
      </c>
      <c r="D1411" s="50" t="s">
        <v>4391</v>
      </c>
      <c r="E1411" s="50">
        <v>77</v>
      </c>
      <c r="F1411" s="539">
        <v>6412.5</v>
      </c>
    </row>
    <row r="1412" spans="1:6">
      <c r="A1412" s="536" t="str">
        <f t="shared" si="46"/>
        <v>ARP077/2024</v>
      </c>
      <c r="B1412" s="537" t="str">
        <f t="shared" si="47"/>
        <v>077/2024</v>
      </c>
      <c r="C1412" s="50">
        <v>2025</v>
      </c>
      <c r="D1412" s="50" t="s">
        <v>4391</v>
      </c>
      <c r="E1412" s="50">
        <v>77</v>
      </c>
      <c r="F1412" s="539">
        <v>994.65</v>
      </c>
    </row>
    <row r="1413" spans="1:6">
      <c r="A1413" s="536" t="str">
        <f t="shared" si="46"/>
        <v>ARP028/2024</v>
      </c>
      <c r="B1413" s="537" t="str">
        <f t="shared" si="47"/>
        <v>028/2024</v>
      </c>
      <c r="C1413" s="50">
        <v>2025</v>
      </c>
      <c r="D1413" s="50" t="s">
        <v>4391</v>
      </c>
      <c r="E1413" s="50">
        <v>28</v>
      </c>
      <c r="F1413" s="539">
        <v>6407.7</v>
      </c>
    </row>
    <row r="1414" spans="1:6">
      <c r="A1414" s="536" t="str">
        <f t="shared" si="46"/>
        <v>ARP029/2024</v>
      </c>
      <c r="B1414" s="537" t="str">
        <f t="shared" si="47"/>
        <v>029/2024</v>
      </c>
      <c r="C1414" s="50">
        <v>2025</v>
      </c>
      <c r="D1414" s="50" t="s">
        <v>4391</v>
      </c>
      <c r="E1414" s="50">
        <v>29</v>
      </c>
      <c r="F1414" s="539">
        <v>1333.75</v>
      </c>
    </row>
    <row r="1415" spans="1:6">
      <c r="A1415" s="536" t="str">
        <f t="shared" si="46"/>
        <v>ARP028/2024</v>
      </c>
      <c r="B1415" s="537" t="str">
        <f t="shared" si="47"/>
        <v>028/2024</v>
      </c>
      <c r="C1415" s="50">
        <v>2025</v>
      </c>
      <c r="D1415" s="50" t="s">
        <v>4391</v>
      </c>
      <c r="E1415" s="50">
        <v>28</v>
      </c>
      <c r="F1415" s="539">
        <v>5952.26</v>
      </c>
    </row>
    <row r="1416" spans="1:6">
      <c r="A1416" s="536" t="str">
        <f t="shared" si="46"/>
        <v>ARP028/2024</v>
      </c>
      <c r="B1416" s="537" t="str">
        <f t="shared" si="47"/>
        <v>028/2024</v>
      </c>
      <c r="C1416" s="50">
        <v>2025</v>
      </c>
      <c r="D1416" s="50" t="s">
        <v>4391</v>
      </c>
      <c r="E1416" s="50">
        <v>28</v>
      </c>
      <c r="F1416" s="539">
        <v>122.07</v>
      </c>
    </row>
    <row r="1417" spans="1:6">
      <c r="A1417" s="536" t="str">
        <f t="shared" si="46"/>
        <v>ARP029/2024</v>
      </c>
      <c r="B1417" s="537" t="str">
        <f t="shared" si="47"/>
        <v>029/2024</v>
      </c>
      <c r="C1417" s="50">
        <v>2025</v>
      </c>
      <c r="D1417" s="50" t="s">
        <v>4391</v>
      </c>
      <c r="E1417" s="50">
        <v>29</v>
      </c>
      <c r="F1417" s="539">
        <v>34082.68</v>
      </c>
    </row>
    <row r="1418" spans="1:6">
      <c r="A1418" s="536" t="str">
        <f t="shared" si="46"/>
        <v>ARP082/2024</v>
      </c>
      <c r="B1418" s="537" t="str">
        <f t="shared" si="47"/>
        <v>082/2024</v>
      </c>
      <c r="C1418" s="50">
        <v>2025</v>
      </c>
      <c r="D1418" s="50" t="s">
        <v>4391</v>
      </c>
      <c r="E1418" s="50">
        <v>82</v>
      </c>
      <c r="F1418" s="539">
        <v>473.1</v>
      </c>
    </row>
    <row r="1419" spans="1:6">
      <c r="A1419" s="536" t="str">
        <f t="shared" si="46"/>
        <v>ARP028/2024</v>
      </c>
      <c r="B1419" s="537" t="str">
        <f t="shared" si="47"/>
        <v>028/2024</v>
      </c>
      <c r="C1419" s="50">
        <v>2025</v>
      </c>
      <c r="D1419" s="50" t="s">
        <v>4391</v>
      </c>
      <c r="E1419" s="50">
        <v>28</v>
      </c>
      <c r="F1419" s="539">
        <v>44309.71</v>
      </c>
    </row>
    <row r="1420" spans="1:6">
      <c r="A1420" s="536" t="str">
        <f t="shared" si="46"/>
        <v>ARP029/2024</v>
      </c>
      <c r="B1420" s="537" t="str">
        <f t="shared" si="47"/>
        <v>029/2024</v>
      </c>
      <c r="C1420" s="50">
        <v>2025</v>
      </c>
      <c r="D1420" s="50" t="s">
        <v>4391</v>
      </c>
      <c r="E1420" s="50">
        <v>29</v>
      </c>
      <c r="F1420" s="539">
        <v>0</v>
      </c>
    </row>
    <row r="1421" spans="1:6">
      <c r="A1421" s="536" t="str">
        <f t="shared" si="46"/>
        <v>ARP082/2024</v>
      </c>
      <c r="B1421" s="537" t="str">
        <f t="shared" si="47"/>
        <v>082/2024</v>
      </c>
      <c r="C1421" s="50">
        <v>2025</v>
      </c>
      <c r="D1421" s="50" t="s">
        <v>4391</v>
      </c>
      <c r="E1421" s="50">
        <v>82</v>
      </c>
      <c r="F1421" s="539">
        <v>1718.2</v>
      </c>
    </row>
    <row r="1422" spans="1:6">
      <c r="A1422" s="536" t="str">
        <f t="shared" si="46"/>
        <v>ARP078/2024</v>
      </c>
      <c r="B1422" s="537" t="str">
        <f t="shared" si="47"/>
        <v>078/2024</v>
      </c>
      <c r="C1422" s="50">
        <v>2025</v>
      </c>
      <c r="D1422" s="50" t="s">
        <v>4391</v>
      </c>
      <c r="E1422" s="50">
        <v>78</v>
      </c>
      <c r="F1422" s="539">
        <v>2129.4</v>
      </c>
    </row>
    <row r="1423" spans="1:6">
      <c r="A1423" s="536" t="str">
        <f t="shared" si="46"/>
        <v>ARP078/2024</v>
      </c>
      <c r="B1423" s="537" t="str">
        <f t="shared" si="47"/>
        <v>078/2024</v>
      </c>
      <c r="C1423" s="50">
        <v>2025</v>
      </c>
      <c r="D1423" s="50" t="s">
        <v>4391</v>
      </c>
      <c r="E1423" s="50">
        <v>78</v>
      </c>
      <c r="F1423" s="539">
        <v>1250</v>
      </c>
    </row>
    <row r="1424" spans="1:6">
      <c r="A1424" s="536" t="str">
        <f t="shared" si="46"/>
        <v>ARP078/2024</v>
      </c>
      <c r="B1424" s="537" t="str">
        <f t="shared" si="47"/>
        <v>078/2024</v>
      </c>
      <c r="C1424" s="50">
        <v>2025</v>
      </c>
      <c r="D1424" s="50" t="s">
        <v>4391</v>
      </c>
      <c r="E1424" s="50">
        <v>78</v>
      </c>
      <c r="F1424" s="539">
        <v>327.9</v>
      </c>
    </row>
    <row r="1425" spans="1:6">
      <c r="A1425" s="536" t="str">
        <f t="shared" si="46"/>
        <v>ARP029/2024</v>
      </c>
      <c r="B1425" s="537" t="str">
        <f t="shared" si="47"/>
        <v>029/2024</v>
      </c>
      <c r="C1425" s="50">
        <v>2025</v>
      </c>
      <c r="D1425" s="50" t="s">
        <v>4391</v>
      </c>
      <c r="E1425" s="50">
        <v>29</v>
      </c>
      <c r="F1425" s="539">
        <v>14030.78</v>
      </c>
    </row>
    <row r="1426" spans="1:6">
      <c r="A1426" s="536" t="str">
        <f t="shared" si="46"/>
        <v>ARP077/2024</v>
      </c>
      <c r="B1426" s="537" t="str">
        <f t="shared" si="47"/>
        <v>077/2024</v>
      </c>
      <c r="C1426" s="50">
        <v>2025</v>
      </c>
      <c r="D1426" s="50" t="s">
        <v>4391</v>
      </c>
      <c r="E1426" s="50">
        <v>77</v>
      </c>
      <c r="F1426" s="539">
        <v>11958.03</v>
      </c>
    </row>
    <row r="1427" spans="1:6">
      <c r="A1427" s="536" t="str">
        <f t="shared" si="46"/>
        <v>ARP028/2024</v>
      </c>
      <c r="B1427" s="537" t="str">
        <f t="shared" si="47"/>
        <v>028/2024</v>
      </c>
      <c r="C1427" s="50">
        <v>2025</v>
      </c>
      <c r="D1427" s="50" t="s">
        <v>4391</v>
      </c>
      <c r="E1427" s="50">
        <v>28</v>
      </c>
      <c r="F1427" s="539">
        <v>14682.25</v>
      </c>
    </row>
    <row r="1428" spans="1:6">
      <c r="A1428" s="536" t="str">
        <f t="shared" si="46"/>
        <v>ARP030/2024</v>
      </c>
      <c r="B1428" s="537" t="str">
        <f t="shared" si="47"/>
        <v>030/2024</v>
      </c>
      <c r="C1428" s="50">
        <v>2025</v>
      </c>
      <c r="D1428" s="50" t="s">
        <v>4391</v>
      </c>
      <c r="E1428" s="50">
        <v>30</v>
      </c>
      <c r="F1428" s="539">
        <v>3200</v>
      </c>
    </row>
    <row r="1429" spans="1:6">
      <c r="A1429" s="536" t="str">
        <f t="shared" ref="A1429:A1492" si="48">_xlfn.CONCAT("ARP",B1429)</f>
        <v>ARP029/2025</v>
      </c>
      <c r="B1429" s="537" t="str">
        <f t="shared" ref="B1429:B1492" si="49">_xlfn.CONCAT(TEXT(E1429,"000"),"/",D1429)</f>
        <v>029/2025</v>
      </c>
      <c r="C1429" s="50">
        <v>2025</v>
      </c>
      <c r="D1429" s="50" t="s">
        <v>4392</v>
      </c>
      <c r="E1429" s="50">
        <v>29</v>
      </c>
      <c r="F1429" s="539">
        <v>7500.4</v>
      </c>
    </row>
    <row r="1430" spans="1:6">
      <c r="A1430" s="536" t="str">
        <f t="shared" si="48"/>
        <v>ARP077/2024</v>
      </c>
      <c r="B1430" s="537" t="str">
        <f t="shared" si="49"/>
        <v>077/2024</v>
      </c>
      <c r="C1430" s="50">
        <v>2025</v>
      </c>
      <c r="D1430" s="50" t="s">
        <v>4391</v>
      </c>
      <c r="E1430" s="50">
        <v>77</v>
      </c>
      <c r="F1430" s="539">
        <v>3324.05</v>
      </c>
    </row>
    <row r="1431" spans="1:6">
      <c r="A1431" s="536" t="str">
        <f t="shared" si="48"/>
        <v>ARP077/2024</v>
      </c>
      <c r="B1431" s="537" t="str">
        <f t="shared" si="49"/>
        <v>077/2024</v>
      </c>
      <c r="C1431" s="50">
        <v>2025</v>
      </c>
      <c r="D1431" s="50" t="s">
        <v>4391</v>
      </c>
      <c r="E1431" s="50">
        <v>77</v>
      </c>
      <c r="F1431" s="539">
        <v>20383.2</v>
      </c>
    </row>
    <row r="1432" spans="1:6">
      <c r="A1432" s="536" t="str">
        <f t="shared" si="48"/>
        <v>ARP082/2024</v>
      </c>
      <c r="B1432" s="537" t="str">
        <f t="shared" si="49"/>
        <v>082/2024</v>
      </c>
      <c r="C1432" s="50">
        <v>2025</v>
      </c>
      <c r="D1432" s="50" t="s">
        <v>4391</v>
      </c>
      <c r="E1432" s="50">
        <v>82</v>
      </c>
      <c r="F1432" s="539">
        <v>3608.7</v>
      </c>
    </row>
    <row r="1433" spans="1:6">
      <c r="A1433" s="536" t="str">
        <f t="shared" si="48"/>
        <v>ARP029/2024</v>
      </c>
      <c r="B1433" s="537" t="str">
        <f t="shared" si="49"/>
        <v>029/2024</v>
      </c>
      <c r="C1433" s="50">
        <v>2025</v>
      </c>
      <c r="D1433" s="50" t="s">
        <v>4391</v>
      </c>
      <c r="E1433" s="50">
        <v>29</v>
      </c>
      <c r="F1433" s="539">
        <v>0</v>
      </c>
    </row>
    <row r="1434" spans="1:6">
      <c r="A1434" s="536" t="str">
        <f t="shared" si="48"/>
        <v>ARP028/2024</v>
      </c>
      <c r="B1434" s="537" t="str">
        <f t="shared" si="49"/>
        <v>028/2024</v>
      </c>
      <c r="C1434" s="50">
        <v>2025</v>
      </c>
      <c r="D1434" s="50" t="s">
        <v>4391</v>
      </c>
      <c r="E1434" s="50">
        <v>28</v>
      </c>
      <c r="F1434" s="539">
        <v>14232.37</v>
      </c>
    </row>
    <row r="1435" spans="1:6">
      <c r="A1435" s="536" t="str">
        <f t="shared" si="48"/>
        <v>ARP077/2024</v>
      </c>
      <c r="B1435" s="537" t="str">
        <f t="shared" si="49"/>
        <v>077/2024</v>
      </c>
      <c r="C1435" s="50">
        <v>2025</v>
      </c>
      <c r="D1435" s="50" t="s">
        <v>4391</v>
      </c>
      <c r="E1435" s="50">
        <v>77</v>
      </c>
      <c r="F1435" s="539">
        <v>5067.3</v>
      </c>
    </row>
    <row r="1436" spans="1:6">
      <c r="A1436" s="536" t="str">
        <f t="shared" si="48"/>
        <v>ARP028/2024</v>
      </c>
      <c r="B1436" s="537" t="str">
        <f t="shared" si="49"/>
        <v>028/2024</v>
      </c>
      <c r="C1436" s="50">
        <v>2025</v>
      </c>
      <c r="D1436" s="50" t="s">
        <v>4391</v>
      </c>
      <c r="E1436" s="50">
        <v>28</v>
      </c>
      <c r="F1436" s="539">
        <v>21475.71</v>
      </c>
    </row>
    <row r="1437" spans="1:6">
      <c r="A1437" s="536" t="str">
        <f t="shared" si="48"/>
        <v>ARP029/2024</v>
      </c>
      <c r="B1437" s="537" t="str">
        <f t="shared" si="49"/>
        <v>029/2024</v>
      </c>
      <c r="C1437" s="50">
        <v>2025</v>
      </c>
      <c r="D1437" s="50" t="s">
        <v>4391</v>
      </c>
      <c r="E1437" s="50">
        <v>29</v>
      </c>
      <c r="F1437" s="539">
        <v>7090.36</v>
      </c>
    </row>
    <row r="1438" spans="1:6">
      <c r="A1438" s="536" t="str">
        <f t="shared" si="48"/>
        <v>ARP029/2024</v>
      </c>
      <c r="B1438" s="537" t="str">
        <f t="shared" si="49"/>
        <v>029/2024</v>
      </c>
      <c r="C1438" s="50">
        <v>2025</v>
      </c>
      <c r="D1438" s="50" t="s">
        <v>4391</v>
      </c>
      <c r="E1438" s="50">
        <v>29</v>
      </c>
      <c r="F1438" s="539">
        <v>1587</v>
      </c>
    </row>
    <row r="1439" spans="1:6">
      <c r="A1439" s="536" t="str">
        <f t="shared" si="48"/>
        <v>ARP071/2024</v>
      </c>
      <c r="B1439" s="537" t="str">
        <f t="shared" si="49"/>
        <v>071/2024</v>
      </c>
      <c r="C1439" s="50">
        <v>2025</v>
      </c>
      <c r="D1439" s="50" t="s">
        <v>4391</v>
      </c>
      <c r="E1439" s="50">
        <v>71</v>
      </c>
      <c r="F1439" s="539">
        <v>1750</v>
      </c>
    </row>
    <row r="1440" spans="1:6">
      <c r="A1440" s="536" t="str">
        <f t="shared" si="48"/>
        <v>ARP028/2024</v>
      </c>
      <c r="B1440" s="537" t="str">
        <f t="shared" si="49"/>
        <v>028/2024</v>
      </c>
      <c r="C1440" s="50">
        <v>2025</v>
      </c>
      <c r="D1440" s="50" t="s">
        <v>4391</v>
      </c>
      <c r="E1440" s="50">
        <v>28</v>
      </c>
      <c r="F1440" s="539">
        <v>119386.97</v>
      </c>
    </row>
    <row r="1441" spans="1:6">
      <c r="A1441" s="536" t="str">
        <f t="shared" si="48"/>
        <v>ARP071/2024</v>
      </c>
      <c r="B1441" s="537" t="str">
        <f t="shared" si="49"/>
        <v>071/2024</v>
      </c>
      <c r="C1441" s="50">
        <v>2025</v>
      </c>
      <c r="D1441" s="50" t="s">
        <v>4391</v>
      </c>
      <c r="E1441" s="50">
        <v>71</v>
      </c>
      <c r="F1441" s="539">
        <v>2302</v>
      </c>
    </row>
    <row r="1442" spans="1:6">
      <c r="A1442" s="536" t="str">
        <f t="shared" si="48"/>
        <v>ARP067/2024</v>
      </c>
      <c r="B1442" s="537" t="str">
        <f t="shared" si="49"/>
        <v>067/2024</v>
      </c>
      <c r="C1442" s="50">
        <v>2025</v>
      </c>
      <c r="D1442" s="50" t="s">
        <v>4391</v>
      </c>
      <c r="E1442" s="50">
        <v>67</v>
      </c>
      <c r="F1442" s="539">
        <v>13200</v>
      </c>
    </row>
    <row r="1443" spans="1:6">
      <c r="A1443" s="536" t="str">
        <f t="shared" si="48"/>
        <v>ARP071/2024</v>
      </c>
      <c r="B1443" s="537" t="str">
        <f t="shared" si="49"/>
        <v>071/2024</v>
      </c>
      <c r="C1443" s="50">
        <v>2025</v>
      </c>
      <c r="D1443" s="50" t="s">
        <v>4391</v>
      </c>
      <c r="E1443" s="50">
        <v>71</v>
      </c>
      <c r="F1443" s="539">
        <v>3960</v>
      </c>
    </row>
    <row r="1444" spans="1:6">
      <c r="A1444" s="536" t="str">
        <f t="shared" si="48"/>
        <v>ARP069/2024</v>
      </c>
      <c r="B1444" s="537" t="str">
        <f t="shared" si="49"/>
        <v>069/2024</v>
      </c>
      <c r="C1444" s="50">
        <v>2025</v>
      </c>
      <c r="D1444" s="50" t="s">
        <v>4391</v>
      </c>
      <c r="E1444" s="50">
        <v>69</v>
      </c>
      <c r="F1444" s="539">
        <v>50400</v>
      </c>
    </row>
    <row r="1445" spans="1:6">
      <c r="A1445" s="536" t="str">
        <f t="shared" si="48"/>
        <v>ARP080/2024</v>
      </c>
      <c r="B1445" s="537" t="str">
        <f t="shared" si="49"/>
        <v>080/2024</v>
      </c>
      <c r="C1445" s="50">
        <v>2025</v>
      </c>
      <c r="D1445" s="50" t="s">
        <v>4391</v>
      </c>
      <c r="E1445" s="50">
        <v>80</v>
      </c>
      <c r="F1445" s="539">
        <v>3949.14</v>
      </c>
    </row>
    <row r="1446" spans="1:6">
      <c r="A1446" s="536" t="str">
        <f t="shared" si="48"/>
        <v>ARP080/2024</v>
      </c>
      <c r="B1446" s="537" t="str">
        <f t="shared" si="49"/>
        <v>080/2024</v>
      </c>
      <c r="C1446" s="50">
        <v>2025</v>
      </c>
      <c r="D1446" s="50" t="s">
        <v>4391</v>
      </c>
      <c r="E1446" s="50">
        <v>80</v>
      </c>
      <c r="F1446" s="539">
        <v>0</v>
      </c>
    </row>
    <row r="1447" spans="1:6">
      <c r="A1447" s="536" t="str">
        <f t="shared" si="48"/>
        <v>ARP029/2024</v>
      </c>
      <c r="B1447" s="537" t="str">
        <f t="shared" si="49"/>
        <v>029/2024</v>
      </c>
      <c r="C1447" s="50">
        <v>2025</v>
      </c>
      <c r="D1447" s="50" t="s">
        <v>4391</v>
      </c>
      <c r="E1447" s="50">
        <v>29</v>
      </c>
      <c r="F1447" s="539">
        <v>4217.2</v>
      </c>
    </row>
    <row r="1448" spans="1:6">
      <c r="A1448" s="536" t="str">
        <f t="shared" si="48"/>
        <v>ARP028/2024</v>
      </c>
      <c r="B1448" s="537" t="str">
        <f t="shared" si="49"/>
        <v>028/2024</v>
      </c>
      <c r="C1448" s="50">
        <v>2025</v>
      </c>
      <c r="D1448" s="50" t="s">
        <v>4391</v>
      </c>
      <c r="E1448" s="50">
        <v>28</v>
      </c>
      <c r="F1448" s="539">
        <v>46244.160000000003</v>
      </c>
    </row>
    <row r="1449" spans="1:6">
      <c r="A1449" s="536" t="str">
        <f t="shared" si="48"/>
        <v>ARP028/2024</v>
      </c>
      <c r="B1449" s="537" t="str">
        <f t="shared" si="49"/>
        <v>028/2024</v>
      </c>
      <c r="C1449" s="50">
        <v>2025</v>
      </c>
      <c r="D1449" s="50" t="s">
        <v>4391</v>
      </c>
      <c r="E1449" s="50">
        <v>28</v>
      </c>
      <c r="F1449" s="539">
        <v>32693.75</v>
      </c>
    </row>
    <row r="1450" spans="1:6">
      <c r="A1450" s="536" t="str">
        <f t="shared" si="48"/>
        <v>ARP028/2024</v>
      </c>
      <c r="B1450" s="537" t="str">
        <f t="shared" si="49"/>
        <v>028/2024</v>
      </c>
      <c r="C1450" s="50">
        <v>2025</v>
      </c>
      <c r="D1450" s="50" t="s">
        <v>4391</v>
      </c>
      <c r="E1450" s="50">
        <v>28</v>
      </c>
      <c r="F1450" s="539">
        <v>90197.88</v>
      </c>
    </row>
    <row r="1451" spans="1:6">
      <c r="A1451" s="536" t="str">
        <f t="shared" si="48"/>
        <v>ARP028/2024</v>
      </c>
      <c r="B1451" s="537" t="str">
        <f t="shared" si="49"/>
        <v>028/2024</v>
      </c>
      <c r="C1451" s="50">
        <v>2025</v>
      </c>
      <c r="D1451" s="50" t="s">
        <v>4391</v>
      </c>
      <c r="E1451" s="50">
        <v>28</v>
      </c>
      <c r="F1451" s="539">
        <v>28019.19</v>
      </c>
    </row>
    <row r="1452" spans="1:6">
      <c r="A1452" s="536" t="str">
        <f t="shared" si="48"/>
        <v>ARP028/2024</v>
      </c>
      <c r="B1452" s="537" t="str">
        <f t="shared" si="49"/>
        <v>028/2024</v>
      </c>
      <c r="C1452" s="50">
        <v>2025</v>
      </c>
      <c r="D1452" s="50" t="s">
        <v>4391</v>
      </c>
      <c r="E1452" s="50">
        <v>28</v>
      </c>
      <c r="F1452" s="539">
        <v>56746.43</v>
      </c>
    </row>
    <row r="1453" spans="1:6">
      <c r="A1453" s="536" t="str">
        <f t="shared" si="48"/>
        <v>ARP028/2024</v>
      </c>
      <c r="B1453" s="537" t="str">
        <f t="shared" si="49"/>
        <v>028/2024</v>
      </c>
      <c r="C1453" s="50">
        <v>2025</v>
      </c>
      <c r="D1453" s="50" t="s">
        <v>4391</v>
      </c>
      <c r="E1453" s="50">
        <v>28</v>
      </c>
      <c r="F1453" s="539">
        <v>5420.32</v>
      </c>
    </row>
    <row r="1454" spans="1:6">
      <c r="A1454" s="536" t="str">
        <f t="shared" si="48"/>
        <v>ARP028/2024</v>
      </c>
      <c r="B1454" s="537" t="str">
        <f t="shared" si="49"/>
        <v>028/2024</v>
      </c>
      <c r="C1454" s="50">
        <v>2025</v>
      </c>
      <c r="D1454" s="50" t="s">
        <v>4391</v>
      </c>
      <c r="E1454" s="50">
        <v>28</v>
      </c>
      <c r="F1454" s="539">
        <v>268980.38</v>
      </c>
    </row>
    <row r="1455" spans="1:6">
      <c r="A1455" s="536" t="str">
        <f t="shared" si="48"/>
        <v>ARP028/2024</v>
      </c>
      <c r="B1455" s="537" t="str">
        <f t="shared" si="49"/>
        <v>028/2024</v>
      </c>
      <c r="C1455" s="50">
        <v>2025</v>
      </c>
      <c r="D1455" s="50" t="s">
        <v>4391</v>
      </c>
      <c r="E1455" s="50">
        <v>28</v>
      </c>
      <c r="F1455" s="539">
        <v>47554.54</v>
      </c>
    </row>
    <row r="1456" spans="1:6">
      <c r="A1456" s="536" t="str">
        <f t="shared" si="48"/>
        <v>ARP028/2024</v>
      </c>
      <c r="B1456" s="537" t="str">
        <f t="shared" si="49"/>
        <v>028/2024</v>
      </c>
      <c r="C1456" s="50">
        <v>2025</v>
      </c>
      <c r="D1456" s="50" t="s">
        <v>4391</v>
      </c>
      <c r="E1456" s="50">
        <v>28</v>
      </c>
      <c r="F1456" s="539">
        <v>46068.46</v>
      </c>
    </row>
    <row r="1457" spans="1:6">
      <c r="A1457" s="536" t="str">
        <f t="shared" si="48"/>
        <v>ARP028/2024</v>
      </c>
      <c r="B1457" s="537" t="str">
        <f t="shared" si="49"/>
        <v>028/2024</v>
      </c>
      <c r="C1457" s="50">
        <v>2025</v>
      </c>
      <c r="D1457" s="50" t="s">
        <v>4391</v>
      </c>
      <c r="E1457" s="50">
        <v>28</v>
      </c>
      <c r="F1457" s="539">
        <v>8173.44</v>
      </c>
    </row>
    <row r="1458" spans="1:6">
      <c r="A1458" s="536" t="str">
        <f t="shared" si="48"/>
        <v>ARP029/2024</v>
      </c>
      <c r="B1458" s="537" t="str">
        <f t="shared" si="49"/>
        <v>029/2024</v>
      </c>
      <c r="C1458" s="50">
        <v>2025</v>
      </c>
      <c r="D1458" s="50" t="s">
        <v>4391</v>
      </c>
      <c r="E1458" s="50">
        <v>29</v>
      </c>
      <c r="F1458" s="539">
        <v>8331.16</v>
      </c>
    </row>
    <row r="1459" spans="1:6">
      <c r="A1459" s="536" t="str">
        <f t="shared" si="48"/>
        <v>ARP028/2024</v>
      </c>
      <c r="B1459" s="537" t="str">
        <f t="shared" si="49"/>
        <v>028/2024</v>
      </c>
      <c r="C1459" s="50">
        <v>2025</v>
      </c>
      <c r="D1459" s="50" t="s">
        <v>4391</v>
      </c>
      <c r="E1459" s="50">
        <v>28</v>
      </c>
      <c r="F1459" s="539">
        <v>37627.949999999997</v>
      </c>
    </row>
    <row r="1460" spans="1:6">
      <c r="A1460" s="536" t="str">
        <f t="shared" si="48"/>
        <v>ARP028/2024</v>
      </c>
      <c r="B1460" s="537" t="str">
        <f t="shared" si="49"/>
        <v>028/2024</v>
      </c>
      <c r="C1460" s="50">
        <v>2025</v>
      </c>
      <c r="D1460" s="50" t="s">
        <v>4391</v>
      </c>
      <c r="E1460" s="50">
        <v>28</v>
      </c>
      <c r="F1460" s="539">
        <v>20421.73</v>
      </c>
    </row>
    <row r="1461" spans="1:6">
      <c r="A1461" s="536" t="str">
        <f t="shared" si="48"/>
        <v>ARP029/2024</v>
      </c>
      <c r="B1461" s="537" t="str">
        <f t="shared" si="49"/>
        <v>029/2024</v>
      </c>
      <c r="C1461" s="50">
        <v>2025</v>
      </c>
      <c r="D1461" s="50" t="s">
        <v>4391</v>
      </c>
      <c r="E1461" s="50">
        <v>29</v>
      </c>
      <c r="F1461" s="539">
        <v>11212.12</v>
      </c>
    </row>
    <row r="1462" spans="1:6">
      <c r="A1462" s="536" t="str">
        <f t="shared" si="48"/>
        <v>ARP038/2024</v>
      </c>
      <c r="B1462" s="537" t="str">
        <f t="shared" si="49"/>
        <v>038/2024</v>
      </c>
      <c r="C1462" s="50">
        <v>2025</v>
      </c>
      <c r="D1462" s="50" t="s">
        <v>4391</v>
      </c>
      <c r="E1462" s="50">
        <v>38</v>
      </c>
      <c r="F1462" s="539">
        <v>473703.96</v>
      </c>
    </row>
    <row r="1463" spans="1:6">
      <c r="A1463" s="536" t="str">
        <f t="shared" si="48"/>
        <v>ARP038/2024</v>
      </c>
      <c r="B1463" s="537" t="str">
        <f t="shared" si="49"/>
        <v>038/2024</v>
      </c>
      <c r="C1463" s="50">
        <v>2025</v>
      </c>
      <c r="D1463" s="50" t="s">
        <v>4391</v>
      </c>
      <c r="E1463" s="50">
        <v>38</v>
      </c>
      <c r="F1463" s="539">
        <v>157881.04999999999</v>
      </c>
    </row>
    <row r="1464" spans="1:6">
      <c r="A1464" s="536" t="str">
        <f t="shared" si="48"/>
        <v>ARP038/2024</v>
      </c>
      <c r="B1464" s="537" t="str">
        <f t="shared" si="49"/>
        <v>038/2024</v>
      </c>
      <c r="C1464" s="50">
        <v>2025</v>
      </c>
      <c r="D1464" s="50" t="s">
        <v>4391</v>
      </c>
      <c r="E1464" s="50">
        <v>38</v>
      </c>
      <c r="F1464" s="539">
        <v>285949.12</v>
      </c>
    </row>
    <row r="1465" spans="1:6">
      <c r="A1465" s="536" t="str">
        <f t="shared" si="48"/>
        <v>ARP038/2024</v>
      </c>
      <c r="B1465" s="537" t="str">
        <f t="shared" si="49"/>
        <v>038/2024</v>
      </c>
      <c r="C1465" s="50">
        <v>2025</v>
      </c>
      <c r="D1465" s="50" t="s">
        <v>4391</v>
      </c>
      <c r="E1465" s="50">
        <v>38</v>
      </c>
      <c r="F1465" s="539">
        <v>495222.72</v>
      </c>
    </row>
    <row r="1466" spans="1:6">
      <c r="A1466" s="536" t="str">
        <f t="shared" si="48"/>
        <v>ARP010/2025</v>
      </c>
      <c r="B1466" s="537" t="str">
        <f t="shared" si="49"/>
        <v>010/2025</v>
      </c>
      <c r="C1466" s="50">
        <v>2025</v>
      </c>
      <c r="D1466" s="50" t="s">
        <v>4392</v>
      </c>
      <c r="E1466" s="50">
        <v>10</v>
      </c>
      <c r="F1466" s="539">
        <v>101650</v>
      </c>
    </row>
    <row r="1467" spans="1:6">
      <c r="A1467" s="536" t="str">
        <f t="shared" si="48"/>
        <v>ARP015/2025</v>
      </c>
      <c r="B1467" s="537" t="str">
        <f t="shared" si="49"/>
        <v>015/2025</v>
      </c>
      <c r="C1467" s="50">
        <v>2025</v>
      </c>
      <c r="D1467" s="50" t="s">
        <v>4392</v>
      </c>
      <c r="E1467" s="50">
        <v>15</v>
      </c>
      <c r="F1467" s="539">
        <v>164708.38</v>
      </c>
    </row>
    <row r="1468" spans="1:6">
      <c r="A1468" s="536" t="str">
        <f t="shared" si="48"/>
        <v>ARP014/2025</v>
      </c>
      <c r="B1468" s="537" t="str">
        <f t="shared" si="49"/>
        <v>014/2025</v>
      </c>
      <c r="C1468" s="50">
        <v>2025</v>
      </c>
      <c r="D1468" s="50" t="s">
        <v>4392</v>
      </c>
      <c r="E1468" s="50">
        <v>14</v>
      </c>
      <c r="F1468" s="539">
        <v>7861.6</v>
      </c>
    </row>
    <row r="1469" spans="1:6">
      <c r="A1469" s="536" t="str">
        <f t="shared" si="48"/>
        <v>ARP013/2025</v>
      </c>
      <c r="B1469" s="537" t="str">
        <f t="shared" si="49"/>
        <v>013/2025</v>
      </c>
      <c r="C1469" s="50">
        <v>2025</v>
      </c>
      <c r="D1469" s="50" t="s">
        <v>4392</v>
      </c>
      <c r="E1469" s="50">
        <v>13</v>
      </c>
      <c r="F1469" s="539">
        <v>5919</v>
      </c>
    </row>
    <row r="1470" spans="1:6">
      <c r="A1470" s="536" t="str">
        <f t="shared" si="48"/>
        <v>ARP020/2025</v>
      </c>
      <c r="B1470" s="537" t="str">
        <f t="shared" si="49"/>
        <v>020/2025</v>
      </c>
      <c r="C1470" s="50">
        <v>2025</v>
      </c>
      <c r="D1470" s="50" t="s">
        <v>4392</v>
      </c>
      <c r="E1470" s="50">
        <v>20</v>
      </c>
      <c r="F1470" s="539">
        <v>11056</v>
      </c>
    </row>
    <row r="1471" spans="1:6">
      <c r="A1471" s="536" t="str">
        <f t="shared" si="48"/>
        <v>ARP021/2025</v>
      </c>
      <c r="B1471" s="537" t="str">
        <f t="shared" si="49"/>
        <v>021/2025</v>
      </c>
      <c r="C1471" s="50">
        <v>2025</v>
      </c>
      <c r="D1471" s="50" t="s">
        <v>4392</v>
      </c>
      <c r="E1471" s="50">
        <v>21</v>
      </c>
      <c r="F1471" s="539">
        <v>3228.81</v>
      </c>
    </row>
    <row r="1472" spans="1:6">
      <c r="A1472" s="536" t="str">
        <f t="shared" si="48"/>
        <v>ARP019/2025</v>
      </c>
      <c r="B1472" s="537" t="str">
        <f t="shared" si="49"/>
        <v>019/2025</v>
      </c>
      <c r="C1472" s="50">
        <v>2025</v>
      </c>
      <c r="D1472" s="50" t="s">
        <v>4392</v>
      </c>
      <c r="E1472" s="50">
        <v>19</v>
      </c>
      <c r="F1472" s="539">
        <v>28979.99</v>
      </c>
    </row>
    <row r="1473" spans="1:6">
      <c r="A1473" s="536" t="str">
        <f t="shared" si="48"/>
        <v>ARP012/2025</v>
      </c>
      <c r="B1473" s="537" t="str">
        <f t="shared" si="49"/>
        <v>012/2025</v>
      </c>
      <c r="C1473" s="50">
        <v>2025</v>
      </c>
      <c r="D1473" s="50" t="s">
        <v>4392</v>
      </c>
      <c r="E1473" s="50">
        <v>12</v>
      </c>
      <c r="F1473" s="539">
        <v>4911.78</v>
      </c>
    </row>
    <row r="1474" spans="1:6">
      <c r="A1474" s="536" t="str">
        <f t="shared" si="48"/>
        <v>ARP016/2025</v>
      </c>
      <c r="B1474" s="537" t="str">
        <f t="shared" si="49"/>
        <v>016/2025</v>
      </c>
      <c r="C1474" s="50">
        <v>2025</v>
      </c>
      <c r="D1474" s="50" t="s">
        <v>4392</v>
      </c>
      <c r="E1474" s="50">
        <v>16</v>
      </c>
      <c r="F1474" s="539">
        <v>22649</v>
      </c>
    </row>
    <row r="1475" spans="1:6">
      <c r="A1475" s="536" t="str">
        <f t="shared" si="48"/>
        <v>ARP017/2025</v>
      </c>
      <c r="B1475" s="537" t="str">
        <f t="shared" si="49"/>
        <v>017/2025</v>
      </c>
      <c r="C1475" s="50">
        <v>2025</v>
      </c>
      <c r="D1475" s="50" t="s">
        <v>4392</v>
      </c>
      <c r="E1475" s="50">
        <v>17</v>
      </c>
      <c r="F1475" s="539">
        <v>14955.3</v>
      </c>
    </row>
    <row r="1476" spans="1:6">
      <c r="A1476" s="536" t="str">
        <f t="shared" si="48"/>
        <v>ARP018/2025</v>
      </c>
      <c r="B1476" s="537" t="str">
        <f t="shared" si="49"/>
        <v>018/2025</v>
      </c>
      <c r="C1476" s="50">
        <v>2025</v>
      </c>
      <c r="D1476" s="50" t="s">
        <v>4392</v>
      </c>
      <c r="E1476" s="50">
        <v>18</v>
      </c>
      <c r="F1476" s="539">
        <v>2125.9899999999998</v>
      </c>
    </row>
    <row r="1477" spans="1:6">
      <c r="A1477" s="536" t="str">
        <f t="shared" si="48"/>
        <v>ARP011/2025</v>
      </c>
      <c r="B1477" s="537" t="str">
        <f t="shared" si="49"/>
        <v>011/2025</v>
      </c>
      <c r="C1477" s="50">
        <v>2025</v>
      </c>
      <c r="D1477" s="50" t="s">
        <v>4392</v>
      </c>
      <c r="E1477" s="50">
        <v>11</v>
      </c>
      <c r="F1477" s="539">
        <v>31305.35</v>
      </c>
    </row>
    <row r="1478" spans="1:6">
      <c r="A1478" s="536" t="str">
        <f t="shared" si="48"/>
        <v>ARP011/2025</v>
      </c>
      <c r="B1478" s="537" t="str">
        <f t="shared" si="49"/>
        <v>011/2025</v>
      </c>
      <c r="C1478" s="50">
        <v>2025</v>
      </c>
      <c r="D1478" s="50" t="s">
        <v>4392</v>
      </c>
      <c r="E1478" s="50">
        <v>11</v>
      </c>
      <c r="F1478" s="539">
        <v>74570</v>
      </c>
    </row>
    <row r="1479" spans="1:6">
      <c r="A1479" s="536" t="str">
        <f t="shared" si="48"/>
        <v>ARP011/2025</v>
      </c>
      <c r="B1479" s="537" t="str">
        <f t="shared" si="49"/>
        <v>011/2025</v>
      </c>
      <c r="C1479" s="50">
        <v>2025</v>
      </c>
      <c r="D1479" s="50" t="s">
        <v>4392</v>
      </c>
      <c r="E1479" s="50">
        <v>11</v>
      </c>
      <c r="F1479" s="539">
        <v>47941.45</v>
      </c>
    </row>
    <row r="1480" spans="1:6">
      <c r="A1480" s="536" t="str">
        <f t="shared" si="48"/>
        <v>ARP011/2025</v>
      </c>
      <c r="B1480" s="537" t="str">
        <f t="shared" si="49"/>
        <v>011/2025</v>
      </c>
      <c r="C1480" s="50">
        <v>2025</v>
      </c>
      <c r="D1480" s="50" t="s">
        <v>4392</v>
      </c>
      <c r="E1480" s="50">
        <v>11</v>
      </c>
      <c r="F1480" s="539">
        <v>4862</v>
      </c>
    </row>
    <row r="1481" spans="1:6">
      <c r="A1481" s="536" t="str">
        <f t="shared" si="48"/>
        <v>ARP011/2025</v>
      </c>
      <c r="B1481" s="537" t="str">
        <f t="shared" si="49"/>
        <v>011/2025</v>
      </c>
      <c r="C1481" s="50">
        <v>2025</v>
      </c>
      <c r="D1481" s="50" t="s">
        <v>4392</v>
      </c>
      <c r="E1481" s="50">
        <v>11</v>
      </c>
      <c r="F1481" s="539">
        <v>4770</v>
      </c>
    </row>
    <row r="1482" spans="1:6">
      <c r="A1482" s="536" t="str">
        <f t="shared" si="48"/>
        <v>ARP011/2025</v>
      </c>
      <c r="B1482" s="537" t="str">
        <f t="shared" si="49"/>
        <v>011/2025</v>
      </c>
      <c r="C1482" s="50">
        <v>2025</v>
      </c>
      <c r="D1482" s="50" t="s">
        <v>4392</v>
      </c>
      <c r="E1482" s="50">
        <v>11</v>
      </c>
      <c r="F1482" s="539">
        <v>99104.15</v>
      </c>
    </row>
    <row r="1483" spans="1:6">
      <c r="A1483" s="536" t="str">
        <f t="shared" si="48"/>
        <v>ARP082/2024</v>
      </c>
      <c r="B1483" s="537" t="str">
        <f t="shared" si="49"/>
        <v>082/2024</v>
      </c>
      <c r="C1483" s="50">
        <v>2025</v>
      </c>
      <c r="D1483" s="50" t="s">
        <v>4391</v>
      </c>
      <c r="E1483" s="50">
        <v>82</v>
      </c>
      <c r="F1483" s="539">
        <v>8801</v>
      </c>
    </row>
    <row r="1484" spans="1:6">
      <c r="A1484" s="536" t="str">
        <f t="shared" si="48"/>
        <v>ARP082/2024</v>
      </c>
      <c r="B1484" s="537" t="str">
        <f t="shared" si="49"/>
        <v>082/2024</v>
      </c>
      <c r="C1484" s="50">
        <v>2025</v>
      </c>
      <c r="D1484" s="50" t="s">
        <v>4391</v>
      </c>
      <c r="E1484" s="50">
        <v>82</v>
      </c>
      <c r="F1484" s="539">
        <v>479</v>
      </c>
    </row>
    <row r="1485" spans="1:6">
      <c r="A1485" s="536" t="str">
        <f t="shared" si="48"/>
        <v>ARP029/2024</v>
      </c>
      <c r="B1485" s="537" t="str">
        <f t="shared" si="49"/>
        <v>029/2024</v>
      </c>
      <c r="C1485" s="50">
        <v>2025</v>
      </c>
      <c r="D1485" s="50" t="s">
        <v>4391</v>
      </c>
      <c r="E1485" s="50">
        <v>29</v>
      </c>
      <c r="F1485" s="539">
        <v>5884.95</v>
      </c>
    </row>
    <row r="1486" spans="1:6">
      <c r="A1486" s="536" t="str">
        <f t="shared" si="48"/>
        <v>ARP029/2024</v>
      </c>
      <c r="B1486" s="537" t="str">
        <f t="shared" si="49"/>
        <v>029/2024</v>
      </c>
      <c r="C1486" s="50">
        <v>2025</v>
      </c>
      <c r="D1486" s="50" t="s">
        <v>4391</v>
      </c>
      <c r="E1486" s="50">
        <v>29</v>
      </c>
      <c r="F1486" s="539">
        <v>19303.36</v>
      </c>
    </row>
    <row r="1487" spans="1:6">
      <c r="A1487" s="536" t="str">
        <f t="shared" si="48"/>
        <v>ARP029/2024</v>
      </c>
      <c r="B1487" s="537" t="str">
        <f t="shared" si="49"/>
        <v>029/2024</v>
      </c>
      <c r="C1487" s="50">
        <v>2025</v>
      </c>
      <c r="D1487" s="50" t="s">
        <v>4391</v>
      </c>
      <c r="E1487" s="50">
        <v>29</v>
      </c>
      <c r="F1487" s="539">
        <v>6378.19</v>
      </c>
    </row>
    <row r="1488" spans="1:6">
      <c r="A1488" s="536" t="str">
        <f t="shared" si="48"/>
        <v>ARP029/2024</v>
      </c>
      <c r="B1488" s="537" t="str">
        <f t="shared" si="49"/>
        <v>029/2024</v>
      </c>
      <c r="C1488" s="50">
        <v>2025</v>
      </c>
      <c r="D1488" s="50" t="s">
        <v>4391</v>
      </c>
      <c r="E1488" s="50">
        <v>29</v>
      </c>
      <c r="F1488" s="539">
        <v>0</v>
      </c>
    </row>
    <row r="1489" spans="1:6">
      <c r="A1489" s="536" t="str">
        <f t="shared" si="48"/>
        <v>ARP082/2024</v>
      </c>
      <c r="B1489" s="537" t="str">
        <f t="shared" si="49"/>
        <v>082/2024</v>
      </c>
      <c r="C1489" s="50">
        <v>2025</v>
      </c>
      <c r="D1489" s="50" t="s">
        <v>4391</v>
      </c>
      <c r="E1489" s="50">
        <v>82</v>
      </c>
      <c r="F1489" s="539">
        <v>8999.5</v>
      </c>
    </row>
    <row r="1490" spans="1:6">
      <c r="A1490" s="536" t="str">
        <f t="shared" si="48"/>
        <v>ARP082/2024</v>
      </c>
      <c r="B1490" s="537" t="str">
        <f t="shared" si="49"/>
        <v>082/2024</v>
      </c>
      <c r="C1490" s="50">
        <v>2025</v>
      </c>
      <c r="D1490" s="50" t="s">
        <v>4391</v>
      </c>
      <c r="E1490" s="50">
        <v>82</v>
      </c>
      <c r="F1490" s="539">
        <v>479</v>
      </c>
    </row>
    <row r="1491" spans="1:6">
      <c r="A1491" s="536" t="str">
        <f t="shared" si="48"/>
        <v>ARP029/2024</v>
      </c>
      <c r="B1491" s="537" t="str">
        <f t="shared" si="49"/>
        <v>029/2024</v>
      </c>
      <c r="C1491" s="50">
        <v>2025</v>
      </c>
      <c r="D1491" s="50" t="s">
        <v>4391</v>
      </c>
      <c r="E1491" s="50">
        <v>29</v>
      </c>
      <c r="F1491" s="539">
        <v>68760.570000000007</v>
      </c>
    </row>
    <row r="1492" spans="1:6">
      <c r="A1492" s="536" t="str">
        <f t="shared" si="48"/>
        <v>ARP028/2024</v>
      </c>
      <c r="B1492" s="537" t="str">
        <f t="shared" si="49"/>
        <v>028/2024</v>
      </c>
      <c r="C1492" s="50">
        <v>2025</v>
      </c>
      <c r="D1492" s="50" t="s">
        <v>4391</v>
      </c>
      <c r="E1492" s="50">
        <v>28</v>
      </c>
      <c r="F1492" s="539">
        <v>4048.65</v>
      </c>
    </row>
    <row r="1493" spans="1:6">
      <c r="A1493" s="536" t="str">
        <f t="shared" ref="A1493:A1556" si="50">_xlfn.CONCAT("ARP",B1493)</f>
        <v>ARP082/2024</v>
      </c>
      <c r="B1493" s="537" t="str">
        <f t="shared" ref="B1493:B1556" si="51">_xlfn.CONCAT(TEXT(E1493,"000"),"/",D1493)</f>
        <v>082/2024</v>
      </c>
      <c r="C1493" s="50">
        <v>2025</v>
      </c>
      <c r="D1493" s="50" t="s">
        <v>4391</v>
      </c>
      <c r="E1493" s="50">
        <v>82</v>
      </c>
      <c r="F1493" s="539">
        <v>8404</v>
      </c>
    </row>
    <row r="1494" spans="1:6">
      <c r="A1494" s="536" t="str">
        <f t="shared" si="50"/>
        <v>ARP082/2024</v>
      </c>
      <c r="B1494" s="537" t="str">
        <f t="shared" si="51"/>
        <v>082/2024</v>
      </c>
      <c r="C1494" s="50">
        <v>2025</v>
      </c>
      <c r="D1494" s="50" t="s">
        <v>4391</v>
      </c>
      <c r="E1494" s="50">
        <v>82</v>
      </c>
      <c r="F1494" s="539">
        <v>479</v>
      </c>
    </row>
    <row r="1495" spans="1:6">
      <c r="A1495" s="536" t="str">
        <f t="shared" si="50"/>
        <v>ARP082/2024</v>
      </c>
      <c r="B1495" s="537" t="str">
        <f t="shared" si="51"/>
        <v>082/2024</v>
      </c>
      <c r="C1495" s="50">
        <v>2025</v>
      </c>
      <c r="D1495" s="50" t="s">
        <v>4391</v>
      </c>
      <c r="E1495" s="50">
        <v>82</v>
      </c>
      <c r="F1495" s="539">
        <v>659.3</v>
      </c>
    </row>
    <row r="1496" spans="1:6">
      <c r="A1496" s="536" t="str">
        <f t="shared" si="50"/>
        <v>ARP028/2024</v>
      </c>
      <c r="B1496" s="537" t="str">
        <f t="shared" si="51"/>
        <v>028/2024</v>
      </c>
      <c r="C1496" s="50">
        <v>2025</v>
      </c>
      <c r="D1496" s="50" t="s">
        <v>4391</v>
      </c>
      <c r="E1496" s="50">
        <v>28</v>
      </c>
      <c r="F1496" s="539">
        <v>7430.4</v>
      </c>
    </row>
    <row r="1497" spans="1:6">
      <c r="A1497" s="536" t="str">
        <f t="shared" si="50"/>
        <v>ARP067/2024</v>
      </c>
      <c r="B1497" s="537" t="str">
        <f t="shared" si="51"/>
        <v>067/2024</v>
      </c>
      <c r="C1497" s="50">
        <v>2025</v>
      </c>
      <c r="D1497" s="50" t="s">
        <v>4391</v>
      </c>
      <c r="E1497" s="50">
        <v>67</v>
      </c>
      <c r="F1497" s="539">
        <v>0</v>
      </c>
    </row>
    <row r="1498" spans="1:6">
      <c r="A1498" s="536" t="str">
        <f t="shared" si="50"/>
        <v>ARP082/2024</v>
      </c>
      <c r="B1498" s="537" t="str">
        <f t="shared" si="51"/>
        <v>082/2024</v>
      </c>
      <c r="C1498" s="50">
        <v>2025</v>
      </c>
      <c r="D1498" s="50" t="s">
        <v>4391</v>
      </c>
      <c r="E1498" s="50">
        <v>82</v>
      </c>
      <c r="F1498" s="539">
        <v>8801</v>
      </c>
    </row>
    <row r="1499" spans="1:6">
      <c r="A1499" s="536" t="str">
        <f t="shared" si="50"/>
        <v>ARP082/2024</v>
      </c>
      <c r="B1499" s="537" t="str">
        <f t="shared" si="51"/>
        <v>082/2024</v>
      </c>
      <c r="C1499" s="50">
        <v>2025</v>
      </c>
      <c r="D1499" s="50" t="s">
        <v>4391</v>
      </c>
      <c r="E1499" s="50">
        <v>82</v>
      </c>
      <c r="F1499" s="539">
        <v>599.6</v>
      </c>
    </row>
    <row r="1500" spans="1:6">
      <c r="A1500" s="536" t="str">
        <f t="shared" si="50"/>
        <v>ARP029/2024</v>
      </c>
      <c r="B1500" s="537" t="str">
        <f t="shared" si="51"/>
        <v>029/2024</v>
      </c>
      <c r="C1500" s="50">
        <v>2025</v>
      </c>
      <c r="D1500" s="50" t="s">
        <v>4391</v>
      </c>
      <c r="E1500" s="50">
        <v>29</v>
      </c>
      <c r="F1500" s="539">
        <v>20266.68</v>
      </c>
    </row>
    <row r="1501" spans="1:6">
      <c r="A1501" s="536" t="str">
        <f t="shared" si="50"/>
        <v>ARP029/2024</v>
      </c>
      <c r="B1501" s="537" t="str">
        <f t="shared" si="51"/>
        <v>029/2024</v>
      </c>
      <c r="C1501" s="50">
        <v>2025</v>
      </c>
      <c r="D1501" s="50" t="s">
        <v>4391</v>
      </c>
      <c r="E1501" s="50">
        <v>29</v>
      </c>
      <c r="F1501" s="539">
        <v>0</v>
      </c>
    </row>
    <row r="1502" spans="1:6">
      <c r="A1502" s="536" t="str">
        <f t="shared" si="50"/>
        <v>ARP029/2024</v>
      </c>
      <c r="B1502" s="537" t="str">
        <f t="shared" si="51"/>
        <v>029/2024</v>
      </c>
      <c r="C1502" s="50">
        <v>2025</v>
      </c>
      <c r="D1502" s="50" t="s">
        <v>4391</v>
      </c>
      <c r="E1502" s="50">
        <v>29</v>
      </c>
      <c r="F1502" s="539">
        <v>13199.63</v>
      </c>
    </row>
    <row r="1503" spans="1:6">
      <c r="A1503" s="536" t="str">
        <f t="shared" si="50"/>
        <v>ARP082/2024</v>
      </c>
      <c r="B1503" s="537" t="str">
        <f t="shared" si="51"/>
        <v>082/2024</v>
      </c>
      <c r="C1503" s="50">
        <v>2025</v>
      </c>
      <c r="D1503" s="50" t="s">
        <v>4391</v>
      </c>
      <c r="E1503" s="50">
        <v>82</v>
      </c>
      <c r="F1503" s="539">
        <v>340.6</v>
      </c>
    </row>
    <row r="1504" spans="1:6">
      <c r="A1504" s="536" t="str">
        <f t="shared" si="50"/>
        <v>ARP071/2024</v>
      </c>
      <c r="B1504" s="537" t="str">
        <f t="shared" si="51"/>
        <v>071/2024</v>
      </c>
      <c r="C1504" s="50">
        <v>2025</v>
      </c>
      <c r="D1504" s="50" t="s">
        <v>4391</v>
      </c>
      <c r="E1504" s="50">
        <v>71</v>
      </c>
      <c r="F1504" s="539">
        <v>315</v>
      </c>
    </row>
    <row r="1505" spans="1:6">
      <c r="A1505" s="536" t="str">
        <f t="shared" si="50"/>
        <v>ARP059/2024</v>
      </c>
      <c r="B1505" s="537" t="str">
        <f t="shared" si="51"/>
        <v>059/2024</v>
      </c>
      <c r="C1505" s="50">
        <v>2025</v>
      </c>
      <c r="D1505" s="50" t="s">
        <v>4391</v>
      </c>
      <c r="E1505" s="50">
        <v>59</v>
      </c>
      <c r="F1505" s="539">
        <v>2940</v>
      </c>
    </row>
    <row r="1506" spans="1:6">
      <c r="A1506" s="536" t="str">
        <f t="shared" si="50"/>
        <v>ARP029/2024</v>
      </c>
      <c r="B1506" s="537" t="str">
        <f t="shared" si="51"/>
        <v>029/2024</v>
      </c>
      <c r="C1506" s="50">
        <v>2025</v>
      </c>
      <c r="D1506" s="50" t="s">
        <v>4391</v>
      </c>
      <c r="E1506" s="50">
        <v>29</v>
      </c>
      <c r="F1506" s="539">
        <v>1194.93</v>
      </c>
    </row>
    <row r="1507" spans="1:6">
      <c r="A1507" s="536" t="str">
        <f t="shared" si="50"/>
        <v>ARP028/2024</v>
      </c>
      <c r="B1507" s="537" t="str">
        <f t="shared" si="51"/>
        <v>028/2024</v>
      </c>
      <c r="C1507" s="50">
        <v>2025</v>
      </c>
      <c r="D1507" s="50" t="s">
        <v>4391</v>
      </c>
      <c r="E1507" s="50">
        <v>28</v>
      </c>
      <c r="F1507" s="539">
        <v>742.95</v>
      </c>
    </row>
    <row r="1508" spans="1:6">
      <c r="A1508" s="536" t="str">
        <f t="shared" si="50"/>
        <v>ARP028/2024</v>
      </c>
      <c r="B1508" s="537" t="str">
        <f t="shared" si="51"/>
        <v>028/2024</v>
      </c>
      <c r="C1508" s="50">
        <v>2025</v>
      </c>
      <c r="D1508" s="50" t="s">
        <v>4391</v>
      </c>
      <c r="E1508" s="50">
        <v>28</v>
      </c>
      <c r="F1508" s="539">
        <v>3945.7</v>
      </c>
    </row>
    <row r="1509" spans="1:6">
      <c r="A1509" s="536" t="str">
        <f t="shared" si="50"/>
        <v>ARP029/2025</v>
      </c>
      <c r="B1509" s="537" t="str">
        <f t="shared" si="51"/>
        <v>029/2025</v>
      </c>
      <c r="C1509" s="50">
        <v>2025</v>
      </c>
      <c r="D1509" s="50" t="s">
        <v>4392</v>
      </c>
      <c r="E1509" s="50">
        <v>29</v>
      </c>
      <c r="F1509" s="539">
        <v>1875.1</v>
      </c>
    </row>
    <row r="1510" spans="1:6">
      <c r="A1510" s="536" t="str">
        <f t="shared" si="50"/>
        <v>ARP071/2024</v>
      </c>
      <c r="B1510" s="537" t="str">
        <f t="shared" si="51"/>
        <v>071/2024</v>
      </c>
      <c r="C1510" s="50">
        <v>2025</v>
      </c>
      <c r="D1510" s="50" t="s">
        <v>4391</v>
      </c>
      <c r="E1510" s="50">
        <v>71</v>
      </c>
      <c r="F1510" s="539">
        <v>2275</v>
      </c>
    </row>
    <row r="1511" spans="1:6">
      <c r="A1511" s="536" t="str">
        <f t="shared" si="50"/>
        <v>ARP082/2024</v>
      </c>
      <c r="B1511" s="537" t="str">
        <f t="shared" si="51"/>
        <v>082/2024</v>
      </c>
      <c r="C1511" s="50">
        <v>2025</v>
      </c>
      <c r="D1511" s="50" t="s">
        <v>4391</v>
      </c>
      <c r="E1511" s="50">
        <v>82</v>
      </c>
      <c r="F1511" s="539">
        <v>595.5</v>
      </c>
    </row>
    <row r="1512" spans="1:6">
      <c r="A1512" s="536" t="str">
        <f t="shared" si="50"/>
        <v>ARP082/2024</v>
      </c>
      <c r="B1512" s="537" t="str">
        <f t="shared" si="51"/>
        <v>082/2024</v>
      </c>
      <c r="C1512" s="50">
        <v>2025</v>
      </c>
      <c r="D1512" s="50" t="s">
        <v>4391</v>
      </c>
      <c r="E1512" s="50">
        <v>82</v>
      </c>
      <c r="F1512" s="539">
        <v>489.8</v>
      </c>
    </row>
    <row r="1513" spans="1:6">
      <c r="A1513" s="536" t="str">
        <f t="shared" si="50"/>
        <v>ARP082/2024</v>
      </c>
      <c r="B1513" s="537" t="str">
        <f t="shared" si="51"/>
        <v>082/2024</v>
      </c>
      <c r="C1513" s="50">
        <v>2025</v>
      </c>
      <c r="D1513" s="50" t="s">
        <v>4391</v>
      </c>
      <c r="E1513" s="50">
        <v>82</v>
      </c>
      <c r="F1513" s="539">
        <v>239.5</v>
      </c>
    </row>
    <row r="1514" spans="1:6">
      <c r="A1514" s="536" t="str">
        <f t="shared" si="50"/>
        <v>ARP082/2024</v>
      </c>
      <c r="B1514" s="537" t="str">
        <f t="shared" si="51"/>
        <v>082/2024</v>
      </c>
      <c r="C1514" s="50">
        <v>2025</v>
      </c>
      <c r="D1514" s="50" t="s">
        <v>4391</v>
      </c>
      <c r="E1514" s="50">
        <v>82</v>
      </c>
      <c r="F1514" s="539">
        <v>272.5</v>
      </c>
    </row>
    <row r="1515" spans="1:6">
      <c r="A1515" s="536" t="str">
        <f t="shared" si="50"/>
        <v>ARP030/2025</v>
      </c>
      <c r="B1515" s="537" t="str">
        <f t="shared" si="51"/>
        <v>030/2025</v>
      </c>
      <c r="C1515" s="50">
        <v>2025</v>
      </c>
      <c r="D1515" s="50" t="s">
        <v>4392</v>
      </c>
      <c r="E1515" s="50">
        <v>30</v>
      </c>
      <c r="F1515" s="539">
        <v>217988.58</v>
      </c>
    </row>
    <row r="1516" spans="1:6">
      <c r="A1516" s="536" t="str">
        <f t="shared" si="50"/>
        <v>ARP030/2025</v>
      </c>
      <c r="B1516" s="537" t="str">
        <f t="shared" si="51"/>
        <v>030/2025</v>
      </c>
      <c r="C1516" s="50">
        <v>2025</v>
      </c>
      <c r="D1516" s="50" t="s">
        <v>4392</v>
      </c>
      <c r="E1516" s="50">
        <v>30</v>
      </c>
      <c r="F1516" s="539">
        <v>219701.32</v>
      </c>
    </row>
    <row r="1517" spans="1:6">
      <c r="A1517" s="536" t="str">
        <f t="shared" si="50"/>
        <v>ARP059/2024</v>
      </c>
      <c r="B1517" s="537" t="str">
        <f t="shared" si="51"/>
        <v>059/2024</v>
      </c>
      <c r="C1517" s="50">
        <v>2025</v>
      </c>
      <c r="D1517" s="50" t="s">
        <v>4391</v>
      </c>
      <c r="E1517" s="50">
        <v>59</v>
      </c>
      <c r="F1517" s="539">
        <v>840</v>
      </c>
    </row>
    <row r="1518" spans="1:6">
      <c r="A1518" s="536" t="str">
        <f t="shared" si="50"/>
        <v>ARP059/2024</v>
      </c>
      <c r="B1518" s="537" t="str">
        <f t="shared" si="51"/>
        <v>059/2024</v>
      </c>
      <c r="C1518" s="50">
        <v>2025</v>
      </c>
      <c r="D1518" s="50" t="s">
        <v>4391</v>
      </c>
      <c r="E1518" s="50">
        <v>59</v>
      </c>
      <c r="F1518" s="539">
        <v>420</v>
      </c>
    </row>
    <row r="1519" spans="1:6">
      <c r="A1519" s="536" t="str">
        <f t="shared" si="50"/>
        <v>ARP028/2024</v>
      </c>
      <c r="B1519" s="537" t="str">
        <f t="shared" si="51"/>
        <v>028/2024</v>
      </c>
      <c r="C1519" s="50">
        <v>2025</v>
      </c>
      <c r="D1519" s="50" t="s">
        <v>4391</v>
      </c>
      <c r="E1519" s="50">
        <v>28</v>
      </c>
      <c r="F1519" s="539">
        <v>43839.34</v>
      </c>
    </row>
    <row r="1520" spans="1:6">
      <c r="A1520" s="536" t="str">
        <f t="shared" si="50"/>
        <v>ARP034/2024</v>
      </c>
      <c r="B1520" s="537" t="str">
        <f t="shared" si="51"/>
        <v>034/2024</v>
      </c>
      <c r="C1520" s="50">
        <v>2025</v>
      </c>
      <c r="D1520" s="50" t="s">
        <v>4391</v>
      </c>
      <c r="E1520" s="50">
        <v>34</v>
      </c>
      <c r="F1520" s="539">
        <v>2991.04</v>
      </c>
    </row>
    <row r="1521" spans="1:6">
      <c r="A1521" s="536" t="str">
        <f t="shared" si="50"/>
        <v>ARP037/2024</v>
      </c>
      <c r="B1521" s="537" t="str">
        <f t="shared" si="51"/>
        <v>037/2024</v>
      </c>
      <c r="C1521" s="50">
        <v>2025</v>
      </c>
      <c r="D1521" s="50" t="s">
        <v>4391</v>
      </c>
      <c r="E1521" s="50">
        <v>37</v>
      </c>
      <c r="F1521" s="539">
        <v>60061.38</v>
      </c>
    </row>
    <row r="1522" spans="1:6">
      <c r="A1522" s="536" t="str">
        <f t="shared" si="50"/>
        <v>ARP029/2024</v>
      </c>
      <c r="B1522" s="537" t="str">
        <f t="shared" si="51"/>
        <v>029/2024</v>
      </c>
      <c r="C1522" s="50">
        <v>2025</v>
      </c>
      <c r="D1522" s="50" t="s">
        <v>4391</v>
      </c>
      <c r="E1522" s="50">
        <v>29</v>
      </c>
      <c r="F1522" s="539">
        <v>1489.26</v>
      </c>
    </row>
    <row r="1523" spans="1:6">
      <c r="A1523" s="536" t="str">
        <f t="shared" si="50"/>
        <v>ARP031/2024</v>
      </c>
      <c r="B1523" s="537" t="str">
        <f t="shared" si="51"/>
        <v>031/2024</v>
      </c>
      <c r="C1523" s="50">
        <v>2025</v>
      </c>
      <c r="D1523" s="50" t="s">
        <v>4391</v>
      </c>
      <c r="E1523" s="50">
        <v>31</v>
      </c>
      <c r="F1523" s="539">
        <v>747.75</v>
      </c>
    </row>
    <row r="1524" spans="1:6">
      <c r="A1524" s="536" t="str">
        <f t="shared" si="50"/>
        <v>ARP028/2024</v>
      </c>
      <c r="B1524" s="537" t="str">
        <f t="shared" si="51"/>
        <v>028/2024</v>
      </c>
      <c r="C1524" s="50">
        <v>2025</v>
      </c>
      <c r="D1524" s="50" t="s">
        <v>4391</v>
      </c>
      <c r="E1524" s="50">
        <v>28</v>
      </c>
      <c r="F1524" s="539">
        <v>0</v>
      </c>
    </row>
    <row r="1525" spans="1:6">
      <c r="A1525" s="536" t="str">
        <f t="shared" si="50"/>
        <v>ARP029/2024</v>
      </c>
      <c r="B1525" s="537" t="str">
        <f t="shared" si="51"/>
        <v>029/2024</v>
      </c>
      <c r="C1525" s="50">
        <v>2025</v>
      </c>
      <c r="D1525" s="50" t="s">
        <v>4391</v>
      </c>
      <c r="E1525" s="50">
        <v>29</v>
      </c>
      <c r="F1525" s="539">
        <v>7059.18</v>
      </c>
    </row>
    <row r="1526" spans="1:6">
      <c r="A1526" s="536" t="str">
        <f t="shared" si="50"/>
        <v>ARP029/2024</v>
      </c>
      <c r="B1526" s="537" t="str">
        <f t="shared" si="51"/>
        <v>029/2024</v>
      </c>
      <c r="C1526" s="50">
        <v>2025</v>
      </c>
      <c r="D1526" s="50" t="s">
        <v>4391</v>
      </c>
      <c r="E1526" s="50">
        <v>29</v>
      </c>
      <c r="F1526" s="539">
        <v>0</v>
      </c>
    </row>
    <row r="1527" spans="1:6">
      <c r="A1527" s="536" t="str">
        <f t="shared" si="50"/>
        <v>ARP029/2024</v>
      </c>
      <c r="B1527" s="537" t="str">
        <f t="shared" si="51"/>
        <v>029/2024</v>
      </c>
      <c r="C1527" s="50">
        <v>2025</v>
      </c>
      <c r="D1527" s="50" t="s">
        <v>4391</v>
      </c>
      <c r="E1527" s="50">
        <v>29</v>
      </c>
      <c r="F1527" s="539">
        <v>897.89</v>
      </c>
    </row>
    <row r="1528" spans="1:6">
      <c r="A1528" s="536" t="str">
        <f t="shared" si="50"/>
        <v>ARP029/2024</v>
      </c>
      <c r="B1528" s="537" t="str">
        <f t="shared" si="51"/>
        <v>029/2024</v>
      </c>
      <c r="C1528" s="50">
        <v>2025</v>
      </c>
      <c r="D1528" s="50" t="s">
        <v>4391</v>
      </c>
      <c r="E1528" s="50">
        <v>29</v>
      </c>
      <c r="F1528" s="539">
        <v>60020.57</v>
      </c>
    </row>
    <row r="1529" spans="1:6">
      <c r="A1529" s="536" t="str">
        <f t="shared" si="50"/>
        <v>ARP029/2024</v>
      </c>
      <c r="B1529" s="537" t="str">
        <f t="shared" si="51"/>
        <v>029/2024</v>
      </c>
      <c r="C1529" s="50">
        <v>2025</v>
      </c>
      <c r="D1529" s="50" t="s">
        <v>4391</v>
      </c>
      <c r="E1529" s="50">
        <v>29</v>
      </c>
      <c r="F1529" s="539">
        <v>2115.9299999999998</v>
      </c>
    </row>
    <row r="1530" spans="1:6">
      <c r="A1530" s="536" t="str">
        <f t="shared" si="50"/>
        <v>ARP029/2024</v>
      </c>
      <c r="B1530" s="537" t="str">
        <f t="shared" si="51"/>
        <v>029/2024</v>
      </c>
      <c r="C1530" s="50">
        <v>2025</v>
      </c>
      <c r="D1530" s="50" t="s">
        <v>4391</v>
      </c>
      <c r="E1530" s="50">
        <v>29</v>
      </c>
      <c r="F1530" s="539">
        <v>9166.26</v>
      </c>
    </row>
    <row r="1531" spans="1:6">
      <c r="A1531" s="536" t="str">
        <f t="shared" si="50"/>
        <v>ARP029/2024</v>
      </c>
      <c r="B1531" s="537" t="str">
        <f t="shared" si="51"/>
        <v>029/2024</v>
      </c>
      <c r="C1531" s="50">
        <v>2025</v>
      </c>
      <c r="D1531" s="50" t="s">
        <v>4391</v>
      </c>
      <c r="E1531" s="50">
        <v>29</v>
      </c>
      <c r="F1531" s="539">
        <v>21906.400000000001</v>
      </c>
    </row>
    <row r="1532" spans="1:6">
      <c r="A1532" s="536" t="str">
        <f t="shared" si="50"/>
        <v>ARP029/2024</v>
      </c>
      <c r="B1532" s="537" t="str">
        <f t="shared" si="51"/>
        <v>029/2024</v>
      </c>
      <c r="C1532" s="50">
        <v>2025</v>
      </c>
      <c r="D1532" s="50" t="s">
        <v>4391</v>
      </c>
      <c r="E1532" s="50">
        <v>29</v>
      </c>
      <c r="F1532" s="539">
        <v>3203.08</v>
      </c>
    </row>
    <row r="1533" spans="1:6">
      <c r="A1533" s="536" t="str">
        <f t="shared" si="50"/>
        <v>ARP029/2024</v>
      </c>
      <c r="B1533" s="537" t="str">
        <f t="shared" si="51"/>
        <v>029/2024</v>
      </c>
      <c r="C1533" s="50">
        <v>2025</v>
      </c>
      <c r="D1533" s="50" t="s">
        <v>4391</v>
      </c>
      <c r="E1533" s="50">
        <v>29</v>
      </c>
      <c r="F1533" s="539">
        <v>20985.23</v>
      </c>
    </row>
    <row r="1534" spans="1:6">
      <c r="A1534" s="536" t="str">
        <f t="shared" si="50"/>
        <v>ARP028/2024</v>
      </c>
      <c r="B1534" s="537" t="str">
        <f t="shared" si="51"/>
        <v>028/2024</v>
      </c>
      <c r="C1534" s="50">
        <v>2025</v>
      </c>
      <c r="D1534" s="50" t="s">
        <v>4391</v>
      </c>
      <c r="E1534" s="50">
        <v>28</v>
      </c>
      <c r="F1534" s="539">
        <v>4483.3900000000003</v>
      </c>
    </row>
    <row r="1535" spans="1:6">
      <c r="A1535" s="536" t="str">
        <f t="shared" si="50"/>
        <v>ARP029/2024</v>
      </c>
      <c r="B1535" s="537" t="str">
        <f t="shared" si="51"/>
        <v>029/2024</v>
      </c>
      <c r="C1535" s="50">
        <v>2025</v>
      </c>
      <c r="D1535" s="50" t="s">
        <v>4391</v>
      </c>
      <c r="E1535" s="50">
        <v>29</v>
      </c>
      <c r="F1535" s="539">
        <v>0</v>
      </c>
    </row>
    <row r="1536" spans="1:6">
      <c r="A1536" s="536" t="str">
        <f t="shared" si="50"/>
        <v>ARP028/2024</v>
      </c>
      <c r="B1536" s="537" t="str">
        <f t="shared" si="51"/>
        <v>028/2024</v>
      </c>
      <c r="C1536" s="50">
        <v>2025</v>
      </c>
      <c r="D1536" s="50" t="s">
        <v>4391</v>
      </c>
      <c r="E1536" s="50">
        <v>28</v>
      </c>
      <c r="F1536" s="539">
        <v>6484.23</v>
      </c>
    </row>
    <row r="1537" spans="1:6">
      <c r="A1537" s="536" t="str">
        <f t="shared" si="50"/>
        <v>ARP028/2024</v>
      </c>
      <c r="B1537" s="537" t="str">
        <f t="shared" si="51"/>
        <v>028/2024</v>
      </c>
      <c r="C1537" s="50">
        <v>2025</v>
      </c>
      <c r="D1537" s="50" t="s">
        <v>4391</v>
      </c>
      <c r="E1537" s="50">
        <v>28</v>
      </c>
      <c r="F1537" s="539">
        <v>17398.79</v>
      </c>
    </row>
    <row r="1538" spans="1:6">
      <c r="A1538" s="536" t="str">
        <f t="shared" si="50"/>
        <v>ARP029/2024</v>
      </c>
      <c r="B1538" s="537" t="str">
        <f t="shared" si="51"/>
        <v>029/2024</v>
      </c>
      <c r="C1538" s="50">
        <v>2025</v>
      </c>
      <c r="D1538" s="50" t="s">
        <v>4391</v>
      </c>
      <c r="E1538" s="50">
        <v>29</v>
      </c>
      <c r="F1538" s="539">
        <v>9010.7199999999993</v>
      </c>
    </row>
    <row r="1539" spans="1:6">
      <c r="A1539" s="536" t="str">
        <f t="shared" si="50"/>
        <v>ARP029/2024</v>
      </c>
      <c r="B1539" s="537" t="str">
        <f t="shared" si="51"/>
        <v>029/2024</v>
      </c>
      <c r="C1539" s="50">
        <v>2025</v>
      </c>
      <c r="D1539" s="50" t="s">
        <v>4391</v>
      </c>
      <c r="E1539" s="50">
        <v>29</v>
      </c>
      <c r="F1539" s="539">
        <v>7700.91</v>
      </c>
    </row>
    <row r="1540" spans="1:6">
      <c r="A1540" s="536" t="str">
        <f t="shared" si="50"/>
        <v>ARP029/2024</v>
      </c>
      <c r="B1540" s="537" t="str">
        <f t="shared" si="51"/>
        <v>029/2024</v>
      </c>
      <c r="C1540" s="50">
        <v>2025</v>
      </c>
      <c r="D1540" s="50" t="s">
        <v>4391</v>
      </c>
      <c r="E1540" s="50">
        <v>29</v>
      </c>
      <c r="F1540" s="539">
        <v>3137.05</v>
      </c>
    </row>
    <row r="1541" spans="1:6">
      <c r="A1541" s="536" t="str">
        <f t="shared" si="50"/>
        <v>ARP029/2024</v>
      </c>
      <c r="B1541" s="537" t="str">
        <f t="shared" si="51"/>
        <v>029/2024</v>
      </c>
      <c r="C1541" s="50">
        <v>2025</v>
      </c>
      <c r="D1541" s="50" t="s">
        <v>4391</v>
      </c>
      <c r="E1541" s="50">
        <v>29</v>
      </c>
      <c r="F1541" s="539">
        <v>31959</v>
      </c>
    </row>
    <row r="1542" spans="1:6">
      <c r="A1542" s="536" t="str">
        <f t="shared" si="50"/>
        <v>ARP080/2024</v>
      </c>
      <c r="B1542" s="537" t="str">
        <f t="shared" si="51"/>
        <v>080/2024</v>
      </c>
      <c r="C1542" s="50">
        <v>2025</v>
      </c>
      <c r="D1542" s="50" t="s">
        <v>4391</v>
      </c>
      <c r="E1542" s="50">
        <v>80</v>
      </c>
      <c r="F1542" s="539">
        <v>2644.5</v>
      </c>
    </row>
    <row r="1543" spans="1:6">
      <c r="A1543" s="536" t="str">
        <f t="shared" si="50"/>
        <v>ARP029/2024</v>
      </c>
      <c r="B1543" s="537" t="str">
        <f t="shared" si="51"/>
        <v>029/2024</v>
      </c>
      <c r="C1543" s="50">
        <v>2025</v>
      </c>
      <c r="D1543" s="50" t="s">
        <v>4391</v>
      </c>
      <c r="E1543" s="50">
        <v>29</v>
      </c>
      <c r="F1543" s="539">
        <v>1855.9</v>
      </c>
    </row>
    <row r="1544" spans="1:6">
      <c r="A1544" s="536" t="str">
        <f t="shared" si="50"/>
        <v>ARP029/2024</v>
      </c>
      <c r="B1544" s="537" t="str">
        <f t="shared" si="51"/>
        <v>029/2024</v>
      </c>
      <c r="C1544" s="50">
        <v>2025</v>
      </c>
      <c r="D1544" s="50" t="s">
        <v>4391</v>
      </c>
      <c r="E1544" s="50">
        <v>29</v>
      </c>
      <c r="F1544" s="539">
        <v>18196.849999999999</v>
      </c>
    </row>
    <row r="1545" spans="1:6">
      <c r="A1545" s="536" t="str">
        <f t="shared" si="50"/>
        <v>ARP028/2024</v>
      </c>
      <c r="B1545" s="537" t="str">
        <f t="shared" si="51"/>
        <v>028/2024</v>
      </c>
      <c r="C1545" s="50">
        <v>2025</v>
      </c>
      <c r="D1545" s="50" t="s">
        <v>4391</v>
      </c>
      <c r="E1545" s="50">
        <v>28</v>
      </c>
      <c r="F1545" s="539">
        <v>2732.79</v>
      </c>
    </row>
    <row r="1546" spans="1:6">
      <c r="A1546" s="536" t="str">
        <f t="shared" si="50"/>
        <v>ARP029/2024</v>
      </c>
      <c r="B1546" s="537" t="str">
        <f t="shared" si="51"/>
        <v>029/2024</v>
      </c>
      <c r="C1546" s="50">
        <v>2025</v>
      </c>
      <c r="D1546" s="50" t="s">
        <v>4391</v>
      </c>
      <c r="E1546" s="50">
        <v>29</v>
      </c>
      <c r="F1546" s="539">
        <v>3165.25</v>
      </c>
    </row>
    <row r="1547" spans="1:6">
      <c r="A1547" s="536" t="str">
        <f t="shared" si="50"/>
        <v>ARP071/2024</v>
      </c>
      <c r="B1547" s="537" t="str">
        <f t="shared" si="51"/>
        <v>071/2024</v>
      </c>
      <c r="C1547" s="50">
        <v>2025</v>
      </c>
      <c r="D1547" s="50" t="s">
        <v>4391</v>
      </c>
      <c r="E1547" s="50">
        <v>71</v>
      </c>
      <c r="F1547" s="539">
        <v>12800</v>
      </c>
    </row>
    <row r="1548" spans="1:6">
      <c r="A1548" s="536" t="str">
        <f t="shared" si="50"/>
        <v>ARP029/2024</v>
      </c>
      <c r="B1548" s="537" t="str">
        <f t="shared" si="51"/>
        <v>029/2024</v>
      </c>
      <c r="C1548" s="50">
        <v>2025</v>
      </c>
      <c r="D1548" s="50" t="s">
        <v>4391</v>
      </c>
      <c r="E1548" s="50">
        <v>29</v>
      </c>
      <c r="F1548" s="539">
        <v>0</v>
      </c>
    </row>
    <row r="1549" spans="1:6">
      <c r="A1549" s="536" t="str">
        <f t="shared" si="50"/>
        <v>ARP071/2024</v>
      </c>
      <c r="B1549" s="537" t="str">
        <f t="shared" si="51"/>
        <v>071/2024</v>
      </c>
      <c r="C1549" s="50">
        <v>2025</v>
      </c>
      <c r="D1549" s="50" t="s">
        <v>4391</v>
      </c>
      <c r="E1549" s="50">
        <v>71</v>
      </c>
      <c r="F1549" s="539">
        <v>1529</v>
      </c>
    </row>
    <row r="1550" spans="1:6">
      <c r="A1550" s="536" t="str">
        <f t="shared" si="50"/>
        <v>ARP029/2024</v>
      </c>
      <c r="B1550" s="537" t="str">
        <f t="shared" si="51"/>
        <v>029/2024</v>
      </c>
      <c r="C1550" s="50">
        <v>2025</v>
      </c>
      <c r="D1550" s="50" t="s">
        <v>4391</v>
      </c>
      <c r="E1550" s="50">
        <v>29</v>
      </c>
      <c r="F1550" s="539">
        <v>1648.97</v>
      </c>
    </row>
    <row r="1551" spans="1:6">
      <c r="A1551" s="536" t="str">
        <f t="shared" si="50"/>
        <v>ARP029/2024</v>
      </c>
      <c r="B1551" s="537" t="str">
        <f t="shared" si="51"/>
        <v>029/2024</v>
      </c>
      <c r="C1551" s="50">
        <v>2025</v>
      </c>
      <c r="D1551" s="50" t="s">
        <v>4391</v>
      </c>
      <c r="E1551" s="50">
        <v>29</v>
      </c>
      <c r="F1551" s="539">
        <v>2418.42</v>
      </c>
    </row>
    <row r="1552" spans="1:6">
      <c r="A1552" s="536" t="str">
        <f t="shared" si="50"/>
        <v>ARP029/2024</v>
      </c>
      <c r="B1552" s="537" t="str">
        <f t="shared" si="51"/>
        <v>029/2024</v>
      </c>
      <c r="C1552" s="50">
        <v>2025</v>
      </c>
      <c r="D1552" s="50" t="s">
        <v>4391</v>
      </c>
      <c r="E1552" s="50">
        <v>29</v>
      </c>
      <c r="F1552" s="539">
        <v>2042.85</v>
      </c>
    </row>
    <row r="1553" spans="1:6">
      <c r="A1553" s="536" t="str">
        <f t="shared" si="50"/>
        <v>ARP029/2024</v>
      </c>
      <c r="B1553" s="537" t="str">
        <f t="shared" si="51"/>
        <v>029/2024</v>
      </c>
      <c r="C1553" s="50">
        <v>2025</v>
      </c>
      <c r="D1553" s="50" t="s">
        <v>4391</v>
      </c>
      <c r="E1553" s="50">
        <v>29</v>
      </c>
      <c r="F1553" s="539">
        <v>0</v>
      </c>
    </row>
    <row r="1554" spans="1:6">
      <c r="A1554" s="536" t="str">
        <f t="shared" si="50"/>
        <v>ARP028/2024</v>
      </c>
      <c r="B1554" s="537" t="str">
        <f t="shared" si="51"/>
        <v>028/2024</v>
      </c>
      <c r="C1554" s="50">
        <v>2025</v>
      </c>
      <c r="D1554" s="50" t="s">
        <v>4391</v>
      </c>
      <c r="E1554" s="50">
        <v>28</v>
      </c>
      <c r="F1554" s="539">
        <v>105835</v>
      </c>
    </row>
    <row r="1555" spans="1:6">
      <c r="A1555" s="536" t="str">
        <f t="shared" si="50"/>
        <v>ARP071/2024</v>
      </c>
      <c r="B1555" s="537" t="str">
        <f t="shared" si="51"/>
        <v>071/2024</v>
      </c>
      <c r="C1555" s="50">
        <v>2025</v>
      </c>
      <c r="D1555" s="50" t="s">
        <v>4391</v>
      </c>
      <c r="E1555" s="50">
        <v>71</v>
      </c>
      <c r="F1555" s="539">
        <v>1573</v>
      </c>
    </row>
    <row r="1556" spans="1:6">
      <c r="A1556" s="536" t="str">
        <f t="shared" si="50"/>
        <v>ARP074/2024</v>
      </c>
      <c r="B1556" s="537" t="str">
        <f t="shared" si="51"/>
        <v>074/2024</v>
      </c>
      <c r="C1556" s="50">
        <v>2025</v>
      </c>
      <c r="D1556" s="50" t="s">
        <v>4391</v>
      </c>
      <c r="E1556" s="50">
        <v>74</v>
      </c>
      <c r="F1556" s="539">
        <v>66241.3</v>
      </c>
    </row>
    <row r="1557" spans="1:6">
      <c r="A1557" s="536" t="str">
        <f t="shared" ref="A1557:A1620" si="52">_xlfn.CONCAT("ARP",B1557)</f>
        <v>ARP028/2024</v>
      </c>
      <c r="B1557" s="537" t="str">
        <f t="shared" ref="B1557:B1620" si="53">_xlfn.CONCAT(TEXT(E1557,"000"),"/",D1557)</f>
        <v>028/2024</v>
      </c>
      <c r="C1557" s="50">
        <v>2025</v>
      </c>
      <c r="D1557" s="50" t="s">
        <v>4391</v>
      </c>
      <c r="E1557" s="50">
        <v>28</v>
      </c>
      <c r="F1557" s="539">
        <v>0</v>
      </c>
    </row>
    <row r="1558" spans="1:6">
      <c r="A1558" s="536" t="str">
        <f t="shared" si="52"/>
        <v>ARP028/2024</v>
      </c>
      <c r="B1558" s="537" t="str">
        <f t="shared" si="53"/>
        <v>028/2024</v>
      </c>
      <c r="C1558" s="50">
        <v>2025</v>
      </c>
      <c r="D1558" s="50" t="s">
        <v>4391</v>
      </c>
      <c r="E1558" s="50">
        <v>28</v>
      </c>
      <c r="F1558" s="539">
        <v>41141.67</v>
      </c>
    </row>
    <row r="1559" spans="1:6">
      <c r="A1559" s="536" t="str">
        <f t="shared" si="52"/>
        <v>ARP029/2024</v>
      </c>
      <c r="B1559" s="537" t="str">
        <f t="shared" si="53"/>
        <v>029/2024</v>
      </c>
      <c r="C1559" s="50">
        <v>2025</v>
      </c>
      <c r="D1559" s="50" t="s">
        <v>4391</v>
      </c>
      <c r="E1559" s="50">
        <v>29</v>
      </c>
      <c r="F1559" s="539">
        <v>2696.96</v>
      </c>
    </row>
    <row r="1560" spans="1:6">
      <c r="A1560" s="536" t="str">
        <f t="shared" si="52"/>
        <v>ARP029/2024</v>
      </c>
      <c r="B1560" s="537" t="str">
        <f t="shared" si="53"/>
        <v>029/2024</v>
      </c>
      <c r="C1560" s="50">
        <v>2025</v>
      </c>
      <c r="D1560" s="50" t="s">
        <v>4391</v>
      </c>
      <c r="E1560" s="50">
        <v>29</v>
      </c>
      <c r="F1560" s="539">
        <v>1496.78</v>
      </c>
    </row>
    <row r="1561" spans="1:6">
      <c r="A1561" s="536" t="str">
        <f t="shared" si="52"/>
        <v>ARP029/2024</v>
      </c>
      <c r="B1561" s="537" t="str">
        <f t="shared" si="53"/>
        <v>029/2024</v>
      </c>
      <c r="C1561" s="50">
        <v>2025</v>
      </c>
      <c r="D1561" s="50" t="s">
        <v>4391</v>
      </c>
      <c r="E1561" s="50">
        <v>29</v>
      </c>
      <c r="F1561" s="539">
        <v>29045.51</v>
      </c>
    </row>
    <row r="1562" spans="1:6">
      <c r="A1562" s="536" t="str">
        <f t="shared" si="52"/>
        <v>ARP029/2024</v>
      </c>
      <c r="B1562" s="537" t="str">
        <f t="shared" si="53"/>
        <v>029/2024</v>
      </c>
      <c r="C1562" s="50">
        <v>2025</v>
      </c>
      <c r="D1562" s="50" t="s">
        <v>4391</v>
      </c>
      <c r="E1562" s="50">
        <v>29</v>
      </c>
      <c r="F1562" s="539">
        <v>19212.400000000001</v>
      </c>
    </row>
    <row r="1563" spans="1:6">
      <c r="A1563" s="536" t="str">
        <f t="shared" si="52"/>
        <v>ARP029/2024</v>
      </c>
      <c r="B1563" s="537" t="str">
        <f t="shared" si="53"/>
        <v>029/2024</v>
      </c>
      <c r="C1563" s="50">
        <v>2025</v>
      </c>
      <c r="D1563" s="50" t="s">
        <v>4391</v>
      </c>
      <c r="E1563" s="50">
        <v>29</v>
      </c>
      <c r="F1563" s="539">
        <v>6756.53</v>
      </c>
    </row>
    <row r="1564" spans="1:6">
      <c r="A1564" s="536" t="str">
        <f t="shared" si="52"/>
        <v>ARP029/2024</v>
      </c>
      <c r="B1564" s="537" t="str">
        <f t="shared" si="53"/>
        <v>029/2024</v>
      </c>
      <c r="C1564" s="50">
        <v>2025</v>
      </c>
      <c r="D1564" s="50" t="s">
        <v>4391</v>
      </c>
      <c r="E1564" s="50">
        <v>29</v>
      </c>
      <c r="F1564" s="539">
        <v>20266.68</v>
      </c>
    </row>
    <row r="1565" spans="1:6">
      <c r="A1565" s="536" t="str">
        <f t="shared" si="52"/>
        <v>ARP029/2024</v>
      </c>
      <c r="B1565" s="537" t="str">
        <f t="shared" si="53"/>
        <v>029/2024</v>
      </c>
      <c r="C1565" s="50">
        <v>2025</v>
      </c>
      <c r="D1565" s="50" t="s">
        <v>4391</v>
      </c>
      <c r="E1565" s="50">
        <v>29</v>
      </c>
      <c r="F1565" s="539">
        <v>12314.08</v>
      </c>
    </row>
    <row r="1566" spans="1:6">
      <c r="A1566" s="536" t="str">
        <f t="shared" si="52"/>
        <v>ARP077/2024</v>
      </c>
      <c r="B1566" s="537" t="str">
        <f t="shared" si="53"/>
        <v>077/2024</v>
      </c>
      <c r="C1566" s="50">
        <v>2025</v>
      </c>
      <c r="D1566" s="50" t="s">
        <v>4391</v>
      </c>
      <c r="E1566" s="50">
        <v>77</v>
      </c>
      <c r="F1566" s="539">
        <v>2524.15</v>
      </c>
    </row>
    <row r="1567" spans="1:6">
      <c r="A1567" s="536" t="str">
        <f t="shared" si="52"/>
        <v>ARP029/2024</v>
      </c>
      <c r="B1567" s="537" t="str">
        <f t="shared" si="53"/>
        <v>029/2024</v>
      </c>
      <c r="C1567" s="50">
        <v>2025</v>
      </c>
      <c r="D1567" s="50" t="s">
        <v>4391</v>
      </c>
      <c r="E1567" s="50">
        <v>29</v>
      </c>
      <c r="F1567" s="539">
        <v>101908.44</v>
      </c>
    </row>
    <row r="1568" spans="1:6">
      <c r="A1568" s="536" t="str">
        <f t="shared" si="52"/>
        <v>ARP070/2024</v>
      </c>
      <c r="B1568" s="537" t="str">
        <f t="shared" si="53"/>
        <v>070/2024</v>
      </c>
      <c r="C1568" s="50">
        <v>2025</v>
      </c>
      <c r="D1568" s="50" t="s">
        <v>4391</v>
      </c>
      <c r="E1568" s="50">
        <v>70</v>
      </c>
      <c r="F1568" s="539">
        <v>12763</v>
      </c>
    </row>
    <row r="1569" spans="1:6">
      <c r="A1569" s="536" t="str">
        <f t="shared" si="52"/>
        <v>ARP029/2024</v>
      </c>
      <c r="B1569" s="537" t="str">
        <f t="shared" si="53"/>
        <v>029/2024</v>
      </c>
      <c r="C1569" s="50">
        <v>2025</v>
      </c>
      <c r="D1569" s="50" t="s">
        <v>4391</v>
      </c>
      <c r="E1569" s="50">
        <v>29</v>
      </c>
      <c r="F1569" s="539">
        <v>4109.6899999999996</v>
      </c>
    </row>
    <row r="1570" spans="1:6">
      <c r="A1570" s="536" t="str">
        <f t="shared" si="52"/>
        <v>ARP029/2024</v>
      </c>
      <c r="B1570" s="537" t="str">
        <f t="shared" si="53"/>
        <v>029/2024</v>
      </c>
      <c r="C1570" s="50">
        <v>2025</v>
      </c>
      <c r="D1570" s="50" t="s">
        <v>4391</v>
      </c>
      <c r="E1570" s="50">
        <v>29</v>
      </c>
      <c r="F1570" s="539">
        <v>3271.85</v>
      </c>
    </row>
    <row r="1571" spans="1:6">
      <c r="A1571" s="536" t="str">
        <f t="shared" si="52"/>
        <v>ARP029/2024</v>
      </c>
      <c r="B1571" s="537" t="str">
        <f t="shared" si="53"/>
        <v>029/2024</v>
      </c>
      <c r="C1571" s="50">
        <v>2025</v>
      </c>
      <c r="D1571" s="50" t="s">
        <v>4391</v>
      </c>
      <c r="E1571" s="50">
        <v>29</v>
      </c>
      <c r="F1571" s="539">
        <v>2336.7600000000002</v>
      </c>
    </row>
    <row r="1572" spans="1:6">
      <c r="A1572" s="536" t="str">
        <f t="shared" si="52"/>
        <v>ARP029/2024</v>
      </c>
      <c r="B1572" s="537" t="str">
        <f t="shared" si="53"/>
        <v>029/2024</v>
      </c>
      <c r="C1572" s="50">
        <v>2025</v>
      </c>
      <c r="D1572" s="50" t="s">
        <v>4391</v>
      </c>
      <c r="E1572" s="50">
        <v>29</v>
      </c>
      <c r="F1572" s="539">
        <v>7887.76</v>
      </c>
    </row>
    <row r="1573" spans="1:6">
      <c r="A1573" s="536" t="str">
        <f t="shared" si="52"/>
        <v>ARP029/2024</v>
      </c>
      <c r="B1573" s="537" t="str">
        <f t="shared" si="53"/>
        <v>029/2024</v>
      </c>
      <c r="C1573" s="50">
        <v>2025</v>
      </c>
      <c r="D1573" s="50" t="s">
        <v>4391</v>
      </c>
      <c r="E1573" s="50">
        <v>29</v>
      </c>
      <c r="F1573" s="539">
        <v>18389.900000000001</v>
      </c>
    </row>
    <row r="1574" spans="1:6">
      <c r="A1574" s="536" t="str">
        <f t="shared" si="52"/>
        <v>ARP028/2024</v>
      </c>
      <c r="B1574" s="537" t="str">
        <f t="shared" si="53"/>
        <v>028/2024</v>
      </c>
      <c r="C1574" s="50">
        <v>2025</v>
      </c>
      <c r="D1574" s="50" t="s">
        <v>4391</v>
      </c>
      <c r="E1574" s="50">
        <v>28</v>
      </c>
      <c r="F1574" s="539">
        <v>0</v>
      </c>
    </row>
    <row r="1575" spans="1:6">
      <c r="A1575" s="536" t="str">
        <f t="shared" si="52"/>
        <v>ARP029/2024</v>
      </c>
      <c r="B1575" s="537" t="str">
        <f t="shared" si="53"/>
        <v>029/2024</v>
      </c>
      <c r="C1575" s="50">
        <v>2025</v>
      </c>
      <c r="D1575" s="50" t="s">
        <v>4391</v>
      </c>
      <c r="E1575" s="50">
        <v>29</v>
      </c>
      <c r="F1575" s="539">
        <v>4703.53</v>
      </c>
    </row>
    <row r="1576" spans="1:6">
      <c r="A1576" s="536" t="str">
        <f t="shared" si="52"/>
        <v>ARP028/2024</v>
      </c>
      <c r="B1576" s="537" t="str">
        <f t="shared" si="53"/>
        <v>028/2024</v>
      </c>
      <c r="C1576" s="50">
        <v>2025</v>
      </c>
      <c r="D1576" s="50" t="s">
        <v>4391</v>
      </c>
      <c r="E1576" s="50">
        <v>28</v>
      </c>
      <c r="F1576" s="539">
        <v>4368.4799999999996</v>
      </c>
    </row>
    <row r="1577" spans="1:6">
      <c r="A1577" s="536" t="str">
        <f t="shared" si="52"/>
        <v>ARP028/2024</v>
      </c>
      <c r="B1577" s="537" t="str">
        <f t="shared" si="53"/>
        <v>028/2024</v>
      </c>
      <c r="C1577" s="50">
        <v>2025</v>
      </c>
      <c r="D1577" s="50" t="s">
        <v>4391</v>
      </c>
      <c r="E1577" s="50">
        <v>28</v>
      </c>
      <c r="F1577" s="539">
        <v>5201.28</v>
      </c>
    </row>
    <row r="1578" spans="1:6">
      <c r="A1578" s="536" t="str">
        <f t="shared" si="52"/>
        <v>ARP028/2024</v>
      </c>
      <c r="B1578" s="537" t="str">
        <f t="shared" si="53"/>
        <v>028/2024</v>
      </c>
      <c r="C1578" s="50">
        <v>2025</v>
      </c>
      <c r="D1578" s="50" t="s">
        <v>4391</v>
      </c>
      <c r="E1578" s="50">
        <v>28</v>
      </c>
      <c r="F1578" s="539">
        <v>13583.49</v>
      </c>
    </row>
    <row r="1579" spans="1:6">
      <c r="A1579" s="536" t="str">
        <f t="shared" si="52"/>
        <v>ARP029/2024</v>
      </c>
      <c r="B1579" s="537" t="str">
        <f t="shared" si="53"/>
        <v>029/2024</v>
      </c>
      <c r="C1579" s="50">
        <v>2025</v>
      </c>
      <c r="D1579" s="50" t="s">
        <v>4391</v>
      </c>
      <c r="E1579" s="50">
        <v>29</v>
      </c>
      <c r="F1579" s="539">
        <v>4432.7700000000004</v>
      </c>
    </row>
    <row r="1580" spans="1:6">
      <c r="A1580" s="536" t="str">
        <f t="shared" si="52"/>
        <v>ARP082/2024</v>
      </c>
      <c r="B1580" s="537" t="str">
        <f t="shared" si="53"/>
        <v>082/2024</v>
      </c>
      <c r="C1580" s="50">
        <v>2025</v>
      </c>
      <c r="D1580" s="50" t="s">
        <v>4391</v>
      </c>
      <c r="E1580" s="50">
        <v>82</v>
      </c>
      <c r="F1580" s="539">
        <v>2726.5</v>
      </c>
    </row>
    <row r="1581" spans="1:6">
      <c r="A1581" s="536" t="str">
        <f t="shared" si="52"/>
        <v>ARP028/2024</v>
      </c>
      <c r="B1581" s="537" t="str">
        <f t="shared" si="53"/>
        <v>028/2024</v>
      </c>
      <c r="C1581" s="50">
        <v>2025</v>
      </c>
      <c r="D1581" s="50" t="s">
        <v>4391</v>
      </c>
      <c r="E1581" s="50">
        <v>28</v>
      </c>
      <c r="F1581" s="539">
        <v>8150.09</v>
      </c>
    </row>
    <row r="1582" spans="1:6">
      <c r="A1582" s="536" t="str">
        <f t="shared" si="52"/>
        <v>ARP029/2024</v>
      </c>
      <c r="B1582" s="537" t="str">
        <f t="shared" si="53"/>
        <v>029/2024</v>
      </c>
      <c r="C1582" s="50">
        <v>2025</v>
      </c>
      <c r="D1582" s="50" t="s">
        <v>4391</v>
      </c>
      <c r="E1582" s="50">
        <v>29</v>
      </c>
      <c r="F1582" s="539">
        <v>49107.74</v>
      </c>
    </row>
    <row r="1583" spans="1:6">
      <c r="A1583" s="536" t="str">
        <f t="shared" si="52"/>
        <v>ARP029/2024</v>
      </c>
      <c r="B1583" s="537" t="str">
        <f t="shared" si="53"/>
        <v>029/2024</v>
      </c>
      <c r="C1583" s="50">
        <v>2025</v>
      </c>
      <c r="D1583" s="50" t="s">
        <v>4391</v>
      </c>
      <c r="E1583" s="50">
        <v>29</v>
      </c>
      <c r="F1583" s="539">
        <v>6481.86</v>
      </c>
    </row>
    <row r="1584" spans="1:6">
      <c r="A1584" s="536" t="str">
        <f t="shared" si="52"/>
        <v>ARP029/2024</v>
      </c>
      <c r="B1584" s="537" t="str">
        <f t="shared" si="53"/>
        <v>029/2024</v>
      </c>
      <c r="C1584" s="50">
        <v>2025</v>
      </c>
      <c r="D1584" s="50" t="s">
        <v>4391</v>
      </c>
      <c r="E1584" s="50">
        <v>29</v>
      </c>
      <c r="F1584" s="539">
        <v>0</v>
      </c>
    </row>
    <row r="1585" spans="1:6">
      <c r="A1585" s="536" t="str">
        <f t="shared" si="52"/>
        <v>ARP077/2024</v>
      </c>
      <c r="B1585" s="537" t="str">
        <f t="shared" si="53"/>
        <v>077/2024</v>
      </c>
      <c r="C1585" s="50">
        <v>2025</v>
      </c>
      <c r="D1585" s="50" t="s">
        <v>4391</v>
      </c>
      <c r="E1585" s="50">
        <v>77</v>
      </c>
      <c r="F1585" s="539">
        <v>11172.02</v>
      </c>
    </row>
    <row r="1586" spans="1:6">
      <c r="A1586" s="536" t="str">
        <f t="shared" si="52"/>
        <v>ARP029/2024</v>
      </c>
      <c r="B1586" s="537" t="str">
        <f t="shared" si="53"/>
        <v>029/2024</v>
      </c>
      <c r="C1586" s="50">
        <v>2025</v>
      </c>
      <c r="D1586" s="50" t="s">
        <v>4391</v>
      </c>
      <c r="E1586" s="50">
        <v>29</v>
      </c>
      <c r="F1586" s="539">
        <v>9353.85</v>
      </c>
    </row>
    <row r="1587" spans="1:6">
      <c r="A1587" s="536" t="str">
        <f t="shared" si="52"/>
        <v>ARP028/2024</v>
      </c>
      <c r="B1587" s="537" t="str">
        <f t="shared" si="53"/>
        <v>028/2024</v>
      </c>
      <c r="C1587" s="50">
        <v>2025</v>
      </c>
      <c r="D1587" s="50" t="s">
        <v>4391</v>
      </c>
      <c r="E1587" s="50">
        <v>28</v>
      </c>
      <c r="F1587" s="539">
        <v>12631.68</v>
      </c>
    </row>
    <row r="1588" spans="1:6">
      <c r="A1588" s="536" t="str">
        <f t="shared" si="52"/>
        <v>ARP028/2024</v>
      </c>
      <c r="B1588" s="537" t="str">
        <f t="shared" si="53"/>
        <v>028/2024</v>
      </c>
      <c r="C1588" s="50">
        <v>2025</v>
      </c>
      <c r="D1588" s="50" t="s">
        <v>4391</v>
      </c>
      <c r="E1588" s="50">
        <v>28</v>
      </c>
      <c r="F1588" s="539">
        <v>0</v>
      </c>
    </row>
    <row r="1589" spans="1:6">
      <c r="A1589" s="536" t="str">
        <f t="shared" si="52"/>
        <v>ARP029/2024</v>
      </c>
      <c r="B1589" s="537" t="str">
        <f t="shared" si="53"/>
        <v>029/2024</v>
      </c>
      <c r="C1589" s="50">
        <v>2025</v>
      </c>
      <c r="D1589" s="50" t="s">
        <v>4391</v>
      </c>
      <c r="E1589" s="50">
        <v>29</v>
      </c>
      <c r="F1589" s="539">
        <v>0</v>
      </c>
    </row>
    <row r="1590" spans="1:6">
      <c r="A1590" s="536" t="str">
        <f t="shared" si="52"/>
        <v>ARP028/2024</v>
      </c>
      <c r="B1590" s="537" t="str">
        <f t="shared" si="53"/>
        <v>028/2024</v>
      </c>
      <c r="C1590" s="50">
        <v>2025</v>
      </c>
      <c r="D1590" s="50" t="s">
        <v>4391</v>
      </c>
      <c r="E1590" s="50">
        <v>28</v>
      </c>
      <c r="F1590" s="539">
        <v>55794.71</v>
      </c>
    </row>
    <row r="1591" spans="1:6">
      <c r="A1591" s="536" t="str">
        <f t="shared" si="52"/>
        <v>ARP028/2024</v>
      </c>
      <c r="B1591" s="537" t="str">
        <f t="shared" si="53"/>
        <v>028/2024</v>
      </c>
      <c r="C1591" s="50">
        <v>2025</v>
      </c>
      <c r="D1591" s="50" t="s">
        <v>4391</v>
      </c>
      <c r="E1591" s="50">
        <v>28</v>
      </c>
      <c r="F1591" s="539">
        <v>0</v>
      </c>
    </row>
    <row r="1592" spans="1:6">
      <c r="A1592" s="536" t="str">
        <f t="shared" si="52"/>
        <v>ARP047/2024</v>
      </c>
      <c r="B1592" s="537" t="str">
        <f t="shared" si="53"/>
        <v>047/2024</v>
      </c>
      <c r="C1592" s="50">
        <v>2025</v>
      </c>
      <c r="D1592" s="50" t="s">
        <v>4391</v>
      </c>
      <c r="E1592" s="50">
        <v>47</v>
      </c>
      <c r="F1592" s="539">
        <v>81.96</v>
      </c>
    </row>
    <row r="1593" spans="1:6">
      <c r="A1593" s="536" t="str">
        <f t="shared" si="52"/>
        <v>ARP047/2024</v>
      </c>
      <c r="B1593" s="537" t="str">
        <f t="shared" si="53"/>
        <v>047/2024</v>
      </c>
      <c r="C1593" s="50">
        <v>2025</v>
      </c>
      <c r="D1593" s="50" t="s">
        <v>4391</v>
      </c>
      <c r="E1593" s="50">
        <v>47</v>
      </c>
      <c r="F1593" s="539">
        <v>3688.2</v>
      </c>
    </row>
    <row r="1594" spans="1:6">
      <c r="A1594" s="536" t="str">
        <f t="shared" si="52"/>
        <v>ARP047/2024</v>
      </c>
      <c r="B1594" s="537" t="str">
        <f t="shared" si="53"/>
        <v>047/2024</v>
      </c>
      <c r="C1594" s="50">
        <v>2025</v>
      </c>
      <c r="D1594" s="50" t="s">
        <v>4391</v>
      </c>
      <c r="E1594" s="50">
        <v>47</v>
      </c>
      <c r="F1594" s="539">
        <v>1762.14</v>
      </c>
    </row>
    <row r="1595" spans="1:6">
      <c r="A1595" s="536" t="str">
        <f t="shared" si="52"/>
        <v>ARP029/2024</v>
      </c>
      <c r="B1595" s="537" t="str">
        <f t="shared" si="53"/>
        <v>029/2024</v>
      </c>
      <c r="C1595" s="50">
        <v>2025</v>
      </c>
      <c r="D1595" s="50" t="s">
        <v>4391</v>
      </c>
      <c r="E1595" s="50">
        <v>29</v>
      </c>
      <c r="F1595" s="539">
        <v>10558.4</v>
      </c>
    </row>
    <row r="1596" spans="1:6">
      <c r="A1596" s="536" t="str">
        <f t="shared" si="52"/>
        <v>ARP029/2024</v>
      </c>
      <c r="B1596" s="537" t="str">
        <f t="shared" si="53"/>
        <v>029/2024</v>
      </c>
      <c r="C1596" s="50">
        <v>2025</v>
      </c>
      <c r="D1596" s="50" t="s">
        <v>4391</v>
      </c>
      <c r="E1596" s="50">
        <v>29</v>
      </c>
      <c r="F1596" s="539">
        <v>16374.62</v>
      </c>
    </row>
    <row r="1597" spans="1:6">
      <c r="A1597" s="536" t="str">
        <f t="shared" si="52"/>
        <v>ARP053/2024</v>
      </c>
      <c r="B1597" s="537" t="str">
        <f t="shared" si="53"/>
        <v>053/2024</v>
      </c>
      <c r="C1597" s="50">
        <v>2025</v>
      </c>
      <c r="D1597" s="50" t="s">
        <v>4391</v>
      </c>
      <c r="E1597" s="50">
        <v>53</v>
      </c>
      <c r="F1597" s="539">
        <v>1100</v>
      </c>
    </row>
    <row r="1598" spans="1:6">
      <c r="A1598" s="536" t="str">
        <f t="shared" si="52"/>
        <v>ARP053/2024</v>
      </c>
      <c r="B1598" s="537" t="str">
        <f t="shared" si="53"/>
        <v>053/2024</v>
      </c>
      <c r="C1598" s="50">
        <v>2025</v>
      </c>
      <c r="D1598" s="50" t="s">
        <v>4391</v>
      </c>
      <c r="E1598" s="50">
        <v>53</v>
      </c>
      <c r="F1598" s="539">
        <v>220</v>
      </c>
    </row>
    <row r="1599" spans="1:6">
      <c r="A1599" s="536" t="str">
        <f t="shared" si="52"/>
        <v>ARP029/2024</v>
      </c>
      <c r="B1599" s="537" t="str">
        <f t="shared" si="53"/>
        <v>029/2024</v>
      </c>
      <c r="C1599" s="50">
        <v>2025</v>
      </c>
      <c r="D1599" s="50" t="s">
        <v>4391</v>
      </c>
      <c r="E1599" s="50">
        <v>29</v>
      </c>
      <c r="F1599" s="539">
        <v>3779.49</v>
      </c>
    </row>
    <row r="1600" spans="1:6">
      <c r="A1600" s="536" t="str">
        <f t="shared" si="52"/>
        <v>ARP029/2024</v>
      </c>
      <c r="B1600" s="537" t="str">
        <f t="shared" si="53"/>
        <v>029/2024</v>
      </c>
      <c r="C1600" s="50">
        <v>2025</v>
      </c>
      <c r="D1600" s="50" t="s">
        <v>4391</v>
      </c>
      <c r="E1600" s="50">
        <v>29</v>
      </c>
      <c r="F1600" s="539">
        <v>45606.39</v>
      </c>
    </row>
    <row r="1601" spans="1:6">
      <c r="A1601" s="536" t="str">
        <f t="shared" si="52"/>
        <v>ARP028/2024</v>
      </c>
      <c r="B1601" s="537" t="str">
        <f t="shared" si="53"/>
        <v>028/2024</v>
      </c>
      <c r="C1601" s="50">
        <v>2025</v>
      </c>
      <c r="D1601" s="50" t="s">
        <v>4391</v>
      </c>
      <c r="E1601" s="50">
        <v>28</v>
      </c>
      <c r="F1601" s="539">
        <v>50388.18</v>
      </c>
    </row>
    <row r="1602" spans="1:6">
      <c r="A1602" s="536" t="str">
        <f t="shared" si="52"/>
        <v>ARP029/2024</v>
      </c>
      <c r="B1602" s="537" t="str">
        <f t="shared" si="53"/>
        <v>029/2024</v>
      </c>
      <c r="C1602" s="50">
        <v>2025</v>
      </c>
      <c r="D1602" s="50" t="s">
        <v>4391</v>
      </c>
      <c r="E1602" s="50">
        <v>29</v>
      </c>
      <c r="F1602" s="539">
        <v>0</v>
      </c>
    </row>
    <row r="1603" spans="1:6">
      <c r="A1603" s="536" t="str">
        <f t="shared" si="52"/>
        <v>ARP082/2024</v>
      </c>
      <c r="B1603" s="537" t="str">
        <f t="shared" si="53"/>
        <v>082/2024</v>
      </c>
      <c r="C1603" s="50">
        <v>2025</v>
      </c>
      <c r="D1603" s="50" t="s">
        <v>4391</v>
      </c>
      <c r="E1603" s="50">
        <v>82</v>
      </c>
      <c r="F1603" s="539">
        <v>1806.32</v>
      </c>
    </row>
    <row r="1604" spans="1:6">
      <c r="A1604" s="536" t="str">
        <f t="shared" si="52"/>
        <v>ARP028/2024</v>
      </c>
      <c r="B1604" s="537" t="str">
        <f t="shared" si="53"/>
        <v>028/2024</v>
      </c>
      <c r="C1604" s="50">
        <v>2025</v>
      </c>
      <c r="D1604" s="50" t="s">
        <v>4391</v>
      </c>
      <c r="E1604" s="50">
        <v>28</v>
      </c>
      <c r="F1604" s="539">
        <v>97413.28</v>
      </c>
    </row>
    <row r="1605" spans="1:6">
      <c r="A1605" s="536" t="str">
        <f t="shared" si="52"/>
        <v>ARP029/2024</v>
      </c>
      <c r="B1605" s="537" t="str">
        <f t="shared" si="53"/>
        <v>029/2024</v>
      </c>
      <c r="C1605" s="50">
        <v>2025</v>
      </c>
      <c r="D1605" s="50" t="s">
        <v>4391</v>
      </c>
      <c r="E1605" s="50">
        <v>29</v>
      </c>
      <c r="F1605" s="539">
        <v>0</v>
      </c>
    </row>
    <row r="1606" spans="1:6">
      <c r="A1606" s="536" t="str">
        <f t="shared" si="52"/>
        <v>ARP029/2024</v>
      </c>
      <c r="B1606" s="537" t="str">
        <f t="shared" si="53"/>
        <v>029/2024</v>
      </c>
      <c r="C1606" s="50">
        <v>2025</v>
      </c>
      <c r="D1606" s="50" t="s">
        <v>4391</v>
      </c>
      <c r="E1606" s="50">
        <v>29</v>
      </c>
      <c r="F1606" s="539">
        <v>25573.94</v>
      </c>
    </row>
    <row r="1607" spans="1:6">
      <c r="A1607" s="536" t="str">
        <f t="shared" si="52"/>
        <v>ARP029/2024</v>
      </c>
      <c r="B1607" s="537" t="str">
        <f t="shared" si="53"/>
        <v>029/2024</v>
      </c>
      <c r="C1607" s="50">
        <v>2025</v>
      </c>
      <c r="D1607" s="50" t="s">
        <v>4391</v>
      </c>
      <c r="E1607" s="50">
        <v>29</v>
      </c>
      <c r="F1607" s="539">
        <v>0</v>
      </c>
    </row>
    <row r="1608" spans="1:6">
      <c r="A1608" s="536" t="str">
        <f t="shared" si="52"/>
        <v>ARP028/2024</v>
      </c>
      <c r="B1608" s="537" t="str">
        <f t="shared" si="53"/>
        <v>028/2024</v>
      </c>
      <c r="C1608" s="50">
        <v>2025</v>
      </c>
      <c r="D1608" s="50" t="s">
        <v>4391</v>
      </c>
      <c r="E1608" s="50">
        <v>28</v>
      </c>
      <c r="F1608" s="539">
        <v>201840.01</v>
      </c>
    </row>
    <row r="1609" spans="1:6">
      <c r="A1609" s="536" t="str">
        <f t="shared" si="52"/>
        <v>ARP029/2024</v>
      </c>
      <c r="B1609" s="537" t="str">
        <f t="shared" si="53"/>
        <v>029/2024</v>
      </c>
      <c r="C1609" s="50">
        <v>2025</v>
      </c>
      <c r="D1609" s="50" t="s">
        <v>4391</v>
      </c>
      <c r="E1609" s="50">
        <v>29</v>
      </c>
      <c r="F1609" s="539">
        <v>147323.21</v>
      </c>
    </row>
    <row r="1610" spans="1:6">
      <c r="A1610" s="536" t="str">
        <f t="shared" si="52"/>
        <v>ARP029/2024</v>
      </c>
      <c r="B1610" s="537" t="str">
        <f t="shared" si="53"/>
        <v>029/2024</v>
      </c>
      <c r="C1610" s="50">
        <v>2025</v>
      </c>
      <c r="D1610" s="50" t="s">
        <v>4391</v>
      </c>
      <c r="E1610" s="50">
        <v>29</v>
      </c>
      <c r="F1610" s="539">
        <v>12825.36</v>
      </c>
    </row>
    <row r="1611" spans="1:6">
      <c r="A1611" s="536" t="str">
        <f t="shared" si="52"/>
        <v>ARP028/2024</v>
      </c>
      <c r="B1611" s="537" t="str">
        <f t="shared" si="53"/>
        <v>028/2024</v>
      </c>
      <c r="C1611" s="50">
        <v>2025</v>
      </c>
      <c r="D1611" s="50" t="s">
        <v>4391</v>
      </c>
      <c r="E1611" s="50">
        <v>28</v>
      </c>
      <c r="F1611" s="539">
        <v>10799.46</v>
      </c>
    </row>
    <row r="1612" spans="1:6">
      <c r="A1612" s="536" t="str">
        <f t="shared" si="52"/>
        <v>ARP028/2024</v>
      </c>
      <c r="B1612" s="537" t="str">
        <f t="shared" si="53"/>
        <v>028/2024</v>
      </c>
      <c r="C1612" s="50">
        <v>2025</v>
      </c>
      <c r="D1612" s="50" t="s">
        <v>4391</v>
      </c>
      <c r="E1612" s="50">
        <v>28</v>
      </c>
      <c r="F1612" s="539">
        <v>0</v>
      </c>
    </row>
    <row r="1613" spans="1:6">
      <c r="A1613" s="536" t="str">
        <f t="shared" si="52"/>
        <v>ARP029/2024</v>
      </c>
      <c r="B1613" s="537" t="str">
        <f t="shared" si="53"/>
        <v>029/2024</v>
      </c>
      <c r="C1613" s="50">
        <v>2025</v>
      </c>
      <c r="D1613" s="50" t="s">
        <v>4391</v>
      </c>
      <c r="E1613" s="50">
        <v>29</v>
      </c>
      <c r="F1613" s="539">
        <v>38974.39</v>
      </c>
    </row>
    <row r="1614" spans="1:6">
      <c r="A1614" s="536" t="str">
        <f t="shared" si="52"/>
        <v>ARP028/2024</v>
      </c>
      <c r="B1614" s="537" t="str">
        <f t="shared" si="53"/>
        <v>028/2024</v>
      </c>
      <c r="C1614" s="50">
        <v>2025</v>
      </c>
      <c r="D1614" s="50" t="s">
        <v>4391</v>
      </c>
      <c r="E1614" s="50">
        <v>28</v>
      </c>
      <c r="F1614" s="539">
        <v>20057.57</v>
      </c>
    </row>
    <row r="1615" spans="1:6">
      <c r="A1615" s="536" t="str">
        <f t="shared" si="52"/>
        <v>ARP029/2024</v>
      </c>
      <c r="B1615" s="537" t="str">
        <f t="shared" si="53"/>
        <v>029/2024</v>
      </c>
      <c r="C1615" s="50">
        <v>2025</v>
      </c>
      <c r="D1615" s="50" t="s">
        <v>4391</v>
      </c>
      <c r="E1615" s="50">
        <v>29</v>
      </c>
      <c r="F1615" s="539">
        <v>57682.1</v>
      </c>
    </row>
    <row r="1616" spans="1:6">
      <c r="A1616" s="536" t="str">
        <f t="shared" si="52"/>
        <v>ARP029/2024</v>
      </c>
      <c r="B1616" s="537" t="str">
        <f t="shared" si="53"/>
        <v>029/2024</v>
      </c>
      <c r="C1616" s="50">
        <v>2025</v>
      </c>
      <c r="D1616" s="50" t="s">
        <v>4391</v>
      </c>
      <c r="E1616" s="50">
        <v>29</v>
      </c>
      <c r="F1616" s="539">
        <v>20210.52</v>
      </c>
    </row>
    <row r="1617" spans="1:6">
      <c r="A1617" s="536" t="str">
        <f t="shared" si="52"/>
        <v>ARP028/2024</v>
      </c>
      <c r="B1617" s="537" t="str">
        <f t="shared" si="53"/>
        <v>028/2024</v>
      </c>
      <c r="C1617" s="50">
        <v>2025</v>
      </c>
      <c r="D1617" s="50" t="s">
        <v>4391</v>
      </c>
      <c r="E1617" s="50">
        <v>28</v>
      </c>
      <c r="F1617" s="539">
        <v>3392.07</v>
      </c>
    </row>
    <row r="1618" spans="1:6">
      <c r="A1618" s="536" t="str">
        <f t="shared" si="52"/>
        <v>ARP029/2024</v>
      </c>
      <c r="B1618" s="537" t="str">
        <f t="shared" si="53"/>
        <v>029/2024</v>
      </c>
      <c r="C1618" s="50">
        <v>2025</v>
      </c>
      <c r="D1618" s="50" t="s">
        <v>4391</v>
      </c>
      <c r="E1618" s="50">
        <v>29</v>
      </c>
      <c r="F1618" s="539">
        <v>1558.97</v>
      </c>
    </row>
    <row r="1619" spans="1:6">
      <c r="A1619" s="536" t="str">
        <f t="shared" si="52"/>
        <v>ARP028/2024</v>
      </c>
      <c r="B1619" s="537" t="str">
        <f t="shared" si="53"/>
        <v>028/2024</v>
      </c>
      <c r="C1619" s="50">
        <v>2025</v>
      </c>
      <c r="D1619" s="50" t="s">
        <v>4391</v>
      </c>
      <c r="E1619" s="50">
        <v>28</v>
      </c>
      <c r="F1619" s="539">
        <v>10746.98</v>
      </c>
    </row>
    <row r="1620" spans="1:6">
      <c r="A1620" s="536" t="str">
        <f t="shared" si="52"/>
        <v>ARP029/2024</v>
      </c>
      <c r="B1620" s="537" t="str">
        <f t="shared" si="53"/>
        <v>029/2024</v>
      </c>
      <c r="C1620" s="50">
        <v>2025</v>
      </c>
      <c r="D1620" s="50" t="s">
        <v>4391</v>
      </c>
      <c r="E1620" s="50">
        <v>29</v>
      </c>
      <c r="F1620" s="539">
        <v>11103.86</v>
      </c>
    </row>
    <row r="1621" spans="1:6">
      <c r="A1621" s="536" t="str">
        <f t="shared" ref="A1621:A1684" si="54">_xlfn.CONCAT("ARP",B1621)</f>
        <v>ARP029/2024</v>
      </c>
      <c r="B1621" s="537" t="str">
        <f t="shared" ref="B1621:B1684" si="55">_xlfn.CONCAT(TEXT(E1621,"000"),"/",D1621)</f>
        <v>029/2024</v>
      </c>
      <c r="C1621" s="50">
        <v>2025</v>
      </c>
      <c r="D1621" s="50" t="s">
        <v>4391</v>
      </c>
      <c r="E1621" s="50">
        <v>29</v>
      </c>
      <c r="F1621" s="539">
        <v>32842.81</v>
      </c>
    </row>
    <row r="1622" spans="1:6">
      <c r="A1622" s="536" t="str">
        <f t="shared" si="54"/>
        <v>ARP029/2024</v>
      </c>
      <c r="B1622" s="537" t="str">
        <f t="shared" si="55"/>
        <v>029/2024</v>
      </c>
      <c r="C1622" s="50">
        <v>2025</v>
      </c>
      <c r="D1622" s="50" t="s">
        <v>4391</v>
      </c>
      <c r="E1622" s="50">
        <v>29</v>
      </c>
      <c r="F1622" s="539">
        <v>61215.1</v>
      </c>
    </row>
    <row r="1623" spans="1:6">
      <c r="A1623" s="536" t="str">
        <f t="shared" si="54"/>
        <v>ARP029/2024</v>
      </c>
      <c r="B1623" s="537" t="str">
        <f t="shared" si="55"/>
        <v>029/2024</v>
      </c>
      <c r="C1623" s="50">
        <v>2025</v>
      </c>
      <c r="D1623" s="50" t="s">
        <v>4391</v>
      </c>
      <c r="E1623" s="50">
        <v>29</v>
      </c>
      <c r="F1623" s="539">
        <v>0</v>
      </c>
    </row>
    <row r="1624" spans="1:6">
      <c r="A1624" s="536" t="str">
        <f t="shared" si="54"/>
        <v>ARP029/2024</v>
      </c>
      <c r="B1624" s="537" t="str">
        <f t="shared" si="55"/>
        <v>029/2024</v>
      </c>
      <c r="C1624" s="50">
        <v>2025</v>
      </c>
      <c r="D1624" s="50" t="s">
        <v>4391</v>
      </c>
      <c r="E1624" s="50">
        <v>29</v>
      </c>
      <c r="F1624" s="539">
        <v>24774.45</v>
      </c>
    </row>
    <row r="1625" spans="1:6">
      <c r="A1625" s="536" t="str">
        <f t="shared" si="54"/>
        <v>ARP029/2024</v>
      </c>
      <c r="B1625" s="537" t="str">
        <f t="shared" si="55"/>
        <v>029/2024</v>
      </c>
      <c r="C1625" s="50">
        <v>2025</v>
      </c>
      <c r="D1625" s="50" t="s">
        <v>4391</v>
      </c>
      <c r="E1625" s="50">
        <v>29</v>
      </c>
      <c r="F1625" s="539">
        <v>40110.99</v>
      </c>
    </row>
    <row r="1626" spans="1:6">
      <c r="A1626" s="536" t="str">
        <f t="shared" si="54"/>
        <v>ARP029/2024</v>
      </c>
      <c r="B1626" s="537" t="str">
        <f t="shared" si="55"/>
        <v>029/2024</v>
      </c>
      <c r="C1626" s="50">
        <v>2025</v>
      </c>
      <c r="D1626" s="50" t="s">
        <v>4391</v>
      </c>
      <c r="E1626" s="50">
        <v>29</v>
      </c>
      <c r="F1626" s="539">
        <v>15380.69</v>
      </c>
    </row>
    <row r="1627" spans="1:6">
      <c r="A1627" s="536" t="str">
        <f t="shared" si="54"/>
        <v>ARP028/2024</v>
      </c>
      <c r="B1627" s="537" t="str">
        <f t="shared" si="55"/>
        <v>028/2024</v>
      </c>
      <c r="C1627" s="50">
        <v>2025</v>
      </c>
      <c r="D1627" s="50" t="s">
        <v>4391</v>
      </c>
      <c r="E1627" s="50">
        <v>28</v>
      </c>
      <c r="F1627" s="539">
        <v>212327.57</v>
      </c>
    </row>
    <row r="1628" spans="1:6">
      <c r="A1628" s="536" t="str">
        <f t="shared" si="54"/>
        <v>ARP029/2024</v>
      </c>
      <c r="B1628" s="537" t="str">
        <f t="shared" si="55"/>
        <v>029/2024</v>
      </c>
      <c r="C1628" s="50">
        <v>2025</v>
      </c>
      <c r="D1628" s="50" t="s">
        <v>4391</v>
      </c>
      <c r="E1628" s="50">
        <v>29</v>
      </c>
      <c r="F1628" s="539">
        <v>126540.5</v>
      </c>
    </row>
    <row r="1629" spans="1:6">
      <c r="A1629" s="536" t="str">
        <f t="shared" si="54"/>
        <v>ARP029/2024</v>
      </c>
      <c r="B1629" s="537" t="str">
        <f t="shared" si="55"/>
        <v>029/2024</v>
      </c>
      <c r="C1629" s="50">
        <v>2025</v>
      </c>
      <c r="D1629" s="50" t="s">
        <v>4391</v>
      </c>
      <c r="E1629" s="50">
        <v>29</v>
      </c>
      <c r="F1629" s="539">
        <v>0</v>
      </c>
    </row>
    <row r="1630" spans="1:6">
      <c r="A1630" s="536" t="str">
        <f t="shared" si="54"/>
        <v>ARP028/2024</v>
      </c>
      <c r="B1630" s="537" t="str">
        <f t="shared" si="55"/>
        <v>028/2024</v>
      </c>
      <c r="C1630" s="50">
        <v>2025</v>
      </c>
      <c r="D1630" s="50" t="s">
        <v>4391</v>
      </c>
      <c r="E1630" s="50">
        <v>28</v>
      </c>
      <c r="F1630" s="539">
        <v>17317.7</v>
      </c>
    </row>
    <row r="1631" spans="1:6">
      <c r="A1631" s="536" t="str">
        <f t="shared" si="54"/>
        <v>ARP071/2024</v>
      </c>
      <c r="B1631" s="537" t="str">
        <f t="shared" si="55"/>
        <v>071/2024</v>
      </c>
      <c r="C1631" s="50">
        <v>2025</v>
      </c>
      <c r="D1631" s="50" t="s">
        <v>4391</v>
      </c>
      <c r="E1631" s="50">
        <v>71</v>
      </c>
      <c r="F1631" s="539">
        <v>3328</v>
      </c>
    </row>
    <row r="1632" spans="1:6">
      <c r="A1632" s="536" t="str">
        <f t="shared" si="54"/>
        <v>ARP028/2024</v>
      </c>
      <c r="B1632" s="537" t="str">
        <f t="shared" si="55"/>
        <v>028/2024</v>
      </c>
      <c r="C1632" s="50">
        <v>2025</v>
      </c>
      <c r="D1632" s="50" t="s">
        <v>4391</v>
      </c>
      <c r="E1632" s="50">
        <v>28</v>
      </c>
      <c r="F1632" s="539">
        <v>56067.05</v>
      </c>
    </row>
    <row r="1633" spans="1:6">
      <c r="A1633" s="536" t="str">
        <f t="shared" si="54"/>
        <v>ARP028/2024</v>
      </c>
      <c r="B1633" s="537" t="str">
        <f t="shared" si="55"/>
        <v>028/2024</v>
      </c>
      <c r="C1633" s="50">
        <v>2025</v>
      </c>
      <c r="D1633" s="50" t="s">
        <v>4391</v>
      </c>
      <c r="E1633" s="50">
        <v>28</v>
      </c>
      <c r="F1633" s="539">
        <v>0</v>
      </c>
    </row>
    <row r="1634" spans="1:6">
      <c r="A1634" s="536" t="str">
        <f t="shared" si="54"/>
        <v>ARP028/2024</v>
      </c>
      <c r="B1634" s="537" t="str">
        <f t="shared" si="55"/>
        <v>028/2024</v>
      </c>
      <c r="C1634" s="50">
        <v>2025</v>
      </c>
      <c r="D1634" s="50" t="s">
        <v>4391</v>
      </c>
      <c r="E1634" s="50">
        <v>28</v>
      </c>
      <c r="F1634" s="539">
        <v>85970.69</v>
      </c>
    </row>
    <row r="1635" spans="1:6">
      <c r="A1635" s="536" t="str">
        <f t="shared" si="54"/>
        <v>ARP029/2024</v>
      </c>
      <c r="B1635" s="537" t="str">
        <f t="shared" si="55"/>
        <v>029/2024</v>
      </c>
      <c r="C1635" s="50">
        <v>2025</v>
      </c>
      <c r="D1635" s="50" t="s">
        <v>4391</v>
      </c>
      <c r="E1635" s="50">
        <v>29</v>
      </c>
      <c r="F1635" s="539">
        <v>169625.02</v>
      </c>
    </row>
    <row r="1636" spans="1:6">
      <c r="A1636" s="536" t="str">
        <f t="shared" si="54"/>
        <v>ARP028/2024</v>
      </c>
      <c r="B1636" s="537" t="str">
        <f t="shared" si="55"/>
        <v>028/2024</v>
      </c>
      <c r="C1636" s="50">
        <v>2025</v>
      </c>
      <c r="D1636" s="50" t="s">
        <v>4391</v>
      </c>
      <c r="E1636" s="50">
        <v>28</v>
      </c>
      <c r="F1636" s="539">
        <v>17017.849999999999</v>
      </c>
    </row>
    <row r="1637" spans="1:6">
      <c r="A1637" s="536" t="str">
        <f t="shared" si="54"/>
        <v>ARP028/2024</v>
      </c>
      <c r="B1637" s="537" t="str">
        <f t="shared" si="55"/>
        <v>028/2024</v>
      </c>
      <c r="C1637" s="50">
        <v>2025</v>
      </c>
      <c r="D1637" s="50" t="s">
        <v>4391</v>
      </c>
      <c r="E1637" s="50">
        <v>28</v>
      </c>
      <c r="F1637" s="539">
        <v>9659.52</v>
      </c>
    </row>
    <row r="1638" spans="1:6">
      <c r="A1638" s="536" t="str">
        <f t="shared" si="54"/>
        <v>ARP028/2024</v>
      </c>
      <c r="B1638" s="537" t="str">
        <f t="shared" si="55"/>
        <v>028/2024</v>
      </c>
      <c r="C1638" s="50">
        <v>2025</v>
      </c>
      <c r="D1638" s="50" t="s">
        <v>4391</v>
      </c>
      <c r="E1638" s="50">
        <v>28</v>
      </c>
      <c r="F1638" s="539">
        <v>17894.599999999999</v>
      </c>
    </row>
    <row r="1639" spans="1:6">
      <c r="A1639" s="536" t="str">
        <f t="shared" si="54"/>
        <v>ARP028/2024</v>
      </c>
      <c r="B1639" s="537" t="str">
        <f t="shared" si="55"/>
        <v>028/2024</v>
      </c>
      <c r="C1639" s="50">
        <v>2025</v>
      </c>
      <c r="D1639" s="50" t="s">
        <v>4391</v>
      </c>
      <c r="E1639" s="50">
        <v>28</v>
      </c>
      <c r="F1639" s="539">
        <v>6125.41</v>
      </c>
    </row>
    <row r="1640" spans="1:6">
      <c r="A1640" s="536" t="str">
        <f t="shared" si="54"/>
        <v>ARP028/2024</v>
      </c>
      <c r="B1640" s="537" t="str">
        <f t="shared" si="55"/>
        <v>028/2024</v>
      </c>
      <c r="C1640" s="50">
        <v>2025</v>
      </c>
      <c r="D1640" s="50" t="s">
        <v>4391</v>
      </c>
      <c r="E1640" s="50">
        <v>28</v>
      </c>
      <c r="F1640" s="539">
        <v>45257.45</v>
      </c>
    </row>
    <row r="1641" spans="1:6">
      <c r="A1641" s="536" t="str">
        <f t="shared" si="54"/>
        <v>ARP028/2024</v>
      </c>
      <c r="B1641" s="537" t="str">
        <f t="shared" si="55"/>
        <v>028/2024</v>
      </c>
      <c r="C1641" s="50">
        <v>2025</v>
      </c>
      <c r="D1641" s="50" t="s">
        <v>4391</v>
      </c>
      <c r="E1641" s="50">
        <v>28</v>
      </c>
      <c r="F1641" s="539">
        <v>0</v>
      </c>
    </row>
    <row r="1642" spans="1:6">
      <c r="A1642" s="536" t="str">
        <f t="shared" si="54"/>
        <v>ARP028/2024</v>
      </c>
      <c r="B1642" s="537" t="str">
        <f t="shared" si="55"/>
        <v>028/2024</v>
      </c>
      <c r="C1642" s="50">
        <v>2025</v>
      </c>
      <c r="D1642" s="50" t="s">
        <v>4391</v>
      </c>
      <c r="E1642" s="50">
        <v>28</v>
      </c>
      <c r="F1642" s="539">
        <v>60114.86</v>
      </c>
    </row>
    <row r="1643" spans="1:6">
      <c r="A1643" s="536" t="str">
        <f t="shared" si="54"/>
        <v>ARP028/2024</v>
      </c>
      <c r="B1643" s="537" t="str">
        <f t="shared" si="55"/>
        <v>028/2024</v>
      </c>
      <c r="C1643" s="50">
        <v>2025</v>
      </c>
      <c r="D1643" s="50" t="s">
        <v>4391</v>
      </c>
      <c r="E1643" s="50">
        <v>28</v>
      </c>
      <c r="F1643" s="539">
        <v>4710.5</v>
      </c>
    </row>
    <row r="1644" spans="1:6">
      <c r="A1644" s="536" t="str">
        <f t="shared" si="54"/>
        <v>ARP028/2024</v>
      </c>
      <c r="B1644" s="537" t="str">
        <f t="shared" si="55"/>
        <v>028/2024</v>
      </c>
      <c r="C1644" s="50">
        <v>2025</v>
      </c>
      <c r="D1644" s="50" t="s">
        <v>4391</v>
      </c>
      <c r="E1644" s="50">
        <v>28</v>
      </c>
      <c r="F1644" s="539">
        <v>24529.13</v>
      </c>
    </row>
    <row r="1645" spans="1:6">
      <c r="A1645" s="536" t="str">
        <f t="shared" si="54"/>
        <v>ARP028/2024</v>
      </c>
      <c r="B1645" s="537" t="str">
        <f t="shared" si="55"/>
        <v>028/2024</v>
      </c>
      <c r="C1645" s="50">
        <v>2025</v>
      </c>
      <c r="D1645" s="50" t="s">
        <v>4391</v>
      </c>
      <c r="E1645" s="50">
        <v>28</v>
      </c>
      <c r="F1645" s="539">
        <v>8623.2800000000007</v>
      </c>
    </row>
    <row r="1646" spans="1:6">
      <c r="A1646" s="536" t="str">
        <f t="shared" si="54"/>
        <v>ARP028/2024</v>
      </c>
      <c r="B1646" s="537" t="str">
        <f t="shared" si="55"/>
        <v>028/2024</v>
      </c>
      <c r="C1646" s="50">
        <v>2025</v>
      </c>
      <c r="D1646" s="50" t="s">
        <v>4391</v>
      </c>
      <c r="E1646" s="50">
        <v>28</v>
      </c>
      <c r="F1646" s="539">
        <v>24771.02</v>
      </c>
    </row>
    <row r="1647" spans="1:6">
      <c r="A1647" s="536" t="str">
        <f t="shared" si="54"/>
        <v>ARP028/2024</v>
      </c>
      <c r="B1647" s="537" t="str">
        <f t="shared" si="55"/>
        <v>028/2024</v>
      </c>
      <c r="C1647" s="50">
        <v>2025</v>
      </c>
      <c r="D1647" s="50" t="s">
        <v>4391</v>
      </c>
      <c r="E1647" s="50">
        <v>28</v>
      </c>
      <c r="F1647" s="539">
        <v>27863.200000000001</v>
      </c>
    </row>
    <row r="1648" spans="1:6">
      <c r="A1648" s="536" t="str">
        <f t="shared" si="54"/>
        <v>ARP028/2024</v>
      </c>
      <c r="B1648" s="537" t="str">
        <f t="shared" si="55"/>
        <v>028/2024</v>
      </c>
      <c r="C1648" s="50">
        <v>2025</v>
      </c>
      <c r="D1648" s="50" t="s">
        <v>4391</v>
      </c>
      <c r="E1648" s="50">
        <v>28</v>
      </c>
      <c r="F1648" s="539">
        <v>36675.74</v>
      </c>
    </row>
    <row r="1649" spans="1:6">
      <c r="A1649" s="536" t="str">
        <f t="shared" si="54"/>
        <v>ARP028/2024</v>
      </c>
      <c r="B1649" s="537" t="str">
        <f t="shared" si="55"/>
        <v>028/2024</v>
      </c>
      <c r="C1649" s="50">
        <v>2025</v>
      </c>
      <c r="D1649" s="50" t="s">
        <v>4391</v>
      </c>
      <c r="E1649" s="50">
        <v>28</v>
      </c>
      <c r="F1649" s="539">
        <v>3920.15</v>
      </c>
    </row>
    <row r="1650" spans="1:6">
      <c r="A1650" s="536" t="str">
        <f t="shared" si="54"/>
        <v>ARP028/2024</v>
      </c>
      <c r="B1650" s="537" t="str">
        <f t="shared" si="55"/>
        <v>028/2024</v>
      </c>
      <c r="C1650" s="50">
        <v>2025</v>
      </c>
      <c r="D1650" s="50" t="s">
        <v>4391</v>
      </c>
      <c r="E1650" s="50">
        <v>28</v>
      </c>
      <c r="F1650" s="539">
        <v>0</v>
      </c>
    </row>
    <row r="1651" spans="1:6">
      <c r="A1651" s="536" t="str">
        <f t="shared" si="54"/>
        <v>ARP028/2024</v>
      </c>
      <c r="B1651" s="537" t="str">
        <f t="shared" si="55"/>
        <v>028/2024</v>
      </c>
      <c r="C1651" s="50">
        <v>2025</v>
      </c>
      <c r="D1651" s="50" t="s">
        <v>4391</v>
      </c>
      <c r="E1651" s="50">
        <v>28</v>
      </c>
      <c r="F1651" s="539">
        <v>40517.1</v>
      </c>
    </row>
    <row r="1652" spans="1:6">
      <c r="A1652" s="536" t="str">
        <f t="shared" si="54"/>
        <v>ARP028/2024</v>
      </c>
      <c r="B1652" s="537" t="str">
        <f t="shared" si="55"/>
        <v>028/2024</v>
      </c>
      <c r="C1652" s="50">
        <v>2025</v>
      </c>
      <c r="D1652" s="50" t="s">
        <v>4391</v>
      </c>
      <c r="E1652" s="50">
        <v>28</v>
      </c>
      <c r="F1652" s="539">
        <v>39725.29</v>
      </c>
    </row>
    <row r="1653" spans="1:6">
      <c r="A1653" s="536" t="str">
        <f t="shared" si="54"/>
        <v>ARP028/2024</v>
      </c>
      <c r="B1653" s="537" t="str">
        <f t="shared" si="55"/>
        <v>028/2024</v>
      </c>
      <c r="C1653" s="50">
        <v>2025</v>
      </c>
      <c r="D1653" s="50" t="s">
        <v>4391</v>
      </c>
      <c r="E1653" s="50">
        <v>28</v>
      </c>
      <c r="F1653" s="539">
        <v>9239.4</v>
      </c>
    </row>
    <row r="1654" spans="1:6">
      <c r="A1654" s="536" t="str">
        <f t="shared" si="54"/>
        <v>ARP028/2024</v>
      </c>
      <c r="B1654" s="537" t="str">
        <f t="shared" si="55"/>
        <v>028/2024</v>
      </c>
      <c r="C1654" s="50">
        <v>2025</v>
      </c>
      <c r="D1654" s="50" t="s">
        <v>4391</v>
      </c>
      <c r="E1654" s="50">
        <v>28</v>
      </c>
      <c r="F1654" s="539">
        <v>5057.71</v>
      </c>
    </row>
    <row r="1655" spans="1:6">
      <c r="A1655" s="536" t="str">
        <f t="shared" si="54"/>
        <v>ARP029/2024</v>
      </c>
      <c r="B1655" s="537" t="str">
        <f t="shared" si="55"/>
        <v>029/2024</v>
      </c>
      <c r="C1655" s="50">
        <v>2025</v>
      </c>
      <c r="D1655" s="50" t="s">
        <v>4391</v>
      </c>
      <c r="E1655" s="50">
        <v>29</v>
      </c>
      <c r="F1655" s="539">
        <v>11173.85</v>
      </c>
    </row>
    <row r="1656" spans="1:6">
      <c r="A1656" s="536" t="str">
        <f t="shared" si="54"/>
        <v>ARP028/2024</v>
      </c>
      <c r="B1656" s="537" t="str">
        <f t="shared" si="55"/>
        <v>028/2024</v>
      </c>
      <c r="C1656" s="50">
        <v>2025</v>
      </c>
      <c r="D1656" s="50" t="s">
        <v>4391</v>
      </c>
      <c r="E1656" s="50">
        <v>28</v>
      </c>
      <c r="F1656" s="539">
        <v>3506.4</v>
      </c>
    </row>
    <row r="1657" spans="1:6">
      <c r="A1657" s="536" t="str">
        <f t="shared" si="54"/>
        <v>ARP028/2024</v>
      </c>
      <c r="B1657" s="537" t="str">
        <f t="shared" si="55"/>
        <v>028/2024</v>
      </c>
      <c r="C1657" s="50">
        <v>2025</v>
      </c>
      <c r="D1657" s="50" t="s">
        <v>4391</v>
      </c>
      <c r="E1657" s="50">
        <v>28</v>
      </c>
      <c r="F1657" s="539">
        <v>19342.66</v>
      </c>
    </row>
    <row r="1658" spans="1:6">
      <c r="A1658" s="536" t="str">
        <f t="shared" si="54"/>
        <v>ARP028/2024</v>
      </c>
      <c r="B1658" s="537" t="str">
        <f t="shared" si="55"/>
        <v>028/2024</v>
      </c>
      <c r="C1658" s="50">
        <v>2025</v>
      </c>
      <c r="D1658" s="50" t="s">
        <v>4391</v>
      </c>
      <c r="E1658" s="50">
        <v>28</v>
      </c>
      <c r="F1658" s="539">
        <v>14772.23</v>
      </c>
    </row>
    <row r="1659" spans="1:6">
      <c r="A1659" s="536" t="str">
        <f t="shared" si="54"/>
        <v>ARP028/2024</v>
      </c>
      <c r="B1659" s="537" t="str">
        <f t="shared" si="55"/>
        <v>028/2024</v>
      </c>
      <c r="C1659" s="50">
        <v>2025</v>
      </c>
      <c r="D1659" s="50" t="s">
        <v>4391</v>
      </c>
      <c r="E1659" s="50">
        <v>28</v>
      </c>
      <c r="F1659" s="539">
        <v>18128.349999999999</v>
      </c>
    </row>
    <row r="1660" spans="1:6">
      <c r="A1660" s="536" t="str">
        <f t="shared" si="54"/>
        <v>ARP028/2024</v>
      </c>
      <c r="B1660" s="537" t="str">
        <f t="shared" si="55"/>
        <v>028/2024</v>
      </c>
      <c r="C1660" s="50">
        <v>2025</v>
      </c>
      <c r="D1660" s="50" t="s">
        <v>4391</v>
      </c>
      <c r="E1660" s="50">
        <v>28</v>
      </c>
      <c r="F1660" s="539">
        <v>7707.1</v>
      </c>
    </row>
    <row r="1661" spans="1:6">
      <c r="A1661" s="536" t="str">
        <f t="shared" si="54"/>
        <v>ARP028/2024</v>
      </c>
      <c r="B1661" s="537" t="str">
        <f t="shared" si="55"/>
        <v>028/2024</v>
      </c>
      <c r="C1661" s="50">
        <v>2025</v>
      </c>
      <c r="D1661" s="50" t="s">
        <v>4391</v>
      </c>
      <c r="E1661" s="50">
        <v>28</v>
      </c>
      <c r="F1661" s="539">
        <v>13605.94</v>
      </c>
    </row>
    <row r="1662" spans="1:6">
      <c r="A1662" s="536" t="str">
        <f t="shared" si="54"/>
        <v>ARP028/2024</v>
      </c>
      <c r="B1662" s="537" t="str">
        <f t="shared" si="55"/>
        <v>028/2024</v>
      </c>
      <c r="C1662" s="50">
        <v>2025</v>
      </c>
      <c r="D1662" s="50" t="s">
        <v>4391</v>
      </c>
      <c r="E1662" s="50">
        <v>28</v>
      </c>
      <c r="F1662" s="539">
        <v>22512.03</v>
      </c>
    </row>
    <row r="1663" spans="1:6">
      <c r="A1663" s="536" t="str">
        <f t="shared" si="54"/>
        <v>ARP028/2024</v>
      </c>
      <c r="B1663" s="537" t="str">
        <f t="shared" si="55"/>
        <v>028/2024</v>
      </c>
      <c r="C1663" s="50">
        <v>2025</v>
      </c>
      <c r="D1663" s="50" t="s">
        <v>4391</v>
      </c>
      <c r="E1663" s="50">
        <v>28</v>
      </c>
      <c r="F1663" s="539">
        <v>13309.63</v>
      </c>
    </row>
    <row r="1664" spans="1:6">
      <c r="A1664" s="536" t="str">
        <f t="shared" si="54"/>
        <v>ARP028/2024</v>
      </c>
      <c r="B1664" s="537" t="str">
        <f t="shared" si="55"/>
        <v>028/2024</v>
      </c>
      <c r="C1664" s="50">
        <v>2025</v>
      </c>
      <c r="D1664" s="50" t="s">
        <v>4391</v>
      </c>
      <c r="E1664" s="50">
        <v>28</v>
      </c>
      <c r="F1664" s="539">
        <v>16375.69</v>
      </c>
    </row>
    <row r="1665" spans="1:6">
      <c r="A1665" s="536" t="str">
        <f t="shared" si="54"/>
        <v>ARP028/2024</v>
      </c>
      <c r="B1665" s="537" t="str">
        <f t="shared" si="55"/>
        <v>028/2024</v>
      </c>
      <c r="C1665" s="50">
        <v>2025</v>
      </c>
      <c r="D1665" s="50" t="s">
        <v>4391</v>
      </c>
      <c r="E1665" s="50">
        <v>28</v>
      </c>
      <c r="F1665" s="539">
        <v>3235.84</v>
      </c>
    </row>
    <row r="1666" spans="1:6">
      <c r="A1666" s="536" t="str">
        <f t="shared" si="54"/>
        <v>ARP028/2024</v>
      </c>
      <c r="B1666" s="537" t="str">
        <f t="shared" si="55"/>
        <v>028/2024</v>
      </c>
      <c r="C1666" s="50">
        <v>2025</v>
      </c>
      <c r="D1666" s="50" t="s">
        <v>4391</v>
      </c>
      <c r="E1666" s="50">
        <v>28</v>
      </c>
      <c r="F1666" s="539">
        <v>6846.73</v>
      </c>
    </row>
    <row r="1667" spans="1:6">
      <c r="A1667" s="536" t="str">
        <f t="shared" si="54"/>
        <v>ARP028/2024</v>
      </c>
      <c r="B1667" s="537" t="str">
        <f t="shared" si="55"/>
        <v>028/2024</v>
      </c>
      <c r="C1667" s="50">
        <v>2025</v>
      </c>
      <c r="D1667" s="50" t="s">
        <v>4391</v>
      </c>
      <c r="E1667" s="50">
        <v>28</v>
      </c>
      <c r="F1667" s="539">
        <v>3908.06</v>
      </c>
    </row>
    <row r="1668" spans="1:6">
      <c r="A1668" s="536" t="str">
        <f t="shared" si="54"/>
        <v>ARP028/2024</v>
      </c>
      <c r="B1668" s="537" t="str">
        <f t="shared" si="55"/>
        <v>028/2024</v>
      </c>
      <c r="C1668" s="50">
        <v>2025</v>
      </c>
      <c r="D1668" s="50" t="s">
        <v>4391</v>
      </c>
      <c r="E1668" s="50">
        <v>28</v>
      </c>
      <c r="F1668" s="539">
        <v>3681.09</v>
      </c>
    </row>
    <row r="1669" spans="1:6">
      <c r="A1669" s="536" t="str">
        <f t="shared" si="54"/>
        <v>ARP028/2024</v>
      </c>
      <c r="B1669" s="537" t="str">
        <f t="shared" si="55"/>
        <v>028/2024</v>
      </c>
      <c r="C1669" s="50">
        <v>2025</v>
      </c>
      <c r="D1669" s="50" t="s">
        <v>4391</v>
      </c>
      <c r="E1669" s="50">
        <v>28</v>
      </c>
      <c r="F1669" s="539">
        <v>17667.18</v>
      </c>
    </row>
    <row r="1670" spans="1:6">
      <c r="A1670" s="536" t="str">
        <f t="shared" si="54"/>
        <v>ARP028/2024</v>
      </c>
      <c r="B1670" s="537" t="str">
        <f t="shared" si="55"/>
        <v>028/2024</v>
      </c>
      <c r="C1670" s="50">
        <v>2025</v>
      </c>
      <c r="D1670" s="50" t="s">
        <v>4391</v>
      </c>
      <c r="E1670" s="50">
        <v>28</v>
      </c>
      <c r="F1670" s="539">
        <v>6751.8</v>
      </c>
    </row>
    <row r="1671" spans="1:6">
      <c r="A1671" s="536" t="str">
        <f t="shared" si="54"/>
        <v>ARP062/2024</v>
      </c>
      <c r="B1671" s="537" t="str">
        <f t="shared" si="55"/>
        <v>062/2024</v>
      </c>
      <c r="C1671" s="50">
        <v>2025</v>
      </c>
      <c r="D1671" s="50" t="s">
        <v>4391</v>
      </c>
      <c r="E1671" s="50">
        <v>62</v>
      </c>
      <c r="F1671" s="539">
        <v>75978.5</v>
      </c>
    </row>
    <row r="1672" spans="1:6">
      <c r="A1672" s="536" t="str">
        <f t="shared" si="54"/>
        <v>ARP062/2024</v>
      </c>
      <c r="B1672" s="537" t="str">
        <f t="shared" si="55"/>
        <v>062/2024</v>
      </c>
      <c r="C1672" s="50">
        <v>2025</v>
      </c>
      <c r="D1672" s="50" t="s">
        <v>4391</v>
      </c>
      <c r="E1672" s="50">
        <v>62</v>
      </c>
      <c r="F1672" s="539">
        <v>30391.4</v>
      </c>
    </row>
    <row r="1673" spans="1:6">
      <c r="A1673" s="536" t="str">
        <f t="shared" si="54"/>
        <v>ARP062/2024</v>
      </c>
      <c r="B1673" s="537" t="str">
        <f t="shared" si="55"/>
        <v>062/2024</v>
      </c>
      <c r="C1673" s="50">
        <v>2025</v>
      </c>
      <c r="D1673" s="50" t="s">
        <v>4391</v>
      </c>
      <c r="E1673" s="50">
        <v>62</v>
      </c>
      <c r="F1673" s="539">
        <v>10520.1</v>
      </c>
    </row>
    <row r="1674" spans="1:6">
      <c r="A1674" s="536" t="str">
        <f t="shared" si="54"/>
        <v>ARP063/2024</v>
      </c>
      <c r="B1674" s="537" t="str">
        <f t="shared" si="55"/>
        <v>063/2024</v>
      </c>
      <c r="C1674" s="50">
        <v>2025</v>
      </c>
      <c r="D1674" s="50" t="s">
        <v>4391</v>
      </c>
      <c r="E1674" s="50">
        <v>63</v>
      </c>
      <c r="F1674" s="539">
        <v>1750.61</v>
      </c>
    </row>
    <row r="1675" spans="1:6">
      <c r="A1675" s="536" t="str">
        <f t="shared" si="54"/>
        <v>ARP063/2024</v>
      </c>
      <c r="B1675" s="537" t="str">
        <f t="shared" si="55"/>
        <v>063/2024</v>
      </c>
      <c r="C1675" s="50">
        <v>2025</v>
      </c>
      <c r="D1675" s="50" t="s">
        <v>4391</v>
      </c>
      <c r="E1675" s="50">
        <v>63</v>
      </c>
      <c r="F1675" s="539">
        <v>700.24</v>
      </c>
    </row>
    <row r="1676" spans="1:6">
      <c r="A1676" s="536" t="str">
        <f t="shared" si="54"/>
        <v>ARP063/2024</v>
      </c>
      <c r="B1676" s="537" t="str">
        <f t="shared" si="55"/>
        <v>063/2024</v>
      </c>
      <c r="C1676" s="50">
        <v>2025</v>
      </c>
      <c r="D1676" s="50" t="s">
        <v>4391</v>
      </c>
      <c r="E1676" s="50">
        <v>63</v>
      </c>
      <c r="F1676" s="539">
        <v>242.39</v>
      </c>
    </row>
    <row r="1677" spans="1:6">
      <c r="A1677" s="536" t="str">
        <f t="shared" si="54"/>
        <v>ARP029/2024</v>
      </c>
      <c r="B1677" s="537" t="str">
        <f t="shared" si="55"/>
        <v>029/2024</v>
      </c>
      <c r="C1677" s="50">
        <v>2025</v>
      </c>
      <c r="D1677" s="50" t="s">
        <v>4391</v>
      </c>
      <c r="E1677" s="50">
        <v>29</v>
      </c>
      <c r="F1677" s="539">
        <v>3357.12</v>
      </c>
    </row>
    <row r="1678" spans="1:6">
      <c r="A1678" s="536" t="str">
        <f t="shared" si="54"/>
        <v>ARP071/2024</v>
      </c>
      <c r="B1678" s="537" t="str">
        <f t="shared" si="55"/>
        <v>071/2024</v>
      </c>
      <c r="C1678" s="50">
        <v>2025</v>
      </c>
      <c r="D1678" s="50" t="s">
        <v>4391</v>
      </c>
      <c r="E1678" s="50">
        <v>71</v>
      </c>
      <c r="F1678" s="539">
        <v>2560.5</v>
      </c>
    </row>
    <row r="1679" spans="1:6">
      <c r="A1679" s="536" t="str">
        <f t="shared" si="54"/>
        <v>ARP077/2024</v>
      </c>
      <c r="B1679" s="537" t="str">
        <f t="shared" si="55"/>
        <v>077/2024</v>
      </c>
      <c r="C1679" s="50">
        <v>2025</v>
      </c>
      <c r="D1679" s="50" t="s">
        <v>4391</v>
      </c>
      <c r="E1679" s="50">
        <v>77</v>
      </c>
      <c r="F1679" s="539">
        <v>41914</v>
      </c>
    </row>
    <row r="1680" spans="1:6">
      <c r="A1680" s="536" t="str">
        <f t="shared" si="54"/>
        <v>ARP077/2024</v>
      </c>
      <c r="B1680" s="537" t="str">
        <f t="shared" si="55"/>
        <v>077/2024</v>
      </c>
      <c r="C1680" s="50">
        <v>2025</v>
      </c>
      <c r="D1680" s="50" t="s">
        <v>4391</v>
      </c>
      <c r="E1680" s="50">
        <v>77</v>
      </c>
      <c r="F1680" s="539">
        <v>5425.45</v>
      </c>
    </row>
    <row r="1681" spans="1:6">
      <c r="A1681" s="536" t="str">
        <f t="shared" si="54"/>
        <v>ARP077/2024</v>
      </c>
      <c r="B1681" s="537" t="str">
        <f t="shared" si="55"/>
        <v>077/2024</v>
      </c>
      <c r="C1681" s="50">
        <v>2025</v>
      </c>
      <c r="D1681" s="50" t="s">
        <v>4391</v>
      </c>
      <c r="E1681" s="50">
        <v>77</v>
      </c>
      <c r="F1681" s="539">
        <v>7505</v>
      </c>
    </row>
    <row r="1682" spans="1:6">
      <c r="A1682" s="536" t="str">
        <f t="shared" si="54"/>
        <v>ARP077/2024</v>
      </c>
      <c r="B1682" s="537" t="str">
        <f t="shared" si="55"/>
        <v>077/2024</v>
      </c>
      <c r="C1682" s="50">
        <v>2025</v>
      </c>
      <c r="D1682" s="50" t="s">
        <v>4391</v>
      </c>
      <c r="E1682" s="50">
        <v>77</v>
      </c>
      <c r="F1682" s="539">
        <v>988.95</v>
      </c>
    </row>
    <row r="1683" spans="1:6">
      <c r="A1683" s="536" t="str">
        <f t="shared" si="54"/>
        <v>ARP071/2024</v>
      </c>
      <c r="B1683" s="537" t="str">
        <f t="shared" si="55"/>
        <v>071/2024</v>
      </c>
      <c r="C1683" s="50">
        <v>2025</v>
      </c>
      <c r="D1683" s="50" t="s">
        <v>4391</v>
      </c>
      <c r="E1683" s="50">
        <v>71</v>
      </c>
      <c r="F1683" s="539">
        <v>700</v>
      </c>
    </row>
    <row r="1684" spans="1:6">
      <c r="A1684" s="536" t="str">
        <f t="shared" si="54"/>
        <v>ARP058/2024</v>
      </c>
      <c r="B1684" s="537" t="str">
        <f t="shared" si="55"/>
        <v>058/2024</v>
      </c>
      <c r="C1684" s="50">
        <v>2025</v>
      </c>
      <c r="D1684" s="50" t="s">
        <v>4391</v>
      </c>
      <c r="E1684" s="50">
        <v>58</v>
      </c>
      <c r="F1684" s="539">
        <v>2757.02</v>
      </c>
    </row>
    <row r="1685" spans="1:6">
      <c r="A1685" s="536" t="str">
        <f t="shared" ref="A1685:A1748" si="56">_xlfn.CONCAT("ARP",B1685)</f>
        <v>ARP058/2024</v>
      </c>
      <c r="B1685" s="537" t="str">
        <f t="shared" ref="B1685:B1748" si="57">_xlfn.CONCAT(TEXT(E1685,"000"),"/",D1685)</f>
        <v>058/2024</v>
      </c>
      <c r="C1685" s="50">
        <v>2025</v>
      </c>
      <c r="D1685" s="50" t="s">
        <v>4391</v>
      </c>
      <c r="E1685" s="50">
        <v>58</v>
      </c>
      <c r="F1685" s="539">
        <v>9649.57</v>
      </c>
    </row>
    <row r="1686" spans="1:6">
      <c r="A1686" s="536" t="str">
        <f t="shared" si="56"/>
        <v>ARP058/2024</v>
      </c>
      <c r="B1686" s="537" t="str">
        <f t="shared" si="57"/>
        <v>058/2024</v>
      </c>
      <c r="C1686" s="50">
        <v>2025</v>
      </c>
      <c r="D1686" s="50" t="s">
        <v>4391</v>
      </c>
      <c r="E1686" s="50">
        <v>58</v>
      </c>
      <c r="F1686" s="539">
        <v>1378.51</v>
      </c>
    </row>
    <row r="1687" spans="1:6">
      <c r="A1687" s="536" t="str">
        <f t="shared" si="56"/>
        <v>ARP080/2024</v>
      </c>
      <c r="B1687" s="537" t="str">
        <f t="shared" si="57"/>
        <v>080/2024</v>
      </c>
      <c r="C1687" s="50">
        <v>2025</v>
      </c>
      <c r="D1687" s="50" t="s">
        <v>4391</v>
      </c>
      <c r="E1687" s="50">
        <v>80</v>
      </c>
      <c r="F1687" s="539">
        <v>2116.2199999999998</v>
      </c>
    </row>
    <row r="1688" spans="1:6">
      <c r="A1688" s="536" t="str">
        <f t="shared" si="56"/>
        <v>ARP038/2024</v>
      </c>
      <c r="B1688" s="537" t="str">
        <f t="shared" si="57"/>
        <v>038/2024</v>
      </c>
      <c r="C1688" s="50">
        <v>2025</v>
      </c>
      <c r="D1688" s="50" t="s">
        <v>4391</v>
      </c>
      <c r="E1688" s="50">
        <v>38</v>
      </c>
      <c r="F1688" s="539">
        <v>18438.75</v>
      </c>
    </row>
    <row r="1689" spans="1:6">
      <c r="A1689" s="536" t="str">
        <f t="shared" si="56"/>
        <v>ARP038/2024</v>
      </c>
      <c r="B1689" s="537" t="str">
        <f t="shared" si="57"/>
        <v>038/2024</v>
      </c>
      <c r="C1689" s="50">
        <v>2025</v>
      </c>
      <c r="D1689" s="50" t="s">
        <v>4391</v>
      </c>
      <c r="E1689" s="50">
        <v>38</v>
      </c>
      <c r="F1689" s="539">
        <v>6705</v>
      </c>
    </row>
    <row r="1690" spans="1:6">
      <c r="A1690" s="536" t="str">
        <f t="shared" si="56"/>
        <v>ARP001/2025</v>
      </c>
      <c r="B1690" s="537" t="str">
        <f t="shared" si="57"/>
        <v>001/2025</v>
      </c>
      <c r="C1690" s="50">
        <v>2025</v>
      </c>
      <c r="D1690" s="50" t="s">
        <v>4392</v>
      </c>
      <c r="E1690" s="50">
        <v>1</v>
      </c>
      <c r="F1690" s="539">
        <v>15052.76</v>
      </c>
    </row>
    <row r="1691" spans="1:6">
      <c r="A1691" s="536" t="str">
        <f t="shared" si="56"/>
        <v>ARP001/2025</v>
      </c>
      <c r="B1691" s="537" t="str">
        <f t="shared" si="57"/>
        <v>001/2025</v>
      </c>
      <c r="C1691" s="50">
        <v>2025</v>
      </c>
      <c r="D1691" s="50" t="s">
        <v>4392</v>
      </c>
      <c r="E1691" s="50">
        <v>1</v>
      </c>
      <c r="F1691" s="539">
        <v>4025.26</v>
      </c>
    </row>
    <row r="1692" spans="1:6">
      <c r="A1692" s="536" t="str">
        <f t="shared" si="56"/>
        <v>ARP001/2025</v>
      </c>
      <c r="B1692" s="537" t="str">
        <f t="shared" si="57"/>
        <v>001/2025</v>
      </c>
      <c r="C1692" s="50">
        <v>2025</v>
      </c>
      <c r="D1692" s="50" t="s">
        <v>4392</v>
      </c>
      <c r="E1692" s="50">
        <v>1</v>
      </c>
      <c r="F1692" s="539">
        <v>4985.99</v>
      </c>
    </row>
    <row r="1693" spans="1:6">
      <c r="A1693" s="536" t="str">
        <f t="shared" si="56"/>
        <v>ARP002/2025</v>
      </c>
      <c r="B1693" s="537" t="str">
        <f t="shared" si="57"/>
        <v>002/2025</v>
      </c>
      <c r="C1693" s="50">
        <v>2025</v>
      </c>
      <c r="D1693" s="50" t="s">
        <v>4392</v>
      </c>
      <c r="E1693" s="50">
        <v>2</v>
      </c>
      <c r="F1693" s="539">
        <v>1752.4</v>
      </c>
    </row>
    <row r="1694" spans="1:6">
      <c r="A1694" s="536" t="str">
        <f t="shared" si="56"/>
        <v>ARP002/2025</v>
      </c>
      <c r="B1694" s="537" t="str">
        <f t="shared" si="57"/>
        <v>002/2025</v>
      </c>
      <c r="C1694" s="50">
        <v>2025</v>
      </c>
      <c r="D1694" s="50" t="s">
        <v>4392</v>
      </c>
      <c r="E1694" s="50">
        <v>2</v>
      </c>
      <c r="F1694" s="539">
        <v>458.32</v>
      </c>
    </row>
    <row r="1695" spans="1:6">
      <c r="A1695" s="536" t="str">
        <f t="shared" si="56"/>
        <v>ARP002/2025</v>
      </c>
      <c r="B1695" s="537" t="str">
        <f t="shared" si="57"/>
        <v>002/2025</v>
      </c>
      <c r="C1695" s="50">
        <v>2025</v>
      </c>
      <c r="D1695" s="50" t="s">
        <v>4392</v>
      </c>
      <c r="E1695" s="50">
        <v>2</v>
      </c>
      <c r="F1695" s="539">
        <v>485.28</v>
      </c>
    </row>
    <row r="1696" spans="1:6">
      <c r="A1696" s="536" t="str">
        <f t="shared" si="56"/>
        <v>ARP005/2025</v>
      </c>
      <c r="B1696" s="537" t="str">
        <f t="shared" si="57"/>
        <v>005/2025</v>
      </c>
      <c r="C1696" s="50">
        <v>2025</v>
      </c>
      <c r="D1696" s="50" t="s">
        <v>4392</v>
      </c>
      <c r="E1696" s="50">
        <v>5</v>
      </c>
      <c r="F1696" s="539">
        <v>292.5</v>
      </c>
    </row>
    <row r="1697" spans="1:6">
      <c r="A1697" s="536" t="str">
        <f t="shared" si="56"/>
        <v>ARP005/2025</v>
      </c>
      <c r="B1697" s="537" t="str">
        <f t="shared" si="57"/>
        <v>005/2025</v>
      </c>
      <c r="C1697" s="50">
        <v>2025</v>
      </c>
      <c r="D1697" s="50" t="s">
        <v>4392</v>
      </c>
      <c r="E1697" s="50">
        <v>5</v>
      </c>
      <c r="F1697" s="539">
        <v>292.5</v>
      </c>
    </row>
    <row r="1698" spans="1:6">
      <c r="A1698" s="536" t="str">
        <f t="shared" si="56"/>
        <v>ARP005/2025</v>
      </c>
      <c r="B1698" s="537" t="str">
        <f t="shared" si="57"/>
        <v>005/2025</v>
      </c>
      <c r="C1698" s="50">
        <v>2025</v>
      </c>
      <c r="D1698" s="50" t="s">
        <v>4392</v>
      </c>
      <c r="E1698" s="50">
        <v>5</v>
      </c>
      <c r="F1698" s="539">
        <v>1102.5</v>
      </c>
    </row>
    <row r="1699" spans="1:6">
      <c r="A1699" s="536" t="str">
        <f t="shared" si="56"/>
        <v>ARP003/2025</v>
      </c>
      <c r="B1699" s="537" t="str">
        <f t="shared" si="57"/>
        <v>003/2025</v>
      </c>
      <c r="C1699" s="50">
        <v>2025</v>
      </c>
      <c r="D1699" s="50" t="s">
        <v>4392</v>
      </c>
      <c r="E1699" s="50">
        <v>3</v>
      </c>
      <c r="F1699" s="539">
        <v>1866.8</v>
      </c>
    </row>
    <row r="1700" spans="1:6">
      <c r="A1700" s="536" t="str">
        <f t="shared" si="56"/>
        <v>ARP003/2025</v>
      </c>
      <c r="B1700" s="537" t="str">
        <f t="shared" si="57"/>
        <v>003/2025</v>
      </c>
      <c r="C1700" s="50">
        <v>2025</v>
      </c>
      <c r="D1700" s="50" t="s">
        <v>4392</v>
      </c>
      <c r="E1700" s="50">
        <v>3</v>
      </c>
      <c r="F1700" s="539">
        <v>496.64</v>
      </c>
    </row>
    <row r="1701" spans="1:6">
      <c r="A1701" s="536" t="str">
        <f t="shared" si="56"/>
        <v>ARP003/2025</v>
      </c>
      <c r="B1701" s="537" t="str">
        <f t="shared" si="57"/>
        <v>003/2025</v>
      </c>
      <c r="C1701" s="50">
        <v>2025</v>
      </c>
      <c r="D1701" s="50" t="s">
        <v>4392</v>
      </c>
      <c r="E1701" s="50">
        <v>3</v>
      </c>
      <c r="F1701" s="539">
        <v>508.56</v>
      </c>
    </row>
    <row r="1702" spans="1:6">
      <c r="A1702" s="536" t="str">
        <f t="shared" si="56"/>
        <v>ARP007/2025</v>
      </c>
      <c r="B1702" s="537" t="str">
        <f t="shared" si="57"/>
        <v>007/2025</v>
      </c>
      <c r="C1702" s="50">
        <v>2025</v>
      </c>
      <c r="D1702" s="50" t="s">
        <v>4392</v>
      </c>
      <c r="E1702" s="50">
        <v>7</v>
      </c>
      <c r="F1702" s="539">
        <v>15860</v>
      </c>
    </row>
    <row r="1703" spans="1:6">
      <c r="A1703" s="536" t="str">
        <f t="shared" si="56"/>
        <v>ARP007/2025</v>
      </c>
      <c r="B1703" s="537" t="str">
        <f t="shared" si="57"/>
        <v>007/2025</v>
      </c>
      <c r="C1703" s="50">
        <v>2025</v>
      </c>
      <c r="D1703" s="50" t="s">
        <v>4392</v>
      </c>
      <c r="E1703" s="50">
        <v>7</v>
      </c>
      <c r="F1703" s="539">
        <v>4148</v>
      </c>
    </row>
    <row r="1704" spans="1:6">
      <c r="A1704" s="536" t="str">
        <f t="shared" si="56"/>
        <v>ARP007/2025</v>
      </c>
      <c r="B1704" s="537" t="str">
        <f t="shared" si="57"/>
        <v>007/2025</v>
      </c>
      <c r="C1704" s="50">
        <v>2025</v>
      </c>
      <c r="D1704" s="50" t="s">
        <v>4392</v>
      </c>
      <c r="E1704" s="50">
        <v>7</v>
      </c>
      <c r="F1704" s="539">
        <v>4392</v>
      </c>
    </row>
    <row r="1705" spans="1:6">
      <c r="A1705" s="536" t="str">
        <f t="shared" si="56"/>
        <v>ARP082/2024</v>
      </c>
      <c r="B1705" s="537" t="str">
        <f t="shared" si="57"/>
        <v>082/2024</v>
      </c>
      <c r="C1705" s="50">
        <v>2025</v>
      </c>
      <c r="D1705" s="50" t="s">
        <v>4391</v>
      </c>
      <c r="E1705" s="50">
        <v>82</v>
      </c>
      <c r="F1705" s="539">
        <v>2124.6</v>
      </c>
    </row>
    <row r="1706" spans="1:6">
      <c r="A1706" s="536" t="str">
        <f t="shared" si="56"/>
        <v>ARP082/2024</v>
      </c>
      <c r="B1706" s="537" t="str">
        <f t="shared" si="57"/>
        <v>082/2024</v>
      </c>
      <c r="C1706" s="50">
        <v>2025</v>
      </c>
      <c r="D1706" s="50" t="s">
        <v>4391</v>
      </c>
      <c r="E1706" s="50">
        <v>82</v>
      </c>
      <c r="F1706" s="539">
        <v>0</v>
      </c>
    </row>
    <row r="1707" spans="1:6">
      <c r="A1707" s="536" t="str">
        <f t="shared" si="56"/>
        <v>ARP082/2024</v>
      </c>
      <c r="B1707" s="537" t="str">
        <f t="shared" si="57"/>
        <v>082/2024</v>
      </c>
      <c r="C1707" s="50">
        <v>2025</v>
      </c>
      <c r="D1707" s="50" t="s">
        <v>4391</v>
      </c>
      <c r="E1707" s="50">
        <v>82</v>
      </c>
      <c r="F1707" s="539">
        <v>3579.6</v>
      </c>
    </row>
    <row r="1708" spans="1:6">
      <c r="A1708" s="536" t="str">
        <f t="shared" si="56"/>
        <v>ARP082/2024</v>
      </c>
      <c r="B1708" s="537" t="str">
        <f t="shared" si="57"/>
        <v>082/2024</v>
      </c>
      <c r="C1708" s="50">
        <v>2025</v>
      </c>
      <c r="D1708" s="50" t="s">
        <v>4391</v>
      </c>
      <c r="E1708" s="50">
        <v>82</v>
      </c>
      <c r="F1708" s="539">
        <v>479.68</v>
      </c>
    </row>
    <row r="1709" spans="1:6">
      <c r="A1709" s="536" t="str">
        <f t="shared" si="56"/>
        <v>ARP077/2024</v>
      </c>
      <c r="B1709" s="537" t="str">
        <f t="shared" si="57"/>
        <v>077/2024</v>
      </c>
      <c r="C1709" s="50">
        <v>2025</v>
      </c>
      <c r="D1709" s="50" t="s">
        <v>4391</v>
      </c>
      <c r="E1709" s="50">
        <v>77</v>
      </c>
      <c r="F1709" s="539">
        <v>2246.79</v>
      </c>
    </row>
    <row r="1710" spans="1:6">
      <c r="A1710" s="536" t="str">
        <f t="shared" si="56"/>
        <v>ARP077/2024</v>
      </c>
      <c r="B1710" s="537" t="str">
        <f t="shared" si="57"/>
        <v>077/2024</v>
      </c>
      <c r="C1710" s="50">
        <v>2025</v>
      </c>
      <c r="D1710" s="50" t="s">
        <v>4391</v>
      </c>
      <c r="E1710" s="50">
        <v>77</v>
      </c>
      <c r="F1710" s="539">
        <v>509.2</v>
      </c>
    </row>
    <row r="1711" spans="1:6">
      <c r="A1711" s="536" t="str">
        <f t="shared" si="56"/>
        <v>ARP039/2024</v>
      </c>
      <c r="B1711" s="537" t="str">
        <f t="shared" si="57"/>
        <v>039/2024</v>
      </c>
      <c r="C1711" s="50">
        <v>2025</v>
      </c>
      <c r="D1711" s="50" t="s">
        <v>4391</v>
      </c>
      <c r="E1711" s="50">
        <v>39</v>
      </c>
      <c r="F1711" s="539">
        <v>0</v>
      </c>
    </row>
    <row r="1712" spans="1:6">
      <c r="A1712" s="536" t="str">
        <f t="shared" si="56"/>
        <v>ARP039/2024</v>
      </c>
      <c r="B1712" s="537" t="str">
        <f t="shared" si="57"/>
        <v>039/2024</v>
      </c>
      <c r="C1712" s="50">
        <v>2025</v>
      </c>
      <c r="D1712" s="50" t="s">
        <v>4391</v>
      </c>
      <c r="E1712" s="50">
        <v>39</v>
      </c>
      <c r="F1712" s="539">
        <v>39780</v>
      </c>
    </row>
    <row r="1713" spans="1:6">
      <c r="A1713" s="536" t="str">
        <f t="shared" si="56"/>
        <v>ARP082/2024</v>
      </c>
      <c r="B1713" s="537" t="str">
        <f t="shared" si="57"/>
        <v>082/2024</v>
      </c>
      <c r="C1713" s="50">
        <v>2025</v>
      </c>
      <c r="D1713" s="50" t="s">
        <v>4391</v>
      </c>
      <c r="E1713" s="50">
        <v>82</v>
      </c>
      <c r="F1713" s="539">
        <v>1355.04</v>
      </c>
    </row>
    <row r="1714" spans="1:6">
      <c r="A1714" s="536" t="str">
        <f t="shared" si="56"/>
        <v>ARP077/2024</v>
      </c>
      <c r="B1714" s="537" t="str">
        <f t="shared" si="57"/>
        <v>077/2024</v>
      </c>
      <c r="C1714" s="50">
        <v>2025</v>
      </c>
      <c r="D1714" s="50" t="s">
        <v>4391</v>
      </c>
      <c r="E1714" s="50">
        <v>77</v>
      </c>
      <c r="F1714" s="539">
        <v>11702.1</v>
      </c>
    </row>
    <row r="1715" spans="1:6">
      <c r="A1715" s="536" t="str">
        <f t="shared" si="56"/>
        <v>ARP045/2024</v>
      </c>
      <c r="B1715" s="537" t="str">
        <f t="shared" si="57"/>
        <v>045/2024</v>
      </c>
      <c r="C1715" s="50">
        <v>2025</v>
      </c>
      <c r="D1715" s="50" t="s">
        <v>4391</v>
      </c>
      <c r="E1715" s="50">
        <v>45</v>
      </c>
      <c r="F1715" s="539">
        <v>260.26</v>
      </c>
    </row>
    <row r="1716" spans="1:6">
      <c r="A1716" s="536" t="str">
        <f t="shared" si="56"/>
        <v>ARP045/2024</v>
      </c>
      <c r="B1716" s="537" t="str">
        <f t="shared" si="57"/>
        <v>045/2024</v>
      </c>
      <c r="C1716" s="50">
        <v>2025</v>
      </c>
      <c r="D1716" s="50" t="s">
        <v>4391</v>
      </c>
      <c r="E1716" s="50">
        <v>45</v>
      </c>
      <c r="F1716" s="539">
        <v>1041.04</v>
      </c>
    </row>
    <row r="1717" spans="1:6">
      <c r="A1717" s="536" t="str">
        <f t="shared" si="56"/>
        <v>ARP070/2024</v>
      </c>
      <c r="B1717" s="537" t="str">
        <f t="shared" si="57"/>
        <v>070/2024</v>
      </c>
      <c r="C1717" s="50">
        <v>2025</v>
      </c>
      <c r="D1717" s="50" t="s">
        <v>4391</v>
      </c>
      <c r="E1717" s="50">
        <v>70</v>
      </c>
      <c r="F1717" s="539">
        <v>32522</v>
      </c>
    </row>
    <row r="1718" spans="1:6">
      <c r="A1718" s="536" t="str">
        <f t="shared" si="56"/>
        <v>ARP046/2024</v>
      </c>
      <c r="B1718" s="537" t="str">
        <f t="shared" si="57"/>
        <v>046/2024</v>
      </c>
      <c r="C1718" s="50">
        <v>2025</v>
      </c>
      <c r="D1718" s="50" t="s">
        <v>4391</v>
      </c>
      <c r="E1718" s="50">
        <v>46</v>
      </c>
      <c r="F1718" s="539">
        <v>1376</v>
      </c>
    </row>
    <row r="1719" spans="1:6">
      <c r="A1719" s="536" t="str">
        <f t="shared" si="56"/>
        <v>ARP046/2024</v>
      </c>
      <c r="B1719" s="537" t="str">
        <f t="shared" si="57"/>
        <v>046/2024</v>
      </c>
      <c r="C1719" s="50">
        <v>2025</v>
      </c>
      <c r="D1719" s="50" t="s">
        <v>4391</v>
      </c>
      <c r="E1719" s="50">
        <v>46</v>
      </c>
      <c r="F1719" s="539">
        <v>344</v>
      </c>
    </row>
    <row r="1720" spans="1:6">
      <c r="A1720" s="536" t="str">
        <f t="shared" si="56"/>
        <v>ARP082/2024</v>
      </c>
      <c r="B1720" s="537" t="str">
        <f t="shared" si="57"/>
        <v>082/2024</v>
      </c>
      <c r="C1720" s="50">
        <v>2025</v>
      </c>
      <c r="D1720" s="50" t="s">
        <v>4391</v>
      </c>
      <c r="E1720" s="50">
        <v>82</v>
      </c>
      <c r="F1720" s="539">
        <v>2935.6</v>
      </c>
    </row>
    <row r="1721" spans="1:6">
      <c r="A1721" s="536" t="str">
        <f t="shared" si="56"/>
        <v>ARP077/2024</v>
      </c>
      <c r="B1721" s="537" t="str">
        <f t="shared" si="57"/>
        <v>077/2024</v>
      </c>
      <c r="C1721" s="50">
        <v>2025</v>
      </c>
      <c r="D1721" s="50" t="s">
        <v>4391</v>
      </c>
      <c r="E1721" s="50">
        <v>77</v>
      </c>
      <c r="F1721" s="539">
        <v>15236.1</v>
      </c>
    </row>
    <row r="1722" spans="1:6">
      <c r="A1722" s="536" t="str">
        <f t="shared" si="56"/>
        <v>ARP077/2024</v>
      </c>
      <c r="B1722" s="537" t="str">
        <f t="shared" si="57"/>
        <v>077/2024</v>
      </c>
      <c r="C1722" s="50">
        <v>2025</v>
      </c>
      <c r="D1722" s="50" t="s">
        <v>4391</v>
      </c>
      <c r="E1722" s="50">
        <v>77</v>
      </c>
      <c r="F1722" s="539">
        <v>254.6</v>
      </c>
    </row>
    <row r="1723" spans="1:6">
      <c r="A1723" s="536" t="str">
        <f t="shared" si="56"/>
        <v>ARP029/2025</v>
      </c>
      <c r="B1723" s="537" t="str">
        <f t="shared" si="57"/>
        <v>029/2025</v>
      </c>
      <c r="C1723" s="50">
        <v>2025</v>
      </c>
      <c r="D1723" s="50" t="s">
        <v>4392</v>
      </c>
      <c r="E1723" s="50">
        <v>29</v>
      </c>
      <c r="F1723" s="539">
        <v>8062.93</v>
      </c>
    </row>
    <row r="1724" spans="1:6">
      <c r="A1724" s="536" t="str">
        <f t="shared" si="56"/>
        <v>ARP029/2025</v>
      </c>
      <c r="B1724" s="537" t="str">
        <f t="shared" si="57"/>
        <v>029/2025</v>
      </c>
      <c r="C1724" s="50">
        <v>2025</v>
      </c>
      <c r="D1724" s="50" t="s">
        <v>4392</v>
      </c>
      <c r="E1724" s="50">
        <v>29</v>
      </c>
      <c r="F1724" s="539">
        <v>2437.63</v>
      </c>
    </row>
    <row r="1725" spans="1:6">
      <c r="A1725" s="536" t="str">
        <f t="shared" si="56"/>
        <v>ARP029/2025</v>
      </c>
      <c r="B1725" s="537" t="str">
        <f t="shared" si="57"/>
        <v>029/2025</v>
      </c>
      <c r="C1725" s="50">
        <v>2025</v>
      </c>
      <c r="D1725" s="50" t="s">
        <v>4392</v>
      </c>
      <c r="E1725" s="50">
        <v>29</v>
      </c>
      <c r="F1725" s="539">
        <v>937.55</v>
      </c>
    </row>
    <row r="1726" spans="1:6">
      <c r="A1726" s="536" t="str">
        <f t="shared" si="56"/>
        <v>ARP052/2024</v>
      </c>
      <c r="B1726" s="537" t="str">
        <f t="shared" si="57"/>
        <v>052/2024</v>
      </c>
      <c r="C1726" s="50">
        <v>2025</v>
      </c>
      <c r="D1726" s="50" t="s">
        <v>4391</v>
      </c>
      <c r="E1726" s="50">
        <v>52</v>
      </c>
      <c r="F1726" s="539">
        <v>0</v>
      </c>
    </row>
    <row r="1727" spans="1:6">
      <c r="A1727" s="536" t="str">
        <f t="shared" si="56"/>
        <v>ARP052/2024</v>
      </c>
      <c r="B1727" s="537" t="str">
        <f t="shared" si="57"/>
        <v>052/2024</v>
      </c>
      <c r="C1727" s="50">
        <v>2025</v>
      </c>
      <c r="D1727" s="50" t="s">
        <v>4391</v>
      </c>
      <c r="E1727" s="50">
        <v>52</v>
      </c>
      <c r="F1727" s="539">
        <v>0</v>
      </c>
    </row>
    <row r="1728" spans="1:6">
      <c r="A1728" s="536" t="str">
        <f t="shared" si="56"/>
        <v>ARP071/2024</v>
      </c>
      <c r="B1728" s="537" t="str">
        <f t="shared" si="57"/>
        <v>071/2024</v>
      </c>
      <c r="C1728" s="50">
        <v>2025</v>
      </c>
      <c r="D1728" s="50" t="s">
        <v>4391</v>
      </c>
      <c r="E1728" s="50">
        <v>71</v>
      </c>
      <c r="F1728" s="539">
        <v>1050</v>
      </c>
    </row>
    <row r="1729" spans="1:6">
      <c r="A1729" s="536" t="str">
        <f t="shared" si="56"/>
        <v>ARP006/2025</v>
      </c>
      <c r="B1729" s="537" t="str">
        <f t="shared" si="57"/>
        <v>006/2025</v>
      </c>
      <c r="C1729" s="50">
        <v>2025</v>
      </c>
      <c r="D1729" s="50" t="s">
        <v>4392</v>
      </c>
      <c r="E1729" s="50">
        <v>6</v>
      </c>
      <c r="F1729" s="539">
        <v>1010</v>
      </c>
    </row>
    <row r="1730" spans="1:6">
      <c r="A1730" s="536" t="str">
        <f t="shared" si="56"/>
        <v>ARP077/2024</v>
      </c>
      <c r="B1730" s="537" t="str">
        <f t="shared" si="57"/>
        <v>077/2024</v>
      </c>
      <c r="C1730" s="50">
        <v>2025</v>
      </c>
      <c r="D1730" s="50" t="s">
        <v>4391</v>
      </c>
      <c r="E1730" s="50">
        <v>77</v>
      </c>
      <c r="F1730" s="539">
        <v>42796.08</v>
      </c>
    </row>
    <row r="1731" spans="1:6">
      <c r="A1731" s="536" t="str">
        <f t="shared" si="56"/>
        <v>ARP074/2024</v>
      </c>
      <c r="B1731" s="537" t="str">
        <f t="shared" si="57"/>
        <v>074/2024</v>
      </c>
      <c r="C1731" s="50">
        <v>2025</v>
      </c>
      <c r="D1731" s="50" t="s">
        <v>4391</v>
      </c>
      <c r="E1731" s="50">
        <v>74</v>
      </c>
      <c r="F1731" s="539">
        <v>14267</v>
      </c>
    </row>
    <row r="1732" spans="1:6">
      <c r="A1732" s="536" t="str">
        <f t="shared" si="56"/>
        <v>ARP077/2024</v>
      </c>
      <c r="B1732" s="537" t="str">
        <f t="shared" si="57"/>
        <v>077/2024</v>
      </c>
      <c r="C1732" s="50">
        <v>2025</v>
      </c>
      <c r="D1732" s="50" t="s">
        <v>4391</v>
      </c>
      <c r="E1732" s="50">
        <v>77</v>
      </c>
      <c r="F1732" s="539">
        <v>1018.4</v>
      </c>
    </row>
    <row r="1733" spans="1:6">
      <c r="A1733" s="536" t="str">
        <f t="shared" si="56"/>
        <v>ARP077/2024</v>
      </c>
      <c r="B1733" s="537" t="str">
        <f t="shared" si="57"/>
        <v>077/2024</v>
      </c>
      <c r="C1733" s="50">
        <v>2025</v>
      </c>
      <c r="D1733" s="50" t="s">
        <v>4391</v>
      </c>
      <c r="E1733" s="50">
        <v>77</v>
      </c>
      <c r="F1733" s="539">
        <v>299.25</v>
      </c>
    </row>
    <row r="1734" spans="1:6">
      <c r="A1734" s="536" t="str">
        <f t="shared" si="56"/>
        <v>ARP006/2025</v>
      </c>
      <c r="B1734" s="537" t="str">
        <f t="shared" si="57"/>
        <v>006/2025</v>
      </c>
      <c r="C1734" s="50">
        <v>2025</v>
      </c>
      <c r="D1734" s="50" t="s">
        <v>4392</v>
      </c>
      <c r="E1734" s="50">
        <v>6</v>
      </c>
      <c r="F1734" s="539">
        <v>1087</v>
      </c>
    </row>
    <row r="1735" spans="1:6">
      <c r="A1735" s="536" t="str">
        <f t="shared" si="56"/>
        <v>ARP006/2025</v>
      </c>
      <c r="B1735" s="537" t="str">
        <f t="shared" si="57"/>
        <v>006/2025</v>
      </c>
      <c r="C1735" s="50">
        <v>2025</v>
      </c>
      <c r="D1735" s="50" t="s">
        <v>4392</v>
      </c>
      <c r="E1735" s="50">
        <v>6</v>
      </c>
      <c r="F1735" s="539">
        <v>3963</v>
      </c>
    </row>
    <row r="1736" spans="1:6">
      <c r="A1736" s="536" t="str">
        <f t="shared" si="56"/>
        <v>ARP040/2024</v>
      </c>
      <c r="B1736" s="537" t="str">
        <f t="shared" si="57"/>
        <v>040/2024</v>
      </c>
      <c r="C1736" s="50">
        <v>2025</v>
      </c>
      <c r="D1736" s="50" t="s">
        <v>4391</v>
      </c>
      <c r="E1736" s="50">
        <v>40</v>
      </c>
      <c r="F1736" s="539">
        <v>7358</v>
      </c>
    </row>
    <row r="1737" spans="1:6">
      <c r="A1737" s="536" t="str">
        <f t="shared" si="56"/>
        <v>ARP040/2024</v>
      </c>
      <c r="B1737" s="537" t="str">
        <f t="shared" si="57"/>
        <v>040/2024</v>
      </c>
      <c r="C1737" s="50">
        <v>2025</v>
      </c>
      <c r="D1737" s="50" t="s">
        <v>4391</v>
      </c>
      <c r="E1737" s="50">
        <v>40</v>
      </c>
      <c r="F1737" s="539">
        <v>18395</v>
      </c>
    </row>
    <row r="1738" spans="1:6">
      <c r="A1738" s="536" t="str">
        <f t="shared" si="56"/>
        <v>ARP068/2024</v>
      </c>
      <c r="B1738" s="537" t="str">
        <f t="shared" si="57"/>
        <v>068/2024</v>
      </c>
      <c r="C1738" s="50">
        <v>2025</v>
      </c>
      <c r="D1738" s="50" t="s">
        <v>4391</v>
      </c>
      <c r="E1738" s="50">
        <v>68</v>
      </c>
      <c r="F1738" s="539">
        <v>4530</v>
      </c>
    </row>
    <row r="1739" spans="1:6">
      <c r="A1739" s="536" t="str">
        <f t="shared" si="56"/>
        <v>ARP004/2025</v>
      </c>
      <c r="B1739" s="537" t="str">
        <f t="shared" si="57"/>
        <v>004/2025</v>
      </c>
      <c r="C1739" s="50">
        <v>2025</v>
      </c>
      <c r="D1739" s="50" t="s">
        <v>4392</v>
      </c>
      <c r="E1739" s="50">
        <v>4</v>
      </c>
      <c r="F1739" s="539">
        <v>2607.4</v>
      </c>
    </row>
    <row r="1740" spans="1:6">
      <c r="A1740" s="536" t="str">
        <f t="shared" si="56"/>
        <v>ARP004/2025</v>
      </c>
      <c r="B1740" s="537" t="str">
        <f t="shared" si="57"/>
        <v>004/2025</v>
      </c>
      <c r="C1740" s="50">
        <v>2025</v>
      </c>
      <c r="D1740" s="50" t="s">
        <v>4392</v>
      </c>
      <c r="E1740" s="50">
        <v>4</v>
      </c>
      <c r="F1740" s="539">
        <v>698.02</v>
      </c>
    </row>
    <row r="1741" spans="1:6">
      <c r="A1741" s="536" t="str">
        <f t="shared" si="56"/>
        <v>ARP004/2025</v>
      </c>
      <c r="B1741" s="537" t="str">
        <f t="shared" si="57"/>
        <v>004/2025</v>
      </c>
      <c r="C1741" s="50">
        <v>2025</v>
      </c>
      <c r="D1741" s="50" t="s">
        <v>4392</v>
      </c>
      <c r="E1741" s="50">
        <v>4</v>
      </c>
      <c r="F1741" s="539">
        <v>725.58</v>
      </c>
    </row>
    <row r="1742" spans="1:6">
      <c r="A1742" s="536" t="str">
        <f t="shared" si="56"/>
        <v>ARP077/2024</v>
      </c>
      <c r="B1742" s="537" t="str">
        <f t="shared" si="57"/>
        <v>077/2024</v>
      </c>
      <c r="C1742" s="50">
        <v>2025</v>
      </c>
      <c r="D1742" s="50" t="s">
        <v>4391</v>
      </c>
      <c r="E1742" s="50">
        <v>77</v>
      </c>
      <c r="F1742" s="539">
        <v>46295.4</v>
      </c>
    </row>
    <row r="1743" spans="1:6">
      <c r="A1743" s="536" t="str">
        <f t="shared" si="56"/>
        <v>ARP077/2024</v>
      </c>
      <c r="B1743" s="537" t="str">
        <f t="shared" si="57"/>
        <v>077/2024</v>
      </c>
      <c r="C1743" s="50">
        <v>2025</v>
      </c>
      <c r="D1743" s="50" t="s">
        <v>4391</v>
      </c>
      <c r="E1743" s="50">
        <v>77</v>
      </c>
      <c r="F1743" s="539">
        <v>6110.4</v>
      </c>
    </row>
    <row r="1744" spans="1:6">
      <c r="A1744" s="536" t="str">
        <f t="shared" si="56"/>
        <v>ARP077/2024</v>
      </c>
      <c r="B1744" s="537" t="str">
        <f t="shared" si="57"/>
        <v>077/2024</v>
      </c>
      <c r="C1744" s="50">
        <v>2025</v>
      </c>
      <c r="D1744" s="50" t="s">
        <v>4391</v>
      </c>
      <c r="E1744" s="50">
        <v>77</v>
      </c>
      <c r="F1744" s="539">
        <v>665</v>
      </c>
    </row>
    <row r="1745" spans="1:6">
      <c r="A1745" s="536" t="str">
        <f t="shared" si="56"/>
        <v>ARP044/2024</v>
      </c>
      <c r="B1745" s="537" t="str">
        <f t="shared" si="57"/>
        <v>044/2024</v>
      </c>
      <c r="C1745" s="50">
        <v>2025</v>
      </c>
      <c r="D1745" s="50" t="s">
        <v>4391</v>
      </c>
      <c r="E1745" s="50">
        <v>44</v>
      </c>
      <c r="F1745" s="539">
        <v>1968.03</v>
      </c>
    </row>
    <row r="1746" spans="1:6">
      <c r="A1746" s="536" t="str">
        <f t="shared" si="56"/>
        <v>ARP044/2024</v>
      </c>
      <c r="B1746" s="537" t="str">
        <f t="shared" si="57"/>
        <v>044/2024</v>
      </c>
      <c r="C1746" s="50">
        <v>2025</v>
      </c>
      <c r="D1746" s="50" t="s">
        <v>4391</v>
      </c>
      <c r="E1746" s="50">
        <v>44</v>
      </c>
      <c r="F1746" s="539">
        <v>6010.47</v>
      </c>
    </row>
    <row r="1747" spans="1:6">
      <c r="A1747" s="536" t="str">
        <f t="shared" si="56"/>
        <v>ARP067/2024</v>
      </c>
      <c r="B1747" s="537" t="str">
        <f t="shared" si="57"/>
        <v>067/2024</v>
      </c>
      <c r="C1747" s="50">
        <v>2025</v>
      </c>
      <c r="D1747" s="50" t="s">
        <v>4391</v>
      </c>
      <c r="E1747" s="50">
        <v>67</v>
      </c>
      <c r="F1747" s="539">
        <v>5440</v>
      </c>
    </row>
    <row r="1748" spans="1:6">
      <c r="A1748" s="536" t="str">
        <f t="shared" si="56"/>
        <v>ARP031/2025</v>
      </c>
      <c r="B1748" s="537" t="str">
        <f t="shared" si="57"/>
        <v>031/2025</v>
      </c>
      <c r="C1748" s="50">
        <v>2025</v>
      </c>
      <c r="D1748" s="50" t="s">
        <v>4392</v>
      </c>
      <c r="E1748" s="50">
        <v>31</v>
      </c>
      <c r="F1748" s="539">
        <v>34999.64</v>
      </c>
    </row>
    <row r="1749" spans="1:6">
      <c r="A1749" s="536" t="str">
        <f t="shared" ref="A1749:A1812" si="58">_xlfn.CONCAT("ARP",B1749)</f>
        <v>ARP077/2024</v>
      </c>
      <c r="B1749" s="537" t="str">
        <f t="shared" ref="B1749:B1812" si="59">_xlfn.CONCAT(TEXT(E1749,"000"),"/",D1749)</f>
        <v>077/2024</v>
      </c>
      <c r="C1749" s="50">
        <v>2025</v>
      </c>
      <c r="D1749" s="50" t="s">
        <v>4391</v>
      </c>
      <c r="E1749" s="50">
        <v>77</v>
      </c>
      <c r="F1749" s="539">
        <v>18525</v>
      </c>
    </row>
    <row r="1750" spans="1:6">
      <c r="A1750" s="536" t="str">
        <f t="shared" si="58"/>
        <v>ARP077/2024</v>
      </c>
      <c r="B1750" s="537" t="str">
        <f t="shared" si="59"/>
        <v>077/2024</v>
      </c>
      <c r="C1750" s="50">
        <v>2025</v>
      </c>
      <c r="D1750" s="50" t="s">
        <v>4391</v>
      </c>
      <c r="E1750" s="50">
        <v>77</v>
      </c>
      <c r="F1750" s="539">
        <v>3401</v>
      </c>
    </row>
    <row r="1751" spans="1:6">
      <c r="A1751" s="536" t="str">
        <f t="shared" si="58"/>
        <v>ARP067/2024</v>
      </c>
      <c r="B1751" s="537" t="str">
        <f t="shared" si="59"/>
        <v>067/2024</v>
      </c>
      <c r="C1751" s="50">
        <v>2025</v>
      </c>
      <c r="D1751" s="50" t="s">
        <v>4391</v>
      </c>
      <c r="E1751" s="50">
        <v>67</v>
      </c>
      <c r="F1751" s="539">
        <v>1185</v>
      </c>
    </row>
    <row r="1752" spans="1:6">
      <c r="A1752" s="536" t="str">
        <f t="shared" si="58"/>
        <v>ARP068/2024</v>
      </c>
      <c r="B1752" s="537" t="str">
        <f t="shared" si="59"/>
        <v>068/2024</v>
      </c>
      <c r="C1752" s="50">
        <v>2025</v>
      </c>
      <c r="D1752" s="50" t="s">
        <v>4391</v>
      </c>
      <c r="E1752" s="50">
        <v>68</v>
      </c>
      <c r="F1752" s="539">
        <v>21070</v>
      </c>
    </row>
    <row r="1753" spans="1:6">
      <c r="A1753" s="536" t="str">
        <f t="shared" si="58"/>
        <v>ARP001/2025</v>
      </c>
      <c r="B1753" s="537" t="str">
        <f t="shared" si="59"/>
        <v>001/2025</v>
      </c>
      <c r="C1753" s="50">
        <v>2025</v>
      </c>
      <c r="D1753" s="50" t="s">
        <v>4392</v>
      </c>
      <c r="E1753" s="50">
        <v>1</v>
      </c>
      <c r="F1753" s="539">
        <v>7580.57</v>
      </c>
    </row>
    <row r="1754" spans="1:6">
      <c r="A1754" s="536" t="str">
        <f t="shared" si="58"/>
        <v>ARP001/2025</v>
      </c>
      <c r="B1754" s="537" t="str">
        <f t="shared" si="59"/>
        <v>001/2025</v>
      </c>
      <c r="C1754" s="50">
        <v>2025</v>
      </c>
      <c r="D1754" s="50" t="s">
        <v>4392</v>
      </c>
      <c r="E1754" s="50">
        <v>1</v>
      </c>
      <c r="F1754" s="539">
        <v>2041.66</v>
      </c>
    </row>
    <row r="1755" spans="1:6">
      <c r="A1755" s="536" t="str">
        <f t="shared" si="58"/>
        <v>ARP001/2025</v>
      </c>
      <c r="B1755" s="537" t="str">
        <f t="shared" si="59"/>
        <v>001/2025</v>
      </c>
      <c r="C1755" s="50">
        <v>2025</v>
      </c>
      <c r="D1755" s="50" t="s">
        <v>4392</v>
      </c>
      <c r="E1755" s="50">
        <v>1</v>
      </c>
      <c r="F1755" s="539">
        <v>2037.53</v>
      </c>
    </row>
    <row r="1756" spans="1:6">
      <c r="A1756" s="536" t="str">
        <f t="shared" si="58"/>
        <v>ARP077/2024</v>
      </c>
      <c r="B1756" s="537" t="str">
        <f t="shared" si="59"/>
        <v>077/2024</v>
      </c>
      <c r="C1756" s="50">
        <v>2025</v>
      </c>
      <c r="D1756" s="50" t="s">
        <v>4391</v>
      </c>
      <c r="E1756" s="50">
        <v>77</v>
      </c>
      <c r="F1756" s="539">
        <v>15382.4</v>
      </c>
    </row>
    <row r="1757" spans="1:6">
      <c r="A1757" s="536" t="str">
        <f t="shared" si="58"/>
        <v>ARP077/2024</v>
      </c>
      <c r="B1757" s="537" t="str">
        <f t="shared" si="59"/>
        <v>077/2024</v>
      </c>
      <c r="C1757" s="50">
        <v>2025</v>
      </c>
      <c r="D1757" s="50" t="s">
        <v>4391</v>
      </c>
      <c r="E1757" s="50">
        <v>77</v>
      </c>
      <c r="F1757" s="539">
        <v>1018.4</v>
      </c>
    </row>
    <row r="1758" spans="1:6">
      <c r="A1758" s="536" t="str">
        <f t="shared" si="58"/>
        <v>ARP071/2024</v>
      </c>
      <c r="B1758" s="537" t="str">
        <f t="shared" si="59"/>
        <v>071/2024</v>
      </c>
      <c r="C1758" s="50">
        <v>2025</v>
      </c>
      <c r="D1758" s="50" t="s">
        <v>4391</v>
      </c>
      <c r="E1758" s="50">
        <v>71</v>
      </c>
      <c r="F1758" s="539">
        <v>7000</v>
      </c>
    </row>
    <row r="1759" spans="1:6">
      <c r="A1759" s="536" t="str">
        <f t="shared" si="58"/>
        <v>ARP041/2024</v>
      </c>
      <c r="B1759" s="537" t="str">
        <f t="shared" si="59"/>
        <v>041/2024</v>
      </c>
      <c r="C1759" s="50">
        <v>2025</v>
      </c>
      <c r="D1759" s="50" t="s">
        <v>4391</v>
      </c>
      <c r="E1759" s="50">
        <v>41</v>
      </c>
      <c r="F1759" s="539">
        <v>3600</v>
      </c>
    </row>
    <row r="1760" spans="1:6">
      <c r="A1760" s="536" t="str">
        <f t="shared" si="58"/>
        <v>ARP041/2024</v>
      </c>
      <c r="B1760" s="537" t="str">
        <f t="shared" si="59"/>
        <v>041/2024</v>
      </c>
      <c r="C1760" s="50">
        <v>2025</v>
      </c>
      <c r="D1760" s="50" t="s">
        <v>4391</v>
      </c>
      <c r="E1760" s="50">
        <v>41</v>
      </c>
      <c r="F1760" s="539">
        <v>1200</v>
      </c>
    </row>
    <row r="1761" spans="1:6">
      <c r="A1761" s="536" t="str">
        <f t="shared" si="58"/>
        <v>ARP071/2024</v>
      </c>
      <c r="B1761" s="537" t="str">
        <f t="shared" si="59"/>
        <v>071/2024</v>
      </c>
      <c r="C1761" s="50">
        <v>2025</v>
      </c>
      <c r="D1761" s="50" t="s">
        <v>4391</v>
      </c>
      <c r="E1761" s="50">
        <v>71</v>
      </c>
      <c r="F1761" s="539">
        <v>1430</v>
      </c>
    </row>
    <row r="1762" spans="1:6">
      <c r="A1762" s="536" t="str">
        <f t="shared" si="58"/>
        <v>ARP030/2025</v>
      </c>
      <c r="B1762" s="537" t="str">
        <f t="shared" si="59"/>
        <v>030/2025</v>
      </c>
      <c r="C1762" s="50">
        <v>2025</v>
      </c>
      <c r="D1762" s="50" t="s">
        <v>4392</v>
      </c>
      <c r="E1762" s="50">
        <v>30</v>
      </c>
      <c r="F1762" s="539">
        <v>279680.61</v>
      </c>
    </row>
    <row r="1763" spans="1:6">
      <c r="A1763" s="536" t="str">
        <f t="shared" si="58"/>
        <v>ARP082/2024</v>
      </c>
      <c r="B1763" s="537" t="str">
        <f t="shared" si="59"/>
        <v>082/2024</v>
      </c>
      <c r="C1763" s="50">
        <v>2025</v>
      </c>
      <c r="D1763" s="50" t="s">
        <v>4391</v>
      </c>
      <c r="E1763" s="50">
        <v>82</v>
      </c>
      <c r="F1763" s="539">
        <v>3748.6</v>
      </c>
    </row>
    <row r="1764" spans="1:6">
      <c r="A1764" s="536" t="str">
        <f t="shared" si="58"/>
        <v>ARP082/2024</v>
      </c>
      <c r="B1764" s="537" t="str">
        <f t="shared" si="59"/>
        <v>082/2024</v>
      </c>
      <c r="C1764" s="50">
        <v>2025</v>
      </c>
      <c r="D1764" s="50" t="s">
        <v>4391</v>
      </c>
      <c r="E1764" s="50">
        <v>82</v>
      </c>
      <c r="F1764" s="539">
        <v>3563.1</v>
      </c>
    </row>
    <row r="1765" spans="1:6">
      <c r="A1765" s="536" t="str">
        <f t="shared" si="58"/>
        <v>ARP077/2024</v>
      </c>
      <c r="B1765" s="537" t="str">
        <f t="shared" si="59"/>
        <v>077/2024</v>
      </c>
      <c r="C1765" s="50">
        <v>2025</v>
      </c>
      <c r="D1765" s="50" t="s">
        <v>4391</v>
      </c>
      <c r="E1765" s="50">
        <v>77</v>
      </c>
      <c r="F1765" s="539">
        <v>18321.89</v>
      </c>
    </row>
    <row r="1766" spans="1:6">
      <c r="A1766" s="536" t="str">
        <f t="shared" si="58"/>
        <v>ARP077/2024</v>
      </c>
      <c r="B1766" s="537" t="str">
        <f t="shared" si="59"/>
        <v>077/2024</v>
      </c>
      <c r="C1766" s="50">
        <v>2025</v>
      </c>
      <c r="D1766" s="50" t="s">
        <v>4391</v>
      </c>
      <c r="E1766" s="50">
        <v>77</v>
      </c>
      <c r="F1766" s="539">
        <v>32.299999999999997</v>
      </c>
    </row>
    <row r="1767" spans="1:6">
      <c r="A1767" s="536" t="str">
        <f t="shared" si="58"/>
        <v>ARP080/2024</v>
      </c>
      <c r="B1767" s="537" t="str">
        <f t="shared" si="59"/>
        <v>080/2024</v>
      </c>
      <c r="C1767" s="50">
        <v>2025</v>
      </c>
      <c r="D1767" s="50" t="s">
        <v>4391</v>
      </c>
      <c r="E1767" s="50">
        <v>80</v>
      </c>
      <c r="F1767" s="539">
        <v>4520.6899999999996</v>
      </c>
    </row>
    <row r="1768" spans="1:6">
      <c r="A1768" s="536" t="str">
        <f t="shared" si="58"/>
        <v>ARP060/2024</v>
      </c>
      <c r="B1768" s="537" t="str">
        <f t="shared" si="59"/>
        <v>060/2024</v>
      </c>
      <c r="C1768" s="50">
        <v>2025</v>
      </c>
      <c r="D1768" s="50" t="s">
        <v>4391</v>
      </c>
      <c r="E1768" s="50">
        <v>60</v>
      </c>
      <c r="F1768" s="539">
        <v>85707.65</v>
      </c>
    </row>
    <row r="1769" spans="1:6">
      <c r="A1769" s="536" t="str">
        <f t="shared" si="58"/>
        <v>ARP060/2024</v>
      </c>
      <c r="B1769" s="537" t="str">
        <f t="shared" si="59"/>
        <v>060/2024</v>
      </c>
      <c r="C1769" s="50">
        <v>2025</v>
      </c>
      <c r="D1769" s="50" t="s">
        <v>4391</v>
      </c>
      <c r="E1769" s="50">
        <v>60</v>
      </c>
      <c r="F1769" s="539">
        <v>24487.9</v>
      </c>
    </row>
    <row r="1770" spans="1:6">
      <c r="A1770" s="536" t="str">
        <f t="shared" si="58"/>
        <v>ARP060/2024</v>
      </c>
      <c r="B1770" s="537" t="str">
        <f t="shared" si="59"/>
        <v>060/2024</v>
      </c>
      <c r="C1770" s="50">
        <v>2025</v>
      </c>
      <c r="D1770" s="50" t="s">
        <v>4391</v>
      </c>
      <c r="E1770" s="50">
        <v>60</v>
      </c>
      <c r="F1770" s="539">
        <v>12243.95</v>
      </c>
    </row>
    <row r="1771" spans="1:6">
      <c r="A1771" s="536" t="str">
        <f t="shared" si="58"/>
        <v>ARP071/2024</v>
      </c>
      <c r="B1771" s="537" t="str">
        <f t="shared" si="59"/>
        <v>071/2024</v>
      </c>
      <c r="C1771" s="50">
        <v>2025</v>
      </c>
      <c r="D1771" s="50" t="s">
        <v>4391</v>
      </c>
      <c r="E1771" s="50">
        <v>71</v>
      </c>
      <c r="F1771" s="539">
        <v>1400</v>
      </c>
    </row>
    <row r="1772" spans="1:6">
      <c r="A1772" s="536" t="str">
        <f t="shared" si="58"/>
        <v>ARP071/2024</v>
      </c>
      <c r="B1772" s="537" t="str">
        <f t="shared" si="59"/>
        <v>071/2024</v>
      </c>
      <c r="C1772" s="50">
        <v>2025</v>
      </c>
      <c r="D1772" s="50" t="s">
        <v>4391</v>
      </c>
      <c r="E1772" s="50">
        <v>71</v>
      </c>
      <c r="F1772" s="539">
        <v>1573</v>
      </c>
    </row>
    <row r="1773" spans="1:6">
      <c r="A1773" s="536" t="str">
        <f t="shared" si="58"/>
        <v>ARP061/2024</v>
      </c>
      <c r="B1773" s="537" t="str">
        <f t="shared" si="59"/>
        <v>061/2024</v>
      </c>
      <c r="C1773" s="50">
        <v>2025</v>
      </c>
      <c r="D1773" s="50" t="s">
        <v>4391</v>
      </c>
      <c r="E1773" s="50">
        <v>61</v>
      </c>
      <c r="F1773" s="539">
        <v>33148.61</v>
      </c>
    </row>
    <row r="1774" spans="1:6">
      <c r="A1774" s="536" t="str">
        <f t="shared" si="58"/>
        <v>ARP061/2024</v>
      </c>
      <c r="B1774" s="537" t="str">
        <f t="shared" si="59"/>
        <v>061/2024</v>
      </c>
      <c r="C1774" s="50">
        <v>2025</v>
      </c>
      <c r="D1774" s="50" t="s">
        <v>4391</v>
      </c>
      <c r="E1774" s="50">
        <v>61</v>
      </c>
      <c r="F1774" s="539">
        <v>9471.02</v>
      </c>
    </row>
    <row r="1775" spans="1:6">
      <c r="A1775" s="536" t="str">
        <f t="shared" si="58"/>
        <v>ARP061/2024</v>
      </c>
      <c r="B1775" s="537" t="str">
        <f t="shared" si="59"/>
        <v>061/2024</v>
      </c>
      <c r="C1775" s="50">
        <v>2025</v>
      </c>
      <c r="D1775" s="50" t="s">
        <v>4391</v>
      </c>
      <c r="E1775" s="50">
        <v>61</v>
      </c>
      <c r="F1775" s="539">
        <v>4735.5</v>
      </c>
    </row>
    <row r="1776" spans="1:6">
      <c r="A1776" s="536" t="str">
        <f t="shared" si="58"/>
        <v>ARP069/2024</v>
      </c>
      <c r="B1776" s="537" t="str">
        <f t="shared" si="59"/>
        <v>069/2024</v>
      </c>
      <c r="C1776" s="50">
        <v>2025</v>
      </c>
      <c r="D1776" s="50" t="s">
        <v>4391</v>
      </c>
      <c r="E1776" s="50">
        <v>69</v>
      </c>
      <c r="F1776" s="539">
        <v>44800</v>
      </c>
    </row>
    <row r="1777" spans="1:6">
      <c r="A1777" s="536" t="str">
        <f t="shared" si="58"/>
        <v>ARP074/2024</v>
      </c>
      <c r="B1777" s="537" t="str">
        <f t="shared" si="59"/>
        <v>074/2024</v>
      </c>
      <c r="C1777" s="50">
        <v>2025</v>
      </c>
      <c r="D1777" s="50" t="s">
        <v>4391</v>
      </c>
      <c r="E1777" s="50">
        <v>74</v>
      </c>
      <c r="F1777" s="539">
        <v>21645</v>
      </c>
    </row>
    <row r="1778" spans="1:6">
      <c r="A1778" s="536" t="str">
        <f t="shared" si="58"/>
        <v>ARP078/2024</v>
      </c>
      <c r="B1778" s="537" t="str">
        <f t="shared" si="59"/>
        <v>078/2024</v>
      </c>
      <c r="C1778" s="50">
        <v>2025</v>
      </c>
      <c r="D1778" s="50" t="s">
        <v>4391</v>
      </c>
      <c r="E1778" s="50">
        <v>78</v>
      </c>
      <c r="F1778" s="539">
        <v>16949.2</v>
      </c>
    </row>
    <row r="1779" spans="1:6">
      <c r="A1779" s="536" t="str">
        <f t="shared" si="58"/>
        <v>ARP078/2024</v>
      </c>
      <c r="B1779" s="537" t="str">
        <f t="shared" si="59"/>
        <v>078/2024</v>
      </c>
      <c r="C1779" s="50">
        <v>2025</v>
      </c>
      <c r="D1779" s="50" t="s">
        <v>4391</v>
      </c>
      <c r="E1779" s="50">
        <v>78</v>
      </c>
      <c r="F1779" s="539">
        <v>4503</v>
      </c>
    </row>
    <row r="1780" spans="1:6">
      <c r="A1780" s="536" t="str">
        <f t="shared" si="58"/>
        <v>ARP078/2024</v>
      </c>
      <c r="B1780" s="537" t="str">
        <f t="shared" si="59"/>
        <v>078/2024</v>
      </c>
      <c r="C1780" s="50">
        <v>2025</v>
      </c>
      <c r="D1780" s="50" t="s">
        <v>4391</v>
      </c>
      <c r="E1780" s="50">
        <v>78</v>
      </c>
      <c r="F1780" s="539">
        <v>3902.2</v>
      </c>
    </row>
    <row r="1781" spans="1:6">
      <c r="A1781" s="536" t="str">
        <f t="shared" si="58"/>
        <v>ARP078/2024</v>
      </c>
      <c r="B1781" s="537" t="str">
        <f t="shared" si="59"/>
        <v>078/2024</v>
      </c>
      <c r="C1781" s="50">
        <v>2025</v>
      </c>
      <c r="D1781" s="50" t="s">
        <v>4391</v>
      </c>
      <c r="E1781" s="50">
        <v>78</v>
      </c>
      <c r="F1781" s="539">
        <v>1035.5</v>
      </c>
    </row>
    <row r="1782" spans="1:6">
      <c r="A1782" s="536" t="str">
        <f t="shared" si="58"/>
        <v>ARP082/2024</v>
      </c>
      <c r="B1782" s="537" t="str">
        <f t="shared" si="59"/>
        <v>082/2024</v>
      </c>
      <c r="C1782" s="50">
        <v>2025</v>
      </c>
      <c r="D1782" s="50" t="s">
        <v>4391</v>
      </c>
      <c r="E1782" s="50">
        <v>82</v>
      </c>
      <c r="F1782" s="539">
        <v>1128.8</v>
      </c>
    </row>
    <row r="1783" spans="1:6">
      <c r="A1783" s="536" t="str">
        <f t="shared" si="58"/>
        <v>ARP070/2024</v>
      </c>
      <c r="B1783" s="537" t="str">
        <f t="shared" si="59"/>
        <v>070/2024</v>
      </c>
      <c r="C1783" s="50">
        <v>2025</v>
      </c>
      <c r="D1783" s="50" t="s">
        <v>4391</v>
      </c>
      <c r="E1783" s="50">
        <v>70</v>
      </c>
      <c r="F1783" s="539">
        <v>49140</v>
      </c>
    </row>
    <row r="1784" spans="1:6">
      <c r="A1784" s="536" t="str">
        <f t="shared" si="58"/>
        <v>ARP005/2025</v>
      </c>
      <c r="B1784" s="537" t="str">
        <f t="shared" si="59"/>
        <v>005/2025</v>
      </c>
      <c r="C1784" s="50">
        <v>2025</v>
      </c>
      <c r="D1784" s="50" t="s">
        <v>4392</v>
      </c>
      <c r="E1784" s="50">
        <v>5</v>
      </c>
      <c r="F1784" s="539">
        <v>41.25</v>
      </c>
    </row>
    <row r="1785" spans="1:6">
      <c r="A1785" s="536" t="str">
        <f t="shared" si="58"/>
        <v>ARP005/2025</v>
      </c>
      <c r="B1785" s="537" t="str">
        <f t="shared" si="59"/>
        <v>005/2025</v>
      </c>
      <c r="C1785" s="50">
        <v>2025</v>
      </c>
      <c r="D1785" s="50" t="s">
        <v>4392</v>
      </c>
      <c r="E1785" s="50">
        <v>5</v>
      </c>
      <c r="F1785" s="539">
        <v>146.25</v>
      </c>
    </row>
    <row r="1786" spans="1:6">
      <c r="A1786" s="536" t="str">
        <f t="shared" si="58"/>
        <v>ARP005/2025</v>
      </c>
      <c r="B1786" s="537" t="str">
        <f t="shared" si="59"/>
        <v>005/2025</v>
      </c>
      <c r="C1786" s="50">
        <v>2025</v>
      </c>
      <c r="D1786" s="50" t="s">
        <v>4392</v>
      </c>
      <c r="E1786" s="50">
        <v>5</v>
      </c>
      <c r="F1786" s="539">
        <v>37.5</v>
      </c>
    </row>
    <row r="1787" spans="1:6">
      <c r="A1787" s="536" t="str">
        <f t="shared" si="58"/>
        <v>ARP077/2024</v>
      </c>
      <c r="B1787" s="537" t="str">
        <f t="shared" si="59"/>
        <v>077/2024</v>
      </c>
      <c r="C1787" s="50">
        <v>2025</v>
      </c>
      <c r="D1787" s="50" t="s">
        <v>4391</v>
      </c>
      <c r="E1787" s="50">
        <v>77</v>
      </c>
      <c r="F1787" s="539">
        <v>1314.8</v>
      </c>
    </row>
    <row r="1788" spans="1:6">
      <c r="A1788" s="536" t="str">
        <f t="shared" si="58"/>
        <v>ARP077/2024</v>
      </c>
      <c r="B1788" s="537" t="str">
        <f t="shared" si="59"/>
        <v>077/2024</v>
      </c>
      <c r="C1788" s="50">
        <v>2025</v>
      </c>
      <c r="D1788" s="50" t="s">
        <v>4391</v>
      </c>
      <c r="E1788" s="50">
        <v>77</v>
      </c>
      <c r="F1788" s="539">
        <v>7305.5</v>
      </c>
    </row>
    <row r="1789" spans="1:6">
      <c r="A1789" s="536" t="str">
        <f t="shared" si="58"/>
        <v>ARP077/2024</v>
      </c>
      <c r="B1789" s="537" t="str">
        <f t="shared" si="59"/>
        <v>077/2024</v>
      </c>
      <c r="C1789" s="50">
        <v>2025</v>
      </c>
      <c r="D1789" s="50" t="s">
        <v>4391</v>
      </c>
      <c r="E1789" s="50">
        <v>77</v>
      </c>
      <c r="F1789" s="539">
        <v>3292.7</v>
      </c>
    </row>
    <row r="1790" spans="1:6">
      <c r="A1790" s="536" t="str">
        <f t="shared" si="58"/>
        <v>ARP077/2024</v>
      </c>
      <c r="B1790" s="537" t="str">
        <f t="shared" si="59"/>
        <v>077/2024</v>
      </c>
      <c r="C1790" s="50">
        <v>2025</v>
      </c>
      <c r="D1790" s="50" t="s">
        <v>4391</v>
      </c>
      <c r="E1790" s="50">
        <v>77</v>
      </c>
      <c r="F1790" s="539">
        <v>220.4</v>
      </c>
    </row>
    <row r="1791" spans="1:6">
      <c r="A1791" s="536" t="str">
        <f t="shared" si="58"/>
        <v>ARP071/2024</v>
      </c>
      <c r="B1791" s="537" t="str">
        <f t="shared" si="59"/>
        <v>071/2024</v>
      </c>
      <c r="C1791" s="50">
        <v>2025</v>
      </c>
      <c r="D1791" s="50" t="s">
        <v>4391</v>
      </c>
      <c r="E1791" s="50">
        <v>71</v>
      </c>
      <c r="F1791" s="539">
        <v>2860</v>
      </c>
    </row>
    <row r="1792" spans="1:6">
      <c r="A1792" s="536" t="str">
        <f t="shared" si="58"/>
        <v>ARP067/2024</v>
      </c>
      <c r="B1792" s="537" t="str">
        <f t="shared" si="59"/>
        <v>067/2024</v>
      </c>
      <c r="C1792" s="50">
        <v>2025</v>
      </c>
      <c r="D1792" s="50" t="s">
        <v>4391</v>
      </c>
      <c r="E1792" s="50">
        <v>67</v>
      </c>
      <c r="F1792" s="539">
        <v>550</v>
      </c>
    </row>
    <row r="1793" spans="1:6">
      <c r="A1793" s="536" t="str">
        <f t="shared" si="58"/>
        <v>ARP004/2025</v>
      </c>
      <c r="B1793" s="537" t="str">
        <f t="shared" si="59"/>
        <v>004/2025</v>
      </c>
      <c r="C1793" s="50">
        <v>2025</v>
      </c>
      <c r="D1793" s="50" t="s">
        <v>4392</v>
      </c>
      <c r="E1793" s="50">
        <v>4</v>
      </c>
      <c r="F1793" s="539">
        <v>2791.5</v>
      </c>
    </row>
    <row r="1794" spans="1:6">
      <c r="A1794" s="536" t="str">
        <f t="shared" si="58"/>
        <v>ARP004/2025</v>
      </c>
      <c r="B1794" s="537" t="str">
        <f t="shared" si="59"/>
        <v>004/2025</v>
      </c>
      <c r="C1794" s="50">
        <v>2025</v>
      </c>
      <c r="D1794" s="50" t="s">
        <v>4392</v>
      </c>
      <c r="E1794" s="50">
        <v>4</v>
      </c>
      <c r="F1794" s="539">
        <v>714</v>
      </c>
    </row>
    <row r="1795" spans="1:6">
      <c r="A1795" s="536" t="str">
        <f t="shared" si="58"/>
        <v>ARP004/2025</v>
      </c>
      <c r="B1795" s="537" t="str">
        <f t="shared" si="59"/>
        <v>004/2025</v>
      </c>
      <c r="C1795" s="50">
        <v>2025</v>
      </c>
      <c r="D1795" s="50" t="s">
        <v>4392</v>
      </c>
      <c r="E1795" s="50">
        <v>4</v>
      </c>
      <c r="F1795" s="539">
        <v>769.5</v>
      </c>
    </row>
    <row r="1796" spans="1:6">
      <c r="A1796" s="536" t="str">
        <f t="shared" si="58"/>
        <v>ARP082/2024</v>
      </c>
      <c r="B1796" s="537" t="str">
        <f t="shared" si="59"/>
        <v>082/2024</v>
      </c>
      <c r="C1796" s="50">
        <v>2025</v>
      </c>
      <c r="D1796" s="50" t="s">
        <v>4391</v>
      </c>
      <c r="E1796" s="50">
        <v>82</v>
      </c>
      <c r="F1796" s="539">
        <v>13150.6</v>
      </c>
    </row>
    <row r="1797" spans="1:6">
      <c r="A1797" s="536" t="str">
        <f t="shared" si="58"/>
        <v>ARP071/2024</v>
      </c>
      <c r="B1797" s="537" t="str">
        <f t="shared" si="59"/>
        <v>071/2024</v>
      </c>
      <c r="C1797" s="50">
        <v>2025</v>
      </c>
      <c r="D1797" s="50" t="s">
        <v>4391</v>
      </c>
      <c r="E1797" s="50">
        <v>71</v>
      </c>
      <c r="F1797" s="539">
        <v>1612</v>
      </c>
    </row>
    <row r="1798" spans="1:6">
      <c r="A1798" s="536" t="str">
        <f t="shared" si="58"/>
        <v>ARP082/2024</v>
      </c>
      <c r="B1798" s="537" t="str">
        <f t="shared" si="59"/>
        <v>082/2024</v>
      </c>
      <c r="C1798" s="50">
        <v>2025</v>
      </c>
      <c r="D1798" s="50" t="s">
        <v>4391</v>
      </c>
      <c r="E1798" s="50">
        <v>82</v>
      </c>
      <c r="F1798" s="539">
        <v>897.5</v>
      </c>
    </row>
    <row r="1799" spans="1:6">
      <c r="A1799" s="536" t="str">
        <f t="shared" si="58"/>
        <v>ARP071/2024</v>
      </c>
      <c r="B1799" s="537" t="str">
        <f t="shared" si="59"/>
        <v>071/2024</v>
      </c>
      <c r="C1799" s="50">
        <v>2025</v>
      </c>
      <c r="D1799" s="50" t="s">
        <v>4391</v>
      </c>
      <c r="E1799" s="50">
        <v>71</v>
      </c>
      <c r="F1799" s="539">
        <v>5282</v>
      </c>
    </row>
    <row r="1800" spans="1:6">
      <c r="A1800" s="536" t="str">
        <f t="shared" si="58"/>
        <v>ARP032/2025</v>
      </c>
      <c r="B1800" s="537" t="str">
        <f t="shared" si="59"/>
        <v>032/2025</v>
      </c>
      <c r="C1800" s="50">
        <v>2025</v>
      </c>
      <c r="D1800" s="50" t="s">
        <v>4392</v>
      </c>
      <c r="E1800" s="50">
        <v>32</v>
      </c>
      <c r="F1800" s="539">
        <v>39000</v>
      </c>
    </row>
    <row r="1801" spans="1:6">
      <c r="A1801" s="536" t="str">
        <f t="shared" si="58"/>
        <v>ARP054/2024</v>
      </c>
      <c r="B1801" s="537" t="str">
        <f t="shared" si="59"/>
        <v>054/2024</v>
      </c>
      <c r="C1801" s="50">
        <v>2025</v>
      </c>
      <c r="D1801" s="50" t="s">
        <v>4391</v>
      </c>
      <c r="E1801" s="50">
        <v>54</v>
      </c>
      <c r="F1801" s="539">
        <v>935</v>
      </c>
    </row>
    <row r="1802" spans="1:6">
      <c r="A1802" s="536" t="str">
        <f t="shared" si="58"/>
        <v>ARP054/2024</v>
      </c>
      <c r="B1802" s="537" t="str">
        <f t="shared" si="59"/>
        <v>054/2024</v>
      </c>
      <c r="C1802" s="50">
        <v>2025</v>
      </c>
      <c r="D1802" s="50" t="s">
        <v>4391</v>
      </c>
      <c r="E1802" s="50">
        <v>54</v>
      </c>
      <c r="F1802" s="539">
        <v>7480</v>
      </c>
    </row>
    <row r="1803" spans="1:6">
      <c r="A1803" s="536" t="str">
        <f t="shared" si="58"/>
        <v>ARP054/2024</v>
      </c>
      <c r="B1803" s="537" t="str">
        <f t="shared" si="59"/>
        <v>054/2024</v>
      </c>
      <c r="C1803" s="50">
        <v>2025</v>
      </c>
      <c r="D1803" s="50" t="s">
        <v>4391</v>
      </c>
      <c r="E1803" s="50">
        <v>54</v>
      </c>
      <c r="F1803" s="539">
        <v>935</v>
      </c>
    </row>
    <row r="1804" spans="1:6">
      <c r="A1804" s="536" t="str">
        <f t="shared" si="58"/>
        <v>ARP047/2024</v>
      </c>
      <c r="B1804" s="537" t="str">
        <f t="shared" si="59"/>
        <v>047/2024</v>
      </c>
      <c r="C1804" s="50">
        <v>2025</v>
      </c>
      <c r="D1804" s="50" t="s">
        <v>4391</v>
      </c>
      <c r="E1804" s="50">
        <v>47</v>
      </c>
      <c r="F1804" s="539">
        <v>3474.8</v>
      </c>
    </row>
    <row r="1805" spans="1:6">
      <c r="A1805" s="536" t="str">
        <f t="shared" si="58"/>
        <v>ARP047/2024</v>
      </c>
      <c r="B1805" s="537" t="str">
        <f t="shared" si="59"/>
        <v>047/2024</v>
      </c>
      <c r="C1805" s="50">
        <v>2025</v>
      </c>
      <c r="D1805" s="50" t="s">
        <v>4391</v>
      </c>
      <c r="E1805" s="50">
        <v>47</v>
      </c>
      <c r="F1805" s="539">
        <v>260.61</v>
      </c>
    </row>
    <row r="1806" spans="1:6">
      <c r="A1806" s="536" t="str">
        <f t="shared" si="58"/>
        <v>ARP047/2024</v>
      </c>
      <c r="B1806" s="537" t="str">
        <f t="shared" si="59"/>
        <v>047/2024</v>
      </c>
      <c r="C1806" s="50">
        <v>2025</v>
      </c>
      <c r="D1806" s="50" t="s">
        <v>4391</v>
      </c>
      <c r="E1806" s="50">
        <v>47</v>
      </c>
      <c r="F1806" s="539">
        <v>608.09</v>
      </c>
    </row>
    <row r="1807" spans="1:6">
      <c r="A1807" s="536" t="str">
        <f t="shared" si="58"/>
        <v>ARP071/2024</v>
      </c>
      <c r="B1807" s="537" t="str">
        <f t="shared" si="59"/>
        <v>071/2024</v>
      </c>
      <c r="C1807" s="50">
        <v>2025</v>
      </c>
      <c r="D1807" s="50" t="s">
        <v>4391</v>
      </c>
      <c r="E1807" s="50">
        <v>71</v>
      </c>
      <c r="F1807" s="539">
        <v>7700</v>
      </c>
    </row>
    <row r="1808" spans="1:6">
      <c r="A1808" s="536" t="str">
        <f t="shared" si="58"/>
        <v>ARP080/2024</v>
      </c>
      <c r="B1808" s="537" t="str">
        <f t="shared" si="59"/>
        <v>080/2024</v>
      </c>
      <c r="C1808" s="50">
        <v>2025</v>
      </c>
      <c r="D1808" s="50" t="s">
        <v>4391</v>
      </c>
      <c r="E1808" s="50">
        <v>80</v>
      </c>
      <c r="F1808" s="539">
        <v>12135.67</v>
      </c>
    </row>
    <row r="1809" spans="1:6">
      <c r="A1809" s="536" t="str">
        <f t="shared" si="58"/>
        <v>ARP080/2024</v>
      </c>
      <c r="B1809" s="537" t="str">
        <f t="shared" si="59"/>
        <v>080/2024</v>
      </c>
      <c r="C1809" s="50">
        <v>2025</v>
      </c>
      <c r="D1809" s="50" t="s">
        <v>4391</v>
      </c>
      <c r="E1809" s="50">
        <v>80</v>
      </c>
      <c r="F1809" s="539">
        <v>1437.3</v>
      </c>
    </row>
    <row r="1810" spans="1:6">
      <c r="A1810" s="536" t="str">
        <f t="shared" si="58"/>
        <v>ARP072/2024</v>
      </c>
      <c r="B1810" s="537" t="str">
        <f t="shared" si="59"/>
        <v>072/2024</v>
      </c>
      <c r="C1810" s="50">
        <v>2025</v>
      </c>
      <c r="D1810" s="50" t="s">
        <v>4391</v>
      </c>
      <c r="E1810" s="50">
        <v>72</v>
      </c>
      <c r="F1810" s="539">
        <v>18500</v>
      </c>
    </row>
    <row r="1811" spans="1:6">
      <c r="A1811" s="536" t="str">
        <f t="shared" si="58"/>
        <v>ARP067/2024</v>
      </c>
      <c r="B1811" s="537" t="str">
        <f t="shared" si="59"/>
        <v>067/2024</v>
      </c>
      <c r="C1811" s="50">
        <v>2025</v>
      </c>
      <c r="D1811" s="50" t="s">
        <v>4391</v>
      </c>
      <c r="E1811" s="50">
        <v>67</v>
      </c>
      <c r="F1811" s="539">
        <v>5440</v>
      </c>
    </row>
    <row r="1812" spans="1:6">
      <c r="A1812" s="536" t="str">
        <f t="shared" si="58"/>
        <v>ARP067/2024</v>
      </c>
      <c r="B1812" s="537" t="str">
        <f t="shared" si="59"/>
        <v>067/2024</v>
      </c>
      <c r="C1812" s="50">
        <v>2025</v>
      </c>
      <c r="D1812" s="50" t="s">
        <v>4391</v>
      </c>
      <c r="E1812" s="50">
        <v>67</v>
      </c>
      <c r="F1812" s="539">
        <v>10880</v>
      </c>
    </row>
    <row r="1813" spans="1:6">
      <c r="A1813" s="536" t="str">
        <f t="shared" ref="A1813:A1876" si="60">_xlfn.CONCAT("ARP",B1813)</f>
        <v>ARP067/2024</v>
      </c>
      <c r="B1813" s="537" t="str">
        <f t="shared" ref="B1813:B1876" si="61">_xlfn.CONCAT(TEXT(E1813,"000"),"/",D1813)</f>
        <v>067/2024</v>
      </c>
      <c r="C1813" s="50">
        <v>2025</v>
      </c>
      <c r="D1813" s="50" t="s">
        <v>4391</v>
      </c>
      <c r="E1813" s="50">
        <v>67</v>
      </c>
      <c r="F1813" s="539">
        <v>11560</v>
      </c>
    </row>
    <row r="1814" spans="1:6">
      <c r="A1814" s="536" t="str">
        <f t="shared" si="60"/>
        <v>ARP067/2024</v>
      </c>
      <c r="B1814" s="537" t="str">
        <f t="shared" si="61"/>
        <v>067/2024</v>
      </c>
      <c r="C1814" s="50">
        <v>2025</v>
      </c>
      <c r="D1814" s="50" t="s">
        <v>4391</v>
      </c>
      <c r="E1814" s="50">
        <v>67</v>
      </c>
      <c r="F1814" s="539">
        <v>6120</v>
      </c>
    </row>
    <row r="1815" spans="1:6">
      <c r="A1815" s="536" t="str">
        <f t="shared" si="60"/>
        <v>ARP067/2024</v>
      </c>
      <c r="B1815" s="537" t="str">
        <f t="shared" si="61"/>
        <v>067/2024</v>
      </c>
      <c r="C1815" s="50">
        <v>2025</v>
      </c>
      <c r="D1815" s="50" t="s">
        <v>4391</v>
      </c>
      <c r="E1815" s="50">
        <v>67</v>
      </c>
      <c r="F1815" s="539">
        <v>2720</v>
      </c>
    </row>
    <row r="1816" spans="1:6">
      <c r="A1816" s="536" t="str">
        <f t="shared" si="60"/>
        <v>ARP067/2024</v>
      </c>
      <c r="B1816" s="537" t="str">
        <f t="shared" si="61"/>
        <v>067/2024</v>
      </c>
      <c r="C1816" s="50">
        <v>2025</v>
      </c>
      <c r="D1816" s="50" t="s">
        <v>4391</v>
      </c>
      <c r="E1816" s="50">
        <v>67</v>
      </c>
      <c r="F1816" s="539">
        <v>3920</v>
      </c>
    </row>
    <row r="1817" spans="1:6">
      <c r="A1817" s="536" t="str">
        <f t="shared" si="60"/>
        <v>ARP067/2024</v>
      </c>
      <c r="B1817" s="537" t="str">
        <f t="shared" si="61"/>
        <v>067/2024</v>
      </c>
      <c r="C1817" s="50">
        <v>2025</v>
      </c>
      <c r="D1817" s="50" t="s">
        <v>4391</v>
      </c>
      <c r="E1817" s="50">
        <v>67</v>
      </c>
      <c r="F1817" s="539">
        <v>1360</v>
      </c>
    </row>
    <row r="1818" spans="1:6">
      <c r="A1818" s="536" t="str">
        <f t="shared" si="60"/>
        <v>ARP067/2024</v>
      </c>
      <c r="B1818" s="537" t="str">
        <f t="shared" si="61"/>
        <v>067/2024</v>
      </c>
      <c r="C1818" s="50">
        <v>2025</v>
      </c>
      <c r="D1818" s="50" t="s">
        <v>4391</v>
      </c>
      <c r="E1818" s="50">
        <v>67</v>
      </c>
      <c r="F1818" s="539">
        <v>1360</v>
      </c>
    </row>
    <row r="1819" spans="1:6">
      <c r="A1819" s="536" t="str">
        <f t="shared" si="60"/>
        <v>ARP067/2024</v>
      </c>
      <c r="B1819" s="537" t="str">
        <f t="shared" si="61"/>
        <v>067/2024</v>
      </c>
      <c r="C1819" s="50">
        <v>2025</v>
      </c>
      <c r="D1819" s="50" t="s">
        <v>4391</v>
      </c>
      <c r="E1819" s="50">
        <v>67</v>
      </c>
      <c r="F1819" s="539">
        <v>3400</v>
      </c>
    </row>
    <row r="1820" spans="1:6">
      <c r="A1820" s="536" t="str">
        <f t="shared" si="60"/>
        <v>ARP071/2024</v>
      </c>
      <c r="B1820" s="537" t="str">
        <f t="shared" si="61"/>
        <v>071/2024</v>
      </c>
      <c r="C1820" s="50">
        <v>2025</v>
      </c>
      <c r="D1820" s="50" t="s">
        <v>4391</v>
      </c>
      <c r="E1820" s="50">
        <v>71</v>
      </c>
      <c r="F1820" s="539">
        <v>3500</v>
      </c>
    </row>
    <row r="1821" spans="1:6">
      <c r="A1821" s="536" t="str">
        <f t="shared" si="60"/>
        <v>ARP038/2024</v>
      </c>
      <c r="B1821" s="537" t="str">
        <f t="shared" si="61"/>
        <v>038/2024</v>
      </c>
      <c r="C1821" s="50">
        <v>2025</v>
      </c>
      <c r="D1821" s="50" t="s">
        <v>4391</v>
      </c>
      <c r="E1821" s="50">
        <v>38</v>
      </c>
      <c r="F1821" s="539">
        <v>247428</v>
      </c>
    </row>
    <row r="1822" spans="1:6">
      <c r="A1822" s="536" t="str">
        <f t="shared" si="60"/>
        <v>ARP038/2024</v>
      </c>
      <c r="B1822" s="537" t="str">
        <f t="shared" si="61"/>
        <v>038/2024</v>
      </c>
      <c r="C1822" s="50">
        <v>2025</v>
      </c>
      <c r="D1822" s="50" t="s">
        <v>4391</v>
      </c>
      <c r="E1822" s="50">
        <v>38</v>
      </c>
      <c r="F1822" s="539">
        <v>32990.400000000001</v>
      </c>
    </row>
    <row r="1823" spans="1:6">
      <c r="A1823" s="536" t="str">
        <f t="shared" si="60"/>
        <v>ARP038/2024</v>
      </c>
      <c r="B1823" s="537" t="str">
        <f t="shared" si="61"/>
        <v>038/2024</v>
      </c>
      <c r="C1823" s="50">
        <v>2025</v>
      </c>
      <c r="D1823" s="50" t="s">
        <v>4391</v>
      </c>
      <c r="E1823" s="50">
        <v>38</v>
      </c>
      <c r="F1823" s="539">
        <v>32990.400000000001</v>
      </c>
    </row>
    <row r="1824" spans="1:6">
      <c r="A1824" s="536" t="str">
        <f t="shared" si="60"/>
        <v>ARP082/2024</v>
      </c>
      <c r="B1824" s="537" t="str">
        <f t="shared" si="61"/>
        <v>082/2024</v>
      </c>
      <c r="C1824" s="50">
        <v>2025</v>
      </c>
      <c r="D1824" s="50" t="s">
        <v>4391</v>
      </c>
      <c r="E1824" s="50">
        <v>82</v>
      </c>
      <c r="F1824" s="539">
        <v>4638.3999999999996</v>
      </c>
    </row>
    <row r="1825" spans="1:6">
      <c r="A1825" s="536" t="str">
        <f t="shared" si="60"/>
        <v>ARP022/2025</v>
      </c>
      <c r="B1825" s="537" t="str">
        <f t="shared" si="61"/>
        <v>022/2025</v>
      </c>
      <c r="C1825" s="50">
        <v>2025</v>
      </c>
      <c r="D1825" s="50" t="s">
        <v>4392</v>
      </c>
      <c r="E1825" s="50">
        <v>22</v>
      </c>
      <c r="F1825" s="539">
        <v>129274.8</v>
      </c>
    </row>
    <row r="1826" spans="1:6">
      <c r="A1826" s="536" t="str">
        <f t="shared" si="60"/>
        <v>ARP022/2025</v>
      </c>
      <c r="B1826" s="537" t="str">
        <f t="shared" si="61"/>
        <v>022/2025</v>
      </c>
      <c r="C1826" s="50">
        <v>2025</v>
      </c>
      <c r="D1826" s="50" t="s">
        <v>4392</v>
      </c>
      <c r="E1826" s="50">
        <v>22</v>
      </c>
      <c r="F1826" s="539">
        <v>13756.5</v>
      </c>
    </row>
    <row r="1827" spans="1:6">
      <c r="A1827" s="536" t="str">
        <f t="shared" si="60"/>
        <v>ARP026/2025</v>
      </c>
      <c r="B1827" s="537" t="str">
        <f t="shared" si="61"/>
        <v>026/2025</v>
      </c>
      <c r="C1827" s="50">
        <v>2025</v>
      </c>
      <c r="D1827" s="50" t="s">
        <v>4392</v>
      </c>
      <c r="E1827" s="50">
        <v>26</v>
      </c>
      <c r="F1827" s="539">
        <v>41806.160000000003</v>
      </c>
    </row>
    <row r="1828" spans="1:6">
      <c r="A1828" s="536" t="str">
        <f t="shared" si="60"/>
        <v>ARP026/2025</v>
      </c>
      <c r="B1828" s="537" t="str">
        <f t="shared" si="61"/>
        <v>026/2025</v>
      </c>
      <c r="C1828" s="50">
        <v>2025</v>
      </c>
      <c r="D1828" s="50" t="s">
        <v>4392</v>
      </c>
      <c r="E1828" s="50">
        <v>26</v>
      </c>
      <c r="F1828" s="539">
        <v>10451.540000000001</v>
      </c>
    </row>
    <row r="1829" spans="1:6">
      <c r="A1829" s="536" t="str">
        <f t="shared" si="60"/>
        <v>ARP023/2025</v>
      </c>
      <c r="B1829" s="537" t="str">
        <f t="shared" si="61"/>
        <v>023/2025</v>
      </c>
      <c r="C1829" s="50">
        <v>2025</v>
      </c>
      <c r="D1829" s="50" t="s">
        <v>4392</v>
      </c>
      <c r="E1829" s="50">
        <v>23</v>
      </c>
      <c r="F1829" s="539">
        <v>10010.56</v>
      </c>
    </row>
    <row r="1830" spans="1:6">
      <c r="A1830" s="536" t="str">
        <f t="shared" si="60"/>
        <v>ARP023/2025</v>
      </c>
      <c r="B1830" s="537" t="str">
        <f t="shared" si="61"/>
        <v>023/2025</v>
      </c>
      <c r="C1830" s="50">
        <v>2025</v>
      </c>
      <c r="D1830" s="50" t="s">
        <v>4392</v>
      </c>
      <c r="E1830" s="50">
        <v>23</v>
      </c>
      <c r="F1830" s="539">
        <v>80084.479999999996</v>
      </c>
    </row>
    <row r="1831" spans="1:6">
      <c r="A1831" s="536" t="str">
        <f t="shared" si="60"/>
        <v>ARP023/2025</v>
      </c>
      <c r="B1831" s="537" t="str">
        <f t="shared" si="61"/>
        <v>023/2025</v>
      </c>
      <c r="C1831" s="50">
        <v>2025</v>
      </c>
      <c r="D1831" s="50" t="s">
        <v>4392</v>
      </c>
      <c r="E1831" s="50">
        <v>23</v>
      </c>
      <c r="F1831" s="539">
        <v>10010.56</v>
      </c>
    </row>
    <row r="1832" spans="1:6">
      <c r="A1832" s="536" t="str">
        <f t="shared" si="60"/>
        <v>ARP027/2025</v>
      </c>
      <c r="B1832" s="537" t="str">
        <f t="shared" si="61"/>
        <v>027/2025</v>
      </c>
      <c r="C1832" s="50">
        <v>2025</v>
      </c>
      <c r="D1832" s="50" t="s">
        <v>4392</v>
      </c>
      <c r="E1832" s="50">
        <v>27</v>
      </c>
      <c r="F1832" s="539">
        <v>24039.74</v>
      </c>
    </row>
    <row r="1833" spans="1:6">
      <c r="A1833" s="536" t="str">
        <f t="shared" si="60"/>
        <v>ARP033/2025</v>
      </c>
      <c r="B1833" s="537" t="str">
        <f t="shared" si="61"/>
        <v>033/2025</v>
      </c>
      <c r="C1833" s="50">
        <v>2025</v>
      </c>
      <c r="D1833" s="50" t="s">
        <v>4392</v>
      </c>
      <c r="E1833" s="50">
        <v>33</v>
      </c>
      <c r="F1833" s="539">
        <v>4720</v>
      </c>
    </row>
    <row r="1834" spans="1:6">
      <c r="A1834" s="536" t="str">
        <f t="shared" si="60"/>
        <v>ARP033/2025</v>
      </c>
      <c r="B1834" s="537" t="str">
        <f t="shared" si="61"/>
        <v>033/2025</v>
      </c>
      <c r="C1834" s="50">
        <v>2025</v>
      </c>
      <c r="D1834" s="50" t="s">
        <v>4392</v>
      </c>
      <c r="E1834" s="50">
        <v>33</v>
      </c>
      <c r="F1834" s="539">
        <v>4596</v>
      </c>
    </row>
    <row r="1835" spans="1:6">
      <c r="A1835" s="536" t="str">
        <f t="shared" si="60"/>
        <v>ARP033/2025</v>
      </c>
      <c r="B1835" s="537" t="str">
        <f t="shared" si="61"/>
        <v>033/2025</v>
      </c>
      <c r="C1835" s="50">
        <v>2025</v>
      </c>
      <c r="D1835" s="50" t="s">
        <v>4392</v>
      </c>
      <c r="E1835" s="50">
        <v>33</v>
      </c>
      <c r="F1835" s="539">
        <v>69117</v>
      </c>
    </row>
    <row r="1836" spans="1:6">
      <c r="A1836" s="536" t="str">
        <f t="shared" si="60"/>
        <v>ARP033/2025</v>
      </c>
      <c r="B1836" s="537" t="str">
        <f t="shared" si="61"/>
        <v>033/2025</v>
      </c>
      <c r="C1836" s="50">
        <v>2025</v>
      </c>
      <c r="D1836" s="50" t="s">
        <v>4392</v>
      </c>
      <c r="E1836" s="50">
        <v>33</v>
      </c>
      <c r="F1836" s="539">
        <v>453.7</v>
      </c>
    </row>
    <row r="1837" spans="1:6">
      <c r="A1837" s="536" t="str">
        <f t="shared" si="60"/>
        <v>ARP033/2025</v>
      </c>
      <c r="B1837" s="537" t="str">
        <f t="shared" si="61"/>
        <v>033/2025</v>
      </c>
      <c r="C1837" s="50">
        <v>2025</v>
      </c>
      <c r="D1837" s="50" t="s">
        <v>4392</v>
      </c>
      <c r="E1837" s="50">
        <v>33</v>
      </c>
      <c r="F1837" s="539">
        <v>2022</v>
      </c>
    </row>
    <row r="1838" spans="1:6">
      <c r="A1838" s="536" t="str">
        <f t="shared" si="60"/>
        <v>ARP038/2024</v>
      </c>
      <c r="B1838" s="537" t="str">
        <f t="shared" si="61"/>
        <v>038/2024</v>
      </c>
      <c r="C1838" s="50">
        <v>2025</v>
      </c>
      <c r="D1838" s="50" t="s">
        <v>4391</v>
      </c>
      <c r="E1838" s="50">
        <v>38</v>
      </c>
      <c r="F1838" s="539">
        <v>12638.48</v>
      </c>
    </row>
    <row r="1839" spans="1:6">
      <c r="A1839" s="536" t="str">
        <f t="shared" si="60"/>
        <v>ARP038/2024</v>
      </c>
      <c r="B1839" s="537" t="str">
        <f t="shared" si="61"/>
        <v>038/2024</v>
      </c>
      <c r="C1839" s="50">
        <v>2025</v>
      </c>
      <c r="D1839" s="50" t="s">
        <v>4391</v>
      </c>
      <c r="E1839" s="50">
        <v>38</v>
      </c>
      <c r="F1839" s="539">
        <v>219277.96</v>
      </c>
    </row>
    <row r="1840" spans="1:6">
      <c r="A1840" s="536" t="str">
        <f t="shared" si="60"/>
        <v>ARP038/2024</v>
      </c>
      <c r="B1840" s="537" t="str">
        <f t="shared" si="61"/>
        <v>038/2024</v>
      </c>
      <c r="C1840" s="50">
        <v>2025</v>
      </c>
      <c r="D1840" s="50" t="s">
        <v>4391</v>
      </c>
      <c r="E1840" s="50">
        <v>38</v>
      </c>
      <c r="F1840" s="539">
        <v>42181.01</v>
      </c>
    </row>
    <row r="1841" spans="1:6">
      <c r="A1841" s="536" t="str">
        <f t="shared" si="60"/>
        <v>ARP034/2025</v>
      </c>
      <c r="B1841" s="537" t="str">
        <f t="shared" si="61"/>
        <v>034/2025</v>
      </c>
      <c r="C1841" s="50">
        <v>2025</v>
      </c>
      <c r="D1841" s="50" t="s">
        <v>4392</v>
      </c>
      <c r="E1841" s="50">
        <v>34</v>
      </c>
      <c r="F1841" s="539">
        <v>59883.48</v>
      </c>
    </row>
    <row r="1842" spans="1:6">
      <c r="A1842" s="536" t="str">
        <f t="shared" si="60"/>
        <v>ARP034/2025</v>
      </c>
      <c r="B1842" s="537" t="str">
        <f t="shared" si="61"/>
        <v>034/2025</v>
      </c>
      <c r="C1842" s="50">
        <v>2025</v>
      </c>
      <c r="D1842" s="50" t="s">
        <v>4392</v>
      </c>
      <c r="E1842" s="50">
        <v>34</v>
      </c>
      <c r="F1842" s="539">
        <v>7645</v>
      </c>
    </row>
    <row r="1843" spans="1:6">
      <c r="A1843" s="536" t="str">
        <f t="shared" si="60"/>
        <v>ARP034/2025</v>
      </c>
      <c r="B1843" s="537" t="str">
        <f t="shared" si="61"/>
        <v>034/2025</v>
      </c>
      <c r="C1843" s="50">
        <v>2025</v>
      </c>
      <c r="D1843" s="50" t="s">
        <v>4392</v>
      </c>
      <c r="E1843" s="50">
        <v>34</v>
      </c>
      <c r="F1843" s="539">
        <v>12715.34</v>
      </c>
    </row>
    <row r="1844" spans="1:6">
      <c r="A1844" s="536" t="str">
        <f t="shared" si="60"/>
        <v>ARP034/2025</v>
      </c>
      <c r="B1844" s="537" t="str">
        <f t="shared" si="61"/>
        <v>034/2025</v>
      </c>
      <c r="C1844" s="50">
        <v>2025</v>
      </c>
      <c r="D1844" s="50" t="s">
        <v>4392</v>
      </c>
      <c r="E1844" s="50">
        <v>34</v>
      </c>
      <c r="F1844" s="539">
        <v>90.78</v>
      </c>
    </row>
    <row r="1845" spans="1:6">
      <c r="A1845" s="536" t="str">
        <f t="shared" si="60"/>
        <v>ARP034/2025</v>
      </c>
      <c r="B1845" s="537" t="str">
        <f t="shared" si="61"/>
        <v>034/2025</v>
      </c>
      <c r="C1845" s="50">
        <v>2025</v>
      </c>
      <c r="D1845" s="50" t="s">
        <v>4392</v>
      </c>
      <c r="E1845" s="50">
        <v>34</v>
      </c>
      <c r="F1845" s="539">
        <v>579.20000000000005</v>
      </c>
    </row>
    <row r="1846" spans="1:6">
      <c r="A1846" s="536" t="str">
        <f t="shared" si="60"/>
        <v>ARP034/2025</v>
      </c>
      <c r="B1846" s="537" t="str">
        <f t="shared" si="61"/>
        <v>034/2025</v>
      </c>
      <c r="C1846" s="50">
        <v>2025</v>
      </c>
      <c r="D1846" s="50" t="s">
        <v>4392</v>
      </c>
      <c r="E1846" s="50">
        <v>34</v>
      </c>
      <c r="F1846" s="539">
        <v>749.2</v>
      </c>
    </row>
    <row r="1847" spans="1:6">
      <c r="A1847" s="536" t="str">
        <f t="shared" si="60"/>
        <v>ARP034/2025</v>
      </c>
      <c r="B1847" s="537" t="str">
        <f t="shared" si="61"/>
        <v>034/2025</v>
      </c>
      <c r="C1847" s="50">
        <v>2025</v>
      </c>
      <c r="D1847" s="50" t="s">
        <v>4392</v>
      </c>
      <c r="E1847" s="50">
        <v>34</v>
      </c>
      <c r="F1847" s="539">
        <v>2316.8000000000002</v>
      </c>
    </row>
    <row r="1848" spans="1:6">
      <c r="A1848" s="536" t="str">
        <f t="shared" si="60"/>
        <v>ARP034/2025</v>
      </c>
      <c r="B1848" s="537" t="str">
        <f t="shared" si="61"/>
        <v>034/2025</v>
      </c>
      <c r="C1848" s="50">
        <v>2025</v>
      </c>
      <c r="D1848" s="50" t="s">
        <v>4392</v>
      </c>
      <c r="E1848" s="50">
        <v>34</v>
      </c>
      <c r="F1848" s="539">
        <v>144.80000000000001</v>
      </c>
    </row>
    <row r="1849" spans="1:6">
      <c r="A1849" s="536" t="str">
        <f t="shared" si="60"/>
        <v>ARP077/2024</v>
      </c>
      <c r="B1849" s="537" t="str">
        <f t="shared" si="61"/>
        <v>077/2024</v>
      </c>
      <c r="C1849" s="50">
        <v>2025</v>
      </c>
      <c r="D1849" s="50" t="s">
        <v>4391</v>
      </c>
      <c r="E1849" s="50">
        <v>77</v>
      </c>
      <c r="F1849" s="539">
        <v>1881</v>
      </c>
    </row>
    <row r="1850" spans="1:6">
      <c r="A1850" s="536" t="str">
        <f t="shared" si="60"/>
        <v>ARP001/2025</v>
      </c>
      <c r="B1850" s="537" t="str">
        <f t="shared" si="61"/>
        <v>001/2025</v>
      </c>
      <c r="C1850" s="50">
        <v>2025</v>
      </c>
      <c r="D1850" s="50" t="s">
        <v>4392</v>
      </c>
      <c r="E1850" s="50">
        <v>1</v>
      </c>
      <c r="F1850" s="539">
        <v>268.49</v>
      </c>
    </row>
    <row r="1851" spans="1:6">
      <c r="A1851" s="536" t="str">
        <f t="shared" si="60"/>
        <v>ARP001/2025</v>
      </c>
      <c r="B1851" s="537" t="str">
        <f t="shared" si="61"/>
        <v>001/2025</v>
      </c>
      <c r="C1851" s="50">
        <v>2025</v>
      </c>
      <c r="D1851" s="50" t="s">
        <v>4392</v>
      </c>
      <c r="E1851" s="50">
        <v>1</v>
      </c>
      <c r="F1851" s="539">
        <v>468.8</v>
      </c>
    </row>
    <row r="1852" spans="1:6">
      <c r="A1852" s="536" t="str">
        <f t="shared" si="60"/>
        <v>ARP007/2025</v>
      </c>
      <c r="B1852" s="537" t="str">
        <f t="shared" si="61"/>
        <v>007/2025</v>
      </c>
      <c r="C1852" s="50">
        <v>2025</v>
      </c>
      <c r="D1852" s="50" t="s">
        <v>4392</v>
      </c>
      <c r="E1852" s="50">
        <v>7</v>
      </c>
      <c r="F1852" s="539">
        <v>3660</v>
      </c>
    </row>
    <row r="1853" spans="1:6">
      <c r="A1853" s="536" t="str">
        <f t="shared" si="60"/>
        <v>ARP007/2025</v>
      </c>
      <c r="B1853" s="537" t="str">
        <f t="shared" si="61"/>
        <v>007/2025</v>
      </c>
      <c r="C1853" s="50">
        <v>2025</v>
      </c>
      <c r="D1853" s="50" t="s">
        <v>4392</v>
      </c>
      <c r="E1853" s="50">
        <v>7</v>
      </c>
      <c r="F1853" s="539">
        <v>14640</v>
      </c>
    </row>
    <row r="1854" spans="1:6">
      <c r="A1854" s="536" t="str">
        <f t="shared" si="60"/>
        <v>ARP065/2024</v>
      </c>
      <c r="B1854" s="537" t="str">
        <f t="shared" si="61"/>
        <v>065/2024</v>
      </c>
      <c r="C1854" s="50">
        <v>2025</v>
      </c>
      <c r="D1854" s="50" t="s">
        <v>4391</v>
      </c>
      <c r="E1854" s="50">
        <v>65</v>
      </c>
      <c r="F1854" s="539">
        <v>26782</v>
      </c>
    </row>
    <row r="1855" spans="1:6">
      <c r="A1855" s="536" t="str">
        <f t="shared" si="60"/>
        <v>ARP065/2024</v>
      </c>
      <c r="B1855" s="537" t="str">
        <f t="shared" si="61"/>
        <v>065/2024</v>
      </c>
      <c r="C1855" s="50">
        <v>2025</v>
      </c>
      <c r="D1855" s="50" t="s">
        <v>4391</v>
      </c>
      <c r="E1855" s="50">
        <v>65</v>
      </c>
      <c r="F1855" s="539">
        <v>423200.24</v>
      </c>
    </row>
    <row r="1856" spans="1:6">
      <c r="A1856" s="536" t="str">
        <f t="shared" si="60"/>
        <v>ARP065/2024</v>
      </c>
      <c r="B1856" s="537" t="str">
        <f t="shared" si="61"/>
        <v>065/2024</v>
      </c>
      <c r="C1856" s="50">
        <v>2025</v>
      </c>
      <c r="D1856" s="50" t="s">
        <v>4391</v>
      </c>
      <c r="E1856" s="50">
        <v>65</v>
      </c>
      <c r="F1856" s="539">
        <v>78433</v>
      </c>
    </row>
    <row r="1857" spans="1:6">
      <c r="A1857" s="536" t="str">
        <f t="shared" si="60"/>
        <v>ARP071/2024</v>
      </c>
      <c r="B1857" s="537" t="str">
        <f t="shared" si="61"/>
        <v>071/2024</v>
      </c>
      <c r="C1857" s="50">
        <v>2025</v>
      </c>
      <c r="D1857" s="50" t="s">
        <v>4391</v>
      </c>
      <c r="E1857" s="50">
        <v>71</v>
      </c>
      <c r="F1857" s="539">
        <v>1400</v>
      </c>
    </row>
    <row r="1858" spans="1:6">
      <c r="A1858" s="536" t="str">
        <f t="shared" si="60"/>
        <v>ARP008/2025</v>
      </c>
      <c r="B1858" s="537" t="str">
        <f t="shared" si="61"/>
        <v>008/2025</v>
      </c>
      <c r="C1858" s="50">
        <v>2025</v>
      </c>
      <c r="D1858" s="50" t="s">
        <v>4392</v>
      </c>
      <c r="E1858" s="50">
        <v>8</v>
      </c>
      <c r="F1858" s="539">
        <v>1014</v>
      </c>
    </row>
    <row r="1859" spans="1:6">
      <c r="A1859" s="536" t="str">
        <f t="shared" si="60"/>
        <v>ARP008/2025</v>
      </c>
      <c r="B1859" s="537" t="str">
        <f t="shared" si="61"/>
        <v>008/2025</v>
      </c>
      <c r="C1859" s="50">
        <v>2025</v>
      </c>
      <c r="D1859" s="50" t="s">
        <v>4392</v>
      </c>
      <c r="E1859" s="50">
        <v>8</v>
      </c>
      <c r="F1859" s="539">
        <v>507</v>
      </c>
    </row>
    <row r="1860" spans="1:6">
      <c r="A1860" s="536" t="str">
        <f t="shared" si="60"/>
        <v>ARP008/2025</v>
      </c>
      <c r="B1860" s="537" t="str">
        <f t="shared" si="61"/>
        <v>008/2025</v>
      </c>
      <c r="C1860" s="50">
        <v>2025</v>
      </c>
      <c r="D1860" s="50" t="s">
        <v>4392</v>
      </c>
      <c r="E1860" s="50">
        <v>8</v>
      </c>
      <c r="F1860" s="539">
        <v>3549</v>
      </c>
    </row>
    <row r="1861" spans="1:6">
      <c r="A1861" s="536" t="str">
        <f t="shared" si="60"/>
        <v>ARP070/2024</v>
      </c>
      <c r="B1861" s="537" t="str">
        <f t="shared" si="61"/>
        <v>070/2024</v>
      </c>
      <c r="C1861" s="50">
        <v>2025</v>
      </c>
      <c r="D1861" s="50" t="s">
        <v>4391</v>
      </c>
      <c r="E1861" s="50">
        <v>70</v>
      </c>
      <c r="F1861" s="539">
        <v>150890</v>
      </c>
    </row>
    <row r="1862" spans="1:6">
      <c r="A1862" s="536" t="str">
        <f t="shared" si="60"/>
        <v>ARP004/2025</v>
      </c>
      <c r="B1862" s="537" t="str">
        <f t="shared" si="61"/>
        <v>004/2025</v>
      </c>
      <c r="C1862" s="50">
        <v>2025</v>
      </c>
      <c r="D1862" s="50" t="s">
        <v>4392</v>
      </c>
      <c r="E1862" s="50">
        <v>4</v>
      </c>
      <c r="F1862" s="539">
        <v>1716.8</v>
      </c>
    </row>
    <row r="1863" spans="1:6">
      <c r="A1863" s="536" t="str">
        <f t="shared" si="60"/>
        <v>ARP004/2025</v>
      </c>
      <c r="B1863" s="537" t="str">
        <f t="shared" si="61"/>
        <v>004/2025</v>
      </c>
      <c r="C1863" s="50">
        <v>2025</v>
      </c>
      <c r="D1863" s="50" t="s">
        <v>4392</v>
      </c>
      <c r="E1863" s="50">
        <v>4</v>
      </c>
      <c r="F1863" s="539">
        <v>429.2</v>
      </c>
    </row>
    <row r="1864" spans="1:6">
      <c r="A1864" s="536" t="str">
        <f t="shared" si="60"/>
        <v>ARP032/2025</v>
      </c>
      <c r="B1864" s="537" t="str">
        <f t="shared" si="61"/>
        <v>032/2025</v>
      </c>
      <c r="C1864" s="50">
        <v>2025</v>
      </c>
      <c r="D1864" s="50" t="s">
        <v>4392</v>
      </c>
      <c r="E1864" s="50">
        <v>32</v>
      </c>
      <c r="F1864" s="539">
        <v>25492.5</v>
      </c>
    </row>
    <row r="1865" spans="1:6">
      <c r="A1865" s="536" t="str">
        <f t="shared" si="60"/>
        <v>ARP077/2024</v>
      </c>
      <c r="B1865" s="537" t="str">
        <f t="shared" si="61"/>
        <v>077/2024</v>
      </c>
      <c r="C1865" s="50">
        <v>2025</v>
      </c>
      <c r="D1865" s="50" t="s">
        <v>4391</v>
      </c>
      <c r="E1865" s="50">
        <v>77</v>
      </c>
      <c r="F1865" s="539">
        <v>2435.8000000000002</v>
      </c>
    </row>
    <row r="1866" spans="1:6">
      <c r="A1866" s="536" t="str">
        <f t="shared" si="60"/>
        <v>ARP077/2024</v>
      </c>
      <c r="B1866" s="537" t="str">
        <f t="shared" si="61"/>
        <v>077/2024</v>
      </c>
      <c r="C1866" s="50">
        <v>2025</v>
      </c>
      <c r="D1866" s="50" t="s">
        <v>4391</v>
      </c>
      <c r="E1866" s="50">
        <v>77</v>
      </c>
      <c r="F1866" s="539">
        <v>22919.45</v>
      </c>
    </row>
    <row r="1867" spans="1:6">
      <c r="A1867" s="536" t="str">
        <f t="shared" si="60"/>
        <v>ARP077/2024</v>
      </c>
      <c r="B1867" s="537" t="str">
        <f t="shared" si="61"/>
        <v>077/2024</v>
      </c>
      <c r="C1867" s="50">
        <v>2025</v>
      </c>
      <c r="D1867" s="50" t="s">
        <v>4391</v>
      </c>
      <c r="E1867" s="50">
        <v>77</v>
      </c>
      <c r="F1867" s="539">
        <v>20468.509999999998</v>
      </c>
    </row>
    <row r="1868" spans="1:6">
      <c r="A1868" s="536" t="str">
        <f t="shared" si="60"/>
        <v>ARP083/2024</v>
      </c>
      <c r="B1868" s="537" t="str">
        <f t="shared" si="61"/>
        <v>083/2024</v>
      </c>
      <c r="C1868" s="50">
        <v>2025</v>
      </c>
      <c r="D1868" s="50" t="s">
        <v>4391</v>
      </c>
      <c r="E1868" s="50">
        <v>83</v>
      </c>
      <c r="F1868" s="539">
        <v>110606.6</v>
      </c>
    </row>
    <row r="1869" spans="1:6">
      <c r="A1869" s="536" t="str">
        <f t="shared" si="60"/>
        <v>ARP083/2024</v>
      </c>
      <c r="B1869" s="537" t="str">
        <f t="shared" si="61"/>
        <v>083/2024</v>
      </c>
      <c r="C1869" s="50">
        <v>2025</v>
      </c>
      <c r="D1869" s="50" t="s">
        <v>4391</v>
      </c>
      <c r="E1869" s="50">
        <v>83</v>
      </c>
      <c r="F1869" s="539">
        <v>28927.88</v>
      </c>
    </row>
    <row r="1870" spans="1:6">
      <c r="A1870" s="536" t="str">
        <f t="shared" si="60"/>
        <v>ARP083/2024</v>
      </c>
      <c r="B1870" s="537" t="str">
        <f t="shared" si="61"/>
        <v>083/2024</v>
      </c>
      <c r="C1870" s="50">
        <v>2025</v>
      </c>
      <c r="D1870" s="50" t="s">
        <v>4391</v>
      </c>
      <c r="E1870" s="50">
        <v>83</v>
      </c>
      <c r="F1870" s="539">
        <v>30629.52</v>
      </c>
    </row>
    <row r="1871" spans="1:6">
      <c r="A1871" s="536" t="str">
        <f t="shared" si="60"/>
        <v>ARP080/2024</v>
      </c>
      <c r="B1871" s="537" t="str">
        <f t="shared" si="61"/>
        <v>080/2024</v>
      </c>
      <c r="C1871" s="50">
        <v>2025</v>
      </c>
      <c r="D1871" s="50" t="s">
        <v>4391</v>
      </c>
      <c r="E1871" s="50">
        <v>80</v>
      </c>
      <c r="F1871" s="539">
        <v>4436.3900000000003</v>
      </c>
    </row>
    <row r="1872" spans="1:6">
      <c r="A1872" s="536" t="str">
        <f t="shared" si="60"/>
        <v>ARP080/2024</v>
      </c>
      <c r="B1872" s="537" t="str">
        <f t="shared" si="61"/>
        <v>080/2024</v>
      </c>
      <c r="C1872" s="50">
        <v>2025</v>
      </c>
      <c r="D1872" s="50" t="s">
        <v>4391</v>
      </c>
      <c r="E1872" s="50">
        <v>80</v>
      </c>
      <c r="F1872" s="539">
        <v>539.37</v>
      </c>
    </row>
    <row r="1873" spans="1:6">
      <c r="A1873" s="536" t="str">
        <f t="shared" si="60"/>
        <v>ARP067/2024</v>
      </c>
      <c r="B1873" s="537" t="str">
        <f t="shared" si="61"/>
        <v>067/2024</v>
      </c>
      <c r="C1873" s="50">
        <v>2025</v>
      </c>
      <c r="D1873" s="50" t="s">
        <v>4391</v>
      </c>
      <c r="E1873" s="50">
        <v>67</v>
      </c>
      <c r="F1873" s="539">
        <v>2200</v>
      </c>
    </row>
    <row r="1874" spans="1:6">
      <c r="A1874" s="536" t="str">
        <f t="shared" si="60"/>
        <v>ARP051/2024</v>
      </c>
      <c r="B1874" s="537" t="str">
        <f t="shared" si="61"/>
        <v>051/2024</v>
      </c>
      <c r="C1874" s="50">
        <v>2025</v>
      </c>
      <c r="D1874" s="50" t="s">
        <v>4391</v>
      </c>
      <c r="E1874" s="50">
        <v>51</v>
      </c>
      <c r="F1874" s="539">
        <v>25970.400000000001</v>
      </c>
    </row>
    <row r="1875" spans="1:6">
      <c r="A1875" s="536" t="str">
        <f t="shared" si="60"/>
        <v>ARP051/2024</v>
      </c>
      <c r="B1875" s="537" t="str">
        <f t="shared" si="61"/>
        <v>051/2024</v>
      </c>
      <c r="C1875" s="50">
        <v>2025</v>
      </c>
      <c r="D1875" s="50" t="s">
        <v>4391</v>
      </c>
      <c r="E1875" s="50">
        <v>51</v>
      </c>
      <c r="F1875" s="539">
        <v>1947.78</v>
      </c>
    </row>
    <row r="1876" spans="1:6">
      <c r="A1876" s="536" t="str">
        <f t="shared" si="60"/>
        <v>ARP051/2024</v>
      </c>
      <c r="B1876" s="537" t="str">
        <f t="shared" si="61"/>
        <v>051/2024</v>
      </c>
      <c r="C1876" s="50">
        <v>2025</v>
      </c>
      <c r="D1876" s="50" t="s">
        <v>4391</v>
      </c>
      <c r="E1876" s="50">
        <v>51</v>
      </c>
      <c r="F1876" s="539">
        <v>4544.82</v>
      </c>
    </row>
    <row r="1877" spans="1:6">
      <c r="A1877" s="536" t="str">
        <f t="shared" ref="A1877:A1940" si="62">_xlfn.CONCAT("ARP",B1877)</f>
        <v>ARP032/2025</v>
      </c>
      <c r="B1877" s="537" t="str">
        <f t="shared" ref="B1877:B1940" si="63">_xlfn.CONCAT(TEXT(E1877,"000"),"/",D1877)</f>
        <v>032/2025</v>
      </c>
      <c r="C1877" s="50">
        <v>2025</v>
      </c>
      <c r="D1877" s="50" t="s">
        <v>4392</v>
      </c>
      <c r="E1877" s="50">
        <v>32</v>
      </c>
      <c r="F1877" s="539">
        <v>12420</v>
      </c>
    </row>
    <row r="1878" spans="1:6">
      <c r="A1878" s="536" t="str">
        <f t="shared" si="62"/>
        <v>ARP071/2024</v>
      </c>
      <c r="B1878" s="537" t="str">
        <f t="shared" si="63"/>
        <v>071/2024</v>
      </c>
      <c r="C1878" s="50">
        <v>2025</v>
      </c>
      <c r="D1878" s="50" t="s">
        <v>4391</v>
      </c>
      <c r="E1878" s="50">
        <v>71</v>
      </c>
      <c r="F1878" s="539">
        <v>1733</v>
      </c>
    </row>
    <row r="1879" spans="1:6">
      <c r="A1879" s="536" t="str">
        <f t="shared" si="62"/>
        <v>ARP071/2024</v>
      </c>
      <c r="B1879" s="537" t="str">
        <f t="shared" si="63"/>
        <v>071/2024</v>
      </c>
      <c r="C1879" s="50">
        <v>2025</v>
      </c>
      <c r="D1879" s="50" t="s">
        <v>4391</v>
      </c>
      <c r="E1879" s="50">
        <v>71</v>
      </c>
      <c r="F1879" s="539">
        <v>1152</v>
      </c>
    </row>
    <row r="1880" spans="1:6">
      <c r="A1880" s="536" t="str">
        <f t="shared" si="62"/>
        <v>ARP069/2024</v>
      </c>
      <c r="B1880" s="537" t="str">
        <f t="shared" si="63"/>
        <v>069/2024</v>
      </c>
      <c r="C1880" s="50">
        <v>2025</v>
      </c>
      <c r="D1880" s="50" t="s">
        <v>4391</v>
      </c>
      <c r="E1880" s="50">
        <v>69</v>
      </c>
      <c r="F1880" s="539">
        <v>130220</v>
      </c>
    </row>
    <row r="1881" spans="1:6">
      <c r="A1881" s="536" t="str">
        <f t="shared" si="62"/>
        <v>ARP082/2024</v>
      </c>
      <c r="B1881" s="537" t="str">
        <f t="shared" si="63"/>
        <v>082/2024</v>
      </c>
      <c r="C1881" s="50">
        <v>2025</v>
      </c>
      <c r="D1881" s="50" t="s">
        <v>4391</v>
      </c>
      <c r="E1881" s="50">
        <v>82</v>
      </c>
      <c r="F1881" s="539">
        <v>3559.6</v>
      </c>
    </row>
    <row r="1882" spans="1:6">
      <c r="A1882" s="536" t="str">
        <f t="shared" si="62"/>
        <v>ARP074/2024</v>
      </c>
      <c r="B1882" s="537" t="str">
        <f t="shared" si="63"/>
        <v>074/2024</v>
      </c>
      <c r="C1882" s="50">
        <v>2025</v>
      </c>
      <c r="D1882" s="50" t="s">
        <v>4391</v>
      </c>
      <c r="E1882" s="50">
        <v>74</v>
      </c>
      <c r="F1882" s="539">
        <v>62095.8</v>
      </c>
    </row>
    <row r="1883" spans="1:6">
      <c r="A1883" s="536" t="str">
        <f t="shared" si="62"/>
        <v>ARP071/2024</v>
      </c>
      <c r="B1883" s="537" t="str">
        <f t="shared" si="63"/>
        <v>071/2024</v>
      </c>
      <c r="C1883" s="50">
        <v>2025</v>
      </c>
      <c r="D1883" s="50" t="s">
        <v>4391</v>
      </c>
      <c r="E1883" s="50">
        <v>71</v>
      </c>
      <c r="F1883" s="539">
        <v>1750</v>
      </c>
    </row>
    <row r="1884" spans="1:6">
      <c r="A1884" s="536" t="str">
        <f t="shared" si="62"/>
        <v>ARP071/2024</v>
      </c>
      <c r="B1884" s="537" t="str">
        <f t="shared" si="63"/>
        <v>071/2024</v>
      </c>
      <c r="C1884" s="50">
        <v>2025</v>
      </c>
      <c r="D1884" s="50" t="s">
        <v>4391</v>
      </c>
      <c r="E1884" s="50">
        <v>71</v>
      </c>
      <c r="F1884" s="539">
        <v>1419</v>
      </c>
    </row>
    <row r="1885" spans="1:6">
      <c r="A1885" s="536" t="str">
        <f t="shared" si="62"/>
        <v>ARP025/2025</v>
      </c>
      <c r="B1885" s="537" t="str">
        <f t="shared" si="63"/>
        <v>025/2025</v>
      </c>
      <c r="C1885" s="50">
        <v>2025</v>
      </c>
      <c r="D1885" s="50" t="s">
        <v>4392</v>
      </c>
      <c r="E1885" s="50">
        <v>25</v>
      </c>
      <c r="F1885" s="539">
        <v>15721.08</v>
      </c>
    </row>
    <row r="1886" spans="1:6">
      <c r="A1886" s="536" t="str">
        <f t="shared" si="62"/>
        <v>ARP025/2025</v>
      </c>
      <c r="B1886" s="537" t="str">
        <f t="shared" si="63"/>
        <v>025/2025</v>
      </c>
      <c r="C1886" s="50">
        <v>2025</v>
      </c>
      <c r="D1886" s="50" t="s">
        <v>4392</v>
      </c>
      <c r="E1886" s="50">
        <v>25</v>
      </c>
      <c r="F1886" s="539">
        <v>94326.48</v>
      </c>
    </row>
    <row r="1887" spans="1:6">
      <c r="A1887" s="536" t="str">
        <f t="shared" si="62"/>
        <v>ARP025/2025</v>
      </c>
      <c r="B1887" s="537" t="str">
        <f t="shared" si="63"/>
        <v>025/2025</v>
      </c>
      <c r="C1887" s="50">
        <v>2025</v>
      </c>
      <c r="D1887" s="50" t="s">
        <v>4392</v>
      </c>
      <c r="E1887" s="50">
        <v>25</v>
      </c>
      <c r="F1887" s="539">
        <v>7860.54</v>
      </c>
    </row>
    <row r="1888" spans="1:6">
      <c r="A1888" s="536" t="str">
        <f t="shared" si="62"/>
        <v>ARP067/2024</v>
      </c>
      <c r="B1888" s="537" t="str">
        <f t="shared" si="63"/>
        <v>067/2024</v>
      </c>
      <c r="C1888" s="50">
        <v>2025</v>
      </c>
      <c r="D1888" s="50" t="s">
        <v>4391</v>
      </c>
      <c r="E1888" s="50">
        <v>67</v>
      </c>
      <c r="F1888" s="539">
        <v>6120</v>
      </c>
    </row>
    <row r="1889" spans="1:6">
      <c r="A1889" s="536" t="str">
        <f t="shared" si="62"/>
        <v>ARP067/2024</v>
      </c>
      <c r="B1889" s="537" t="str">
        <f t="shared" si="63"/>
        <v>067/2024</v>
      </c>
      <c r="C1889" s="50">
        <v>2025</v>
      </c>
      <c r="D1889" s="50" t="s">
        <v>4391</v>
      </c>
      <c r="E1889" s="50">
        <v>67</v>
      </c>
      <c r="F1889" s="539">
        <v>6800</v>
      </c>
    </row>
    <row r="1890" spans="1:6">
      <c r="A1890" s="536" t="str">
        <f t="shared" si="62"/>
        <v>ARP067/2024</v>
      </c>
      <c r="B1890" s="537" t="str">
        <f t="shared" si="63"/>
        <v>067/2024</v>
      </c>
      <c r="C1890" s="50">
        <v>2025</v>
      </c>
      <c r="D1890" s="50" t="s">
        <v>4391</v>
      </c>
      <c r="E1890" s="50">
        <v>67</v>
      </c>
      <c r="F1890" s="539">
        <v>6120</v>
      </c>
    </row>
    <row r="1891" spans="1:6">
      <c r="A1891" s="536" t="str">
        <f t="shared" si="62"/>
        <v>ARP067/2024</v>
      </c>
      <c r="B1891" s="537" t="str">
        <f t="shared" si="63"/>
        <v>067/2024</v>
      </c>
      <c r="C1891" s="50">
        <v>2025</v>
      </c>
      <c r="D1891" s="50" t="s">
        <v>4391</v>
      </c>
      <c r="E1891" s="50">
        <v>67</v>
      </c>
      <c r="F1891" s="539">
        <v>1360</v>
      </c>
    </row>
    <row r="1892" spans="1:6">
      <c r="A1892" s="536" t="str">
        <f t="shared" si="62"/>
        <v>ARP067/2024</v>
      </c>
      <c r="B1892" s="537" t="str">
        <f t="shared" si="63"/>
        <v>067/2024</v>
      </c>
      <c r="C1892" s="50">
        <v>2025</v>
      </c>
      <c r="D1892" s="50" t="s">
        <v>4391</v>
      </c>
      <c r="E1892" s="50">
        <v>67</v>
      </c>
      <c r="F1892" s="539">
        <v>3300</v>
      </c>
    </row>
    <row r="1893" spans="1:6">
      <c r="A1893" s="536" t="str">
        <f t="shared" si="62"/>
        <v>ARP067/2024</v>
      </c>
      <c r="B1893" s="537" t="str">
        <f t="shared" si="63"/>
        <v>067/2024</v>
      </c>
      <c r="C1893" s="50">
        <v>2025</v>
      </c>
      <c r="D1893" s="50" t="s">
        <v>4391</v>
      </c>
      <c r="E1893" s="50">
        <v>67</v>
      </c>
      <c r="F1893" s="539">
        <v>3555</v>
      </c>
    </row>
    <row r="1894" spans="1:6">
      <c r="A1894" s="536" t="str">
        <f t="shared" si="62"/>
        <v>ARP032/2025</v>
      </c>
      <c r="B1894" s="537" t="str">
        <f t="shared" si="63"/>
        <v>032/2025</v>
      </c>
      <c r="C1894" s="50">
        <v>2025</v>
      </c>
      <c r="D1894" s="50" t="s">
        <v>4392</v>
      </c>
      <c r="E1894" s="50">
        <v>32</v>
      </c>
      <c r="F1894" s="539">
        <v>32317.5</v>
      </c>
    </row>
    <row r="1895" spans="1:6">
      <c r="A1895" s="536" t="str">
        <f t="shared" si="62"/>
        <v>ARP032/2025</v>
      </c>
      <c r="B1895" s="537" t="str">
        <f t="shared" si="63"/>
        <v>032/2025</v>
      </c>
      <c r="C1895" s="50">
        <v>2025</v>
      </c>
      <c r="D1895" s="50" t="s">
        <v>4392</v>
      </c>
      <c r="E1895" s="50">
        <v>32</v>
      </c>
      <c r="F1895" s="539">
        <v>412.5</v>
      </c>
    </row>
    <row r="1896" spans="1:6">
      <c r="A1896" s="536" t="str">
        <f t="shared" si="62"/>
        <v>ARP068/2024</v>
      </c>
      <c r="B1896" s="537" t="str">
        <f t="shared" si="63"/>
        <v>068/2024</v>
      </c>
      <c r="C1896" s="50">
        <v>2025</v>
      </c>
      <c r="D1896" s="50" t="s">
        <v>4391</v>
      </c>
      <c r="E1896" s="50">
        <v>68</v>
      </c>
      <c r="F1896" s="539">
        <v>61910</v>
      </c>
    </row>
    <row r="1897" spans="1:6">
      <c r="A1897" s="536" t="str">
        <f t="shared" si="62"/>
        <v>ARP068/2024</v>
      </c>
      <c r="B1897" s="537" t="str">
        <f t="shared" si="63"/>
        <v>068/2024</v>
      </c>
      <c r="C1897" s="50">
        <v>2025</v>
      </c>
      <c r="D1897" s="50" t="s">
        <v>4391</v>
      </c>
      <c r="E1897" s="50">
        <v>68</v>
      </c>
      <c r="F1897" s="539">
        <v>0</v>
      </c>
    </row>
    <row r="1898" spans="1:6">
      <c r="A1898" s="536" t="str">
        <f t="shared" si="62"/>
        <v>ARP071/2024</v>
      </c>
      <c r="B1898" s="537" t="str">
        <f t="shared" si="63"/>
        <v>071/2024</v>
      </c>
      <c r="C1898" s="50">
        <v>2025</v>
      </c>
      <c r="D1898" s="50" t="s">
        <v>4391</v>
      </c>
      <c r="E1898" s="50">
        <v>71</v>
      </c>
      <c r="F1898" s="539">
        <v>268</v>
      </c>
    </row>
    <row r="1899" spans="1:6">
      <c r="A1899" s="536" t="str">
        <f t="shared" si="62"/>
        <v>ARP035/2025</v>
      </c>
      <c r="B1899" s="537" t="str">
        <f t="shared" si="63"/>
        <v>035/2025</v>
      </c>
      <c r="C1899" s="50">
        <v>2025</v>
      </c>
      <c r="D1899" s="50" t="s">
        <v>4392</v>
      </c>
      <c r="E1899" s="50">
        <v>35</v>
      </c>
      <c r="F1899" s="539">
        <v>10450.5</v>
      </c>
    </row>
    <row r="1900" spans="1:6">
      <c r="A1900" s="536" t="str">
        <f t="shared" si="62"/>
        <v>ARP071/2024</v>
      </c>
      <c r="B1900" s="537" t="str">
        <f t="shared" si="63"/>
        <v>071/2024</v>
      </c>
      <c r="C1900" s="50">
        <v>2025</v>
      </c>
      <c r="D1900" s="50" t="s">
        <v>4391</v>
      </c>
      <c r="E1900" s="50">
        <v>71</v>
      </c>
      <c r="F1900" s="539">
        <v>1225</v>
      </c>
    </row>
    <row r="1901" spans="1:6">
      <c r="A1901" s="536" t="str">
        <f t="shared" si="62"/>
        <v>ARP022/2025</v>
      </c>
      <c r="B1901" s="537" t="str">
        <f t="shared" si="63"/>
        <v>022/2025</v>
      </c>
      <c r="C1901" s="50">
        <v>2025</v>
      </c>
      <c r="D1901" s="50" t="s">
        <v>4392</v>
      </c>
      <c r="E1901" s="50">
        <v>22</v>
      </c>
      <c r="F1901" s="539">
        <v>34724.879999999997</v>
      </c>
    </row>
    <row r="1902" spans="1:6">
      <c r="A1902" s="536" t="str">
        <f t="shared" si="62"/>
        <v>ARP022/2025</v>
      </c>
      <c r="B1902" s="537" t="str">
        <f t="shared" si="63"/>
        <v>022/2025</v>
      </c>
      <c r="C1902" s="50">
        <v>2025</v>
      </c>
      <c r="D1902" s="50" t="s">
        <v>4392</v>
      </c>
      <c r="E1902" s="50">
        <v>22</v>
      </c>
      <c r="F1902" s="539">
        <v>5787.48</v>
      </c>
    </row>
    <row r="1903" spans="1:6">
      <c r="A1903" s="536" t="str">
        <f t="shared" si="62"/>
        <v>ARP022/2025</v>
      </c>
      <c r="B1903" s="537" t="str">
        <f t="shared" si="63"/>
        <v>022/2025</v>
      </c>
      <c r="C1903" s="50">
        <v>2025</v>
      </c>
      <c r="D1903" s="50" t="s">
        <v>4392</v>
      </c>
      <c r="E1903" s="50">
        <v>22</v>
      </c>
      <c r="F1903" s="539">
        <v>2893.74</v>
      </c>
    </row>
    <row r="1904" spans="1:6">
      <c r="A1904" s="536" t="str">
        <f t="shared" si="62"/>
        <v>ARP032/2025</v>
      </c>
      <c r="B1904" s="537" t="str">
        <f t="shared" si="63"/>
        <v>032/2025</v>
      </c>
      <c r="C1904" s="50">
        <v>2025</v>
      </c>
      <c r="D1904" s="50" t="s">
        <v>4392</v>
      </c>
      <c r="E1904" s="50">
        <v>32</v>
      </c>
      <c r="F1904" s="539">
        <v>51313.3</v>
      </c>
    </row>
    <row r="1905" spans="1:6">
      <c r="A1905" s="536" t="str">
        <f t="shared" si="62"/>
        <v>ARP082/2024</v>
      </c>
      <c r="B1905" s="537" t="str">
        <f t="shared" si="63"/>
        <v>082/2024</v>
      </c>
      <c r="C1905" s="50">
        <v>2025</v>
      </c>
      <c r="D1905" s="50" t="s">
        <v>4391</v>
      </c>
      <c r="E1905" s="50">
        <v>82</v>
      </c>
      <c r="F1905" s="539">
        <v>10077.799999999999</v>
      </c>
    </row>
    <row r="1906" spans="1:6">
      <c r="A1906" s="536" t="str">
        <f t="shared" si="62"/>
        <v>ARP082/2024</v>
      </c>
      <c r="B1906" s="537" t="str">
        <f t="shared" si="63"/>
        <v>082/2024</v>
      </c>
      <c r="C1906" s="50">
        <v>2025</v>
      </c>
      <c r="D1906" s="50" t="s">
        <v>4391</v>
      </c>
      <c r="E1906" s="50">
        <v>82</v>
      </c>
      <c r="F1906" s="539">
        <v>1893</v>
      </c>
    </row>
    <row r="1907" spans="1:6">
      <c r="A1907" s="536" t="str">
        <f t="shared" si="62"/>
        <v>ARP077/2024</v>
      </c>
      <c r="B1907" s="537" t="str">
        <f t="shared" si="63"/>
        <v>077/2024</v>
      </c>
      <c r="C1907" s="50">
        <v>2025</v>
      </c>
      <c r="D1907" s="50" t="s">
        <v>4391</v>
      </c>
      <c r="E1907" s="50">
        <v>77</v>
      </c>
      <c r="F1907" s="539">
        <v>1018.4</v>
      </c>
    </row>
    <row r="1908" spans="1:6">
      <c r="A1908" s="536" t="str">
        <f t="shared" si="62"/>
        <v>ARP077/2024</v>
      </c>
      <c r="B1908" s="537" t="str">
        <f t="shared" si="63"/>
        <v>077/2024</v>
      </c>
      <c r="C1908" s="50">
        <v>2025</v>
      </c>
      <c r="D1908" s="50" t="s">
        <v>4391</v>
      </c>
      <c r="E1908" s="50">
        <v>77</v>
      </c>
      <c r="F1908" s="539">
        <v>40090</v>
      </c>
    </row>
    <row r="1909" spans="1:6">
      <c r="A1909" s="536" t="str">
        <f t="shared" si="62"/>
        <v>ARP032/2025</v>
      </c>
      <c r="B1909" s="537" t="str">
        <f t="shared" si="63"/>
        <v>032/2025</v>
      </c>
      <c r="C1909" s="50">
        <v>2025</v>
      </c>
      <c r="D1909" s="50" t="s">
        <v>4392</v>
      </c>
      <c r="E1909" s="50">
        <v>32</v>
      </c>
      <c r="F1909" s="539">
        <v>1200</v>
      </c>
    </row>
    <row r="1910" spans="1:6">
      <c r="A1910" s="536" t="str">
        <f t="shared" si="62"/>
        <v>ARP064/2024</v>
      </c>
      <c r="B1910" s="537" t="str">
        <f t="shared" si="63"/>
        <v>064/2024</v>
      </c>
      <c r="C1910" s="50">
        <v>2025</v>
      </c>
      <c r="D1910" s="50" t="s">
        <v>4391</v>
      </c>
      <c r="E1910" s="50">
        <v>64</v>
      </c>
      <c r="F1910" s="539">
        <v>130215.42</v>
      </c>
    </row>
    <row r="1911" spans="1:6">
      <c r="A1911" s="536" t="str">
        <f t="shared" si="62"/>
        <v>ARP077/2024</v>
      </c>
      <c r="B1911" s="537" t="str">
        <f t="shared" si="63"/>
        <v>077/2024</v>
      </c>
      <c r="C1911" s="50">
        <v>2025</v>
      </c>
      <c r="D1911" s="50" t="s">
        <v>4391</v>
      </c>
      <c r="E1911" s="50">
        <v>77</v>
      </c>
      <c r="F1911" s="539">
        <v>23883.95</v>
      </c>
    </row>
    <row r="1912" spans="1:6">
      <c r="A1912" s="536" t="str">
        <f t="shared" si="62"/>
        <v>ARP077/2024</v>
      </c>
      <c r="B1912" s="537" t="str">
        <f t="shared" si="63"/>
        <v>077/2024</v>
      </c>
      <c r="C1912" s="50">
        <v>2025</v>
      </c>
      <c r="D1912" s="50" t="s">
        <v>4391</v>
      </c>
      <c r="E1912" s="50">
        <v>77</v>
      </c>
      <c r="F1912" s="539">
        <v>1527.6</v>
      </c>
    </row>
    <row r="1913" spans="1:6">
      <c r="A1913" s="536" t="str">
        <f t="shared" si="62"/>
        <v>ARP071/2024</v>
      </c>
      <c r="B1913" s="537" t="str">
        <f t="shared" si="63"/>
        <v>071/2024</v>
      </c>
      <c r="C1913" s="50">
        <v>2025</v>
      </c>
      <c r="D1913" s="50" t="s">
        <v>4391</v>
      </c>
      <c r="E1913" s="50">
        <v>71</v>
      </c>
      <c r="F1913" s="539">
        <v>1400</v>
      </c>
    </row>
    <row r="1914" spans="1:6">
      <c r="A1914" s="536" t="str">
        <f t="shared" si="62"/>
        <v>ARP066/2024</v>
      </c>
      <c r="B1914" s="537" t="str">
        <f t="shared" si="63"/>
        <v>066/2024</v>
      </c>
      <c r="C1914" s="50">
        <v>2025</v>
      </c>
      <c r="D1914" s="50" t="s">
        <v>4391</v>
      </c>
      <c r="E1914" s="50">
        <v>66</v>
      </c>
      <c r="F1914" s="539">
        <v>33250</v>
      </c>
    </row>
    <row r="1915" spans="1:6">
      <c r="A1915" s="536" t="str">
        <f t="shared" si="62"/>
        <v>ARP069/2024</v>
      </c>
      <c r="B1915" s="537" t="str">
        <f t="shared" si="63"/>
        <v>069/2024</v>
      </c>
      <c r="C1915" s="50">
        <v>2025</v>
      </c>
      <c r="D1915" s="50" t="s">
        <v>4391</v>
      </c>
      <c r="E1915" s="50">
        <v>69</v>
      </c>
      <c r="F1915" s="539">
        <v>164180</v>
      </c>
    </row>
    <row r="1916" spans="1:6">
      <c r="A1916" s="536" t="str">
        <f t="shared" si="62"/>
        <v>ARP070/2024</v>
      </c>
      <c r="B1916" s="537" t="str">
        <f t="shared" si="63"/>
        <v>070/2024</v>
      </c>
      <c r="C1916" s="50">
        <v>2025</v>
      </c>
      <c r="D1916" s="50" t="s">
        <v>4391</v>
      </c>
      <c r="E1916" s="50">
        <v>70</v>
      </c>
      <c r="F1916" s="539">
        <v>150982</v>
      </c>
    </row>
    <row r="1917" spans="1:6">
      <c r="A1917" s="536" t="str">
        <f t="shared" si="62"/>
        <v>ARP067/2024</v>
      </c>
      <c r="B1917" s="537" t="str">
        <f t="shared" si="63"/>
        <v>067/2024</v>
      </c>
      <c r="C1917" s="50">
        <v>2025</v>
      </c>
      <c r="D1917" s="50" t="s">
        <v>4391</v>
      </c>
      <c r="E1917" s="50">
        <v>67</v>
      </c>
      <c r="F1917" s="539">
        <v>3300</v>
      </c>
    </row>
    <row r="1918" spans="1:6">
      <c r="A1918" s="536" t="str">
        <f t="shared" si="62"/>
        <v>ARP067/2024</v>
      </c>
      <c r="B1918" s="537" t="str">
        <f t="shared" si="63"/>
        <v>067/2024</v>
      </c>
      <c r="C1918" s="50">
        <v>2025</v>
      </c>
      <c r="D1918" s="50" t="s">
        <v>4391</v>
      </c>
      <c r="E1918" s="50">
        <v>67</v>
      </c>
      <c r="F1918" s="539">
        <v>10880</v>
      </c>
    </row>
    <row r="1919" spans="1:6">
      <c r="A1919" s="536" t="str">
        <f t="shared" si="62"/>
        <v>ARP067/2024</v>
      </c>
      <c r="B1919" s="537" t="str">
        <f t="shared" si="63"/>
        <v>067/2024</v>
      </c>
      <c r="C1919" s="50">
        <v>2025</v>
      </c>
      <c r="D1919" s="50" t="s">
        <v>4391</v>
      </c>
      <c r="E1919" s="50">
        <v>67</v>
      </c>
      <c r="F1919" s="539">
        <v>6600</v>
      </c>
    </row>
    <row r="1920" spans="1:6">
      <c r="A1920" s="536" t="str">
        <f t="shared" si="62"/>
        <v>ARP067/2024</v>
      </c>
      <c r="B1920" s="537" t="str">
        <f t="shared" si="63"/>
        <v>067/2024</v>
      </c>
      <c r="C1920" s="50">
        <v>2025</v>
      </c>
      <c r="D1920" s="50" t="s">
        <v>4391</v>
      </c>
      <c r="E1920" s="50">
        <v>67</v>
      </c>
      <c r="F1920" s="539">
        <v>7480</v>
      </c>
    </row>
    <row r="1921" spans="1:6">
      <c r="A1921" s="536" t="str">
        <f t="shared" si="62"/>
        <v>ARP067/2024</v>
      </c>
      <c r="B1921" s="537" t="str">
        <f t="shared" si="63"/>
        <v>067/2024</v>
      </c>
      <c r="C1921" s="50">
        <v>2025</v>
      </c>
      <c r="D1921" s="50" t="s">
        <v>4391</v>
      </c>
      <c r="E1921" s="50">
        <v>67</v>
      </c>
      <c r="F1921" s="539">
        <v>2940</v>
      </c>
    </row>
    <row r="1922" spans="1:6">
      <c r="A1922" s="536" t="str">
        <f t="shared" si="62"/>
        <v>ARP067/2024</v>
      </c>
      <c r="B1922" s="537" t="str">
        <f t="shared" si="63"/>
        <v>067/2024</v>
      </c>
      <c r="C1922" s="50">
        <v>2025</v>
      </c>
      <c r="D1922" s="50" t="s">
        <v>4391</v>
      </c>
      <c r="E1922" s="50">
        <v>67</v>
      </c>
      <c r="F1922" s="539">
        <v>2940</v>
      </c>
    </row>
    <row r="1923" spans="1:6">
      <c r="A1923" s="536" t="str">
        <f t="shared" si="62"/>
        <v>ARP032/2025</v>
      </c>
      <c r="B1923" s="537" t="str">
        <f t="shared" si="63"/>
        <v>032/2025</v>
      </c>
      <c r="C1923" s="50">
        <v>2025</v>
      </c>
      <c r="D1923" s="50" t="s">
        <v>4392</v>
      </c>
      <c r="E1923" s="50">
        <v>32</v>
      </c>
      <c r="F1923" s="539">
        <v>775</v>
      </c>
    </row>
    <row r="1924" spans="1:6">
      <c r="A1924" s="536" t="str">
        <f t="shared" si="62"/>
        <v>ARP032/2025</v>
      </c>
      <c r="B1924" s="537" t="str">
        <f t="shared" si="63"/>
        <v>032/2025</v>
      </c>
      <c r="C1924" s="50">
        <v>2025</v>
      </c>
      <c r="D1924" s="50" t="s">
        <v>4392</v>
      </c>
      <c r="E1924" s="50">
        <v>32</v>
      </c>
      <c r="F1924" s="539">
        <v>31394.6</v>
      </c>
    </row>
    <row r="1925" spans="1:6">
      <c r="A1925" s="536" t="str">
        <f t="shared" si="62"/>
        <v>ARP030/2025</v>
      </c>
      <c r="B1925" s="537" t="str">
        <f t="shared" si="63"/>
        <v>030/2025</v>
      </c>
      <c r="C1925" s="50">
        <v>2025</v>
      </c>
      <c r="D1925" s="50" t="s">
        <v>4392</v>
      </c>
      <c r="E1925" s="50">
        <v>30</v>
      </c>
      <c r="F1925" s="539">
        <v>197178.72</v>
      </c>
    </row>
    <row r="1926" spans="1:6">
      <c r="A1926" s="536" t="str">
        <f t="shared" si="62"/>
        <v>ARP037/2024</v>
      </c>
      <c r="B1926" s="537" t="str">
        <f t="shared" si="63"/>
        <v>037/2024</v>
      </c>
      <c r="C1926" s="50">
        <v>2025</v>
      </c>
      <c r="D1926" s="50" t="s">
        <v>4391</v>
      </c>
      <c r="E1926" s="50">
        <v>37</v>
      </c>
      <c r="F1926" s="539">
        <v>10246.86</v>
      </c>
    </row>
    <row r="1927" spans="1:6">
      <c r="A1927" s="536" t="str">
        <f t="shared" si="62"/>
        <v>ARP032/2025</v>
      </c>
      <c r="B1927" s="537" t="str">
        <f t="shared" si="63"/>
        <v>032/2025</v>
      </c>
      <c r="C1927" s="50">
        <v>2025</v>
      </c>
      <c r="D1927" s="50" t="s">
        <v>4392</v>
      </c>
      <c r="E1927" s="50">
        <v>32</v>
      </c>
      <c r="F1927" s="539">
        <v>1275</v>
      </c>
    </row>
    <row r="1928" spans="1:6">
      <c r="A1928" s="536" t="str">
        <f t="shared" si="62"/>
        <v>ARP028/2025</v>
      </c>
      <c r="B1928" s="537" t="str">
        <f t="shared" si="63"/>
        <v>028/2025</v>
      </c>
      <c r="C1928" s="50">
        <v>2025</v>
      </c>
      <c r="D1928" s="50" t="s">
        <v>4392</v>
      </c>
      <c r="E1928" s="50">
        <v>28</v>
      </c>
      <c r="F1928" s="539">
        <v>5700</v>
      </c>
    </row>
    <row r="1929" spans="1:6">
      <c r="A1929" s="536" t="str">
        <f t="shared" si="62"/>
        <v>ARP028/2025</v>
      </c>
      <c r="B1929" s="537" t="str">
        <f t="shared" si="63"/>
        <v>028/2025</v>
      </c>
      <c r="C1929" s="50">
        <v>2025</v>
      </c>
      <c r="D1929" s="50" t="s">
        <v>4392</v>
      </c>
      <c r="E1929" s="50">
        <v>28</v>
      </c>
      <c r="F1929" s="539">
        <v>1900</v>
      </c>
    </row>
    <row r="1930" spans="1:6">
      <c r="A1930" s="536" t="str">
        <f t="shared" si="62"/>
        <v>ARP028/2025</v>
      </c>
      <c r="B1930" s="537" t="str">
        <f t="shared" si="63"/>
        <v>028/2025</v>
      </c>
      <c r="C1930" s="50">
        <v>2025</v>
      </c>
      <c r="D1930" s="50" t="s">
        <v>4392</v>
      </c>
      <c r="E1930" s="50">
        <v>28</v>
      </c>
      <c r="F1930" s="539">
        <v>30400</v>
      </c>
    </row>
    <row r="1931" spans="1:6">
      <c r="A1931" s="536" t="str">
        <f t="shared" si="62"/>
        <v>ARP027/2025</v>
      </c>
      <c r="B1931" s="537" t="str">
        <f t="shared" si="63"/>
        <v>027/2025</v>
      </c>
      <c r="C1931" s="50">
        <v>2025</v>
      </c>
      <c r="D1931" s="50" t="s">
        <v>4392</v>
      </c>
      <c r="E1931" s="50">
        <v>27</v>
      </c>
      <c r="F1931" s="539">
        <v>48079.48</v>
      </c>
    </row>
    <row r="1932" spans="1:6">
      <c r="A1932" s="536" t="str">
        <f t="shared" si="62"/>
        <v>ARP027/2025</v>
      </c>
      <c r="B1932" s="537" t="str">
        <f t="shared" si="63"/>
        <v>027/2025</v>
      </c>
      <c r="C1932" s="50">
        <v>2025</v>
      </c>
      <c r="D1932" s="50" t="s">
        <v>4392</v>
      </c>
      <c r="E1932" s="50">
        <v>27</v>
      </c>
      <c r="F1932" s="539">
        <v>12019.87</v>
      </c>
    </row>
    <row r="1933" spans="1:6">
      <c r="A1933" s="536" t="str">
        <f t="shared" si="62"/>
        <v>ARP027/2025</v>
      </c>
      <c r="B1933" s="537" t="str">
        <f t="shared" si="63"/>
        <v>027/2025</v>
      </c>
      <c r="C1933" s="50">
        <v>2025</v>
      </c>
      <c r="D1933" s="50" t="s">
        <v>4392</v>
      </c>
      <c r="E1933" s="50">
        <v>27</v>
      </c>
      <c r="F1933" s="539">
        <v>12019.87</v>
      </c>
    </row>
    <row r="1934" spans="1:6">
      <c r="A1934" s="536" t="str">
        <f t="shared" si="62"/>
        <v>ARP071/2024</v>
      </c>
      <c r="B1934" s="537" t="str">
        <f t="shared" si="63"/>
        <v>071/2024</v>
      </c>
      <c r="C1934" s="50">
        <v>2025</v>
      </c>
      <c r="D1934" s="50" t="s">
        <v>4391</v>
      </c>
      <c r="E1934" s="50">
        <v>71</v>
      </c>
      <c r="F1934" s="539">
        <v>5852</v>
      </c>
    </row>
    <row r="1935" spans="1:6">
      <c r="A1935" s="536" t="str">
        <f t="shared" si="62"/>
        <v>ARP038/2024</v>
      </c>
      <c r="B1935" s="537" t="str">
        <f t="shared" si="63"/>
        <v>038/2024</v>
      </c>
      <c r="C1935" s="50">
        <v>2025</v>
      </c>
      <c r="D1935" s="50" t="s">
        <v>4391</v>
      </c>
      <c r="E1935" s="50">
        <v>38</v>
      </c>
      <c r="F1935" s="539">
        <v>20599.25</v>
      </c>
    </row>
    <row r="1936" spans="1:6">
      <c r="A1936" s="536" t="str">
        <f t="shared" si="62"/>
        <v>ARP026/2025</v>
      </c>
      <c r="B1936" s="537" t="str">
        <f t="shared" si="63"/>
        <v>026/2025</v>
      </c>
      <c r="C1936" s="50">
        <v>2025</v>
      </c>
      <c r="D1936" s="50" t="s">
        <v>4392</v>
      </c>
      <c r="E1936" s="50">
        <v>26</v>
      </c>
      <c r="F1936" s="539">
        <v>20903.080000000002</v>
      </c>
    </row>
    <row r="1937" spans="1:6">
      <c r="A1937" s="536" t="str">
        <f t="shared" si="62"/>
        <v>ARP026/2025</v>
      </c>
      <c r="B1937" s="537" t="str">
        <f t="shared" si="63"/>
        <v>026/2025</v>
      </c>
      <c r="C1937" s="50">
        <v>2025</v>
      </c>
      <c r="D1937" s="50" t="s">
        <v>4392</v>
      </c>
      <c r="E1937" s="50">
        <v>26</v>
      </c>
      <c r="F1937" s="539">
        <v>10451.540000000001</v>
      </c>
    </row>
    <row r="1938" spans="1:6">
      <c r="A1938" s="536" t="str">
        <f t="shared" si="62"/>
        <v>ARP026/2025</v>
      </c>
      <c r="B1938" s="537" t="str">
        <f t="shared" si="63"/>
        <v>026/2025</v>
      </c>
      <c r="C1938" s="50">
        <v>2025</v>
      </c>
      <c r="D1938" s="50" t="s">
        <v>4392</v>
      </c>
      <c r="E1938" s="50">
        <v>26</v>
      </c>
      <c r="F1938" s="539">
        <v>73160.78</v>
      </c>
    </row>
    <row r="1939" spans="1:6">
      <c r="A1939" s="536" t="str">
        <f t="shared" si="62"/>
        <v>ARP038/2024</v>
      </c>
      <c r="B1939" s="537" t="str">
        <f t="shared" si="63"/>
        <v>038/2024</v>
      </c>
      <c r="C1939" s="50">
        <v>2025</v>
      </c>
      <c r="D1939" s="50" t="s">
        <v>4391</v>
      </c>
      <c r="E1939" s="50">
        <v>38</v>
      </c>
      <c r="F1939" s="539">
        <v>7415.73</v>
      </c>
    </row>
    <row r="1940" spans="1:6">
      <c r="A1940" s="536" t="str">
        <f t="shared" si="62"/>
        <v>ARP038/2024</v>
      </c>
      <c r="B1940" s="537" t="str">
        <f t="shared" si="63"/>
        <v>038/2024</v>
      </c>
      <c r="C1940" s="50">
        <v>2025</v>
      </c>
      <c r="D1940" s="50" t="s">
        <v>4391</v>
      </c>
      <c r="E1940" s="50">
        <v>38</v>
      </c>
      <c r="F1940" s="539">
        <v>112059.92</v>
      </c>
    </row>
    <row r="1941" spans="1:6">
      <c r="A1941" s="536" t="str">
        <f t="shared" ref="A1941:A2004" si="64">_xlfn.CONCAT("ARP",B1941)</f>
        <v>ARP077/2024</v>
      </c>
      <c r="B1941" s="537" t="str">
        <f t="shared" ref="B1941:B2004" si="65">_xlfn.CONCAT(TEXT(E1941,"000"),"/",D1941)</f>
        <v>077/2024</v>
      </c>
      <c r="C1941" s="50">
        <v>2025</v>
      </c>
      <c r="D1941" s="50" t="s">
        <v>4391</v>
      </c>
      <c r="E1941" s="50">
        <v>77</v>
      </c>
      <c r="F1941" s="539">
        <v>46124.21</v>
      </c>
    </row>
    <row r="1942" spans="1:6">
      <c r="A1942" s="536" t="str">
        <f t="shared" si="64"/>
        <v>ARP077/2024</v>
      </c>
      <c r="B1942" s="537" t="str">
        <f t="shared" si="65"/>
        <v>077/2024</v>
      </c>
      <c r="C1942" s="50">
        <v>2025</v>
      </c>
      <c r="D1942" s="50" t="s">
        <v>4391</v>
      </c>
      <c r="E1942" s="50">
        <v>77</v>
      </c>
      <c r="F1942" s="539">
        <v>1529.5</v>
      </c>
    </row>
    <row r="1943" spans="1:6">
      <c r="A1943" s="536" t="str">
        <f t="shared" si="64"/>
        <v>ARP080/2024</v>
      </c>
      <c r="B1943" s="537" t="str">
        <f t="shared" si="65"/>
        <v>080/2024</v>
      </c>
      <c r="C1943" s="50">
        <v>2025</v>
      </c>
      <c r="D1943" s="50" t="s">
        <v>4391</v>
      </c>
      <c r="E1943" s="50">
        <v>80</v>
      </c>
      <c r="F1943" s="539">
        <v>1216.53</v>
      </c>
    </row>
    <row r="1944" spans="1:6">
      <c r="A1944" s="536" t="str">
        <f t="shared" si="64"/>
        <v>ARP080/2024</v>
      </c>
      <c r="B1944" s="537" t="str">
        <f t="shared" si="65"/>
        <v>080/2024</v>
      </c>
      <c r="C1944" s="50">
        <v>2025</v>
      </c>
      <c r="D1944" s="50" t="s">
        <v>4391</v>
      </c>
      <c r="E1944" s="50">
        <v>80</v>
      </c>
      <c r="F1944" s="539">
        <v>173.79</v>
      </c>
    </row>
    <row r="1945" spans="1:6">
      <c r="A1945" s="536" t="str">
        <f t="shared" si="64"/>
        <v>ARP037/2024</v>
      </c>
      <c r="B1945" s="537" t="str">
        <f t="shared" si="65"/>
        <v>037/2024</v>
      </c>
      <c r="C1945" s="50">
        <v>2025</v>
      </c>
      <c r="D1945" s="50" t="s">
        <v>4391</v>
      </c>
      <c r="E1945" s="50">
        <v>37</v>
      </c>
      <c r="F1945" s="539">
        <v>16461.82</v>
      </c>
    </row>
    <row r="1946" spans="1:6">
      <c r="A1946" s="536" t="str">
        <f t="shared" si="64"/>
        <v>ARP007/2025</v>
      </c>
      <c r="B1946" s="537" t="str">
        <f t="shared" si="65"/>
        <v>007/2025</v>
      </c>
      <c r="C1946" s="50">
        <v>2025</v>
      </c>
      <c r="D1946" s="50" t="s">
        <v>4392</v>
      </c>
      <c r="E1946" s="50">
        <v>7</v>
      </c>
      <c r="F1946" s="539">
        <v>19825</v>
      </c>
    </row>
    <row r="1947" spans="1:6">
      <c r="A1947" s="536" t="str">
        <f t="shared" si="64"/>
        <v>ARP007/2025</v>
      </c>
      <c r="B1947" s="537" t="str">
        <f t="shared" si="65"/>
        <v>007/2025</v>
      </c>
      <c r="C1947" s="50">
        <v>2025</v>
      </c>
      <c r="D1947" s="50" t="s">
        <v>4392</v>
      </c>
      <c r="E1947" s="50">
        <v>7</v>
      </c>
      <c r="F1947" s="539">
        <v>5185</v>
      </c>
    </row>
    <row r="1948" spans="1:6">
      <c r="A1948" s="536" t="str">
        <f t="shared" si="64"/>
        <v>ARP007/2025</v>
      </c>
      <c r="B1948" s="537" t="str">
        <f t="shared" si="65"/>
        <v>007/2025</v>
      </c>
      <c r="C1948" s="50">
        <v>2025</v>
      </c>
      <c r="D1948" s="50" t="s">
        <v>4392</v>
      </c>
      <c r="E1948" s="50">
        <v>7</v>
      </c>
      <c r="F1948" s="539">
        <v>5490</v>
      </c>
    </row>
    <row r="1949" spans="1:6">
      <c r="A1949" s="536" t="str">
        <f t="shared" si="64"/>
        <v>ARP077/2024</v>
      </c>
      <c r="B1949" s="537" t="str">
        <f t="shared" si="65"/>
        <v>077/2024</v>
      </c>
      <c r="C1949" s="50">
        <v>2025</v>
      </c>
      <c r="D1949" s="50" t="s">
        <v>4391</v>
      </c>
      <c r="E1949" s="50">
        <v>77</v>
      </c>
      <c r="F1949" s="539">
        <v>1527.6</v>
      </c>
    </row>
    <row r="1950" spans="1:6">
      <c r="A1950" s="536" t="str">
        <f t="shared" si="64"/>
        <v>ARP077/2024</v>
      </c>
      <c r="B1950" s="537" t="str">
        <f t="shared" si="65"/>
        <v>077/2024</v>
      </c>
      <c r="C1950" s="50">
        <v>2025</v>
      </c>
      <c r="D1950" s="50" t="s">
        <v>4391</v>
      </c>
      <c r="E1950" s="50">
        <v>77</v>
      </c>
      <c r="F1950" s="539">
        <v>27347.65</v>
      </c>
    </row>
    <row r="1951" spans="1:6">
      <c r="A1951" s="536" t="str">
        <f t="shared" si="64"/>
        <v>ARP077/2024</v>
      </c>
      <c r="B1951" s="537" t="str">
        <f t="shared" si="65"/>
        <v>077/2024</v>
      </c>
      <c r="C1951" s="50">
        <v>2025</v>
      </c>
      <c r="D1951" s="50" t="s">
        <v>4391</v>
      </c>
      <c r="E1951" s="50">
        <v>77</v>
      </c>
      <c r="F1951" s="539">
        <v>22109.35</v>
      </c>
    </row>
    <row r="1952" spans="1:6">
      <c r="A1952" s="536" t="str">
        <f t="shared" si="64"/>
        <v>ARP077/2024</v>
      </c>
      <c r="B1952" s="537" t="str">
        <f t="shared" si="65"/>
        <v>077/2024</v>
      </c>
      <c r="C1952" s="50">
        <v>2025</v>
      </c>
      <c r="D1952" s="50" t="s">
        <v>4391</v>
      </c>
      <c r="E1952" s="50">
        <v>77</v>
      </c>
      <c r="F1952" s="539">
        <v>2532.6999999999998</v>
      </c>
    </row>
    <row r="1953" spans="1:6">
      <c r="A1953" s="536" t="str">
        <f t="shared" si="64"/>
        <v>ARP034/2024</v>
      </c>
      <c r="B1953" s="537" t="str">
        <f t="shared" si="65"/>
        <v>034/2024</v>
      </c>
      <c r="C1953" s="50">
        <v>2025</v>
      </c>
      <c r="D1953" s="50" t="s">
        <v>4391</v>
      </c>
      <c r="E1953" s="50">
        <v>34</v>
      </c>
      <c r="F1953" s="539">
        <v>1274.3499999999999</v>
      </c>
    </row>
    <row r="1954" spans="1:6">
      <c r="A1954" s="536" t="str">
        <f t="shared" si="64"/>
        <v>ARP003/2025</v>
      </c>
      <c r="B1954" s="537" t="str">
        <f t="shared" si="65"/>
        <v>003/2025</v>
      </c>
      <c r="C1954" s="50">
        <v>2025</v>
      </c>
      <c r="D1954" s="50" t="s">
        <v>4392</v>
      </c>
      <c r="E1954" s="50">
        <v>3</v>
      </c>
      <c r="F1954" s="539">
        <v>1192</v>
      </c>
    </row>
    <row r="1955" spans="1:6">
      <c r="A1955" s="536" t="str">
        <f t="shared" si="64"/>
        <v>ARP001/2025</v>
      </c>
      <c r="B1955" s="537" t="str">
        <f t="shared" si="65"/>
        <v>001/2025</v>
      </c>
      <c r="C1955" s="50">
        <v>2025</v>
      </c>
      <c r="D1955" s="50" t="s">
        <v>4392</v>
      </c>
      <c r="E1955" s="50">
        <v>1</v>
      </c>
      <c r="F1955" s="539">
        <v>1953.36</v>
      </c>
    </row>
    <row r="1956" spans="1:6">
      <c r="A1956" s="536" t="str">
        <f t="shared" si="64"/>
        <v>ARP040/2025</v>
      </c>
      <c r="B1956" s="537" t="str">
        <f t="shared" si="65"/>
        <v>040/2025</v>
      </c>
      <c r="C1956" s="50">
        <v>2025</v>
      </c>
      <c r="D1956" s="50" t="s">
        <v>4392</v>
      </c>
      <c r="E1956" s="50">
        <v>40</v>
      </c>
      <c r="F1956" s="539">
        <v>276150</v>
      </c>
    </row>
    <row r="1957" spans="1:6">
      <c r="A1957" s="536" t="str">
        <f t="shared" si="64"/>
        <v>ARP067/2024</v>
      </c>
      <c r="B1957" s="537" t="str">
        <f t="shared" si="65"/>
        <v>067/2024</v>
      </c>
      <c r="C1957" s="50">
        <v>2025</v>
      </c>
      <c r="D1957" s="50" t="s">
        <v>4391</v>
      </c>
      <c r="E1957" s="50">
        <v>67</v>
      </c>
      <c r="F1957" s="539">
        <v>9480</v>
      </c>
    </row>
    <row r="1958" spans="1:6">
      <c r="A1958" s="536" t="str">
        <f t="shared" si="64"/>
        <v>ARP067/2024</v>
      </c>
      <c r="B1958" s="537" t="str">
        <f t="shared" si="65"/>
        <v>067/2024</v>
      </c>
      <c r="C1958" s="50">
        <v>2025</v>
      </c>
      <c r="D1958" s="50" t="s">
        <v>4391</v>
      </c>
      <c r="E1958" s="50">
        <v>67</v>
      </c>
      <c r="F1958" s="539">
        <v>5440</v>
      </c>
    </row>
    <row r="1959" spans="1:6">
      <c r="A1959" s="536" t="str">
        <f t="shared" si="64"/>
        <v>ARP067/2024</v>
      </c>
      <c r="B1959" s="537" t="str">
        <f t="shared" si="65"/>
        <v>067/2024</v>
      </c>
      <c r="C1959" s="50">
        <v>2025</v>
      </c>
      <c r="D1959" s="50" t="s">
        <v>4391</v>
      </c>
      <c r="E1959" s="50">
        <v>67</v>
      </c>
      <c r="F1959" s="539">
        <v>4080</v>
      </c>
    </row>
    <row r="1960" spans="1:6">
      <c r="A1960" s="536" t="str">
        <f t="shared" si="64"/>
        <v>ARP004/2025</v>
      </c>
      <c r="B1960" s="537" t="str">
        <f t="shared" si="65"/>
        <v>004/2025</v>
      </c>
      <c r="C1960" s="50">
        <v>2025</v>
      </c>
      <c r="D1960" s="50" t="s">
        <v>4392</v>
      </c>
      <c r="E1960" s="50">
        <v>4</v>
      </c>
      <c r="F1960" s="539">
        <v>3364.5</v>
      </c>
    </row>
    <row r="1961" spans="1:6">
      <c r="A1961" s="536" t="str">
        <f t="shared" si="64"/>
        <v>ARP034/2024</v>
      </c>
      <c r="B1961" s="537" t="str">
        <f t="shared" si="65"/>
        <v>034/2024</v>
      </c>
      <c r="C1961" s="50">
        <v>2025</v>
      </c>
      <c r="D1961" s="50" t="s">
        <v>4391</v>
      </c>
      <c r="E1961" s="50">
        <v>34</v>
      </c>
      <c r="F1961" s="539">
        <v>19462.77</v>
      </c>
    </row>
    <row r="1962" spans="1:6">
      <c r="A1962" s="536" t="str">
        <f t="shared" si="64"/>
        <v>ARP070/2024</v>
      </c>
      <c r="B1962" s="537" t="str">
        <f t="shared" si="65"/>
        <v>070/2024</v>
      </c>
      <c r="C1962" s="50">
        <v>2025</v>
      </c>
      <c r="D1962" s="50" t="s">
        <v>4391</v>
      </c>
      <c r="E1962" s="50">
        <v>70</v>
      </c>
      <c r="F1962" s="539">
        <v>151750</v>
      </c>
    </row>
    <row r="1963" spans="1:6">
      <c r="A1963" s="536" t="str">
        <f t="shared" si="64"/>
        <v>ARP064/2024</v>
      </c>
      <c r="B1963" s="537" t="str">
        <f t="shared" si="65"/>
        <v>064/2024</v>
      </c>
      <c r="C1963" s="50">
        <v>2025</v>
      </c>
      <c r="D1963" s="50" t="s">
        <v>4391</v>
      </c>
      <c r="E1963" s="50">
        <v>64</v>
      </c>
      <c r="F1963" s="539">
        <v>148139</v>
      </c>
    </row>
    <row r="1964" spans="1:6">
      <c r="A1964" s="536" t="str">
        <f t="shared" si="64"/>
        <v>ARP071/2024</v>
      </c>
      <c r="B1964" s="537" t="str">
        <f t="shared" si="65"/>
        <v>071/2024</v>
      </c>
      <c r="C1964" s="50">
        <v>2025</v>
      </c>
      <c r="D1964" s="50" t="s">
        <v>4391</v>
      </c>
      <c r="E1964" s="50">
        <v>71</v>
      </c>
      <c r="F1964" s="539">
        <v>1120</v>
      </c>
    </row>
    <row r="1965" spans="1:6">
      <c r="A1965" s="536" t="str">
        <f t="shared" si="64"/>
        <v>ARP004/2025</v>
      </c>
      <c r="B1965" s="537" t="str">
        <f t="shared" si="65"/>
        <v>004/2025</v>
      </c>
      <c r="C1965" s="50">
        <v>2025</v>
      </c>
      <c r="D1965" s="50" t="s">
        <v>4392</v>
      </c>
      <c r="E1965" s="50">
        <v>4</v>
      </c>
      <c r="F1965" s="539">
        <v>931.5</v>
      </c>
    </row>
    <row r="1966" spans="1:6">
      <c r="A1966" s="536" t="str">
        <f t="shared" si="64"/>
        <v>ARP004/2025</v>
      </c>
      <c r="B1966" s="537" t="str">
        <f t="shared" si="65"/>
        <v>004/2025</v>
      </c>
      <c r="C1966" s="50">
        <v>2025</v>
      </c>
      <c r="D1966" s="50" t="s">
        <v>4392</v>
      </c>
      <c r="E1966" s="50">
        <v>4</v>
      </c>
      <c r="F1966" s="539">
        <v>879</v>
      </c>
    </row>
    <row r="1967" spans="1:6">
      <c r="A1967" s="536" t="str">
        <f t="shared" si="64"/>
        <v>ARP030/2025</v>
      </c>
      <c r="B1967" s="537" t="str">
        <f t="shared" si="65"/>
        <v>030/2025</v>
      </c>
      <c r="C1967" s="50">
        <v>2025</v>
      </c>
      <c r="D1967" s="50" t="s">
        <v>4392</v>
      </c>
      <c r="E1967" s="50">
        <v>30</v>
      </c>
      <c r="F1967" s="539">
        <v>98589.36</v>
      </c>
    </row>
    <row r="1968" spans="1:6">
      <c r="A1968" s="536" t="str">
        <f t="shared" si="64"/>
        <v>ARP032/2025</v>
      </c>
      <c r="B1968" s="537" t="str">
        <f t="shared" si="65"/>
        <v>032/2025</v>
      </c>
      <c r="C1968" s="50">
        <v>2025</v>
      </c>
      <c r="D1968" s="50" t="s">
        <v>4392</v>
      </c>
      <c r="E1968" s="50">
        <v>32</v>
      </c>
      <c r="F1968" s="539">
        <v>19502</v>
      </c>
    </row>
    <row r="1969" spans="1:6">
      <c r="A1969" s="536" t="str">
        <f t="shared" si="64"/>
        <v>ARP067/2024</v>
      </c>
      <c r="B1969" s="537" t="str">
        <f t="shared" si="65"/>
        <v>067/2024</v>
      </c>
      <c r="C1969" s="50">
        <v>2025</v>
      </c>
      <c r="D1969" s="50" t="s">
        <v>4391</v>
      </c>
      <c r="E1969" s="50">
        <v>67</v>
      </c>
      <c r="F1969" s="539">
        <v>3555</v>
      </c>
    </row>
    <row r="1970" spans="1:6">
      <c r="A1970" s="536" t="str">
        <f t="shared" si="64"/>
        <v>ARP080/2024</v>
      </c>
      <c r="B1970" s="537" t="str">
        <f t="shared" si="65"/>
        <v>080/2024</v>
      </c>
      <c r="C1970" s="50">
        <v>2025</v>
      </c>
      <c r="D1970" s="50" t="s">
        <v>4391</v>
      </c>
      <c r="E1970" s="50">
        <v>80</v>
      </c>
      <c r="F1970" s="539">
        <v>9963</v>
      </c>
    </row>
    <row r="1971" spans="1:6">
      <c r="A1971" s="536" t="str">
        <f t="shared" si="64"/>
        <v>ARP007/2025</v>
      </c>
      <c r="B1971" s="537" t="str">
        <f t="shared" si="65"/>
        <v>007/2025</v>
      </c>
      <c r="C1971" s="50">
        <v>2025</v>
      </c>
      <c r="D1971" s="50" t="s">
        <v>4392</v>
      </c>
      <c r="E1971" s="50">
        <v>7</v>
      </c>
      <c r="F1971" s="539">
        <v>50700</v>
      </c>
    </row>
    <row r="1972" spans="1:6">
      <c r="A1972" s="536" t="str">
        <f t="shared" si="64"/>
        <v>ARP007/2025</v>
      </c>
      <c r="B1972" s="537" t="str">
        <f t="shared" si="65"/>
        <v>007/2025</v>
      </c>
      <c r="C1972" s="50">
        <v>2025</v>
      </c>
      <c r="D1972" s="50" t="s">
        <v>4392</v>
      </c>
      <c r="E1972" s="50">
        <v>7</v>
      </c>
      <c r="F1972" s="539">
        <v>13260</v>
      </c>
    </row>
    <row r="1973" spans="1:6">
      <c r="A1973" s="536" t="str">
        <f t="shared" si="64"/>
        <v>ARP007/2025</v>
      </c>
      <c r="B1973" s="537" t="str">
        <f t="shared" si="65"/>
        <v>007/2025</v>
      </c>
      <c r="C1973" s="50">
        <v>2025</v>
      </c>
      <c r="D1973" s="50" t="s">
        <v>4392</v>
      </c>
      <c r="E1973" s="50">
        <v>7</v>
      </c>
      <c r="F1973" s="539">
        <v>14040</v>
      </c>
    </row>
    <row r="1974" spans="1:6">
      <c r="A1974" s="536" t="str">
        <f t="shared" si="64"/>
        <v>ARP004/2025</v>
      </c>
      <c r="B1974" s="537" t="str">
        <f t="shared" si="65"/>
        <v>004/2025</v>
      </c>
      <c r="C1974" s="50">
        <v>2025</v>
      </c>
      <c r="D1974" s="50" t="s">
        <v>4392</v>
      </c>
      <c r="E1974" s="50">
        <v>4</v>
      </c>
      <c r="F1974" s="539">
        <v>121.8</v>
      </c>
    </row>
    <row r="1975" spans="1:6">
      <c r="A1975" s="536" t="str">
        <f t="shared" si="64"/>
        <v>ARP004/2025</v>
      </c>
      <c r="B1975" s="537" t="str">
        <f t="shared" si="65"/>
        <v>004/2025</v>
      </c>
      <c r="C1975" s="50">
        <v>2025</v>
      </c>
      <c r="D1975" s="50" t="s">
        <v>4392</v>
      </c>
      <c r="E1975" s="50">
        <v>4</v>
      </c>
      <c r="F1975" s="539">
        <v>142.1</v>
      </c>
    </row>
    <row r="1976" spans="1:6">
      <c r="A1976" s="536" t="str">
        <f t="shared" si="64"/>
        <v>ARP004/2025</v>
      </c>
      <c r="B1976" s="537" t="str">
        <f t="shared" si="65"/>
        <v>004/2025</v>
      </c>
      <c r="C1976" s="50">
        <v>2025</v>
      </c>
      <c r="D1976" s="50" t="s">
        <v>4392</v>
      </c>
      <c r="E1976" s="50">
        <v>4</v>
      </c>
      <c r="F1976" s="539">
        <v>527.79999999999995</v>
      </c>
    </row>
    <row r="1977" spans="1:6">
      <c r="A1977" s="536" t="str">
        <f t="shared" si="64"/>
        <v>ARP080/2024</v>
      </c>
      <c r="B1977" s="537" t="str">
        <f t="shared" si="65"/>
        <v>080/2024</v>
      </c>
      <c r="C1977" s="50">
        <v>2025</v>
      </c>
      <c r="D1977" s="50" t="s">
        <v>4391</v>
      </c>
      <c r="E1977" s="50">
        <v>80</v>
      </c>
      <c r="F1977" s="539">
        <v>9865.39</v>
      </c>
    </row>
    <row r="1978" spans="1:6">
      <c r="A1978" s="536" t="str">
        <f t="shared" si="64"/>
        <v>ARP080/2024</v>
      </c>
      <c r="B1978" s="537" t="str">
        <f t="shared" si="65"/>
        <v>080/2024</v>
      </c>
      <c r="C1978" s="50">
        <v>2025</v>
      </c>
      <c r="D1978" s="50" t="s">
        <v>4391</v>
      </c>
      <c r="E1978" s="50">
        <v>80</v>
      </c>
      <c r="F1978" s="539">
        <v>0</v>
      </c>
    </row>
    <row r="1979" spans="1:6">
      <c r="A1979" s="536" t="str">
        <f t="shared" si="64"/>
        <v>ARP077/2024</v>
      </c>
      <c r="B1979" s="537" t="str">
        <f t="shared" si="65"/>
        <v>077/2024</v>
      </c>
      <c r="C1979" s="50">
        <v>2025</v>
      </c>
      <c r="D1979" s="50" t="s">
        <v>4391</v>
      </c>
      <c r="E1979" s="50">
        <v>77</v>
      </c>
      <c r="F1979" s="539">
        <v>33054.300000000003</v>
      </c>
    </row>
    <row r="1980" spans="1:6">
      <c r="A1980" s="536" t="str">
        <f t="shared" si="64"/>
        <v>ARP077/2024</v>
      </c>
      <c r="B1980" s="537" t="str">
        <f t="shared" si="65"/>
        <v>077/2024</v>
      </c>
      <c r="C1980" s="50">
        <v>2025</v>
      </c>
      <c r="D1980" s="50" t="s">
        <v>4391</v>
      </c>
      <c r="E1980" s="50">
        <v>77</v>
      </c>
      <c r="F1980" s="539">
        <v>4928.6000000000004</v>
      </c>
    </row>
    <row r="1981" spans="1:6">
      <c r="A1981" s="536" t="str">
        <f t="shared" si="64"/>
        <v>ARP022/2025</v>
      </c>
      <c r="B1981" s="537" t="str">
        <f t="shared" si="65"/>
        <v>022/2025</v>
      </c>
      <c r="C1981" s="50">
        <v>2025</v>
      </c>
      <c r="D1981" s="50" t="s">
        <v>4392</v>
      </c>
      <c r="E1981" s="50">
        <v>22</v>
      </c>
      <c r="F1981" s="539">
        <v>22927.5</v>
      </c>
    </row>
    <row r="1982" spans="1:6">
      <c r="A1982" s="536" t="str">
        <f t="shared" si="64"/>
        <v>ARP082/2024</v>
      </c>
      <c r="B1982" s="537" t="str">
        <f t="shared" si="65"/>
        <v>082/2024</v>
      </c>
      <c r="C1982" s="50">
        <v>2025</v>
      </c>
      <c r="D1982" s="50" t="s">
        <v>4391</v>
      </c>
      <c r="E1982" s="50">
        <v>82</v>
      </c>
      <c r="F1982" s="539">
        <v>1799.8</v>
      </c>
    </row>
    <row r="1983" spans="1:6">
      <c r="A1983" s="536" t="str">
        <f t="shared" si="64"/>
        <v>ARP082/2024</v>
      </c>
      <c r="B1983" s="537" t="str">
        <f t="shared" si="65"/>
        <v>082/2024</v>
      </c>
      <c r="C1983" s="50">
        <v>2025</v>
      </c>
      <c r="D1983" s="50" t="s">
        <v>4391</v>
      </c>
      <c r="E1983" s="50">
        <v>82</v>
      </c>
      <c r="F1983" s="539">
        <v>3543.74</v>
      </c>
    </row>
    <row r="1984" spans="1:6">
      <c r="A1984" s="536" t="str">
        <f t="shared" si="64"/>
        <v>ARP027/2025</v>
      </c>
      <c r="B1984" s="537" t="str">
        <f t="shared" si="65"/>
        <v>027/2025</v>
      </c>
      <c r="C1984" s="50">
        <v>2025</v>
      </c>
      <c r="D1984" s="50" t="s">
        <v>4392</v>
      </c>
      <c r="E1984" s="50">
        <v>27</v>
      </c>
      <c r="F1984" s="539">
        <v>83972.46</v>
      </c>
    </row>
    <row r="1985" spans="1:6">
      <c r="A1985" s="536" t="str">
        <f t="shared" si="64"/>
        <v>ARP028/2025</v>
      </c>
      <c r="B1985" s="537" t="str">
        <f t="shared" si="65"/>
        <v>028/2025</v>
      </c>
      <c r="C1985" s="50">
        <v>2025</v>
      </c>
      <c r="D1985" s="50" t="s">
        <v>4392</v>
      </c>
      <c r="E1985" s="50">
        <v>28</v>
      </c>
      <c r="F1985" s="539">
        <v>3890</v>
      </c>
    </row>
    <row r="1986" spans="1:6">
      <c r="A1986" s="536" t="str">
        <f t="shared" si="64"/>
        <v>ARP028/2025</v>
      </c>
      <c r="B1986" s="537" t="str">
        <f t="shared" si="65"/>
        <v>028/2025</v>
      </c>
      <c r="C1986" s="50">
        <v>2025</v>
      </c>
      <c r="D1986" s="50" t="s">
        <v>4392</v>
      </c>
      <c r="E1986" s="50">
        <v>28</v>
      </c>
      <c r="F1986" s="539">
        <v>25285</v>
      </c>
    </row>
    <row r="1987" spans="1:6">
      <c r="A1987" s="536" t="str">
        <f t="shared" si="64"/>
        <v>ARP027/2025</v>
      </c>
      <c r="B1987" s="537" t="str">
        <f t="shared" si="65"/>
        <v>027/2025</v>
      </c>
      <c r="C1987" s="50">
        <v>2025</v>
      </c>
      <c r="D1987" s="50" t="s">
        <v>4392</v>
      </c>
      <c r="E1987" s="50">
        <v>27</v>
      </c>
      <c r="F1987" s="539">
        <v>30535.439999999999</v>
      </c>
    </row>
    <row r="1988" spans="1:6">
      <c r="A1988" s="536" t="str">
        <f t="shared" si="64"/>
        <v>ARP032/2025</v>
      </c>
      <c r="B1988" s="537" t="str">
        <f t="shared" si="65"/>
        <v>032/2025</v>
      </c>
      <c r="C1988" s="50">
        <v>2025</v>
      </c>
      <c r="D1988" s="50" t="s">
        <v>4392</v>
      </c>
      <c r="E1988" s="50">
        <v>32</v>
      </c>
      <c r="F1988" s="539">
        <v>7157.08</v>
      </c>
    </row>
    <row r="1989" spans="1:6">
      <c r="A1989" s="536" t="str">
        <f t="shared" si="64"/>
        <v>ARP077/2024</v>
      </c>
      <c r="B1989" s="537" t="str">
        <f t="shared" si="65"/>
        <v>077/2024</v>
      </c>
      <c r="C1989" s="50">
        <v>2025</v>
      </c>
      <c r="D1989" s="50" t="s">
        <v>4391</v>
      </c>
      <c r="E1989" s="50">
        <v>77</v>
      </c>
      <c r="F1989" s="539">
        <v>17100</v>
      </c>
    </row>
    <row r="1990" spans="1:6">
      <c r="A1990" s="536" t="str">
        <f t="shared" si="64"/>
        <v>ARP041/2025</v>
      </c>
      <c r="B1990" s="537" t="str">
        <f t="shared" si="65"/>
        <v>041/2025</v>
      </c>
      <c r="C1990" s="50">
        <v>2025</v>
      </c>
      <c r="D1990" s="50" t="s">
        <v>4392</v>
      </c>
      <c r="E1990" s="50">
        <v>41</v>
      </c>
      <c r="F1990" s="539">
        <v>1558</v>
      </c>
    </row>
    <row r="1991" spans="1:6">
      <c r="A1991" s="536" t="str">
        <f t="shared" si="64"/>
        <v>ARP041/2025</v>
      </c>
      <c r="B1991" s="537" t="str">
        <f t="shared" si="65"/>
        <v>041/2025</v>
      </c>
      <c r="C1991" s="50">
        <v>2025</v>
      </c>
      <c r="D1991" s="50" t="s">
        <v>4392</v>
      </c>
      <c r="E1991" s="50">
        <v>41</v>
      </c>
      <c r="F1991" s="539">
        <v>1990</v>
      </c>
    </row>
    <row r="1992" spans="1:6">
      <c r="A1992" s="536" t="str">
        <f t="shared" si="64"/>
        <v>ARP077/2024</v>
      </c>
      <c r="B1992" s="537" t="str">
        <f t="shared" si="65"/>
        <v>077/2024</v>
      </c>
      <c r="C1992" s="50">
        <v>2025</v>
      </c>
      <c r="D1992" s="50" t="s">
        <v>4391</v>
      </c>
      <c r="E1992" s="50">
        <v>77</v>
      </c>
      <c r="F1992" s="539">
        <v>14683.88</v>
      </c>
    </row>
    <row r="1993" spans="1:6">
      <c r="A1993" s="536" t="str">
        <f t="shared" si="64"/>
        <v>ARP077/2024</v>
      </c>
      <c r="B1993" s="537" t="str">
        <f t="shared" si="65"/>
        <v>077/2024</v>
      </c>
      <c r="C1993" s="50">
        <v>2025</v>
      </c>
      <c r="D1993" s="50" t="s">
        <v>4391</v>
      </c>
      <c r="E1993" s="50">
        <v>77</v>
      </c>
      <c r="F1993" s="539">
        <v>1632.1</v>
      </c>
    </row>
    <row r="1994" spans="1:6">
      <c r="A1994" s="536" t="str">
        <f t="shared" si="64"/>
        <v>ARP082/2024</v>
      </c>
      <c r="B1994" s="537" t="str">
        <f t="shared" si="65"/>
        <v>082/2024</v>
      </c>
      <c r="C1994" s="50">
        <v>2025</v>
      </c>
      <c r="D1994" s="50" t="s">
        <v>4391</v>
      </c>
      <c r="E1994" s="50">
        <v>82</v>
      </c>
      <c r="F1994" s="539">
        <v>14237</v>
      </c>
    </row>
    <row r="1995" spans="1:6">
      <c r="A1995" s="536" t="str">
        <f t="shared" si="64"/>
        <v>ARP082/2024</v>
      </c>
      <c r="B1995" s="537" t="str">
        <f t="shared" si="65"/>
        <v>082/2024</v>
      </c>
      <c r="C1995" s="50">
        <v>2025</v>
      </c>
      <c r="D1995" s="50" t="s">
        <v>4391</v>
      </c>
      <c r="E1995" s="50">
        <v>82</v>
      </c>
      <c r="F1995" s="539">
        <v>1199.2</v>
      </c>
    </row>
    <row r="1996" spans="1:6">
      <c r="A1996" s="536" t="str">
        <f t="shared" si="64"/>
        <v>ARP080/2024</v>
      </c>
      <c r="B1996" s="537" t="str">
        <f t="shared" si="65"/>
        <v>080/2024</v>
      </c>
      <c r="C1996" s="50">
        <v>2025</v>
      </c>
      <c r="D1996" s="50" t="s">
        <v>4391</v>
      </c>
      <c r="E1996" s="50">
        <v>80</v>
      </c>
      <c r="F1996" s="539">
        <v>6150</v>
      </c>
    </row>
    <row r="1997" spans="1:6">
      <c r="A1997" s="536" t="str">
        <f t="shared" si="64"/>
        <v>ARP080/2024</v>
      </c>
      <c r="B1997" s="537" t="str">
        <f t="shared" si="65"/>
        <v>080/2024</v>
      </c>
      <c r="C1997" s="50">
        <v>2025</v>
      </c>
      <c r="D1997" s="50" t="s">
        <v>4391</v>
      </c>
      <c r="E1997" s="50">
        <v>80</v>
      </c>
      <c r="F1997" s="539">
        <v>900</v>
      </c>
    </row>
    <row r="1998" spans="1:6">
      <c r="A1998" s="536" t="str">
        <f t="shared" si="64"/>
        <v>ARP041/2025</v>
      </c>
      <c r="B1998" s="537" t="str">
        <f t="shared" si="65"/>
        <v>041/2025</v>
      </c>
      <c r="C1998" s="50">
        <v>2025</v>
      </c>
      <c r="D1998" s="50" t="s">
        <v>4392</v>
      </c>
      <c r="E1998" s="50">
        <v>41</v>
      </c>
      <c r="F1998" s="539">
        <v>1990</v>
      </c>
    </row>
    <row r="1999" spans="1:6">
      <c r="A1999" s="536" t="str">
        <f t="shared" si="64"/>
        <v>ARP041/2025</v>
      </c>
      <c r="B1999" s="537" t="str">
        <f t="shared" si="65"/>
        <v>041/2025</v>
      </c>
      <c r="C1999" s="50">
        <v>2025</v>
      </c>
      <c r="D1999" s="50" t="s">
        <v>4392</v>
      </c>
      <c r="E1999" s="50">
        <v>41</v>
      </c>
      <c r="F1999" s="539">
        <v>199</v>
      </c>
    </row>
    <row r="2000" spans="1:6">
      <c r="A2000" s="536" t="str">
        <f t="shared" si="64"/>
        <v>ARP081/2024</v>
      </c>
      <c r="B2000" s="537" t="str">
        <f t="shared" si="65"/>
        <v>081/2024</v>
      </c>
      <c r="C2000" s="50">
        <v>2025</v>
      </c>
      <c r="D2000" s="50" t="s">
        <v>4391</v>
      </c>
      <c r="E2000" s="50">
        <v>81</v>
      </c>
      <c r="F2000" s="539">
        <v>145987.17000000001</v>
      </c>
    </row>
    <row r="2001" spans="1:6">
      <c r="A2001" s="536" t="str">
        <f t="shared" si="64"/>
        <v>ARP077/2024</v>
      </c>
      <c r="B2001" s="537" t="str">
        <f t="shared" si="65"/>
        <v>077/2024</v>
      </c>
      <c r="C2001" s="50">
        <v>2025</v>
      </c>
      <c r="D2001" s="50" t="s">
        <v>4391</v>
      </c>
      <c r="E2001" s="50">
        <v>77</v>
      </c>
      <c r="F2001" s="539">
        <v>64.599999999999994</v>
      </c>
    </row>
    <row r="2002" spans="1:6">
      <c r="A2002" s="536" t="str">
        <f t="shared" si="64"/>
        <v>ARP081/2024</v>
      </c>
      <c r="B2002" s="537" t="str">
        <f t="shared" si="65"/>
        <v>081/2024</v>
      </c>
      <c r="C2002" s="50">
        <v>2025</v>
      </c>
      <c r="D2002" s="50" t="s">
        <v>4391</v>
      </c>
      <c r="E2002" s="50">
        <v>81</v>
      </c>
      <c r="F2002" s="539">
        <v>85013.1</v>
      </c>
    </row>
    <row r="2003" spans="1:6">
      <c r="A2003" s="536" t="str">
        <f t="shared" si="64"/>
        <v>ARP081/2024</v>
      </c>
      <c r="B2003" s="537" t="str">
        <f t="shared" si="65"/>
        <v>081/2024</v>
      </c>
      <c r="C2003" s="50">
        <v>2025</v>
      </c>
      <c r="D2003" s="50" t="s">
        <v>4391</v>
      </c>
      <c r="E2003" s="50">
        <v>81</v>
      </c>
      <c r="F2003" s="539">
        <v>184448.14</v>
      </c>
    </row>
    <row r="2004" spans="1:6">
      <c r="A2004" s="536" t="str">
        <f t="shared" si="64"/>
        <v>ARP081/2024</v>
      </c>
      <c r="B2004" s="537" t="str">
        <f t="shared" si="65"/>
        <v>081/2024</v>
      </c>
      <c r="C2004" s="50">
        <v>2025</v>
      </c>
      <c r="D2004" s="50" t="s">
        <v>4391</v>
      </c>
      <c r="E2004" s="50">
        <v>81</v>
      </c>
      <c r="F2004" s="539">
        <v>154225.62</v>
      </c>
    </row>
    <row r="2005" spans="1:6">
      <c r="A2005" s="536" t="str">
        <f t="shared" ref="A2005:A2068" si="66">_xlfn.CONCAT("ARP",B2005)</f>
        <v>ARP081/2024</v>
      </c>
      <c r="B2005" s="537" t="str">
        <f t="shared" ref="B2005:B2068" si="67">_xlfn.CONCAT(TEXT(E2005,"000"),"/",D2005)</f>
        <v>081/2024</v>
      </c>
      <c r="C2005" s="50">
        <v>2025</v>
      </c>
      <c r="D2005" s="50" t="s">
        <v>4391</v>
      </c>
      <c r="E2005" s="50">
        <v>81</v>
      </c>
      <c r="F2005" s="539">
        <v>146725.28</v>
      </c>
    </row>
    <row r="2006" spans="1:6">
      <c r="A2006" s="536" t="str">
        <f t="shared" si="66"/>
        <v>ARP045/2025</v>
      </c>
      <c r="B2006" s="537" t="str">
        <f t="shared" si="67"/>
        <v>045/2025</v>
      </c>
      <c r="C2006" s="50">
        <v>2025</v>
      </c>
      <c r="D2006" s="50" t="s">
        <v>4392</v>
      </c>
      <c r="E2006" s="50">
        <v>45</v>
      </c>
      <c r="F2006" s="539">
        <v>7800</v>
      </c>
    </row>
    <row r="2007" spans="1:6">
      <c r="A2007" s="536" t="str">
        <f t="shared" si="66"/>
        <v>ARP041/2025</v>
      </c>
      <c r="B2007" s="537" t="str">
        <f t="shared" si="67"/>
        <v>041/2025</v>
      </c>
      <c r="C2007" s="50">
        <v>2025</v>
      </c>
      <c r="D2007" s="50" t="s">
        <v>4392</v>
      </c>
      <c r="E2007" s="50">
        <v>41</v>
      </c>
      <c r="F2007" s="539">
        <v>1470</v>
      </c>
    </row>
    <row r="2008" spans="1:6">
      <c r="A2008" s="536" t="str">
        <f t="shared" si="66"/>
        <v>ARP041/2025</v>
      </c>
      <c r="B2008" s="537" t="str">
        <f t="shared" si="67"/>
        <v>041/2025</v>
      </c>
      <c r="C2008" s="50">
        <v>2025</v>
      </c>
      <c r="D2008" s="50" t="s">
        <v>4392</v>
      </c>
      <c r="E2008" s="50">
        <v>41</v>
      </c>
      <c r="F2008" s="539">
        <v>1990</v>
      </c>
    </row>
    <row r="2009" spans="1:6">
      <c r="A2009" s="536" t="str">
        <f t="shared" si="66"/>
        <v>ARP048/2025</v>
      </c>
      <c r="B2009" s="537" t="str">
        <f t="shared" si="67"/>
        <v>048/2025</v>
      </c>
      <c r="C2009" s="50">
        <v>2025</v>
      </c>
      <c r="D2009" s="50" t="s">
        <v>4392</v>
      </c>
      <c r="E2009" s="50">
        <v>48</v>
      </c>
      <c r="F2009" s="539">
        <v>6776</v>
      </c>
    </row>
    <row r="2010" spans="1:6">
      <c r="A2010" s="536" t="str">
        <f t="shared" si="66"/>
        <v>ARP067/2024</v>
      </c>
      <c r="B2010" s="537" t="str">
        <f t="shared" si="67"/>
        <v>067/2024</v>
      </c>
      <c r="C2010" s="50">
        <v>2025</v>
      </c>
      <c r="D2010" s="50" t="s">
        <v>4391</v>
      </c>
      <c r="E2010" s="50">
        <v>67</v>
      </c>
      <c r="F2010" s="539">
        <v>7110</v>
      </c>
    </row>
    <row r="2011" spans="1:6">
      <c r="A2011" s="536" t="str">
        <f t="shared" si="66"/>
        <v>ARP041/2025</v>
      </c>
      <c r="B2011" s="537" t="str">
        <f t="shared" si="67"/>
        <v>041/2025</v>
      </c>
      <c r="C2011" s="50">
        <v>2025</v>
      </c>
      <c r="D2011" s="50" t="s">
        <v>4392</v>
      </c>
      <c r="E2011" s="50">
        <v>41</v>
      </c>
      <c r="F2011" s="539">
        <v>1710</v>
      </c>
    </row>
    <row r="2012" spans="1:6">
      <c r="A2012" s="536" t="str">
        <f t="shared" si="66"/>
        <v>ARP051/2025</v>
      </c>
      <c r="B2012" s="537" t="str">
        <f t="shared" si="67"/>
        <v>051/2025</v>
      </c>
      <c r="C2012" s="50">
        <v>2025</v>
      </c>
      <c r="D2012" s="50" t="s">
        <v>4392</v>
      </c>
      <c r="E2012" s="50">
        <v>51</v>
      </c>
      <c r="F2012" s="539">
        <v>117417.54</v>
      </c>
    </row>
    <row r="2013" spans="1:6">
      <c r="A2013" s="536" t="str">
        <f t="shared" si="66"/>
        <v>ARP055/2025</v>
      </c>
      <c r="B2013" s="537" t="str">
        <f t="shared" si="67"/>
        <v>055/2025</v>
      </c>
      <c r="C2013" s="50">
        <v>2025</v>
      </c>
      <c r="D2013" s="50" t="s">
        <v>4392</v>
      </c>
      <c r="E2013" s="50">
        <v>55</v>
      </c>
      <c r="F2013" s="539">
        <v>18690</v>
      </c>
    </row>
    <row r="2014" spans="1:6">
      <c r="A2014" s="536" t="str">
        <f t="shared" si="66"/>
        <v>ARP032/2025</v>
      </c>
      <c r="B2014" s="537" t="str">
        <f t="shared" si="67"/>
        <v>032/2025</v>
      </c>
      <c r="C2014" s="50">
        <v>2025</v>
      </c>
      <c r="D2014" s="50" t="s">
        <v>4392</v>
      </c>
      <c r="E2014" s="50">
        <v>32</v>
      </c>
      <c r="F2014" s="539">
        <v>18350</v>
      </c>
    </row>
    <row r="2015" spans="1:6">
      <c r="A2015" s="536" t="str">
        <f t="shared" si="66"/>
        <v>ARP046/2025</v>
      </c>
      <c r="B2015" s="537" t="str">
        <f t="shared" si="67"/>
        <v>046/2025</v>
      </c>
      <c r="C2015" s="50">
        <v>2025</v>
      </c>
      <c r="D2015" s="50" t="s">
        <v>4392</v>
      </c>
      <c r="E2015" s="50">
        <v>46</v>
      </c>
      <c r="F2015" s="539">
        <v>4050</v>
      </c>
    </row>
    <row r="2016" spans="1:6">
      <c r="A2016" s="536" t="str">
        <f t="shared" si="66"/>
        <v>ARP049/2025</v>
      </c>
      <c r="B2016" s="537" t="str">
        <f t="shared" si="67"/>
        <v>049/2025</v>
      </c>
      <c r="C2016" s="50">
        <v>2025</v>
      </c>
      <c r="D2016" s="50" t="s">
        <v>4392</v>
      </c>
      <c r="E2016" s="50">
        <v>49</v>
      </c>
      <c r="F2016" s="539">
        <v>8620</v>
      </c>
    </row>
    <row r="2017" spans="1:6">
      <c r="A2017" s="536" t="str">
        <f t="shared" si="66"/>
        <v>ARP054/2025</v>
      </c>
      <c r="B2017" s="537" t="str">
        <f t="shared" si="67"/>
        <v>054/2025</v>
      </c>
      <c r="C2017" s="50">
        <v>2025</v>
      </c>
      <c r="D2017" s="50" t="s">
        <v>4392</v>
      </c>
      <c r="E2017" s="50">
        <v>54</v>
      </c>
      <c r="F2017" s="539">
        <v>27650.560000000001</v>
      </c>
    </row>
    <row r="2018" spans="1:6">
      <c r="A2018" s="536" t="str">
        <f t="shared" si="66"/>
        <v>ARP050/2025</v>
      </c>
      <c r="B2018" s="537" t="str">
        <f t="shared" si="67"/>
        <v>050/2025</v>
      </c>
      <c r="C2018" s="50">
        <v>2025</v>
      </c>
      <c r="D2018" s="50" t="s">
        <v>4392</v>
      </c>
      <c r="E2018" s="50">
        <v>50</v>
      </c>
      <c r="F2018" s="539">
        <v>10200</v>
      </c>
    </row>
    <row r="2019" spans="1:6">
      <c r="A2019" s="536" t="str">
        <f t="shared" si="66"/>
        <v>ARP052/2025</v>
      </c>
      <c r="B2019" s="537" t="str">
        <f t="shared" si="67"/>
        <v>052/2025</v>
      </c>
      <c r="C2019" s="50">
        <v>2025</v>
      </c>
      <c r="D2019" s="50" t="s">
        <v>4392</v>
      </c>
      <c r="E2019" s="50">
        <v>52</v>
      </c>
      <c r="F2019" s="539">
        <v>2827.8</v>
      </c>
    </row>
    <row r="2020" spans="1:6">
      <c r="A2020" s="536" t="str">
        <f t="shared" si="66"/>
        <v>ARP053/2025</v>
      </c>
      <c r="B2020" s="537" t="str">
        <f t="shared" si="67"/>
        <v>053/2025</v>
      </c>
      <c r="C2020" s="50">
        <v>2025</v>
      </c>
      <c r="D2020" s="50" t="s">
        <v>4392</v>
      </c>
      <c r="E2020" s="50">
        <v>53</v>
      </c>
      <c r="F2020" s="539">
        <v>2576</v>
      </c>
    </row>
    <row r="2021" spans="1:6">
      <c r="A2021" s="536" t="str">
        <f t="shared" si="66"/>
        <v>ARP082/2024</v>
      </c>
      <c r="B2021" s="537" t="str">
        <f t="shared" si="67"/>
        <v>082/2024</v>
      </c>
      <c r="C2021" s="50">
        <v>2025</v>
      </c>
      <c r="D2021" s="50" t="s">
        <v>4391</v>
      </c>
      <c r="E2021" s="50">
        <v>82</v>
      </c>
      <c r="F2021" s="539">
        <v>7768.98</v>
      </c>
    </row>
    <row r="2022" spans="1:6">
      <c r="A2022" s="536" t="str">
        <f t="shared" si="66"/>
        <v>ARP082/2024</v>
      </c>
      <c r="B2022" s="537" t="str">
        <f t="shared" si="67"/>
        <v>082/2024</v>
      </c>
      <c r="C2022" s="50">
        <v>2025</v>
      </c>
      <c r="D2022" s="50" t="s">
        <v>4391</v>
      </c>
      <c r="E2022" s="50">
        <v>82</v>
      </c>
      <c r="F2022" s="539">
        <v>2097.8000000000002</v>
      </c>
    </row>
    <row r="2023" spans="1:6">
      <c r="A2023" s="536" t="str">
        <f t="shared" si="66"/>
        <v>ARP071/2024</v>
      </c>
      <c r="B2023" s="537" t="str">
        <f t="shared" si="67"/>
        <v>071/2024</v>
      </c>
      <c r="C2023" s="50">
        <v>2025</v>
      </c>
      <c r="D2023" s="50" t="s">
        <v>4391</v>
      </c>
      <c r="E2023" s="50">
        <v>71</v>
      </c>
      <c r="F2023" s="539">
        <v>1474.8</v>
      </c>
    </row>
    <row r="2024" spans="1:6">
      <c r="A2024" s="536" t="str">
        <f t="shared" si="66"/>
        <v>ARP077/2024</v>
      </c>
      <c r="B2024" s="537" t="str">
        <f t="shared" si="67"/>
        <v>077/2024</v>
      </c>
      <c r="C2024" s="50">
        <v>2025</v>
      </c>
      <c r="D2024" s="50" t="s">
        <v>4391</v>
      </c>
      <c r="E2024" s="50">
        <v>77</v>
      </c>
      <c r="F2024" s="539">
        <v>2394</v>
      </c>
    </row>
    <row r="2025" spans="1:6">
      <c r="A2025" s="536" t="str">
        <f t="shared" si="66"/>
        <v>ARP071/2024</v>
      </c>
      <c r="B2025" s="537" t="str">
        <f t="shared" si="67"/>
        <v>071/2024</v>
      </c>
      <c r="C2025" s="50">
        <v>2025</v>
      </c>
      <c r="D2025" s="50" t="s">
        <v>4391</v>
      </c>
      <c r="E2025" s="50">
        <v>71</v>
      </c>
      <c r="F2025" s="539">
        <v>2410.4</v>
      </c>
    </row>
    <row r="2026" spans="1:6">
      <c r="A2026" s="536" t="str">
        <f t="shared" si="66"/>
        <v>ARP070/2024</v>
      </c>
      <c r="B2026" s="537" t="str">
        <f t="shared" si="67"/>
        <v>070/2024</v>
      </c>
      <c r="C2026" s="50">
        <v>2025</v>
      </c>
      <c r="D2026" s="50" t="s">
        <v>4391</v>
      </c>
      <c r="E2026" s="50">
        <v>70</v>
      </c>
      <c r="F2026" s="539">
        <v>200030</v>
      </c>
    </row>
    <row r="2027" spans="1:6">
      <c r="A2027" s="536" t="str">
        <f t="shared" si="66"/>
        <v>ARP031/2025</v>
      </c>
      <c r="B2027" s="537" t="str">
        <f t="shared" si="67"/>
        <v>031/2025</v>
      </c>
      <c r="C2027" s="50">
        <v>2025</v>
      </c>
      <c r="D2027" s="50" t="s">
        <v>4392</v>
      </c>
      <c r="E2027" s="50">
        <v>31</v>
      </c>
      <c r="F2027" s="539">
        <v>0</v>
      </c>
    </row>
    <row r="2028" spans="1:6">
      <c r="A2028" s="536" t="str">
        <f t="shared" si="66"/>
        <v>ARP035/2025</v>
      </c>
      <c r="B2028" s="537" t="str">
        <f t="shared" si="67"/>
        <v>035/2025</v>
      </c>
      <c r="C2028" s="50">
        <v>2025</v>
      </c>
      <c r="D2028" s="50" t="s">
        <v>4392</v>
      </c>
      <c r="E2028" s="50">
        <v>35</v>
      </c>
      <c r="F2028" s="539">
        <v>6967</v>
      </c>
    </row>
    <row r="2029" spans="1:6">
      <c r="A2029" s="536" t="str">
        <f t="shared" si="66"/>
        <v>ARP035/2025</v>
      </c>
      <c r="B2029" s="537" t="str">
        <f t="shared" si="67"/>
        <v>035/2025</v>
      </c>
      <c r="C2029" s="50">
        <v>2025</v>
      </c>
      <c r="D2029" s="50" t="s">
        <v>4392</v>
      </c>
      <c r="E2029" s="50">
        <v>35</v>
      </c>
      <c r="F2029" s="539">
        <v>11974.87</v>
      </c>
    </row>
    <row r="2030" spans="1:6">
      <c r="A2030" s="536" t="str">
        <f t="shared" si="66"/>
        <v>ARP067/2024</v>
      </c>
      <c r="B2030" s="537" t="str">
        <f t="shared" si="67"/>
        <v>067/2024</v>
      </c>
      <c r="C2030" s="50">
        <v>2025</v>
      </c>
      <c r="D2030" s="50" t="s">
        <v>4391</v>
      </c>
      <c r="E2030" s="50">
        <v>67</v>
      </c>
      <c r="F2030" s="539">
        <v>1100</v>
      </c>
    </row>
    <row r="2031" spans="1:6">
      <c r="A2031" s="536" t="str">
        <f t="shared" si="66"/>
        <v>ARP067/2024</v>
      </c>
      <c r="B2031" s="537" t="str">
        <f t="shared" si="67"/>
        <v>067/2024</v>
      </c>
      <c r="C2031" s="50">
        <v>2025</v>
      </c>
      <c r="D2031" s="50" t="s">
        <v>4391</v>
      </c>
      <c r="E2031" s="50">
        <v>67</v>
      </c>
      <c r="F2031" s="539">
        <v>1100</v>
      </c>
    </row>
    <row r="2032" spans="1:6">
      <c r="A2032" s="536" t="str">
        <f t="shared" si="66"/>
        <v>ARP082/2024</v>
      </c>
      <c r="B2032" s="537" t="str">
        <f t="shared" si="67"/>
        <v>082/2024</v>
      </c>
      <c r="C2032" s="50">
        <v>2025</v>
      </c>
      <c r="D2032" s="50" t="s">
        <v>4391</v>
      </c>
      <c r="E2032" s="50">
        <v>82</v>
      </c>
      <c r="F2032" s="539">
        <v>9856.5</v>
      </c>
    </row>
    <row r="2033" spans="1:6">
      <c r="A2033" s="536" t="str">
        <f t="shared" si="66"/>
        <v>ARP082/2024</v>
      </c>
      <c r="B2033" s="537" t="str">
        <f t="shared" si="67"/>
        <v>082/2024</v>
      </c>
      <c r="C2033" s="50">
        <v>2025</v>
      </c>
      <c r="D2033" s="50" t="s">
        <v>4391</v>
      </c>
      <c r="E2033" s="50">
        <v>82</v>
      </c>
      <c r="F2033" s="539">
        <v>599.6</v>
      </c>
    </row>
    <row r="2034" spans="1:6">
      <c r="A2034" s="536" t="str">
        <f t="shared" si="66"/>
        <v>ARP082/2024</v>
      </c>
      <c r="B2034" s="537" t="str">
        <f t="shared" si="67"/>
        <v>082/2024</v>
      </c>
      <c r="C2034" s="50">
        <v>2025</v>
      </c>
      <c r="D2034" s="50" t="s">
        <v>4391</v>
      </c>
      <c r="E2034" s="50">
        <v>82</v>
      </c>
      <c r="F2034" s="539">
        <v>1709.1</v>
      </c>
    </row>
    <row r="2035" spans="1:6">
      <c r="A2035" s="536" t="str">
        <f t="shared" si="66"/>
        <v>ARP082/2024</v>
      </c>
      <c r="B2035" s="537" t="str">
        <f t="shared" si="67"/>
        <v>082/2024</v>
      </c>
      <c r="C2035" s="50">
        <v>2025</v>
      </c>
      <c r="D2035" s="50" t="s">
        <v>4391</v>
      </c>
      <c r="E2035" s="50">
        <v>82</v>
      </c>
      <c r="F2035" s="539">
        <v>446</v>
      </c>
    </row>
    <row r="2036" spans="1:6">
      <c r="A2036" s="536" t="str">
        <f t="shared" si="66"/>
        <v>ARP082/2024</v>
      </c>
      <c r="B2036" s="537" t="str">
        <f t="shared" si="67"/>
        <v>082/2024</v>
      </c>
      <c r="C2036" s="50">
        <v>2025</v>
      </c>
      <c r="D2036" s="50" t="s">
        <v>4391</v>
      </c>
      <c r="E2036" s="50">
        <v>82</v>
      </c>
      <c r="F2036" s="539">
        <v>55.5</v>
      </c>
    </row>
    <row r="2037" spans="1:6">
      <c r="A2037" s="536" t="str">
        <f t="shared" si="66"/>
        <v>ARP082/2024</v>
      </c>
      <c r="B2037" s="537" t="str">
        <f t="shared" si="67"/>
        <v>082/2024</v>
      </c>
      <c r="C2037" s="50">
        <v>2025</v>
      </c>
      <c r="D2037" s="50" t="s">
        <v>4391</v>
      </c>
      <c r="E2037" s="50">
        <v>82</v>
      </c>
      <c r="F2037" s="539">
        <v>78.8</v>
      </c>
    </row>
    <row r="2038" spans="1:6">
      <c r="A2038" s="536" t="str">
        <f t="shared" si="66"/>
        <v>ARP082/2024</v>
      </c>
      <c r="B2038" s="537" t="str">
        <f t="shared" si="67"/>
        <v>082/2024</v>
      </c>
      <c r="C2038" s="50">
        <v>2025</v>
      </c>
      <c r="D2038" s="50" t="s">
        <v>4391</v>
      </c>
      <c r="E2038" s="50">
        <v>82</v>
      </c>
      <c r="F2038" s="539">
        <v>1679.8</v>
      </c>
    </row>
    <row r="2039" spans="1:6">
      <c r="A2039" s="536" t="str">
        <f t="shared" si="66"/>
        <v>ARP067/2024</v>
      </c>
      <c r="B2039" s="537" t="str">
        <f t="shared" si="67"/>
        <v>067/2024</v>
      </c>
      <c r="C2039" s="50">
        <v>2025</v>
      </c>
      <c r="D2039" s="50" t="s">
        <v>4391</v>
      </c>
      <c r="E2039" s="50">
        <v>67</v>
      </c>
      <c r="F2039" s="539">
        <v>13760</v>
      </c>
    </row>
    <row r="2040" spans="1:6">
      <c r="A2040" s="536" t="str">
        <f t="shared" si="66"/>
        <v>ARP082/2024</v>
      </c>
      <c r="B2040" s="537" t="str">
        <f t="shared" si="67"/>
        <v>082/2024</v>
      </c>
      <c r="C2040" s="50">
        <v>2025</v>
      </c>
      <c r="D2040" s="50" t="s">
        <v>4391</v>
      </c>
      <c r="E2040" s="50">
        <v>82</v>
      </c>
      <c r="F2040" s="539">
        <v>2013.8</v>
      </c>
    </row>
    <row r="2041" spans="1:6">
      <c r="A2041" s="536" t="str">
        <f t="shared" si="66"/>
        <v>ARP044/2025</v>
      </c>
      <c r="B2041" s="537" t="str">
        <f t="shared" si="67"/>
        <v>044/2025</v>
      </c>
      <c r="C2041" s="50">
        <v>2025</v>
      </c>
      <c r="D2041" s="50" t="s">
        <v>4392</v>
      </c>
      <c r="E2041" s="50">
        <v>44</v>
      </c>
      <c r="F2041" s="539">
        <v>14335.2</v>
      </c>
    </row>
    <row r="2042" spans="1:6">
      <c r="A2042" s="536" t="str">
        <f t="shared" si="66"/>
        <v>ARP044/2025</v>
      </c>
      <c r="B2042" s="537" t="str">
        <f t="shared" si="67"/>
        <v>044/2025</v>
      </c>
      <c r="C2042" s="50">
        <v>2025</v>
      </c>
      <c r="D2042" s="50" t="s">
        <v>4392</v>
      </c>
      <c r="E2042" s="50">
        <v>44</v>
      </c>
      <c r="F2042" s="539">
        <v>46245</v>
      </c>
    </row>
    <row r="2043" spans="1:6">
      <c r="A2043" s="536" t="str">
        <f t="shared" si="66"/>
        <v>ARP042/2025</v>
      </c>
      <c r="B2043" s="537" t="str">
        <f t="shared" si="67"/>
        <v>042/2025</v>
      </c>
      <c r="C2043" s="50">
        <v>2025</v>
      </c>
      <c r="D2043" s="50" t="s">
        <v>4392</v>
      </c>
      <c r="E2043" s="50">
        <v>42</v>
      </c>
      <c r="F2043" s="539">
        <v>1826880</v>
      </c>
    </row>
    <row r="2044" spans="1:6">
      <c r="A2044" s="536" t="str">
        <f t="shared" si="66"/>
        <v>ARP042/2025</v>
      </c>
      <c r="B2044" s="537" t="str">
        <f t="shared" si="67"/>
        <v>042/2025</v>
      </c>
      <c r="C2044" s="50">
        <v>2025</v>
      </c>
      <c r="D2044" s="50" t="s">
        <v>4392</v>
      </c>
      <c r="E2044" s="50">
        <v>42</v>
      </c>
      <c r="F2044" s="539">
        <v>34600</v>
      </c>
    </row>
    <row r="2045" spans="1:6">
      <c r="A2045" s="536" t="str">
        <f t="shared" si="66"/>
        <v>ARP042/2025</v>
      </c>
      <c r="B2045" s="537" t="str">
        <f t="shared" si="67"/>
        <v>042/2025</v>
      </c>
      <c r="C2045" s="50">
        <v>2025</v>
      </c>
      <c r="D2045" s="50" t="s">
        <v>4392</v>
      </c>
      <c r="E2045" s="50">
        <v>42</v>
      </c>
      <c r="F2045" s="539">
        <v>1259440</v>
      </c>
    </row>
    <row r="2046" spans="1:6">
      <c r="A2046" s="536" t="str">
        <f t="shared" si="66"/>
        <v>ARP042/2025</v>
      </c>
      <c r="B2046" s="537" t="str">
        <f t="shared" si="67"/>
        <v>042/2025</v>
      </c>
      <c r="C2046" s="50">
        <v>2025</v>
      </c>
      <c r="D2046" s="50" t="s">
        <v>4392</v>
      </c>
      <c r="E2046" s="50">
        <v>42</v>
      </c>
      <c r="F2046" s="539">
        <v>339080</v>
      </c>
    </row>
    <row r="2047" spans="1:6">
      <c r="A2047" s="536" t="str">
        <f t="shared" si="66"/>
        <v>ARP074/2024</v>
      </c>
      <c r="B2047" s="537" t="str">
        <f t="shared" si="67"/>
        <v>074/2024</v>
      </c>
      <c r="C2047" s="50">
        <v>2025</v>
      </c>
      <c r="D2047" s="50" t="s">
        <v>4391</v>
      </c>
      <c r="E2047" s="50">
        <v>74</v>
      </c>
      <c r="F2047" s="539">
        <v>59186.01</v>
      </c>
    </row>
    <row r="2048" spans="1:6">
      <c r="A2048" s="536" t="str">
        <f t="shared" si="66"/>
        <v>ARP038/2024</v>
      </c>
      <c r="B2048" s="537" t="str">
        <f t="shared" si="67"/>
        <v>038/2024</v>
      </c>
      <c r="C2048" s="50">
        <v>2025</v>
      </c>
      <c r="D2048" s="50" t="s">
        <v>4391</v>
      </c>
      <c r="E2048" s="50">
        <v>38</v>
      </c>
      <c r="F2048" s="539">
        <v>75805.240000000005</v>
      </c>
    </row>
    <row r="2049" spans="1:6">
      <c r="A2049" s="536" t="str">
        <f t="shared" si="66"/>
        <v>ARP038/2024</v>
      </c>
      <c r="B2049" s="537" t="str">
        <f t="shared" si="67"/>
        <v>038/2024</v>
      </c>
      <c r="C2049" s="50">
        <v>2025</v>
      </c>
      <c r="D2049" s="50" t="s">
        <v>4391</v>
      </c>
      <c r="E2049" s="50">
        <v>38</v>
      </c>
      <c r="F2049" s="539">
        <v>60973.78</v>
      </c>
    </row>
    <row r="2050" spans="1:6">
      <c r="A2050" s="536" t="str">
        <f t="shared" si="66"/>
        <v>ARP038/2024</v>
      </c>
      <c r="B2050" s="537" t="str">
        <f t="shared" si="67"/>
        <v>038/2024</v>
      </c>
      <c r="C2050" s="50">
        <v>2025</v>
      </c>
      <c r="D2050" s="50" t="s">
        <v>4391</v>
      </c>
      <c r="E2050" s="50">
        <v>38</v>
      </c>
      <c r="F2050" s="539">
        <v>3295.88</v>
      </c>
    </row>
    <row r="2051" spans="1:6">
      <c r="A2051" s="536" t="str">
        <f t="shared" si="66"/>
        <v>ARP082/2024</v>
      </c>
      <c r="B2051" s="537" t="str">
        <f t="shared" si="67"/>
        <v>082/2024</v>
      </c>
      <c r="C2051" s="50">
        <v>2025</v>
      </c>
      <c r="D2051" s="50" t="s">
        <v>4391</v>
      </c>
      <c r="E2051" s="50">
        <v>82</v>
      </c>
      <c r="F2051" s="539">
        <v>33782.400000000001</v>
      </c>
    </row>
    <row r="2052" spans="1:6">
      <c r="A2052" s="536" t="str">
        <f t="shared" si="66"/>
        <v>ARP082/2024</v>
      </c>
      <c r="B2052" s="537" t="str">
        <f t="shared" si="67"/>
        <v>082/2024</v>
      </c>
      <c r="C2052" s="50">
        <v>2025</v>
      </c>
      <c r="D2052" s="50" t="s">
        <v>4391</v>
      </c>
      <c r="E2052" s="50">
        <v>82</v>
      </c>
      <c r="F2052" s="539">
        <v>775</v>
      </c>
    </row>
    <row r="2053" spans="1:6">
      <c r="A2053" s="536" t="str">
        <f t="shared" si="66"/>
        <v>ARP072/2024</v>
      </c>
      <c r="B2053" s="537" t="str">
        <f t="shared" si="67"/>
        <v>072/2024</v>
      </c>
      <c r="C2053" s="50">
        <v>2025</v>
      </c>
      <c r="D2053" s="50" t="s">
        <v>4391</v>
      </c>
      <c r="E2053" s="50">
        <v>72</v>
      </c>
      <c r="F2053" s="539">
        <v>39406.9</v>
      </c>
    </row>
    <row r="2054" spans="1:6">
      <c r="A2054" s="536" t="str">
        <f t="shared" si="66"/>
        <v>ARP071/2024</v>
      </c>
      <c r="B2054" s="537" t="str">
        <f t="shared" si="67"/>
        <v>071/2024</v>
      </c>
      <c r="C2054" s="50">
        <v>2025</v>
      </c>
      <c r="D2054" s="50" t="s">
        <v>4391</v>
      </c>
      <c r="E2054" s="50">
        <v>71</v>
      </c>
      <c r="F2054" s="539">
        <v>602.6</v>
      </c>
    </row>
    <row r="2055" spans="1:6">
      <c r="A2055" s="536" t="str">
        <f t="shared" si="66"/>
        <v>ARP058/2025</v>
      </c>
      <c r="B2055" s="537" t="str">
        <f t="shared" si="67"/>
        <v>058/2025</v>
      </c>
      <c r="C2055" s="50">
        <v>2025</v>
      </c>
      <c r="D2055" s="50" t="s">
        <v>4392</v>
      </c>
      <c r="E2055" s="50">
        <v>58</v>
      </c>
      <c r="F2055" s="539">
        <v>0</v>
      </c>
    </row>
    <row r="2056" spans="1:6">
      <c r="A2056" s="536" t="str">
        <f t="shared" si="66"/>
        <v>ARP082/2024</v>
      </c>
      <c r="B2056" s="537" t="str">
        <f t="shared" si="67"/>
        <v>082/2024</v>
      </c>
      <c r="C2056" s="50">
        <v>2025</v>
      </c>
      <c r="D2056" s="50" t="s">
        <v>4391</v>
      </c>
      <c r="E2056" s="50">
        <v>82</v>
      </c>
      <c r="F2056" s="539">
        <v>5039.3999999999996</v>
      </c>
    </row>
    <row r="2057" spans="1:6">
      <c r="A2057" s="536" t="str">
        <f t="shared" si="66"/>
        <v>ARP082/2024</v>
      </c>
      <c r="B2057" s="537" t="str">
        <f t="shared" si="67"/>
        <v>082/2024</v>
      </c>
      <c r="C2057" s="50">
        <v>2025</v>
      </c>
      <c r="D2057" s="50" t="s">
        <v>4391</v>
      </c>
      <c r="E2057" s="50">
        <v>82</v>
      </c>
      <c r="F2057" s="539">
        <v>1679.8</v>
      </c>
    </row>
    <row r="2058" spans="1:6">
      <c r="A2058" s="536" t="str">
        <f t="shared" si="66"/>
        <v>ARP082/2024</v>
      </c>
      <c r="B2058" s="537" t="str">
        <f t="shared" si="67"/>
        <v>082/2024</v>
      </c>
      <c r="C2058" s="50">
        <v>2025</v>
      </c>
      <c r="D2058" s="50" t="s">
        <v>4391</v>
      </c>
      <c r="E2058" s="50">
        <v>82</v>
      </c>
      <c r="F2058" s="539">
        <v>239.5</v>
      </c>
    </row>
    <row r="2059" spans="1:6">
      <c r="A2059" s="536" t="str">
        <f t="shared" si="66"/>
        <v>ARP077/2024</v>
      </c>
      <c r="B2059" s="537" t="str">
        <f t="shared" si="67"/>
        <v>077/2024</v>
      </c>
      <c r="C2059" s="50">
        <v>2025</v>
      </c>
      <c r="D2059" s="50" t="s">
        <v>4391</v>
      </c>
      <c r="E2059" s="50">
        <v>77</v>
      </c>
      <c r="F2059" s="539">
        <v>24022.68</v>
      </c>
    </row>
    <row r="2060" spans="1:6">
      <c r="A2060" s="536" t="str">
        <f t="shared" si="66"/>
        <v>ARP077/2024</v>
      </c>
      <c r="B2060" s="537" t="str">
        <f t="shared" si="67"/>
        <v>077/2024</v>
      </c>
      <c r="C2060" s="50">
        <v>2025</v>
      </c>
      <c r="D2060" s="50" t="s">
        <v>4391</v>
      </c>
      <c r="E2060" s="50">
        <v>77</v>
      </c>
      <c r="F2060" s="539">
        <v>2592.5500000000002</v>
      </c>
    </row>
    <row r="2061" spans="1:6">
      <c r="A2061" s="536" t="str">
        <f t="shared" si="66"/>
        <v>ARP077/2024</v>
      </c>
      <c r="B2061" s="537" t="str">
        <f t="shared" si="67"/>
        <v>077/2024</v>
      </c>
      <c r="C2061" s="50">
        <v>2025</v>
      </c>
      <c r="D2061" s="50" t="s">
        <v>4391</v>
      </c>
      <c r="E2061" s="50">
        <v>77</v>
      </c>
      <c r="F2061" s="539">
        <v>306.77</v>
      </c>
    </row>
    <row r="2062" spans="1:6">
      <c r="A2062" s="536" t="str">
        <f t="shared" si="66"/>
        <v>ARP028/2025</v>
      </c>
      <c r="B2062" s="537" t="str">
        <f t="shared" si="67"/>
        <v>028/2025</v>
      </c>
      <c r="C2062" s="50">
        <v>2025</v>
      </c>
      <c r="D2062" s="50" t="s">
        <v>4392</v>
      </c>
      <c r="E2062" s="50">
        <v>28</v>
      </c>
      <c r="F2062" s="539">
        <v>29175</v>
      </c>
    </row>
    <row r="2063" spans="1:6">
      <c r="A2063" s="536" t="str">
        <f t="shared" si="66"/>
        <v>ARP048/2025</v>
      </c>
      <c r="B2063" s="537" t="str">
        <f t="shared" si="67"/>
        <v>048/2025</v>
      </c>
      <c r="C2063" s="50">
        <v>2025</v>
      </c>
      <c r="D2063" s="50" t="s">
        <v>4392</v>
      </c>
      <c r="E2063" s="50">
        <v>48</v>
      </c>
      <c r="F2063" s="539">
        <v>5596</v>
      </c>
    </row>
    <row r="2064" spans="1:6">
      <c r="A2064" s="536" t="str">
        <f t="shared" si="66"/>
        <v>ARP033/2025</v>
      </c>
      <c r="B2064" s="537" t="str">
        <f t="shared" si="67"/>
        <v>033/2025</v>
      </c>
      <c r="C2064" s="50">
        <v>2025</v>
      </c>
      <c r="D2064" s="50" t="s">
        <v>4392</v>
      </c>
      <c r="E2064" s="50">
        <v>33</v>
      </c>
      <c r="F2064" s="539">
        <v>33807.699999999997</v>
      </c>
    </row>
    <row r="2065" spans="1:6">
      <c r="A2065" s="536" t="str">
        <f t="shared" si="66"/>
        <v>ARP050/2025</v>
      </c>
      <c r="B2065" s="537" t="str">
        <f t="shared" si="67"/>
        <v>050/2025</v>
      </c>
      <c r="C2065" s="50">
        <v>2025</v>
      </c>
      <c r="D2065" s="50" t="s">
        <v>4392</v>
      </c>
      <c r="E2065" s="50">
        <v>50</v>
      </c>
      <c r="F2065" s="539">
        <v>10200</v>
      </c>
    </row>
    <row r="2066" spans="1:6">
      <c r="A2066" s="536" t="str">
        <f t="shared" si="66"/>
        <v>ARP054/2025</v>
      </c>
      <c r="B2066" s="537" t="str">
        <f t="shared" si="67"/>
        <v>054/2025</v>
      </c>
      <c r="C2066" s="50">
        <v>2025</v>
      </c>
      <c r="D2066" s="50" t="s">
        <v>4392</v>
      </c>
      <c r="E2066" s="50">
        <v>54</v>
      </c>
      <c r="F2066" s="539">
        <v>19750.400000000001</v>
      </c>
    </row>
    <row r="2067" spans="1:6">
      <c r="A2067" s="536" t="str">
        <f t="shared" si="66"/>
        <v>ARP024/2025</v>
      </c>
      <c r="B2067" s="537" t="str">
        <f t="shared" si="67"/>
        <v>024/2025</v>
      </c>
      <c r="C2067" s="50">
        <v>2025</v>
      </c>
      <c r="D2067" s="50" t="s">
        <v>4392</v>
      </c>
      <c r="E2067" s="50">
        <v>24</v>
      </c>
      <c r="F2067" s="539">
        <v>74213.88</v>
      </c>
    </row>
    <row r="2068" spans="1:6">
      <c r="A2068" s="536" t="str">
        <f t="shared" si="66"/>
        <v>ARP052/2025</v>
      </c>
      <c r="B2068" s="537" t="str">
        <f t="shared" si="67"/>
        <v>052/2025</v>
      </c>
      <c r="C2068" s="50">
        <v>2025</v>
      </c>
      <c r="D2068" s="50" t="s">
        <v>4392</v>
      </c>
      <c r="E2068" s="50">
        <v>52</v>
      </c>
      <c r="F2068" s="539">
        <v>2827.8</v>
      </c>
    </row>
    <row r="2069" spans="1:6">
      <c r="A2069" s="536" t="str">
        <f t="shared" ref="A2069:A2106" si="68">_xlfn.CONCAT("ARP",B2069)</f>
        <v>ARP036/2025</v>
      </c>
      <c r="B2069" s="537" t="str">
        <f t="shared" ref="B2069:B2106" si="69">_xlfn.CONCAT(TEXT(E2069,"000"),"/",D2069)</f>
        <v>036/2025</v>
      </c>
      <c r="C2069" s="50">
        <v>2025</v>
      </c>
      <c r="D2069" s="50" t="s">
        <v>4392</v>
      </c>
      <c r="E2069" s="50">
        <v>36</v>
      </c>
      <c r="F2069" s="539">
        <v>62706</v>
      </c>
    </row>
    <row r="2070" spans="1:6">
      <c r="A2070" s="536" t="str">
        <f t="shared" si="68"/>
        <v>ARP036/2025</v>
      </c>
      <c r="B2070" s="537" t="str">
        <f t="shared" si="69"/>
        <v>036/2025</v>
      </c>
      <c r="C2070" s="50">
        <v>2025</v>
      </c>
      <c r="D2070" s="50" t="s">
        <v>4392</v>
      </c>
      <c r="E2070" s="50">
        <v>36</v>
      </c>
      <c r="F2070" s="539">
        <v>465816</v>
      </c>
    </row>
    <row r="2071" spans="1:6">
      <c r="A2071" s="536" t="str">
        <f t="shared" si="68"/>
        <v>ARP036/2025</v>
      </c>
      <c r="B2071" s="537" t="str">
        <f t="shared" si="69"/>
        <v>036/2025</v>
      </c>
      <c r="C2071" s="50">
        <v>2025</v>
      </c>
      <c r="D2071" s="50" t="s">
        <v>4392</v>
      </c>
      <c r="E2071" s="50">
        <v>36</v>
      </c>
      <c r="F2071" s="539">
        <v>188118</v>
      </c>
    </row>
    <row r="2072" spans="1:6">
      <c r="A2072" s="536" t="str">
        <f t="shared" si="68"/>
        <v>ARP038/2025</v>
      </c>
      <c r="B2072" s="537" t="str">
        <f t="shared" si="69"/>
        <v>038/2025</v>
      </c>
      <c r="C2072" s="50">
        <v>2025</v>
      </c>
      <c r="D2072" s="50" t="s">
        <v>4392</v>
      </c>
      <c r="E2072" s="50">
        <v>38</v>
      </c>
      <c r="F2072" s="539">
        <v>680</v>
      </c>
    </row>
    <row r="2073" spans="1:6">
      <c r="A2073" s="536" t="str">
        <f t="shared" si="68"/>
        <v>ARP038/2025</v>
      </c>
      <c r="B2073" s="537" t="str">
        <f t="shared" si="69"/>
        <v>038/2025</v>
      </c>
      <c r="C2073" s="50">
        <v>2025</v>
      </c>
      <c r="D2073" s="50" t="s">
        <v>4392</v>
      </c>
      <c r="E2073" s="50">
        <v>38</v>
      </c>
      <c r="F2073" s="539">
        <v>46920</v>
      </c>
    </row>
    <row r="2074" spans="1:6">
      <c r="A2074" s="536" t="str">
        <f t="shared" si="68"/>
        <v>ARP039/2025</v>
      </c>
      <c r="B2074" s="537" t="str">
        <f t="shared" si="69"/>
        <v>039/2025</v>
      </c>
      <c r="C2074" s="50">
        <v>2025</v>
      </c>
      <c r="D2074" s="50" t="s">
        <v>4392</v>
      </c>
      <c r="E2074" s="50">
        <v>39</v>
      </c>
      <c r="F2074" s="539">
        <v>153600</v>
      </c>
    </row>
    <row r="2075" spans="1:6">
      <c r="A2075" s="536" t="str">
        <f t="shared" si="68"/>
        <v>ARP039/2025</v>
      </c>
      <c r="B2075" s="537" t="str">
        <f t="shared" si="69"/>
        <v>039/2025</v>
      </c>
      <c r="C2075" s="50">
        <v>2025</v>
      </c>
      <c r="D2075" s="50" t="s">
        <v>4392</v>
      </c>
      <c r="E2075" s="50">
        <v>39</v>
      </c>
      <c r="F2075" s="539">
        <v>1164800</v>
      </c>
    </row>
    <row r="2076" spans="1:6">
      <c r="A2076" s="536" t="str">
        <f t="shared" si="68"/>
        <v>ARP039/2025</v>
      </c>
      <c r="B2076" s="537" t="str">
        <f t="shared" si="69"/>
        <v>039/2025</v>
      </c>
      <c r="C2076" s="50">
        <v>2025</v>
      </c>
      <c r="D2076" s="50" t="s">
        <v>4392</v>
      </c>
      <c r="E2076" s="50">
        <v>39</v>
      </c>
      <c r="F2076" s="539">
        <v>473600</v>
      </c>
    </row>
    <row r="2077" spans="1:6">
      <c r="A2077" s="536" t="str">
        <f t="shared" si="68"/>
        <v>ARP037/2025</v>
      </c>
      <c r="B2077" s="537" t="str">
        <f t="shared" si="69"/>
        <v>037/2025</v>
      </c>
      <c r="C2077" s="50">
        <v>2025</v>
      </c>
      <c r="D2077" s="50" t="s">
        <v>4392</v>
      </c>
      <c r="E2077" s="50">
        <v>37</v>
      </c>
      <c r="F2077" s="539">
        <v>177600</v>
      </c>
    </row>
    <row r="2078" spans="1:6">
      <c r="A2078" s="536" t="str">
        <f t="shared" si="68"/>
        <v>ARP037/2025</v>
      </c>
      <c r="B2078" s="537" t="str">
        <f t="shared" si="69"/>
        <v>037/2025</v>
      </c>
      <c r="C2078" s="50">
        <v>2025</v>
      </c>
      <c r="D2078" s="50" t="s">
        <v>4392</v>
      </c>
      <c r="E2078" s="50">
        <v>37</v>
      </c>
      <c r="F2078" s="539">
        <v>23680</v>
      </c>
    </row>
    <row r="2079" spans="1:6">
      <c r="A2079" s="536" t="str">
        <f t="shared" si="68"/>
        <v>ARP039/2025</v>
      </c>
      <c r="B2079" s="537" t="str">
        <f t="shared" si="69"/>
        <v>039/2025</v>
      </c>
      <c r="C2079" s="50">
        <v>2025</v>
      </c>
      <c r="D2079" s="50" t="s">
        <v>4392</v>
      </c>
      <c r="E2079" s="50">
        <v>39</v>
      </c>
      <c r="F2079" s="539">
        <v>358400</v>
      </c>
    </row>
    <row r="2080" spans="1:6">
      <c r="A2080" s="536" t="str">
        <f t="shared" si="68"/>
        <v>ARP039/2025</v>
      </c>
      <c r="B2080" s="537" t="str">
        <f t="shared" si="69"/>
        <v>039/2025</v>
      </c>
      <c r="C2080" s="50">
        <v>2025</v>
      </c>
      <c r="D2080" s="50" t="s">
        <v>4392</v>
      </c>
      <c r="E2080" s="50">
        <v>39</v>
      </c>
      <c r="F2080" s="539">
        <v>704000</v>
      </c>
    </row>
    <row r="2081" spans="1:6">
      <c r="A2081" s="536" t="str">
        <f t="shared" si="68"/>
        <v>ARP037/2025</v>
      </c>
      <c r="B2081" s="537" t="str">
        <f t="shared" si="69"/>
        <v>037/2025</v>
      </c>
      <c r="C2081" s="50">
        <v>2025</v>
      </c>
      <c r="D2081" s="50" t="s">
        <v>4392</v>
      </c>
      <c r="E2081" s="50">
        <v>37</v>
      </c>
      <c r="F2081" s="539">
        <v>32999</v>
      </c>
    </row>
    <row r="2082" spans="1:6">
      <c r="A2082" s="536" t="str">
        <f t="shared" si="68"/>
        <v>ARP037/2025</v>
      </c>
      <c r="B2082" s="537" t="str">
        <f t="shared" si="69"/>
        <v>037/2025</v>
      </c>
      <c r="C2082" s="50">
        <v>2025</v>
      </c>
      <c r="D2082" s="50" t="s">
        <v>4392</v>
      </c>
      <c r="E2082" s="50">
        <v>37</v>
      </c>
      <c r="F2082" s="539">
        <v>105520</v>
      </c>
    </row>
    <row r="2083" spans="1:6">
      <c r="A2083" s="536" t="str">
        <f t="shared" si="68"/>
        <v>ARP037/2025</v>
      </c>
      <c r="B2083" s="537" t="str">
        <f t="shared" si="69"/>
        <v>037/2025</v>
      </c>
      <c r="C2083" s="50">
        <v>2025</v>
      </c>
      <c r="D2083" s="50" t="s">
        <v>4392</v>
      </c>
      <c r="E2083" s="50">
        <v>37</v>
      </c>
      <c r="F2083" s="539">
        <v>253851</v>
      </c>
    </row>
    <row r="2084" spans="1:6">
      <c r="A2084" s="536" t="str">
        <f t="shared" si="68"/>
        <v>ARP038/2025</v>
      </c>
      <c r="B2084" s="537" t="str">
        <f t="shared" si="69"/>
        <v>038/2025</v>
      </c>
      <c r="C2084" s="50">
        <v>2025</v>
      </c>
      <c r="D2084" s="50" t="s">
        <v>4392</v>
      </c>
      <c r="E2084" s="50">
        <v>38</v>
      </c>
      <c r="F2084" s="539">
        <v>18360</v>
      </c>
    </row>
    <row r="2085" spans="1:6">
      <c r="A2085" s="536" t="str">
        <f t="shared" si="68"/>
        <v>ARP038/2025</v>
      </c>
      <c r="B2085" s="537" t="str">
        <f t="shared" si="69"/>
        <v>038/2025</v>
      </c>
      <c r="C2085" s="50">
        <v>2025</v>
      </c>
      <c r="D2085" s="50" t="s">
        <v>4392</v>
      </c>
      <c r="E2085" s="50">
        <v>38</v>
      </c>
      <c r="F2085" s="539">
        <v>6120</v>
      </c>
    </row>
    <row r="2086" spans="1:6">
      <c r="A2086" s="536" t="str">
        <f t="shared" si="68"/>
        <v>ARP038/2025</v>
      </c>
      <c r="B2086" s="537" t="str">
        <f t="shared" si="69"/>
        <v>038/2025</v>
      </c>
      <c r="C2086" s="50">
        <v>2025</v>
      </c>
      <c r="D2086" s="50" t="s">
        <v>4392</v>
      </c>
      <c r="E2086" s="50">
        <v>38</v>
      </c>
      <c r="F2086" s="539">
        <v>44880</v>
      </c>
    </row>
    <row r="2087" spans="1:6">
      <c r="A2087" s="536" t="str">
        <f t="shared" si="68"/>
        <v>ARP074/2024</v>
      </c>
      <c r="B2087" s="537" t="str">
        <f t="shared" si="69"/>
        <v>074/2024</v>
      </c>
      <c r="C2087" s="50">
        <v>2025</v>
      </c>
      <c r="D2087" s="50" t="s">
        <v>4391</v>
      </c>
      <c r="E2087" s="50">
        <v>74</v>
      </c>
      <c r="F2087" s="539">
        <v>31094.09</v>
      </c>
    </row>
    <row r="2088" spans="1:6">
      <c r="A2088" s="536" t="str">
        <f t="shared" si="68"/>
        <v>ARP077/2024</v>
      </c>
      <c r="B2088" s="537" t="str">
        <f t="shared" si="69"/>
        <v>077/2024</v>
      </c>
      <c r="C2088" s="50">
        <v>2025</v>
      </c>
      <c r="D2088" s="50" t="s">
        <v>4391</v>
      </c>
      <c r="E2088" s="50">
        <v>77</v>
      </c>
      <c r="F2088" s="539">
        <v>9274.43</v>
      </c>
    </row>
    <row r="2089" spans="1:6">
      <c r="A2089" s="536" t="str">
        <f t="shared" si="68"/>
        <v>ARP077/2024</v>
      </c>
      <c r="B2089" s="537" t="str">
        <f t="shared" si="69"/>
        <v>077/2024</v>
      </c>
      <c r="C2089" s="50">
        <v>2025</v>
      </c>
      <c r="D2089" s="50" t="s">
        <v>4391</v>
      </c>
      <c r="E2089" s="50">
        <v>77</v>
      </c>
      <c r="F2089" s="539">
        <v>1818.59</v>
      </c>
    </row>
    <row r="2090" spans="1:6">
      <c r="A2090" s="536" t="str">
        <f t="shared" si="68"/>
        <v>ARP042/2025</v>
      </c>
      <c r="B2090" s="537" t="str">
        <f t="shared" si="69"/>
        <v>042/2025</v>
      </c>
      <c r="C2090" s="50">
        <v>2025</v>
      </c>
      <c r="D2090" s="50" t="s">
        <v>4392</v>
      </c>
      <c r="E2090" s="50">
        <v>42</v>
      </c>
      <c r="F2090" s="539">
        <v>1487800</v>
      </c>
    </row>
    <row r="2091" spans="1:6">
      <c r="A2091" s="536" t="str">
        <f t="shared" si="68"/>
        <v>ARP042/2025</v>
      </c>
      <c r="B2091" s="537" t="str">
        <f t="shared" si="69"/>
        <v>042/2025</v>
      </c>
      <c r="C2091" s="50">
        <v>2025</v>
      </c>
      <c r="D2091" s="50" t="s">
        <v>4392</v>
      </c>
      <c r="E2091" s="50">
        <v>42</v>
      </c>
      <c r="F2091" s="539">
        <v>193760</v>
      </c>
    </row>
    <row r="2092" spans="1:6">
      <c r="A2092" s="536" t="str">
        <f t="shared" si="68"/>
        <v>ARP042/2025</v>
      </c>
      <c r="B2092" s="537" t="str">
        <f t="shared" si="69"/>
        <v>042/2025</v>
      </c>
      <c r="C2092" s="50">
        <v>2025</v>
      </c>
      <c r="D2092" s="50" t="s">
        <v>4392</v>
      </c>
      <c r="E2092" s="50">
        <v>42</v>
      </c>
      <c r="F2092" s="539">
        <v>567440</v>
      </c>
    </row>
    <row r="2093" spans="1:6">
      <c r="A2093" s="536" t="str">
        <f t="shared" si="68"/>
        <v>ARP077/2024</v>
      </c>
      <c r="B2093" s="537" t="str">
        <f t="shared" si="69"/>
        <v>077/2024</v>
      </c>
      <c r="C2093" s="50">
        <v>2025</v>
      </c>
      <c r="D2093" s="50" t="s">
        <v>4391</v>
      </c>
      <c r="E2093" s="50">
        <v>77</v>
      </c>
      <c r="F2093" s="539">
        <v>83091.28</v>
      </c>
    </row>
    <row r="2094" spans="1:6">
      <c r="A2094" s="536" t="str">
        <f t="shared" si="68"/>
        <v>ARP060/2025</v>
      </c>
      <c r="B2094" s="537" t="str">
        <f t="shared" si="69"/>
        <v>060/2025</v>
      </c>
      <c r="C2094" s="50">
        <v>2025</v>
      </c>
      <c r="D2094" s="50" t="s">
        <v>4392</v>
      </c>
      <c r="E2094" s="50">
        <v>60</v>
      </c>
      <c r="F2094" s="539">
        <v>1307637.98</v>
      </c>
    </row>
    <row r="2095" spans="1:6">
      <c r="A2095" s="536" t="str">
        <f t="shared" si="68"/>
        <v>ARP060/2025</v>
      </c>
      <c r="B2095" s="537" t="str">
        <f t="shared" si="69"/>
        <v>060/2025</v>
      </c>
      <c r="C2095" s="50">
        <v>2025</v>
      </c>
      <c r="D2095" s="50" t="s">
        <v>4392</v>
      </c>
      <c r="E2095" s="50">
        <v>60</v>
      </c>
      <c r="F2095" s="539">
        <v>8602165.5199999996</v>
      </c>
    </row>
    <row r="2096" spans="1:6">
      <c r="A2096" s="536" t="str">
        <f t="shared" si="68"/>
        <v>ARP060/2025</v>
      </c>
      <c r="B2096" s="537" t="str">
        <f t="shared" si="69"/>
        <v>060/2025</v>
      </c>
      <c r="C2096" s="50">
        <v>2025</v>
      </c>
      <c r="D2096" s="50" t="s">
        <v>4392</v>
      </c>
      <c r="E2096" s="50">
        <v>60</v>
      </c>
      <c r="F2096" s="539">
        <v>4375582.0999999996</v>
      </c>
    </row>
    <row r="2097" spans="1:6">
      <c r="A2097" s="536" t="str">
        <f t="shared" si="68"/>
        <v>ARP077/2024</v>
      </c>
      <c r="B2097" s="537" t="str">
        <f t="shared" si="69"/>
        <v>077/2024</v>
      </c>
      <c r="C2097" s="50">
        <v>2025</v>
      </c>
      <c r="D2097" s="50" t="s">
        <v>4391</v>
      </c>
      <c r="E2097" s="50">
        <v>77</v>
      </c>
      <c r="F2097" s="539">
        <v>63159.54</v>
      </c>
    </row>
    <row r="2098" spans="1:6">
      <c r="A2098" s="536" t="str">
        <f t="shared" si="68"/>
        <v>ARP077/2024</v>
      </c>
      <c r="B2098" s="537" t="str">
        <f t="shared" si="69"/>
        <v>077/2024</v>
      </c>
      <c r="C2098" s="50">
        <v>2025</v>
      </c>
      <c r="D2098" s="50" t="s">
        <v>4391</v>
      </c>
      <c r="E2098" s="50">
        <v>77</v>
      </c>
      <c r="F2098" s="539">
        <v>10205.77</v>
      </c>
    </row>
    <row r="2099" spans="1:6">
      <c r="A2099" s="536" t="str">
        <f t="shared" si="68"/>
        <v>ARP077/2024</v>
      </c>
      <c r="B2099" s="537" t="str">
        <f t="shared" si="69"/>
        <v>077/2024</v>
      </c>
      <c r="C2099" s="50">
        <v>2025</v>
      </c>
      <c r="D2099" s="50" t="s">
        <v>4391</v>
      </c>
      <c r="E2099" s="50">
        <v>77</v>
      </c>
      <c r="F2099" s="539">
        <v>15407.92</v>
      </c>
    </row>
    <row r="2100" spans="1:6">
      <c r="A2100" s="536" t="str">
        <f t="shared" si="68"/>
        <v>ARP082/2024</v>
      </c>
      <c r="B2100" s="537" t="str">
        <f t="shared" si="69"/>
        <v>082/2024</v>
      </c>
      <c r="C2100" s="50">
        <v>2025</v>
      </c>
      <c r="D2100" s="50" t="s">
        <v>4391</v>
      </c>
      <c r="E2100" s="50">
        <v>82</v>
      </c>
      <c r="F2100" s="539">
        <v>559.29999999999995</v>
      </c>
    </row>
    <row r="2101" spans="1:6">
      <c r="A2101" s="536" t="str">
        <f t="shared" si="68"/>
        <v>ARP082/2024</v>
      </c>
      <c r="B2101" s="537" t="str">
        <f t="shared" si="69"/>
        <v>082/2024</v>
      </c>
      <c r="C2101" s="50">
        <v>2025</v>
      </c>
      <c r="D2101" s="50" t="s">
        <v>4391</v>
      </c>
      <c r="E2101" s="50">
        <v>82</v>
      </c>
      <c r="F2101" s="539">
        <v>726.26</v>
      </c>
    </row>
    <row r="2102" spans="1:6">
      <c r="A2102" s="536" t="str">
        <f t="shared" si="68"/>
        <v>ARP081/2024</v>
      </c>
      <c r="B2102" s="537" t="str">
        <f t="shared" si="69"/>
        <v>081/2024</v>
      </c>
      <c r="C2102" s="50">
        <v>2025</v>
      </c>
      <c r="D2102" s="50" t="s">
        <v>4391</v>
      </c>
      <c r="E2102" s="50">
        <v>81</v>
      </c>
      <c r="F2102" s="539">
        <v>7088.76</v>
      </c>
    </row>
    <row r="2103" spans="1:6">
      <c r="A2103" s="536" t="str">
        <f t="shared" si="68"/>
        <v>ARP081/2024</v>
      </c>
      <c r="B2103" s="537" t="str">
        <f t="shared" si="69"/>
        <v>081/2024</v>
      </c>
      <c r="C2103" s="50">
        <v>2025</v>
      </c>
      <c r="D2103" s="50" t="s">
        <v>4391</v>
      </c>
      <c r="E2103" s="50">
        <v>81</v>
      </c>
      <c r="F2103" s="539">
        <v>8911.3700000000008</v>
      </c>
    </row>
    <row r="2104" spans="1:6">
      <c r="A2104" s="536" t="str">
        <f t="shared" si="68"/>
        <v>ARP081/2024</v>
      </c>
      <c r="B2104" s="537" t="str">
        <f t="shared" si="69"/>
        <v>081/2024</v>
      </c>
      <c r="C2104" s="50">
        <v>2025</v>
      </c>
      <c r="D2104" s="50" t="s">
        <v>4391</v>
      </c>
      <c r="E2104" s="50">
        <v>81</v>
      </c>
      <c r="F2104" s="539">
        <v>0</v>
      </c>
    </row>
    <row r="2105" spans="1:6">
      <c r="A2105" s="536" t="str">
        <f t="shared" si="68"/>
        <v>ARP081/2024</v>
      </c>
      <c r="B2105" s="537" t="str">
        <f t="shared" si="69"/>
        <v>081/2024</v>
      </c>
      <c r="C2105" s="50">
        <v>2025</v>
      </c>
      <c r="D2105" s="50" t="s">
        <v>4391</v>
      </c>
      <c r="E2105" s="50">
        <v>81</v>
      </c>
      <c r="F2105" s="539">
        <v>7053.08</v>
      </c>
    </row>
    <row r="2106" spans="1:6">
      <c r="A2106" s="536" t="str">
        <f t="shared" si="68"/>
        <v>ARP081/2024</v>
      </c>
      <c r="B2106" s="537" t="str">
        <f t="shared" si="69"/>
        <v>081/2024</v>
      </c>
      <c r="C2106" s="50">
        <v>2025</v>
      </c>
      <c r="D2106" s="50" t="s">
        <v>4391</v>
      </c>
      <c r="E2106" s="50">
        <v>81</v>
      </c>
      <c r="F2106" s="539">
        <v>7451.21</v>
      </c>
    </row>
    <row r="2107" spans="1:6">
      <c r="A2107" s="536" t="str">
        <f>_xlfn.CONCAT("ARP",B2107)</f>
        <v>ARP040/2025</v>
      </c>
      <c r="B2107" s="537" t="str">
        <f>_xlfn.CONCAT(TEXT(E2107,"000"),"/",D2107)</f>
        <v>040/2025</v>
      </c>
      <c r="C2107" s="50" t="s">
        <v>4393</v>
      </c>
      <c r="D2107" s="50" t="s">
        <v>4392</v>
      </c>
      <c r="E2107" s="50">
        <v>40</v>
      </c>
      <c r="F2107" s="535">
        <v>0</v>
      </c>
    </row>
    <row r="2108" spans="1:6">
      <c r="A2108" s="536" t="str">
        <f t="shared" ref="A2108:A2118" si="70">_xlfn.CONCAT("ARP",B2108)</f>
        <v>ARP044/2025</v>
      </c>
      <c r="B2108" s="537" t="str">
        <f t="shared" ref="B2108:B2118" si="71">_xlfn.CONCAT(TEXT(E2108,"000"),"/",D2108)</f>
        <v>044/2025</v>
      </c>
      <c r="C2108" s="50" t="s">
        <v>4393</v>
      </c>
      <c r="D2108" s="50" t="s">
        <v>4392</v>
      </c>
      <c r="E2108" s="50">
        <v>44</v>
      </c>
      <c r="F2108" s="535">
        <v>0</v>
      </c>
    </row>
    <row r="2109" spans="1:6">
      <c r="A2109" s="536" t="str">
        <f t="shared" si="70"/>
        <v>ARP044/2025</v>
      </c>
      <c r="B2109" s="537" t="str">
        <f t="shared" si="71"/>
        <v>044/2025</v>
      </c>
      <c r="C2109" s="50" t="s">
        <v>4393</v>
      </c>
      <c r="D2109" s="50" t="s">
        <v>4392</v>
      </c>
      <c r="E2109" s="50">
        <v>44</v>
      </c>
      <c r="F2109" s="535">
        <v>0</v>
      </c>
    </row>
    <row r="2110" spans="1:6">
      <c r="A2110" s="536" t="str">
        <f t="shared" si="70"/>
        <v>ARP074/2024</v>
      </c>
      <c r="B2110" s="537" t="str">
        <f t="shared" si="71"/>
        <v>074/2024</v>
      </c>
      <c r="C2110" s="50" t="s">
        <v>4393</v>
      </c>
      <c r="D2110" s="50" t="s">
        <v>4391</v>
      </c>
      <c r="E2110" s="50">
        <v>74</v>
      </c>
      <c r="F2110" s="535">
        <v>103646.67</v>
      </c>
    </row>
    <row r="2111" spans="1:6">
      <c r="A2111" s="536" t="str">
        <f t="shared" si="70"/>
        <v>ARP071/2024</v>
      </c>
      <c r="B2111" s="537" t="str">
        <f t="shared" si="71"/>
        <v>071/2024</v>
      </c>
      <c r="C2111" s="50" t="s">
        <v>4393</v>
      </c>
      <c r="D2111" s="50" t="s">
        <v>4391</v>
      </c>
      <c r="E2111" s="50">
        <v>71</v>
      </c>
      <c r="F2111" s="535">
        <v>0</v>
      </c>
    </row>
    <row r="2112" spans="1:6">
      <c r="A2112" s="536" t="str">
        <f t="shared" si="70"/>
        <v>ARP071/2024</v>
      </c>
      <c r="B2112" s="537" t="str">
        <f t="shared" si="71"/>
        <v>071/2024</v>
      </c>
      <c r="C2112" s="50" t="s">
        <v>4393</v>
      </c>
      <c r="D2112" s="50" t="s">
        <v>4391</v>
      </c>
      <c r="E2112" s="50">
        <v>71</v>
      </c>
      <c r="F2112" s="535">
        <v>4424.3999999999996</v>
      </c>
    </row>
    <row r="2113" spans="1:6">
      <c r="A2113" s="536" t="str">
        <f t="shared" si="70"/>
        <v>ARP037/2024</v>
      </c>
      <c r="B2113" s="537" t="str">
        <f t="shared" si="71"/>
        <v>037/2024</v>
      </c>
      <c r="C2113" s="50" t="s">
        <v>4393</v>
      </c>
      <c r="D2113" s="50" t="s">
        <v>4391</v>
      </c>
      <c r="E2113" s="50">
        <v>37</v>
      </c>
      <c r="F2113" s="535">
        <v>0</v>
      </c>
    </row>
    <row r="2114" spans="1:6">
      <c r="A2114" s="536" t="str">
        <f t="shared" si="70"/>
        <v>ARP034/2024</v>
      </c>
      <c r="B2114" s="537" t="str">
        <f t="shared" si="71"/>
        <v>034/2024</v>
      </c>
      <c r="C2114" s="50" t="s">
        <v>4393</v>
      </c>
      <c r="D2114" s="50" t="s">
        <v>4391</v>
      </c>
      <c r="E2114" s="50">
        <v>34</v>
      </c>
      <c r="F2114" s="535">
        <v>0</v>
      </c>
    </row>
    <row r="2115" spans="1:6">
      <c r="A2115" s="536" t="str">
        <f t="shared" si="70"/>
        <v>ARP071/2024</v>
      </c>
      <c r="B2115" s="537" t="str">
        <f t="shared" si="71"/>
        <v>071/2024</v>
      </c>
      <c r="C2115" s="50" t="s">
        <v>4393</v>
      </c>
      <c r="D2115" s="50" t="s">
        <v>4391</v>
      </c>
      <c r="E2115" s="50">
        <v>71</v>
      </c>
      <c r="F2115" s="535">
        <v>0</v>
      </c>
    </row>
    <row r="2116" spans="1:6">
      <c r="A2116" s="536" t="str">
        <f t="shared" si="70"/>
        <v>ARP071/2024</v>
      </c>
      <c r="B2116" s="537" t="str">
        <f t="shared" si="71"/>
        <v>071/2024</v>
      </c>
      <c r="C2116" s="50" t="s">
        <v>4393</v>
      </c>
      <c r="D2116" s="50" t="s">
        <v>4391</v>
      </c>
      <c r="E2116" s="50">
        <v>71</v>
      </c>
      <c r="F2116" s="535">
        <v>0</v>
      </c>
    </row>
    <row r="2117" spans="1:6">
      <c r="A2117" s="536" t="str">
        <f t="shared" si="70"/>
        <v>ARP071/2024</v>
      </c>
      <c r="B2117" s="537" t="str">
        <f t="shared" si="71"/>
        <v>071/2024</v>
      </c>
      <c r="C2117" s="50" t="s">
        <v>4393</v>
      </c>
      <c r="D2117" s="50" t="s">
        <v>4391</v>
      </c>
      <c r="E2117" s="50">
        <v>71</v>
      </c>
      <c r="F2117" s="535">
        <v>0</v>
      </c>
    </row>
    <row r="2118" spans="1:6">
      <c r="A2118" s="536" t="str">
        <f t="shared" si="70"/>
        <v>ARP071/2024</v>
      </c>
      <c r="B2118" s="537" t="str">
        <f t="shared" si="71"/>
        <v>071/2024</v>
      </c>
      <c r="C2118" s="50" t="s">
        <v>4393</v>
      </c>
      <c r="D2118" s="50" t="s">
        <v>4391</v>
      </c>
      <c r="E2118" s="50">
        <v>71</v>
      </c>
      <c r="F2118" s="535">
        <v>0</v>
      </c>
    </row>
    <row r="2119" spans="1:6">
      <c r="A2119" s="536" t="str">
        <f t="shared" ref="A2119:A2124" si="72">_xlfn.CONCAT("ARP",B2119)</f>
        <v>ARP043/2025</v>
      </c>
      <c r="B2119" s="537" t="str">
        <f t="shared" ref="B2119:B2124" si="73">_xlfn.CONCAT(TEXT(E2119,"000"),"/",D2119)</f>
        <v>043/2025</v>
      </c>
      <c r="C2119" s="50" t="s">
        <v>4393</v>
      </c>
      <c r="D2119" s="50" t="s">
        <v>4392</v>
      </c>
      <c r="E2119" s="50">
        <v>43</v>
      </c>
      <c r="F2119" s="535">
        <v>29112.48</v>
      </c>
    </row>
    <row r="2120" spans="1:6">
      <c r="A2120" s="536" t="str">
        <f t="shared" si="72"/>
        <v>ARP043/2025</v>
      </c>
      <c r="B2120" s="537" t="str">
        <f t="shared" si="73"/>
        <v>043/2025</v>
      </c>
      <c r="C2120" s="50" t="s">
        <v>4393</v>
      </c>
      <c r="D2120" s="50" t="s">
        <v>4392</v>
      </c>
      <c r="E2120" s="50">
        <v>43</v>
      </c>
      <c r="F2120" s="535">
        <v>14444.7</v>
      </c>
    </row>
    <row r="2121" spans="1:6">
      <c r="A2121" s="561" t="str">
        <f t="shared" si="72"/>
        <v>ARP047/2025</v>
      </c>
      <c r="B2121" s="562" t="str">
        <f t="shared" si="73"/>
        <v>047/2025</v>
      </c>
      <c r="C2121" s="207">
        <v>2025</v>
      </c>
      <c r="D2121" s="207">
        <v>2025</v>
      </c>
      <c r="E2121" s="207">
        <v>47</v>
      </c>
      <c r="F2121" s="563">
        <v>0</v>
      </c>
    </row>
    <row r="2122" spans="1:6">
      <c r="A2122" s="561" t="str">
        <f t="shared" si="72"/>
        <v>ARP059/2025</v>
      </c>
      <c r="B2122" s="562" t="str">
        <f t="shared" si="73"/>
        <v>059/2025</v>
      </c>
      <c r="C2122" s="207">
        <v>2025</v>
      </c>
      <c r="D2122" s="207">
        <v>2025</v>
      </c>
      <c r="E2122" s="207">
        <v>59</v>
      </c>
      <c r="F2122" s="563">
        <v>0</v>
      </c>
    </row>
    <row r="2123" spans="1:6">
      <c r="A2123" s="561" t="str">
        <f t="shared" si="72"/>
        <v>ARP057/2025</v>
      </c>
      <c r="B2123" s="562" t="str">
        <f t="shared" si="73"/>
        <v>057/2025</v>
      </c>
      <c r="C2123" s="207">
        <v>2025</v>
      </c>
      <c r="D2123" s="207">
        <v>2025</v>
      </c>
      <c r="E2123" s="207">
        <v>57</v>
      </c>
      <c r="F2123" s="563">
        <v>0</v>
      </c>
    </row>
    <row r="2124" spans="1:6">
      <c r="A2124" s="561" t="str">
        <f t="shared" si="72"/>
        <v>ARP056/2025</v>
      </c>
      <c r="B2124" s="562" t="str">
        <f t="shared" si="73"/>
        <v>056/2025</v>
      </c>
      <c r="C2124" s="207">
        <v>2025</v>
      </c>
      <c r="D2124" s="207">
        <v>2025</v>
      </c>
      <c r="E2124" s="207">
        <v>56</v>
      </c>
      <c r="F2124" s="563">
        <v>0</v>
      </c>
    </row>
    <row r="2125" spans="1:6" s="26" customFormat="1">
      <c r="A2125" s="561" t="str">
        <f>_xlfn.CONCAT("ARP",B2125)</f>
        <v>ARP001/2026</v>
      </c>
      <c r="B2125" s="562" t="str">
        <f>_xlfn.CONCAT(TEXT(E2125,"000"),"/",D2125)</f>
        <v>001/2026</v>
      </c>
      <c r="C2125" s="207">
        <v>2026</v>
      </c>
      <c r="D2125" s="207">
        <v>2026</v>
      </c>
      <c r="E2125" s="207">
        <v>1</v>
      </c>
      <c r="F2125" s="563">
        <v>0</v>
      </c>
    </row>
    <row r="2126" spans="1:6" s="26" customFormat="1">
      <c r="A2126" s="561" t="str">
        <f>_xlfn.CONCAT("ARP",B2126)</f>
        <v>ARP002/2026</v>
      </c>
      <c r="B2126" s="562" t="str">
        <f>_xlfn.CONCAT(TEXT(E2126,"000"),"/",D2126)</f>
        <v>002/2026</v>
      </c>
      <c r="C2126" s="207">
        <v>2026</v>
      </c>
      <c r="D2126" s="207">
        <v>2026</v>
      </c>
      <c r="E2126" s="207">
        <v>2</v>
      </c>
      <c r="F2126" s="563">
        <v>0</v>
      </c>
    </row>
    <row r="2127" spans="1:6" s="26" customFormat="1">
      <c r="A2127" s="561" t="str">
        <f t="shared" ref="A2127:A2133" si="74">_xlfn.CONCAT("ARP",B2127)</f>
        <v>ARP003/2026</v>
      </c>
      <c r="B2127" s="562" t="str">
        <f t="shared" ref="B2127:B2133" si="75">_xlfn.CONCAT(TEXT(E2127,"000"),"/",D2127)</f>
        <v>003/2026</v>
      </c>
      <c r="C2127" s="207">
        <v>2026</v>
      </c>
      <c r="D2127" s="207">
        <v>2026</v>
      </c>
      <c r="E2127" s="207">
        <v>3</v>
      </c>
      <c r="F2127" s="563">
        <v>0</v>
      </c>
    </row>
    <row r="2128" spans="1:6" s="26" customFormat="1">
      <c r="A2128" s="561" t="str">
        <f t="shared" si="74"/>
        <v>ARP004/2026</v>
      </c>
      <c r="B2128" s="562" t="str">
        <f t="shared" si="75"/>
        <v>004/2026</v>
      </c>
      <c r="C2128" s="207">
        <v>2026</v>
      </c>
      <c r="D2128" s="207">
        <v>2026</v>
      </c>
      <c r="E2128" s="207">
        <v>4</v>
      </c>
      <c r="F2128" s="563">
        <v>0</v>
      </c>
    </row>
    <row r="2129" spans="1:6" s="26" customFormat="1">
      <c r="A2129" s="561" t="str">
        <f t="shared" si="74"/>
        <v>ARP005/2026</v>
      </c>
      <c r="B2129" s="562" t="str">
        <f t="shared" si="75"/>
        <v>005/2026</v>
      </c>
      <c r="C2129" s="207">
        <v>2026</v>
      </c>
      <c r="D2129" s="207">
        <v>2026</v>
      </c>
      <c r="E2129" s="207">
        <v>5</v>
      </c>
      <c r="F2129" s="563">
        <v>0</v>
      </c>
    </row>
    <row r="2130" spans="1:6" s="26" customFormat="1">
      <c r="A2130" s="561" t="str">
        <f t="shared" si="74"/>
        <v>ARP006/2026</v>
      </c>
      <c r="B2130" s="562" t="str">
        <f t="shared" si="75"/>
        <v>006/2026</v>
      </c>
      <c r="C2130" s="207">
        <v>2026</v>
      </c>
      <c r="D2130" s="207">
        <v>2026</v>
      </c>
      <c r="E2130" s="207">
        <v>6</v>
      </c>
      <c r="F2130" s="563">
        <v>0</v>
      </c>
    </row>
    <row r="2131" spans="1:6" s="26" customFormat="1">
      <c r="A2131" s="561" t="str">
        <f t="shared" si="74"/>
        <v>ARP007/2026</v>
      </c>
      <c r="B2131" s="562" t="str">
        <f t="shared" si="75"/>
        <v>007/2026</v>
      </c>
      <c r="C2131" s="207">
        <v>2026</v>
      </c>
      <c r="D2131" s="207">
        <v>2026</v>
      </c>
      <c r="E2131" s="207">
        <v>7</v>
      </c>
      <c r="F2131" s="563">
        <v>0</v>
      </c>
    </row>
    <row r="2132" spans="1:6" s="26" customFormat="1">
      <c r="A2132" s="561" t="str">
        <f t="shared" si="74"/>
        <v>ARP008/2026</v>
      </c>
      <c r="B2132" s="562" t="str">
        <f t="shared" si="75"/>
        <v>008/2026</v>
      </c>
      <c r="C2132" s="207">
        <v>2026</v>
      </c>
      <c r="D2132" s="207">
        <v>2026</v>
      </c>
      <c r="E2132" s="207">
        <v>8</v>
      </c>
      <c r="F2132" s="563">
        <v>0</v>
      </c>
    </row>
    <row r="2133" spans="1:6" s="26" customFormat="1">
      <c r="A2133" s="561" t="str">
        <f t="shared" si="74"/>
        <v>ARP009/2026</v>
      </c>
      <c r="B2133" s="562" t="str">
        <f t="shared" si="75"/>
        <v>009/2026</v>
      </c>
      <c r="C2133" s="207">
        <v>2026</v>
      </c>
      <c r="D2133" s="207">
        <v>2026</v>
      </c>
      <c r="E2133" s="207">
        <v>9</v>
      </c>
      <c r="F2133" s="563">
        <v>0</v>
      </c>
    </row>
    <row r="2134" spans="1:6" s="26" customFormat="1">
      <c r="A2134" s="561" t="str">
        <f>_xlfn.CONCAT("ARP",B2134)</f>
        <v>ARP010/2026</v>
      </c>
      <c r="B2134" s="562" t="str">
        <f>_xlfn.CONCAT(TEXT(E2134,"000"),"/",D2134)</f>
        <v>010/2026</v>
      </c>
      <c r="C2134" s="207">
        <v>2026</v>
      </c>
      <c r="D2134" s="207">
        <v>2026</v>
      </c>
      <c r="E2134" s="207">
        <v>10</v>
      </c>
      <c r="F2134" s="563">
        <v>0</v>
      </c>
    </row>
    <row r="2135" spans="1:6">
      <c r="A2135" s="561" t="str">
        <f>_xlfn.CONCAT("ARP",B2135)</f>
        <v>ARP011/2026</v>
      </c>
      <c r="B2135" s="562" t="str">
        <f>_xlfn.CONCAT(TEXT(E2135,"000"),"/",D2135)</f>
        <v>011/2026</v>
      </c>
      <c r="C2135" s="207">
        <v>2026</v>
      </c>
      <c r="D2135" s="207">
        <v>2026</v>
      </c>
      <c r="E2135" s="207">
        <v>11</v>
      </c>
      <c r="F2135" s="535">
        <v>0</v>
      </c>
    </row>
    <row r="2136" spans="1:6">
      <c r="A2136" s="561" t="str">
        <f>_xlfn.CONCAT("ARP",B2136)</f>
        <v>ARP012/2026</v>
      </c>
      <c r="B2136" s="562" t="str">
        <f>_xlfn.CONCAT(TEXT(E2136,"000"),"/",D2136)</f>
        <v>012/2026</v>
      </c>
      <c r="C2136" s="207">
        <v>2026</v>
      </c>
      <c r="D2136" s="207">
        <v>2026</v>
      </c>
      <c r="E2136" s="207">
        <v>12</v>
      </c>
      <c r="F2136" s="535">
        <v>0</v>
      </c>
    </row>
  </sheetData>
  <phoneticPr fontId="6" type="noConversion"/>
  <pageMargins left="0.511811024" right="0.511811024" top="0.78740157499999996" bottom="0.78740157499999996" header="0.31496062000000002" footer="0.31496062000000002"/>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88702-EE93-481C-B075-68C0941B94C6}">
  <sheetPr>
    <tabColor theme="4" tint="0.79998168889431442"/>
  </sheetPr>
  <dimension ref="A1:N155"/>
  <sheetViews>
    <sheetView topLeftCell="A144" workbookViewId="0">
      <selection activeCell="C156" sqref="C156"/>
    </sheetView>
  </sheetViews>
  <sheetFormatPr defaultRowHeight="15"/>
  <cols>
    <col min="1" max="1" width="18.42578125" style="519" customWidth="1"/>
    <col min="2" max="2" width="10.7109375" style="520" customWidth="1"/>
    <col min="4" max="4" width="10.140625" style="40" customWidth="1"/>
    <col min="5" max="5" width="8.140625" style="548" customWidth="1"/>
    <col min="6" max="6" width="10.5703125" style="548" customWidth="1"/>
    <col min="7" max="7" width="53.5703125" style="548" customWidth="1"/>
    <col min="8" max="8" width="29.28515625" style="548" customWidth="1"/>
    <col min="9" max="9" width="11.140625" style="548" customWidth="1"/>
    <col min="10" max="10" width="13" style="548" customWidth="1"/>
    <col min="11" max="11" width="22.7109375" style="548" customWidth="1"/>
    <col min="12" max="12" width="12.42578125" style="548" customWidth="1"/>
    <col min="13" max="13" width="22.5703125" style="555" customWidth="1"/>
    <col min="14" max="14" width="19.5703125" style="548" customWidth="1"/>
  </cols>
  <sheetData>
    <row r="1" spans="1:14" ht="15" customHeight="1">
      <c r="A1" s="519" t="s">
        <v>4384</v>
      </c>
      <c r="B1" s="520" t="s">
        <v>4394</v>
      </c>
      <c r="C1" t="s">
        <v>4395</v>
      </c>
      <c r="D1" s="40" t="s">
        <v>4396</v>
      </c>
      <c r="E1" s="557" t="s">
        <v>4397</v>
      </c>
      <c r="F1" s="557" t="s">
        <v>4398</v>
      </c>
      <c r="G1" s="557" t="s">
        <v>4399</v>
      </c>
      <c r="H1" s="557" t="s">
        <v>4400</v>
      </c>
      <c r="I1" s="557" t="s">
        <v>4401</v>
      </c>
      <c r="J1" s="558" t="s">
        <v>4402</v>
      </c>
      <c r="K1" s="557" t="s">
        <v>4403</v>
      </c>
      <c r="L1" s="557" t="s">
        <v>4404</v>
      </c>
      <c r="M1" s="559" t="s">
        <v>4405</v>
      </c>
      <c r="N1" s="557" t="s">
        <v>4406</v>
      </c>
    </row>
    <row r="2" spans="1:14" ht="51">
      <c r="A2" s="519" t="str">
        <f t="shared" ref="A2:A33" si="0">_xlfn.CONCAT("ARP",B2)</f>
        <v>ARP001/2024</v>
      </c>
      <c r="B2" s="521" t="str">
        <f t="shared" ref="B2:B33" si="1">_xlfn.CONCAT(TEXT(D2,"000"),"/",C2)</f>
        <v>001/2024</v>
      </c>
      <c r="C2" s="1" t="str">
        <f t="shared" ref="C2:C33" si="2">LEFT(E2,4)</f>
        <v>2024</v>
      </c>
      <c r="D2" s="553" t="str">
        <f t="shared" ref="D2:D34" si="3">TEXT(RIGHT(E2,LEN(E2)-5),"000")</f>
        <v>001</v>
      </c>
      <c r="E2" s="546" t="s">
        <v>4407</v>
      </c>
      <c r="F2" s="546" t="s">
        <v>4408</v>
      </c>
      <c r="G2" s="546" t="s">
        <v>4409</v>
      </c>
      <c r="H2" s="546" t="s">
        <v>4410</v>
      </c>
      <c r="I2" s="546" t="s">
        <v>4411</v>
      </c>
      <c r="J2" s="546" t="s">
        <v>4412</v>
      </c>
      <c r="K2" s="546" t="s">
        <v>4413</v>
      </c>
      <c r="L2" s="546" t="s">
        <v>4414</v>
      </c>
      <c r="M2" s="554">
        <v>2800</v>
      </c>
      <c r="N2" s="547">
        <v>2800</v>
      </c>
    </row>
    <row r="3" spans="1:14" ht="38.25">
      <c r="A3" s="519" t="str">
        <f t="shared" si="0"/>
        <v>ARP010/2024</v>
      </c>
      <c r="B3" s="521" t="str">
        <f t="shared" si="1"/>
        <v>010/2024</v>
      </c>
      <c r="C3" s="1" t="str">
        <f t="shared" si="2"/>
        <v>2024</v>
      </c>
      <c r="D3" s="553" t="str">
        <f t="shared" si="3"/>
        <v>010</v>
      </c>
      <c r="E3" s="546" t="s">
        <v>4415</v>
      </c>
      <c r="F3" s="546" t="s">
        <v>4416</v>
      </c>
      <c r="G3" s="546" t="s">
        <v>4417</v>
      </c>
      <c r="H3" s="546" t="s">
        <v>2493</v>
      </c>
      <c r="I3" s="546" t="s">
        <v>4418</v>
      </c>
      <c r="J3" s="546" t="s">
        <v>4419</v>
      </c>
      <c r="K3" s="546" t="s">
        <v>4413</v>
      </c>
      <c r="L3" s="546" t="s">
        <v>4413</v>
      </c>
      <c r="M3" s="554">
        <v>62504</v>
      </c>
      <c r="N3" s="547">
        <v>62504</v>
      </c>
    </row>
    <row r="4" spans="1:14" ht="63.75">
      <c r="A4" s="519" t="str">
        <f t="shared" si="0"/>
        <v>ARP011/2024</v>
      </c>
      <c r="B4" s="521" t="str">
        <f t="shared" si="1"/>
        <v>011/2024</v>
      </c>
      <c r="C4" s="1" t="str">
        <f t="shared" si="2"/>
        <v>2024</v>
      </c>
      <c r="D4" s="553" t="str">
        <f t="shared" si="3"/>
        <v>011</v>
      </c>
      <c r="E4" s="546" t="s">
        <v>4420</v>
      </c>
      <c r="F4" s="546" t="s">
        <v>4421</v>
      </c>
      <c r="G4" s="546" t="s">
        <v>4422</v>
      </c>
      <c r="H4" s="546" t="s">
        <v>4423</v>
      </c>
      <c r="I4" s="546" t="s">
        <v>4424</v>
      </c>
      <c r="J4" s="546" t="s">
        <v>4425</v>
      </c>
      <c r="K4" s="546" t="s">
        <v>4413</v>
      </c>
      <c r="L4" s="546" t="s">
        <v>4413</v>
      </c>
      <c r="M4" s="554">
        <v>33088540</v>
      </c>
      <c r="N4" s="547">
        <v>33088540</v>
      </c>
    </row>
    <row r="5" spans="1:14" ht="63.75">
      <c r="A5" s="519" t="str">
        <f t="shared" si="0"/>
        <v>ARP012/2024</v>
      </c>
      <c r="B5" s="521" t="str">
        <f t="shared" si="1"/>
        <v>012/2024</v>
      </c>
      <c r="C5" s="1" t="str">
        <f t="shared" si="2"/>
        <v>2024</v>
      </c>
      <c r="D5" s="553" t="str">
        <f t="shared" si="3"/>
        <v>012</v>
      </c>
      <c r="E5" s="546" t="s">
        <v>4426</v>
      </c>
      <c r="F5" s="546" t="s">
        <v>4427</v>
      </c>
      <c r="G5" s="546" t="s">
        <v>4428</v>
      </c>
      <c r="H5" s="546" t="s">
        <v>4429</v>
      </c>
      <c r="I5" s="546" t="s">
        <v>4430</v>
      </c>
      <c r="J5" s="546" t="s">
        <v>4431</v>
      </c>
      <c r="K5" s="546" t="s">
        <v>4413</v>
      </c>
      <c r="L5" s="546" t="s">
        <v>4413</v>
      </c>
      <c r="M5" s="554">
        <v>511188</v>
      </c>
      <c r="N5" s="547">
        <v>511188</v>
      </c>
    </row>
    <row r="6" spans="1:14" ht="63.75">
      <c r="A6" s="519" t="str">
        <f t="shared" si="0"/>
        <v>ARP013/2024</v>
      </c>
      <c r="B6" s="521" t="str">
        <f t="shared" si="1"/>
        <v>013/2024</v>
      </c>
      <c r="C6" s="1" t="str">
        <f t="shared" si="2"/>
        <v>2024</v>
      </c>
      <c r="D6" s="553" t="str">
        <f t="shared" si="3"/>
        <v>013</v>
      </c>
      <c r="E6" s="546" t="s">
        <v>4432</v>
      </c>
      <c r="F6" s="546" t="s">
        <v>4427</v>
      </c>
      <c r="G6" s="546" t="s">
        <v>4428</v>
      </c>
      <c r="H6" s="546" t="s">
        <v>4433</v>
      </c>
      <c r="I6" s="546" t="s">
        <v>4430</v>
      </c>
      <c r="J6" s="546" t="s">
        <v>4431</v>
      </c>
      <c r="K6" s="546" t="s">
        <v>4413</v>
      </c>
      <c r="L6" s="546" t="s">
        <v>4413</v>
      </c>
      <c r="M6" s="554">
        <v>521136</v>
      </c>
      <c r="N6" s="547">
        <v>521136</v>
      </c>
    </row>
    <row r="7" spans="1:14" ht="38.25">
      <c r="A7" s="519" t="str">
        <f t="shared" si="0"/>
        <v>ARP014/2024</v>
      </c>
      <c r="B7" s="521" t="str">
        <f t="shared" si="1"/>
        <v>014/2024</v>
      </c>
      <c r="C7" s="1" t="str">
        <f t="shared" si="2"/>
        <v>2024</v>
      </c>
      <c r="D7" s="553" t="str">
        <f t="shared" si="3"/>
        <v>014</v>
      </c>
      <c r="E7" s="546" t="s">
        <v>4434</v>
      </c>
      <c r="F7" s="546" t="s">
        <v>4435</v>
      </c>
      <c r="G7" s="546" t="s">
        <v>4436</v>
      </c>
      <c r="H7" s="546" t="s">
        <v>4437</v>
      </c>
      <c r="I7" s="546" t="s">
        <v>4438</v>
      </c>
      <c r="J7" s="546" t="s">
        <v>4439</v>
      </c>
      <c r="K7" s="546" t="s">
        <v>4413</v>
      </c>
      <c r="L7" s="546" t="s">
        <v>4413</v>
      </c>
      <c r="M7" s="554">
        <v>228982.45</v>
      </c>
      <c r="N7" s="547">
        <v>228982.45</v>
      </c>
    </row>
    <row r="8" spans="1:14" ht="38.25">
      <c r="A8" s="519" t="str">
        <f t="shared" si="0"/>
        <v>ARP015/2024</v>
      </c>
      <c r="B8" s="521" t="str">
        <f t="shared" si="1"/>
        <v>015/2024</v>
      </c>
      <c r="C8" s="1" t="str">
        <f t="shared" si="2"/>
        <v>2024</v>
      </c>
      <c r="D8" s="553" t="str">
        <f t="shared" si="3"/>
        <v>015</v>
      </c>
      <c r="E8" s="546" t="s">
        <v>4440</v>
      </c>
      <c r="F8" s="546" t="s">
        <v>4435</v>
      </c>
      <c r="G8" s="546" t="s">
        <v>4436</v>
      </c>
      <c r="H8" s="546" t="s">
        <v>4441</v>
      </c>
      <c r="I8" s="546" t="s">
        <v>4438</v>
      </c>
      <c r="J8" s="546" t="s">
        <v>4439</v>
      </c>
      <c r="K8" s="546" t="s">
        <v>4413</v>
      </c>
      <c r="L8" s="546" t="s">
        <v>4413</v>
      </c>
      <c r="M8" s="554">
        <v>177365.2</v>
      </c>
      <c r="N8" s="547">
        <v>177365.2</v>
      </c>
    </row>
    <row r="9" spans="1:14" ht="38.25">
      <c r="A9" s="519" t="str">
        <f t="shared" si="0"/>
        <v>ARP016/2024</v>
      </c>
      <c r="B9" s="521" t="str">
        <f t="shared" si="1"/>
        <v>016/2024</v>
      </c>
      <c r="C9" s="1" t="str">
        <f t="shared" si="2"/>
        <v>2024</v>
      </c>
      <c r="D9" s="553" t="str">
        <f t="shared" si="3"/>
        <v>016</v>
      </c>
      <c r="E9" s="546" t="s">
        <v>4442</v>
      </c>
      <c r="F9" s="546" t="s">
        <v>4435</v>
      </c>
      <c r="G9" s="546" t="s">
        <v>4436</v>
      </c>
      <c r="H9" s="546" t="s">
        <v>4443</v>
      </c>
      <c r="I9" s="546" t="s">
        <v>4438</v>
      </c>
      <c r="J9" s="546" t="s">
        <v>4439</v>
      </c>
      <c r="K9" s="546" t="s">
        <v>4413</v>
      </c>
      <c r="L9" s="546" t="s">
        <v>4413</v>
      </c>
      <c r="M9" s="554">
        <v>18084.7</v>
      </c>
      <c r="N9" s="547">
        <v>18084.7</v>
      </c>
    </row>
    <row r="10" spans="1:14" ht="38.25">
      <c r="A10" s="519" t="str">
        <f t="shared" si="0"/>
        <v>ARP017/2024</v>
      </c>
      <c r="B10" s="521" t="str">
        <f t="shared" si="1"/>
        <v>017/2024</v>
      </c>
      <c r="C10" s="1" t="str">
        <f t="shared" si="2"/>
        <v>2024</v>
      </c>
      <c r="D10" s="553" t="str">
        <f t="shared" si="3"/>
        <v>017</v>
      </c>
      <c r="E10" s="546" t="s">
        <v>4444</v>
      </c>
      <c r="F10" s="546" t="s">
        <v>4435</v>
      </c>
      <c r="G10" s="546" t="s">
        <v>4436</v>
      </c>
      <c r="H10" s="546" t="s">
        <v>2355</v>
      </c>
      <c r="I10" s="546" t="s">
        <v>4438</v>
      </c>
      <c r="J10" s="546" t="s">
        <v>4439</v>
      </c>
      <c r="K10" s="546" t="s">
        <v>4413</v>
      </c>
      <c r="L10" s="546" t="s">
        <v>4413</v>
      </c>
      <c r="M10" s="554">
        <v>3306.8</v>
      </c>
      <c r="N10" s="547">
        <v>3306.8</v>
      </c>
    </row>
    <row r="11" spans="1:14" ht="25.5">
      <c r="A11" s="519" t="str">
        <f t="shared" si="0"/>
        <v>ARP018/2024</v>
      </c>
      <c r="B11" s="521" t="str">
        <f t="shared" si="1"/>
        <v>018/2024</v>
      </c>
      <c r="C11" s="1" t="str">
        <f t="shared" si="2"/>
        <v>2024</v>
      </c>
      <c r="D11" s="553" t="str">
        <f t="shared" si="3"/>
        <v>018</v>
      </c>
      <c r="E11" s="546" t="s">
        <v>4445</v>
      </c>
      <c r="F11" s="546" t="s">
        <v>4446</v>
      </c>
      <c r="G11" s="546" t="s">
        <v>4447</v>
      </c>
      <c r="H11" s="546" t="s">
        <v>1113</v>
      </c>
      <c r="I11" s="546" t="s">
        <v>4448</v>
      </c>
      <c r="J11" s="546" t="s">
        <v>4449</v>
      </c>
      <c r="K11" s="546" t="s">
        <v>4413</v>
      </c>
      <c r="L11" s="546" t="s">
        <v>4413</v>
      </c>
      <c r="M11" s="554">
        <v>1426050</v>
      </c>
      <c r="N11" s="547">
        <v>1426050</v>
      </c>
    </row>
    <row r="12" spans="1:14" ht="25.5">
      <c r="A12" s="519" t="str">
        <f t="shared" si="0"/>
        <v>ARP019/2024</v>
      </c>
      <c r="B12" s="521" t="str">
        <f t="shared" si="1"/>
        <v>019/2024</v>
      </c>
      <c r="C12" s="1" t="str">
        <f t="shared" si="2"/>
        <v>2024</v>
      </c>
      <c r="D12" s="553" t="str">
        <f t="shared" si="3"/>
        <v>019</v>
      </c>
      <c r="E12" s="546" t="s">
        <v>4450</v>
      </c>
      <c r="F12" s="546" t="s">
        <v>4446</v>
      </c>
      <c r="G12" s="546" t="s">
        <v>4447</v>
      </c>
      <c r="H12" s="546" t="s">
        <v>2322</v>
      </c>
      <c r="I12" s="546" t="s">
        <v>4448</v>
      </c>
      <c r="J12" s="546" t="s">
        <v>4449</v>
      </c>
      <c r="K12" s="546" t="s">
        <v>4413</v>
      </c>
      <c r="L12" s="546" t="s">
        <v>4413</v>
      </c>
      <c r="M12" s="554">
        <v>352490</v>
      </c>
      <c r="N12" s="547">
        <v>352490</v>
      </c>
    </row>
    <row r="13" spans="1:14" ht="51">
      <c r="A13" s="519" t="str">
        <f t="shared" si="0"/>
        <v>ARP002/2024</v>
      </c>
      <c r="B13" s="521" t="str">
        <f t="shared" si="1"/>
        <v>002/2024</v>
      </c>
      <c r="C13" s="1" t="str">
        <f t="shared" si="2"/>
        <v>2024</v>
      </c>
      <c r="D13" s="553" t="str">
        <f t="shared" si="3"/>
        <v>002</v>
      </c>
      <c r="E13" s="546" t="s">
        <v>4451</v>
      </c>
      <c r="F13" s="546" t="s">
        <v>4408</v>
      </c>
      <c r="G13" s="546" t="s">
        <v>4409</v>
      </c>
      <c r="H13" s="546" t="s">
        <v>2464</v>
      </c>
      <c r="I13" s="546" t="s">
        <v>4411</v>
      </c>
      <c r="J13" s="546" t="s">
        <v>4412</v>
      </c>
      <c r="K13" s="546" t="s">
        <v>4413</v>
      </c>
      <c r="L13" s="546" t="s">
        <v>4413</v>
      </c>
      <c r="M13" s="554">
        <v>8000</v>
      </c>
      <c r="N13" s="547">
        <v>8000</v>
      </c>
    </row>
    <row r="14" spans="1:14" ht="25.5">
      <c r="A14" s="519" t="str">
        <f t="shared" si="0"/>
        <v>ARP020/2024</v>
      </c>
      <c r="B14" s="521" t="str">
        <f t="shared" si="1"/>
        <v>020/2024</v>
      </c>
      <c r="C14" s="1" t="str">
        <f t="shared" si="2"/>
        <v>2024</v>
      </c>
      <c r="D14" s="553" t="str">
        <f t="shared" si="3"/>
        <v>020</v>
      </c>
      <c r="E14" s="546" t="s">
        <v>4452</v>
      </c>
      <c r="F14" s="546" t="s">
        <v>4446</v>
      </c>
      <c r="G14" s="546" t="s">
        <v>4447</v>
      </c>
      <c r="H14" s="546" t="s">
        <v>4453</v>
      </c>
      <c r="I14" s="546" t="s">
        <v>4448</v>
      </c>
      <c r="J14" s="546" t="s">
        <v>4449</v>
      </c>
      <c r="K14" s="546" t="s">
        <v>4413</v>
      </c>
      <c r="L14" s="546" t="s">
        <v>4413</v>
      </c>
      <c r="M14" s="554">
        <v>13970</v>
      </c>
      <c r="N14" s="547">
        <v>13970</v>
      </c>
    </row>
    <row r="15" spans="1:14" ht="38.25">
      <c r="A15" s="519" t="str">
        <f t="shared" si="0"/>
        <v>ARP021/2024</v>
      </c>
      <c r="B15" s="521" t="str">
        <f t="shared" si="1"/>
        <v>021/2024</v>
      </c>
      <c r="C15" s="1" t="str">
        <f t="shared" si="2"/>
        <v>2024</v>
      </c>
      <c r="D15" s="553" t="str">
        <f t="shared" si="3"/>
        <v>021</v>
      </c>
      <c r="E15" s="546" t="s">
        <v>4454</v>
      </c>
      <c r="F15" s="546" t="s">
        <v>4446</v>
      </c>
      <c r="G15" s="546" t="s">
        <v>4447</v>
      </c>
      <c r="H15" s="546" t="s">
        <v>4441</v>
      </c>
      <c r="I15" s="546" t="s">
        <v>4448</v>
      </c>
      <c r="J15" s="546" t="s">
        <v>4449</v>
      </c>
      <c r="K15" s="546" t="s">
        <v>4413</v>
      </c>
      <c r="L15" s="546" t="s">
        <v>4413</v>
      </c>
      <c r="M15" s="554">
        <v>4200</v>
      </c>
      <c r="N15" s="547">
        <v>4200</v>
      </c>
    </row>
    <row r="16" spans="1:14" ht="89.25">
      <c r="A16" s="519" t="str">
        <f t="shared" si="0"/>
        <v>ARP022/2024</v>
      </c>
      <c r="B16" s="521" t="str">
        <f t="shared" si="1"/>
        <v>022/2024</v>
      </c>
      <c r="C16" s="1" t="str">
        <f t="shared" si="2"/>
        <v>2024</v>
      </c>
      <c r="D16" s="553" t="str">
        <f t="shared" si="3"/>
        <v>022</v>
      </c>
      <c r="E16" s="546" t="s">
        <v>4455</v>
      </c>
      <c r="F16" s="546" t="s">
        <v>4456</v>
      </c>
      <c r="G16" s="546" t="s">
        <v>4457</v>
      </c>
      <c r="H16" s="546" t="s">
        <v>4458</v>
      </c>
      <c r="I16" s="546" t="s">
        <v>4459</v>
      </c>
      <c r="J16" s="546" t="s">
        <v>4460</v>
      </c>
      <c r="K16" s="546" t="s">
        <v>4413</v>
      </c>
      <c r="L16" s="546" t="s">
        <v>4413</v>
      </c>
      <c r="M16" s="554">
        <v>123020</v>
      </c>
      <c r="N16" s="547">
        <v>123020</v>
      </c>
    </row>
    <row r="17" spans="1:14" ht="38.25">
      <c r="A17" s="519" t="str">
        <f t="shared" si="0"/>
        <v>ARP023/2024</v>
      </c>
      <c r="B17" s="521" t="str">
        <f t="shared" si="1"/>
        <v>023/2024</v>
      </c>
      <c r="C17" s="1" t="str">
        <f t="shared" si="2"/>
        <v>2024</v>
      </c>
      <c r="D17" s="553" t="str">
        <f t="shared" si="3"/>
        <v>023</v>
      </c>
      <c r="E17" s="546" t="s">
        <v>4461</v>
      </c>
      <c r="F17" s="546" t="s">
        <v>4462</v>
      </c>
      <c r="G17" s="546" t="s">
        <v>4463</v>
      </c>
      <c r="H17" s="546" t="s">
        <v>2333</v>
      </c>
      <c r="I17" s="546" t="s">
        <v>4464</v>
      </c>
      <c r="J17" s="546" t="s">
        <v>4465</v>
      </c>
      <c r="K17" s="546" t="s">
        <v>4413</v>
      </c>
      <c r="L17" s="546" t="s">
        <v>4413</v>
      </c>
      <c r="M17" s="554">
        <v>10782</v>
      </c>
      <c r="N17" s="547">
        <v>10782</v>
      </c>
    </row>
    <row r="18" spans="1:14" ht="25.5">
      <c r="A18" s="519" t="str">
        <f t="shared" si="0"/>
        <v>ARP024/2024</v>
      </c>
      <c r="B18" s="521" t="str">
        <f t="shared" si="1"/>
        <v>024/2024</v>
      </c>
      <c r="C18" s="1" t="str">
        <f t="shared" si="2"/>
        <v>2024</v>
      </c>
      <c r="D18" s="553" t="str">
        <f t="shared" si="3"/>
        <v>024</v>
      </c>
      <c r="E18" s="546" t="s">
        <v>4466</v>
      </c>
      <c r="F18" s="546" t="s">
        <v>4462</v>
      </c>
      <c r="G18" s="546" t="s">
        <v>4463</v>
      </c>
      <c r="H18" s="546" t="s">
        <v>4467</v>
      </c>
      <c r="I18" s="546" t="s">
        <v>4464</v>
      </c>
      <c r="J18" s="546" t="s">
        <v>4465</v>
      </c>
      <c r="K18" s="546" t="s">
        <v>4413</v>
      </c>
      <c r="L18" s="546" t="s">
        <v>4413</v>
      </c>
      <c r="M18" s="554">
        <v>44177.91</v>
      </c>
      <c r="N18" s="547">
        <v>44177.91</v>
      </c>
    </row>
    <row r="19" spans="1:14" ht="25.5">
      <c r="A19" s="519" t="str">
        <f t="shared" si="0"/>
        <v>ARP025/2024</v>
      </c>
      <c r="B19" s="521" t="str">
        <f t="shared" si="1"/>
        <v>025/2024</v>
      </c>
      <c r="C19" s="1" t="str">
        <f t="shared" si="2"/>
        <v>2024</v>
      </c>
      <c r="D19" s="553" t="str">
        <f t="shared" si="3"/>
        <v>025</v>
      </c>
      <c r="E19" s="546" t="s">
        <v>4468</v>
      </c>
      <c r="F19" s="546" t="s">
        <v>4462</v>
      </c>
      <c r="G19" s="546" t="s">
        <v>4463</v>
      </c>
      <c r="H19" s="546" t="s">
        <v>4469</v>
      </c>
      <c r="I19" s="546" t="s">
        <v>4464</v>
      </c>
      <c r="J19" s="546" t="s">
        <v>4465</v>
      </c>
      <c r="K19" s="546" t="s">
        <v>4413</v>
      </c>
      <c r="L19" s="546" t="s">
        <v>4413</v>
      </c>
      <c r="M19" s="554">
        <v>43135.4</v>
      </c>
      <c r="N19" s="547">
        <v>43135.4</v>
      </c>
    </row>
    <row r="20" spans="1:14" ht="25.5">
      <c r="A20" s="519" t="str">
        <f t="shared" si="0"/>
        <v>ARP026/2024</v>
      </c>
      <c r="B20" s="521" t="str">
        <f t="shared" si="1"/>
        <v>026/2024</v>
      </c>
      <c r="C20" s="1" t="str">
        <f t="shared" si="2"/>
        <v>2024</v>
      </c>
      <c r="D20" s="553" t="str">
        <f t="shared" si="3"/>
        <v>026</v>
      </c>
      <c r="E20" s="546" t="s">
        <v>4470</v>
      </c>
      <c r="F20" s="546" t="s">
        <v>4462</v>
      </c>
      <c r="G20" s="546" t="s">
        <v>4463</v>
      </c>
      <c r="H20" s="546" t="s">
        <v>4471</v>
      </c>
      <c r="I20" s="546" t="s">
        <v>4464</v>
      </c>
      <c r="J20" s="546" t="s">
        <v>4465</v>
      </c>
      <c r="K20" s="546" t="s">
        <v>4413</v>
      </c>
      <c r="L20" s="546" t="s">
        <v>4413</v>
      </c>
      <c r="M20" s="554">
        <v>72131.199999999997</v>
      </c>
      <c r="N20" s="547">
        <v>72131.199999999997</v>
      </c>
    </row>
    <row r="21" spans="1:14" ht="63.75">
      <c r="A21" s="519" t="str">
        <f t="shared" si="0"/>
        <v>ARP027/2024</v>
      </c>
      <c r="B21" s="521" t="str">
        <f t="shared" si="1"/>
        <v>027/2024</v>
      </c>
      <c r="C21" s="1" t="str">
        <f t="shared" si="2"/>
        <v>2024</v>
      </c>
      <c r="D21" s="553" t="str">
        <f t="shared" si="3"/>
        <v>027</v>
      </c>
      <c r="E21" s="546" t="s">
        <v>4472</v>
      </c>
      <c r="F21" s="546" t="s">
        <v>4473</v>
      </c>
      <c r="G21" s="546" t="s">
        <v>4474</v>
      </c>
      <c r="H21" s="546" t="s">
        <v>2423</v>
      </c>
      <c r="I21" s="546" t="s">
        <v>4475</v>
      </c>
      <c r="J21" s="546" t="s">
        <v>4476</v>
      </c>
      <c r="K21" s="546" t="s">
        <v>4413</v>
      </c>
      <c r="L21" s="546" t="s">
        <v>4413</v>
      </c>
      <c r="M21" s="554">
        <v>917430.5</v>
      </c>
      <c r="N21" s="547">
        <v>917430.5</v>
      </c>
    </row>
    <row r="22" spans="1:14" ht="89.25">
      <c r="A22" s="519" t="str">
        <f t="shared" si="0"/>
        <v>ARP028/2024</v>
      </c>
      <c r="B22" s="521" t="str">
        <f t="shared" si="1"/>
        <v>028/2024</v>
      </c>
      <c r="C22" s="1" t="str">
        <f t="shared" si="2"/>
        <v>2024</v>
      </c>
      <c r="D22" s="553" t="str">
        <f t="shared" si="3"/>
        <v>028</v>
      </c>
      <c r="E22" s="546" t="s">
        <v>4477</v>
      </c>
      <c r="F22" s="546" t="s">
        <v>4478</v>
      </c>
      <c r="G22" s="546" t="s">
        <v>4479</v>
      </c>
      <c r="H22" s="546" t="s">
        <v>2377</v>
      </c>
      <c r="I22" s="546" t="s">
        <v>4480</v>
      </c>
      <c r="J22" s="546" t="s">
        <v>4481</v>
      </c>
      <c r="K22" s="546" t="s">
        <v>4413</v>
      </c>
      <c r="L22" s="546" t="s">
        <v>4413</v>
      </c>
      <c r="M22" s="554">
        <v>34597368.2368</v>
      </c>
      <c r="N22" s="547">
        <v>34597368.2368</v>
      </c>
    </row>
    <row r="23" spans="1:14" ht="89.25">
      <c r="A23" s="519" t="str">
        <f t="shared" si="0"/>
        <v>ARP029/2024</v>
      </c>
      <c r="B23" s="521" t="str">
        <f t="shared" si="1"/>
        <v>029/2024</v>
      </c>
      <c r="C23" s="1" t="str">
        <f t="shared" si="2"/>
        <v>2024</v>
      </c>
      <c r="D23" s="553" t="str">
        <f t="shared" si="3"/>
        <v>029</v>
      </c>
      <c r="E23" s="546" t="s">
        <v>4482</v>
      </c>
      <c r="F23" s="546" t="s">
        <v>4478</v>
      </c>
      <c r="G23" s="546" t="s">
        <v>4479</v>
      </c>
      <c r="H23" s="546" t="s">
        <v>4483</v>
      </c>
      <c r="I23" s="546" t="s">
        <v>4480</v>
      </c>
      <c r="J23" s="546" t="s">
        <v>4481</v>
      </c>
      <c r="K23" s="546" t="s">
        <v>4413</v>
      </c>
      <c r="L23" s="546" t="s">
        <v>4413</v>
      </c>
      <c r="M23" s="554">
        <v>28531222.062199999</v>
      </c>
      <c r="N23" s="547">
        <v>28531222.062199999</v>
      </c>
    </row>
    <row r="24" spans="1:14" ht="51">
      <c r="A24" s="519" t="str">
        <f t="shared" si="0"/>
        <v>ARP003/2024</v>
      </c>
      <c r="B24" s="521" t="str">
        <f t="shared" si="1"/>
        <v>003/2024</v>
      </c>
      <c r="C24" s="1" t="str">
        <f t="shared" si="2"/>
        <v>2024</v>
      </c>
      <c r="D24" s="553" t="str">
        <f t="shared" si="3"/>
        <v>003</v>
      </c>
      <c r="E24" s="546" t="s">
        <v>4484</v>
      </c>
      <c r="F24" s="546" t="s">
        <v>4408</v>
      </c>
      <c r="G24" s="546" t="s">
        <v>4409</v>
      </c>
      <c r="H24" s="546" t="s">
        <v>4441</v>
      </c>
      <c r="I24" s="546" t="s">
        <v>4411</v>
      </c>
      <c r="J24" s="546" t="s">
        <v>4412</v>
      </c>
      <c r="K24" s="546" t="s">
        <v>4413</v>
      </c>
      <c r="L24" s="546" t="s">
        <v>4413</v>
      </c>
      <c r="M24" s="554">
        <v>76500</v>
      </c>
      <c r="N24" s="547">
        <v>76500</v>
      </c>
    </row>
    <row r="25" spans="1:14" ht="63.75">
      <c r="A25" s="519" t="str">
        <f t="shared" si="0"/>
        <v>ARP030/2024</v>
      </c>
      <c r="B25" s="521" t="str">
        <f t="shared" si="1"/>
        <v>030/2024</v>
      </c>
      <c r="C25" s="1" t="str">
        <f t="shared" si="2"/>
        <v>2024</v>
      </c>
      <c r="D25" s="553" t="str">
        <f t="shared" si="3"/>
        <v>030</v>
      </c>
      <c r="E25" s="546" t="s">
        <v>4485</v>
      </c>
      <c r="F25" s="546" t="s">
        <v>4484</v>
      </c>
      <c r="G25" s="546" t="s">
        <v>4486</v>
      </c>
      <c r="H25" s="546" t="s">
        <v>2256</v>
      </c>
      <c r="I25" s="546" t="s">
        <v>4487</v>
      </c>
      <c r="J25" s="546" t="s">
        <v>4488</v>
      </c>
      <c r="K25" s="546" t="s">
        <v>4413</v>
      </c>
      <c r="L25" s="546" t="s">
        <v>4413</v>
      </c>
      <c r="M25" s="554">
        <v>14300</v>
      </c>
      <c r="N25" s="547">
        <v>14300</v>
      </c>
    </row>
    <row r="26" spans="1:14" ht="63.75">
      <c r="A26" s="519" t="str">
        <f t="shared" si="0"/>
        <v>ARP031/2024</v>
      </c>
      <c r="B26" s="521" t="str">
        <f t="shared" si="1"/>
        <v>031/2024</v>
      </c>
      <c r="C26" s="1" t="str">
        <f t="shared" si="2"/>
        <v>2024</v>
      </c>
      <c r="D26" s="553" t="str">
        <f t="shared" si="3"/>
        <v>031</v>
      </c>
      <c r="E26" s="546" t="s">
        <v>4489</v>
      </c>
      <c r="F26" s="546" t="s">
        <v>4484</v>
      </c>
      <c r="G26" s="546" t="s">
        <v>4486</v>
      </c>
      <c r="H26" s="546" t="s">
        <v>2261</v>
      </c>
      <c r="I26" s="546" t="s">
        <v>4487</v>
      </c>
      <c r="J26" s="546" t="s">
        <v>4488</v>
      </c>
      <c r="K26" s="546" t="s">
        <v>4413</v>
      </c>
      <c r="L26" s="546" t="s">
        <v>4413</v>
      </c>
      <c r="M26" s="554">
        <v>747.75</v>
      </c>
      <c r="N26" s="547">
        <v>747.75</v>
      </c>
    </row>
    <row r="27" spans="1:14" ht="63.75">
      <c r="A27" s="519" t="str">
        <f t="shared" si="0"/>
        <v>ARP032/2024</v>
      </c>
      <c r="B27" s="521" t="str">
        <f t="shared" si="1"/>
        <v>032/2024</v>
      </c>
      <c r="C27" s="1" t="str">
        <f t="shared" si="2"/>
        <v>2024</v>
      </c>
      <c r="D27" s="553" t="str">
        <f t="shared" si="3"/>
        <v>032</v>
      </c>
      <c r="E27" s="546" t="s">
        <v>4490</v>
      </c>
      <c r="F27" s="546" t="s">
        <v>4484</v>
      </c>
      <c r="G27" s="546" t="s">
        <v>4486</v>
      </c>
      <c r="H27" s="546" t="s">
        <v>4491</v>
      </c>
      <c r="I27" s="546" t="s">
        <v>4487</v>
      </c>
      <c r="J27" s="546" t="s">
        <v>4488</v>
      </c>
      <c r="K27" s="546" t="s">
        <v>4413</v>
      </c>
      <c r="L27" s="546" t="s">
        <v>4413</v>
      </c>
      <c r="M27" s="554">
        <v>4316.1499999999996</v>
      </c>
      <c r="N27" s="547">
        <v>4316.1499999999996</v>
      </c>
    </row>
    <row r="28" spans="1:14" ht="63.75">
      <c r="A28" s="519" t="str">
        <f t="shared" si="0"/>
        <v>ARP033/2024</v>
      </c>
      <c r="B28" s="521" t="str">
        <f t="shared" si="1"/>
        <v>033/2024</v>
      </c>
      <c r="C28" s="1" t="str">
        <f t="shared" si="2"/>
        <v>2024</v>
      </c>
      <c r="D28" s="553" t="str">
        <f t="shared" si="3"/>
        <v>033</v>
      </c>
      <c r="E28" s="546" t="s">
        <v>4492</v>
      </c>
      <c r="F28" s="546" t="s">
        <v>4484</v>
      </c>
      <c r="G28" s="546" t="s">
        <v>4486</v>
      </c>
      <c r="H28" s="546" t="s">
        <v>4493</v>
      </c>
      <c r="I28" s="546" t="s">
        <v>4487</v>
      </c>
      <c r="J28" s="546" t="s">
        <v>4488</v>
      </c>
      <c r="K28" s="546" t="s">
        <v>4413</v>
      </c>
      <c r="L28" s="546" t="s">
        <v>4413</v>
      </c>
      <c r="M28" s="554">
        <v>9452.5499999999993</v>
      </c>
      <c r="N28" s="547">
        <v>9452.5499999999993</v>
      </c>
    </row>
    <row r="29" spans="1:14" ht="63.75">
      <c r="A29" s="519" t="str">
        <f t="shared" si="0"/>
        <v>ARP034/2024</v>
      </c>
      <c r="B29" s="521" t="str">
        <f t="shared" si="1"/>
        <v>034/2024</v>
      </c>
      <c r="C29" s="1" t="str">
        <f t="shared" si="2"/>
        <v>2024</v>
      </c>
      <c r="D29" s="553" t="str">
        <f t="shared" si="3"/>
        <v>034</v>
      </c>
      <c r="E29" s="546" t="s">
        <v>4494</v>
      </c>
      <c r="F29" s="546" t="s">
        <v>4484</v>
      </c>
      <c r="G29" s="546" t="s">
        <v>4486</v>
      </c>
      <c r="H29" s="546" t="s">
        <v>1781</v>
      </c>
      <c r="I29" s="546" t="s">
        <v>4487</v>
      </c>
      <c r="J29" s="546" t="s">
        <v>4495</v>
      </c>
      <c r="K29" s="546" t="s">
        <v>4413</v>
      </c>
      <c r="L29" s="546" t="s">
        <v>4413</v>
      </c>
      <c r="M29" s="554">
        <v>60328.644999999997</v>
      </c>
      <c r="N29" s="547">
        <v>60328.644999999997</v>
      </c>
    </row>
    <row r="30" spans="1:14" ht="63.75">
      <c r="A30" s="519" t="str">
        <f t="shared" si="0"/>
        <v>ARP035/2024</v>
      </c>
      <c r="B30" s="521" t="str">
        <f t="shared" si="1"/>
        <v>035/2024</v>
      </c>
      <c r="C30" s="1" t="str">
        <f t="shared" si="2"/>
        <v>2024</v>
      </c>
      <c r="D30" s="553" t="str">
        <f t="shared" si="3"/>
        <v>035</v>
      </c>
      <c r="E30" s="546" t="s">
        <v>4496</v>
      </c>
      <c r="F30" s="546" t="s">
        <v>4484</v>
      </c>
      <c r="G30" s="546" t="s">
        <v>4486</v>
      </c>
      <c r="H30" s="546" t="s">
        <v>2270</v>
      </c>
      <c r="I30" s="546" t="s">
        <v>4487</v>
      </c>
      <c r="J30" s="546" t="s">
        <v>4488</v>
      </c>
      <c r="K30" s="546" t="s">
        <v>4413</v>
      </c>
      <c r="L30" s="546" t="s">
        <v>4413</v>
      </c>
      <c r="M30" s="554">
        <v>598.5</v>
      </c>
      <c r="N30" s="547">
        <v>598.5</v>
      </c>
    </row>
    <row r="31" spans="1:14" ht="63.75">
      <c r="A31" s="519" t="str">
        <f t="shared" si="0"/>
        <v>ARP036/2024</v>
      </c>
      <c r="B31" s="521" t="str">
        <f t="shared" si="1"/>
        <v>036/2024</v>
      </c>
      <c r="C31" s="1" t="str">
        <f t="shared" si="2"/>
        <v>2024</v>
      </c>
      <c r="D31" s="553" t="str">
        <f t="shared" si="3"/>
        <v>036</v>
      </c>
      <c r="E31" s="546" t="s">
        <v>4497</v>
      </c>
      <c r="F31" s="546" t="s">
        <v>4484</v>
      </c>
      <c r="G31" s="546" t="s">
        <v>4486</v>
      </c>
      <c r="H31" s="546" t="s">
        <v>4498</v>
      </c>
      <c r="I31" s="546" t="s">
        <v>4487</v>
      </c>
      <c r="J31" s="546" t="s">
        <v>4488</v>
      </c>
      <c r="K31" s="546" t="s">
        <v>4413</v>
      </c>
      <c r="L31" s="546" t="s">
        <v>4413</v>
      </c>
      <c r="M31" s="554">
        <v>300</v>
      </c>
      <c r="N31" s="547">
        <v>300</v>
      </c>
    </row>
    <row r="32" spans="1:14" ht="63.75">
      <c r="A32" s="519" t="str">
        <f t="shared" si="0"/>
        <v>ARP037/2024</v>
      </c>
      <c r="B32" s="521" t="str">
        <f t="shared" si="1"/>
        <v>037/2024</v>
      </c>
      <c r="C32" s="1" t="str">
        <f t="shared" si="2"/>
        <v>2024</v>
      </c>
      <c r="D32" s="553" t="str">
        <f t="shared" si="3"/>
        <v>037</v>
      </c>
      <c r="E32" s="546" t="s">
        <v>4499</v>
      </c>
      <c r="F32" s="546" t="s">
        <v>4484</v>
      </c>
      <c r="G32" s="546" t="s">
        <v>4486</v>
      </c>
      <c r="H32" s="546" t="s">
        <v>4500</v>
      </c>
      <c r="I32" s="546" t="s">
        <v>4487</v>
      </c>
      <c r="J32" s="546" t="s">
        <v>4501</v>
      </c>
      <c r="K32" s="546" t="s">
        <v>4413</v>
      </c>
      <c r="L32" s="546" t="s">
        <v>4413</v>
      </c>
      <c r="M32" s="554">
        <v>582823.93359999999</v>
      </c>
      <c r="N32" s="547">
        <v>582823.93359999999</v>
      </c>
    </row>
    <row r="33" spans="1:14" ht="38.25">
      <c r="A33" s="519" t="str">
        <f t="shared" si="0"/>
        <v>ARP038/2024</v>
      </c>
      <c r="B33" s="521" t="str">
        <f t="shared" si="1"/>
        <v>038/2024</v>
      </c>
      <c r="C33" s="1" t="str">
        <f t="shared" si="2"/>
        <v>2024</v>
      </c>
      <c r="D33" s="553" t="str">
        <f t="shared" si="3"/>
        <v>038</v>
      </c>
      <c r="E33" s="546" t="s">
        <v>4502</v>
      </c>
      <c r="F33" s="546" t="s">
        <v>4407</v>
      </c>
      <c r="G33" s="546" t="s">
        <v>4503</v>
      </c>
      <c r="H33" s="546" t="s">
        <v>4504</v>
      </c>
      <c r="I33" s="546" t="s">
        <v>4505</v>
      </c>
      <c r="J33" s="546" t="s">
        <v>4506</v>
      </c>
      <c r="K33" s="546" t="s">
        <v>4413</v>
      </c>
      <c r="L33" s="546" t="s">
        <v>4413</v>
      </c>
      <c r="M33" s="554">
        <v>4611113.3</v>
      </c>
      <c r="N33" s="547">
        <v>4611113.3</v>
      </c>
    </row>
    <row r="34" spans="1:14" ht="76.5">
      <c r="A34" s="519" t="str">
        <f t="shared" ref="A34:A97" si="4">_xlfn.CONCAT("ARP",B34)</f>
        <v>ARP039/2024</v>
      </c>
      <c r="B34" s="521" t="str">
        <f t="shared" ref="B34:B97" si="5">_xlfn.CONCAT(TEXT(D34,"000"),"/",C34)</f>
        <v>039/2024</v>
      </c>
      <c r="C34" s="1" t="str">
        <f t="shared" ref="C34:C97" si="6">LEFT(E34,4)</f>
        <v>2024</v>
      </c>
      <c r="D34" s="553" t="str">
        <f t="shared" si="3"/>
        <v>039</v>
      </c>
      <c r="E34" s="546" t="s">
        <v>4507</v>
      </c>
      <c r="F34" s="546" t="s">
        <v>4508</v>
      </c>
      <c r="G34" s="546" t="s">
        <v>4509</v>
      </c>
      <c r="H34" s="546" t="s">
        <v>2221</v>
      </c>
      <c r="I34" s="546" t="s">
        <v>4510</v>
      </c>
      <c r="J34" s="546" t="s">
        <v>4511</v>
      </c>
      <c r="K34" s="546" t="s">
        <v>4413</v>
      </c>
      <c r="L34" s="546" t="s">
        <v>4413</v>
      </c>
      <c r="M34" s="554">
        <v>198900</v>
      </c>
      <c r="N34" s="547">
        <v>198900</v>
      </c>
    </row>
    <row r="35" spans="1:14" ht="51">
      <c r="A35" s="519" t="str">
        <f t="shared" si="4"/>
        <v>ARP004/2024</v>
      </c>
      <c r="B35" s="521" t="str">
        <f t="shared" si="5"/>
        <v>004/2024</v>
      </c>
      <c r="C35" s="1" t="str">
        <f t="shared" si="6"/>
        <v>2024</v>
      </c>
      <c r="D35" s="553" t="str">
        <f t="shared" ref="D35:D98" si="7">TEXT(RIGHT(E35,LEN(E35)-5),"000")</f>
        <v>004</v>
      </c>
      <c r="E35" s="546" t="s">
        <v>4512</v>
      </c>
      <c r="F35" s="546" t="s">
        <v>4408</v>
      </c>
      <c r="G35" s="546" t="s">
        <v>4409</v>
      </c>
      <c r="H35" s="546" t="s">
        <v>908</v>
      </c>
      <c r="I35" s="546" t="s">
        <v>4411</v>
      </c>
      <c r="J35" s="546" t="s">
        <v>4412</v>
      </c>
      <c r="K35" s="546" t="s">
        <v>4413</v>
      </c>
      <c r="L35" s="546" t="s">
        <v>4413</v>
      </c>
      <c r="M35" s="554">
        <v>65484</v>
      </c>
      <c r="N35" s="547">
        <v>65484</v>
      </c>
    </row>
    <row r="36" spans="1:14" ht="76.5">
      <c r="A36" s="519" t="str">
        <f t="shared" si="4"/>
        <v>ARP040/2024</v>
      </c>
      <c r="B36" s="521" t="str">
        <f t="shared" si="5"/>
        <v>040/2024</v>
      </c>
      <c r="C36" s="1" t="str">
        <f t="shared" si="6"/>
        <v>2024</v>
      </c>
      <c r="D36" s="553" t="str">
        <f t="shared" si="7"/>
        <v>040</v>
      </c>
      <c r="E36" s="546" t="s">
        <v>4513</v>
      </c>
      <c r="F36" s="546" t="s">
        <v>4508</v>
      </c>
      <c r="G36" s="546" t="s">
        <v>4509</v>
      </c>
      <c r="H36" s="546" t="s">
        <v>2960</v>
      </c>
      <c r="I36" s="546" t="s">
        <v>4510</v>
      </c>
      <c r="J36" s="546" t="s">
        <v>4511</v>
      </c>
      <c r="K36" s="546" t="s">
        <v>4413</v>
      </c>
      <c r="L36" s="546" t="s">
        <v>4413</v>
      </c>
      <c r="M36" s="554">
        <v>110370</v>
      </c>
      <c r="N36" s="547">
        <v>110370</v>
      </c>
    </row>
    <row r="37" spans="1:14" ht="38.25">
      <c r="A37" s="519" t="str">
        <f t="shared" si="4"/>
        <v>ARP041/2024</v>
      </c>
      <c r="B37" s="521" t="str">
        <f t="shared" si="5"/>
        <v>041/2024</v>
      </c>
      <c r="C37" s="1" t="str">
        <f t="shared" si="6"/>
        <v>2024</v>
      </c>
      <c r="D37" s="553" t="str">
        <f t="shared" si="7"/>
        <v>041</v>
      </c>
      <c r="E37" s="546" t="s">
        <v>4514</v>
      </c>
      <c r="F37" s="546" t="s">
        <v>4515</v>
      </c>
      <c r="G37" s="546" t="s">
        <v>4516</v>
      </c>
      <c r="H37" s="546" t="s">
        <v>4517</v>
      </c>
      <c r="I37" s="546" t="s">
        <v>4518</v>
      </c>
      <c r="J37" s="546" t="s">
        <v>4519</v>
      </c>
      <c r="K37" s="546" t="s">
        <v>4413</v>
      </c>
      <c r="L37" s="546" t="s">
        <v>4413</v>
      </c>
      <c r="M37" s="554">
        <v>9600</v>
      </c>
      <c r="N37" s="547">
        <v>9600</v>
      </c>
    </row>
    <row r="38" spans="1:14" ht="38.25">
      <c r="A38" s="519" t="str">
        <f t="shared" si="4"/>
        <v>ARP042/2024</v>
      </c>
      <c r="B38" s="521" t="str">
        <f t="shared" si="5"/>
        <v>042/2024</v>
      </c>
      <c r="C38" s="1" t="str">
        <f t="shared" si="6"/>
        <v>2024</v>
      </c>
      <c r="D38" s="553" t="str">
        <f t="shared" si="7"/>
        <v>042</v>
      </c>
      <c r="E38" s="546" t="s">
        <v>4520</v>
      </c>
      <c r="F38" s="546" t="s">
        <v>4515</v>
      </c>
      <c r="G38" s="546" t="s">
        <v>4516</v>
      </c>
      <c r="H38" s="546" t="s">
        <v>4441</v>
      </c>
      <c r="I38" s="546" t="s">
        <v>4518</v>
      </c>
      <c r="J38" s="546" t="s">
        <v>4519</v>
      </c>
      <c r="K38" s="546" t="s">
        <v>4413</v>
      </c>
      <c r="L38" s="546" t="s">
        <v>4413</v>
      </c>
      <c r="M38" s="554">
        <v>60000</v>
      </c>
      <c r="N38" s="547">
        <v>60000</v>
      </c>
    </row>
    <row r="39" spans="1:14" ht="25.5">
      <c r="A39" s="519" t="str">
        <f t="shared" si="4"/>
        <v>ARP043/2024</v>
      </c>
      <c r="B39" s="521" t="str">
        <f t="shared" si="5"/>
        <v>043/2024</v>
      </c>
      <c r="C39" s="1" t="str">
        <f t="shared" si="6"/>
        <v>2024</v>
      </c>
      <c r="D39" s="553" t="str">
        <f t="shared" si="7"/>
        <v>043</v>
      </c>
      <c r="E39" s="546" t="s">
        <v>4521</v>
      </c>
      <c r="F39" s="546" t="s">
        <v>4515</v>
      </c>
      <c r="G39" s="546" t="s">
        <v>4516</v>
      </c>
      <c r="H39" s="546" t="s">
        <v>4522</v>
      </c>
      <c r="I39" s="546" t="s">
        <v>4518</v>
      </c>
      <c r="J39" s="546" t="s">
        <v>4519</v>
      </c>
      <c r="K39" s="546" t="s">
        <v>4413</v>
      </c>
      <c r="L39" s="546" t="s">
        <v>4413</v>
      </c>
      <c r="M39" s="554">
        <v>22800</v>
      </c>
      <c r="N39" s="547">
        <v>22800</v>
      </c>
    </row>
    <row r="40" spans="1:14" ht="25.5">
      <c r="A40" s="519" t="str">
        <f t="shared" si="4"/>
        <v>ARP044/2024</v>
      </c>
      <c r="B40" s="521" t="str">
        <f t="shared" si="5"/>
        <v>044/2024</v>
      </c>
      <c r="C40" s="1" t="str">
        <f t="shared" si="6"/>
        <v>2024</v>
      </c>
      <c r="D40" s="553" t="str">
        <f t="shared" si="7"/>
        <v>044</v>
      </c>
      <c r="E40" s="546" t="s">
        <v>4523</v>
      </c>
      <c r="F40" s="546" t="s">
        <v>4515</v>
      </c>
      <c r="G40" s="546" t="s">
        <v>4516</v>
      </c>
      <c r="H40" s="546" t="s">
        <v>4524</v>
      </c>
      <c r="I40" s="546" t="s">
        <v>4518</v>
      </c>
      <c r="J40" s="546" t="s">
        <v>4525</v>
      </c>
      <c r="K40" s="546" t="s">
        <v>4413</v>
      </c>
      <c r="L40" s="546" t="s">
        <v>4413</v>
      </c>
      <c r="M40" s="554">
        <v>15957</v>
      </c>
      <c r="N40" s="547">
        <v>15957</v>
      </c>
    </row>
    <row r="41" spans="1:14" ht="38.25">
      <c r="A41" s="519" t="str">
        <f t="shared" si="4"/>
        <v>ARP045/2024</v>
      </c>
      <c r="B41" s="521" t="str">
        <f t="shared" si="5"/>
        <v>045/2024</v>
      </c>
      <c r="C41" s="1" t="str">
        <f t="shared" si="6"/>
        <v>2024</v>
      </c>
      <c r="D41" s="553" t="str">
        <f t="shared" si="7"/>
        <v>045</v>
      </c>
      <c r="E41" s="546" t="s">
        <v>4526</v>
      </c>
      <c r="F41" s="546" t="s">
        <v>4515</v>
      </c>
      <c r="G41" s="546" t="s">
        <v>4516</v>
      </c>
      <c r="H41" s="546" t="s">
        <v>4527</v>
      </c>
      <c r="I41" s="546" t="s">
        <v>4518</v>
      </c>
      <c r="J41" s="546" t="s">
        <v>4519</v>
      </c>
      <c r="K41" s="546" t="s">
        <v>4413</v>
      </c>
      <c r="L41" s="546" t="s">
        <v>4413</v>
      </c>
      <c r="M41" s="554">
        <v>5205.2</v>
      </c>
      <c r="N41" s="547">
        <v>5205.2</v>
      </c>
    </row>
    <row r="42" spans="1:14" ht="38.25">
      <c r="A42" s="519" t="str">
        <f t="shared" si="4"/>
        <v>ARP046/2024</v>
      </c>
      <c r="B42" s="521" t="str">
        <f t="shared" si="5"/>
        <v>046/2024</v>
      </c>
      <c r="C42" s="1" t="str">
        <f t="shared" si="6"/>
        <v>2024</v>
      </c>
      <c r="D42" s="553" t="str">
        <f t="shared" si="7"/>
        <v>046</v>
      </c>
      <c r="E42" s="546" t="s">
        <v>4528</v>
      </c>
      <c r="F42" s="546" t="s">
        <v>4515</v>
      </c>
      <c r="G42" s="546" t="s">
        <v>4516</v>
      </c>
      <c r="H42" s="546" t="s">
        <v>4529</v>
      </c>
      <c r="I42" s="546" t="s">
        <v>4518</v>
      </c>
      <c r="J42" s="546" t="s">
        <v>4519</v>
      </c>
      <c r="K42" s="546" t="s">
        <v>4413</v>
      </c>
      <c r="L42" s="546" t="s">
        <v>4413</v>
      </c>
      <c r="M42" s="554">
        <v>3440</v>
      </c>
      <c r="N42" s="547">
        <v>3440</v>
      </c>
    </row>
    <row r="43" spans="1:14" ht="25.5">
      <c r="A43" s="519" t="str">
        <f t="shared" si="4"/>
        <v>ARP047/2024</v>
      </c>
      <c r="B43" s="521" t="str">
        <f t="shared" si="5"/>
        <v>047/2024</v>
      </c>
      <c r="C43" s="1" t="str">
        <f t="shared" si="6"/>
        <v>2024</v>
      </c>
      <c r="D43" s="553" t="str">
        <f t="shared" si="7"/>
        <v>047</v>
      </c>
      <c r="E43" s="546" t="s">
        <v>4530</v>
      </c>
      <c r="F43" s="546" t="s">
        <v>4515</v>
      </c>
      <c r="G43" s="546" t="s">
        <v>4516</v>
      </c>
      <c r="H43" s="546" t="s">
        <v>2168</v>
      </c>
      <c r="I43" s="546" t="s">
        <v>4518</v>
      </c>
      <c r="J43" s="546" t="s">
        <v>4519</v>
      </c>
      <c r="K43" s="546" t="s">
        <v>4413</v>
      </c>
      <c r="L43" s="546" t="s">
        <v>4413</v>
      </c>
      <c r="M43" s="554">
        <v>62077</v>
      </c>
      <c r="N43" s="547">
        <v>62077</v>
      </c>
    </row>
    <row r="44" spans="1:14" ht="25.5">
      <c r="A44" s="519" t="str">
        <f t="shared" si="4"/>
        <v>ARP048/2024</v>
      </c>
      <c r="B44" s="521" t="str">
        <f t="shared" si="5"/>
        <v>048/2024</v>
      </c>
      <c r="C44" s="1" t="str">
        <f t="shared" si="6"/>
        <v>2024</v>
      </c>
      <c r="D44" s="553" t="str">
        <f t="shared" si="7"/>
        <v>048</v>
      </c>
      <c r="E44" s="546" t="s">
        <v>4531</v>
      </c>
      <c r="F44" s="546" t="s">
        <v>4515</v>
      </c>
      <c r="G44" s="546" t="s">
        <v>4516</v>
      </c>
      <c r="H44" s="546" t="s">
        <v>2130</v>
      </c>
      <c r="I44" s="546" t="s">
        <v>4518</v>
      </c>
      <c r="J44" s="546" t="s">
        <v>4519</v>
      </c>
      <c r="K44" s="546" t="s">
        <v>4413</v>
      </c>
      <c r="L44" s="546" t="s">
        <v>4413</v>
      </c>
      <c r="M44" s="554">
        <v>35173.4</v>
      </c>
      <c r="N44" s="547">
        <v>35173.4</v>
      </c>
    </row>
    <row r="45" spans="1:14" ht="25.5">
      <c r="A45" s="519" t="str">
        <f t="shared" si="4"/>
        <v>ARP049/2024</v>
      </c>
      <c r="B45" s="521" t="str">
        <f t="shared" si="5"/>
        <v>049/2024</v>
      </c>
      <c r="C45" s="1" t="str">
        <f t="shared" si="6"/>
        <v>2024</v>
      </c>
      <c r="D45" s="553" t="str">
        <f t="shared" si="7"/>
        <v>049</v>
      </c>
      <c r="E45" s="546" t="s">
        <v>4532</v>
      </c>
      <c r="F45" s="546" t="s">
        <v>4515</v>
      </c>
      <c r="G45" s="546" t="s">
        <v>4516</v>
      </c>
      <c r="H45" s="546" t="s">
        <v>4533</v>
      </c>
      <c r="I45" s="546" t="s">
        <v>4518</v>
      </c>
      <c r="J45" s="546" t="s">
        <v>4519</v>
      </c>
      <c r="K45" s="546" t="s">
        <v>4413</v>
      </c>
      <c r="L45" s="546" t="s">
        <v>4413</v>
      </c>
      <c r="M45" s="554">
        <v>8179</v>
      </c>
      <c r="N45" s="547">
        <v>8179</v>
      </c>
    </row>
    <row r="46" spans="1:14" ht="51">
      <c r="A46" s="519" t="str">
        <f t="shared" si="4"/>
        <v>ARP005/2024</v>
      </c>
      <c r="B46" s="521" t="str">
        <f t="shared" si="5"/>
        <v>005/2024</v>
      </c>
      <c r="C46" s="1" t="str">
        <f t="shared" si="6"/>
        <v>2024</v>
      </c>
      <c r="D46" s="553" t="str">
        <f t="shared" si="7"/>
        <v>005</v>
      </c>
      <c r="E46" s="546" t="s">
        <v>4508</v>
      </c>
      <c r="F46" s="546" t="s">
        <v>4408</v>
      </c>
      <c r="G46" s="546" t="s">
        <v>4409</v>
      </c>
      <c r="H46" s="546" t="s">
        <v>2472</v>
      </c>
      <c r="I46" s="546" t="s">
        <v>4411</v>
      </c>
      <c r="J46" s="546" t="s">
        <v>4412</v>
      </c>
      <c r="K46" s="546" t="s">
        <v>4413</v>
      </c>
      <c r="L46" s="546" t="s">
        <v>4413</v>
      </c>
      <c r="M46" s="554">
        <v>374060</v>
      </c>
      <c r="N46" s="547">
        <v>374060</v>
      </c>
    </row>
    <row r="47" spans="1:14" ht="25.5">
      <c r="A47" s="519" t="str">
        <f t="shared" si="4"/>
        <v>ARP050/2024</v>
      </c>
      <c r="B47" s="521" t="str">
        <f t="shared" si="5"/>
        <v>050/2024</v>
      </c>
      <c r="C47" s="1" t="str">
        <f t="shared" si="6"/>
        <v>2024</v>
      </c>
      <c r="D47" s="553" t="str">
        <f t="shared" si="7"/>
        <v>050</v>
      </c>
      <c r="E47" s="546" t="s">
        <v>4534</v>
      </c>
      <c r="F47" s="546" t="s">
        <v>4515</v>
      </c>
      <c r="G47" s="546" t="s">
        <v>4516</v>
      </c>
      <c r="H47" s="546" t="s">
        <v>2136</v>
      </c>
      <c r="I47" s="546" t="s">
        <v>4518</v>
      </c>
      <c r="J47" s="546" t="s">
        <v>4519</v>
      </c>
      <c r="K47" s="546" t="s">
        <v>4413</v>
      </c>
      <c r="L47" s="546" t="s">
        <v>4413</v>
      </c>
      <c r="M47" s="554">
        <v>20080</v>
      </c>
      <c r="N47" s="547">
        <v>20080</v>
      </c>
    </row>
    <row r="48" spans="1:14" ht="25.5">
      <c r="A48" s="519" t="str">
        <f t="shared" si="4"/>
        <v>ARP051/2024</v>
      </c>
      <c r="B48" s="521" t="str">
        <f t="shared" si="5"/>
        <v>051/2024</v>
      </c>
      <c r="C48" s="1" t="str">
        <f t="shared" si="6"/>
        <v>2024</v>
      </c>
      <c r="D48" s="553" t="str">
        <f t="shared" si="7"/>
        <v>051</v>
      </c>
      <c r="E48" s="546" t="s">
        <v>4535</v>
      </c>
      <c r="F48" s="546" t="s">
        <v>4515</v>
      </c>
      <c r="G48" s="546" t="s">
        <v>4516</v>
      </c>
      <c r="H48" s="546" t="s">
        <v>4536</v>
      </c>
      <c r="I48" s="546" t="s">
        <v>4537</v>
      </c>
      <c r="J48" s="546" t="s">
        <v>4538</v>
      </c>
      <c r="K48" s="546" t="s">
        <v>4413</v>
      </c>
      <c r="L48" s="546" t="s">
        <v>4539</v>
      </c>
      <c r="M48" s="554">
        <v>194778</v>
      </c>
      <c r="N48" s="547">
        <v>194778</v>
      </c>
    </row>
    <row r="49" spans="1:14" ht="25.5">
      <c r="A49" s="519" t="str">
        <f t="shared" si="4"/>
        <v>ARP052/2024</v>
      </c>
      <c r="B49" s="521" t="str">
        <f t="shared" si="5"/>
        <v>052/2024</v>
      </c>
      <c r="C49" s="1" t="str">
        <f t="shared" si="6"/>
        <v>2024</v>
      </c>
      <c r="D49" s="553" t="str">
        <f t="shared" si="7"/>
        <v>052</v>
      </c>
      <c r="E49" s="546" t="s">
        <v>4540</v>
      </c>
      <c r="F49" s="546" t="s">
        <v>4515</v>
      </c>
      <c r="G49" s="546" t="s">
        <v>4516</v>
      </c>
      <c r="H49" s="546" t="s">
        <v>4541</v>
      </c>
      <c r="I49" s="546" t="s">
        <v>4518</v>
      </c>
      <c r="J49" s="546" t="s">
        <v>4519</v>
      </c>
      <c r="K49" s="546" t="s">
        <v>4413</v>
      </c>
      <c r="L49" s="546" t="s">
        <v>4413</v>
      </c>
      <c r="M49" s="554">
        <v>411</v>
      </c>
      <c r="N49" s="547">
        <v>411</v>
      </c>
    </row>
    <row r="50" spans="1:14" ht="25.5">
      <c r="A50" s="519" t="str">
        <f t="shared" si="4"/>
        <v>ARP053/2024</v>
      </c>
      <c r="B50" s="521" t="str">
        <f t="shared" si="5"/>
        <v>053/2024</v>
      </c>
      <c r="C50" s="1" t="str">
        <f t="shared" si="6"/>
        <v>2024</v>
      </c>
      <c r="D50" s="553" t="str">
        <f t="shared" si="7"/>
        <v>053</v>
      </c>
      <c r="E50" s="546" t="s">
        <v>4542</v>
      </c>
      <c r="F50" s="546" t="s">
        <v>4515</v>
      </c>
      <c r="G50" s="546" t="s">
        <v>4516</v>
      </c>
      <c r="H50" s="546" t="s">
        <v>4543</v>
      </c>
      <c r="I50" s="546" t="s">
        <v>4518</v>
      </c>
      <c r="J50" s="546" t="s">
        <v>4519</v>
      </c>
      <c r="K50" s="546" t="s">
        <v>4413</v>
      </c>
      <c r="L50" s="546" t="s">
        <v>4413</v>
      </c>
      <c r="M50" s="554">
        <v>3080</v>
      </c>
      <c r="N50" s="547">
        <v>3080</v>
      </c>
    </row>
    <row r="51" spans="1:14" ht="25.5">
      <c r="A51" s="519" t="str">
        <f t="shared" si="4"/>
        <v>ARP054/2024</v>
      </c>
      <c r="B51" s="521" t="str">
        <f t="shared" si="5"/>
        <v>054/2024</v>
      </c>
      <c r="C51" s="1" t="str">
        <f t="shared" si="6"/>
        <v>2024</v>
      </c>
      <c r="D51" s="553" t="str">
        <f t="shared" si="7"/>
        <v>054</v>
      </c>
      <c r="E51" s="546" t="s">
        <v>4544</v>
      </c>
      <c r="F51" s="546" t="s">
        <v>4515</v>
      </c>
      <c r="G51" s="546" t="s">
        <v>4516</v>
      </c>
      <c r="H51" s="546" t="s">
        <v>2619</v>
      </c>
      <c r="I51" s="546" t="s">
        <v>4518</v>
      </c>
      <c r="J51" s="546" t="s">
        <v>4519</v>
      </c>
      <c r="K51" s="546" t="s">
        <v>4413</v>
      </c>
      <c r="L51" s="546" t="s">
        <v>4413</v>
      </c>
      <c r="M51" s="554">
        <v>37400</v>
      </c>
      <c r="N51" s="547">
        <v>37400</v>
      </c>
    </row>
    <row r="52" spans="1:14" ht="25.5">
      <c r="A52" s="519" t="str">
        <f t="shared" si="4"/>
        <v>ARP055/2024</v>
      </c>
      <c r="B52" s="521" t="str">
        <f t="shared" si="5"/>
        <v>055/2024</v>
      </c>
      <c r="C52" s="1" t="str">
        <f t="shared" si="6"/>
        <v>2024</v>
      </c>
      <c r="D52" s="553" t="str">
        <f t="shared" si="7"/>
        <v>055</v>
      </c>
      <c r="E52" s="546" t="s">
        <v>4545</v>
      </c>
      <c r="F52" s="546" t="s">
        <v>4515</v>
      </c>
      <c r="G52" s="546" t="s">
        <v>4516</v>
      </c>
      <c r="H52" s="546" t="s">
        <v>4546</v>
      </c>
      <c r="I52" s="546" t="s">
        <v>4518</v>
      </c>
      <c r="J52" s="546" t="s">
        <v>4519</v>
      </c>
      <c r="K52" s="546" t="s">
        <v>4413</v>
      </c>
      <c r="L52" s="546" t="s">
        <v>4413</v>
      </c>
      <c r="M52" s="554">
        <v>63420</v>
      </c>
      <c r="N52" s="547">
        <v>63420</v>
      </c>
    </row>
    <row r="53" spans="1:14" ht="25.5">
      <c r="A53" s="519" t="str">
        <f t="shared" si="4"/>
        <v>ARP056/2024</v>
      </c>
      <c r="B53" s="521" t="str">
        <f t="shared" si="5"/>
        <v>056/2024</v>
      </c>
      <c r="C53" s="1" t="str">
        <f t="shared" si="6"/>
        <v>2024</v>
      </c>
      <c r="D53" s="553" t="str">
        <f t="shared" si="7"/>
        <v>056</v>
      </c>
      <c r="E53" s="546" t="s">
        <v>4547</v>
      </c>
      <c r="F53" s="546" t="s">
        <v>4515</v>
      </c>
      <c r="G53" s="546" t="s">
        <v>4516</v>
      </c>
      <c r="H53" s="546" t="s">
        <v>4548</v>
      </c>
      <c r="I53" s="546" t="s">
        <v>4518</v>
      </c>
      <c r="J53" s="546" t="s">
        <v>4519</v>
      </c>
      <c r="K53" s="546" t="s">
        <v>4413</v>
      </c>
      <c r="L53" s="546" t="s">
        <v>4413</v>
      </c>
      <c r="M53" s="554">
        <v>8734</v>
      </c>
      <c r="N53" s="547">
        <v>8734</v>
      </c>
    </row>
    <row r="54" spans="1:14" ht="25.5">
      <c r="A54" s="519" t="str">
        <f t="shared" si="4"/>
        <v>ARP057/2024</v>
      </c>
      <c r="B54" s="521" t="str">
        <f t="shared" si="5"/>
        <v>057/2024</v>
      </c>
      <c r="C54" s="1" t="str">
        <f t="shared" si="6"/>
        <v>2024</v>
      </c>
      <c r="D54" s="553" t="str">
        <f t="shared" si="7"/>
        <v>057</v>
      </c>
      <c r="E54" s="546" t="s">
        <v>4549</v>
      </c>
      <c r="F54" s="546" t="s">
        <v>4550</v>
      </c>
      <c r="G54" s="546" t="s">
        <v>4551</v>
      </c>
      <c r="H54" s="546" t="s">
        <v>4552</v>
      </c>
      <c r="I54" s="546" t="s">
        <v>4553</v>
      </c>
      <c r="J54" s="546" t="s">
        <v>4554</v>
      </c>
      <c r="K54" s="546" t="s">
        <v>4413</v>
      </c>
      <c r="L54" s="546" t="s">
        <v>4413</v>
      </c>
      <c r="M54" s="554">
        <v>2685.89</v>
      </c>
      <c r="N54" s="547">
        <v>2685.89</v>
      </c>
    </row>
    <row r="55" spans="1:14" ht="25.5">
      <c r="A55" s="519" t="str">
        <f t="shared" si="4"/>
        <v>ARP058/2024</v>
      </c>
      <c r="B55" s="521" t="str">
        <f t="shared" si="5"/>
        <v>058/2024</v>
      </c>
      <c r="C55" s="1" t="str">
        <f t="shared" si="6"/>
        <v>2024</v>
      </c>
      <c r="D55" s="553" t="str">
        <f t="shared" si="7"/>
        <v>058</v>
      </c>
      <c r="E55" s="546" t="s">
        <v>4555</v>
      </c>
      <c r="F55" s="546" t="s">
        <v>4550</v>
      </c>
      <c r="G55" s="546" t="s">
        <v>4551</v>
      </c>
      <c r="H55" s="546" t="s">
        <v>4556</v>
      </c>
      <c r="I55" s="546" t="s">
        <v>4553</v>
      </c>
      <c r="J55" s="546" t="s">
        <v>4554</v>
      </c>
      <c r="K55" s="546" t="s">
        <v>4413</v>
      </c>
      <c r="L55" s="546" t="s">
        <v>4413</v>
      </c>
      <c r="M55" s="554">
        <v>100959.6</v>
      </c>
      <c r="N55" s="547">
        <v>100959.6</v>
      </c>
    </row>
    <row r="56" spans="1:14" ht="38.25">
      <c r="A56" s="519" t="str">
        <f t="shared" si="4"/>
        <v>ARP059/2024</v>
      </c>
      <c r="B56" s="521" t="str">
        <f t="shared" si="5"/>
        <v>059/2024</v>
      </c>
      <c r="C56" s="1" t="str">
        <f t="shared" si="6"/>
        <v>2024</v>
      </c>
      <c r="D56" s="553" t="str">
        <f t="shared" si="7"/>
        <v>059</v>
      </c>
      <c r="E56" s="546" t="s">
        <v>4557</v>
      </c>
      <c r="F56" s="546" t="s">
        <v>4550</v>
      </c>
      <c r="G56" s="546" t="s">
        <v>4551</v>
      </c>
      <c r="H56" s="546" t="s">
        <v>4558</v>
      </c>
      <c r="I56" s="546" t="s">
        <v>4553</v>
      </c>
      <c r="J56" s="546" t="s">
        <v>4554</v>
      </c>
      <c r="K56" s="546" t="s">
        <v>4413</v>
      </c>
      <c r="L56" s="546" t="s">
        <v>4413</v>
      </c>
      <c r="M56" s="554">
        <v>12000</v>
      </c>
      <c r="N56" s="547">
        <v>12000</v>
      </c>
    </row>
    <row r="57" spans="1:14" ht="51">
      <c r="A57" s="519" t="str">
        <f t="shared" si="4"/>
        <v>ARP006/2024</v>
      </c>
      <c r="B57" s="521" t="str">
        <f t="shared" si="5"/>
        <v>006/2024</v>
      </c>
      <c r="C57" s="1" t="str">
        <f t="shared" si="6"/>
        <v>2024</v>
      </c>
      <c r="D57" s="553" t="str">
        <f t="shared" si="7"/>
        <v>006</v>
      </c>
      <c r="E57" s="546" t="s">
        <v>4550</v>
      </c>
      <c r="F57" s="546" t="s">
        <v>4408</v>
      </c>
      <c r="G57" s="546" t="s">
        <v>4409</v>
      </c>
      <c r="H57" s="546" t="s">
        <v>2619</v>
      </c>
      <c r="I57" s="546" t="s">
        <v>4411</v>
      </c>
      <c r="J57" s="546" t="s">
        <v>4412</v>
      </c>
      <c r="K57" s="546" t="s">
        <v>4413</v>
      </c>
      <c r="L57" s="546" t="s">
        <v>4413</v>
      </c>
      <c r="M57" s="554">
        <v>633500</v>
      </c>
      <c r="N57" s="547">
        <v>633500</v>
      </c>
    </row>
    <row r="58" spans="1:14" ht="25.5">
      <c r="A58" s="519" t="str">
        <f t="shared" si="4"/>
        <v>ARP060/2024</v>
      </c>
      <c r="B58" s="521" t="str">
        <f t="shared" si="5"/>
        <v>060/2024</v>
      </c>
      <c r="C58" s="1" t="str">
        <f t="shared" si="6"/>
        <v>2024</v>
      </c>
      <c r="D58" s="553" t="str">
        <f t="shared" si="7"/>
        <v>060</v>
      </c>
      <c r="E58" s="546" t="s">
        <v>4559</v>
      </c>
      <c r="F58" s="546" t="s">
        <v>4550</v>
      </c>
      <c r="G58" s="546" t="s">
        <v>4551</v>
      </c>
      <c r="H58" s="546" t="s">
        <v>73</v>
      </c>
      <c r="I58" s="546" t="s">
        <v>4553</v>
      </c>
      <c r="J58" s="546" t="s">
        <v>4560</v>
      </c>
      <c r="K58" s="546" t="s">
        <v>4413</v>
      </c>
      <c r="L58" s="546" t="s">
        <v>4413</v>
      </c>
      <c r="M58" s="554">
        <v>244879.22</v>
      </c>
      <c r="N58" s="547">
        <v>244879.22</v>
      </c>
    </row>
    <row r="59" spans="1:14" ht="25.5">
      <c r="A59" s="519" t="str">
        <f t="shared" si="4"/>
        <v>ARP061/2024</v>
      </c>
      <c r="B59" s="521" t="str">
        <f t="shared" si="5"/>
        <v>061/2024</v>
      </c>
      <c r="C59" s="1" t="str">
        <f t="shared" si="6"/>
        <v>2024</v>
      </c>
      <c r="D59" s="553" t="str">
        <f t="shared" si="7"/>
        <v>061</v>
      </c>
      <c r="E59" s="546" t="s">
        <v>4561</v>
      </c>
      <c r="F59" s="546" t="s">
        <v>4550</v>
      </c>
      <c r="G59" s="546" t="s">
        <v>4551</v>
      </c>
      <c r="H59" s="546" t="s">
        <v>4562</v>
      </c>
      <c r="I59" s="546" t="s">
        <v>4553</v>
      </c>
      <c r="J59" s="546" t="s">
        <v>4563</v>
      </c>
      <c r="K59" s="546" t="s">
        <v>4413</v>
      </c>
      <c r="L59" s="546" t="s">
        <v>4413</v>
      </c>
      <c r="M59" s="554">
        <v>199291.12</v>
      </c>
      <c r="N59" s="547">
        <v>199291.12</v>
      </c>
    </row>
    <row r="60" spans="1:14" ht="38.25">
      <c r="A60" s="519" t="str">
        <f t="shared" si="4"/>
        <v>ARP062/2024</v>
      </c>
      <c r="B60" s="521" t="str">
        <f t="shared" si="5"/>
        <v>062/2024</v>
      </c>
      <c r="C60" s="1" t="str">
        <f t="shared" si="6"/>
        <v>2024</v>
      </c>
      <c r="D60" s="553" t="str">
        <f t="shared" si="7"/>
        <v>062</v>
      </c>
      <c r="E60" s="546" t="s">
        <v>4564</v>
      </c>
      <c r="F60" s="546" t="s">
        <v>4426</v>
      </c>
      <c r="G60" s="546" t="s">
        <v>4565</v>
      </c>
      <c r="H60" s="546" t="s">
        <v>4566</v>
      </c>
      <c r="I60" s="546" t="s">
        <v>4518</v>
      </c>
      <c r="J60" s="546" t="s">
        <v>4519</v>
      </c>
      <c r="K60" s="546" t="s">
        <v>4413</v>
      </c>
      <c r="L60" s="546" t="s">
        <v>4413</v>
      </c>
      <c r="M60" s="554">
        <v>281285</v>
      </c>
      <c r="N60" s="547">
        <v>281285</v>
      </c>
    </row>
    <row r="61" spans="1:14" ht="38.25">
      <c r="A61" s="519" t="str">
        <f t="shared" si="4"/>
        <v>ARP063/2024</v>
      </c>
      <c r="B61" s="521" t="str">
        <f t="shared" si="5"/>
        <v>063/2024</v>
      </c>
      <c r="C61" s="1" t="str">
        <f t="shared" si="6"/>
        <v>2024</v>
      </c>
      <c r="D61" s="553" t="str">
        <f t="shared" si="7"/>
        <v>063</v>
      </c>
      <c r="E61" s="546" t="s">
        <v>4567</v>
      </c>
      <c r="F61" s="546" t="s">
        <v>4426</v>
      </c>
      <c r="G61" s="546" t="s">
        <v>4565</v>
      </c>
      <c r="H61" s="546" t="s">
        <v>4568</v>
      </c>
      <c r="I61" s="546" t="s">
        <v>4518</v>
      </c>
      <c r="J61" s="546" t="s">
        <v>4519</v>
      </c>
      <c r="K61" s="546" t="s">
        <v>4413</v>
      </c>
      <c r="L61" s="546" t="s">
        <v>4413</v>
      </c>
      <c r="M61" s="554">
        <v>5832.33</v>
      </c>
      <c r="N61" s="547">
        <v>5832.33</v>
      </c>
    </row>
    <row r="62" spans="1:14" ht="51">
      <c r="A62" s="519" t="str">
        <f t="shared" si="4"/>
        <v>ARP064/2024</v>
      </c>
      <c r="B62" s="521" t="str">
        <f t="shared" si="5"/>
        <v>064/2024</v>
      </c>
      <c r="C62" s="1" t="str">
        <f t="shared" si="6"/>
        <v>2024</v>
      </c>
      <c r="D62" s="553" t="str">
        <f t="shared" si="7"/>
        <v>064</v>
      </c>
      <c r="E62" s="546" t="s">
        <v>4569</v>
      </c>
      <c r="F62" s="546" t="s">
        <v>4570</v>
      </c>
      <c r="G62" s="546" t="s">
        <v>4571</v>
      </c>
      <c r="H62" s="546" t="s">
        <v>4572</v>
      </c>
      <c r="I62" s="546" t="s">
        <v>4573</v>
      </c>
      <c r="J62" s="546" t="s">
        <v>4574</v>
      </c>
      <c r="K62" s="546" t="s">
        <v>4413</v>
      </c>
      <c r="L62" s="546" t="s">
        <v>4413</v>
      </c>
      <c r="M62" s="554">
        <v>1209872.952</v>
      </c>
      <c r="N62" s="547">
        <v>1209872.952</v>
      </c>
    </row>
    <row r="63" spans="1:14" ht="38.25">
      <c r="A63" s="519" t="str">
        <f t="shared" si="4"/>
        <v>ARP065/2024</v>
      </c>
      <c r="B63" s="521" t="str">
        <f t="shared" si="5"/>
        <v>065/2024</v>
      </c>
      <c r="C63" s="1" t="str">
        <f t="shared" si="6"/>
        <v>2024</v>
      </c>
      <c r="D63" s="553" t="str">
        <f t="shared" si="7"/>
        <v>065</v>
      </c>
      <c r="E63" s="546" t="s">
        <v>4575</v>
      </c>
      <c r="F63" s="546" t="s">
        <v>4432</v>
      </c>
      <c r="G63" s="546" t="s">
        <v>4576</v>
      </c>
      <c r="H63" s="546" t="s">
        <v>4577</v>
      </c>
      <c r="I63" s="546" t="s">
        <v>4578</v>
      </c>
      <c r="J63" s="546" t="s">
        <v>4579</v>
      </c>
      <c r="K63" s="546" t="s">
        <v>4413</v>
      </c>
      <c r="L63" s="546" t="s">
        <v>4413</v>
      </c>
      <c r="M63" s="554">
        <v>20784800</v>
      </c>
      <c r="N63" s="547">
        <v>20784800</v>
      </c>
    </row>
    <row r="64" spans="1:14" ht="38.25">
      <c r="A64" s="519" t="str">
        <f t="shared" si="4"/>
        <v>ARP066/2024</v>
      </c>
      <c r="B64" s="521" t="str">
        <f t="shared" si="5"/>
        <v>066/2024</v>
      </c>
      <c r="C64" s="1" t="str">
        <f t="shared" si="6"/>
        <v>2024</v>
      </c>
      <c r="D64" s="553" t="str">
        <f t="shared" si="7"/>
        <v>066</v>
      </c>
      <c r="E64" s="546" t="s">
        <v>4580</v>
      </c>
      <c r="F64" s="546" t="s">
        <v>4415</v>
      </c>
      <c r="G64" s="546" t="s">
        <v>4581</v>
      </c>
      <c r="H64" s="546" t="s">
        <v>4582</v>
      </c>
      <c r="I64" s="546" t="s">
        <v>4583</v>
      </c>
      <c r="J64" s="546" t="s">
        <v>4584</v>
      </c>
      <c r="K64" s="546" t="s">
        <v>4413</v>
      </c>
      <c r="L64" s="546" t="s">
        <v>4413</v>
      </c>
      <c r="M64" s="554">
        <v>1747012</v>
      </c>
      <c r="N64" s="547">
        <v>1747012</v>
      </c>
    </row>
    <row r="65" spans="1:14" ht="76.5">
      <c r="A65" s="519" t="str">
        <f t="shared" si="4"/>
        <v>ARP067/2024</v>
      </c>
      <c r="B65" s="521" t="str">
        <f t="shared" si="5"/>
        <v>067/2024</v>
      </c>
      <c r="C65" s="1" t="str">
        <f t="shared" si="6"/>
        <v>2024</v>
      </c>
      <c r="D65" s="553" t="str">
        <f t="shared" si="7"/>
        <v>067</v>
      </c>
      <c r="E65" s="546" t="s">
        <v>4585</v>
      </c>
      <c r="F65" s="546" t="s">
        <v>4442</v>
      </c>
      <c r="G65" s="546" t="s">
        <v>4586</v>
      </c>
      <c r="H65" s="546" t="s">
        <v>4587</v>
      </c>
      <c r="I65" s="546" t="s">
        <v>4588</v>
      </c>
      <c r="J65" s="546" t="s">
        <v>4589</v>
      </c>
      <c r="K65" s="546" t="s">
        <v>4413</v>
      </c>
      <c r="L65" s="546" t="s">
        <v>4413</v>
      </c>
      <c r="M65" s="554">
        <v>797000</v>
      </c>
      <c r="N65" s="547">
        <v>797000</v>
      </c>
    </row>
    <row r="66" spans="1:14" ht="76.5">
      <c r="A66" s="519" t="str">
        <f t="shared" si="4"/>
        <v>ARP068/2024</v>
      </c>
      <c r="B66" s="521" t="str">
        <f t="shared" si="5"/>
        <v>068/2024</v>
      </c>
      <c r="C66" s="1" t="str">
        <f t="shared" si="6"/>
        <v>2024</v>
      </c>
      <c r="D66" s="553" t="str">
        <f t="shared" si="7"/>
        <v>068</v>
      </c>
      <c r="E66" s="546" t="s">
        <v>4590</v>
      </c>
      <c r="F66" s="546" t="s">
        <v>4442</v>
      </c>
      <c r="G66" s="546" t="s">
        <v>4586</v>
      </c>
      <c r="H66" s="546" t="s">
        <v>1960</v>
      </c>
      <c r="I66" s="546" t="s">
        <v>4588</v>
      </c>
      <c r="J66" s="546" t="s">
        <v>4591</v>
      </c>
      <c r="K66" s="546" t="s">
        <v>4592</v>
      </c>
      <c r="L66" s="546" t="s">
        <v>4413</v>
      </c>
      <c r="M66" s="554">
        <v>344650</v>
      </c>
      <c r="N66" s="547">
        <v>344650</v>
      </c>
    </row>
    <row r="67" spans="1:14" ht="102">
      <c r="A67" s="519" t="str">
        <f t="shared" si="4"/>
        <v>ARP069/2024</v>
      </c>
      <c r="B67" s="521" t="str">
        <f t="shared" si="5"/>
        <v>069/2024</v>
      </c>
      <c r="C67" s="1" t="str">
        <f t="shared" si="6"/>
        <v>2024</v>
      </c>
      <c r="D67" s="553" t="str">
        <f t="shared" si="7"/>
        <v>069</v>
      </c>
      <c r="E67" s="546" t="s">
        <v>4593</v>
      </c>
      <c r="F67" s="546" t="s">
        <v>4452</v>
      </c>
      <c r="G67" s="546" t="s">
        <v>4594</v>
      </c>
      <c r="H67" s="546" t="s">
        <v>4595</v>
      </c>
      <c r="I67" s="546" t="s">
        <v>4596</v>
      </c>
      <c r="J67" s="546" t="s">
        <v>4597</v>
      </c>
      <c r="K67" s="546" t="s">
        <v>4598</v>
      </c>
      <c r="L67" s="546" t="s">
        <v>4413</v>
      </c>
      <c r="M67" s="554">
        <v>3218000</v>
      </c>
      <c r="N67" s="547">
        <v>3218000</v>
      </c>
    </row>
    <row r="68" spans="1:14" ht="51">
      <c r="A68" s="519" t="str">
        <f t="shared" si="4"/>
        <v>ARP007/2024</v>
      </c>
      <c r="B68" s="521" t="str">
        <f t="shared" si="5"/>
        <v>007/2024</v>
      </c>
      <c r="C68" s="1" t="str">
        <f t="shared" si="6"/>
        <v>2024</v>
      </c>
      <c r="D68" s="553" t="str">
        <f t="shared" si="7"/>
        <v>007</v>
      </c>
      <c r="E68" s="546" t="s">
        <v>4515</v>
      </c>
      <c r="F68" s="546" t="s">
        <v>4408</v>
      </c>
      <c r="G68" s="546" t="s">
        <v>4409</v>
      </c>
      <c r="H68" s="546" t="s">
        <v>4599</v>
      </c>
      <c r="I68" s="546" t="s">
        <v>4411</v>
      </c>
      <c r="J68" s="546" t="s">
        <v>4412</v>
      </c>
      <c r="K68" s="546" t="s">
        <v>4413</v>
      </c>
      <c r="L68" s="546" t="s">
        <v>4413</v>
      </c>
      <c r="M68" s="554">
        <v>2878500</v>
      </c>
      <c r="N68" s="547">
        <v>2878500</v>
      </c>
    </row>
    <row r="69" spans="1:14" ht="102">
      <c r="A69" s="519" t="str">
        <f t="shared" si="4"/>
        <v>ARP070/2024</v>
      </c>
      <c r="B69" s="521" t="str">
        <f t="shared" si="5"/>
        <v>070/2024</v>
      </c>
      <c r="C69" s="1" t="str">
        <f t="shared" si="6"/>
        <v>2024</v>
      </c>
      <c r="D69" s="553" t="str">
        <f t="shared" si="7"/>
        <v>070</v>
      </c>
      <c r="E69" s="546" t="s">
        <v>4600</v>
      </c>
      <c r="F69" s="546" t="s">
        <v>4452</v>
      </c>
      <c r="G69" s="546" t="s">
        <v>4594</v>
      </c>
      <c r="H69" s="546" t="s">
        <v>4601</v>
      </c>
      <c r="I69" s="546" t="s">
        <v>4596</v>
      </c>
      <c r="J69" s="546" t="s">
        <v>4597</v>
      </c>
      <c r="K69" s="546" t="s">
        <v>4598</v>
      </c>
      <c r="L69" s="546" t="s">
        <v>4413</v>
      </c>
      <c r="M69" s="554">
        <v>3569634</v>
      </c>
      <c r="N69" s="547">
        <v>3569634</v>
      </c>
    </row>
    <row r="70" spans="1:14" ht="63.75">
      <c r="A70" s="519" t="str">
        <f t="shared" si="4"/>
        <v>ARP071/2024</v>
      </c>
      <c r="B70" s="521" t="str">
        <f t="shared" si="5"/>
        <v>071/2024</v>
      </c>
      <c r="C70" s="1" t="str">
        <f t="shared" si="6"/>
        <v>2024</v>
      </c>
      <c r="D70" s="553" t="str">
        <f t="shared" si="7"/>
        <v>071</v>
      </c>
      <c r="E70" s="546" t="s">
        <v>4602</v>
      </c>
      <c r="F70" s="546" t="s">
        <v>4466</v>
      </c>
      <c r="G70" s="546" t="s">
        <v>4603</v>
      </c>
      <c r="H70" s="546" t="s">
        <v>4604</v>
      </c>
      <c r="I70" s="546" t="s">
        <v>4605</v>
      </c>
      <c r="J70" s="546" t="s">
        <v>4606</v>
      </c>
      <c r="K70" s="546" t="s">
        <v>4413</v>
      </c>
      <c r="L70" s="546" t="s">
        <v>4607</v>
      </c>
      <c r="M70" s="554">
        <v>282270.57699999999</v>
      </c>
      <c r="N70" s="547">
        <v>282270.57699999999</v>
      </c>
    </row>
    <row r="71" spans="1:14" ht="51">
      <c r="A71" s="519" t="str">
        <f t="shared" si="4"/>
        <v>ARP072/2024</v>
      </c>
      <c r="B71" s="521" t="str">
        <f t="shared" si="5"/>
        <v>072/2024</v>
      </c>
      <c r="C71" s="1" t="str">
        <f t="shared" si="6"/>
        <v>2024</v>
      </c>
      <c r="D71" s="553" t="str">
        <f t="shared" si="7"/>
        <v>072</v>
      </c>
      <c r="E71" s="546" t="s">
        <v>4608</v>
      </c>
      <c r="F71" s="546" t="s">
        <v>4468</v>
      </c>
      <c r="G71" s="546" t="s">
        <v>4609</v>
      </c>
      <c r="H71" s="546" t="s">
        <v>4610</v>
      </c>
      <c r="I71" s="546" t="s">
        <v>4611</v>
      </c>
      <c r="J71" s="546" t="s">
        <v>4612</v>
      </c>
      <c r="K71" s="546" t="s">
        <v>4413</v>
      </c>
      <c r="L71" s="546" t="s">
        <v>4613</v>
      </c>
      <c r="M71" s="554">
        <v>228046.4</v>
      </c>
      <c r="N71" s="547">
        <v>228046.4</v>
      </c>
    </row>
    <row r="72" spans="1:14" ht="51">
      <c r="A72" s="519" t="str">
        <f t="shared" si="4"/>
        <v>ARP073/2024</v>
      </c>
      <c r="B72" s="521" t="str">
        <f t="shared" si="5"/>
        <v>073/2024</v>
      </c>
      <c r="C72" s="1" t="str">
        <f t="shared" si="6"/>
        <v>2024</v>
      </c>
      <c r="D72" s="553" t="str">
        <f t="shared" si="7"/>
        <v>073</v>
      </c>
      <c r="E72" s="546" t="s">
        <v>4614</v>
      </c>
      <c r="F72" s="546" t="s">
        <v>4468</v>
      </c>
      <c r="G72" s="546" t="s">
        <v>4609</v>
      </c>
      <c r="H72" s="546" t="s">
        <v>4615</v>
      </c>
      <c r="I72" s="546" t="s">
        <v>4611</v>
      </c>
      <c r="J72" s="546" t="s">
        <v>4616</v>
      </c>
      <c r="K72" s="546" t="s">
        <v>4413</v>
      </c>
      <c r="L72" s="546" t="s">
        <v>4413</v>
      </c>
      <c r="M72" s="554">
        <v>702540</v>
      </c>
      <c r="N72" s="547">
        <v>702540</v>
      </c>
    </row>
    <row r="73" spans="1:14" ht="51">
      <c r="A73" s="519" t="str">
        <f t="shared" si="4"/>
        <v>ARP074/2024</v>
      </c>
      <c r="B73" s="521" t="str">
        <f t="shared" si="5"/>
        <v>074/2024</v>
      </c>
      <c r="C73" s="1" t="str">
        <f t="shared" si="6"/>
        <v>2024</v>
      </c>
      <c r="D73" s="553" t="str">
        <f t="shared" si="7"/>
        <v>074</v>
      </c>
      <c r="E73" s="546" t="s">
        <v>4617</v>
      </c>
      <c r="F73" s="546" t="s">
        <v>4468</v>
      </c>
      <c r="G73" s="546" t="s">
        <v>4609</v>
      </c>
      <c r="H73" s="546" t="s">
        <v>4618</v>
      </c>
      <c r="I73" s="546" t="s">
        <v>4611</v>
      </c>
      <c r="J73" s="546" t="s">
        <v>4612</v>
      </c>
      <c r="K73" s="546" t="s">
        <v>4413</v>
      </c>
      <c r="L73" s="546" t="s">
        <v>4413</v>
      </c>
      <c r="M73" s="554">
        <v>4903037.7640000004</v>
      </c>
      <c r="N73" s="547">
        <v>4903037.7640000004</v>
      </c>
    </row>
    <row r="74" spans="1:14" ht="114.75">
      <c r="A74" s="519" t="str">
        <f t="shared" si="4"/>
        <v>ARP075/2024</v>
      </c>
      <c r="B74" s="521" t="str">
        <f t="shared" si="5"/>
        <v>075/2024</v>
      </c>
      <c r="C74" s="1" t="str">
        <f t="shared" si="6"/>
        <v>2024</v>
      </c>
      <c r="D74" s="553" t="str">
        <f t="shared" si="7"/>
        <v>075</v>
      </c>
      <c r="E74" s="546" t="s">
        <v>4619</v>
      </c>
      <c r="F74" s="546" t="s">
        <v>4472</v>
      </c>
      <c r="G74" s="546" t="s">
        <v>4620</v>
      </c>
      <c r="H74" s="546" t="s">
        <v>4621</v>
      </c>
      <c r="I74" s="546" t="s">
        <v>4622</v>
      </c>
      <c r="J74" s="546" t="s">
        <v>4623</v>
      </c>
      <c r="K74" s="546" t="s">
        <v>4413</v>
      </c>
      <c r="L74" s="546" t="s">
        <v>4413</v>
      </c>
      <c r="M74" s="554">
        <v>3225600</v>
      </c>
      <c r="N74" s="547">
        <v>3225600</v>
      </c>
    </row>
    <row r="75" spans="1:14" ht="114.75">
      <c r="A75" s="519" t="str">
        <f t="shared" si="4"/>
        <v>ARP076/2024</v>
      </c>
      <c r="B75" s="521" t="str">
        <f t="shared" si="5"/>
        <v>076/2024</v>
      </c>
      <c r="C75" s="1" t="str">
        <f t="shared" si="6"/>
        <v>2024</v>
      </c>
      <c r="D75" s="553" t="str">
        <f t="shared" si="7"/>
        <v>076</v>
      </c>
      <c r="E75" s="546" t="s">
        <v>4624</v>
      </c>
      <c r="F75" s="546" t="s">
        <v>4472</v>
      </c>
      <c r="G75" s="546" t="s">
        <v>4620</v>
      </c>
      <c r="H75" s="546" t="s">
        <v>4625</v>
      </c>
      <c r="I75" s="546" t="s">
        <v>4622</v>
      </c>
      <c r="J75" s="546" t="s">
        <v>4623</v>
      </c>
      <c r="K75" s="546" t="s">
        <v>4413</v>
      </c>
      <c r="L75" s="546" t="s">
        <v>4413</v>
      </c>
      <c r="M75" s="554">
        <v>30450260</v>
      </c>
      <c r="N75" s="547">
        <v>30450260</v>
      </c>
    </row>
    <row r="76" spans="1:14" ht="76.5">
      <c r="A76" s="519" t="str">
        <f t="shared" si="4"/>
        <v>ARP077/2024</v>
      </c>
      <c r="B76" s="521" t="str">
        <f t="shared" si="5"/>
        <v>077/2024</v>
      </c>
      <c r="C76" s="1" t="str">
        <f t="shared" si="6"/>
        <v>2024</v>
      </c>
      <c r="D76" s="553" t="str">
        <f t="shared" si="7"/>
        <v>077</v>
      </c>
      <c r="E76" s="546" t="s">
        <v>4626</v>
      </c>
      <c r="F76" s="546" t="s">
        <v>4434</v>
      </c>
      <c r="G76" s="546" t="s">
        <v>4627</v>
      </c>
      <c r="H76" s="546" t="s">
        <v>4458</v>
      </c>
      <c r="I76" s="546" t="s">
        <v>4628</v>
      </c>
      <c r="J76" s="546" t="s">
        <v>4629</v>
      </c>
      <c r="K76" s="546" t="s">
        <v>4630</v>
      </c>
      <c r="L76" s="546" t="s">
        <v>4413</v>
      </c>
      <c r="M76" s="554">
        <v>4283875.4869999997</v>
      </c>
      <c r="N76" s="547">
        <v>4283875.4869999997</v>
      </c>
    </row>
    <row r="77" spans="1:14" ht="38.25">
      <c r="A77" s="519" t="str">
        <f t="shared" si="4"/>
        <v>ARP078/2024</v>
      </c>
      <c r="B77" s="521" t="str">
        <f t="shared" si="5"/>
        <v>078/2024</v>
      </c>
      <c r="C77" s="1" t="str">
        <f t="shared" si="6"/>
        <v>2024</v>
      </c>
      <c r="D77" s="553" t="str">
        <f t="shared" si="7"/>
        <v>078</v>
      </c>
      <c r="E77" s="546" t="s">
        <v>4631</v>
      </c>
      <c r="F77" s="546" t="s">
        <v>4489</v>
      </c>
      <c r="G77" s="546" t="s">
        <v>4632</v>
      </c>
      <c r="H77" s="546" t="s">
        <v>4633</v>
      </c>
      <c r="I77" s="546" t="s">
        <v>4412</v>
      </c>
      <c r="J77" s="546" t="s">
        <v>4589</v>
      </c>
      <c r="K77" s="546" t="s">
        <v>4413</v>
      </c>
      <c r="L77" s="546" t="s">
        <v>4413</v>
      </c>
      <c r="M77" s="554">
        <v>163847</v>
      </c>
      <c r="N77" s="547">
        <v>163847</v>
      </c>
    </row>
    <row r="78" spans="1:14" ht="51">
      <c r="A78" s="519" t="str">
        <f t="shared" si="4"/>
        <v>ARP008/2024</v>
      </c>
      <c r="B78" s="521" t="str">
        <f t="shared" si="5"/>
        <v>008/2024</v>
      </c>
      <c r="C78" s="1" t="str">
        <f t="shared" si="6"/>
        <v>2024</v>
      </c>
      <c r="D78" s="553" t="str">
        <f t="shared" si="7"/>
        <v>008</v>
      </c>
      <c r="E78" s="546" t="s">
        <v>4634</v>
      </c>
      <c r="F78" s="546" t="s">
        <v>4408</v>
      </c>
      <c r="G78" s="546" t="s">
        <v>4409</v>
      </c>
      <c r="H78" s="546" t="s">
        <v>2246</v>
      </c>
      <c r="I78" s="546" t="s">
        <v>4411</v>
      </c>
      <c r="J78" s="546" t="s">
        <v>4412</v>
      </c>
      <c r="K78" s="546" t="s">
        <v>4413</v>
      </c>
      <c r="L78" s="546" t="s">
        <v>4413</v>
      </c>
      <c r="M78" s="554">
        <v>2681838</v>
      </c>
      <c r="N78" s="547">
        <v>2681838</v>
      </c>
    </row>
    <row r="79" spans="1:14" ht="38.25">
      <c r="A79" s="519" t="str">
        <f t="shared" si="4"/>
        <v>ARP080/2024</v>
      </c>
      <c r="B79" s="521" t="str">
        <f t="shared" si="5"/>
        <v>080/2024</v>
      </c>
      <c r="C79" s="1" t="str">
        <f t="shared" si="6"/>
        <v>2024</v>
      </c>
      <c r="D79" s="553" t="str">
        <f t="shared" si="7"/>
        <v>080</v>
      </c>
      <c r="E79" s="546" t="s">
        <v>4635</v>
      </c>
      <c r="F79" s="546" t="s">
        <v>4485</v>
      </c>
      <c r="G79" s="546" t="s">
        <v>4636</v>
      </c>
      <c r="H79" s="546" t="s">
        <v>3912</v>
      </c>
      <c r="I79" s="546" t="s">
        <v>4637</v>
      </c>
      <c r="J79" s="546" t="s">
        <v>4638</v>
      </c>
      <c r="K79" s="546" t="s">
        <v>4413</v>
      </c>
      <c r="L79" s="546" t="s">
        <v>4639</v>
      </c>
      <c r="M79" s="554">
        <v>180660</v>
      </c>
      <c r="N79" s="547">
        <v>180660</v>
      </c>
    </row>
    <row r="80" spans="1:14" ht="63.75">
      <c r="A80" s="519" t="str">
        <f t="shared" si="4"/>
        <v>ARP081/2024</v>
      </c>
      <c r="B80" s="521" t="str">
        <f t="shared" si="5"/>
        <v>081/2024</v>
      </c>
      <c r="C80" s="1" t="str">
        <f t="shared" si="6"/>
        <v>2024</v>
      </c>
      <c r="D80" s="553" t="str">
        <f t="shared" si="7"/>
        <v>081</v>
      </c>
      <c r="E80" s="546" t="s">
        <v>4640</v>
      </c>
      <c r="F80" s="546" t="s">
        <v>4455</v>
      </c>
      <c r="G80" s="546" t="s">
        <v>4641</v>
      </c>
      <c r="H80" s="546" t="s">
        <v>830</v>
      </c>
      <c r="I80" s="546" t="s">
        <v>4642</v>
      </c>
      <c r="J80" s="546" t="s">
        <v>4643</v>
      </c>
      <c r="K80" s="546" t="s">
        <v>4413</v>
      </c>
      <c r="L80" s="546" t="s">
        <v>4644</v>
      </c>
      <c r="M80" s="554">
        <v>8360674.6597999996</v>
      </c>
      <c r="N80" s="547">
        <v>8360674.6597999996</v>
      </c>
    </row>
    <row r="81" spans="1:14" ht="51">
      <c r="A81" s="519" t="str">
        <f t="shared" si="4"/>
        <v>ARP082/2024</v>
      </c>
      <c r="B81" s="521" t="str">
        <f t="shared" si="5"/>
        <v>082/2024</v>
      </c>
      <c r="C81" s="1" t="str">
        <f t="shared" si="6"/>
        <v>2024</v>
      </c>
      <c r="D81" s="553" t="str">
        <f t="shared" si="7"/>
        <v>082</v>
      </c>
      <c r="E81" s="546" t="s">
        <v>4645</v>
      </c>
      <c r="F81" s="546" t="s">
        <v>4492</v>
      </c>
      <c r="G81" s="546" t="s">
        <v>4646</v>
      </c>
      <c r="H81" s="546" t="s">
        <v>4647</v>
      </c>
      <c r="I81" s="546" t="s">
        <v>4648</v>
      </c>
      <c r="J81" s="546" t="s">
        <v>4649</v>
      </c>
      <c r="K81" s="546" t="s">
        <v>4413</v>
      </c>
      <c r="L81" s="546" t="s">
        <v>4413</v>
      </c>
      <c r="M81" s="554">
        <v>473791.87660000002</v>
      </c>
      <c r="N81" s="547">
        <v>473791.87660000002</v>
      </c>
    </row>
    <row r="82" spans="1:14" ht="25.5">
      <c r="A82" s="519" t="str">
        <f t="shared" si="4"/>
        <v>ARP083/2024</v>
      </c>
      <c r="B82" s="521" t="str">
        <f t="shared" si="5"/>
        <v>083/2024</v>
      </c>
      <c r="C82" s="1" t="str">
        <f t="shared" si="6"/>
        <v>2024</v>
      </c>
      <c r="D82" s="553" t="str">
        <f t="shared" si="7"/>
        <v>083</v>
      </c>
      <c r="E82" s="546" t="s">
        <v>4650</v>
      </c>
      <c r="F82" s="546" t="s">
        <v>4502</v>
      </c>
      <c r="G82" s="546" t="s">
        <v>4651</v>
      </c>
      <c r="H82" s="546" t="s">
        <v>4652</v>
      </c>
      <c r="I82" s="546" t="s">
        <v>4653</v>
      </c>
      <c r="J82" s="546" t="s">
        <v>4654</v>
      </c>
      <c r="K82" s="546" t="s">
        <v>4413</v>
      </c>
      <c r="L82" s="546" t="s">
        <v>4413</v>
      </c>
      <c r="M82" s="554">
        <v>349284</v>
      </c>
      <c r="N82" s="547">
        <v>349284</v>
      </c>
    </row>
    <row r="83" spans="1:14" ht="51">
      <c r="A83" s="519" t="str">
        <f t="shared" si="4"/>
        <v>ARP009/2024</v>
      </c>
      <c r="B83" s="521" t="str">
        <f t="shared" si="5"/>
        <v>009/2024</v>
      </c>
      <c r="C83" s="1" t="str">
        <f t="shared" si="6"/>
        <v>2024</v>
      </c>
      <c r="D83" s="553" t="str">
        <f t="shared" si="7"/>
        <v>009</v>
      </c>
      <c r="E83" s="546" t="s">
        <v>4570</v>
      </c>
      <c r="F83" s="546" t="s">
        <v>4655</v>
      </c>
      <c r="G83" s="546" t="s">
        <v>4656</v>
      </c>
      <c r="H83" s="546" t="s">
        <v>4657</v>
      </c>
      <c r="I83" s="546" t="s">
        <v>4658</v>
      </c>
      <c r="J83" s="546" t="s">
        <v>4659</v>
      </c>
      <c r="K83" s="546" t="s">
        <v>4413</v>
      </c>
      <c r="L83" s="546" t="s">
        <v>4413</v>
      </c>
      <c r="M83" s="554">
        <v>394887</v>
      </c>
      <c r="N83" s="547">
        <v>394887</v>
      </c>
    </row>
    <row r="84" spans="1:14" ht="76.5">
      <c r="A84" s="519" t="str">
        <f t="shared" si="4"/>
        <v>ARP001/2025</v>
      </c>
      <c r="B84" s="521" t="str">
        <f t="shared" si="5"/>
        <v>001/2025</v>
      </c>
      <c r="C84" s="1" t="str">
        <f t="shared" si="6"/>
        <v>2025</v>
      </c>
      <c r="D84" s="553" t="str">
        <f t="shared" si="7"/>
        <v>001</v>
      </c>
      <c r="E84" s="546" t="s">
        <v>4660</v>
      </c>
      <c r="F84" s="546" t="s">
        <v>4490</v>
      </c>
      <c r="G84" s="546" t="s">
        <v>4661</v>
      </c>
      <c r="H84" s="546" t="s">
        <v>4662</v>
      </c>
      <c r="I84" s="546" t="s">
        <v>4663</v>
      </c>
      <c r="J84" s="546" t="s">
        <v>4664</v>
      </c>
      <c r="K84" s="546" t="s">
        <v>4413</v>
      </c>
      <c r="L84" s="546" t="s">
        <v>4665</v>
      </c>
      <c r="M84" s="554">
        <v>76967.415999999997</v>
      </c>
      <c r="N84" s="547">
        <v>76967.415999999997</v>
      </c>
    </row>
    <row r="85" spans="1:14" ht="25.5">
      <c r="A85" s="519" t="str">
        <f t="shared" si="4"/>
        <v>ARP010/2025</v>
      </c>
      <c r="B85" s="521" t="str">
        <f t="shared" si="5"/>
        <v>010/2025</v>
      </c>
      <c r="C85" s="1" t="str">
        <f t="shared" si="6"/>
        <v>2025</v>
      </c>
      <c r="D85" s="553" t="str">
        <f t="shared" si="7"/>
        <v>010</v>
      </c>
      <c r="E85" s="546" t="s">
        <v>4666</v>
      </c>
      <c r="F85" s="546" t="s">
        <v>4461</v>
      </c>
      <c r="G85" s="546" t="s">
        <v>4667</v>
      </c>
      <c r="H85" s="546" t="s">
        <v>4668</v>
      </c>
      <c r="I85" s="546" t="s">
        <v>4669</v>
      </c>
      <c r="J85" s="546" t="s">
        <v>4670</v>
      </c>
      <c r="K85" s="546" t="s">
        <v>4413</v>
      </c>
      <c r="L85" s="546" t="s">
        <v>4671</v>
      </c>
      <c r="M85" s="554">
        <v>363822.31020000001</v>
      </c>
      <c r="N85" s="547">
        <v>363822.31020000001</v>
      </c>
    </row>
    <row r="86" spans="1:14" ht="25.5">
      <c r="A86" s="519" t="str">
        <f t="shared" si="4"/>
        <v>ARP011/2025</v>
      </c>
      <c r="B86" s="521" t="str">
        <f t="shared" si="5"/>
        <v>011/2025</v>
      </c>
      <c r="C86" s="1" t="str">
        <f t="shared" si="6"/>
        <v>2025</v>
      </c>
      <c r="D86" s="553" t="str">
        <f t="shared" si="7"/>
        <v>011</v>
      </c>
      <c r="E86" s="546" t="s">
        <v>4672</v>
      </c>
      <c r="F86" s="546" t="s">
        <v>4461</v>
      </c>
      <c r="G86" s="546" t="s">
        <v>4667</v>
      </c>
      <c r="H86" s="546" t="s">
        <v>4673</v>
      </c>
      <c r="I86" s="546" t="s">
        <v>4669</v>
      </c>
      <c r="J86" s="546" t="s">
        <v>4674</v>
      </c>
      <c r="K86" s="546" t="s">
        <v>4413</v>
      </c>
      <c r="L86" s="546" t="s">
        <v>4675</v>
      </c>
      <c r="M86" s="554">
        <v>577221.35849999997</v>
      </c>
      <c r="N86" s="547">
        <v>577221.35849999997</v>
      </c>
    </row>
    <row r="87" spans="1:14" ht="25.5">
      <c r="A87" s="519" t="str">
        <f t="shared" si="4"/>
        <v>ARP012/2025</v>
      </c>
      <c r="B87" s="521" t="str">
        <f t="shared" si="5"/>
        <v>012/2025</v>
      </c>
      <c r="C87" s="1" t="str">
        <f t="shared" si="6"/>
        <v>2025</v>
      </c>
      <c r="D87" s="553" t="str">
        <f t="shared" si="7"/>
        <v>012</v>
      </c>
      <c r="E87" s="546" t="s">
        <v>4676</v>
      </c>
      <c r="F87" s="546" t="s">
        <v>4461</v>
      </c>
      <c r="G87" s="546" t="s">
        <v>4667</v>
      </c>
      <c r="H87" s="546" t="s">
        <v>4677</v>
      </c>
      <c r="I87" s="546" t="s">
        <v>4669</v>
      </c>
      <c r="J87" s="546" t="s">
        <v>4674</v>
      </c>
      <c r="K87" s="546" t="s">
        <v>4413</v>
      </c>
      <c r="L87" s="546" t="s">
        <v>4678</v>
      </c>
      <c r="M87" s="554">
        <v>6976.2464</v>
      </c>
      <c r="N87" s="547">
        <v>6976.2464</v>
      </c>
    </row>
    <row r="88" spans="1:14" ht="25.5">
      <c r="A88" s="519" t="str">
        <f t="shared" si="4"/>
        <v>ARP013/2025</v>
      </c>
      <c r="B88" s="521" t="str">
        <f t="shared" si="5"/>
        <v>013/2025</v>
      </c>
      <c r="C88" s="1" t="str">
        <f t="shared" si="6"/>
        <v>2025</v>
      </c>
      <c r="D88" s="553" t="str">
        <f t="shared" si="7"/>
        <v>013</v>
      </c>
      <c r="E88" s="546" t="s">
        <v>4679</v>
      </c>
      <c r="F88" s="546" t="s">
        <v>4461</v>
      </c>
      <c r="G88" s="546" t="s">
        <v>4667</v>
      </c>
      <c r="H88" s="546" t="s">
        <v>980</v>
      </c>
      <c r="I88" s="546" t="s">
        <v>4669</v>
      </c>
      <c r="J88" s="546" t="s">
        <v>4680</v>
      </c>
      <c r="K88" s="546" t="s">
        <v>4413</v>
      </c>
      <c r="L88" s="546" t="s">
        <v>4681</v>
      </c>
      <c r="M88" s="554">
        <v>14530.043</v>
      </c>
      <c r="N88" s="547">
        <v>14530.043</v>
      </c>
    </row>
    <row r="89" spans="1:14" ht="25.5">
      <c r="A89" s="519" t="str">
        <f t="shared" si="4"/>
        <v>ARP014/2025</v>
      </c>
      <c r="B89" s="521" t="str">
        <f t="shared" si="5"/>
        <v>014/2025</v>
      </c>
      <c r="C89" s="1" t="str">
        <f t="shared" si="6"/>
        <v>2025</v>
      </c>
      <c r="D89" s="553" t="str">
        <f t="shared" si="7"/>
        <v>014</v>
      </c>
      <c r="E89" s="546" t="s">
        <v>4682</v>
      </c>
      <c r="F89" s="546" t="s">
        <v>4461</v>
      </c>
      <c r="G89" s="546" t="s">
        <v>4667</v>
      </c>
      <c r="H89" s="546" t="s">
        <v>2614</v>
      </c>
      <c r="I89" s="546" t="s">
        <v>4412</v>
      </c>
      <c r="J89" s="546" t="s">
        <v>4683</v>
      </c>
      <c r="K89" s="546" t="s">
        <v>4413</v>
      </c>
      <c r="L89" s="546" t="s">
        <v>1037</v>
      </c>
      <c r="M89" s="554">
        <v>20288.308400000002</v>
      </c>
      <c r="N89" s="547">
        <v>20288.308400000002</v>
      </c>
    </row>
    <row r="90" spans="1:14" ht="25.5">
      <c r="A90" s="519" t="str">
        <f t="shared" si="4"/>
        <v>ARP015/2025</v>
      </c>
      <c r="B90" s="521" t="str">
        <f t="shared" si="5"/>
        <v>015/2025</v>
      </c>
      <c r="C90" s="1" t="str">
        <f t="shared" si="6"/>
        <v>2025</v>
      </c>
      <c r="D90" s="553" t="str">
        <f t="shared" si="7"/>
        <v>015</v>
      </c>
      <c r="E90" s="546" t="s">
        <v>4684</v>
      </c>
      <c r="F90" s="546" t="s">
        <v>4461</v>
      </c>
      <c r="G90" s="546" t="s">
        <v>4667</v>
      </c>
      <c r="H90" s="546" t="s">
        <v>4685</v>
      </c>
      <c r="I90" s="546" t="s">
        <v>4686</v>
      </c>
      <c r="J90" s="546" t="s">
        <v>4674</v>
      </c>
      <c r="K90" s="546" t="s">
        <v>4413</v>
      </c>
      <c r="L90" s="546" t="s">
        <v>4323</v>
      </c>
      <c r="M90" s="554">
        <v>175002.41500000001</v>
      </c>
      <c r="N90" s="547">
        <v>175002.41500000001</v>
      </c>
    </row>
    <row r="91" spans="1:14" ht="25.5">
      <c r="A91" s="519" t="str">
        <f t="shared" si="4"/>
        <v>ARP016/2025</v>
      </c>
      <c r="B91" s="521" t="str">
        <f t="shared" si="5"/>
        <v>016/2025</v>
      </c>
      <c r="C91" s="1" t="str">
        <f t="shared" si="6"/>
        <v>2025</v>
      </c>
      <c r="D91" s="553" t="str">
        <f t="shared" si="7"/>
        <v>016</v>
      </c>
      <c r="E91" s="546" t="s">
        <v>4687</v>
      </c>
      <c r="F91" s="546" t="s">
        <v>4461</v>
      </c>
      <c r="G91" s="546" t="s">
        <v>4667</v>
      </c>
      <c r="H91" s="546" t="s">
        <v>4688</v>
      </c>
      <c r="I91" s="546" t="s">
        <v>4686</v>
      </c>
      <c r="J91" s="546" t="s">
        <v>4680</v>
      </c>
      <c r="K91" s="546" t="s">
        <v>4413</v>
      </c>
      <c r="L91" s="546" t="s">
        <v>991</v>
      </c>
      <c r="M91" s="554">
        <v>49352.784</v>
      </c>
      <c r="N91" s="547">
        <v>49352.784</v>
      </c>
    </row>
    <row r="92" spans="1:14" ht="25.5">
      <c r="A92" s="519" t="str">
        <f t="shared" si="4"/>
        <v>ARP017/2025</v>
      </c>
      <c r="B92" s="521" t="str">
        <f t="shared" si="5"/>
        <v>017/2025</v>
      </c>
      <c r="C92" s="1" t="str">
        <f t="shared" si="6"/>
        <v>2025</v>
      </c>
      <c r="D92" s="553" t="str">
        <f t="shared" si="7"/>
        <v>017</v>
      </c>
      <c r="E92" s="546" t="s">
        <v>4689</v>
      </c>
      <c r="F92" s="546" t="s">
        <v>4461</v>
      </c>
      <c r="G92" s="546" t="s">
        <v>4667</v>
      </c>
      <c r="H92" s="546" t="s">
        <v>4690</v>
      </c>
      <c r="I92" s="546" t="s">
        <v>4669</v>
      </c>
      <c r="J92" s="546" t="s">
        <v>4670</v>
      </c>
      <c r="K92" s="546" t="s">
        <v>4413</v>
      </c>
      <c r="L92" s="546" t="s">
        <v>4691</v>
      </c>
      <c r="M92" s="554">
        <v>32588.004000000001</v>
      </c>
      <c r="N92" s="547">
        <v>32588.004000000001</v>
      </c>
    </row>
    <row r="93" spans="1:14" ht="25.5">
      <c r="A93" s="519" t="str">
        <f t="shared" si="4"/>
        <v>ARP018/2025</v>
      </c>
      <c r="B93" s="521" t="str">
        <f t="shared" si="5"/>
        <v>018/2025</v>
      </c>
      <c r="C93" s="1" t="str">
        <f t="shared" si="6"/>
        <v>2025</v>
      </c>
      <c r="D93" s="553" t="str">
        <f t="shared" si="7"/>
        <v>018</v>
      </c>
      <c r="E93" s="546" t="s">
        <v>4692</v>
      </c>
      <c r="F93" s="546" t="s">
        <v>4461</v>
      </c>
      <c r="G93" s="546" t="s">
        <v>4667</v>
      </c>
      <c r="H93" s="546" t="s">
        <v>4693</v>
      </c>
      <c r="I93" s="546" t="s">
        <v>4669</v>
      </c>
      <c r="J93" s="546" t="s">
        <v>4670</v>
      </c>
      <c r="K93" s="546" t="s">
        <v>4413</v>
      </c>
      <c r="L93" s="546" t="s">
        <v>4694</v>
      </c>
      <c r="M93" s="554">
        <v>4632.5879999999997</v>
      </c>
      <c r="N93" s="547">
        <v>4632.5879999999997</v>
      </c>
    </row>
    <row r="94" spans="1:14" ht="38.25">
      <c r="A94" s="519" t="str">
        <f t="shared" si="4"/>
        <v>ARP019/2025</v>
      </c>
      <c r="B94" s="521" t="str">
        <f t="shared" si="5"/>
        <v>019/2025</v>
      </c>
      <c r="C94" s="1" t="str">
        <f t="shared" si="6"/>
        <v>2025</v>
      </c>
      <c r="D94" s="553" t="str">
        <f t="shared" si="7"/>
        <v>019</v>
      </c>
      <c r="E94" s="546" t="s">
        <v>4695</v>
      </c>
      <c r="F94" s="546" t="s">
        <v>4461</v>
      </c>
      <c r="G94" s="546" t="s">
        <v>4667</v>
      </c>
      <c r="H94" s="546" t="s">
        <v>4696</v>
      </c>
      <c r="I94" s="546" t="s">
        <v>4669</v>
      </c>
      <c r="J94" s="546" t="s">
        <v>4674</v>
      </c>
      <c r="K94" s="546" t="s">
        <v>4413</v>
      </c>
      <c r="L94" s="546" t="s">
        <v>4697</v>
      </c>
      <c r="M94" s="554">
        <v>31574.091</v>
      </c>
      <c r="N94" s="547">
        <v>31574.091</v>
      </c>
    </row>
    <row r="95" spans="1:14" ht="76.5">
      <c r="A95" s="519" t="str">
        <f t="shared" si="4"/>
        <v>ARP002/2025</v>
      </c>
      <c r="B95" s="521" t="str">
        <f t="shared" si="5"/>
        <v>002/2025</v>
      </c>
      <c r="C95" s="1" t="str">
        <f t="shared" si="6"/>
        <v>2025</v>
      </c>
      <c r="D95" s="553" t="str">
        <f t="shared" si="7"/>
        <v>002</v>
      </c>
      <c r="E95" s="546" t="s">
        <v>4698</v>
      </c>
      <c r="F95" s="546" t="s">
        <v>4490</v>
      </c>
      <c r="G95" s="546" t="s">
        <v>4661</v>
      </c>
      <c r="H95" s="546" t="s">
        <v>4699</v>
      </c>
      <c r="I95" s="546" t="s">
        <v>4700</v>
      </c>
      <c r="J95" s="546" t="s">
        <v>4701</v>
      </c>
      <c r="K95" s="546" t="s">
        <v>4413</v>
      </c>
      <c r="L95" s="546" t="s">
        <v>4702</v>
      </c>
      <c r="M95" s="554">
        <v>10887.334999999999</v>
      </c>
      <c r="N95" s="547">
        <v>10887.334999999999</v>
      </c>
    </row>
    <row r="96" spans="1:14" ht="25.5">
      <c r="A96" s="519" t="str">
        <f t="shared" si="4"/>
        <v>ARP020/2025</v>
      </c>
      <c r="B96" s="521" t="str">
        <f t="shared" si="5"/>
        <v>020/2025</v>
      </c>
      <c r="C96" s="1" t="str">
        <f t="shared" si="6"/>
        <v>2025</v>
      </c>
      <c r="D96" s="553" t="str">
        <f t="shared" si="7"/>
        <v>020</v>
      </c>
      <c r="E96" s="546" t="s">
        <v>4703</v>
      </c>
      <c r="F96" s="546" t="s">
        <v>4461</v>
      </c>
      <c r="G96" s="546" t="s">
        <v>4667</v>
      </c>
      <c r="H96" s="546" t="s">
        <v>4704</v>
      </c>
      <c r="I96" s="546" t="s">
        <v>4705</v>
      </c>
      <c r="J96" s="546" t="s">
        <v>4706</v>
      </c>
      <c r="K96" s="546" t="s">
        <v>4413</v>
      </c>
      <c r="L96" s="546" t="s">
        <v>4707</v>
      </c>
      <c r="M96" s="554">
        <v>12080.166999999999</v>
      </c>
      <c r="N96" s="547">
        <v>12080.166999999999</v>
      </c>
    </row>
    <row r="97" spans="1:14" ht="25.5">
      <c r="A97" s="519" t="str">
        <f t="shared" si="4"/>
        <v>ARP021/2025</v>
      </c>
      <c r="B97" s="521" t="str">
        <f t="shared" si="5"/>
        <v>021/2025</v>
      </c>
      <c r="C97" s="1" t="str">
        <f t="shared" si="6"/>
        <v>2025</v>
      </c>
      <c r="D97" s="553" t="str">
        <f t="shared" si="7"/>
        <v>021</v>
      </c>
      <c r="E97" s="546" t="s">
        <v>4708</v>
      </c>
      <c r="F97" s="546" t="s">
        <v>4461</v>
      </c>
      <c r="G97" s="546" t="s">
        <v>4667</v>
      </c>
      <c r="H97" s="546" t="s">
        <v>4709</v>
      </c>
      <c r="I97" s="546" t="s">
        <v>4705</v>
      </c>
      <c r="J97" s="546" t="s">
        <v>4706</v>
      </c>
      <c r="K97" s="546" t="s">
        <v>4413</v>
      </c>
      <c r="L97" s="546" t="s">
        <v>4710</v>
      </c>
      <c r="M97" s="554">
        <v>3487.7640000000001</v>
      </c>
      <c r="N97" s="547">
        <v>3487.7640000000001</v>
      </c>
    </row>
    <row r="98" spans="1:14" ht="63.75">
      <c r="A98" s="519" t="str">
        <f t="shared" ref="A98:A144" si="8">_xlfn.CONCAT("ARP",B98)</f>
        <v>ARP022/2025</v>
      </c>
      <c r="B98" s="521" t="str">
        <f t="shared" ref="B98:B144" si="9">_xlfn.CONCAT(TEXT(D98,"000"),"/",C98)</f>
        <v>022/2025</v>
      </c>
      <c r="C98" s="1" t="str">
        <f t="shared" ref="C98:C106" si="10">LEFT(E98,4)</f>
        <v>2025</v>
      </c>
      <c r="D98" s="553" t="str">
        <f t="shared" si="7"/>
        <v>022</v>
      </c>
      <c r="E98" s="546" t="s">
        <v>4711</v>
      </c>
      <c r="F98" s="546" t="s">
        <v>4520</v>
      </c>
      <c r="G98" s="546" t="s">
        <v>4712</v>
      </c>
      <c r="H98" s="546" t="s">
        <v>4713</v>
      </c>
      <c r="I98" s="546" t="s">
        <v>4669</v>
      </c>
      <c r="J98" s="546" t="s">
        <v>4674</v>
      </c>
      <c r="K98" s="546" t="s">
        <v>4714</v>
      </c>
      <c r="L98" s="546" t="s">
        <v>4413</v>
      </c>
      <c r="M98" s="554">
        <v>1066954.3500000001</v>
      </c>
      <c r="N98" s="547">
        <v>1066954.3500000001</v>
      </c>
    </row>
    <row r="99" spans="1:14" ht="63.75">
      <c r="A99" s="519" t="str">
        <f t="shared" si="8"/>
        <v>ARP023/2025</v>
      </c>
      <c r="B99" s="521" t="str">
        <f t="shared" si="9"/>
        <v>023/2025</v>
      </c>
      <c r="C99" s="1" t="str">
        <f t="shared" si="10"/>
        <v>2025</v>
      </c>
      <c r="D99" s="553" t="str">
        <f t="shared" ref="D99:D144" si="11">TEXT(RIGHT(E99,LEN(E99)-5),"000")</f>
        <v>023</v>
      </c>
      <c r="E99" s="546" t="s">
        <v>4715</v>
      </c>
      <c r="F99" s="546" t="s">
        <v>4520</v>
      </c>
      <c r="G99" s="546" t="s">
        <v>4712</v>
      </c>
      <c r="H99" s="546" t="s">
        <v>1012</v>
      </c>
      <c r="I99" s="546" t="s">
        <v>4669</v>
      </c>
      <c r="J99" s="546" t="s">
        <v>4670</v>
      </c>
      <c r="K99" s="546" t="s">
        <v>4714</v>
      </c>
      <c r="L99" s="546" t="s">
        <v>4413</v>
      </c>
      <c r="M99" s="554">
        <v>512242.38250000001</v>
      </c>
      <c r="N99" s="547">
        <v>512242.38250000001</v>
      </c>
    </row>
    <row r="100" spans="1:14" ht="63.75">
      <c r="A100" s="519" t="str">
        <f t="shared" si="8"/>
        <v>ARP024/2025</v>
      </c>
      <c r="B100" s="521" t="str">
        <f t="shared" si="9"/>
        <v>024/2025</v>
      </c>
      <c r="C100" s="1" t="str">
        <f t="shared" si="10"/>
        <v>2025</v>
      </c>
      <c r="D100" s="553" t="str">
        <f t="shared" si="11"/>
        <v>024</v>
      </c>
      <c r="E100" s="546" t="s">
        <v>4716</v>
      </c>
      <c r="F100" s="546" t="s">
        <v>4520</v>
      </c>
      <c r="G100" s="546" t="s">
        <v>4712</v>
      </c>
      <c r="H100" s="546" t="s">
        <v>4717</v>
      </c>
      <c r="I100" s="546" t="s">
        <v>4669</v>
      </c>
      <c r="J100" s="546" t="s">
        <v>4674</v>
      </c>
      <c r="K100" s="546" t="s">
        <v>4714</v>
      </c>
      <c r="L100" s="546" t="s">
        <v>4413</v>
      </c>
      <c r="M100" s="554">
        <v>1447471.6</v>
      </c>
      <c r="N100" s="547">
        <v>1447471.6</v>
      </c>
    </row>
    <row r="101" spans="1:14" ht="63.75">
      <c r="A101" s="519" t="str">
        <f t="shared" si="8"/>
        <v>ARP025/2025</v>
      </c>
      <c r="B101" s="521" t="str">
        <f t="shared" si="9"/>
        <v>025/2025</v>
      </c>
      <c r="C101" s="1" t="str">
        <f t="shared" si="10"/>
        <v>2025</v>
      </c>
      <c r="D101" s="553" t="str">
        <f t="shared" si="11"/>
        <v>025</v>
      </c>
      <c r="E101" s="546" t="s">
        <v>4718</v>
      </c>
      <c r="F101" s="546" t="s">
        <v>4520</v>
      </c>
      <c r="G101" s="546" t="s">
        <v>4712</v>
      </c>
      <c r="H101" s="546" t="s">
        <v>4719</v>
      </c>
      <c r="I101" s="546" t="s">
        <v>4669</v>
      </c>
      <c r="J101" s="546" t="s">
        <v>4670</v>
      </c>
      <c r="K101" s="546" t="s">
        <v>4714</v>
      </c>
      <c r="L101" s="546" t="s">
        <v>4413</v>
      </c>
      <c r="M101" s="554">
        <v>482670.50699999998</v>
      </c>
      <c r="N101" s="547">
        <v>482670.50699999998</v>
      </c>
    </row>
    <row r="102" spans="1:14" ht="63.75">
      <c r="A102" s="519" t="str">
        <f t="shared" si="8"/>
        <v>ARP026/2025</v>
      </c>
      <c r="B102" s="521" t="str">
        <f t="shared" si="9"/>
        <v>026/2025</v>
      </c>
      <c r="C102" s="1" t="str">
        <f t="shared" si="10"/>
        <v>2025</v>
      </c>
      <c r="D102" s="553" t="str">
        <f t="shared" si="11"/>
        <v>026</v>
      </c>
      <c r="E102" s="546" t="s">
        <v>4720</v>
      </c>
      <c r="F102" s="546" t="s">
        <v>4520</v>
      </c>
      <c r="G102" s="546" t="s">
        <v>4712</v>
      </c>
      <c r="H102" s="546" t="s">
        <v>908</v>
      </c>
      <c r="I102" s="546" t="s">
        <v>4669</v>
      </c>
      <c r="J102" s="546" t="s">
        <v>4721</v>
      </c>
      <c r="K102" s="546" t="s">
        <v>4714</v>
      </c>
      <c r="L102" s="546" t="s">
        <v>4413</v>
      </c>
      <c r="M102" s="554">
        <v>643310.16899999999</v>
      </c>
      <c r="N102" s="547">
        <v>643310.16899999999</v>
      </c>
    </row>
    <row r="103" spans="1:14" ht="63.75">
      <c r="A103" s="519" t="str">
        <f t="shared" si="8"/>
        <v>ARP027/2025</v>
      </c>
      <c r="B103" s="521" t="str">
        <f t="shared" si="9"/>
        <v>027/2025</v>
      </c>
      <c r="C103" s="1" t="str">
        <f t="shared" si="10"/>
        <v>2025</v>
      </c>
      <c r="D103" s="553" t="str">
        <f t="shared" si="11"/>
        <v>027</v>
      </c>
      <c r="E103" s="546" t="s">
        <v>4722</v>
      </c>
      <c r="F103" s="546" t="s">
        <v>4520</v>
      </c>
      <c r="G103" s="546" t="s">
        <v>4712</v>
      </c>
      <c r="H103" s="546" t="s">
        <v>4723</v>
      </c>
      <c r="I103" s="546" t="s">
        <v>4669</v>
      </c>
      <c r="J103" s="546" t="s">
        <v>4670</v>
      </c>
      <c r="K103" s="546" t="s">
        <v>4714</v>
      </c>
      <c r="L103" s="546" t="s">
        <v>4413</v>
      </c>
      <c r="M103" s="554">
        <v>837786.90449999995</v>
      </c>
      <c r="N103" s="547">
        <v>837786.90449999995</v>
      </c>
    </row>
    <row r="104" spans="1:14" ht="63.75">
      <c r="A104" s="519" t="str">
        <f t="shared" si="8"/>
        <v>ARP028/2025</v>
      </c>
      <c r="B104" s="521" t="str">
        <f t="shared" si="9"/>
        <v>028/2025</v>
      </c>
      <c r="C104" s="1" t="str">
        <f t="shared" si="10"/>
        <v>2025</v>
      </c>
      <c r="D104" s="553" t="str">
        <f t="shared" si="11"/>
        <v>028</v>
      </c>
      <c r="E104" s="546" t="s">
        <v>4724</v>
      </c>
      <c r="F104" s="546" t="s">
        <v>4520</v>
      </c>
      <c r="G104" s="546" t="s">
        <v>4712</v>
      </c>
      <c r="H104" s="546" t="s">
        <v>4725</v>
      </c>
      <c r="I104" s="546" t="s">
        <v>4669</v>
      </c>
      <c r="J104" s="546" t="s">
        <v>4670</v>
      </c>
      <c r="K104" s="546" t="s">
        <v>4714</v>
      </c>
      <c r="L104" s="546" t="s">
        <v>4413</v>
      </c>
      <c r="M104" s="554">
        <v>747187.30200000003</v>
      </c>
      <c r="N104" s="547">
        <v>747187.30200000003</v>
      </c>
    </row>
    <row r="105" spans="1:14" ht="63.75">
      <c r="A105" s="519" t="str">
        <f t="shared" si="8"/>
        <v>ARP029/2025</v>
      </c>
      <c r="B105" s="521" t="str">
        <f t="shared" si="9"/>
        <v>029/2025</v>
      </c>
      <c r="C105" s="1" t="str">
        <f t="shared" si="10"/>
        <v>2025</v>
      </c>
      <c r="D105" s="553" t="str">
        <f t="shared" si="11"/>
        <v>029</v>
      </c>
      <c r="E105" s="546" t="s">
        <v>4726</v>
      </c>
      <c r="F105" s="546" t="s">
        <v>4489</v>
      </c>
      <c r="G105" s="546" t="s">
        <v>4632</v>
      </c>
      <c r="H105" s="546" t="s">
        <v>1842</v>
      </c>
      <c r="I105" s="546" t="s">
        <v>4412</v>
      </c>
      <c r="J105" s="546" t="s">
        <v>4727</v>
      </c>
      <c r="K105" s="546" t="s">
        <v>4592</v>
      </c>
      <c r="L105" s="546" t="s">
        <v>4728</v>
      </c>
      <c r="M105" s="554">
        <v>60516.3</v>
      </c>
      <c r="N105" s="547">
        <v>60516.3</v>
      </c>
    </row>
    <row r="106" spans="1:14" ht="76.5">
      <c r="A106" s="519" t="str">
        <f t="shared" si="8"/>
        <v>ARP003/2025</v>
      </c>
      <c r="B106" s="521" t="str">
        <f t="shared" si="9"/>
        <v>003/2025</v>
      </c>
      <c r="C106" s="1" t="str">
        <f t="shared" si="10"/>
        <v>2025</v>
      </c>
      <c r="D106" s="553" t="str">
        <f t="shared" si="11"/>
        <v>003</v>
      </c>
      <c r="E106" s="546" t="s">
        <v>4729</v>
      </c>
      <c r="F106" s="546" t="s">
        <v>4490</v>
      </c>
      <c r="G106" s="546" t="s">
        <v>4661</v>
      </c>
      <c r="H106" s="546" t="s">
        <v>4730</v>
      </c>
      <c r="I106" s="546" t="s">
        <v>4663</v>
      </c>
      <c r="J106" s="546" t="s">
        <v>4664</v>
      </c>
      <c r="K106" s="546" t="s">
        <v>4413</v>
      </c>
      <c r="L106" s="546" t="s">
        <v>4731</v>
      </c>
      <c r="M106" s="554">
        <v>21302</v>
      </c>
      <c r="N106" s="547">
        <v>21302</v>
      </c>
    </row>
    <row r="107" spans="1:14" ht="76.5">
      <c r="A107" s="519" t="str">
        <f t="shared" si="8"/>
        <v>ARP030/2025</v>
      </c>
      <c r="B107" s="521" t="str">
        <f t="shared" si="9"/>
        <v>030/2025</v>
      </c>
      <c r="C107" s="1" t="str">
        <f>LEFT(E107,4)</f>
        <v>2025</v>
      </c>
      <c r="D107" s="553" t="str">
        <f t="shared" si="11"/>
        <v>030</v>
      </c>
      <c r="E107" s="546" t="s">
        <v>4732</v>
      </c>
      <c r="F107" s="546" t="s">
        <v>4660</v>
      </c>
      <c r="G107" s="546" t="s">
        <v>4733</v>
      </c>
      <c r="H107" s="546" t="s">
        <v>4734</v>
      </c>
      <c r="I107" s="546" t="s">
        <v>4735</v>
      </c>
      <c r="J107" s="546" t="s">
        <v>4736</v>
      </c>
      <c r="K107" s="546" t="s">
        <v>4630</v>
      </c>
      <c r="L107" s="546" t="s">
        <v>4413</v>
      </c>
      <c r="M107" s="554">
        <v>3015939.319875</v>
      </c>
      <c r="N107" s="547">
        <v>3015939.319875</v>
      </c>
    </row>
    <row r="108" spans="1:14" ht="25.5">
      <c r="A108" s="519" t="str">
        <f t="shared" si="8"/>
        <v>ARP031/2025</v>
      </c>
      <c r="B108" s="521" t="str">
        <f t="shared" si="9"/>
        <v>031/2025</v>
      </c>
      <c r="C108" s="1" t="str">
        <f t="shared" ref="C108:C144" si="12">LEFT(E108,4)</f>
        <v>2025</v>
      </c>
      <c r="D108" s="553" t="str">
        <f t="shared" si="11"/>
        <v>031</v>
      </c>
      <c r="E108" s="546" t="s">
        <v>4737</v>
      </c>
      <c r="F108" s="546" t="s">
        <v>4738</v>
      </c>
      <c r="G108" s="546" t="s">
        <v>4739</v>
      </c>
      <c r="H108" s="546" t="s">
        <v>1263</v>
      </c>
      <c r="I108" s="546" t="s">
        <v>4740</v>
      </c>
      <c r="J108" s="546" t="s">
        <v>4741</v>
      </c>
      <c r="K108" s="546" t="s">
        <v>4413</v>
      </c>
      <c r="L108" s="546" t="s">
        <v>4742</v>
      </c>
      <c r="M108" s="554">
        <v>98143.5</v>
      </c>
      <c r="N108" s="547">
        <v>98143.5</v>
      </c>
    </row>
    <row r="109" spans="1:14" ht="51">
      <c r="A109" s="519" t="str">
        <f t="shared" si="8"/>
        <v>ARP032/2025</v>
      </c>
      <c r="B109" s="521" t="str">
        <f t="shared" si="9"/>
        <v>032/2025</v>
      </c>
      <c r="C109" s="1" t="str">
        <f t="shared" si="12"/>
        <v>2025</v>
      </c>
      <c r="D109" s="553" t="str">
        <f t="shared" si="11"/>
        <v>032</v>
      </c>
      <c r="E109" s="546" t="s">
        <v>4743</v>
      </c>
      <c r="F109" s="546" t="s">
        <v>4684</v>
      </c>
      <c r="G109" s="546" t="s">
        <v>4744</v>
      </c>
      <c r="H109" s="546" t="s">
        <v>4745</v>
      </c>
      <c r="I109" s="546" t="s">
        <v>4746</v>
      </c>
      <c r="J109" s="546" t="s">
        <v>4747</v>
      </c>
      <c r="K109" s="546" t="s">
        <v>4748</v>
      </c>
      <c r="L109" s="546" t="s">
        <v>1383</v>
      </c>
      <c r="M109" s="554">
        <v>826950</v>
      </c>
      <c r="N109" s="547">
        <v>826950</v>
      </c>
    </row>
    <row r="110" spans="1:14" ht="102">
      <c r="A110" s="519" t="str">
        <f t="shared" si="8"/>
        <v>ARP033/2025</v>
      </c>
      <c r="B110" s="521" t="str">
        <f t="shared" si="9"/>
        <v>033/2025</v>
      </c>
      <c r="C110" s="1" t="str">
        <f t="shared" si="12"/>
        <v>2025</v>
      </c>
      <c r="D110" s="553" t="str">
        <f t="shared" si="11"/>
        <v>033</v>
      </c>
      <c r="E110" s="546" t="s">
        <v>4749</v>
      </c>
      <c r="F110" s="546" t="s">
        <v>4682</v>
      </c>
      <c r="G110" s="546" t="s">
        <v>4750</v>
      </c>
      <c r="H110" s="546" t="s">
        <v>4751</v>
      </c>
      <c r="I110" s="546" t="s">
        <v>4752</v>
      </c>
      <c r="J110" s="546" t="s">
        <v>4753</v>
      </c>
      <c r="K110" s="546" t="s">
        <v>4748</v>
      </c>
      <c r="L110" s="546" t="s">
        <v>1377</v>
      </c>
      <c r="M110" s="554">
        <v>289804.09999999998</v>
      </c>
      <c r="N110" s="547">
        <v>289804.09999999998</v>
      </c>
    </row>
    <row r="111" spans="1:14" ht="102">
      <c r="A111" s="519" t="str">
        <f t="shared" si="8"/>
        <v>ARP034/2025</v>
      </c>
      <c r="B111" s="521" t="str">
        <f t="shared" si="9"/>
        <v>034/2025</v>
      </c>
      <c r="C111" s="1" t="str">
        <f t="shared" si="12"/>
        <v>2025</v>
      </c>
      <c r="D111" s="553" t="str">
        <f t="shared" si="11"/>
        <v>034</v>
      </c>
      <c r="E111" s="546" t="s">
        <v>4754</v>
      </c>
      <c r="F111" s="546" t="s">
        <v>4682</v>
      </c>
      <c r="G111" s="546" t="s">
        <v>4750</v>
      </c>
      <c r="H111" s="546" t="s">
        <v>4755</v>
      </c>
      <c r="I111" s="546" t="s">
        <v>4752</v>
      </c>
      <c r="J111" s="546" t="s">
        <v>4753</v>
      </c>
      <c r="K111" s="546" t="s">
        <v>4748</v>
      </c>
      <c r="L111" s="546" t="s">
        <v>268</v>
      </c>
      <c r="M111" s="554">
        <v>443479.5</v>
      </c>
      <c r="N111" s="547">
        <v>443479.5</v>
      </c>
    </row>
    <row r="112" spans="1:14" ht="38.25">
      <c r="A112" s="519" t="str">
        <f t="shared" si="8"/>
        <v>ARP035/2025</v>
      </c>
      <c r="B112" s="521" t="str">
        <f t="shared" si="9"/>
        <v>035/2025</v>
      </c>
      <c r="C112" s="1" t="str">
        <f t="shared" si="12"/>
        <v>2025</v>
      </c>
      <c r="D112" s="553" t="str">
        <f t="shared" si="11"/>
        <v>035</v>
      </c>
      <c r="E112" s="546" t="s">
        <v>4756</v>
      </c>
      <c r="F112" s="546" t="s">
        <v>4757</v>
      </c>
      <c r="G112" s="546" t="s">
        <v>4758</v>
      </c>
      <c r="H112" s="546" t="s">
        <v>4759</v>
      </c>
      <c r="I112" s="546" t="s">
        <v>4760</v>
      </c>
      <c r="J112" s="546" t="s">
        <v>4579</v>
      </c>
      <c r="K112" s="546" t="s">
        <v>4761</v>
      </c>
      <c r="L112" s="546" t="s">
        <v>421</v>
      </c>
      <c r="M112" s="554">
        <v>119748.7</v>
      </c>
      <c r="N112" s="547">
        <v>119748.7</v>
      </c>
    </row>
    <row r="113" spans="1:14" ht="114.75">
      <c r="A113" s="519" t="str">
        <f t="shared" si="8"/>
        <v>ARP036/2025</v>
      </c>
      <c r="B113" s="521" t="str">
        <f t="shared" si="9"/>
        <v>036/2025</v>
      </c>
      <c r="C113" s="1" t="str">
        <f t="shared" si="12"/>
        <v>2025</v>
      </c>
      <c r="D113" s="553" t="str">
        <f t="shared" si="11"/>
        <v>036</v>
      </c>
      <c r="E113" s="546" t="s">
        <v>4762</v>
      </c>
      <c r="F113" s="546" t="s">
        <v>4703</v>
      </c>
      <c r="G113" s="546" t="s">
        <v>4763</v>
      </c>
      <c r="H113" s="546" t="s">
        <v>4764</v>
      </c>
      <c r="I113" s="546" t="s">
        <v>4765</v>
      </c>
      <c r="J113" s="546" t="s">
        <v>4766</v>
      </c>
      <c r="K113" s="546" t="s">
        <v>4767</v>
      </c>
      <c r="L113" s="546" t="s">
        <v>486</v>
      </c>
      <c r="M113" s="554">
        <v>2986000</v>
      </c>
      <c r="N113" s="547">
        <v>2986000</v>
      </c>
    </row>
    <row r="114" spans="1:14" ht="114.75">
      <c r="A114" s="519" t="str">
        <f t="shared" si="8"/>
        <v>ARP037/2025</v>
      </c>
      <c r="B114" s="521" t="str">
        <f t="shared" si="9"/>
        <v>037/2025</v>
      </c>
      <c r="C114" s="1" t="str">
        <f t="shared" si="12"/>
        <v>2025</v>
      </c>
      <c r="D114" s="553" t="str">
        <f t="shared" si="11"/>
        <v>037</v>
      </c>
      <c r="E114" s="546" t="s">
        <v>4768</v>
      </c>
      <c r="F114" s="546" t="s">
        <v>4703</v>
      </c>
      <c r="G114" s="546" t="s">
        <v>4763</v>
      </c>
      <c r="H114" s="546" t="s">
        <v>2221</v>
      </c>
      <c r="I114" s="546" t="s">
        <v>4769</v>
      </c>
      <c r="J114" s="546" t="s">
        <v>4770</v>
      </c>
      <c r="K114" s="546" t="s">
        <v>4767</v>
      </c>
      <c r="L114" s="546" t="s">
        <v>520</v>
      </c>
      <c r="M114" s="554">
        <v>697800</v>
      </c>
      <c r="N114" s="547">
        <v>697800</v>
      </c>
    </row>
    <row r="115" spans="1:14" ht="114.75">
      <c r="A115" s="519" t="str">
        <f t="shared" si="8"/>
        <v>ARP038/2025</v>
      </c>
      <c r="B115" s="521" t="str">
        <f t="shared" si="9"/>
        <v>038/2025</v>
      </c>
      <c r="C115" s="1" t="str">
        <f t="shared" si="12"/>
        <v>2025</v>
      </c>
      <c r="D115" s="553" t="str">
        <f t="shared" si="11"/>
        <v>038</v>
      </c>
      <c r="E115" s="546" t="s">
        <v>4771</v>
      </c>
      <c r="F115" s="546" t="s">
        <v>4703</v>
      </c>
      <c r="G115" s="546" t="s">
        <v>4763</v>
      </c>
      <c r="H115" s="546" t="s">
        <v>4772</v>
      </c>
      <c r="I115" s="546" t="s">
        <v>4765</v>
      </c>
      <c r="J115" s="546" t="s">
        <v>4766</v>
      </c>
      <c r="K115" s="546" t="s">
        <v>4767</v>
      </c>
      <c r="L115" s="546" t="s">
        <v>4773</v>
      </c>
      <c r="M115" s="554">
        <v>132600</v>
      </c>
      <c r="N115" s="547">
        <v>132600</v>
      </c>
    </row>
    <row r="116" spans="1:14" ht="114.75">
      <c r="A116" s="519" t="str">
        <f t="shared" si="8"/>
        <v>ARP039/2025</v>
      </c>
      <c r="B116" s="521" t="str">
        <f t="shared" si="9"/>
        <v>039/2025</v>
      </c>
      <c r="C116" s="1" t="str">
        <f t="shared" si="12"/>
        <v>2025</v>
      </c>
      <c r="D116" s="553" t="str">
        <f t="shared" si="11"/>
        <v>039</v>
      </c>
      <c r="E116" s="546" t="s">
        <v>4774</v>
      </c>
      <c r="F116" s="546" t="s">
        <v>4703</v>
      </c>
      <c r="G116" s="546" t="s">
        <v>4763</v>
      </c>
      <c r="H116" s="546" t="s">
        <v>4775</v>
      </c>
      <c r="I116" s="546" t="s">
        <v>4769</v>
      </c>
      <c r="J116" s="546" t="s">
        <v>4770</v>
      </c>
      <c r="K116" s="546" t="s">
        <v>4767</v>
      </c>
      <c r="L116" s="546" t="s">
        <v>495</v>
      </c>
      <c r="M116" s="554">
        <v>6400000</v>
      </c>
      <c r="N116" s="547">
        <v>6400000</v>
      </c>
    </row>
    <row r="117" spans="1:14" ht="76.5">
      <c r="A117" s="519" t="str">
        <f t="shared" si="8"/>
        <v>ARP004/2025</v>
      </c>
      <c r="B117" s="521" t="str">
        <f t="shared" si="9"/>
        <v>004/2025</v>
      </c>
      <c r="C117" s="1" t="str">
        <f t="shared" si="12"/>
        <v>2025</v>
      </c>
      <c r="D117" s="553" t="str">
        <f t="shared" si="11"/>
        <v>004</v>
      </c>
      <c r="E117" s="546" t="s">
        <v>4776</v>
      </c>
      <c r="F117" s="546" t="s">
        <v>4490</v>
      </c>
      <c r="G117" s="546" t="s">
        <v>4661</v>
      </c>
      <c r="H117" s="546" t="s">
        <v>4777</v>
      </c>
      <c r="I117" s="546" t="s">
        <v>4778</v>
      </c>
      <c r="J117" s="546" t="s">
        <v>4779</v>
      </c>
      <c r="K117" s="546" t="s">
        <v>4413</v>
      </c>
      <c r="L117" s="546" t="s">
        <v>4780</v>
      </c>
      <c r="M117" s="554">
        <v>28143.474999999999</v>
      </c>
      <c r="N117" s="547">
        <v>28143.474999999999</v>
      </c>
    </row>
    <row r="118" spans="1:14" ht="89.25">
      <c r="A118" s="519" t="str">
        <f t="shared" si="8"/>
        <v>ARP040/2025</v>
      </c>
      <c r="B118" s="521" t="str">
        <f t="shared" si="9"/>
        <v>040/2025</v>
      </c>
      <c r="C118" s="1" t="str">
        <f t="shared" si="12"/>
        <v>2025</v>
      </c>
      <c r="D118" s="553" t="str">
        <f t="shared" si="11"/>
        <v>040</v>
      </c>
      <c r="E118" s="546" t="s">
        <v>4781</v>
      </c>
      <c r="F118" s="546" t="s">
        <v>4689</v>
      </c>
      <c r="G118" s="546" t="s">
        <v>4782</v>
      </c>
      <c r="H118" s="546" t="s">
        <v>4783</v>
      </c>
      <c r="I118" s="546" t="s">
        <v>4784</v>
      </c>
      <c r="J118" s="546" t="s">
        <v>4785</v>
      </c>
      <c r="K118" s="546" t="s">
        <v>4786</v>
      </c>
      <c r="L118" s="546" t="s">
        <v>4413</v>
      </c>
      <c r="M118" s="554">
        <v>440610</v>
      </c>
      <c r="N118" s="547">
        <v>440610</v>
      </c>
    </row>
    <row r="119" spans="1:14" ht="51">
      <c r="A119" s="519" t="str">
        <f t="shared" si="8"/>
        <v>ARP041/2025</v>
      </c>
      <c r="B119" s="521" t="str">
        <f t="shared" si="9"/>
        <v>041/2025</v>
      </c>
      <c r="C119" s="1" t="str">
        <f t="shared" si="12"/>
        <v>2025</v>
      </c>
      <c r="D119" s="553" t="str">
        <f t="shared" si="11"/>
        <v>041</v>
      </c>
      <c r="E119" s="546" t="s">
        <v>4787</v>
      </c>
      <c r="F119" s="546" t="s">
        <v>4718</v>
      </c>
      <c r="G119" s="546" t="s">
        <v>619</v>
      </c>
      <c r="H119" s="546" t="s">
        <v>4788</v>
      </c>
      <c r="I119" s="546" t="s">
        <v>4789</v>
      </c>
      <c r="J119" s="546" t="s">
        <v>4790</v>
      </c>
      <c r="K119" s="546" t="s">
        <v>4630</v>
      </c>
      <c r="L119" s="546" t="s">
        <v>4791</v>
      </c>
      <c r="M119" s="554">
        <v>280490</v>
      </c>
      <c r="N119" s="547">
        <v>280490</v>
      </c>
    </row>
    <row r="120" spans="1:14" ht="51">
      <c r="A120" s="519" t="str">
        <f t="shared" si="8"/>
        <v>ARP042/2025</v>
      </c>
      <c r="B120" s="521" t="str">
        <f t="shared" si="9"/>
        <v>042/2025</v>
      </c>
      <c r="C120" s="1" t="str">
        <f t="shared" si="12"/>
        <v>2025</v>
      </c>
      <c r="D120" s="553" t="str">
        <f t="shared" si="11"/>
        <v>042</v>
      </c>
      <c r="E120" s="546" t="s">
        <v>4792</v>
      </c>
      <c r="F120" s="546" t="s">
        <v>4726</v>
      </c>
      <c r="G120" s="546" t="s">
        <v>4793</v>
      </c>
      <c r="H120" s="546" t="s">
        <v>4794</v>
      </c>
      <c r="I120" s="546" t="s">
        <v>4795</v>
      </c>
      <c r="J120" s="546" t="s">
        <v>4796</v>
      </c>
      <c r="K120" s="546" t="s">
        <v>4761</v>
      </c>
      <c r="L120" s="546" t="s">
        <v>596</v>
      </c>
      <c r="M120" s="554">
        <v>27680000</v>
      </c>
      <c r="N120" s="547">
        <v>27680000</v>
      </c>
    </row>
    <row r="121" spans="1:14" ht="63.75">
      <c r="A121" s="519" t="str">
        <f t="shared" si="8"/>
        <v>ARP043/2025</v>
      </c>
      <c r="B121" s="521" t="str">
        <f t="shared" si="9"/>
        <v>043/2025</v>
      </c>
      <c r="C121" s="1" t="str">
        <f t="shared" si="12"/>
        <v>2025</v>
      </c>
      <c r="D121" s="553" t="str">
        <f t="shared" si="11"/>
        <v>043</v>
      </c>
      <c r="E121" s="546" t="s">
        <v>4797</v>
      </c>
      <c r="F121" s="546" t="s">
        <v>4720</v>
      </c>
      <c r="G121" s="546" t="s">
        <v>4798</v>
      </c>
      <c r="H121" s="546" t="s">
        <v>4799</v>
      </c>
      <c r="I121" s="546" t="s">
        <v>4800</v>
      </c>
      <c r="J121" s="546" t="s">
        <v>4801</v>
      </c>
      <c r="K121" s="546" t="s">
        <v>4630</v>
      </c>
      <c r="L121" s="546" t="s">
        <v>782</v>
      </c>
      <c r="M121" s="554">
        <v>361700</v>
      </c>
      <c r="N121" s="547">
        <v>361700</v>
      </c>
    </row>
    <row r="122" spans="1:14" ht="63.75">
      <c r="A122" s="519" t="str">
        <f t="shared" si="8"/>
        <v>ARP044/2025</v>
      </c>
      <c r="B122" s="521" t="str">
        <f t="shared" si="9"/>
        <v>044/2025</v>
      </c>
      <c r="C122" s="1" t="str">
        <f t="shared" si="12"/>
        <v>2025</v>
      </c>
      <c r="D122" s="553" t="str">
        <f t="shared" si="11"/>
        <v>044</v>
      </c>
      <c r="E122" s="546" t="s">
        <v>4802</v>
      </c>
      <c r="F122" s="546" t="s">
        <v>4720</v>
      </c>
      <c r="G122" s="546" t="s">
        <v>4798</v>
      </c>
      <c r="H122" s="546" t="s">
        <v>4803</v>
      </c>
      <c r="I122" s="546" t="s">
        <v>4616</v>
      </c>
      <c r="J122" s="546" t="s">
        <v>4804</v>
      </c>
      <c r="K122" s="546" t="s">
        <v>4630</v>
      </c>
      <c r="L122" s="546" t="s">
        <v>4805</v>
      </c>
      <c r="M122" s="554">
        <v>527300</v>
      </c>
      <c r="N122" s="547">
        <v>527300</v>
      </c>
    </row>
    <row r="123" spans="1:14" ht="38.25">
      <c r="A123" s="519" t="str">
        <f t="shared" si="8"/>
        <v>ARP045/2025</v>
      </c>
      <c r="B123" s="521" t="str">
        <f t="shared" si="9"/>
        <v>045/2025</v>
      </c>
      <c r="C123" s="1" t="str">
        <f t="shared" si="12"/>
        <v>2025</v>
      </c>
      <c r="D123" s="553" t="str">
        <f t="shared" si="11"/>
        <v>045</v>
      </c>
      <c r="E123" s="546" t="s">
        <v>4806</v>
      </c>
      <c r="F123" s="546" t="s">
        <v>4722</v>
      </c>
      <c r="G123" s="546" t="s">
        <v>4807</v>
      </c>
      <c r="H123" s="546" t="s">
        <v>4808</v>
      </c>
      <c r="I123" s="546" t="s">
        <v>4809</v>
      </c>
      <c r="J123" s="546" t="s">
        <v>4810</v>
      </c>
      <c r="K123" s="546" t="s">
        <v>4761</v>
      </c>
      <c r="L123" s="546" t="s">
        <v>640</v>
      </c>
      <c r="M123" s="554">
        <v>17284.2</v>
      </c>
      <c r="N123" s="547">
        <v>17284.2</v>
      </c>
    </row>
    <row r="124" spans="1:14" ht="38.25">
      <c r="A124" s="519" t="str">
        <f t="shared" si="8"/>
        <v>ARP046/2025</v>
      </c>
      <c r="B124" s="521" t="str">
        <f t="shared" si="9"/>
        <v>046/2025</v>
      </c>
      <c r="C124" s="1" t="str">
        <f t="shared" si="12"/>
        <v>2025</v>
      </c>
      <c r="D124" s="553" t="str">
        <f t="shared" si="11"/>
        <v>046</v>
      </c>
      <c r="E124" s="546" t="s">
        <v>4811</v>
      </c>
      <c r="F124" s="546" t="s">
        <v>4722</v>
      </c>
      <c r="G124" s="546" t="s">
        <v>4807</v>
      </c>
      <c r="H124" s="546" t="s">
        <v>4812</v>
      </c>
      <c r="I124" s="546" t="s">
        <v>4809</v>
      </c>
      <c r="J124" s="546" t="s">
        <v>4810</v>
      </c>
      <c r="K124" s="546" t="s">
        <v>4761</v>
      </c>
      <c r="L124" s="546" t="s">
        <v>644</v>
      </c>
      <c r="M124" s="554">
        <v>4050</v>
      </c>
      <c r="N124" s="547">
        <v>4050</v>
      </c>
    </row>
    <row r="125" spans="1:14" ht="38.25">
      <c r="A125" s="519" t="str">
        <f t="shared" si="8"/>
        <v>ARP047/2025</v>
      </c>
      <c r="B125" s="521" t="str">
        <f t="shared" si="9"/>
        <v>047/2025</v>
      </c>
      <c r="C125" s="1" t="str">
        <f t="shared" si="12"/>
        <v>2025</v>
      </c>
      <c r="D125" s="553" t="str">
        <f t="shared" si="11"/>
        <v>047</v>
      </c>
      <c r="E125" s="546" t="s">
        <v>4813</v>
      </c>
      <c r="F125" s="546" t="s">
        <v>4722</v>
      </c>
      <c r="G125" s="546" t="s">
        <v>4807</v>
      </c>
      <c r="H125" s="546" t="s">
        <v>631</v>
      </c>
      <c r="I125" s="546" t="s">
        <v>4814</v>
      </c>
      <c r="J125" s="546" t="s">
        <v>4815</v>
      </c>
      <c r="K125" s="546" t="s">
        <v>4761</v>
      </c>
      <c r="L125" s="546" t="s">
        <v>635</v>
      </c>
      <c r="M125" s="554">
        <v>11520</v>
      </c>
      <c r="N125" s="547">
        <v>11520</v>
      </c>
    </row>
    <row r="126" spans="1:14" ht="38.25">
      <c r="A126" s="519" t="str">
        <f t="shared" si="8"/>
        <v>ARP048/2025</v>
      </c>
      <c r="B126" s="521" t="str">
        <f t="shared" si="9"/>
        <v>048/2025</v>
      </c>
      <c r="C126" s="1" t="str">
        <f t="shared" si="12"/>
        <v>2025</v>
      </c>
      <c r="D126" s="553" t="str">
        <f t="shared" si="11"/>
        <v>048</v>
      </c>
      <c r="E126" s="546" t="s">
        <v>4816</v>
      </c>
      <c r="F126" s="546" t="s">
        <v>4722</v>
      </c>
      <c r="G126" s="546" t="s">
        <v>4807</v>
      </c>
      <c r="H126" s="546" t="s">
        <v>4817</v>
      </c>
      <c r="I126" s="546" t="s">
        <v>4809</v>
      </c>
      <c r="J126" s="546" t="s">
        <v>4810</v>
      </c>
      <c r="K126" s="546" t="s">
        <v>4761</v>
      </c>
      <c r="L126" s="546" t="s">
        <v>649</v>
      </c>
      <c r="M126" s="554">
        <v>14836</v>
      </c>
      <c r="N126" s="547">
        <v>14836</v>
      </c>
    </row>
    <row r="127" spans="1:14" ht="38.25">
      <c r="A127" s="519" t="str">
        <f t="shared" si="8"/>
        <v>ARP049/2025</v>
      </c>
      <c r="B127" s="521" t="str">
        <f t="shared" si="9"/>
        <v>049/2025</v>
      </c>
      <c r="C127" s="1" t="str">
        <f t="shared" si="12"/>
        <v>2025</v>
      </c>
      <c r="D127" s="553" t="str">
        <f t="shared" si="11"/>
        <v>049</v>
      </c>
      <c r="E127" s="546" t="s">
        <v>4818</v>
      </c>
      <c r="F127" s="546" t="s">
        <v>4722</v>
      </c>
      <c r="G127" s="546" t="s">
        <v>4807</v>
      </c>
      <c r="H127" s="546" t="s">
        <v>4819</v>
      </c>
      <c r="I127" s="546" t="s">
        <v>4809</v>
      </c>
      <c r="J127" s="546" t="s">
        <v>4810</v>
      </c>
      <c r="K127" s="546" t="s">
        <v>4761</v>
      </c>
      <c r="L127" s="546" t="s">
        <v>658</v>
      </c>
      <c r="M127" s="554">
        <v>8620</v>
      </c>
      <c r="N127" s="547">
        <v>8620</v>
      </c>
    </row>
    <row r="128" spans="1:14" ht="76.5">
      <c r="A128" s="519" t="str">
        <f t="shared" si="8"/>
        <v>ARP005/2025</v>
      </c>
      <c r="B128" s="521" t="str">
        <f t="shared" si="9"/>
        <v>005/2025</v>
      </c>
      <c r="C128" s="1" t="str">
        <f t="shared" si="12"/>
        <v>2025</v>
      </c>
      <c r="D128" s="553" t="str">
        <f t="shared" si="11"/>
        <v>005</v>
      </c>
      <c r="E128" s="546" t="s">
        <v>4820</v>
      </c>
      <c r="F128" s="546" t="s">
        <v>4490</v>
      </c>
      <c r="G128" s="546" t="s">
        <v>4661</v>
      </c>
      <c r="H128" s="546" t="s">
        <v>4821</v>
      </c>
      <c r="I128" s="546" t="s">
        <v>4822</v>
      </c>
      <c r="J128" s="546" t="s">
        <v>4823</v>
      </c>
      <c r="K128" s="546" t="s">
        <v>4413</v>
      </c>
      <c r="L128" s="546" t="s">
        <v>4824</v>
      </c>
      <c r="M128" s="554">
        <v>7687.683</v>
      </c>
      <c r="N128" s="547">
        <v>7687.683</v>
      </c>
    </row>
    <row r="129" spans="1:14" ht="38.25">
      <c r="A129" s="519" t="str">
        <f t="shared" si="8"/>
        <v>ARP050/2025</v>
      </c>
      <c r="B129" s="521" t="str">
        <f t="shared" si="9"/>
        <v>050/2025</v>
      </c>
      <c r="C129" s="1" t="str">
        <f t="shared" si="12"/>
        <v>2025</v>
      </c>
      <c r="D129" s="553" t="str">
        <f t="shared" si="11"/>
        <v>050</v>
      </c>
      <c r="E129" s="546" t="s">
        <v>4825</v>
      </c>
      <c r="F129" s="546" t="s">
        <v>4722</v>
      </c>
      <c r="G129" s="546" t="s">
        <v>4807</v>
      </c>
      <c r="H129" s="546" t="s">
        <v>4441</v>
      </c>
      <c r="I129" s="546" t="s">
        <v>4809</v>
      </c>
      <c r="J129" s="546" t="s">
        <v>4810</v>
      </c>
      <c r="K129" s="546" t="s">
        <v>4761</v>
      </c>
      <c r="L129" s="546" t="s">
        <v>662</v>
      </c>
      <c r="M129" s="554">
        <v>20400</v>
      </c>
      <c r="N129" s="547">
        <v>20400</v>
      </c>
    </row>
    <row r="130" spans="1:14" ht="51">
      <c r="A130" s="519" t="str">
        <f t="shared" si="8"/>
        <v>ARP051/2025</v>
      </c>
      <c r="B130" s="521" t="str">
        <f t="shared" si="9"/>
        <v>051/2025</v>
      </c>
      <c r="C130" s="1" t="str">
        <f t="shared" si="12"/>
        <v>2025</v>
      </c>
      <c r="D130" s="553" t="str">
        <f t="shared" si="11"/>
        <v>051</v>
      </c>
      <c r="E130" s="546" t="s">
        <v>4826</v>
      </c>
      <c r="F130" s="546" t="s">
        <v>4722</v>
      </c>
      <c r="G130" s="546" t="s">
        <v>4807</v>
      </c>
      <c r="H130" s="546" t="s">
        <v>664</v>
      </c>
      <c r="I130" s="546" t="s">
        <v>4809</v>
      </c>
      <c r="J130" s="546" t="s">
        <v>4810</v>
      </c>
      <c r="K130" s="546" t="s">
        <v>4761</v>
      </c>
      <c r="L130" s="546" t="s">
        <v>4827</v>
      </c>
      <c r="M130" s="554">
        <v>117417.54</v>
      </c>
      <c r="N130" s="547">
        <v>117417.54</v>
      </c>
    </row>
    <row r="131" spans="1:14" ht="51">
      <c r="A131" s="519" t="str">
        <f t="shared" si="8"/>
        <v>ARP052/2025</v>
      </c>
      <c r="B131" s="521" t="str">
        <f t="shared" si="9"/>
        <v>052/2025</v>
      </c>
      <c r="C131" s="1" t="str">
        <f t="shared" si="12"/>
        <v>2025</v>
      </c>
      <c r="D131" s="553" t="str">
        <f t="shared" si="11"/>
        <v>052</v>
      </c>
      <c r="E131" s="546" t="s">
        <v>4828</v>
      </c>
      <c r="F131" s="546" t="s">
        <v>4722</v>
      </c>
      <c r="G131" s="546" t="s">
        <v>4807</v>
      </c>
      <c r="H131" s="546" t="s">
        <v>4829</v>
      </c>
      <c r="I131" s="546" t="s">
        <v>4830</v>
      </c>
      <c r="J131" s="546" t="s">
        <v>4612</v>
      </c>
      <c r="K131" s="546" t="s">
        <v>4761</v>
      </c>
      <c r="L131" s="546" t="s">
        <v>709</v>
      </c>
      <c r="M131" s="554">
        <v>5655.6</v>
      </c>
      <c r="N131" s="547">
        <v>5655.6</v>
      </c>
    </row>
    <row r="132" spans="1:14" ht="51">
      <c r="A132" s="519" t="str">
        <f t="shared" si="8"/>
        <v>ARP053/2025</v>
      </c>
      <c r="B132" s="521" t="str">
        <f t="shared" si="9"/>
        <v>053/2025</v>
      </c>
      <c r="C132" s="1" t="str">
        <f t="shared" si="12"/>
        <v>2025</v>
      </c>
      <c r="D132" s="553" t="str">
        <f t="shared" si="11"/>
        <v>053</v>
      </c>
      <c r="E132" s="546" t="s">
        <v>4831</v>
      </c>
      <c r="F132" s="546" t="s">
        <v>4722</v>
      </c>
      <c r="G132" s="546" t="s">
        <v>4807</v>
      </c>
      <c r="H132" s="546" t="s">
        <v>4832</v>
      </c>
      <c r="I132" s="546" t="s">
        <v>4833</v>
      </c>
      <c r="J132" s="546" t="s">
        <v>4606</v>
      </c>
      <c r="K132" s="546" t="s">
        <v>4761</v>
      </c>
      <c r="L132" s="546" t="s">
        <v>676</v>
      </c>
      <c r="M132" s="554">
        <v>2576</v>
      </c>
      <c r="N132" s="547">
        <v>2576</v>
      </c>
    </row>
    <row r="133" spans="1:14" ht="51">
      <c r="A133" s="519" t="str">
        <f t="shared" si="8"/>
        <v>ARP054/2025</v>
      </c>
      <c r="B133" s="521" t="str">
        <f t="shared" si="9"/>
        <v>054/2025</v>
      </c>
      <c r="C133" s="1" t="str">
        <f t="shared" si="12"/>
        <v>2025</v>
      </c>
      <c r="D133" s="553" t="str">
        <f t="shared" si="11"/>
        <v>054</v>
      </c>
      <c r="E133" s="546" t="s">
        <v>4834</v>
      </c>
      <c r="F133" s="546" t="s">
        <v>4722</v>
      </c>
      <c r="G133" s="546" t="s">
        <v>4807</v>
      </c>
      <c r="H133" s="546" t="s">
        <v>4835</v>
      </c>
      <c r="I133" s="546" t="s">
        <v>4833</v>
      </c>
      <c r="J133" s="546" t="s">
        <v>4606</v>
      </c>
      <c r="K133" s="546" t="s">
        <v>4761</v>
      </c>
      <c r="L133" s="546" t="s">
        <v>679</v>
      </c>
      <c r="M133" s="554">
        <v>47400.959999999999</v>
      </c>
      <c r="N133" s="547">
        <v>47400.959999999999</v>
      </c>
    </row>
    <row r="134" spans="1:14" ht="51">
      <c r="A134" s="519" t="str">
        <f t="shared" si="8"/>
        <v>ARP055/2025</v>
      </c>
      <c r="B134" s="521" t="str">
        <f t="shared" si="9"/>
        <v>055/2025</v>
      </c>
      <c r="C134" s="1" t="str">
        <f t="shared" si="12"/>
        <v>2025</v>
      </c>
      <c r="D134" s="553" t="str">
        <f t="shared" si="11"/>
        <v>055</v>
      </c>
      <c r="E134" s="546" t="s">
        <v>4836</v>
      </c>
      <c r="F134" s="546" t="s">
        <v>4722</v>
      </c>
      <c r="G134" s="546" t="s">
        <v>4807</v>
      </c>
      <c r="H134" s="546" t="s">
        <v>4837</v>
      </c>
      <c r="I134" s="546" t="s">
        <v>4833</v>
      </c>
      <c r="J134" s="546" t="s">
        <v>4606</v>
      </c>
      <c r="K134" s="546" t="s">
        <v>4761</v>
      </c>
      <c r="L134" s="546" t="s">
        <v>4838</v>
      </c>
      <c r="M134" s="554">
        <v>18690</v>
      </c>
      <c r="N134" s="547">
        <v>18690</v>
      </c>
    </row>
    <row r="135" spans="1:14" ht="76.5">
      <c r="A135" s="519" t="str">
        <f t="shared" si="8"/>
        <v>ARP056/2025</v>
      </c>
      <c r="B135" s="521" t="str">
        <f t="shared" si="9"/>
        <v>056/2025</v>
      </c>
      <c r="C135" s="1" t="str">
        <f t="shared" si="12"/>
        <v>2025</v>
      </c>
      <c r="D135" s="553" t="str">
        <f t="shared" si="11"/>
        <v>056</v>
      </c>
      <c r="E135" s="546" t="s">
        <v>4839</v>
      </c>
      <c r="F135" s="546" t="s">
        <v>4716</v>
      </c>
      <c r="G135" s="546" t="s">
        <v>4840</v>
      </c>
      <c r="H135" s="546" t="s">
        <v>4841</v>
      </c>
      <c r="I135" s="546" t="s">
        <v>4800</v>
      </c>
      <c r="J135" s="546" t="s">
        <v>4801</v>
      </c>
      <c r="K135" s="546" t="s">
        <v>4842</v>
      </c>
      <c r="L135" s="546" t="s">
        <v>786</v>
      </c>
      <c r="M135" s="554">
        <v>57220</v>
      </c>
      <c r="N135" s="547">
        <v>57220</v>
      </c>
    </row>
    <row r="136" spans="1:14" ht="76.5">
      <c r="A136" s="519" t="str">
        <f t="shared" si="8"/>
        <v>ARP057/2025</v>
      </c>
      <c r="B136" s="521" t="str">
        <f t="shared" si="9"/>
        <v>057/2025</v>
      </c>
      <c r="C136" s="1" t="str">
        <f t="shared" si="12"/>
        <v>2025</v>
      </c>
      <c r="D136" s="553" t="str">
        <f t="shared" si="11"/>
        <v>057</v>
      </c>
      <c r="E136" s="546" t="s">
        <v>4843</v>
      </c>
      <c r="F136" s="546" t="s">
        <v>4716</v>
      </c>
      <c r="G136" s="546" t="s">
        <v>4840</v>
      </c>
      <c r="H136" s="546" t="s">
        <v>4788</v>
      </c>
      <c r="I136" s="546" t="s">
        <v>4800</v>
      </c>
      <c r="J136" s="546" t="s">
        <v>4801</v>
      </c>
      <c r="K136" s="546" t="s">
        <v>4842</v>
      </c>
      <c r="L136" s="546" t="s">
        <v>777</v>
      </c>
      <c r="M136" s="554">
        <v>31922</v>
      </c>
      <c r="N136" s="547">
        <v>31922</v>
      </c>
    </row>
    <row r="137" spans="1:14" ht="102">
      <c r="A137" s="519" t="str">
        <f t="shared" si="8"/>
        <v>ARP058/2025</v>
      </c>
      <c r="B137" s="521" t="str">
        <f t="shared" si="9"/>
        <v>058/2025</v>
      </c>
      <c r="C137" s="1" t="str">
        <f t="shared" si="12"/>
        <v>2025</v>
      </c>
      <c r="D137" s="553" t="str">
        <f t="shared" si="11"/>
        <v>058</v>
      </c>
      <c r="E137" s="546" t="s">
        <v>4844</v>
      </c>
      <c r="F137" s="546" t="s">
        <v>4732</v>
      </c>
      <c r="G137" s="546" t="s">
        <v>4845</v>
      </c>
      <c r="H137" s="546" t="s">
        <v>4846</v>
      </c>
      <c r="I137" s="546" t="s">
        <v>4847</v>
      </c>
      <c r="J137" s="546" t="s">
        <v>4848</v>
      </c>
      <c r="K137" s="546" t="s">
        <v>4786</v>
      </c>
      <c r="L137" s="546" t="s">
        <v>754</v>
      </c>
      <c r="M137" s="554">
        <v>1254750</v>
      </c>
      <c r="N137" s="547">
        <v>1254750</v>
      </c>
    </row>
    <row r="138" spans="1:14" ht="102">
      <c r="A138" s="519" t="str">
        <f t="shared" si="8"/>
        <v>ARP059/2025</v>
      </c>
      <c r="B138" s="521" t="str">
        <f t="shared" si="9"/>
        <v>059/2025</v>
      </c>
      <c r="C138" s="1" t="str">
        <f t="shared" si="12"/>
        <v>2025</v>
      </c>
      <c r="D138" s="553" t="str">
        <f t="shared" si="11"/>
        <v>059</v>
      </c>
      <c r="E138" s="546" t="s">
        <v>4849</v>
      </c>
      <c r="F138" s="546" t="s">
        <v>4732</v>
      </c>
      <c r="G138" s="546" t="s">
        <v>4845</v>
      </c>
      <c r="H138" s="546" t="s">
        <v>4850</v>
      </c>
      <c r="I138" s="546" t="s">
        <v>4851</v>
      </c>
      <c r="J138" s="546" t="s">
        <v>4629</v>
      </c>
      <c r="K138" s="546" t="s">
        <v>4786</v>
      </c>
      <c r="L138" s="546" t="s">
        <v>4852</v>
      </c>
      <c r="M138" s="554">
        <v>316036.5</v>
      </c>
      <c r="N138" s="547">
        <v>316036.5</v>
      </c>
    </row>
    <row r="139" spans="1:14" ht="76.5">
      <c r="A139" s="519" t="str">
        <f t="shared" si="8"/>
        <v>ARP006/2025</v>
      </c>
      <c r="B139" s="521" t="str">
        <f t="shared" si="9"/>
        <v>006/2025</v>
      </c>
      <c r="C139" s="1" t="str">
        <f t="shared" si="12"/>
        <v>2025</v>
      </c>
      <c r="D139" s="553" t="str">
        <f t="shared" si="11"/>
        <v>006</v>
      </c>
      <c r="E139" s="546" t="s">
        <v>4853</v>
      </c>
      <c r="F139" s="546" t="s">
        <v>4490</v>
      </c>
      <c r="G139" s="546" t="s">
        <v>4661</v>
      </c>
      <c r="H139" s="546" t="s">
        <v>4309</v>
      </c>
      <c r="I139" s="546" t="s">
        <v>4854</v>
      </c>
      <c r="J139" s="546" t="s">
        <v>4855</v>
      </c>
      <c r="K139" s="546" t="s">
        <v>4413</v>
      </c>
      <c r="L139" s="546" t="s">
        <v>4856</v>
      </c>
      <c r="M139" s="554">
        <v>6370.902</v>
      </c>
      <c r="N139" s="547">
        <v>6370.902</v>
      </c>
    </row>
    <row r="140" spans="1:14" ht="89.25">
      <c r="A140" s="519" t="str">
        <f t="shared" si="8"/>
        <v>ARP060/2025</v>
      </c>
      <c r="B140" s="521" t="str">
        <f t="shared" si="9"/>
        <v>060/2025</v>
      </c>
      <c r="C140" s="1" t="str">
        <f t="shared" si="12"/>
        <v>2025</v>
      </c>
      <c r="D140" s="553" t="str">
        <f t="shared" si="11"/>
        <v>060</v>
      </c>
      <c r="E140" s="546" t="s">
        <v>4857</v>
      </c>
      <c r="F140" s="546" t="s">
        <v>4743</v>
      </c>
      <c r="G140" s="546" t="s">
        <v>4858</v>
      </c>
      <c r="H140" s="546" t="s">
        <v>4859</v>
      </c>
      <c r="I140" s="546" t="s">
        <v>4860</v>
      </c>
      <c r="J140" s="546" t="s">
        <v>4861</v>
      </c>
      <c r="K140" s="546" t="s">
        <v>4767</v>
      </c>
      <c r="L140" s="546" t="s">
        <v>840</v>
      </c>
      <c r="M140" s="554">
        <v>58575663.340000004</v>
      </c>
      <c r="N140" s="547">
        <v>58575663.340000004</v>
      </c>
    </row>
    <row r="141" spans="1:14" ht="76.5">
      <c r="A141" s="519" t="str">
        <f t="shared" si="8"/>
        <v>ARP007/2025</v>
      </c>
      <c r="B141" s="521" t="str">
        <f t="shared" si="9"/>
        <v>007/2025</v>
      </c>
      <c r="C141" s="1" t="str">
        <f t="shared" si="12"/>
        <v>2025</v>
      </c>
      <c r="D141" s="553" t="str">
        <f t="shared" si="11"/>
        <v>007</v>
      </c>
      <c r="E141" s="546" t="s">
        <v>4862</v>
      </c>
      <c r="F141" s="546" t="s">
        <v>4490</v>
      </c>
      <c r="G141" s="546" t="s">
        <v>4661</v>
      </c>
      <c r="H141" s="546" t="s">
        <v>2004</v>
      </c>
      <c r="I141" s="546" t="s">
        <v>4863</v>
      </c>
      <c r="J141" s="546" t="s">
        <v>4864</v>
      </c>
      <c r="K141" s="546" t="s">
        <v>4413</v>
      </c>
      <c r="L141" s="546" t="s">
        <v>4865</v>
      </c>
      <c r="M141" s="554">
        <v>691969.17</v>
      </c>
      <c r="N141" s="547">
        <v>691969.17</v>
      </c>
    </row>
    <row r="142" spans="1:14" ht="76.5">
      <c r="A142" s="519" t="str">
        <f t="shared" si="8"/>
        <v>ARP008/2025</v>
      </c>
      <c r="B142" s="521" t="str">
        <f t="shared" si="9"/>
        <v>008/2025</v>
      </c>
      <c r="C142" s="1" t="str">
        <f t="shared" si="12"/>
        <v>2025</v>
      </c>
      <c r="D142" s="553" t="str">
        <f t="shared" si="11"/>
        <v>008</v>
      </c>
      <c r="E142" s="546" t="s">
        <v>4738</v>
      </c>
      <c r="F142" s="546" t="s">
        <v>4490</v>
      </c>
      <c r="G142" s="546" t="s">
        <v>4661</v>
      </c>
      <c r="H142" s="546" t="s">
        <v>4866</v>
      </c>
      <c r="I142" s="546" t="s">
        <v>4822</v>
      </c>
      <c r="J142" s="546" t="s">
        <v>4823</v>
      </c>
      <c r="K142" s="546" t="s">
        <v>4413</v>
      </c>
      <c r="L142" s="546" t="s">
        <v>4867</v>
      </c>
      <c r="M142" s="554">
        <v>5330.1</v>
      </c>
      <c r="N142" s="547">
        <v>5330.1</v>
      </c>
    </row>
    <row r="143" spans="1:14" ht="76.5">
      <c r="A143" s="519" t="str">
        <f t="shared" si="8"/>
        <v>ARP009/2025</v>
      </c>
      <c r="B143" s="521" t="str">
        <f t="shared" si="9"/>
        <v>009/2025</v>
      </c>
      <c r="C143" s="1" t="str">
        <f t="shared" si="12"/>
        <v>2025</v>
      </c>
      <c r="D143" s="553" t="str">
        <f t="shared" si="11"/>
        <v>009</v>
      </c>
      <c r="E143" s="546" t="s">
        <v>4868</v>
      </c>
      <c r="F143" s="546" t="s">
        <v>4490</v>
      </c>
      <c r="G143" s="546" t="s">
        <v>4661</v>
      </c>
      <c r="H143" s="546" t="s">
        <v>4869</v>
      </c>
      <c r="I143" s="546" t="s">
        <v>4663</v>
      </c>
      <c r="J143" s="546" t="s">
        <v>4664</v>
      </c>
      <c r="K143" s="546" t="s">
        <v>4413</v>
      </c>
      <c r="L143" s="546" t="s">
        <v>4870</v>
      </c>
      <c r="M143" s="554">
        <v>6000</v>
      </c>
      <c r="N143" s="547">
        <v>6000</v>
      </c>
    </row>
    <row r="144" spans="1:14" ht="89.25">
      <c r="A144" s="519" t="str">
        <f t="shared" si="8"/>
        <v>ARP001/2026</v>
      </c>
      <c r="B144" s="521" t="str">
        <f t="shared" si="9"/>
        <v>001/2026</v>
      </c>
      <c r="C144" s="1" t="str">
        <f t="shared" si="12"/>
        <v>2026</v>
      </c>
      <c r="D144" s="553" t="str">
        <f t="shared" si="11"/>
        <v>001</v>
      </c>
      <c r="E144" s="546" t="s">
        <v>4871</v>
      </c>
      <c r="F144" s="546" t="s">
        <v>4871</v>
      </c>
      <c r="G144" s="546" t="s">
        <v>4872</v>
      </c>
      <c r="H144" s="546" t="s">
        <v>4873</v>
      </c>
      <c r="I144" s="546" t="s">
        <v>4874</v>
      </c>
      <c r="J144" s="546" t="s">
        <v>4875</v>
      </c>
      <c r="K144" s="546" t="s">
        <v>4767</v>
      </c>
      <c r="L144" s="546" t="s">
        <v>4876</v>
      </c>
      <c r="M144" s="554">
        <v>30900000</v>
      </c>
      <c r="N144" s="547">
        <v>30900000</v>
      </c>
    </row>
    <row r="145" spans="1:14" ht="67.5">
      <c r="A145" s="519" t="str">
        <f>_xlfn.CONCAT("ARP",B145)</f>
        <v>ARP002/2026</v>
      </c>
      <c r="B145" s="521" t="str">
        <f>_xlfn.CONCAT(TEXT(D145,"000"),"/",C145)</f>
        <v>002/2026</v>
      </c>
      <c r="C145" s="1" t="str">
        <f>LEFT(E145,4)</f>
        <v>2026</v>
      </c>
      <c r="D145" s="618" t="str">
        <f>TEXT(RIGHT(E145,LEN(E145)-5),"000")</f>
        <v>002</v>
      </c>
      <c r="E145" s="548" t="s">
        <v>4877</v>
      </c>
      <c r="G145" s="619" t="s">
        <v>1096</v>
      </c>
      <c r="H145" s="600" t="s">
        <v>1094</v>
      </c>
      <c r="M145" s="620">
        <v>18445650.510000002</v>
      </c>
      <c r="N145" s="555">
        <v>18445650.510000002</v>
      </c>
    </row>
    <row r="146" spans="1:14">
      <c r="A146" s="519" t="str">
        <f t="shared" ref="A146:A152" si="13">_xlfn.CONCAT("ARP",B146)</f>
        <v>ARP003/2026</v>
      </c>
      <c r="B146" s="521" t="str">
        <f t="shared" ref="B146:B152" si="14">_xlfn.CONCAT(TEXT(D146,"000"),"/",C146)</f>
        <v>003/2026</v>
      </c>
      <c r="C146" s="1">
        <v>2026</v>
      </c>
      <c r="D146" s="618">
        <v>3</v>
      </c>
      <c r="E146" s="548" t="s">
        <v>4878</v>
      </c>
      <c r="M146" s="293">
        <v>11025</v>
      </c>
      <c r="N146" s="293">
        <v>11025</v>
      </c>
    </row>
    <row r="147" spans="1:14">
      <c r="A147" s="519" t="str">
        <f t="shared" si="13"/>
        <v>ARP004/2026</v>
      </c>
      <c r="B147" s="521" t="str">
        <f t="shared" si="14"/>
        <v>004/2026</v>
      </c>
      <c r="C147" s="1">
        <v>2026</v>
      </c>
      <c r="D147" s="618">
        <v>4</v>
      </c>
      <c r="E147" s="548" t="s">
        <v>4879</v>
      </c>
      <c r="M147" s="293">
        <v>1766.92</v>
      </c>
      <c r="N147" s="293">
        <v>1766.92</v>
      </c>
    </row>
    <row r="148" spans="1:14">
      <c r="A148" s="519" t="str">
        <f t="shared" si="13"/>
        <v>ARP005/2026</v>
      </c>
      <c r="B148" s="521" t="str">
        <f t="shared" si="14"/>
        <v>005/2026</v>
      </c>
      <c r="C148" s="1">
        <v>2026</v>
      </c>
      <c r="D148" s="618">
        <v>5</v>
      </c>
      <c r="E148" s="548" t="s">
        <v>4880</v>
      </c>
      <c r="M148" s="293">
        <v>645693.30000000005</v>
      </c>
      <c r="N148" s="293">
        <v>645693.30000000005</v>
      </c>
    </row>
    <row r="149" spans="1:14">
      <c r="A149" s="519" t="str">
        <f t="shared" si="13"/>
        <v>ARP006/2026</v>
      </c>
      <c r="B149" s="521" t="str">
        <f t="shared" si="14"/>
        <v>006/2026</v>
      </c>
      <c r="C149" s="1">
        <v>2026</v>
      </c>
      <c r="D149" s="618">
        <v>6</v>
      </c>
      <c r="E149" s="548" t="s">
        <v>4881</v>
      </c>
      <c r="M149" s="293">
        <v>137706</v>
      </c>
      <c r="N149" s="293">
        <v>137706</v>
      </c>
    </row>
    <row r="150" spans="1:14">
      <c r="A150" s="519" t="str">
        <f t="shared" si="13"/>
        <v>ARP007/2026</v>
      </c>
      <c r="B150" s="521" t="str">
        <f t="shared" si="14"/>
        <v>007/2026</v>
      </c>
      <c r="C150" s="1">
        <v>2026</v>
      </c>
      <c r="D150" s="618">
        <v>7</v>
      </c>
      <c r="E150" s="548" t="s">
        <v>4882</v>
      </c>
      <c r="M150" s="293">
        <v>11552</v>
      </c>
      <c r="N150" s="293">
        <v>11552</v>
      </c>
    </row>
    <row r="151" spans="1:14">
      <c r="A151" s="519" t="str">
        <f t="shared" si="13"/>
        <v>ARP008/2026</v>
      </c>
      <c r="B151" s="521" t="str">
        <f t="shared" si="14"/>
        <v>008/2026</v>
      </c>
      <c r="C151" s="1">
        <v>2026</v>
      </c>
      <c r="D151" s="618">
        <v>8</v>
      </c>
      <c r="E151" s="548" t="s">
        <v>4883</v>
      </c>
      <c r="M151" s="293">
        <v>2206045</v>
      </c>
      <c r="N151" s="293">
        <v>2206045</v>
      </c>
    </row>
    <row r="152" spans="1:14">
      <c r="A152" s="519" t="str">
        <f t="shared" si="13"/>
        <v>ARP009/2026</v>
      </c>
      <c r="B152" s="521" t="str">
        <f t="shared" si="14"/>
        <v>009/2026</v>
      </c>
      <c r="C152" s="1">
        <v>2026</v>
      </c>
      <c r="D152" s="618">
        <v>9</v>
      </c>
      <c r="E152" s="548" t="s">
        <v>4884</v>
      </c>
      <c r="M152" s="293">
        <v>3031328.22</v>
      </c>
      <c r="N152" s="293">
        <v>3031328.22</v>
      </c>
    </row>
    <row r="153" spans="1:14">
      <c r="A153" s="519" t="str">
        <f>_xlfn.CONCAT("ARP",B153)</f>
        <v>ARP010/2026</v>
      </c>
      <c r="B153" s="521" t="str">
        <f>_xlfn.CONCAT(TEXT(D153,"000"),"/",C153)</f>
        <v>010/2026</v>
      </c>
      <c r="C153" s="1">
        <v>2026</v>
      </c>
      <c r="D153" s="618">
        <v>10</v>
      </c>
      <c r="E153" s="548" t="s">
        <v>4885</v>
      </c>
      <c r="M153" s="293">
        <v>26831000</v>
      </c>
      <c r="N153" s="293">
        <v>26831000</v>
      </c>
    </row>
    <row r="154" spans="1:14">
      <c r="A154" s="519" t="str">
        <f>_xlfn.CONCAT("ARP",B154)</f>
        <v>ARP011/2026</v>
      </c>
      <c r="B154" s="521" t="str">
        <f>_xlfn.CONCAT(TEXT(D154,"000"),"/",C154)</f>
        <v>011/2026</v>
      </c>
      <c r="C154" s="1" t="str">
        <f>LEFT(E154,4)</f>
        <v>2026</v>
      </c>
      <c r="D154" s="618">
        <v>11</v>
      </c>
      <c r="E154" s="548" t="s">
        <v>4886</v>
      </c>
      <c r="M154" s="293">
        <v>1164600</v>
      </c>
      <c r="N154" s="293">
        <v>1164600</v>
      </c>
    </row>
    <row r="155" spans="1:14">
      <c r="A155" s="519" t="str">
        <f>_xlfn.CONCAT("ARP",B155)</f>
        <v>ARP012/2026</v>
      </c>
      <c r="B155" s="521" t="str">
        <f>_xlfn.CONCAT(TEXT(D155,"000"),"/",C155)</f>
        <v>012/2026</v>
      </c>
      <c r="C155" s="1" t="str">
        <f>LEFT(E155,4)</f>
        <v>2026</v>
      </c>
      <c r="D155" s="618">
        <v>12</v>
      </c>
      <c r="E155" s="548" t="s">
        <v>4887</v>
      </c>
      <c r="M155" s="293">
        <v>8757184</v>
      </c>
      <c r="N155" s="293">
        <v>8757184</v>
      </c>
    </row>
  </sheetData>
  <conditionalFormatting sqref="B146:C153">
    <cfRule type="expression" dxfId="443" priority="212205">
      <formula>$AF146:$AF610="NÃO"</formula>
    </cfRule>
    <cfRule type="expression" dxfId="442" priority="212206">
      <formula>$S146:$S610="SUPERIOR A 90 DIAS"</formula>
    </cfRule>
    <cfRule type="expression" dxfId="441" priority="212207">
      <formula>$S146:$S610="INFERIOR A 60 DIAS"</formula>
    </cfRule>
    <cfRule type="expression" dxfId="440" priority="212208">
      <formula>$S146:$S610="INFERIOR A 30 DIAS"</formula>
    </cfRule>
    <cfRule type="expression" dxfId="439" priority="212209">
      <formula>$S146:$S610="EXPIRADO"</formula>
    </cfRule>
  </conditionalFormatting>
  <conditionalFormatting sqref="G145">
    <cfRule type="expression" dxfId="438" priority="31">
      <formula>$P145:$P1141="INFERIOR A 120 DIAS"</formula>
    </cfRule>
  </conditionalFormatting>
  <conditionalFormatting sqref="H145">
    <cfRule type="expression" dxfId="437" priority="25">
      <formula>$P145:$P1141="INFERIOR A 120 DIAS"</formula>
    </cfRule>
  </conditionalFormatting>
  <conditionalFormatting sqref="B2:C145">
    <cfRule type="expression" dxfId="436" priority="223647">
      <formula>$AF2:$AF464="NÃO"</formula>
    </cfRule>
    <cfRule type="expression" dxfId="435" priority="223648">
      <formula>$S2:$S464="SUPERIOR A 90 DIAS"</formula>
    </cfRule>
    <cfRule type="expression" dxfId="434" priority="223649">
      <formula>$S2:$S464="INFERIOR A 60 DIAS"</formula>
    </cfRule>
    <cfRule type="expression" dxfId="433" priority="223650">
      <formula>$S2:$S464="INFERIOR A 30 DIAS"</formula>
    </cfRule>
    <cfRule type="expression" dxfId="432" priority="223651">
      <formula>$S2:$S464="EXPIRADO"</formula>
    </cfRule>
  </conditionalFormatting>
  <conditionalFormatting sqref="G145:H145">
    <cfRule type="expression" dxfId="431" priority="223657">
      <formula>$P145:$P2141="INFERIOR A 60 DIAS"</formula>
    </cfRule>
    <cfRule type="expression" dxfId="430" priority="223658">
      <formula>$P145:$P2141="INFERIOR A 90 DIAS"</formula>
    </cfRule>
    <cfRule type="expression" dxfId="429" priority="223659">
      <formula>$P145:$P2141="EXPIRADO"</formula>
    </cfRule>
    <cfRule type="expression" dxfId="428" priority="223660">
      <formula>$P145:$P2141="INFERIOR A 30 DIAS"</formula>
    </cfRule>
    <cfRule type="expression" dxfId="427" priority="223661">
      <formula>$P145:$P2141="INFERIOR A 120 DIAS"</formula>
    </cfRule>
  </conditionalFormatting>
  <conditionalFormatting sqref="M146:M153">
    <cfRule type="expression" dxfId="426" priority="20">
      <formula>$P146:$P2144="INFERIOR A 60 DIAS"</formula>
    </cfRule>
    <cfRule type="expression" dxfId="425" priority="21">
      <formula>$P146:$P2144="INFERIOR A 90 DIAS"</formula>
    </cfRule>
    <cfRule type="expression" dxfId="424" priority="22">
      <formula>$P146:$P2144="EXPIRADO"</formula>
    </cfRule>
    <cfRule type="expression" dxfId="423" priority="23">
      <formula>$P146:$P2144="INFERIOR A 30 DIAS"</formula>
    </cfRule>
    <cfRule type="expression" dxfId="422" priority="24">
      <formula>$P146:$P2144="INFERIOR A 120 DIAS"</formula>
    </cfRule>
  </conditionalFormatting>
  <conditionalFormatting sqref="M146:M153">
    <cfRule type="expression" dxfId="421" priority="19">
      <formula>$P146:$P1144="INFERIOR A 120 DIAS"</formula>
    </cfRule>
  </conditionalFormatting>
  <conditionalFormatting sqref="N146:N153">
    <cfRule type="expression" dxfId="420" priority="14">
      <formula>$P146:$P2144="INFERIOR A 60 DIAS"</formula>
    </cfRule>
    <cfRule type="expression" dxfId="419" priority="15">
      <formula>$P146:$P2144="INFERIOR A 90 DIAS"</formula>
    </cfRule>
    <cfRule type="expression" dxfId="418" priority="16">
      <formula>$P146:$P2144="EXPIRADO"</formula>
    </cfRule>
    <cfRule type="expression" dxfId="417" priority="17">
      <formula>$P146:$P2144="INFERIOR A 30 DIAS"</formula>
    </cfRule>
    <cfRule type="expression" dxfId="416" priority="18">
      <formula>$P146:$P2144="INFERIOR A 120 DIAS"</formula>
    </cfRule>
  </conditionalFormatting>
  <conditionalFormatting sqref="N146:N153">
    <cfRule type="expression" dxfId="415" priority="13">
      <formula>$P146:$P1144="INFERIOR A 120 DIAS"</formula>
    </cfRule>
  </conditionalFormatting>
  <conditionalFormatting sqref="M154:M155">
    <cfRule type="expression" dxfId="414" priority="8">
      <formula>$P154:$P2152="INFERIOR A 60 DIAS"</formula>
    </cfRule>
    <cfRule type="expression" dxfId="413" priority="9">
      <formula>$P154:$P2152="INFERIOR A 90 DIAS"</formula>
    </cfRule>
    <cfRule type="expression" dxfId="412" priority="10">
      <formula>$P154:$P2152="EXPIRADO"</formula>
    </cfRule>
    <cfRule type="expression" dxfId="411" priority="11">
      <formula>$P154:$P2152="INFERIOR A 30 DIAS"</formula>
    </cfRule>
    <cfRule type="expression" dxfId="410" priority="12">
      <formula>$P154:$P2152="INFERIOR A 120 DIAS"</formula>
    </cfRule>
  </conditionalFormatting>
  <conditionalFormatting sqref="M154:M155">
    <cfRule type="expression" dxfId="409" priority="7">
      <formula>$P154:$P1152="INFERIOR A 120 DIAS"</formula>
    </cfRule>
  </conditionalFormatting>
  <conditionalFormatting sqref="N154:N155">
    <cfRule type="expression" dxfId="408" priority="2">
      <formula>$P154:$P2152="INFERIOR A 60 DIAS"</formula>
    </cfRule>
    <cfRule type="expression" dxfId="407" priority="3">
      <formula>$P154:$P2152="INFERIOR A 90 DIAS"</formula>
    </cfRule>
    <cfRule type="expression" dxfId="406" priority="4">
      <formula>$P154:$P2152="EXPIRADO"</formula>
    </cfRule>
    <cfRule type="expression" dxfId="405" priority="5">
      <formula>$P154:$P2152="INFERIOR A 30 DIAS"</formula>
    </cfRule>
    <cfRule type="expression" dxfId="404" priority="6">
      <formula>$P154:$P2152="INFERIOR A 120 DIAS"</formula>
    </cfRule>
  </conditionalFormatting>
  <conditionalFormatting sqref="N154:N155">
    <cfRule type="expression" dxfId="403" priority="1">
      <formula>$P154:$P1152="INFERIOR A 120 DIAS"</formula>
    </cfRule>
  </conditionalFormatting>
  <pageMargins left="0.511811024" right="0.511811024" top="0.78740157499999996" bottom="0.78740157499999996" header="0.31496062000000002" footer="0.31496062000000002"/>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6BDA9-EDB8-4826-81B0-A4B6B972A4F5}">
  <sheetPr>
    <tabColor theme="4" tint="0.79998168889431442"/>
  </sheetPr>
  <dimension ref="A1:K173"/>
  <sheetViews>
    <sheetView topLeftCell="A145" workbookViewId="0">
      <selection activeCell="A171" sqref="A171:XFD171"/>
    </sheetView>
  </sheetViews>
  <sheetFormatPr defaultRowHeight="15"/>
  <cols>
    <col min="1" max="1" width="28.42578125" bestFit="1" customWidth="1"/>
    <col min="2" max="2" width="16" bestFit="1" customWidth="1"/>
    <col min="3" max="3" width="20.7109375" style="534" bestFit="1" customWidth="1"/>
    <col min="4" max="4" width="12.5703125" style="534" bestFit="1" customWidth="1"/>
    <col min="5" max="5" width="10.42578125" style="534" bestFit="1" customWidth="1"/>
    <col min="6" max="6" width="7.140625" bestFit="1" customWidth="1"/>
    <col min="7" max="7" width="5.42578125" bestFit="1" customWidth="1"/>
    <col min="8" max="8" width="12.5703125" bestFit="1" customWidth="1"/>
    <col min="9" max="9" width="12" bestFit="1" customWidth="1"/>
    <col min="10" max="11" width="27.140625" style="51" bestFit="1" customWidth="1"/>
  </cols>
  <sheetData>
    <row r="1" spans="1:11">
      <c r="A1" s="49" t="s">
        <v>4888</v>
      </c>
      <c r="C1" s="49" t="s">
        <v>4889</v>
      </c>
      <c r="D1"/>
      <c r="E1"/>
      <c r="J1"/>
      <c r="K1"/>
    </row>
    <row r="2" spans="1:11">
      <c r="A2" s="49" t="s">
        <v>4890</v>
      </c>
      <c r="B2" s="49" t="s">
        <v>4384</v>
      </c>
      <c r="C2" s="560">
        <v>2024</v>
      </c>
      <c r="D2" s="560">
        <v>2025</v>
      </c>
      <c r="E2" t="s">
        <v>4393</v>
      </c>
      <c r="F2" t="s">
        <v>4891</v>
      </c>
      <c r="G2">
        <v>2026</v>
      </c>
      <c r="H2" t="s">
        <v>4892</v>
      </c>
      <c r="J2"/>
      <c r="K2"/>
    </row>
    <row r="3" spans="1:11">
      <c r="A3" t="s">
        <v>4390</v>
      </c>
      <c r="B3" t="s">
        <v>4893</v>
      </c>
      <c r="C3">
        <v>6905.6799999999994</v>
      </c>
      <c r="D3"/>
      <c r="E3"/>
      <c r="H3">
        <v>6905.6799999999994</v>
      </c>
      <c r="J3"/>
      <c r="K3"/>
    </row>
    <row r="4" spans="1:11">
      <c r="A4" t="s">
        <v>4390</v>
      </c>
      <c r="B4" t="s">
        <v>4894</v>
      </c>
      <c r="C4">
        <v>4976.03</v>
      </c>
      <c r="D4"/>
      <c r="E4"/>
      <c r="H4">
        <v>4976.03</v>
      </c>
      <c r="J4"/>
      <c r="K4"/>
    </row>
    <row r="5" spans="1:11">
      <c r="A5" t="s">
        <v>4390</v>
      </c>
      <c r="B5" t="s">
        <v>4895</v>
      </c>
      <c r="C5">
        <v>129000</v>
      </c>
      <c r="D5"/>
      <c r="E5"/>
      <c r="H5">
        <v>129000</v>
      </c>
      <c r="J5"/>
      <c r="K5"/>
    </row>
    <row r="6" spans="1:11">
      <c r="A6" t="s">
        <v>4390</v>
      </c>
      <c r="B6" t="s">
        <v>4896</v>
      </c>
      <c r="C6">
        <v>13631.2</v>
      </c>
      <c r="D6"/>
      <c r="E6"/>
      <c r="H6">
        <v>13631.2</v>
      </c>
      <c r="J6"/>
      <c r="K6"/>
    </row>
    <row r="7" spans="1:11">
      <c r="A7" t="s">
        <v>4390</v>
      </c>
      <c r="B7" t="s">
        <v>4897</v>
      </c>
      <c r="C7">
        <v>358065.54</v>
      </c>
      <c r="D7"/>
      <c r="E7"/>
      <c r="H7">
        <v>358065.54</v>
      </c>
      <c r="J7"/>
      <c r="K7"/>
    </row>
    <row r="8" spans="1:11">
      <c r="A8" t="s">
        <v>4390</v>
      </c>
      <c r="B8" t="s">
        <v>4898</v>
      </c>
      <c r="C8">
        <v>3724036.5500000007</v>
      </c>
      <c r="D8"/>
      <c r="E8"/>
      <c r="H8">
        <v>3724036.5500000007</v>
      </c>
      <c r="J8"/>
      <c r="K8"/>
    </row>
    <row r="9" spans="1:11">
      <c r="A9" t="s">
        <v>4390</v>
      </c>
      <c r="B9" t="s">
        <v>4899</v>
      </c>
      <c r="C9">
        <v>34582.44</v>
      </c>
      <c r="D9"/>
      <c r="E9"/>
      <c r="H9">
        <v>34582.44</v>
      </c>
      <c r="J9"/>
      <c r="K9"/>
    </row>
    <row r="10" spans="1:11">
      <c r="A10" t="s">
        <v>4390</v>
      </c>
      <c r="B10" t="s">
        <v>4900</v>
      </c>
      <c r="C10">
        <v>21929</v>
      </c>
      <c r="D10"/>
      <c r="E10"/>
      <c r="H10">
        <v>21929</v>
      </c>
      <c r="J10"/>
      <c r="K10"/>
    </row>
    <row r="11" spans="1:11">
      <c r="A11" t="s">
        <v>4390</v>
      </c>
      <c r="B11" t="s">
        <v>4901</v>
      </c>
      <c r="C11">
        <v>202471.1</v>
      </c>
      <c r="D11"/>
      <c r="E11"/>
      <c r="H11">
        <v>202471.1</v>
      </c>
      <c r="J11"/>
      <c r="K11"/>
    </row>
    <row r="12" spans="1:11">
      <c r="A12" t="s">
        <v>4390</v>
      </c>
      <c r="B12" t="s">
        <v>4902</v>
      </c>
      <c r="C12">
        <v>301707.32</v>
      </c>
      <c r="D12"/>
      <c r="E12"/>
      <c r="H12">
        <v>301707.32</v>
      </c>
      <c r="J12"/>
      <c r="K12"/>
    </row>
    <row r="13" spans="1:11">
      <c r="A13" t="s">
        <v>4390</v>
      </c>
      <c r="B13" t="s">
        <v>4903</v>
      </c>
      <c r="C13">
        <v>31063.599999999999</v>
      </c>
      <c r="D13"/>
      <c r="E13"/>
      <c r="H13">
        <v>31063.599999999999</v>
      </c>
      <c r="J13"/>
      <c r="K13"/>
    </row>
    <row r="14" spans="1:11">
      <c r="A14" t="s">
        <v>4390</v>
      </c>
      <c r="B14" t="s">
        <v>4904</v>
      </c>
      <c r="C14">
        <v>138012.95000000001</v>
      </c>
      <c r="D14"/>
      <c r="E14"/>
      <c r="H14">
        <v>138012.95000000001</v>
      </c>
      <c r="J14"/>
      <c r="K14"/>
    </row>
    <row r="15" spans="1:11">
      <c r="A15" t="s">
        <v>4390</v>
      </c>
      <c r="B15" t="s">
        <v>4905</v>
      </c>
      <c r="C15">
        <v>79845.159999999989</v>
      </c>
      <c r="D15"/>
      <c r="E15"/>
      <c r="H15">
        <v>79845.159999999989</v>
      </c>
      <c r="J15"/>
      <c r="K15"/>
    </row>
    <row r="16" spans="1:11">
      <c r="A16" t="s">
        <v>4390</v>
      </c>
      <c r="B16" t="s">
        <v>4906</v>
      </c>
      <c r="C16">
        <v>42050</v>
      </c>
      <c r="D16"/>
      <c r="E16"/>
      <c r="H16">
        <v>42050</v>
      </c>
      <c r="J16"/>
      <c r="K16"/>
    </row>
    <row r="17" spans="1:11">
      <c r="A17" t="s">
        <v>4390</v>
      </c>
      <c r="B17" t="s">
        <v>4907</v>
      </c>
      <c r="C17">
        <v>309945.08999999997</v>
      </c>
      <c r="D17"/>
      <c r="E17"/>
      <c r="H17">
        <v>309945.08999999997</v>
      </c>
      <c r="J17"/>
      <c r="K17"/>
    </row>
    <row r="18" spans="1:11">
      <c r="A18" t="s">
        <v>4390</v>
      </c>
      <c r="B18" t="s">
        <v>4908</v>
      </c>
      <c r="C18">
        <v>11618</v>
      </c>
      <c r="D18"/>
      <c r="E18"/>
      <c r="H18">
        <v>11618</v>
      </c>
      <c r="J18"/>
      <c r="K18"/>
    </row>
    <row r="19" spans="1:11">
      <c r="A19" t="s">
        <v>4390</v>
      </c>
      <c r="B19" t="s">
        <v>4909</v>
      </c>
      <c r="C19">
        <v>31893.579999999998</v>
      </c>
      <c r="D19"/>
      <c r="E19"/>
      <c r="H19">
        <v>31893.579999999998</v>
      </c>
      <c r="J19"/>
      <c r="K19"/>
    </row>
    <row r="20" spans="1:11">
      <c r="A20" t="s">
        <v>4390</v>
      </c>
      <c r="B20" t="s">
        <v>4910</v>
      </c>
      <c r="C20">
        <v>101919</v>
      </c>
      <c r="D20"/>
      <c r="E20"/>
      <c r="H20">
        <v>101919</v>
      </c>
      <c r="J20"/>
      <c r="K20"/>
    </row>
    <row r="21" spans="1:11">
      <c r="A21" t="s">
        <v>4390</v>
      </c>
      <c r="B21" t="s">
        <v>4911</v>
      </c>
      <c r="C21">
        <v>18144</v>
      </c>
      <c r="D21"/>
      <c r="E21"/>
      <c r="H21">
        <v>18144</v>
      </c>
      <c r="J21"/>
      <c r="K21"/>
    </row>
    <row r="22" spans="1:11">
      <c r="A22" t="s">
        <v>4390</v>
      </c>
      <c r="B22" t="s">
        <v>4912</v>
      </c>
      <c r="C22">
        <v>358226.5</v>
      </c>
      <c r="D22"/>
      <c r="E22"/>
      <c r="H22">
        <v>358226.5</v>
      </c>
      <c r="J22"/>
      <c r="K22"/>
    </row>
    <row r="23" spans="1:11">
      <c r="A23" t="s">
        <v>4390</v>
      </c>
      <c r="B23" t="s">
        <v>4913</v>
      </c>
      <c r="C23">
        <v>329033.68</v>
      </c>
      <c r="D23"/>
      <c r="E23"/>
      <c r="H23">
        <v>329033.68</v>
      </c>
      <c r="J23"/>
      <c r="K23"/>
    </row>
    <row r="24" spans="1:11">
      <c r="A24" t="s">
        <v>4391</v>
      </c>
      <c r="B24" t="s">
        <v>4914</v>
      </c>
      <c r="C24">
        <v>1400</v>
      </c>
      <c r="D24"/>
      <c r="E24"/>
      <c r="H24">
        <v>1400</v>
      </c>
      <c r="J24"/>
      <c r="K24"/>
    </row>
    <row r="25" spans="1:11">
      <c r="A25" t="s">
        <v>4391</v>
      </c>
      <c r="B25" t="s">
        <v>4915</v>
      </c>
      <c r="C25">
        <v>4000</v>
      </c>
      <c r="D25"/>
      <c r="E25"/>
      <c r="H25">
        <v>4000</v>
      </c>
      <c r="J25"/>
      <c r="K25"/>
    </row>
    <row r="26" spans="1:11">
      <c r="A26" t="s">
        <v>4391</v>
      </c>
      <c r="B26" t="s">
        <v>4916</v>
      </c>
      <c r="C26">
        <v>76500</v>
      </c>
      <c r="D26"/>
      <c r="E26"/>
      <c r="H26">
        <v>76500</v>
      </c>
      <c r="J26"/>
      <c r="K26"/>
    </row>
    <row r="27" spans="1:11">
      <c r="A27" t="s">
        <v>4391</v>
      </c>
      <c r="B27" t="s">
        <v>4917</v>
      </c>
      <c r="C27">
        <v>19260</v>
      </c>
      <c r="D27"/>
      <c r="E27"/>
      <c r="H27">
        <v>19260</v>
      </c>
      <c r="J27"/>
      <c r="K27"/>
    </row>
    <row r="28" spans="1:11">
      <c r="A28" t="s">
        <v>4391</v>
      </c>
      <c r="B28" t="s">
        <v>4918</v>
      </c>
      <c r="C28">
        <v>374060</v>
      </c>
      <c r="D28"/>
      <c r="E28"/>
      <c r="H28">
        <v>374060</v>
      </c>
      <c r="J28"/>
      <c r="K28"/>
    </row>
    <row r="29" spans="1:11">
      <c r="A29" t="s">
        <v>4391</v>
      </c>
      <c r="B29" t="s">
        <v>4919</v>
      </c>
      <c r="C29">
        <v>253400</v>
      </c>
      <c r="D29"/>
      <c r="E29"/>
      <c r="H29">
        <v>253400</v>
      </c>
      <c r="J29"/>
      <c r="K29"/>
    </row>
    <row r="30" spans="1:11">
      <c r="A30" t="s">
        <v>4391</v>
      </c>
      <c r="B30" t="s">
        <v>4920</v>
      </c>
      <c r="C30">
        <v>2878500</v>
      </c>
      <c r="D30"/>
      <c r="E30"/>
      <c r="H30">
        <v>2878500</v>
      </c>
      <c r="J30"/>
      <c r="K30"/>
    </row>
    <row r="31" spans="1:11">
      <c r="A31" t="s">
        <v>4391</v>
      </c>
      <c r="B31" t="s">
        <v>4921</v>
      </c>
      <c r="C31">
        <v>1767637.2</v>
      </c>
      <c r="D31"/>
      <c r="E31"/>
      <c r="H31">
        <v>1767637.2</v>
      </c>
      <c r="J31"/>
      <c r="K31"/>
    </row>
    <row r="32" spans="1:11">
      <c r="A32" t="s">
        <v>4391</v>
      </c>
      <c r="B32" t="s">
        <v>4922</v>
      </c>
      <c r="C32">
        <v>260199.24999999994</v>
      </c>
      <c r="D32">
        <v>134687.33000000002</v>
      </c>
      <c r="E32"/>
      <c r="H32">
        <v>394886.57999999996</v>
      </c>
      <c r="J32"/>
      <c r="K32"/>
    </row>
    <row r="33" spans="1:11">
      <c r="A33" t="s">
        <v>4391</v>
      </c>
      <c r="B33" t="s">
        <v>4923</v>
      </c>
      <c r="C33">
        <v>31268.43</v>
      </c>
      <c r="D33"/>
      <c r="E33"/>
      <c r="H33">
        <v>31268.43</v>
      </c>
      <c r="J33"/>
      <c r="K33"/>
    </row>
    <row r="34" spans="1:11">
      <c r="A34" t="s">
        <v>4391</v>
      </c>
      <c r="B34" t="s">
        <v>4924</v>
      </c>
      <c r="C34">
        <v>8686054</v>
      </c>
      <c r="D34"/>
      <c r="E34"/>
      <c r="H34">
        <v>8686054</v>
      </c>
      <c r="J34"/>
      <c r="K34"/>
    </row>
    <row r="35" spans="1:11">
      <c r="A35" t="s">
        <v>4391</v>
      </c>
      <c r="B35" t="s">
        <v>4925</v>
      </c>
      <c r="C35">
        <v>235612.07</v>
      </c>
      <c r="D35"/>
      <c r="E35"/>
      <c r="H35">
        <v>235612.07</v>
      </c>
      <c r="J35"/>
      <c r="K35"/>
    </row>
    <row r="36" spans="1:11">
      <c r="A36" t="s">
        <v>4391</v>
      </c>
      <c r="B36" t="s">
        <v>4926</v>
      </c>
      <c r="C36">
        <v>107037.7</v>
      </c>
      <c r="D36"/>
      <c r="E36"/>
      <c r="H36">
        <v>107037.7</v>
      </c>
      <c r="J36"/>
      <c r="K36"/>
    </row>
    <row r="37" spans="1:11">
      <c r="A37" t="s">
        <v>4391</v>
      </c>
      <c r="B37" t="s">
        <v>4927</v>
      </c>
      <c r="C37">
        <v>177365.2</v>
      </c>
      <c r="D37"/>
      <c r="E37"/>
      <c r="H37">
        <v>177365.2</v>
      </c>
      <c r="J37"/>
      <c r="K37"/>
    </row>
    <row r="38" spans="1:11">
      <c r="A38" t="s">
        <v>4391</v>
      </c>
      <c r="B38" t="s">
        <v>4928</v>
      </c>
      <c r="C38">
        <v>682350</v>
      </c>
      <c r="D38">
        <v>393560</v>
      </c>
      <c r="E38"/>
      <c r="H38">
        <v>1075910</v>
      </c>
      <c r="J38"/>
      <c r="K38"/>
    </row>
    <row r="39" spans="1:11">
      <c r="A39" t="s">
        <v>4391</v>
      </c>
      <c r="B39" t="s">
        <v>4929</v>
      </c>
      <c r="C39">
        <v>43590</v>
      </c>
      <c r="D39">
        <v>45900</v>
      </c>
      <c r="E39"/>
      <c r="H39">
        <v>89490</v>
      </c>
      <c r="J39"/>
      <c r="K39"/>
    </row>
    <row r="40" spans="1:11">
      <c r="A40" t="s">
        <v>4391</v>
      </c>
      <c r="B40" t="s">
        <v>4930</v>
      </c>
      <c r="C40">
        <v>7755</v>
      </c>
      <c r="D40"/>
      <c r="E40"/>
      <c r="H40">
        <v>7755</v>
      </c>
      <c r="J40"/>
      <c r="K40"/>
    </row>
    <row r="41" spans="1:11">
      <c r="A41" t="s">
        <v>4391</v>
      </c>
      <c r="B41" t="s">
        <v>4931</v>
      </c>
      <c r="C41">
        <v>4200</v>
      </c>
      <c r="D41"/>
      <c r="E41"/>
      <c r="H41">
        <v>4200</v>
      </c>
      <c r="J41"/>
      <c r="K41"/>
    </row>
    <row r="42" spans="1:11">
      <c r="A42" t="s">
        <v>4391</v>
      </c>
      <c r="B42" t="s">
        <v>4932</v>
      </c>
      <c r="C42">
        <v>92804</v>
      </c>
      <c r="D42">
        <v>27915</v>
      </c>
      <c r="E42"/>
      <c r="H42">
        <v>120719</v>
      </c>
      <c r="J42"/>
      <c r="K42"/>
    </row>
    <row r="43" spans="1:11">
      <c r="A43" t="s">
        <v>4391</v>
      </c>
      <c r="B43" t="s">
        <v>4933</v>
      </c>
      <c r="C43">
        <v>9584</v>
      </c>
      <c r="D43">
        <v>1198</v>
      </c>
      <c r="E43"/>
      <c r="H43">
        <v>10782</v>
      </c>
      <c r="J43"/>
      <c r="K43"/>
    </row>
    <row r="44" spans="1:11">
      <c r="A44" t="s">
        <v>4391</v>
      </c>
      <c r="B44" t="s">
        <v>4934</v>
      </c>
      <c r="C44">
        <v>16945.32</v>
      </c>
      <c r="D44">
        <v>18155.7</v>
      </c>
      <c r="E44"/>
      <c r="H44">
        <v>35101.020000000004</v>
      </c>
      <c r="J44"/>
      <c r="K44"/>
    </row>
    <row r="45" spans="1:11">
      <c r="A45" t="s">
        <v>4391</v>
      </c>
      <c r="B45" t="s">
        <v>4935</v>
      </c>
      <c r="C45">
        <v>22348.6</v>
      </c>
      <c r="D45">
        <v>10802.8</v>
      </c>
      <c r="E45"/>
      <c r="H45">
        <v>33151.399999999994</v>
      </c>
      <c r="J45"/>
      <c r="K45"/>
    </row>
    <row r="46" spans="1:11">
      <c r="A46" t="s">
        <v>4391</v>
      </c>
      <c r="B46" t="s">
        <v>4936</v>
      </c>
      <c r="C46">
        <v>16345.599999999999</v>
      </c>
      <c r="D46">
        <v>42585.599999999999</v>
      </c>
      <c r="E46"/>
      <c r="H46">
        <v>58931.199999999997</v>
      </c>
      <c r="J46"/>
      <c r="K46"/>
    </row>
    <row r="47" spans="1:11">
      <c r="A47" t="s">
        <v>4391</v>
      </c>
      <c r="B47" t="s">
        <v>4937</v>
      </c>
      <c r="C47">
        <v>461730.80000000005</v>
      </c>
      <c r="D47"/>
      <c r="E47"/>
      <c r="H47">
        <v>461730.80000000005</v>
      </c>
      <c r="J47"/>
      <c r="K47"/>
    </row>
    <row r="48" spans="1:11">
      <c r="A48" t="s">
        <v>4391</v>
      </c>
      <c r="B48" t="s">
        <v>4938</v>
      </c>
      <c r="C48">
        <v>4318789.5399999963</v>
      </c>
      <c r="D48">
        <v>3045883.189999999</v>
      </c>
      <c r="E48"/>
      <c r="H48">
        <v>7364672.7299999949</v>
      </c>
      <c r="J48"/>
      <c r="K48"/>
    </row>
    <row r="49" spans="1:11">
      <c r="A49" t="s">
        <v>4391</v>
      </c>
      <c r="B49" t="s">
        <v>4939</v>
      </c>
      <c r="C49">
        <v>3552699.2399999993</v>
      </c>
      <c r="D49">
        <v>2202327.37</v>
      </c>
      <c r="E49"/>
      <c r="H49">
        <v>5755026.6099999994</v>
      </c>
      <c r="J49"/>
      <c r="K49"/>
    </row>
    <row r="50" spans="1:11">
      <c r="A50" t="s">
        <v>4391</v>
      </c>
      <c r="B50" t="s">
        <v>4940</v>
      </c>
      <c r="C50">
        <v>10700</v>
      </c>
      <c r="D50">
        <v>3200</v>
      </c>
      <c r="E50"/>
      <c r="H50">
        <v>13900</v>
      </c>
      <c r="J50"/>
      <c r="K50"/>
    </row>
    <row r="51" spans="1:11">
      <c r="A51" t="s">
        <v>4391</v>
      </c>
      <c r="B51" t="s">
        <v>4941</v>
      </c>
      <c r="C51"/>
      <c r="D51">
        <v>747.75</v>
      </c>
      <c r="E51"/>
      <c r="H51">
        <v>747.75</v>
      </c>
      <c r="J51"/>
      <c r="K51"/>
    </row>
    <row r="52" spans="1:11">
      <c r="A52" t="s">
        <v>4391</v>
      </c>
      <c r="B52" t="s">
        <v>4942</v>
      </c>
      <c r="C52">
        <v>9452.5499999999993</v>
      </c>
      <c r="D52"/>
      <c r="E52"/>
      <c r="H52">
        <v>9452.5499999999993</v>
      </c>
      <c r="J52"/>
      <c r="K52"/>
    </row>
    <row r="53" spans="1:11">
      <c r="A53" t="s">
        <v>4391</v>
      </c>
      <c r="B53" t="s">
        <v>4943</v>
      </c>
      <c r="C53">
        <v>13646.810000000001</v>
      </c>
      <c r="D53">
        <v>33035.160000000003</v>
      </c>
      <c r="E53">
        <v>0</v>
      </c>
      <c r="H53">
        <v>46681.97</v>
      </c>
      <c r="J53"/>
      <c r="K53"/>
    </row>
    <row r="54" spans="1:11">
      <c r="A54" t="s">
        <v>4391</v>
      </c>
      <c r="B54" t="s">
        <v>4944</v>
      </c>
      <c r="C54">
        <v>598.5</v>
      </c>
      <c r="D54"/>
      <c r="E54"/>
      <c r="H54">
        <v>598.5</v>
      </c>
      <c r="J54"/>
      <c r="K54"/>
    </row>
    <row r="55" spans="1:11">
      <c r="A55" t="s">
        <v>4391</v>
      </c>
      <c r="B55" t="s">
        <v>4945</v>
      </c>
      <c r="C55">
        <v>43549.54</v>
      </c>
      <c r="D55">
        <v>86770.06</v>
      </c>
      <c r="E55">
        <v>0</v>
      </c>
      <c r="H55">
        <v>130319.6</v>
      </c>
      <c r="J55"/>
      <c r="K55"/>
    </row>
    <row r="56" spans="1:11">
      <c r="A56" t="s">
        <v>4391</v>
      </c>
      <c r="B56" t="s">
        <v>4946</v>
      </c>
      <c r="C56">
        <v>2199305</v>
      </c>
      <c r="D56">
        <v>2305556.65</v>
      </c>
      <c r="E56"/>
      <c r="H56">
        <v>4504861.6500000004</v>
      </c>
      <c r="J56"/>
      <c r="K56"/>
    </row>
    <row r="57" spans="1:11">
      <c r="A57" t="s">
        <v>4391</v>
      </c>
      <c r="B57" t="s">
        <v>4947</v>
      </c>
      <c r="C57">
        <v>99450</v>
      </c>
      <c r="D57">
        <v>39780</v>
      </c>
      <c r="E57"/>
      <c r="H57">
        <v>139230</v>
      </c>
      <c r="J57"/>
      <c r="K57"/>
    </row>
    <row r="58" spans="1:11">
      <c r="A58" t="s">
        <v>4391</v>
      </c>
      <c r="B58" t="s">
        <v>4948</v>
      </c>
      <c r="C58">
        <v>73580</v>
      </c>
      <c r="D58">
        <v>25753</v>
      </c>
      <c r="E58"/>
      <c r="H58">
        <v>99333</v>
      </c>
      <c r="J58"/>
      <c r="K58"/>
    </row>
    <row r="59" spans="1:11">
      <c r="A59" t="s">
        <v>4391</v>
      </c>
      <c r="B59" t="s">
        <v>4949</v>
      </c>
      <c r="C59"/>
      <c r="D59">
        <v>9600</v>
      </c>
      <c r="E59"/>
      <c r="H59">
        <v>9600</v>
      </c>
      <c r="J59"/>
      <c r="K59"/>
    </row>
    <row r="60" spans="1:11">
      <c r="A60" t="s">
        <v>4391</v>
      </c>
      <c r="B60" t="s">
        <v>4950</v>
      </c>
      <c r="C60">
        <v>36000</v>
      </c>
      <c r="D60">
        <v>24000</v>
      </c>
      <c r="E60"/>
      <c r="H60">
        <v>60000</v>
      </c>
      <c r="J60"/>
      <c r="K60"/>
    </row>
    <row r="61" spans="1:11">
      <c r="A61" t="s">
        <v>4391</v>
      </c>
      <c r="B61" t="s">
        <v>4951</v>
      </c>
      <c r="C61">
        <v>14820</v>
      </c>
      <c r="D61">
        <v>7980</v>
      </c>
      <c r="E61"/>
      <c r="H61">
        <v>22800</v>
      </c>
      <c r="J61"/>
      <c r="K61"/>
    </row>
    <row r="62" spans="1:11">
      <c r="A62" t="s">
        <v>4391</v>
      </c>
      <c r="B62" t="s">
        <v>4952</v>
      </c>
      <c r="C62">
        <v>2289.15</v>
      </c>
      <c r="D62">
        <v>13319.85</v>
      </c>
      <c r="E62"/>
      <c r="H62">
        <v>15609</v>
      </c>
      <c r="J62"/>
      <c r="K62"/>
    </row>
    <row r="63" spans="1:11">
      <c r="A63" t="s">
        <v>4391</v>
      </c>
      <c r="B63" t="s">
        <v>4953</v>
      </c>
      <c r="C63">
        <v>3903.8999999999996</v>
      </c>
      <c r="D63">
        <v>1301.3</v>
      </c>
      <c r="E63"/>
      <c r="H63">
        <v>5205.2</v>
      </c>
      <c r="J63"/>
      <c r="K63"/>
    </row>
    <row r="64" spans="1:11">
      <c r="A64" t="s">
        <v>4391</v>
      </c>
      <c r="B64" t="s">
        <v>4954</v>
      </c>
      <c r="C64">
        <v>1720</v>
      </c>
      <c r="D64">
        <v>1720</v>
      </c>
      <c r="E64"/>
      <c r="H64">
        <v>3440</v>
      </c>
      <c r="J64"/>
      <c r="K64"/>
    </row>
    <row r="65" spans="1:11">
      <c r="A65" t="s">
        <v>4391</v>
      </c>
      <c r="B65" t="s">
        <v>4955</v>
      </c>
      <c r="C65">
        <v>28169.9</v>
      </c>
      <c r="D65">
        <v>9875.8000000000011</v>
      </c>
      <c r="E65"/>
      <c r="H65">
        <v>38045.700000000004</v>
      </c>
      <c r="J65"/>
      <c r="K65"/>
    </row>
    <row r="66" spans="1:11">
      <c r="A66" t="s">
        <v>4391</v>
      </c>
      <c r="B66" t="s">
        <v>4956</v>
      </c>
      <c r="C66">
        <v>27929.200000000001</v>
      </c>
      <c r="D66">
        <v>7244.2</v>
      </c>
      <c r="E66"/>
      <c r="H66">
        <v>35173.4</v>
      </c>
      <c r="J66"/>
      <c r="K66"/>
    </row>
    <row r="67" spans="1:11">
      <c r="A67" t="s">
        <v>4391</v>
      </c>
      <c r="B67" t="s">
        <v>4957</v>
      </c>
      <c r="C67">
        <v>3271.6000000000004</v>
      </c>
      <c r="D67"/>
      <c r="E67"/>
      <c r="H67">
        <v>3271.6000000000004</v>
      </c>
      <c r="J67"/>
      <c r="K67"/>
    </row>
    <row r="68" spans="1:11">
      <c r="A68" t="s">
        <v>4391</v>
      </c>
      <c r="B68" t="s">
        <v>4958</v>
      </c>
      <c r="C68">
        <v>20080</v>
      </c>
      <c r="D68"/>
      <c r="E68"/>
      <c r="H68">
        <v>20080</v>
      </c>
      <c r="J68"/>
      <c r="K68"/>
    </row>
    <row r="69" spans="1:11">
      <c r="A69" t="s">
        <v>4391</v>
      </c>
      <c r="B69" t="s">
        <v>4959</v>
      </c>
      <c r="C69">
        <v>49440</v>
      </c>
      <c r="D69">
        <v>75723</v>
      </c>
      <c r="E69"/>
      <c r="H69">
        <v>125163</v>
      </c>
      <c r="J69"/>
      <c r="K69"/>
    </row>
    <row r="70" spans="1:11">
      <c r="A70" t="s">
        <v>4391</v>
      </c>
      <c r="B70" t="s">
        <v>4960</v>
      </c>
      <c r="C70"/>
      <c r="D70">
        <v>0</v>
      </c>
      <c r="E70"/>
      <c r="H70">
        <v>0</v>
      </c>
      <c r="J70"/>
      <c r="K70"/>
    </row>
    <row r="71" spans="1:11">
      <c r="A71" t="s">
        <v>4391</v>
      </c>
      <c r="B71" t="s">
        <v>4961</v>
      </c>
      <c r="C71">
        <v>1760</v>
      </c>
      <c r="D71">
        <v>1320</v>
      </c>
      <c r="E71"/>
      <c r="H71">
        <v>3080</v>
      </c>
      <c r="J71"/>
      <c r="K71"/>
    </row>
    <row r="72" spans="1:11">
      <c r="A72" t="s">
        <v>4391</v>
      </c>
      <c r="B72" t="s">
        <v>4962</v>
      </c>
      <c r="C72">
        <v>28050</v>
      </c>
      <c r="D72">
        <v>9350</v>
      </c>
      <c r="E72"/>
      <c r="H72">
        <v>37400</v>
      </c>
      <c r="J72"/>
      <c r="K72"/>
    </row>
    <row r="73" spans="1:11">
      <c r="A73" t="s">
        <v>4391</v>
      </c>
      <c r="B73" t="s">
        <v>4963</v>
      </c>
      <c r="C73">
        <v>31710</v>
      </c>
      <c r="D73">
        <v>31710</v>
      </c>
      <c r="E73"/>
      <c r="H73">
        <v>63420</v>
      </c>
      <c r="J73"/>
      <c r="K73"/>
    </row>
    <row r="74" spans="1:11">
      <c r="A74" t="s">
        <v>4391</v>
      </c>
      <c r="B74" t="s">
        <v>4964</v>
      </c>
      <c r="C74">
        <v>2183.5</v>
      </c>
      <c r="D74">
        <v>6550.5</v>
      </c>
      <c r="E74"/>
      <c r="H74">
        <v>8734</v>
      </c>
      <c r="J74"/>
      <c r="K74"/>
    </row>
    <row r="75" spans="1:11">
      <c r="A75" t="s">
        <v>4391</v>
      </c>
      <c r="B75" t="s">
        <v>4965</v>
      </c>
      <c r="C75">
        <v>61997.849999999991</v>
      </c>
      <c r="D75">
        <v>13785.1</v>
      </c>
      <c r="E75"/>
      <c r="H75">
        <v>75782.95</v>
      </c>
      <c r="J75"/>
      <c r="K75"/>
    </row>
    <row r="76" spans="1:11">
      <c r="A76" t="s">
        <v>4391</v>
      </c>
      <c r="B76" t="s">
        <v>4966</v>
      </c>
      <c r="C76">
        <v>7800</v>
      </c>
      <c r="D76">
        <v>4200</v>
      </c>
      <c r="E76"/>
      <c r="H76">
        <v>12000</v>
      </c>
      <c r="J76"/>
      <c r="K76"/>
    </row>
    <row r="77" spans="1:11">
      <c r="A77" t="s">
        <v>4391</v>
      </c>
      <c r="B77" t="s">
        <v>4967</v>
      </c>
      <c r="C77">
        <v>117100</v>
      </c>
      <c r="D77">
        <v>122439.49999999999</v>
      </c>
      <c r="E77"/>
      <c r="H77">
        <v>239539.5</v>
      </c>
      <c r="J77"/>
      <c r="K77"/>
    </row>
    <row r="78" spans="1:11">
      <c r="A78" t="s">
        <v>4391</v>
      </c>
      <c r="B78" t="s">
        <v>4968</v>
      </c>
      <c r="C78">
        <v>95300</v>
      </c>
      <c r="D78">
        <v>47355.130000000005</v>
      </c>
      <c r="E78"/>
      <c r="H78">
        <v>142655.13</v>
      </c>
      <c r="J78"/>
      <c r="K78"/>
    </row>
    <row r="79" spans="1:11">
      <c r="A79" t="s">
        <v>4391</v>
      </c>
      <c r="B79" t="s">
        <v>4969</v>
      </c>
      <c r="C79">
        <v>99895</v>
      </c>
      <c r="D79">
        <v>116890</v>
      </c>
      <c r="E79"/>
      <c r="H79">
        <v>216785</v>
      </c>
      <c r="J79"/>
      <c r="K79"/>
    </row>
    <row r="80" spans="1:11">
      <c r="A80" t="s">
        <v>4391</v>
      </c>
      <c r="B80" t="s">
        <v>4970</v>
      </c>
      <c r="C80">
        <v>1346.62</v>
      </c>
      <c r="D80">
        <v>2693.24</v>
      </c>
      <c r="E80"/>
      <c r="H80">
        <v>4039.8599999999997</v>
      </c>
      <c r="J80"/>
      <c r="K80"/>
    </row>
    <row r="81" spans="1:11">
      <c r="A81" t="s">
        <v>4391</v>
      </c>
      <c r="B81" t="s">
        <v>4971</v>
      </c>
      <c r="C81">
        <v>143832.20000000001</v>
      </c>
      <c r="D81">
        <v>278354.42</v>
      </c>
      <c r="E81"/>
      <c r="H81">
        <v>422186.62</v>
      </c>
      <c r="J81"/>
      <c r="K81"/>
    </row>
    <row r="82" spans="1:11">
      <c r="A82" t="s">
        <v>4391</v>
      </c>
      <c r="B82" t="s">
        <v>4972</v>
      </c>
      <c r="C82">
        <v>797513.78</v>
      </c>
      <c r="D82">
        <v>2737296.59</v>
      </c>
      <c r="E82"/>
      <c r="H82">
        <v>3534810.37</v>
      </c>
      <c r="J82"/>
      <c r="K82"/>
    </row>
    <row r="83" spans="1:11">
      <c r="A83" t="s">
        <v>4391</v>
      </c>
      <c r="B83" t="s">
        <v>4973</v>
      </c>
      <c r="C83">
        <v>357186.35</v>
      </c>
      <c r="D83">
        <v>33250</v>
      </c>
      <c r="E83"/>
      <c r="H83">
        <v>390436.35</v>
      </c>
      <c r="J83"/>
      <c r="K83"/>
    </row>
    <row r="84" spans="1:11">
      <c r="A84" t="s">
        <v>4391</v>
      </c>
      <c r="B84" t="s">
        <v>4974</v>
      </c>
      <c r="C84">
        <v>68780</v>
      </c>
      <c r="D84">
        <v>183155</v>
      </c>
      <c r="E84"/>
      <c r="H84">
        <v>251935</v>
      </c>
      <c r="J84"/>
      <c r="K84"/>
    </row>
    <row r="85" spans="1:11">
      <c r="A85" t="s">
        <v>4391</v>
      </c>
      <c r="B85" t="s">
        <v>4975</v>
      </c>
      <c r="C85">
        <v>0</v>
      </c>
      <c r="D85">
        <v>87510</v>
      </c>
      <c r="E85"/>
      <c r="H85">
        <v>87510</v>
      </c>
      <c r="J85"/>
      <c r="K85"/>
    </row>
    <row r="86" spans="1:11">
      <c r="A86" t="s">
        <v>4391</v>
      </c>
      <c r="B86" t="s">
        <v>4976</v>
      </c>
      <c r="C86">
        <v>155280</v>
      </c>
      <c r="D86">
        <v>389600</v>
      </c>
      <c r="E86"/>
      <c r="H86">
        <v>544880</v>
      </c>
      <c r="J86"/>
      <c r="K86"/>
    </row>
    <row r="87" spans="1:11">
      <c r="A87" t="s">
        <v>4391</v>
      </c>
      <c r="B87" t="s">
        <v>4977</v>
      </c>
      <c r="C87">
        <v>142659</v>
      </c>
      <c r="D87">
        <v>825451</v>
      </c>
      <c r="E87"/>
      <c r="H87">
        <v>968110</v>
      </c>
      <c r="J87"/>
      <c r="K87"/>
    </row>
    <row r="88" spans="1:11">
      <c r="A88" t="s">
        <v>4391</v>
      </c>
      <c r="B88" t="s">
        <v>4978</v>
      </c>
      <c r="C88">
        <v>7631</v>
      </c>
      <c r="D88">
        <v>91797.3</v>
      </c>
      <c r="E88">
        <v>4424.3999999999996</v>
      </c>
      <c r="H88">
        <v>103852.7</v>
      </c>
      <c r="J88"/>
      <c r="K88"/>
    </row>
    <row r="89" spans="1:11">
      <c r="A89" t="s">
        <v>4391</v>
      </c>
      <c r="B89" t="s">
        <v>4979</v>
      </c>
      <c r="C89">
        <v>11370</v>
      </c>
      <c r="D89">
        <v>57906.9</v>
      </c>
      <c r="E89"/>
      <c r="H89">
        <v>69276.899999999994</v>
      </c>
      <c r="J89"/>
      <c r="K89"/>
    </row>
    <row r="90" spans="1:11">
      <c r="A90" t="s">
        <v>4391</v>
      </c>
      <c r="B90" t="s">
        <v>4980</v>
      </c>
      <c r="C90">
        <v>0</v>
      </c>
      <c r="D90">
        <v>0</v>
      </c>
      <c r="E90"/>
      <c r="H90">
        <v>0</v>
      </c>
      <c r="J90"/>
      <c r="K90"/>
    </row>
    <row r="91" spans="1:11">
      <c r="A91" t="s">
        <v>4391</v>
      </c>
      <c r="B91" t="s">
        <v>4981</v>
      </c>
      <c r="C91">
        <v>41004</v>
      </c>
      <c r="D91">
        <v>361589.2</v>
      </c>
      <c r="E91">
        <v>103646.67</v>
      </c>
      <c r="H91">
        <v>506239.87</v>
      </c>
      <c r="J91"/>
      <c r="K91"/>
    </row>
    <row r="92" spans="1:11">
      <c r="A92" t="s">
        <v>4391</v>
      </c>
      <c r="B92" t="s">
        <v>4982</v>
      </c>
      <c r="C92">
        <v>268800</v>
      </c>
      <c r="D92"/>
      <c r="E92"/>
      <c r="H92">
        <v>268800</v>
      </c>
      <c r="J92"/>
      <c r="K92"/>
    </row>
    <row r="93" spans="1:11">
      <c r="A93" t="s">
        <v>4391</v>
      </c>
      <c r="B93" t="s">
        <v>4983</v>
      </c>
      <c r="C93">
        <v>12242130</v>
      </c>
      <c r="D93"/>
      <c r="E93"/>
      <c r="H93">
        <v>12242130</v>
      </c>
      <c r="J93"/>
      <c r="K93"/>
    </row>
    <row r="94" spans="1:11">
      <c r="A94" t="s">
        <v>4391</v>
      </c>
      <c r="B94" t="s">
        <v>4984</v>
      </c>
      <c r="C94">
        <v>86084.06</v>
      </c>
      <c r="D94">
        <v>843106.99000000034</v>
      </c>
      <c r="E94"/>
      <c r="H94">
        <v>929191.05000000028</v>
      </c>
      <c r="J94"/>
      <c r="K94"/>
    </row>
    <row r="95" spans="1:11">
      <c r="A95" t="s">
        <v>4391</v>
      </c>
      <c r="B95" t="s">
        <v>4985</v>
      </c>
      <c r="C95">
        <v>46115.5</v>
      </c>
      <c r="D95">
        <v>30097.200000000001</v>
      </c>
      <c r="E95"/>
      <c r="H95">
        <v>76212.7</v>
      </c>
      <c r="J95"/>
      <c r="K95"/>
    </row>
    <row r="96" spans="1:11">
      <c r="A96" t="s">
        <v>4391</v>
      </c>
      <c r="B96" t="s">
        <v>4986</v>
      </c>
      <c r="C96">
        <v>833.49</v>
      </c>
      <c r="D96">
        <v>74096.990000000005</v>
      </c>
      <c r="E96"/>
      <c r="H96">
        <v>74930.48000000001</v>
      </c>
      <c r="J96"/>
      <c r="K96"/>
    </row>
    <row r="97" spans="1:11">
      <c r="A97" t="s">
        <v>4391</v>
      </c>
      <c r="B97" t="s">
        <v>4987</v>
      </c>
      <c r="C97"/>
      <c r="D97">
        <v>746903.73</v>
      </c>
      <c r="E97"/>
      <c r="H97">
        <v>746903.73</v>
      </c>
      <c r="J97"/>
      <c r="K97"/>
    </row>
    <row r="98" spans="1:11">
      <c r="A98" t="s">
        <v>4391</v>
      </c>
      <c r="B98" t="s">
        <v>4988</v>
      </c>
      <c r="C98">
        <v>6237.68</v>
      </c>
      <c r="D98">
        <v>208772.58</v>
      </c>
      <c r="E98"/>
      <c r="H98">
        <v>215010.25999999998</v>
      </c>
      <c r="J98"/>
      <c r="K98"/>
    </row>
    <row r="99" spans="1:11">
      <c r="A99" t="s">
        <v>4391</v>
      </c>
      <c r="B99" t="s">
        <v>4989</v>
      </c>
      <c r="C99"/>
      <c r="D99">
        <v>349284</v>
      </c>
      <c r="E99"/>
      <c r="H99">
        <v>349284</v>
      </c>
      <c r="J99"/>
      <c r="K99"/>
    </row>
    <row r="100" spans="1:11">
      <c r="A100" t="s">
        <v>4392</v>
      </c>
      <c r="B100" t="s">
        <v>4990</v>
      </c>
      <c r="C100"/>
      <c r="D100">
        <v>64718.920000000006</v>
      </c>
      <c r="E100"/>
      <c r="H100">
        <v>64718.920000000006</v>
      </c>
      <c r="J100"/>
      <c r="K100"/>
    </row>
    <row r="101" spans="1:11">
      <c r="A101" t="s">
        <v>4392</v>
      </c>
      <c r="B101" t="s">
        <v>4991</v>
      </c>
      <c r="C101"/>
      <c r="D101">
        <v>7355.9999999999991</v>
      </c>
      <c r="E101"/>
      <c r="H101">
        <v>7355.9999999999991</v>
      </c>
      <c r="J101"/>
      <c r="K101"/>
    </row>
    <row r="102" spans="1:11">
      <c r="A102" t="s">
        <v>4392</v>
      </c>
      <c r="B102" t="s">
        <v>4992</v>
      </c>
      <c r="C102"/>
      <c r="D102">
        <v>20110</v>
      </c>
      <c r="E102"/>
      <c r="H102">
        <v>20110</v>
      </c>
      <c r="J102"/>
      <c r="K102"/>
    </row>
    <row r="103" spans="1:11">
      <c r="A103" t="s">
        <v>4392</v>
      </c>
      <c r="B103" t="s">
        <v>4993</v>
      </c>
      <c r="C103"/>
      <c r="D103">
        <v>26544.999999999996</v>
      </c>
      <c r="E103"/>
      <c r="H103">
        <v>26544.999999999996</v>
      </c>
      <c r="J103"/>
      <c r="K103"/>
    </row>
    <row r="104" spans="1:11">
      <c r="A104" t="s">
        <v>4392</v>
      </c>
      <c r="B104" t="s">
        <v>4994</v>
      </c>
      <c r="C104"/>
      <c r="D104">
        <v>7200</v>
      </c>
      <c r="E104"/>
      <c r="H104">
        <v>7200</v>
      </c>
      <c r="J104"/>
      <c r="K104"/>
    </row>
    <row r="105" spans="1:11">
      <c r="A105" t="s">
        <v>4392</v>
      </c>
      <c r="B105" t="s">
        <v>4995</v>
      </c>
      <c r="C105"/>
      <c r="D105">
        <v>6060</v>
      </c>
      <c r="E105"/>
      <c r="H105">
        <v>6060</v>
      </c>
      <c r="J105"/>
      <c r="K105"/>
    </row>
    <row r="106" spans="1:11">
      <c r="A106" t="s">
        <v>4392</v>
      </c>
      <c r="B106" t="s">
        <v>4996</v>
      </c>
      <c r="C106"/>
      <c r="D106">
        <v>541200</v>
      </c>
      <c r="E106"/>
      <c r="H106">
        <v>541200</v>
      </c>
      <c r="J106"/>
      <c r="K106"/>
    </row>
    <row r="107" spans="1:11">
      <c r="A107" t="s">
        <v>4392</v>
      </c>
      <c r="B107" t="s">
        <v>4997</v>
      </c>
      <c r="C107"/>
      <c r="D107">
        <v>5070</v>
      </c>
      <c r="E107"/>
      <c r="H107">
        <v>5070</v>
      </c>
      <c r="J107"/>
      <c r="K107"/>
    </row>
    <row r="108" spans="1:11">
      <c r="A108" t="s">
        <v>4392</v>
      </c>
      <c r="B108" t="s">
        <v>4998</v>
      </c>
      <c r="C108"/>
      <c r="D108">
        <v>1800</v>
      </c>
      <c r="E108"/>
      <c r="H108">
        <v>1800</v>
      </c>
      <c r="J108"/>
      <c r="K108"/>
    </row>
    <row r="109" spans="1:11">
      <c r="A109" t="s">
        <v>4392</v>
      </c>
      <c r="B109" t="s">
        <v>4999</v>
      </c>
      <c r="C109"/>
      <c r="D109">
        <v>101650</v>
      </c>
      <c r="E109"/>
      <c r="H109">
        <v>101650</v>
      </c>
      <c r="J109"/>
      <c r="K109"/>
    </row>
    <row r="110" spans="1:11">
      <c r="A110" t="s">
        <v>4392</v>
      </c>
      <c r="B110" t="s">
        <v>5000</v>
      </c>
      <c r="C110"/>
      <c r="D110">
        <v>262552.94999999995</v>
      </c>
      <c r="E110"/>
      <c r="H110">
        <v>262552.94999999995</v>
      </c>
      <c r="J110"/>
      <c r="K110"/>
    </row>
    <row r="111" spans="1:11">
      <c r="A111" t="s">
        <v>4392</v>
      </c>
      <c r="B111" t="s">
        <v>5001</v>
      </c>
      <c r="C111"/>
      <c r="D111">
        <v>4911.78</v>
      </c>
      <c r="E111"/>
      <c r="H111">
        <v>4911.78</v>
      </c>
      <c r="J111"/>
      <c r="K111"/>
    </row>
    <row r="112" spans="1:11">
      <c r="A112" t="s">
        <v>4392</v>
      </c>
      <c r="B112" t="s">
        <v>5002</v>
      </c>
      <c r="C112"/>
      <c r="D112">
        <v>5919</v>
      </c>
      <c r="E112"/>
      <c r="H112">
        <v>5919</v>
      </c>
      <c r="J112"/>
      <c r="K112"/>
    </row>
    <row r="113" spans="1:11">
      <c r="A113" t="s">
        <v>4392</v>
      </c>
      <c r="B113" t="s">
        <v>5003</v>
      </c>
      <c r="C113"/>
      <c r="D113">
        <v>7861.6</v>
      </c>
      <c r="E113"/>
      <c r="H113">
        <v>7861.6</v>
      </c>
      <c r="J113"/>
      <c r="K113"/>
    </row>
    <row r="114" spans="1:11">
      <c r="A114" t="s">
        <v>4392</v>
      </c>
      <c r="B114" t="s">
        <v>5004</v>
      </c>
      <c r="C114"/>
      <c r="D114">
        <v>164708.38</v>
      </c>
      <c r="E114"/>
      <c r="H114">
        <v>164708.38</v>
      </c>
      <c r="J114"/>
      <c r="K114"/>
    </row>
    <row r="115" spans="1:11">
      <c r="A115" t="s">
        <v>4392</v>
      </c>
      <c r="B115" t="s">
        <v>5005</v>
      </c>
      <c r="C115"/>
      <c r="D115">
        <v>22649</v>
      </c>
      <c r="E115"/>
      <c r="H115">
        <v>22649</v>
      </c>
      <c r="J115"/>
      <c r="K115"/>
    </row>
    <row r="116" spans="1:11">
      <c r="A116" t="s">
        <v>4392</v>
      </c>
      <c r="B116" t="s">
        <v>5006</v>
      </c>
      <c r="C116"/>
      <c r="D116">
        <v>14955.3</v>
      </c>
      <c r="E116"/>
      <c r="H116">
        <v>14955.3</v>
      </c>
      <c r="J116"/>
      <c r="K116"/>
    </row>
    <row r="117" spans="1:11">
      <c r="A117" t="s">
        <v>4392</v>
      </c>
      <c r="B117" t="s">
        <v>5007</v>
      </c>
      <c r="C117"/>
      <c r="D117">
        <v>2125.9899999999998</v>
      </c>
      <c r="E117"/>
      <c r="H117">
        <v>2125.9899999999998</v>
      </c>
      <c r="J117"/>
      <c r="K117"/>
    </row>
    <row r="118" spans="1:11">
      <c r="A118" t="s">
        <v>4392</v>
      </c>
      <c r="B118" t="s">
        <v>5008</v>
      </c>
      <c r="C118"/>
      <c r="D118">
        <v>28979.99</v>
      </c>
      <c r="E118"/>
      <c r="H118">
        <v>28979.99</v>
      </c>
      <c r="J118"/>
      <c r="K118"/>
    </row>
    <row r="119" spans="1:11">
      <c r="A119" t="s">
        <v>4392</v>
      </c>
      <c r="B119" t="s">
        <v>5009</v>
      </c>
      <c r="C119"/>
      <c r="D119">
        <v>11056</v>
      </c>
      <c r="E119"/>
      <c r="H119">
        <v>11056</v>
      </c>
      <c r="J119"/>
      <c r="K119"/>
    </row>
    <row r="120" spans="1:11">
      <c r="A120" t="s">
        <v>4392</v>
      </c>
      <c r="B120" t="s">
        <v>5010</v>
      </c>
      <c r="C120"/>
      <c r="D120">
        <v>3228.81</v>
      </c>
      <c r="E120"/>
      <c r="H120">
        <v>3228.81</v>
      </c>
      <c r="J120"/>
      <c r="K120"/>
    </row>
    <row r="121" spans="1:11">
      <c r="A121" t="s">
        <v>4392</v>
      </c>
      <c r="B121" t="s">
        <v>5011</v>
      </c>
      <c r="C121"/>
      <c r="D121">
        <v>950246.85000000009</v>
      </c>
      <c r="E121"/>
      <c r="H121">
        <v>950246.85000000009</v>
      </c>
      <c r="J121"/>
      <c r="K121"/>
    </row>
    <row r="122" spans="1:11">
      <c r="A122" t="s">
        <v>4392</v>
      </c>
      <c r="B122" t="s">
        <v>5012</v>
      </c>
      <c r="C122"/>
      <c r="D122">
        <v>250264</v>
      </c>
      <c r="E122"/>
      <c r="H122">
        <v>250264</v>
      </c>
      <c r="J122"/>
      <c r="K122"/>
    </row>
    <row r="123" spans="1:11">
      <c r="A123" t="s">
        <v>4392</v>
      </c>
      <c r="B123" t="s">
        <v>5013</v>
      </c>
      <c r="C123"/>
      <c r="D123">
        <v>199350.08000000002</v>
      </c>
      <c r="E123"/>
      <c r="H123">
        <v>199350.08000000002</v>
      </c>
      <c r="J123"/>
      <c r="K123"/>
    </row>
    <row r="124" spans="1:11">
      <c r="A124" t="s">
        <v>4392</v>
      </c>
      <c r="B124" t="s">
        <v>5014</v>
      </c>
      <c r="C124"/>
      <c r="D124">
        <v>235816.19999999998</v>
      </c>
      <c r="E124"/>
      <c r="H124">
        <v>235816.19999999998</v>
      </c>
      <c r="J124"/>
      <c r="K124"/>
    </row>
    <row r="125" spans="1:11">
      <c r="A125" t="s">
        <v>4392</v>
      </c>
      <c r="B125" t="s">
        <v>5015</v>
      </c>
      <c r="C125"/>
      <c r="D125">
        <v>313546.2</v>
      </c>
      <c r="E125"/>
      <c r="H125">
        <v>313546.2</v>
      </c>
      <c r="J125"/>
      <c r="K125"/>
    </row>
    <row r="126" spans="1:11">
      <c r="A126" t="s">
        <v>4392</v>
      </c>
      <c r="B126" t="s">
        <v>5016</v>
      </c>
      <c r="C126"/>
      <c r="D126">
        <v>409313.85</v>
      </c>
      <c r="E126"/>
      <c r="H126">
        <v>409313.85</v>
      </c>
      <c r="J126"/>
      <c r="K126"/>
    </row>
    <row r="127" spans="1:11">
      <c r="A127" t="s">
        <v>4392</v>
      </c>
      <c r="B127" t="s">
        <v>5017</v>
      </c>
      <c r="C127"/>
      <c r="D127">
        <v>335875</v>
      </c>
      <c r="E127"/>
      <c r="H127">
        <v>335875</v>
      </c>
      <c r="J127"/>
      <c r="K127"/>
    </row>
    <row r="128" spans="1:11">
      <c r="A128" t="s">
        <v>4392</v>
      </c>
      <c r="B128" t="s">
        <v>5018</v>
      </c>
      <c r="C128"/>
      <c r="D128">
        <v>20813.61</v>
      </c>
      <c r="E128"/>
      <c r="H128">
        <v>20813.61</v>
      </c>
      <c r="J128"/>
      <c r="K128"/>
    </row>
    <row r="129" spans="1:11">
      <c r="A129" t="s">
        <v>4392</v>
      </c>
      <c r="B129" t="s">
        <v>5019</v>
      </c>
      <c r="C129"/>
      <c r="D129">
        <v>1013138.59</v>
      </c>
      <c r="E129"/>
      <c r="H129">
        <v>1013138.59</v>
      </c>
      <c r="J129"/>
      <c r="K129"/>
    </row>
    <row r="130" spans="1:11">
      <c r="A130" t="s">
        <v>4392</v>
      </c>
      <c r="B130" t="s">
        <v>5020</v>
      </c>
      <c r="C130"/>
      <c r="D130">
        <v>34999.64</v>
      </c>
      <c r="E130"/>
      <c r="H130">
        <v>34999.64</v>
      </c>
      <c r="J130"/>
      <c r="K130"/>
    </row>
    <row r="131" spans="1:11">
      <c r="A131" t="s">
        <v>4392</v>
      </c>
      <c r="B131" t="s">
        <v>5021</v>
      </c>
      <c r="C131"/>
      <c r="D131">
        <v>240609.47999999998</v>
      </c>
      <c r="E131"/>
      <c r="H131">
        <v>240609.47999999998</v>
      </c>
      <c r="J131"/>
      <c r="K131"/>
    </row>
    <row r="132" spans="1:11">
      <c r="A132" t="s">
        <v>4392</v>
      </c>
      <c r="B132" t="s">
        <v>5022</v>
      </c>
      <c r="C132"/>
      <c r="D132">
        <v>114716.4</v>
      </c>
      <c r="E132"/>
      <c r="H132">
        <v>114716.4</v>
      </c>
      <c r="J132"/>
      <c r="K132"/>
    </row>
    <row r="133" spans="1:11">
      <c r="A133" t="s">
        <v>4392</v>
      </c>
      <c r="B133" t="s">
        <v>5023</v>
      </c>
      <c r="C133"/>
      <c r="D133">
        <v>84124.6</v>
      </c>
      <c r="E133"/>
      <c r="H133">
        <v>84124.6</v>
      </c>
      <c r="J133"/>
      <c r="K133"/>
    </row>
    <row r="134" spans="1:11">
      <c r="A134" t="s">
        <v>4392</v>
      </c>
      <c r="B134" t="s">
        <v>5024</v>
      </c>
      <c r="C134"/>
      <c r="D134">
        <v>29392.370000000003</v>
      </c>
      <c r="E134"/>
      <c r="H134">
        <v>29392.370000000003</v>
      </c>
      <c r="J134"/>
      <c r="K134"/>
    </row>
    <row r="135" spans="1:11">
      <c r="A135" t="s">
        <v>4392</v>
      </c>
      <c r="B135" t="s">
        <v>5025</v>
      </c>
      <c r="C135"/>
      <c r="D135">
        <v>716640</v>
      </c>
      <c r="E135"/>
      <c r="H135">
        <v>716640</v>
      </c>
      <c r="J135"/>
      <c r="K135"/>
    </row>
    <row r="136" spans="1:11">
      <c r="A136" t="s">
        <v>4392</v>
      </c>
      <c r="B136" t="s">
        <v>5026</v>
      </c>
      <c r="C136"/>
      <c r="D136">
        <v>593650</v>
      </c>
      <c r="E136"/>
      <c r="H136">
        <v>593650</v>
      </c>
      <c r="J136"/>
      <c r="K136"/>
    </row>
    <row r="137" spans="1:11">
      <c r="A137" t="s">
        <v>4392</v>
      </c>
      <c r="B137" t="s">
        <v>5027</v>
      </c>
      <c r="C137"/>
      <c r="D137">
        <v>116960</v>
      </c>
      <c r="E137"/>
      <c r="H137">
        <v>116960</v>
      </c>
      <c r="J137"/>
      <c r="K137"/>
    </row>
    <row r="138" spans="1:11">
      <c r="A138" t="s">
        <v>4392</v>
      </c>
      <c r="B138" t="s">
        <v>5028</v>
      </c>
      <c r="C138"/>
      <c r="D138">
        <v>2854400</v>
      </c>
      <c r="E138"/>
      <c r="H138">
        <v>2854400</v>
      </c>
      <c r="J138"/>
      <c r="K138"/>
    </row>
    <row r="139" spans="1:11">
      <c r="A139" t="s">
        <v>4392</v>
      </c>
      <c r="B139" t="s">
        <v>5029</v>
      </c>
      <c r="C139"/>
      <c r="D139">
        <v>276150</v>
      </c>
      <c r="E139">
        <v>0</v>
      </c>
      <c r="H139">
        <v>276150</v>
      </c>
      <c r="J139"/>
      <c r="K139"/>
    </row>
    <row r="140" spans="1:11">
      <c r="A140" t="s">
        <v>4392</v>
      </c>
      <c r="B140" t="s">
        <v>5030</v>
      </c>
      <c r="C140"/>
      <c r="D140">
        <v>10907</v>
      </c>
      <c r="E140"/>
      <c r="H140">
        <v>10907</v>
      </c>
      <c r="J140"/>
      <c r="K140"/>
    </row>
    <row r="141" spans="1:11">
      <c r="A141" t="s">
        <v>4392</v>
      </c>
      <c r="B141" t="s">
        <v>5031</v>
      </c>
      <c r="C141"/>
      <c r="D141">
        <v>5709000</v>
      </c>
      <c r="E141"/>
      <c r="H141">
        <v>5709000</v>
      </c>
      <c r="J141"/>
      <c r="K141"/>
    </row>
    <row r="142" spans="1:11">
      <c r="A142" t="s">
        <v>4392</v>
      </c>
      <c r="B142" t="s">
        <v>5032</v>
      </c>
      <c r="C142"/>
      <c r="D142"/>
      <c r="E142">
        <v>43557.18</v>
      </c>
      <c r="H142">
        <v>43557.18</v>
      </c>
      <c r="J142"/>
      <c r="K142"/>
    </row>
    <row r="143" spans="1:11">
      <c r="A143" t="s">
        <v>4392</v>
      </c>
      <c r="B143" t="s">
        <v>5033</v>
      </c>
      <c r="C143"/>
      <c r="D143">
        <v>60580.2</v>
      </c>
      <c r="E143">
        <v>0</v>
      </c>
      <c r="H143">
        <v>60580.2</v>
      </c>
      <c r="J143"/>
      <c r="K143"/>
    </row>
    <row r="144" spans="1:11">
      <c r="A144" t="s">
        <v>4392</v>
      </c>
      <c r="B144" t="s">
        <v>5034</v>
      </c>
      <c r="C144"/>
      <c r="D144">
        <v>7800</v>
      </c>
      <c r="E144"/>
      <c r="H144">
        <v>7800</v>
      </c>
      <c r="J144"/>
      <c r="K144"/>
    </row>
    <row r="145" spans="1:11">
      <c r="A145" t="s">
        <v>4392</v>
      </c>
      <c r="B145" t="s">
        <v>5035</v>
      </c>
      <c r="C145"/>
      <c r="D145">
        <v>4050</v>
      </c>
      <c r="E145"/>
      <c r="H145">
        <v>4050</v>
      </c>
      <c r="J145"/>
      <c r="K145"/>
    </row>
    <row r="146" spans="1:11">
      <c r="A146" t="s">
        <v>4392</v>
      </c>
      <c r="B146" t="s">
        <v>5036</v>
      </c>
      <c r="C146"/>
      <c r="D146">
        <v>12372</v>
      </c>
      <c r="E146"/>
      <c r="H146">
        <v>12372</v>
      </c>
      <c r="J146"/>
      <c r="K146"/>
    </row>
    <row r="147" spans="1:11">
      <c r="A147" t="s">
        <v>4392</v>
      </c>
      <c r="B147" t="s">
        <v>5037</v>
      </c>
      <c r="C147"/>
      <c r="D147">
        <v>8620</v>
      </c>
      <c r="E147"/>
      <c r="H147">
        <v>8620</v>
      </c>
      <c r="J147"/>
      <c r="K147"/>
    </row>
    <row r="148" spans="1:11">
      <c r="A148" t="s">
        <v>4392</v>
      </c>
      <c r="B148" t="s">
        <v>5038</v>
      </c>
      <c r="C148"/>
      <c r="D148">
        <v>20400</v>
      </c>
      <c r="E148"/>
      <c r="H148">
        <v>20400</v>
      </c>
      <c r="J148"/>
      <c r="K148"/>
    </row>
    <row r="149" spans="1:11">
      <c r="A149" t="s">
        <v>4392</v>
      </c>
      <c r="B149" t="s">
        <v>5039</v>
      </c>
      <c r="C149"/>
      <c r="D149">
        <v>117417.54</v>
      </c>
      <c r="E149"/>
      <c r="H149">
        <v>117417.54</v>
      </c>
      <c r="J149"/>
      <c r="K149"/>
    </row>
    <row r="150" spans="1:11">
      <c r="A150" t="s">
        <v>4392</v>
      </c>
      <c r="B150" t="s">
        <v>5040</v>
      </c>
      <c r="C150"/>
      <c r="D150">
        <v>5655.6</v>
      </c>
      <c r="E150"/>
      <c r="H150">
        <v>5655.6</v>
      </c>
      <c r="J150"/>
      <c r="K150"/>
    </row>
    <row r="151" spans="1:11">
      <c r="A151" t="s">
        <v>4392</v>
      </c>
      <c r="B151" t="s">
        <v>5041</v>
      </c>
      <c r="C151"/>
      <c r="D151">
        <v>2576</v>
      </c>
      <c r="E151"/>
      <c r="H151">
        <v>2576</v>
      </c>
      <c r="J151"/>
      <c r="K151"/>
    </row>
    <row r="152" spans="1:11">
      <c r="A152" t="s">
        <v>4392</v>
      </c>
      <c r="B152" t="s">
        <v>5042</v>
      </c>
      <c r="C152"/>
      <c r="D152">
        <v>47400.960000000006</v>
      </c>
      <c r="E152"/>
      <c r="H152">
        <v>47400.960000000006</v>
      </c>
      <c r="J152"/>
      <c r="K152"/>
    </row>
    <row r="153" spans="1:11">
      <c r="A153" t="s">
        <v>4392</v>
      </c>
      <c r="B153" t="s">
        <v>5043</v>
      </c>
      <c r="C153"/>
      <c r="D153">
        <v>18690</v>
      </c>
      <c r="E153"/>
      <c r="H153">
        <v>18690</v>
      </c>
      <c r="J153"/>
      <c r="K153"/>
    </row>
    <row r="154" spans="1:11">
      <c r="A154" t="s">
        <v>4392</v>
      </c>
      <c r="B154" t="s">
        <v>5044</v>
      </c>
      <c r="C154"/>
      <c r="D154">
        <v>0</v>
      </c>
      <c r="E154"/>
      <c r="H154">
        <v>0</v>
      </c>
      <c r="J154"/>
      <c r="K154"/>
    </row>
    <row r="155" spans="1:11">
      <c r="A155" t="s">
        <v>4392</v>
      </c>
      <c r="B155" t="s">
        <v>5045</v>
      </c>
      <c r="C155"/>
      <c r="D155">
        <v>14285385.6</v>
      </c>
      <c r="E155"/>
      <c r="H155">
        <v>14285385.6</v>
      </c>
      <c r="J155"/>
      <c r="K155"/>
    </row>
    <row r="156" spans="1:11">
      <c r="A156" t="s">
        <v>4891</v>
      </c>
      <c r="B156" t="s">
        <v>4891</v>
      </c>
      <c r="C156"/>
      <c r="D156"/>
      <c r="E156"/>
      <c r="J156"/>
      <c r="K156"/>
    </row>
    <row r="157" spans="1:11">
      <c r="A157">
        <v>2025</v>
      </c>
      <c r="B157" t="s">
        <v>5046</v>
      </c>
      <c r="C157"/>
      <c r="D157">
        <v>0</v>
      </c>
      <c r="E157"/>
      <c r="H157">
        <v>0</v>
      </c>
      <c r="J157"/>
      <c r="K157"/>
    </row>
    <row r="158" spans="1:11">
      <c r="A158">
        <v>2025</v>
      </c>
      <c r="B158" t="s">
        <v>5047</v>
      </c>
      <c r="C158"/>
      <c r="D158">
        <v>0</v>
      </c>
      <c r="E158"/>
      <c r="H158">
        <v>0</v>
      </c>
    </row>
    <row r="159" spans="1:11">
      <c r="A159">
        <v>2025</v>
      </c>
      <c r="B159" t="s">
        <v>5048</v>
      </c>
      <c r="C159"/>
      <c r="D159">
        <v>0</v>
      </c>
      <c r="E159"/>
      <c r="H159">
        <v>0</v>
      </c>
    </row>
    <row r="160" spans="1:11">
      <c r="A160">
        <v>2025</v>
      </c>
      <c r="B160" t="s">
        <v>5049</v>
      </c>
      <c r="C160"/>
      <c r="D160">
        <v>0</v>
      </c>
      <c r="E160"/>
      <c r="H160">
        <v>0</v>
      </c>
    </row>
    <row r="161" spans="1:8">
      <c r="A161">
        <v>2026</v>
      </c>
      <c r="B161" t="s">
        <v>5050</v>
      </c>
      <c r="C161"/>
      <c r="D161"/>
      <c r="E161"/>
      <c r="G161">
        <v>0</v>
      </c>
      <c r="H161">
        <v>0</v>
      </c>
    </row>
    <row r="162" spans="1:8">
      <c r="A162">
        <v>2026</v>
      </c>
      <c r="B162" t="s">
        <v>5051</v>
      </c>
      <c r="C162"/>
      <c r="D162"/>
      <c r="E162"/>
      <c r="G162">
        <v>0</v>
      </c>
      <c r="H162">
        <v>0</v>
      </c>
    </row>
    <row r="163" spans="1:8">
      <c r="A163">
        <v>2026</v>
      </c>
      <c r="B163" t="s">
        <v>5052</v>
      </c>
      <c r="C163"/>
      <c r="D163"/>
      <c r="E163"/>
      <c r="G163">
        <v>0</v>
      </c>
      <c r="H163">
        <v>0</v>
      </c>
    </row>
    <row r="164" spans="1:8">
      <c r="A164">
        <v>2026</v>
      </c>
      <c r="B164" t="s">
        <v>5053</v>
      </c>
      <c r="C164"/>
      <c r="D164"/>
      <c r="E164"/>
      <c r="G164">
        <v>0</v>
      </c>
      <c r="H164">
        <v>0</v>
      </c>
    </row>
    <row r="165" spans="1:8">
      <c r="A165">
        <v>2026</v>
      </c>
      <c r="B165" t="s">
        <v>5054</v>
      </c>
      <c r="C165"/>
      <c r="D165"/>
      <c r="E165"/>
      <c r="G165">
        <v>0</v>
      </c>
      <c r="H165">
        <v>0</v>
      </c>
    </row>
    <row r="166" spans="1:8">
      <c r="A166">
        <v>2026</v>
      </c>
      <c r="B166" t="s">
        <v>5055</v>
      </c>
      <c r="C166"/>
      <c r="D166"/>
      <c r="E166"/>
      <c r="G166">
        <v>0</v>
      </c>
      <c r="H166">
        <v>0</v>
      </c>
    </row>
    <row r="167" spans="1:8">
      <c r="A167">
        <v>2026</v>
      </c>
      <c r="B167" t="s">
        <v>5056</v>
      </c>
      <c r="C167"/>
      <c r="D167"/>
      <c r="E167"/>
      <c r="G167">
        <v>0</v>
      </c>
      <c r="H167">
        <v>0</v>
      </c>
    </row>
    <row r="168" spans="1:8">
      <c r="A168">
        <v>2026</v>
      </c>
      <c r="B168" t="s">
        <v>5057</v>
      </c>
      <c r="C168"/>
      <c r="D168"/>
      <c r="E168"/>
      <c r="G168">
        <v>0</v>
      </c>
      <c r="H168">
        <v>0</v>
      </c>
    </row>
    <row r="169" spans="1:8">
      <c r="A169">
        <v>2026</v>
      </c>
      <c r="B169" t="s">
        <v>5058</v>
      </c>
      <c r="C169"/>
      <c r="D169"/>
      <c r="E169"/>
      <c r="G169">
        <v>0</v>
      </c>
      <c r="H169">
        <v>0</v>
      </c>
    </row>
    <row r="170" spans="1:8">
      <c r="A170">
        <v>2026</v>
      </c>
      <c r="B170" t="s">
        <v>5059</v>
      </c>
      <c r="C170"/>
      <c r="D170"/>
      <c r="E170"/>
      <c r="G170">
        <v>0</v>
      </c>
      <c r="H170">
        <v>0</v>
      </c>
    </row>
    <row r="171" spans="1:8">
      <c r="A171">
        <v>2026</v>
      </c>
      <c r="B171" t="s">
        <v>5060</v>
      </c>
      <c r="C171"/>
      <c r="D171"/>
      <c r="E171"/>
      <c r="G171">
        <v>0</v>
      </c>
      <c r="H171">
        <v>0</v>
      </c>
    </row>
    <row r="172" spans="1:8">
      <c r="A172">
        <v>2026</v>
      </c>
      <c r="B172" t="s">
        <v>5061</v>
      </c>
      <c r="C172"/>
      <c r="D172"/>
      <c r="E172"/>
      <c r="G172">
        <v>0</v>
      </c>
      <c r="H172">
        <v>0</v>
      </c>
    </row>
    <row r="173" spans="1:8">
      <c r="A173" t="s">
        <v>4892</v>
      </c>
      <c r="C173">
        <v>47810998.550000004</v>
      </c>
      <c r="D173">
        <v>46634607.619999997</v>
      </c>
      <c r="E173">
        <v>151628.25</v>
      </c>
      <c r="G173">
        <v>0</v>
      </c>
      <c r="H173">
        <v>94597234.420000002</v>
      </c>
    </row>
  </sheetData>
  <conditionalFormatting sqref="B1:B1048576">
    <cfRule type="duplicateValues" dxfId="386" priority="1"/>
  </conditionalFormatting>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D11E1-C70F-49F0-9272-F7F263C9D66D}">
  <sheetPr codeName="Planilha8">
    <tabColor theme="4" tint="0.79998168889431442"/>
  </sheetPr>
  <dimension ref="A1:Y361"/>
  <sheetViews>
    <sheetView topLeftCell="A350" workbookViewId="0">
      <selection activeCell="B360" sqref="B360"/>
    </sheetView>
  </sheetViews>
  <sheetFormatPr defaultRowHeight="15"/>
  <cols>
    <col min="1" max="1" width="18.42578125" style="519" customWidth="1"/>
    <col min="2" max="2" width="10.7109375" style="520" customWidth="1"/>
    <col min="3" max="3" width="9.140625" customWidth="1"/>
    <col min="4" max="4" width="10.140625" style="40" customWidth="1"/>
    <col min="5" max="5" width="10.85546875" customWidth="1"/>
    <col min="6" max="6" width="16.140625" customWidth="1"/>
    <col min="7" max="7" width="13.7109375" customWidth="1"/>
    <col min="8" max="8" width="55.42578125" customWidth="1"/>
    <col min="9" max="9" width="13.28515625" customWidth="1"/>
    <col min="10" max="10" width="9.28515625" bestFit="1" customWidth="1"/>
    <col min="11" max="11" width="9.85546875" customWidth="1"/>
    <col min="12" max="12" width="13.7109375" customWidth="1"/>
    <col min="13" max="13" width="18.85546875" customWidth="1"/>
    <col min="15" max="15" width="13.85546875" bestFit="1" customWidth="1"/>
    <col min="16" max="16" width="13.28515625" bestFit="1" customWidth="1"/>
    <col min="18" max="18" width="10.28515625" customWidth="1"/>
    <col min="19" max="19" width="17.28515625" style="51" customWidth="1"/>
    <col min="20" max="20" width="16.7109375" style="522" customWidth="1"/>
    <col min="22" max="22" width="46.28515625" style="532" customWidth="1"/>
  </cols>
  <sheetData>
    <row r="1" spans="1:25" ht="22.5">
      <c r="A1" s="519" t="s">
        <v>4384</v>
      </c>
      <c r="B1" s="520" t="s">
        <v>4394</v>
      </c>
      <c r="C1" t="s">
        <v>4395</v>
      </c>
      <c r="D1" s="40" t="s">
        <v>4396</v>
      </c>
      <c r="E1" s="552" t="s">
        <v>2276</v>
      </c>
      <c r="F1" s="549" t="s">
        <v>5062</v>
      </c>
      <c r="G1" s="549" t="s">
        <v>5063</v>
      </c>
      <c r="H1" s="549" t="s">
        <v>4399</v>
      </c>
      <c r="I1" s="549" t="s">
        <v>5064</v>
      </c>
      <c r="J1" s="549" t="s">
        <v>5065</v>
      </c>
      <c r="K1" s="550" t="s">
        <v>5066</v>
      </c>
      <c r="L1" s="550" t="s">
        <v>5067</v>
      </c>
      <c r="M1" s="550" t="s">
        <v>5068</v>
      </c>
      <c r="N1" s="550" t="s">
        <v>5069</v>
      </c>
      <c r="O1" s="550" t="s">
        <v>5070</v>
      </c>
      <c r="P1" s="550" t="s">
        <v>5071</v>
      </c>
      <c r="Q1" s="549" t="s">
        <v>5072</v>
      </c>
      <c r="R1" s="549" t="s">
        <v>5073</v>
      </c>
      <c r="S1" s="551" t="s">
        <v>5074</v>
      </c>
      <c r="T1" s="628" t="s">
        <v>5075</v>
      </c>
      <c r="U1" s="466" t="s">
        <v>5076</v>
      </c>
      <c r="V1" s="533" t="s">
        <v>5077</v>
      </c>
    </row>
    <row r="2" spans="1:25" ht="23.25">
      <c r="A2" s="519" t="str">
        <f>_xlfn.CONCAT("Contrato",B2)</f>
        <v>Contrato044/2008</v>
      </c>
      <c r="B2" s="521" t="str">
        <f>_xlfn.CONCAT(TEXT(D2,"000"),"/",C2)</f>
        <v>044/2008</v>
      </c>
      <c r="C2" s="566">
        <v>2008</v>
      </c>
      <c r="D2" s="567">
        <v>44</v>
      </c>
      <c r="E2" s="568">
        <v>2008</v>
      </c>
      <c r="F2" s="569" t="s">
        <v>1655</v>
      </c>
      <c r="G2" s="569" t="s">
        <v>1656</v>
      </c>
      <c r="H2" s="569" t="s">
        <v>1657</v>
      </c>
      <c r="I2" s="570"/>
      <c r="J2" s="569"/>
      <c r="K2" s="569"/>
      <c r="L2" s="569"/>
      <c r="M2" s="564"/>
      <c r="N2" s="570"/>
      <c r="O2" s="571"/>
      <c r="P2" s="571"/>
      <c r="Q2" s="572"/>
      <c r="R2" s="569"/>
      <c r="S2" s="573">
        <v>0</v>
      </c>
      <c r="T2" s="528"/>
      <c r="U2" s="466"/>
      <c r="V2" s="565">
        <v>0</v>
      </c>
    </row>
    <row r="3" spans="1:25" ht="34.5">
      <c r="A3" s="519" t="str">
        <f>_xlfn.CONCAT("Contrato",B3)</f>
        <v>Contrato001/2014</v>
      </c>
      <c r="B3" s="521" t="str">
        <f>_xlfn.CONCAT(TEXT(D3,"000"),"/",C3)</f>
        <v>001/2014</v>
      </c>
      <c r="C3" s="1" t="str">
        <f>LEFT(E3,4)</f>
        <v>2014</v>
      </c>
      <c r="D3" s="41" t="str">
        <f>TEXT(RIGHT(E3,LEN(E3)-5),"000")</f>
        <v>001</v>
      </c>
      <c r="E3" s="469" t="s">
        <v>5078</v>
      </c>
      <c r="F3" s="470" t="s">
        <v>1625</v>
      </c>
      <c r="G3" s="471" t="s">
        <v>1626</v>
      </c>
      <c r="H3" s="470" t="s">
        <v>5079</v>
      </c>
      <c r="I3" s="470" t="s">
        <v>131</v>
      </c>
      <c r="J3" s="471" t="s">
        <v>5080</v>
      </c>
      <c r="K3" s="471" t="s">
        <v>5081</v>
      </c>
      <c r="L3" s="470" t="s">
        <v>132</v>
      </c>
      <c r="M3" s="471" t="s">
        <v>5082</v>
      </c>
      <c r="N3" s="472">
        <v>45826</v>
      </c>
      <c r="O3" s="471" t="s">
        <v>5083</v>
      </c>
      <c r="P3" s="471" t="s">
        <v>5084</v>
      </c>
      <c r="Q3" s="471">
        <v>9</v>
      </c>
      <c r="R3" s="473" t="s">
        <v>5085</v>
      </c>
      <c r="S3" s="530">
        <v>0</v>
      </c>
      <c r="T3" s="523">
        <v>0</v>
      </c>
      <c r="U3" s="39" t="s">
        <v>4413</v>
      </c>
      <c r="V3" s="532">
        <f>T3+S3</f>
        <v>0</v>
      </c>
      <c r="X3" s="468"/>
      <c r="Y3" s="468"/>
    </row>
    <row r="4" spans="1:25" ht="34.5">
      <c r="A4" s="519" t="str">
        <f t="shared" ref="A4:A67" si="0">_xlfn.CONCAT("Contrato",B4)</f>
        <v>Contrato004/2015</v>
      </c>
      <c r="B4" s="521" t="str">
        <f t="shared" ref="B4:B67" si="1">_xlfn.CONCAT(TEXT(D4,"000"),"/",C4)</f>
        <v>004/2015</v>
      </c>
      <c r="C4" s="1" t="str">
        <f t="shared" ref="C4:C67" si="2">LEFT(E4,4)</f>
        <v>2015</v>
      </c>
      <c r="D4" s="41" t="str">
        <f t="shared" ref="D4:D67" si="3">TEXT(RIGHT(E4,LEN(E4)-5),"000")</f>
        <v>004</v>
      </c>
      <c r="E4" s="474" t="s">
        <v>5086</v>
      </c>
      <c r="F4" s="475" t="s">
        <v>2663</v>
      </c>
      <c r="G4" s="476" t="s">
        <v>1568</v>
      </c>
      <c r="H4" s="475" t="s">
        <v>5087</v>
      </c>
      <c r="I4" s="475" t="s">
        <v>387</v>
      </c>
      <c r="J4" s="476" t="s">
        <v>5080</v>
      </c>
      <c r="K4" s="476" t="s">
        <v>2665</v>
      </c>
      <c r="L4" s="475" t="s">
        <v>132</v>
      </c>
      <c r="M4" s="476" t="s">
        <v>5082</v>
      </c>
      <c r="N4" s="477">
        <v>45670</v>
      </c>
      <c r="O4" s="478">
        <v>63024.24</v>
      </c>
      <c r="P4" s="478">
        <v>118227.43</v>
      </c>
      <c r="Q4" s="476">
        <v>10</v>
      </c>
      <c r="R4" s="476" t="s">
        <v>5085</v>
      </c>
      <c r="S4" s="531">
        <v>0</v>
      </c>
      <c r="T4" s="524">
        <v>902579.28</v>
      </c>
      <c r="U4" s="39" t="s">
        <v>4413</v>
      </c>
      <c r="V4" s="532">
        <f t="shared" ref="V4:V67" si="4">T4+S4</f>
        <v>902579.28</v>
      </c>
    </row>
    <row r="5" spans="1:25" ht="34.5">
      <c r="A5" s="519" t="str">
        <f t="shared" si="0"/>
        <v>Contrato005/2016</v>
      </c>
      <c r="B5" s="521" t="str">
        <f t="shared" si="1"/>
        <v>005/2016</v>
      </c>
      <c r="C5" s="1" t="str">
        <f t="shared" si="2"/>
        <v>2016</v>
      </c>
      <c r="D5" s="41" t="str">
        <f t="shared" si="3"/>
        <v>005</v>
      </c>
      <c r="E5" s="474" t="s">
        <v>5088</v>
      </c>
      <c r="F5" s="475" t="s">
        <v>5089</v>
      </c>
      <c r="G5" s="476" t="s">
        <v>1676</v>
      </c>
      <c r="H5" s="475" t="s">
        <v>5090</v>
      </c>
      <c r="I5" s="475" t="s">
        <v>387</v>
      </c>
      <c r="J5" s="476" t="s">
        <v>5080</v>
      </c>
      <c r="K5" s="476" t="s">
        <v>1799</v>
      </c>
      <c r="L5" s="475" t="s">
        <v>132</v>
      </c>
      <c r="M5" s="476" t="s">
        <v>5082</v>
      </c>
      <c r="N5" s="477">
        <v>46412</v>
      </c>
      <c r="O5" s="478">
        <v>690000</v>
      </c>
      <c r="P5" s="478">
        <v>2664000</v>
      </c>
      <c r="Q5" s="476">
        <v>11</v>
      </c>
      <c r="R5" s="476" t="s">
        <v>5085</v>
      </c>
      <c r="S5" s="531">
        <v>0</v>
      </c>
      <c r="T5" s="524">
        <v>5632273.8700000001</v>
      </c>
      <c r="U5" s="39" t="s">
        <v>4413</v>
      </c>
      <c r="V5" s="532">
        <f t="shared" si="4"/>
        <v>5632273.8700000001</v>
      </c>
    </row>
    <row r="6" spans="1:25" ht="34.5">
      <c r="A6" s="519" t="str">
        <f t="shared" si="0"/>
        <v>Contrato001/2017</v>
      </c>
      <c r="B6" s="521" t="str">
        <f t="shared" si="1"/>
        <v>001/2017</v>
      </c>
      <c r="C6" s="1" t="str">
        <f t="shared" si="2"/>
        <v>2017</v>
      </c>
      <c r="D6" s="41" t="str">
        <f t="shared" si="3"/>
        <v>001</v>
      </c>
      <c r="E6" s="479" t="s">
        <v>5091</v>
      </c>
      <c r="F6" s="480" t="s">
        <v>5092</v>
      </c>
      <c r="G6" s="481" t="s">
        <v>1513</v>
      </c>
      <c r="H6" s="480" t="s">
        <v>5093</v>
      </c>
      <c r="I6" s="480" t="s">
        <v>131</v>
      </c>
      <c r="J6" s="481" t="s">
        <v>5080</v>
      </c>
      <c r="K6" s="481" t="s">
        <v>5081</v>
      </c>
      <c r="L6" s="480" t="s">
        <v>132</v>
      </c>
      <c r="M6" s="481" t="s">
        <v>5082</v>
      </c>
      <c r="N6" s="482">
        <v>46860</v>
      </c>
      <c r="O6" s="481" t="s">
        <v>5083</v>
      </c>
      <c r="P6" s="481" t="s">
        <v>5084</v>
      </c>
      <c r="Q6" s="476">
        <v>1</v>
      </c>
      <c r="R6" s="476" t="s">
        <v>5085</v>
      </c>
      <c r="S6" s="531">
        <v>0</v>
      </c>
      <c r="T6" s="524">
        <v>0</v>
      </c>
      <c r="U6" s="39" t="s">
        <v>4413</v>
      </c>
      <c r="V6" s="532">
        <f t="shared" si="4"/>
        <v>0</v>
      </c>
    </row>
    <row r="7" spans="1:25" ht="34.5">
      <c r="A7" s="519" t="str">
        <f t="shared" si="0"/>
        <v>Contrato005/2017</v>
      </c>
      <c r="B7" s="521" t="str">
        <f t="shared" si="1"/>
        <v>005/2017</v>
      </c>
      <c r="C7" s="1" t="str">
        <f t="shared" si="2"/>
        <v>2017</v>
      </c>
      <c r="D7" s="41" t="str">
        <f t="shared" si="3"/>
        <v>005</v>
      </c>
      <c r="E7" s="474" t="s">
        <v>5094</v>
      </c>
      <c r="F7" s="475" t="s">
        <v>5095</v>
      </c>
      <c r="G7" s="476" t="s">
        <v>438</v>
      </c>
      <c r="H7" s="475" t="s">
        <v>5096</v>
      </c>
      <c r="I7" s="475" t="s">
        <v>131</v>
      </c>
      <c r="J7" s="476" t="s">
        <v>5080</v>
      </c>
      <c r="K7" s="481" t="s">
        <v>5097</v>
      </c>
      <c r="L7" s="475" t="s">
        <v>5098</v>
      </c>
      <c r="M7" s="476" t="s">
        <v>5082</v>
      </c>
      <c r="N7" s="476" t="s">
        <v>5099</v>
      </c>
      <c r="O7" s="478">
        <v>20774.400000000001</v>
      </c>
      <c r="P7" s="478">
        <v>27415.200000000001</v>
      </c>
      <c r="Q7" s="476">
        <v>3</v>
      </c>
      <c r="R7" s="476" t="s">
        <v>5085</v>
      </c>
      <c r="S7" s="531">
        <v>0</v>
      </c>
      <c r="T7" s="524">
        <v>0</v>
      </c>
      <c r="U7" s="39" t="s">
        <v>4413</v>
      </c>
      <c r="V7" s="532">
        <f t="shared" si="4"/>
        <v>0</v>
      </c>
    </row>
    <row r="8" spans="1:25" ht="23.25">
      <c r="A8" s="519" t="str">
        <f t="shared" si="0"/>
        <v>Contrato009/2018</v>
      </c>
      <c r="B8" s="521" t="str">
        <f t="shared" si="1"/>
        <v>009/2018</v>
      </c>
      <c r="C8" s="1" t="str">
        <f t="shared" si="2"/>
        <v>2018</v>
      </c>
      <c r="D8" s="41" t="str">
        <f t="shared" si="3"/>
        <v>009</v>
      </c>
      <c r="E8" s="474" t="s">
        <v>5100</v>
      </c>
      <c r="F8" s="475" t="s">
        <v>1453</v>
      </c>
      <c r="G8" s="483" t="s">
        <v>5085</v>
      </c>
      <c r="H8" s="475" t="s">
        <v>5101</v>
      </c>
      <c r="I8" s="475" t="s">
        <v>387</v>
      </c>
      <c r="J8" s="476" t="s">
        <v>5080</v>
      </c>
      <c r="K8" s="476" t="s">
        <v>2531</v>
      </c>
      <c r="L8" s="475" t="s">
        <v>132</v>
      </c>
      <c r="M8" s="476" t="s">
        <v>5082</v>
      </c>
      <c r="N8" s="477">
        <v>45707</v>
      </c>
      <c r="O8" s="478">
        <v>24000</v>
      </c>
      <c r="P8" s="478">
        <v>28283.59</v>
      </c>
      <c r="Q8" s="476">
        <v>7</v>
      </c>
      <c r="R8" s="476" t="s">
        <v>5085</v>
      </c>
      <c r="S8" s="531">
        <v>0</v>
      </c>
      <c r="T8" s="524">
        <v>194442.61</v>
      </c>
      <c r="U8" s="39" t="s">
        <v>4413</v>
      </c>
      <c r="V8" s="532">
        <f t="shared" si="4"/>
        <v>194442.61</v>
      </c>
    </row>
    <row r="9" spans="1:25" ht="45.75">
      <c r="A9" s="519" t="str">
        <f t="shared" si="0"/>
        <v>Contrato019/2018</v>
      </c>
      <c r="B9" s="521" t="str">
        <f t="shared" si="1"/>
        <v>019/2018</v>
      </c>
      <c r="C9" s="1" t="str">
        <f t="shared" si="2"/>
        <v>2018</v>
      </c>
      <c r="D9" s="41" t="str">
        <f t="shared" si="3"/>
        <v>019</v>
      </c>
      <c r="E9" s="474" t="s">
        <v>5102</v>
      </c>
      <c r="F9" s="484" t="s">
        <v>5103</v>
      </c>
      <c r="G9" s="485" t="s">
        <v>1488</v>
      </c>
      <c r="H9" s="475" t="s">
        <v>5104</v>
      </c>
      <c r="I9" s="475" t="s">
        <v>387</v>
      </c>
      <c r="J9" s="476" t="s">
        <v>5080</v>
      </c>
      <c r="K9" s="476" t="s">
        <v>2351</v>
      </c>
      <c r="L9" s="475" t="s">
        <v>132</v>
      </c>
      <c r="M9" s="476" t="s">
        <v>5082</v>
      </c>
      <c r="N9" s="477">
        <v>45737</v>
      </c>
      <c r="O9" s="478">
        <v>612000</v>
      </c>
      <c r="P9" s="478">
        <v>871651.07</v>
      </c>
      <c r="Q9" s="476">
        <v>8</v>
      </c>
      <c r="R9" s="476" t="s">
        <v>5085</v>
      </c>
      <c r="S9" s="531">
        <v>0</v>
      </c>
      <c r="T9" s="524">
        <v>5068540.5199999996</v>
      </c>
      <c r="U9" s="39" t="s">
        <v>4413</v>
      </c>
      <c r="V9" s="532">
        <f t="shared" si="4"/>
        <v>5068540.5199999996</v>
      </c>
    </row>
    <row r="10" spans="1:25" ht="79.5">
      <c r="A10" s="519" t="str">
        <f t="shared" si="0"/>
        <v>Contrato082/2018</v>
      </c>
      <c r="B10" s="521" t="str">
        <f t="shared" si="1"/>
        <v>082/2018</v>
      </c>
      <c r="C10" s="1" t="str">
        <f t="shared" si="2"/>
        <v>2018</v>
      </c>
      <c r="D10" s="41" t="str">
        <f t="shared" si="3"/>
        <v>082</v>
      </c>
      <c r="E10" s="474" t="s">
        <v>5105</v>
      </c>
      <c r="F10" s="475" t="s">
        <v>5106</v>
      </c>
      <c r="G10" s="476" t="s">
        <v>608</v>
      </c>
      <c r="H10" s="475" t="s">
        <v>5107</v>
      </c>
      <c r="I10" s="475" t="s">
        <v>5108</v>
      </c>
      <c r="J10" s="476" t="s">
        <v>5080</v>
      </c>
      <c r="K10" s="476" t="s">
        <v>2448</v>
      </c>
      <c r="L10" s="475" t="s">
        <v>58</v>
      </c>
      <c r="M10" s="476" t="s">
        <v>5082</v>
      </c>
      <c r="N10" s="477">
        <v>45681</v>
      </c>
      <c r="O10" s="478">
        <v>140000</v>
      </c>
      <c r="P10" s="478">
        <v>165000</v>
      </c>
      <c r="Q10" s="476">
        <v>5</v>
      </c>
      <c r="R10" s="476" t="s">
        <v>5085</v>
      </c>
      <c r="S10" s="531">
        <v>0</v>
      </c>
      <c r="T10" s="524">
        <v>746516.15</v>
      </c>
      <c r="U10" s="39" t="s">
        <v>4413</v>
      </c>
      <c r="V10" s="532">
        <f t="shared" si="4"/>
        <v>746516.15</v>
      </c>
    </row>
    <row r="11" spans="1:25" ht="23.25">
      <c r="A11" s="519" t="str">
        <f t="shared" si="0"/>
        <v>Contrato002/2019</v>
      </c>
      <c r="B11" s="521" t="str">
        <f t="shared" si="1"/>
        <v>002/2019</v>
      </c>
      <c r="C11" s="1" t="str">
        <f t="shared" si="2"/>
        <v>2019</v>
      </c>
      <c r="D11" s="41" t="str">
        <f t="shared" si="3"/>
        <v>002</v>
      </c>
      <c r="E11" s="474" t="s">
        <v>5109</v>
      </c>
      <c r="F11" s="475" t="s">
        <v>5110</v>
      </c>
      <c r="G11" s="476" t="s">
        <v>4343</v>
      </c>
      <c r="H11" s="475" t="s">
        <v>2431</v>
      </c>
      <c r="I11" s="475" t="s">
        <v>144</v>
      </c>
      <c r="J11" s="476" t="s">
        <v>5080</v>
      </c>
      <c r="K11" s="476" t="s">
        <v>2432</v>
      </c>
      <c r="L11" s="475" t="s">
        <v>58</v>
      </c>
      <c r="M11" s="476" t="s">
        <v>5082</v>
      </c>
      <c r="N11" s="477">
        <v>45672</v>
      </c>
      <c r="O11" s="478">
        <v>290000</v>
      </c>
      <c r="P11" s="478">
        <v>206952.94</v>
      </c>
      <c r="Q11" s="476">
        <v>5</v>
      </c>
      <c r="R11" s="476" t="s">
        <v>5085</v>
      </c>
      <c r="S11" s="531">
        <v>0</v>
      </c>
      <c r="T11" s="524">
        <v>881468.49</v>
      </c>
      <c r="U11" s="39" t="s">
        <v>4413</v>
      </c>
      <c r="V11" s="532">
        <f t="shared" si="4"/>
        <v>881468.49</v>
      </c>
    </row>
    <row r="12" spans="1:25" ht="23.25">
      <c r="A12" s="519" t="str">
        <f t="shared" si="0"/>
        <v>Contrato003/2019</v>
      </c>
      <c r="B12" s="521" t="str">
        <f t="shared" si="1"/>
        <v>003/2019</v>
      </c>
      <c r="C12" s="1" t="str">
        <f t="shared" si="2"/>
        <v>2019</v>
      </c>
      <c r="D12" s="41" t="str">
        <f t="shared" si="3"/>
        <v>003</v>
      </c>
      <c r="E12" s="474" t="s">
        <v>5111</v>
      </c>
      <c r="F12" s="475" t="s">
        <v>5112</v>
      </c>
      <c r="G12" s="476" t="s">
        <v>957</v>
      </c>
      <c r="H12" s="475" t="s">
        <v>5113</v>
      </c>
      <c r="I12" s="475" t="s">
        <v>144</v>
      </c>
      <c r="J12" s="476" t="s">
        <v>5080</v>
      </c>
      <c r="K12" s="476" t="s">
        <v>2432</v>
      </c>
      <c r="L12" s="475" t="s">
        <v>58</v>
      </c>
      <c r="M12" s="476" t="s">
        <v>5082</v>
      </c>
      <c r="N12" s="477">
        <v>45672</v>
      </c>
      <c r="O12" s="478">
        <v>259499.76</v>
      </c>
      <c r="P12" s="478">
        <v>181770.12</v>
      </c>
      <c r="Q12" s="476">
        <v>4</v>
      </c>
      <c r="R12" s="476" t="s">
        <v>5085</v>
      </c>
      <c r="S12" s="531">
        <v>0</v>
      </c>
      <c r="T12" s="524">
        <v>881763.52</v>
      </c>
      <c r="U12" s="39" t="s">
        <v>4413</v>
      </c>
      <c r="V12" s="532">
        <f t="shared" si="4"/>
        <v>881763.52</v>
      </c>
    </row>
    <row r="13" spans="1:25" ht="34.5">
      <c r="A13" s="519" t="str">
        <f t="shared" si="0"/>
        <v>Contrato004/2019</v>
      </c>
      <c r="B13" s="521" t="str">
        <f t="shared" si="1"/>
        <v>004/2019</v>
      </c>
      <c r="C13" s="1" t="str">
        <f t="shared" si="2"/>
        <v>2019</v>
      </c>
      <c r="D13" s="41" t="str">
        <f t="shared" si="3"/>
        <v>004</v>
      </c>
      <c r="E13" s="474" t="s">
        <v>5114</v>
      </c>
      <c r="F13" s="475" t="s">
        <v>949</v>
      </c>
      <c r="G13" s="476" t="s">
        <v>950</v>
      </c>
      <c r="H13" s="475" t="s">
        <v>2535</v>
      </c>
      <c r="I13" s="475" t="s">
        <v>5108</v>
      </c>
      <c r="J13" s="476" t="s">
        <v>5080</v>
      </c>
      <c r="K13" s="476" t="s">
        <v>2536</v>
      </c>
      <c r="L13" s="475" t="s">
        <v>58</v>
      </c>
      <c r="M13" s="476" t="s">
        <v>5082</v>
      </c>
      <c r="N13" s="477">
        <v>45675</v>
      </c>
      <c r="O13" s="478">
        <v>157017</v>
      </c>
      <c r="P13" s="478">
        <v>6179.28</v>
      </c>
      <c r="Q13" s="476">
        <v>7</v>
      </c>
      <c r="R13" s="476" t="s">
        <v>5085</v>
      </c>
      <c r="S13" s="531">
        <v>0</v>
      </c>
      <c r="T13" s="524">
        <v>200936.73</v>
      </c>
      <c r="U13" s="39" t="s">
        <v>4413</v>
      </c>
      <c r="V13" s="532">
        <f t="shared" si="4"/>
        <v>200936.73</v>
      </c>
    </row>
    <row r="14" spans="1:25" ht="23.25">
      <c r="A14" s="519" t="str">
        <f t="shared" si="0"/>
        <v>Contrato008/2019</v>
      </c>
      <c r="B14" s="521" t="str">
        <f t="shared" si="1"/>
        <v>008/2019</v>
      </c>
      <c r="C14" s="1" t="str">
        <f t="shared" si="2"/>
        <v>2019</v>
      </c>
      <c r="D14" s="41" t="str">
        <f t="shared" si="3"/>
        <v>008</v>
      </c>
      <c r="E14" s="474" t="s">
        <v>5115</v>
      </c>
      <c r="F14" s="475" t="s">
        <v>1560</v>
      </c>
      <c r="G14" s="476" t="s">
        <v>1561</v>
      </c>
      <c r="H14" s="475" t="s">
        <v>5116</v>
      </c>
      <c r="I14" s="475" t="s">
        <v>387</v>
      </c>
      <c r="J14" s="476" t="s">
        <v>5080</v>
      </c>
      <c r="K14" s="476" t="s">
        <v>2373</v>
      </c>
      <c r="L14" s="475" t="s">
        <v>132</v>
      </c>
      <c r="M14" s="476" t="s">
        <v>5082</v>
      </c>
      <c r="N14" s="477">
        <v>45689</v>
      </c>
      <c r="O14" s="478">
        <v>84000</v>
      </c>
      <c r="P14" s="478">
        <v>117237.36</v>
      </c>
      <c r="Q14" s="476">
        <v>6</v>
      </c>
      <c r="R14" s="476" t="s">
        <v>5085</v>
      </c>
      <c r="S14" s="531">
        <v>0</v>
      </c>
      <c r="T14" s="524">
        <v>627370.17000000004</v>
      </c>
      <c r="U14" s="39" t="s">
        <v>4413</v>
      </c>
      <c r="V14" s="532">
        <f t="shared" si="4"/>
        <v>627370.17000000004</v>
      </c>
    </row>
    <row r="15" spans="1:25" ht="34.5">
      <c r="A15" s="519" t="str">
        <f t="shared" si="0"/>
        <v>Contrato017/2019</v>
      </c>
      <c r="B15" s="521" t="str">
        <f t="shared" si="1"/>
        <v>017/2019</v>
      </c>
      <c r="C15" s="1" t="str">
        <f t="shared" si="2"/>
        <v>2019</v>
      </c>
      <c r="D15" s="41" t="str">
        <f t="shared" si="3"/>
        <v>017</v>
      </c>
      <c r="E15" s="474" t="s">
        <v>5117</v>
      </c>
      <c r="F15" s="475" t="s">
        <v>2370</v>
      </c>
      <c r="G15" s="483" t="s">
        <v>5085</v>
      </c>
      <c r="H15" s="475" t="s">
        <v>5118</v>
      </c>
      <c r="I15" s="475" t="s">
        <v>131</v>
      </c>
      <c r="J15" s="476" t="s">
        <v>5080</v>
      </c>
      <c r="K15" s="476" t="s">
        <v>2373</v>
      </c>
      <c r="L15" s="475" t="s">
        <v>278</v>
      </c>
      <c r="M15" s="476" t="s">
        <v>5082</v>
      </c>
      <c r="N15" s="477">
        <v>45755</v>
      </c>
      <c r="O15" s="476" t="s">
        <v>5083</v>
      </c>
      <c r="P15" s="476" t="s">
        <v>5084</v>
      </c>
      <c r="Q15" s="476">
        <v>5</v>
      </c>
      <c r="R15" s="476" t="s">
        <v>5085</v>
      </c>
      <c r="S15" s="531">
        <v>0</v>
      </c>
      <c r="T15" s="524">
        <v>0</v>
      </c>
      <c r="U15" s="39" t="s">
        <v>4413</v>
      </c>
      <c r="V15" s="532">
        <f t="shared" si="4"/>
        <v>0</v>
      </c>
    </row>
    <row r="16" spans="1:25" ht="57">
      <c r="A16" s="519" t="str">
        <f t="shared" si="0"/>
        <v>Contrato022/2019</v>
      </c>
      <c r="B16" s="521" t="str">
        <f t="shared" si="1"/>
        <v>022/2019</v>
      </c>
      <c r="C16" s="1" t="str">
        <f t="shared" si="2"/>
        <v>2019</v>
      </c>
      <c r="D16" s="41" t="str">
        <f t="shared" si="3"/>
        <v>022</v>
      </c>
      <c r="E16" s="474" t="s">
        <v>5119</v>
      </c>
      <c r="F16" s="475" t="s">
        <v>2227</v>
      </c>
      <c r="G16" s="476" t="s">
        <v>2228</v>
      </c>
      <c r="H16" s="475" t="s">
        <v>2229</v>
      </c>
      <c r="I16" s="475" t="s">
        <v>5108</v>
      </c>
      <c r="J16" s="476" t="s">
        <v>5080</v>
      </c>
      <c r="K16" s="476" t="s">
        <v>2230</v>
      </c>
      <c r="L16" s="475" t="s">
        <v>58</v>
      </c>
      <c r="M16" s="476" t="s">
        <v>5082</v>
      </c>
      <c r="N16" s="477">
        <v>45827</v>
      </c>
      <c r="O16" s="478">
        <v>615548.85</v>
      </c>
      <c r="P16" s="478">
        <v>677953.55</v>
      </c>
      <c r="Q16" s="476">
        <v>5</v>
      </c>
      <c r="R16" s="476" t="s">
        <v>5085</v>
      </c>
      <c r="S16" s="531">
        <v>0</v>
      </c>
      <c r="T16" s="524">
        <v>1587430.99</v>
      </c>
      <c r="U16" s="39" t="s">
        <v>4413</v>
      </c>
      <c r="V16" s="532">
        <f t="shared" si="4"/>
        <v>1587430.99</v>
      </c>
    </row>
    <row r="17" spans="1:22" ht="45.75">
      <c r="A17" s="519" t="str">
        <f t="shared" si="0"/>
        <v>Contrato035/2019</v>
      </c>
      <c r="B17" s="521" t="str">
        <f t="shared" si="1"/>
        <v>035/2019</v>
      </c>
      <c r="C17" s="1" t="str">
        <f t="shared" si="2"/>
        <v>2019</v>
      </c>
      <c r="D17" s="41" t="str">
        <f t="shared" si="3"/>
        <v>035</v>
      </c>
      <c r="E17" s="474" t="s">
        <v>5120</v>
      </c>
      <c r="F17" s="475" t="s">
        <v>5121</v>
      </c>
      <c r="G17" s="476" t="s">
        <v>608</v>
      </c>
      <c r="H17" s="475" t="s">
        <v>5122</v>
      </c>
      <c r="I17" s="475" t="s">
        <v>5108</v>
      </c>
      <c r="J17" s="476" t="s">
        <v>5080</v>
      </c>
      <c r="K17" s="476" t="s">
        <v>2235</v>
      </c>
      <c r="L17" s="475" t="s">
        <v>58</v>
      </c>
      <c r="M17" s="476" t="s">
        <v>5082</v>
      </c>
      <c r="N17" s="482">
        <v>45808</v>
      </c>
      <c r="O17" s="478">
        <v>162499.92000000001</v>
      </c>
      <c r="P17" s="478">
        <v>228119.92</v>
      </c>
      <c r="Q17" s="476">
        <v>5</v>
      </c>
      <c r="R17" s="476" t="s">
        <v>5085</v>
      </c>
      <c r="S17" s="531">
        <v>0</v>
      </c>
      <c r="T17" s="524">
        <v>938054.15</v>
      </c>
      <c r="U17" s="39" t="s">
        <v>4413</v>
      </c>
      <c r="V17" s="532">
        <f t="shared" si="4"/>
        <v>938054.15</v>
      </c>
    </row>
    <row r="18" spans="1:22" ht="57">
      <c r="A18" s="519" t="str">
        <f t="shared" si="0"/>
        <v>Contrato039/2019</v>
      </c>
      <c r="B18" s="521" t="str">
        <f t="shared" si="1"/>
        <v>039/2019</v>
      </c>
      <c r="C18" s="1" t="str">
        <f t="shared" si="2"/>
        <v>2019</v>
      </c>
      <c r="D18" s="41" t="str">
        <f t="shared" si="3"/>
        <v>039</v>
      </c>
      <c r="E18" s="474" t="s">
        <v>5123</v>
      </c>
      <c r="F18" s="475" t="s">
        <v>5124</v>
      </c>
      <c r="G18" s="476" t="s">
        <v>2240</v>
      </c>
      <c r="H18" s="475" t="s">
        <v>5125</v>
      </c>
      <c r="I18" s="475" t="s">
        <v>5108</v>
      </c>
      <c r="J18" s="476" t="s">
        <v>5080</v>
      </c>
      <c r="K18" s="476" t="s">
        <v>2242</v>
      </c>
      <c r="L18" s="475" t="s">
        <v>58</v>
      </c>
      <c r="M18" s="476" t="s">
        <v>5082</v>
      </c>
      <c r="N18" s="477">
        <v>45761</v>
      </c>
      <c r="O18" s="478">
        <v>57997</v>
      </c>
      <c r="P18" s="478">
        <v>70586.12</v>
      </c>
      <c r="Q18" s="476">
        <v>5</v>
      </c>
      <c r="R18" s="476" t="s">
        <v>5085</v>
      </c>
      <c r="S18" s="531">
        <v>0</v>
      </c>
      <c r="T18" s="524">
        <v>292326.84000000003</v>
      </c>
      <c r="U18" s="39" t="s">
        <v>4413</v>
      </c>
      <c r="V18" s="532">
        <f t="shared" si="4"/>
        <v>292326.84000000003</v>
      </c>
    </row>
    <row r="19" spans="1:22" ht="79.5">
      <c r="A19" s="519" t="str">
        <f t="shared" si="0"/>
        <v>Contrato041/2019</v>
      </c>
      <c r="B19" s="521" t="str">
        <f t="shared" si="1"/>
        <v>041/2019</v>
      </c>
      <c r="C19" s="1" t="str">
        <f t="shared" si="2"/>
        <v>2019</v>
      </c>
      <c r="D19" s="41" t="str">
        <f t="shared" si="3"/>
        <v>041</v>
      </c>
      <c r="E19" s="474" t="s">
        <v>5126</v>
      </c>
      <c r="F19" s="475" t="s">
        <v>1198</v>
      </c>
      <c r="G19" s="476" t="s">
        <v>1177</v>
      </c>
      <c r="H19" s="486" t="s">
        <v>5127</v>
      </c>
      <c r="I19" s="487" t="s">
        <v>5108</v>
      </c>
      <c r="J19" s="476" t="s">
        <v>5080</v>
      </c>
      <c r="K19" s="476" t="s">
        <v>2366</v>
      </c>
      <c r="L19" s="475" t="s">
        <v>58</v>
      </c>
      <c r="M19" s="476" t="s">
        <v>5082</v>
      </c>
      <c r="N19" s="477">
        <v>45754</v>
      </c>
      <c r="O19" s="478">
        <v>71280</v>
      </c>
      <c r="P19" s="478">
        <v>45640</v>
      </c>
      <c r="Q19" s="476">
        <v>5</v>
      </c>
      <c r="R19" s="476" t="s">
        <v>5085</v>
      </c>
      <c r="S19" s="531">
        <v>0</v>
      </c>
      <c r="T19" s="524">
        <v>485100</v>
      </c>
      <c r="U19" s="39" t="s">
        <v>4413</v>
      </c>
      <c r="V19" s="532">
        <f t="shared" si="4"/>
        <v>485100</v>
      </c>
    </row>
    <row r="20" spans="1:22" ht="34.5">
      <c r="A20" s="519" t="str">
        <f t="shared" si="0"/>
        <v>Contrato045/2019</v>
      </c>
      <c r="B20" s="521" t="str">
        <f t="shared" si="1"/>
        <v>045/2019</v>
      </c>
      <c r="C20" s="1" t="str">
        <f t="shared" si="2"/>
        <v>2019</v>
      </c>
      <c r="D20" s="41" t="str">
        <f t="shared" si="3"/>
        <v>045</v>
      </c>
      <c r="E20" s="474" t="s">
        <v>5128</v>
      </c>
      <c r="F20" s="475" t="s">
        <v>5129</v>
      </c>
      <c r="G20" s="476" t="s">
        <v>2058</v>
      </c>
      <c r="H20" s="488" t="s">
        <v>5130</v>
      </c>
      <c r="I20" s="475" t="s">
        <v>5108</v>
      </c>
      <c r="J20" s="476" t="s">
        <v>5080</v>
      </c>
      <c r="K20" s="476" t="s">
        <v>2060</v>
      </c>
      <c r="L20" s="475" t="s">
        <v>58</v>
      </c>
      <c r="M20" s="476" t="s">
        <v>5082</v>
      </c>
      <c r="N20" s="477">
        <v>45838</v>
      </c>
      <c r="O20" s="478">
        <v>56000</v>
      </c>
      <c r="P20" s="478">
        <v>28897.11</v>
      </c>
      <c r="Q20" s="476">
        <v>5</v>
      </c>
      <c r="R20" s="476" t="s">
        <v>5085</v>
      </c>
      <c r="S20" s="531">
        <v>0</v>
      </c>
      <c r="T20" s="524">
        <v>258169.94</v>
      </c>
      <c r="U20" s="39" t="s">
        <v>4413</v>
      </c>
      <c r="V20" s="532">
        <f t="shared" si="4"/>
        <v>258169.94</v>
      </c>
    </row>
    <row r="21" spans="1:22" ht="79.5">
      <c r="A21" s="519" t="str">
        <f t="shared" si="0"/>
        <v>Contrato054/2019</v>
      </c>
      <c r="B21" s="521" t="str">
        <f t="shared" si="1"/>
        <v>054/2019</v>
      </c>
      <c r="C21" s="1" t="str">
        <f t="shared" si="2"/>
        <v>2019</v>
      </c>
      <c r="D21" s="41" t="str">
        <f t="shared" si="3"/>
        <v>054</v>
      </c>
      <c r="E21" s="474" t="s">
        <v>5131</v>
      </c>
      <c r="F21" s="475" t="s">
        <v>5132</v>
      </c>
      <c r="G21" s="476" t="s">
        <v>1159</v>
      </c>
      <c r="H21" s="475" t="s">
        <v>5133</v>
      </c>
      <c r="I21" s="475" t="s">
        <v>5108</v>
      </c>
      <c r="J21" s="476" t="s">
        <v>5080</v>
      </c>
      <c r="K21" s="476" t="s">
        <v>2519</v>
      </c>
      <c r="L21" s="475" t="s">
        <v>132</v>
      </c>
      <c r="M21" s="476" t="s">
        <v>5082</v>
      </c>
      <c r="N21" s="477">
        <v>45703</v>
      </c>
      <c r="O21" s="478">
        <v>231600</v>
      </c>
      <c r="P21" s="478">
        <v>227980.17</v>
      </c>
      <c r="Q21" s="476">
        <v>4</v>
      </c>
      <c r="R21" s="476" t="s">
        <v>5085</v>
      </c>
      <c r="S21" s="531">
        <v>0</v>
      </c>
      <c r="T21" s="524">
        <v>1111573.51</v>
      </c>
      <c r="U21" s="39" t="s">
        <v>4413</v>
      </c>
      <c r="V21" s="532">
        <f t="shared" si="4"/>
        <v>1111573.51</v>
      </c>
    </row>
    <row r="22" spans="1:22" ht="79.5">
      <c r="A22" s="519" t="str">
        <f t="shared" si="0"/>
        <v>Contrato060/2019</v>
      </c>
      <c r="B22" s="521" t="str">
        <f t="shared" si="1"/>
        <v>060/2019</v>
      </c>
      <c r="C22" s="1" t="str">
        <f t="shared" si="2"/>
        <v>2019</v>
      </c>
      <c r="D22" s="41" t="str">
        <f t="shared" si="3"/>
        <v>060</v>
      </c>
      <c r="E22" s="479" t="s">
        <v>5134</v>
      </c>
      <c r="F22" s="480" t="s">
        <v>5106</v>
      </c>
      <c r="G22" s="481" t="s">
        <v>608</v>
      </c>
      <c r="H22" s="480" t="s">
        <v>5135</v>
      </c>
      <c r="I22" s="480" t="s">
        <v>5108</v>
      </c>
      <c r="J22" s="481" t="s">
        <v>5080</v>
      </c>
      <c r="K22" s="481" t="s">
        <v>2643</v>
      </c>
      <c r="L22" s="480" t="s">
        <v>58</v>
      </c>
      <c r="M22" s="481" t="s">
        <v>5082</v>
      </c>
      <c r="N22" s="482">
        <v>45664</v>
      </c>
      <c r="O22" s="489">
        <v>167500</v>
      </c>
      <c r="P22" s="489">
        <v>175047.45</v>
      </c>
      <c r="Q22" s="481">
        <v>4</v>
      </c>
      <c r="R22" s="481" t="s">
        <v>5085</v>
      </c>
      <c r="S22" s="531">
        <v>0</v>
      </c>
      <c r="T22" s="525">
        <v>708125</v>
      </c>
      <c r="U22" s="39" t="s">
        <v>4413</v>
      </c>
      <c r="V22" s="532">
        <f t="shared" si="4"/>
        <v>708125</v>
      </c>
    </row>
    <row r="23" spans="1:22" ht="45.75">
      <c r="A23" s="519" t="str">
        <f t="shared" si="0"/>
        <v>Contrato004/2020</v>
      </c>
      <c r="B23" s="521" t="str">
        <f t="shared" si="1"/>
        <v>004/2020</v>
      </c>
      <c r="C23" s="1" t="str">
        <f t="shared" si="2"/>
        <v>2020</v>
      </c>
      <c r="D23" s="41" t="str">
        <f t="shared" si="3"/>
        <v>004</v>
      </c>
      <c r="E23" s="474" t="s">
        <v>5136</v>
      </c>
      <c r="F23" s="475" t="s">
        <v>2452</v>
      </c>
      <c r="G23" s="483" t="s">
        <v>5085</v>
      </c>
      <c r="H23" s="475" t="s">
        <v>5137</v>
      </c>
      <c r="I23" s="475" t="s">
        <v>131</v>
      </c>
      <c r="J23" s="476" t="s">
        <v>5080</v>
      </c>
      <c r="K23" s="476" t="s">
        <v>5081</v>
      </c>
      <c r="L23" s="475" t="s">
        <v>132</v>
      </c>
      <c r="M23" s="476" t="s">
        <v>5082</v>
      </c>
      <c r="N23" s="477">
        <v>45685</v>
      </c>
      <c r="O23" s="476" t="s">
        <v>5083</v>
      </c>
      <c r="P23" s="476" t="s">
        <v>5084</v>
      </c>
      <c r="Q23" s="476">
        <v>0</v>
      </c>
      <c r="R23" s="476" t="s">
        <v>5085</v>
      </c>
      <c r="S23" s="531">
        <v>0</v>
      </c>
      <c r="T23" s="524">
        <v>0</v>
      </c>
      <c r="U23" s="39" t="s">
        <v>4413</v>
      </c>
      <c r="V23" s="532">
        <f t="shared" si="4"/>
        <v>0</v>
      </c>
    </row>
    <row r="24" spans="1:22" ht="45.75">
      <c r="A24" s="519" t="str">
        <f t="shared" si="0"/>
        <v>Contrato005/2020</v>
      </c>
      <c r="B24" s="521" t="str">
        <f t="shared" si="1"/>
        <v>005/2020</v>
      </c>
      <c r="C24" s="1" t="str">
        <f t="shared" si="2"/>
        <v>2020</v>
      </c>
      <c r="D24" s="41" t="str">
        <f t="shared" si="3"/>
        <v>005</v>
      </c>
      <c r="E24" s="474" t="s">
        <v>5138</v>
      </c>
      <c r="F24" s="475" t="s">
        <v>1613</v>
      </c>
      <c r="G24" s="476" t="s">
        <v>1614</v>
      </c>
      <c r="H24" s="475" t="s">
        <v>5139</v>
      </c>
      <c r="I24" s="475" t="s">
        <v>131</v>
      </c>
      <c r="J24" s="476" t="s">
        <v>5080</v>
      </c>
      <c r="K24" s="476" t="s">
        <v>5081</v>
      </c>
      <c r="L24" s="475" t="s">
        <v>132</v>
      </c>
      <c r="M24" s="476" t="s">
        <v>5082</v>
      </c>
      <c r="N24" s="477">
        <v>47528</v>
      </c>
      <c r="O24" s="476" t="s">
        <v>5083</v>
      </c>
      <c r="P24" s="476" t="s">
        <v>5084</v>
      </c>
      <c r="Q24" s="476">
        <v>0</v>
      </c>
      <c r="R24" s="476" t="s">
        <v>5085</v>
      </c>
      <c r="S24" s="531">
        <v>0</v>
      </c>
      <c r="T24" s="524">
        <v>0</v>
      </c>
      <c r="U24" s="39" t="s">
        <v>4413</v>
      </c>
      <c r="V24" s="532">
        <f t="shared" si="4"/>
        <v>0</v>
      </c>
    </row>
    <row r="25" spans="1:22" ht="57">
      <c r="A25" s="519" t="str">
        <f t="shared" si="0"/>
        <v>Contrato007/2020</v>
      </c>
      <c r="B25" s="521" t="str">
        <f t="shared" si="1"/>
        <v>007/2020</v>
      </c>
      <c r="C25" s="1" t="str">
        <f t="shared" si="2"/>
        <v>2020</v>
      </c>
      <c r="D25" s="41" t="str">
        <f t="shared" si="3"/>
        <v>007</v>
      </c>
      <c r="E25" s="474" t="s">
        <v>5140</v>
      </c>
      <c r="F25" s="475" t="s">
        <v>5141</v>
      </c>
      <c r="G25" s="476" t="s">
        <v>1803</v>
      </c>
      <c r="H25" s="475" t="s">
        <v>5142</v>
      </c>
      <c r="I25" s="475" t="s">
        <v>5108</v>
      </c>
      <c r="J25" s="476" t="s">
        <v>5080</v>
      </c>
      <c r="K25" s="476" t="s">
        <v>1805</v>
      </c>
      <c r="L25" s="475" t="s">
        <v>58</v>
      </c>
      <c r="M25" s="476" t="s">
        <v>5082</v>
      </c>
      <c r="N25" s="477">
        <v>46092</v>
      </c>
      <c r="O25" s="478">
        <v>1110048</v>
      </c>
      <c r="P25" s="478">
        <v>1371243</v>
      </c>
      <c r="Q25" s="476">
        <v>7</v>
      </c>
      <c r="R25" s="476" t="s">
        <v>5085</v>
      </c>
      <c r="S25" s="531">
        <v>0</v>
      </c>
      <c r="T25" s="524">
        <v>7351325.79</v>
      </c>
      <c r="U25" s="39" t="s">
        <v>4413</v>
      </c>
      <c r="V25" s="532">
        <f t="shared" si="4"/>
        <v>7351325.79</v>
      </c>
    </row>
    <row r="26" spans="1:22" ht="45.75">
      <c r="A26" s="519" t="str">
        <f t="shared" si="0"/>
        <v>Contrato010/2020</v>
      </c>
      <c r="B26" s="521" t="str">
        <f t="shared" si="1"/>
        <v>010/2020</v>
      </c>
      <c r="C26" s="1" t="str">
        <f t="shared" si="2"/>
        <v>2020</v>
      </c>
      <c r="D26" s="41" t="str">
        <f t="shared" si="3"/>
        <v>010</v>
      </c>
      <c r="E26" s="474" t="s">
        <v>5143</v>
      </c>
      <c r="F26" s="475" t="s">
        <v>1617</v>
      </c>
      <c r="G26" s="476" t="s">
        <v>1618</v>
      </c>
      <c r="H26" s="475" t="s">
        <v>5144</v>
      </c>
      <c r="I26" s="475" t="s">
        <v>131</v>
      </c>
      <c r="J26" s="476" t="s">
        <v>5080</v>
      </c>
      <c r="K26" s="476" t="s">
        <v>5081</v>
      </c>
      <c r="L26" s="475" t="s">
        <v>132</v>
      </c>
      <c r="M26" s="476" t="s">
        <v>5082</v>
      </c>
      <c r="N26" s="477">
        <v>47581</v>
      </c>
      <c r="O26" s="476" t="s">
        <v>5083</v>
      </c>
      <c r="P26" s="476" t="s">
        <v>5084</v>
      </c>
      <c r="Q26" s="476">
        <v>0</v>
      </c>
      <c r="R26" s="476" t="s">
        <v>5085</v>
      </c>
      <c r="S26" s="531">
        <v>0</v>
      </c>
      <c r="T26" s="524">
        <v>0</v>
      </c>
      <c r="U26" s="39" t="s">
        <v>4413</v>
      </c>
      <c r="V26" s="532">
        <f t="shared" si="4"/>
        <v>0</v>
      </c>
    </row>
    <row r="27" spans="1:22" ht="34.5">
      <c r="A27" s="519" t="str">
        <f t="shared" si="0"/>
        <v>Contrato011/2020</v>
      </c>
      <c r="B27" s="521" t="str">
        <f t="shared" si="1"/>
        <v>011/2020</v>
      </c>
      <c r="C27" s="1" t="str">
        <f t="shared" si="2"/>
        <v>2020</v>
      </c>
      <c r="D27" s="41" t="str">
        <f t="shared" si="3"/>
        <v>011</v>
      </c>
      <c r="E27" s="474" t="s">
        <v>5145</v>
      </c>
      <c r="F27" s="475" t="s">
        <v>5146</v>
      </c>
      <c r="G27" s="476" t="s">
        <v>1277</v>
      </c>
      <c r="H27" s="475" t="s">
        <v>5147</v>
      </c>
      <c r="I27" s="475" t="s">
        <v>5108</v>
      </c>
      <c r="J27" s="476" t="s">
        <v>5080</v>
      </c>
      <c r="K27" s="476" t="s">
        <v>2389</v>
      </c>
      <c r="L27" s="475" t="s">
        <v>145</v>
      </c>
      <c r="M27" s="476" t="s">
        <v>5082</v>
      </c>
      <c r="N27" s="477">
        <v>45769</v>
      </c>
      <c r="O27" s="478">
        <v>34800</v>
      </c>
      <c r="P27" s="478">
        <v>50744.57</v>
      </c>
      <c r="Q27" s="476">
        <v>5</v>
      </c>
      <c r="R27" s="476" t="s">
        <v>5085</v>
      </c>
      <c r="S27" s="531">
        <v>0</v>
      </c>
      <c r="T27" s="524">
        <v>183470.28</v>
      </c>
      <c r="U27" s="39" t="s">
        <v>4413</v>
      </c>
      <c r="V27" s="532">
        <f t="shared" si="4"/>
        <v>183470.28</v>
      </c>
    </row>
    <row r="28" spans="1:22" ht="45.75">
      <c r="A28" s="519" t="str">
        <f t="shared" si="0"/>
        <v>Contrato014/2020</v>
      </c>
      <c r="B28" s="521" t="str">
        <f t="shared" si="1"/>
        <v>014/2020</v>
      </c>
      <c r="C28" s="1" t="str">
        <f t="shared" si="2"/>
        <v>2020</v>
      </c>
      <c r="D28" s="41" t="str">
        <f t="shared" si="3"/>
        <v>014</v>
      </c>
      <c r="E28" s="474" t="s">
        <v>5148</v>
      </c>
      <c r="F28" s="475" t="s">
        <v>1693</v>
      </c>
      <c r="G28" s="476" t="s">
        <v>1694</v>
      </c>
      <c r="H28" s="475" t="s">
        <v>5149</v>
      </c>
      <c r="I28" s="475" t="s">
        <v>5108</v>
      </c>
      <c r="J28" s="476" t="s">
        <v>5080</v>
      </c>
      <c r="K28" s="476" t="s">
        <v>5150</v>
      </c>
      <c r="L28" s="475" t="s">
        <v>132</v>
      </c>
      <c r="M28" s="476" t="s">
        <v>5082</v>
      </c>
      <c r="N28" s="477">
        <v>45804</v>
      </c>
      <c r="O28" s="478">
        <v>4837901.16</v>
      </c>
      <c r="P28" s="478">
        <v>4837901.16</v>
      </c>
      <c r="Q28" s="476">
        <v>4</v>
      </c>
      <c r="R28" s="476" t="s">
        <v>5085</v>
      </c>
      <c r="S28" s="531">
        <v>0</v>
      </c>
      <c r="T28" s="524">
        <v>14830132.25</v>
      </c>
      <c r="U28" s="39" t="s">
        <v>4413</v>
      </c>
      <c r="V28" s="532">
        <f t="shared" si="4"/>
        <v>14830132.25</v>
      </c>
    </row>
    <row r="29" spans="1:22" ht="68.25">
      <c r="A29" s="519" t="str">
        <f t="shared" si="0"/>
        <v>Contrato015/2020</v>
      </c>
      <c r="B29" s="521" t="str">
        <f t="shared" si="1"/>
        <v>015/2020</v>
      </c>
      <c r="C29" s="1" t="str">
        <f t="shared" si="2"/>
        <v>2020</v>
      </c>
      <c r="D29" s="41" t="str">
        <f t="shared" si="3"/>
        <v>015</v>
      </c>
      <c r="E29" s="474" t="s">
        <v>5151</v>
      </c>
      <c r="F29" s="475" t="s">
        <v>1894</v>
      </c>
      <c r="G29" s="476" t="s">
        <v>1895</v>
      </c>
      <c r="H29" s="475" t="s">
        <v>5152</v>
      </c>
      <c r="I29" s="475" t="s">
        <v>5108</v>
      </c>
      <c r="J29" s="476" t="s">
        <v>5080</v>
      </c>
      <c r="K29" s="476" t="s">
        <v>1897</v>
      </c>
      <c r="L29" s="475" t="s">
        <v>58</v>
      </c>
      <c r="M29" s="476" t="s">
        <v>5082</v>
      </c>
      <c r="N29" s="477">
        <v>46046</v>
      </c>
      <c r="O29" s="478">
        <v>51585</v>
      </c>
      <c r="P29" s="478">
        <v>39739.949999999997</v>
      </c>
      <c r="Q29" s="476">
        <v>5</v>
      </c>
      <c r="R29" s="476" t="s">
        <v>5085</v>
      </c>
      <c r="S29" s="531">
        <v>0</v>
      </c>
      <c r="T29" s="524">
        <v>114816.81</v>
      </c>
      <c r="U29" s="39" t="s">
        <v>4413</v>
      </c>
      <c r="V29" s="532">
        <f t="shared" si="4"/>
        <v>114816.81</v>
      </c>
    </row>
    <row r="30" spans="1:22" ht="23.25">
      <c r="A30" s="519" t="str">
        <f t="shared" si="0"/>
        <v>Contrato018/2020</v>
      </c>
      <c r="B30" s="521" t="str">
        <f t="shared" si="1"/>
        <v>018/2020</v>
      </c>
      <c r="C30" s="1" t="str">
        <f t="shared" si="2"/>
        <v>2020</v>
      </c>
      <c r="D30" s="41" t="str">
        <f t="shared" si="3"/>
        <v>018</v>
      </c>
      <c r="E30" s="474" t="s">
        <v>5153</v>
      </c>
      <c r="F30" s="475" t="s">
        <v>5154</v>
      </c>
      <c r="G30" s="476" t="s">
        <v>2158</v>
      </c>
      <c r="H30" s="475" t="s">
        <v>5155</v>
      </c>
      <c r="I30" s="475" t="s">
        <v>144</v>
      </c>
      <c r="J30" s="476" t="s">
        <v>5080</v>
      </c>
      <c r="K30" s="476" t="s">
        <v>2160</v>
      </c>
      <c r="L30" s="475" t="s">
        <v>5156</v>
      </c>
      <c r="M30" s="476" t="s">
        <v>5082</v>
      </c>
      <c r="N30" s="477">
        <v>45869</v>
      </c>
      <c r="O30" s="478">
        <v>2069766.64</v>
      </c>
      <c r="P30" s="478">
        <v>2069766.64</v>
      </c>
      <c r="Q30" s="476">
        <v>0</v>
      </c>
      <c r="R30" s="476" t="s">
        <v>5085</v>
      </c>
      <c r="S30" s="531">
        <v>0</v>
      </c>
      <c r="T30" s="524">
        <v>0</v>
      </c>
      <c r="U30" s="39" t="s">
        <v>4413</v>
      </c>
      <c r="V30" s="532">
        <f t="shared" si="4"/>
        <v>0</v>
      </c>
    </row>
    <row r="31" spans="1:22" ht="68.25">
      <c r="A31" s="519" t="str">
        <f t="shared" si="0"/>
        <v>Contrato040/2020</v>
      </c>
      <c r="B31" s="521" t="str">
        <f t="shared" si="1"/>
        <v>040/2020</v>
      </c>
      <c r="C31" s="1" t="str">
        <f t="shared" si="2"/>
        <v>2020</v>
      </c>
      <c r="D31" s="41" t="str">
        <f t="shared" si="3"/>
        <v>040</v>
      </c>
      <c r="E31" s="474" t="s">
        <v>5157</v>
      </c>
      <c r="F31" s="475" t="s">
        <v>5158</v>
      </c>
      <c r="G31" s="476" t="s">
        <v>1609</v>
      </c>
      <c r="H31" s="475" t="s">
        <v>5159</v>
      </c>
      <c r="I31" s="475" t="s">
        <v>144</v>
      </c>
      <c r="J31" s="476" t="s">
        <v>5080</v>
      </c>
      <c r="K31" s="476" t="s">
        <v>2039</v>
      </c>
      <c r="L31" s="475" t="s">
        <v>132</v>
      </c>
      <c r="M31" s="476" t="s">
        <v>5082</v>
      </c>
      <c r="N31" s="477">
        <v>45992</v>
      </c>
      <c r="O31" s="478">
        <v>12786582.880000001</v>
      </c>
      <c r="P31" s="478">
        <v>3404914.16</v>
      </c>
      <c r="Q31" s="476">
        <v>1</v>
      </c>
      <c r="R31" s="476" t="s">
        <v>5085</v>
      </c>
      <c r="S31" s="531">
        <v>0</v>
      </c>
      <c r="T31" s="524">
        <v>14173913.4</v>
      </c>
      <c r="U31" s="39" t="s">
        <v>4413</v>
      </c>
      <c r="V31" s="532">
        <f t="shared" si="4"/>
        <v>14173913.4</v>
      </c>
    </row>
    <row r="32" spans="1:22" ht="34.5">
      <c r="A32" s="519" t="str">
        <f t="shared" si="0"/>
        <v>Contrato004/2021</v>
      </c>
      <c r="B32" s="521" t="str">
        <f t="shared" si="1"/>
        <v>004/2021</v>
      </c>
      <c r="C32" s="1" t="str">
        <f t="shared" si="2"/>
        <v>2021</v>
      </c>
      <c r="D32" s="41" t="str">
        <f t="shared" si="3"/>
        <v>004</v>
      </c>
      <c r="E32" s="474" t="s">
        <v>5160</v>
      </c>
      <c r="F32" s="475" t="s">
        <v>5161</v>
      </c>
      <c r="G32" s="476" t="s">
        <v>3156</v>
      </c>
      <c r="H32" s="475" t="s">
        <v>5162</v>
      </c>
      <c r="I32" s="475" t="s">
        <v>160</v>
      </c>
      <c r="J32" s="476" t="s">
        <v>5080</v>
      </c>
      <c r="K32" s="476" t="s">
        <v>2053</v>
      </c>
      <c r="L32" s="475" t="s">
        <v>58</v>
      </c>
      <c r="M32" s="476" t="s">
        <v>5082</v>
      </c>
      <c r="N32" s="477">
        <v>45954</v>
      </c>
      <c r="O32" s="478">
        <v>6158683.7599999998</v>
      </c>
      <c r="P32" s="478">
        <v>4071801.12</v>
      </c>
      <c r="Q32" s="476">
        <v>21</v>
      </c>
      <c r="R32" s="476" t="s">
        <v>5085</v>
      </c>
      <c r="S32" s="531">
        <v>0</v>
      </c>
      <c r="T32" s="524">
        <v>17456377.039999999</v>
      </c>
      <c r="U32" s="39" t="s">
        <v>4413</v>
      </c>
      <c r="V32" s="532">
        <f t="shared" si="4"/>
        <v>17456377.039999999</v>
      </c>
    </row>
    <row r="33" spans="1:22" ht="34.5">
      <c r="A33" s="519" t="str">
        <f t="shared" si="0"/>
        <v>Contrato005/2021</v>
      </c>
      <c r="B33" s="521" t="str">
        <f t="shared" si="1"/>
        <v>005/2021</v>
      </c>
      <c r="C33" s="1" t="str">
        <f t="shared" si="2"/>
        <v>2021</v>
      </c>
      <c r="D33" s="41" t="str">
        <f t="shared" si="3"/>
        <v>005</v>
      </c>
      <c r="E33" s="474" t="s">
        <v>5163</v>
      </c>
      <c r="F33" s="475" t="s">
        <v>5164</v>
      </c>
      <c r="G33" s="476" t="s">
        <v>1090</v>
      </c>
      <c r="H33" s="475" t="s">
        <v>5165</v>
      </c>
      <c r="I33" s="475" t="s">
        <v>5108</v>
      </c>
      <c r="J33" s="476" t="s">
        <v>5080</v>
      </c>
      <c r="K33" s="476" t="s">
        <v>4328</v>
      </c>
      <c r="L33" s="475" t="s">
        <v>58</v>
      </c>
      <c r="M33" s="476" t="s">
        <v>5082</v>
      </c>
      <c r="N33" s="477">
        <v>46036</v>
      </c>
      <c r="O33" s="478">
        <v>281550</v>
      </c>
      <c r="P33" s="478">
        <v>365623.18</v>
      </c>
      <c r="Q33" s="476">
        <v>4</v>
      </c>
      <c r="R33" s="476" t="s">
        <v>5085</v>
      </c>
      <c r="S33" s="531">
        <v>0</v>
      </c>
      <c r="T33" s="524">
        <v>972542.32</v>
      </c>
      <c r="U33" s="39" t="s">
        <v>4413</v>
      </c>
      <c r="V33" s="532">
        <f t="shared" si="4"/>
        <v>972542.32</v>
      </c>
    </row>
    <row r="34" spans="1:22" ht="68.25">
      <c r="A34" s="519" t="str">
        <f t="shared" si="0"/>
        <v>Contrato008/2021</v>
      </c>
      <c r="B34" s="521" t="str">
        <f t="shared" si="1"/>
        <v>008/2021</v>
      </c>
      <c r="C34" s="1" t="str">
        <f t="shared" si="2"/>
        <v>2021</v>
      </c>
      <c r="D34" s="41" t="str">
        <f t="shared" si="3"/>
        <v>008</v>
      </c>
      <c r="E34" s="474" t="s">
        <v>5166</v>
      </c>
      <c r="F34" s="475" t="s">
        <v>471</v>
      </c>
      <c r="G34" s="476" t="s">
        <v>472</v>
      </c>
      <c r="H34" s="475" t="s">
        <v>5167</v>
      </c>
      <c r="I34" s="475" t="s">
        <v>144</v>
      </c>
      <c r="J34" s="476" t="s">
        <v>5080</v>
      </c>
      <c r="K34" s="476" t="s">
        <v>474</v>
      </c>
      <c r="L34" s="475" t="s">
        <v>58</v>
      </c>
      <c r="M34" s="476" t="s">
        <v>5082</v>
      </c>
      <c r="N34" s="477">
        <v>46093</v>
      </c>
      <c r="O34" s="478">
        <v>7760812.7999999998</v>
      </c>
      <c r="P34" s="478">
        <v>5641575.2699999996</v>
      </c>
      <c r="Q34" s="476">
        <v>5</v>
      </c>
      <c r="R34" s="476" t="s">
        <v>5085</v>
      </c>
      <c r="S34" s="531">
        <v>0</v>
      </c>
      <c r="T34" s="524">
        <v>15159071.51</v>
      </c>
      <c r="U34" s="39" t="s">
        <v>4413</v>
      </c>
      <c r="V34" s="532">
        <f t="shared" si="4"/>
        <v>15159071.51</v>
      </c>
    </row>
    <row r="35" spans="1:22" ht="23.25">
      <c r="A35" s="519" t="str">
        <f t="shared" si="0"/>
        <v>Contrato009/2021</v>
      </c>
      <c r="B35" s="521" t="str">
        <f t="shared" si="1"/>
        <v>009/2021</v>
      </c>
      <c r="C35" s="1" t="str">
        <f t="shared" si="2"/>
        <v>2021</v>
      </c>
      <c r="D35" s="41" t="str">
        <f t="shared" si="3"/>
        <v>009</v>
      </c>
      <c r="E35" s="474" t="s">
        <v>5168</v>
      </c>
      <c r="F35" s="475" t="s">
        <v>5169</v>
      </c>
      <c r="G35" s="476" t="s">
        <v>1436</v>
      </c>
      <c r="H35" s="475" t="s">
        <v>5170</v>
      </c>
      <c r="I35" s="475" t="s">
        <v>144</v>
      </c>
      <c r="J35" s="476" t="s">
        <v>5080</v>
      </c>
      <c r="K35" s="476" t="s">
        <v>1820</v>
      </c>
      <c r="L35" s="475" t="s">
        <v>58</v>
      </c>
      <c r="M35" s="476" t="s">
        <v>5082</v>
      </c>
      <c r="N35" s="477">
        <v>46098</v>
      </c>
      <c r="O35" s="478">
        <v>409000</v>
      </c>
      <c r="P35" s="478">
        <v>409000</v>
      </c>
      <c r="Q35" s="476">
        <v>0</v>
      </c>
      <c r="R35" s="476" t="s">
        <v>5085</v>
      </c>
      <c r="S35" s="531">
        <v>0</v>
      </c>
      <c r="T35" s="524">
        <v>409000</v>
      </c>
      <c r="U35" s="39" t="s">
        <v>4413</v>
      </c>
      <c r="V35" s="532">
        <f t="shared" si="4"/>
        <v>409000</v>
      </c>
    </row>
    <row r="36" spans="1:22" ht="34.5">
      <c r="A36" s="519" t="str">
        <f t="shared" si="0"/>
        <v>Contrato014/2021</v>
      </c>
      <c r="B36" s="521" t="str">
        <f t="shared" si="1"/>
        <v>014/2021</v>
      </c>
      <c r="C36" s="1" t="str">
        <f t="shared" si="2"/>
        <v>2021</v>
      </c>
      <c r="D36" s="41" t="str">
        <f t="shared" si="3"/>
        <v>014</v>
      </c>
      <c r="E36" s="474" t="s">
        <v>5171</v>
      </c>
      <c r="F36" s="475" t="s">
        <v>1290</v>
      </c>
      <c r="G36" s="476" t="s">
        <v>1291</v>
      </c>
      <c r="H36" s="475" t="s">
        <v>5172</v>
      </c>
      <c r="I36" s="475" t="s">
        <v>5108</v>
      </c>
      <c r="J36" s="476" t="s">
        <v>5080</v>
      </c>
      <c r="K36" s="476" t="s">
        <v>976</v>
      </c>
      <c r="L36" s="475" t="s">
        <v>58</v>
      </c>
      <c r="M36" s="476" t="s">
        <v>5082</v>
      </c>
      <c r="N36" s="477">
        <v>46143</v>
      </c>
      <c r="O36" s="478">
        <v>1241155.54</v>
      </c>
      <c r="P36" s="478">
        <v>1365271.09</v>
      </c>
      <c r="Q36" s="476">
        <v>5</v>
      </c>
      <c r="R36" s="476" t="s">
        <v>5085</v>
      </c>
      <c r="S36" s="531">
        <v>36110.089999999997</v>
      </c>
      <c r="T36" s="524">
        <v>4527649.2699999996</v>
      </c>
      <c r="U36" s="39" t="s">
        <v>4413</v>
      </c>
      <c r="V36" s="532">
        <f t="shared" si="4"/>
        <v>4563759.3599999994</v>
      </c>
    </row>
    <row r="37" spans="1:22" ht="23.25">
      <c r="A37" s="519" t="str">
        <f t="shared" si="0"/>
        <v>Contrato015/2021</v>
      </c>
      <c r="B37" s="521" t="str">
        <f t="shared" si="1"/>
        <v>015/2021</v>
      </c>
      <c r="C37" s="1" t="str">
        <f t="shared" si="2"/>
        <v>2021</v>
      </c>
      <c r="D37" s="41" t="str">
        <f t="shared" si="3"/>
        <v>015</v>
      </c>
      <c r="E37" s="474" t="s">
        <v>5173</v>
      </c>
      <c r="F37" s="475" t="s">
        <v>5174</v>
      </c>
      <c r="G37" s="476" t="s">
        <v>5175</v>
      </c>
      <c r="H37" s="475" t="s">
        <v>5172</v>
      </c>
      <c r="I37" s="475" t="s">
        <v>5108</v>
      </c>
      <c r="J37" s="476" t="s">
        <v>5080</v>
      </c>
      <c r="K37" s="476" t="s">
        <v>976</v>
      </c>
      <c r="L37" s="475" t="s">
        <v>58</v>
      </c>
      <c r="M37" s="476" t="s">
        <v>5082</v>
      </c>
      <c r="N37" s="477">
        <v>46143</v>
      </c>
      <c r="O37" s="478">
        <v>1448926.91</v>
      </c>
      <c r="P37" s="478">
        <v>2393541.09</v>
      </c>
      <c r="Q37" s="476">
        <v>6</v>
      </c>
      <c r="R37" s="476" t="s">
        <v>5085</v>
      </c>
      <c r="S37" s="531">
        <v>0</v>
      </c>
      <c r="T37" s="524">
        <v>8611774.7799999993</v>
      </c>
      <c r="U37" s="39" t="s">
        <v>4413</v>
      </c>
      <c r="V37" s="532">
        <f t="shared" si="4"/>
        <v>8611774.7799999993</v>
      </c>
    </row>
    <row r="38" spans="1:22" ht="34.5">
      <c r="A38" s="519" t="str">
        <f t="shared" si="0"/>
        <v>Contrato017/2021</v>
      </c>
      <c r="B38" s="521" t="str">
        <f t="shared" si="1"/>
        <v>017/2021</v>
      </c>
      <c r="C38" s="1" t="str">
        <f t="shared" si="2"/>
        <v>2021</v>
      </c>
      <c r="D38" s="41" t="str">
        <f t="shared" si="3"/>
        <v>017</v>
      </c>
      <c r="E38" s="474" t="s">
        <v>5176</v>
      </c>
      <c r="F38" s="475" t="s">
        <v>1198</v>
      </c>
      <c r="G38" s="476" t="s">
        <v>1177</v>
      </c>
      <c r="H38" s="475" t="s">
        <v>5177</v>
      </c>
      <c r="I38" s="475" t="s">
        <v>5108</v>
      </c>
      <c r="J38" s="476" t="s">
        <v>5080</v>
      </c>
      <c r="K38" s="476" t="s">
        <v>1296</v>
      </c>
      <c r="L38" s="475" t="s">
        <v>58</v>
      </c>
      <c r="M38" s="476" t="s">
        <v>5082</v>
      </c>
      <c r="N38" s="477">
        <v>46145</v>
      </c>
      <c r="O38" s="478">
        <v>134650</v>
      </c>
      <c r="P38" s="478">
        <v>196549.15</v>
      </c>
      <c r="Q38" s="476">
        <v>6</v>
      </c>
      <c r="R38" s="476" t="s">
        <v>5085</v>
      </c>
      <c r="S38" s="531">
        <v>0</v>
      </c>
      <c r="T38" s="524">
        <v>660803.39</v>
      </c>
      <c r="U38" s="39" t="s">
        <v>4413</v>
      </c>
      <c r="V38" s="532">
        <f t="shared" si="4"/>
        <v>660803.39</v>
      </c>
    </row>
    <row r="39" spans="1:22" ht="57">
      <c r="A39" s="519" t="str">
        <f t="shared" si="0"/>
        <v>Contrato018/2021</v>
      </c>
      <c r="B39" s="521" t="str">
        <f t="shared" si="1"/>
        <v>018/2021</v>
      </c>
      <c r="C39" s="1" t="str">
        <f t="shared" si="2"/>
        <v>2021</v>
      </c>
      <c r="D39" s="41" t="str">
        <f t="shared" si="3"/>
        <v>018</v>
      </c>
      <c r="E39" s="474" t="s">
        <v>5178</v>
      </c>
      <c r="F39" s="475" t="s">
        <v>5179</v>
      </c>
      <c r="G39" s="476" t="s">
        <v>55</v>
      </c>
      <c r="H39" s="475" t="s">
        <v>5180</v>
      </c>
      <c r="I39" s="475" t="s">
        <v>5108</v>
      </c>
      <c r="J39" s="476" t="s">
        <v>5080</v>
      </c>
      <c r="K39" s="476" t="s">
        <v>59</v>
      </c>
      <c r="L39" s="475" t="s">
        <v>58</v>
      </c>
      <c r="M39" s="476" t="s">
        <v>5082</v>
      </c>
      <c r="N39" s="477">
        <v>46168</v>
      </c>
      <c r="O39" s="478">
        <v>15191.92</v>
      </c>
      <c r="P39" s="478">
        <v>18014.52</v>
      </c>
      <c r="Q39" s="476">
        <v>4</v>
      </c>
      <c r="R39" s="476" t="s">
        <v>5085</v>
      </c>
      <c r="S39" s="531">
        <v>0</v>
      </c>
      <c r="T39" s="524">
        <v>25157.99</v>
      </c>
      <c r="U39" s="39" t="s">
        <v>4413</v>
      </c>
      <c r="V39" s="532">
        <f t="shared" si="4"/>
        <v>25157.99</v>
      </c>
    </row>
    <row r="40" spans="1:22" ht="90.75">
      <c r="A40" s="519" t="str">
        <f t="shared" si="0"/>
        <v>Contrato019/2021</v>
      </c>
      <c r="B40" s="521" t="str">
        <f t="shared" si="1"/>
        <v>019/2021</v>
      </c>
      <c r="C40" s="1" t="str">
        <f t="shared" si="2"/>
        <v>2021</v>
      </c>
      <c r="D40" s="41" t="str">
        <f t="shared" si="3"/>
        <v>019</v>
      </c>
      <c r="E40" s="474" t="s">
        <v>5181</v>
      </c>
      <c r="F40" s="475" t="s">
        <v>5182</v>
      </c>
      <c r="G40" s="476" t="s">
        <v>2394</v>
      </c>
      <c r="H40" s="475" t="s">
        <v>5183</v>
      </c>
      <c r="I40" s="475" t="s">
        <v>5108</v>
      </c>
      <c r="J40" s="476" t="s">
        <v>5080</v>
      </c>
      <c r="K40" s="476" t="s">
        <v>5184</v>
      </c>
      <c r="L40" s="475" t="s">
        <v>58</v>
      </c>
      <c r="M40" s="476" t="s">
        <v>5082</v>
      </c>
      <c r="N40" s="477">
        <v>45761</v>
      </c>
      <c r="O40" s="478">
        <v>160999.92000000001</v>
      </c>
      <c r="P40" s="478">
        <v>281876.88</v>
      </c>
      <c r="Q40" s="476">
        <v>4</v>
      </c>
      <c r="R40" s="476" t="s">
        <v>5085</v>
      </c>
      <c r="S40" s="531">
        <v>0</v>
      </c>
      <c r="T40" s="524">
        <v>741763.21</v>
      </c>
      <c r="U40" s="39" t="s">
        <v>4413</v>
      </c>
      <c r="V40" s="532">
        <f t="shared" si="4"/>
        <v>741763.21</v>
      </c>
    </row>
    <row r="41" spans="1:22" ht="34.5">
      <c r="A41" s="519" t="str">
        <f t="shared" si="0"/>
        <v>Contrato020/2021</v>
      </c>
      <c r="B41" s="521" t="str">
        <f t="shared" si="1"/>
        <v>020/2021</v>
      </c>
      <c r="C41" s="1" t="str">
        <f t="shared" si="2"/>
        <v>2021</v>
      </c>
      <c r="D41" s="41" t="str">
        <f t="shared" si="3"/>
        <v>020</v>
      </c>
      <c r="E41" s="474" t="s">
        <v>5185</v>
      </c>
      <c r="F41" s="475" t="s">
        <v>5186</v>
      </c>
      <c r="G41" s="476" t="s">
        <v>129</v>
      </c>
      <c r="H41" s="475" t="s">
        <v>5187</v>
      </c>
      <c r="I41" s="475" t="s">
        <v>131</v>
      </c>
      <c r="J41" s="476" t="s">
        <v>5080</v>
      </c>
      <c r="K41" s="481" t="s">
        <v>5097</v>
      </c>
      <c r="L41" s="475" t="s">
        <v>132</v>
      </c>
      <c r="M41" s="476" t="s">
        <v>5082</v>
      </c>
      <c r="N41" s="477">
        <v>46188</v>
      </c>
      <c r="O41" s="478">
        <v>49587</v>
      </c>
      <c r="P41" s="478">
        <v>49587</v>
      </c>
      <c r="Q41" s="476">
        <v>0</v>
      </c>
      <c r="R41" s="476" t="s">
        <v>5085</v>
      </c>
      <c r="S41" s="531">
        <v>0</v>
      </c>
      <c r="T41" s="524">
        <v>0</v>
      </c>
      <c r="U41" s="39" t="s">
        <v>4413</v>
      </c>
      <c r="V41" s="532">
        <f t="shared" si="4"/>
        <v>0</v>
      </c>
    </row>
    <row r="42" spans="1:22" ht="45.75">
      <c r="A42" s="519" t="str">
        <f t="shared" si="0"/>
        <v>Contrato021/2021</v>
      </c>
      <c r="B42" s="521" t="str">
        <f t="shared" si="1"/>
        <v>021/2021</v>
      </c>
      <c r="C42" s="1" t="str">
        <f t="shared" si="2"/>
        <v>2021</v>
      </c>
      <c r="D42" s="41" t="str">
        <f t="shared" si="3"/>
        <v>021</v>
      </c>
      <c r="E42" s="474" t="s">
        <v>5188</v>
      </c>
      <c r="F42" s="475" t="s">
        <v>5189</v>
      </c>
      <c r="G42" s="476" t="s">
        <v>1626</v>
      </c>
      <c r="H42" s="475" t="s">
        <v>5190</v>
      </c>
      <c r="I42" s="475" t="s">
        <v>131</v>
      </c>
      <c r="J42" s="476" t="s">
        <v>5080</v>
      </c>
      <c r="K42" s="476" t="s">
        <v>5081</v>
      </c>
      <c r="L42" s="475" t="s">
        <v>132</v>
      </c>
      <c r="M42" s="476" t="s">
        <v>5082</v>
      </c>
      <c r="N42" s="477">
        <v>47659</v>
      </c>
      <c r="O42" s="476" t="s">
        <v>5083</v>
      </c>
      <c r="P42" s="476" t="s">
        <v>5084</v>
      </c>
      <c r="Q42" s="476">
        <v>2</v>
      </c>
      <c r="R42" s="476" t="s">
        <v>5085</v>
      </c>
      <c r="S42" s="531">
        <v>0</v>
      </c>
      <c r="T42" s="524">
        <v>0</v>
      </c>
      <c r="U42" s="39" t="s">
        <v>4413</v>
      </c>
      <c r="V42" s="532">
        <f t="shared" si="4"/>
        <v>0</v>
      </c>
    </row>
    <row r="43" spans="1:22" ht="23.25">
      <c r="A43" s="519" t="str">
        <f t="shared" si="0"/>
        <v>Contrato028/2021</v>
      </c>
      <c r="B43" s="521" t="str">
        <f t="shared" si="1"/>
        <v>028/2021</v>
      </c>
      <c r="C43" s="1" t="str">
        <f t="shared" si="2"/>
        <v>2021</v>
      </c>
      <c r="D43" s="41" t="str">
        <f t="shared" si="3"/>
        <v>028</v>
      </c>
      <c r="E43" s="474" t="s">
        <v>5191</v>
      </c>
      <c r="F43" s="475" t="s">
        <v>5192</v>
      </c>
      <c r="G43" s="476" t="s">
        <v>974</v>
      </c>
      <c r="H43" s="475" t="s">
        <v>5193</v>
      </c>
      <c r="I43" s="475" t="s">
        <v>144</v>
      </c>
      <c r="J43" s="476" t="s">
        <v>5080</v>
      </c>
      <c r="K43" s="476" t="s">
        <v>976</v>
      </c>
      <c r="L43" s="475" t="s">
        <v>5156</v>
      </c>
      <c r="M43" s="476" t="s">
        <v>5082</v>
      </c>
      <c r="N43" s="477">
        <v>46403</v>
      </c>
      <c r="O43" s="478">
        <v>1267800</v>
      </c>
      <c r="P43" s="478">
        <v>1572375</v>
      </c>
      <c r="Q43" s="476">
        <v>1</v>
      </c>
      <c r="R43" s="476" t="s">
        <v>5085</v>
      </c>
      <c r="S43" s="531">
        <v>0</v>
      </c>
      <c r="T43" s="524">
        <v>2320546.4700000002</v>
      </c>
      <c r="U43" s="39" t="s">
        <v>4413</v>
      </c>
      <c r="V43" s="532">
        <f t="shared" si="4"/>
        <v>2320546.4700000002</v>
      </c>
    </row>
    <row r="44" spans="1:22" ht="23.25">
      <c r="A44" s="519" t="str">
        <f t="shared" si="0"/>
        <v>Contrato030/2021</v>
      </c>
      <c r="B44" s="521" t="str">
        <f t="shared" si="1"/>
        <v>030/2021</v>
      </c>
      <c r="C44" s="1" t="str">
        <f t="shared" si="2"/>
        <v>2021</v>
      </c>
      <c r="D44" s="41" t="str">
        <f t="shared" si="3"/>
        <v>030</v>
      </c>
      <c r="E44" s="474" t="s">
        <v>5194</v>
      </c>
      <c r="F44" s="475" t="s">
        <v>305</v>
      </c>
      <c r="G44" s="476" t="s">
        <v>306</v>
      </c>
      <c r="H44" s="475" t="s">
        <v>756</v>
      </c>
      <c r="I44" s="475" t="s">
        <v>144</v>
      </c>
      <c r="J44" s="476" t="s">
        <v>5080</v>
      </c>
      <c r="K44" s="476" t="s">
        <v>308</v>
      </c>
      <c r="L44" s="475" t="s">
        <v>58</v>
      </c>
      <c r="M44" s="476" t="s">
        <v>5082</v>
      </c>
      <c r="N44" s="477">
        <v>46225</v>
      </c>
      <c r="O44" s="478">
        <v>158202</v>
      </c>
      <c r="P44" s="478">
        <v>41015.760000000002</v>
      </c>
      <c r="Q44" s="476">
        <v>2</v>
      </c>
      <c r="R44" s="476" t="s">
        <v>5085</v>
      </c>
      <c r="S44" s="531">
        <v>0</v>
      </c>
      <c r="T44" s="524">
        <v>175945.59</v>
      </c>
      <c r="U44" s="39" t="s">
        <v>4413</v>
      </c>
      <c r="V44" s="532">
        <f t="shared" si="4"/>
        <v>175945.59</v>
      </c>
    </row>
    <row r="45" spans="1:22" ht="34.5">
      <c r="A45" s="519" t="str">
        <f t="shared" si="0"/>
        <v>Contrato031/2021</v>
      </c>
      <c r="B45" s="521" t="str">
        <f t="shared" si="1"/>
        <v>031/2021</v>
      </c>
      <c r="C45" s="1" t="str">
        <f t="shared" si="2"/>
        <v>2021</v>
      </c>
      <c r="D45" s="41" t="str">
        <f t="shared" si="3"/>
        <v>031</v>
      </c>
      <c r="E45" s="474" t="s">
        <v>5195</v>
      </c>
      <c r="F45" s="475" t="s">
        <v>5196</v>
      </c>
      <c r="G45" s="476" t="s">
        <v>314</v>
      </c>
      <c r="H45" s="475" t="s">
        <v>756</v>
      </c>
      <c r="I45" s="475" t="s">
        <v>144</v>
      </c>
      <c r="J45" s="476" t="s">
        <v>5080</v>
      </c>
      <c r="K45" s="476" t="s">
        <v>308</v>
      </c>
      <c r="L45" s="475" t="s">
        <v>58</v>
      </c>
      <c r="M45" s="476" t="s">
        <v>5082</v>
      </c>
      <c r="N45" s="477">
        <v>46225</v>
      </c>
      <c r="O45" s="478">
        <v>289150</v>
      </c>
      <c r="P45" s="478">
        <v>75745.08</v>
      </c>
      <c r="Q45" s="476">
        <v>1</v>
      </c>
      <c r="R45" s="476" t="s">
        <v>5085</v>
      </c>
      <c r="S45" s="531">
        <v>0</v>
      </c>
      <c r="T45" s="524">
        <v>264408.65000000002</v>
      </c>
      <c r="U45" s="39" t="s">
        <v>4413</v>
      </c>
      <c r="V45" s="532">
        <f t="shared" si="4"/>
        <v>264408.65000000002</v>
      </c>
    </row>
    <row r="46" spans="1:22" ht="23.25">
      <c r="A46" s="519" t="str">
        <f t="shared" si="0"/>
        <v>Contrato032/2021</v>
      </c>
      <c r="B46" s="521" t="str">
        <f t="shared" si="1"/>
        <v>032/2021</v>
      </c>
      <c r="C46" s="1" t="str">
        <f t="shared" si="2"/>
        <v>2021</v>
      </c>
      <c r="D46" s="41" t="str">
        <f t="shared" si="3"/>
        <v>032</v>
      </c>
      <c r="E46" s="474" t="s">
        <v>5197</v>
      </c>
      <c r="F46" s="475" t="s">
        <v>5198</v>
      </c>
      <c r="G46" s="476" t="s">
        <v>319</v>
      </c>
      <c r="H46" s="475" t="s">
        <v>756</v>
      </c>
      <c r="I46" s="475" t="s">
        <v>144</v>
      </c>
      <c r="J46" s="476" t="s">
        <v>5080</v>
      </c>
      <c r="K46" s="476" t="s">
        <v>308</v>
      </c>
      <c r="L46" s="475" t="s">
        <v>58</v>
      </c>
      <c r="M46" s="476" t="s">
        <v>5082</v>
      </c>
      <c r="N46" s="477">
        <v>46225</v>
      </c>
      <c r="O46" s="478">
        <v>137561</v>
      </c>
      <c r="P46" s="478">
        <v>33921</v>
      </c>
      <c r="Q46" s="476">
        <v>1</v>
      </c>
      <c r="R46" s="476" t="s">
        <v>5085</v>
      </c>
      <c r="S46" s="531">
        <v>0</v>
      </c>
      <c r="T46" s="524">
        <v>144305.81</v>
      </c>
      <c r="U46" s="39" t="s">
        <v>4413</v>
      </c>
      <c r="V46" s="532">
        <f t="shared" si="4"/>
        <v>144305.81</v>
      </c>
    </row>
    <row r="47" spans="1:22" ht="23.25">
      <c r="A47" s="519" t="str">
        <f t="shared" si="0"/>
        <v>Contrato033/2021</v>
      </c>
      <c r="B47" s="521" t="str">
        <f t="shared" si="1"/>
        <v>033/2021</v>
      </c>
      <c r="C47" s="1" t="str">
        <f t="shared" si="2"/>
        <v>2021</v>
      </c>
      <c r="D47" s="41" t="str">
        <f t="shared" si="3"/>
        <v>033</v>
      </c>
      <c r="E47" s="474" t="s">
        <v>5199</v>
      </c>
      <c r="F47" s="475" t="s">
        <v>324</v>
      </c>
      <c r="G47" s="476" t="s">
        <v>325</v>
      </c>
      <c r="H47" s="475" t="s">
        <v>756</v>
      </c>
      <c r="I47" s="475" t="s">
        <v>144</v>
      </c>
      <c r="J47" s="476" t="s">
        <v>5080</v>
      </c>
      <c r="K47" s="476" t="s">
        <v>308</v>
      </c>
      <c r="L47" s="475" t="s">
        <v>58</v>
      </c>
      <c r="M47" s="476" t="s">
        <v>5082</v>
      </c>
      <c r="N47" s="477">
        <v>46225</v>
      </c>
      <c r="O47" s="478">
        <v>241614</v>
      </c>
      <c r="P47" s="478">
        <v>76414.080000000002</v>
      </c>
      <c r="Q47" s="476">
        <v>2</v>
      </c>
      <c r="R47" s="476" t="s">
        <v>5085</v>
      </c>
      <c r="S47" s="531">
        <v>0</v>
      </c>
      <c r="T47" s="524">
        <v>278882.7</v>
      </c>
      <c r="U47" s="39" t="s">
        <v>4413</v>
      </c>
      <c r="V47" s="532">
        <f t="shared" si="4"/>
        <v>278882.7</v>
      </c>
    </row>
    <row r="48" spans="1:22" ht="34.5">
      <c r="A48" s="519" t="str">
        <f t="shared" si="0"/>
        <v>Contrato034/2021</v>
      </c>
      <c r="B48" s="521" t="str">
        <f t="shared" si="1"/>
        <v>034/2021</v>
      </c>
      <c r="C48" s="1" t="str">
        <f t="shared" si="2"/>
        <v>2021</v>
      </c>
      <c r="D48" s="41" t="str">
        <f t="shared" si="3"/>
        <v>034</v>
      </c>
      <c r="E48" s="474" t="s">
        <v>5200</v>
      </c>
      <c r="F48" s="475" t="s">
        <v>5201</v>
      </c>
      <c r="G48" s="476" t="s">
        <v>2085</v>
      </c>
      <c r="H48" s="475" t="s">
        <v>756</v>
      </c>
      <c r="I48" s="475" t="s">
        <v>144</v>
      </c>
      <c r="J48" s="476" t="s">
        <v>5080</v>
      </c>
      <c r="K48" s="476" t="s">
        <v>308</v>
      </c>
      <c r="L48" s="475" t="s">
        <v>58</v>
      </c>
      <c r="M48" s="476" t="s">
        <v>5082</v>
      </c>
      <c r="N48" s="477">
        <v>45860</v>
      </c>
      <c r="O48" s="478">
        <v>44050</v>
      </c>
      <c r="P48" s="478">
        <v>44050</v>
      </c>
      <c r="Q48" s="476">
        <v>0</v>
      </c>
      <c r="R48" s="476" t="s">
        <v>5085</v>
      </c>
      <c r="S48" s="531">
        <v>0</v>
      </c>
      <c r="T48" s="524">
        <v>36365.629999999997</v>
      </c>
      <c r="U48" s="39" t="s">
        <v>4413</v>
      </c>
      <c r="V48" s="532">
        <f t="shared" si="4"/>
        <v>36365.629999999997</v>
      </c>
    </row>
    <row r="49" spans="1:22" ht="34.5">
      <c r="A49" s="519" t="str">
        <f t="shared" si="0"/>
        <v>Contrato036/2021</v>
      </c>
      <c r="B49" s="521" t="str">
        <f t="shared" si="1"/>
        <v>036/2021</v>
      </c>
      <c r="C49" s="1" t="str">
        <f t="shared" si="2"/>
        <v>2021</v>
      </c>
      <c r="D49" s="41" t="str">
        <f t="shared" si="3"/>
        <v>036</v>
      </c>
      <c r="E49" s="474" t="s">
        <v>5202</v>
      </c>
      <c r="F49" s="475" t="s">
        <v>5203</v>
      </c>
      <c r="G49" s="476" t="s">
        <v>331</v>
      </c>
      <c r="H49" s="475" t="s">
        <v>5204</v>
      </c>
      <c r="I49" s="475" t="s">
        <v>144</v>
      </c>
      <c r="J49" s="476" t="s">
        <v>5080</v>
      </c>
      <c r="K49" s="476" t="s">
        <v>333</v>
      </c>
      <c r="L49" s="475" t="s">
        <v>5156</v>
      </c>
      <c r="M49" s="476" t="s">
        <v>5082</v>
      </c>
      <c r="N49" s="477">
        <v>46225</v>
      </c>
      <c r="O49" s="478">
        <v>2574990</v>
      </c>
      <c r="P49" s="478">
        <v>1931497.61</v>
      </c>
      <c r="Q49" s="476">
        <v>3</v>
      </c>
      <c r="R49" s="476" t="s">
        <v>5085</v>
      </c>
      <c r="S49" s="531">
        <v>0</v>
      </c>
      <c r="T49" s="524">
        <v>7978711.1200000001</v>
      </c>
      <c r="U49" s="39" t="s">
        <v>4413</v>
      </c>
      <c r="V49" s="532">
        <f t="shared" si="4"/>
        <v>7978711.1200000001</v>
      </c>
    </row>
    <row r="50" spans="1:22" ht="23.25">
      <c r="A50" s="519" t="str">
        <f t="shared" si="0"/>
        <v>Contrato039/2021</v>
      </c>
      <c r="B50" s="521" t="str">
        <f t="shared" si="1"/>
        <v>039/2021</v>
      </c>
      <c r="C50" s="1" t="str">
        <f t="shared" si="2"/>
        <v>2021</v>
      </c>
      <c r="D50" s="41" t="str">
        <f t="shared" si="3"/>
        <v>039</v>
      </c>
      <c r="E50" s="474" t="s">
        <v>5205</v>
      </c>
      <c r="F50" s="475" t="s">
        <v>5206</v>
      </c>
      <c r="G50" s="476" t="s">
        <v>375</v>
      </c>
      <c r="H50" s="475" t="s">
        <v>5207</v>
      </c>
      <c r="I50" s="475" t="s">
        <v>144</v>
      </c>
      <c r="J50" s="476" t="s">
        <v>5080</v>
      </c>
      <c r="K50" s="476" t="s">
        <v>377</v>
      </c>
      <c r="L50" s="475" t="s">
        <v>5156</v>
      </c>
      <c r="M50" s="476" t="s">
        <v>5082</v>
      </c>
      <c r="N50" s="477">
        <v>46245</v>
      </c>
      <c r="O50" s="478">
        <v>71899.199999999997</v>
      </c>
      <c r="P50" s="478">
        <v>93524.4</v>
      </c>
      <c r="Q50" s="476">
        <v>3</v>
      </c>
      <c r="R50" s="476" t="s">
        <v>5085</v>
      </c>
      <c r="S50" s="531">
        <v>0</v>
      </c>
      <c r="T50" s="524">
        <v>183398.39999999999</v>
      </c>
      <c r="U50" s="39" t="s">
        <v>4413</v>
      </c>
      <c r="V50" s="532">
        <f t="shared" si="4"/>
        <v>183398.39999999999</v>
      </c>
    </row>
    <row r="51" spans="1:22" ht="23.25">
      <c r="A51" s="519" t="str">
        <f t="shared" si="0"/>
        <v>Contrato050/2021</v>
      </c>
      <c r="B51" s="521" t="str">
        <f t="shared" si="1"/>
        <v>050/2021</v>
      </c>
      <c r="C51" s="1" t="str">
        <f t="shared" si="2"/>
        <v>2021</v>
      </c>
      <c r="D51" s="41" t="str">
        <f t="shared" si="3"/>
        <v>050</v>
      </c>
      <c r="E51" s="474" t="s">
        <v>5208</v>
      </c>
      <c r="F51" s="475" t="s">
        <v>324</v>
      </c>
      <c r="G51" s="476" t="s">
        <v>325</v>
      </c>
      <c r="H51" s="475" t="s">
        <v>756</v>
      </c>
      <c r="I51" s="475" t="s">
        <v>144</v>
      </c>
      <c r="J51" s="476" t="s">
        <v>5080</v>
      </c>
      <c r="K51" s="476" t="s">
        <v>757</v>
      </c>
      <c r="L51" s="475" t="s">
        <v>58</v>
      </c>
      <c r="M51" s="476" t="s">
        <v>5082</v>
      </c>
      <c r="N51" s="477">
        <v>46329</v>
      </c>
      <c r="O51" s="478">
        <v>666057.53</v>
      </c>
      <c r="P51" s="478">
        <v>53808.99</v>
      </c>
      <c r="Q51" s="476">
        <v>1</v>
      </c>
      <c r="R51" s="476" t="s">
        <v>5085</v>
      </c>
      <c r="S51" s="531">
        <v>0</v>
      </c>
      <c r="T51" s="524">
        <v>619466.52</v>
      </c>
      <c r="U51" s="39" t="s">
        <v>4413</v>
      </c>
      <c r="V51" s="532">
        <f t="shared" si="4"/>
        <v>619466.52</v>
      </c>
    </row>
    <row r="52" spans="1:22" ht="68.25">
      <c r="A52" s="519" t="str">
        <f t="shared" si="0"/>
        <v>Contrato075/2021</v>
      </c>
      <c r="B52" s="521" t="str">
        <f t="shared" si="1"/>
        <v>075/2021</v>
      </c>
      <c r="C52" s="1" t="str">
        <f t="shared" si="2"/>
        <v>2021</v>
      </c>
      <c r="D52" s="41" t="str">
        <f t="shared" si="3"/>
        <v>075</v>
      </c>
      <c r="E52" s="474" t="s">
        <v>5209</v>
      </c>
      <c r="F52" s="475" t="s">
        <v>5210</v>
      </c>
      <c r="G52" s="476" t="s">
        <v>855</v>
      </c>
      <c r="H52" s="475" t="s">
        <v>5211</v>
      </c>
      <c r="I52" s="475" t="s">
        <v>144</v>
      </c>
      <c r="J52" s="476" t="s">
        <v>5080</v>
      </c>
      <c r="K52" s="476" t="s">
        <v>857</v>
      </c>
      <c r="L52" s="475" t="s">
        <v>5156</v>
      </c>
      <c r="M52" s="476" t="s">
        <v>5082</v>
      </c>
      <c r="N52" s="477">
        <v>46356</v>
      </c>
      <c r="O52" s="478">
        <v>2385844.85</v>
      </c>
      <c r="P52" s="478">
        <v>2955555.02</v>
      </c>
      <c r="Q52" s="476">
        <v>1</v>
      </c>
      <c r="R52" s="476" t="s">
        <v>5085</v>
      </c>
      <c r="S52" s="531">
        <v>0</v>
      </c>
      <c r="T52" s="524">
        <v>3361285.17</v>
      </c>
      <c r="U52" s="39" t="s">
        <v>4413</v>
      </c>
      <c r="V52" s="532">
        <f t="shared" si="4"/>
        <v>3361285.17</v>
      </c>
    </row>
    <row r="53" spans="1:22" ht="45.75">
      <c r="A53" s="519" t="str">
        <f t="shared" si="0"/>
        <v>Contrato077/2021</v>
      </c>
      <c r="B53" s="521" t="str">
        <f t="shared" si="1"/>
        <v>077/2021</v>
      </c>
      <c r="C53" s="1" t="str">
        <f t="shared" si="2"/>
        <v>2021</v>
      </c>
      <c r="D53" s="41" t="str">
        <f t="shared" si="3"/>
        <v>077</v>
      </c>
      <c r="E53" s="474" t="s">
        <v>5212</v>
      </c>
      <c r="F53" s="475" t="s">
        <v>5213</v>
      </c>
      <c r="G53" s="476" t="s">
        <v>890</v>
      </c>
      <c r="H53" s="475" t="s">
        <v>5214</v>
      </c>
      <c r="I53" s="475" t="s">
        <v>144</v>
      </c>
      <c r="J53" s="476" t="s">
        <v>5080</v>
      </c>
      <c r="K53" s="476" t="s">
        <v>892</v>
      </c>
      <c r="L53" s="475" t="s">
        <v>5156</v>
      </c>
      <c r="M53" s="476" t="s">
        <v>5082</v>
      </c>
      <c r="N53" s="477">
        <v>46366</v>
      </c>
      <c r="O53" s="478">
        <v>2111782.38</v>
      </c>
      <c r="P53" s="478">
        <v>2616088.62</v>
      </c>
      <c r="Q53" s="476">
        <v>1</v>
      </c>
      <c r="R53" s="476" t="s">
        <v>5085</v>
      </c>
      <c r="S53" s="531">
        <v>0</v>
      </c>
      <c r="T53" s="524">
        <v>2616088.62</v>
      </c>
      <c r="U53" s="39" t="s">
        <v>4413</v>
      </c>
      <c r="V53" s="532">
        <f t="shared" si="4"/>
        <v>2616088.62</v>
      </c>
    </row>
    <row r="54" spans="1:22" ht="34.5">
      <c r="A54" s="519" t="str">
        <f t="shared" si="0"/>
        <v>Contrato082/2021</v>
      </c>
      <c r="B54" s="521" t="str">
        <f t="shared" si="1"/>
        <v>082/2021</v>
      </c>
      <c r="C54" s="1" t="str">
        <f t="shared" si="2"/>
        <v>2021</v>
      </c>
      <c r="D54" s="41" t="str">
        <f t="shared" si="3"/>
        <v>082</v>
      </c>
      <c r="E54" s="474" t="s">
        <v>5215</v>
      </c>
      <c r="F54" s="475" t="s">
        <v>5216</v>
      </c>
      <c r="G54" s="476" t="s">
        <v>1915</v>
      </c>
      <c r="H54" s="475" t="s">
        <v>5217</v>
      </c>
      <c r="I54" s="475" t="s">
        <v>5108</v>
      </c>
      <c r="J54" s="476" t="s">
        <v>5080</v>
      </c>
      <c r="K54" s="476" t="s">
        <v>885</v>
      </c>
      <c r="L54" s="475" t="s">
        <v>58</v>
      </c>
      <c r="M54" s="476" t="s">
        <v>5082</v>
      </c>
      <c r="N54" s="477">
        <v>46000</v>
      </c>
      <c r="O54" s="478">
        <v>345999.92</v>
      </c>
      <c r="P54" s="478">
        <v>395501.66</v>
      </c>
      <c r="Q54" s="476">
        <v>3</v>
      </c>
      <c r="R54" s="476" t="s">
        <v>5085</v>
      </c>
      <c r="S54" s="531">
        <v>0</v>
      </c>
      <c r="T54" s="524">
        <v>1483828.65</v>
      </c>
      <c r="U54" s="39" t="s">
        <v>4413</v>
      </c>
      <c r="V54" s="532">
        <f t="shared" si="4"/>
        <v>1483828.65</v>
      </c>
    </row>
    <row r="55" spans="1:22" ht="34.5">
      <c r="A55" s="519" t="str">
        <f t="shared" si="0"/>
        <v>Contrato084/2021</v>
      </c>
      <c r="B55" s="521" t="str">
        <f t="shared" si="1"/>
        <v>084/2021</v>
      </c>
      <c r="C55" s="1" t="str">
        <f t="shared" si="2"/>
        <v>2021</v>
      </c>
      <c r="D55" s="41" t="str">
        <f t="shared" si="3"/>
        <v>084</v>
      </c>
      <c r="E55" s="474" t="s">
        <v>5218</v>
      </c>
      <c r="F55" s="475" t="s">
        <v>5219</v>
      </c>
      <c r="G55" s="476" t="s">
        <v>883</v>
      </c>
      <c r="H55" s="475" t="s">
        <v>5217</v>
      </c>
      <c r="I55" s="475" t="s">
        <v>5108</v>
      </c>
      <c r="J55" s="476" t="s">
        <v>5080</v>
      </c>
      <c r="K55" s="476" t="s">
        <v>885</v>
      </c>
      <c r="L55" s="475" t="s">
        <v>58</v>
      </c>
      <c r="M55" s="476" t="s">
        <v>5082</v>
      </c>
      <c r="N55" s="477">
        <v>46365</v>
      </c>
      <c r="O55" s="478">
        <v>165000</v>
      </c>
      <c r="P55" s="478">
        <v>198217.89</v>
      </c>
      <c r="Q55" s="476">
        <v>4</v>
      </c>
      <c r="R55" s="476" t="s">
        <v>5085</v>
      </c>
      <c r="S55" s="531">
        <v>13514.85</v>
      </c>
      <c r="T55" s="524">
        <v>847588.83</v>
      </c>
      <c r="U55" s="39" t="s">
        <v>4413</v>
      </c>
      <c r="V55" s="532">
        <f t="shared" si="4"/>
        <v>861103.67999999993</v>
      </c>
    </row>
    <row r="56" spans="1:22" ht="45.75">
      <c r="A56" s="519" t="str">
        <f t="shared" si="0"/>
        <v>Contrato086/2021</v>
      </c>
      <c r="B56" s="521" t="str">
        <f t="shared" si="1"/>
        <v>086/2021</v>
      </c>
      <c r="C56" s="1" t="str">
        <f t="shared" si="2"/>
        <v>2021</v>
      </c>
      <c r="D56" s="41" t="str">
        <f t="shared" si="3"/>
        <v>086</v>
      </c>
      <c r="E56" s="474" t="s">
        <v>5220</v>
      </c>
      <c r="F56" s="475" t="s">
        <v>5221</v>
      </c>
      <c r="G56" s="476" t="s">
        <v>895</v>
      </c>
      <c r="H56" s="475" t="s">
        <v>5222</v>
      </c>
      <c r="I56" s="475" t="s">
        <v>144</v>
      </c>
      <c r="J56" s="476" t="s">
        <v>5080</v>
      </c>
      <c r="K56" s="476" t="s">
        <v>897</v>
      </c>
      <c r="L56" s="475" t="s">
        <v>5156</v>
      </c>
      <c r="M56" s="476" t="s">
        <v>5082</v>
      </c>
      <c r="N56" s="477">
        <v>46366</v>
      </c>
      <c r="O56" s="478">
        <v>627995.56000000006</v>
      </c>
      <c r="P56" s="478">
        <v>627995.56000000006</v>
      </c>
      <c r="Q56" s="476">
        <v>1</v>
      </c>
      <c r="R56" s="476" t="s">
        <v>5085</v>
      </c>
      <c r="S56" s="531">
        <v>0</v>
      </c>
      <c r="T56" s="524">
        <v>627995.54</v>
      </c>
      <c r="U56" s="39" t="s">
        <v>4413</v>
      </c>
      <c r="V56" s="532">
        <f t="shared" si="4"/>
        <v>627995.54</v>
      </c>
    </row>
    <row r="57" spans="1:22" ht="57">
      <c r="A57" s="519" t="str">
        <f t="shared" si="0"/>
        <v>Contrato090/2021</v>
      </c>
      <c r="B57" s="521" t="str">
        <f t="shared" si="1"/>
        <v>090/2021</v>
      </c>
      <c r="C57" s="1" t="str">
        <f t="shared" si="2"/>
        <v>2021</v>
      </c>
      <c r="D57" s="41" t="str">
        <f t="shared" si="3"/>
        <v>090</v>
      </c>
      <c r="E57" s="474" t="s">
        <v>5223</v>
      </c>
      <c r="F57" s="475" t="s">
        <v>5224</v>
      </c>
      <c r="G57" s="476" t="s">
        <v>1101</v>
      </c>
      <c r="H57" s="475" t="s">
        <v>5225</v>
      </c>
      <c r="I57" s="475" t="s">
        <v>144</v>
      </c>
      <c r="J57" s="476" t="s">
        <v>5080</v>
      </c>
      <c r="K57" s="476" t="s">
        <v>1103</v>
      </c>
      <c r="L57" s="475" t="s">
        <v>58</v>
      </c>
      <c r="M57" s="476" t="s">
        <v>5082</v>
      </c>
      <c r="N57" s="477">
        <v>46082</v>
      </c>
      <c r="O57" s="478">
        <v>3626055</v>
      </c>
      <c r="P57" s="478">
        <v>4897479.1100000003</v>
      </c>
      <c r="Q57" s="476">
        <v>1</v>
      </c>
      <c r="R57" s="476" t="s">
        <v>5085</v>
      </c>
      <c r="S57" s="531">
        <v>0</v>
      </c>
      <c r="T57" s="524">
        <v>9556865.8100000005</v>
      </c>
      <c r="U57" s="39" t="s">
        <v>4413</v>
      </c>
      <c r="V57" s="532">
        <f t="shared" si="4"/>
        <v>9556865.8100000005</v>
      </c>
    </row>
    <row r="58" spans="1:22" ht="57">
      <c r="A58" s="519" t="str">
        <f t="shared" si="0"/>
        <v>Contrato002/2022</v>
      </c>
      <c r="B58" s="521" t="str">
        <f t="shared" si="1"/>
        <v>002/2022</v>
      </c>
      <c r="C58" s="1" t="str">
        <f t="shared" si="2"/>
        <v>2022</v>
      </c>
      <c r="D58" s="41" t="str">
        <f t="shared" si="3"/>
        <v>002</v>
      </c>
      <c r="E58" s="474" t="s">
        <v>5226</v>
      </c>
      <c r="F58" s="475" t="s">
        <v>5112</v>
      </c>
      <c r="G58" s="476" t="s">
        <v>957</v>
      </c>
      <c r="H58" s="475" t="s">
        <v>5227</v>
      </c>
      <c r="I58" s="475" t="s">
        <v>144</v>
      </c>
      <c r="J58" s="476" t="s">
        <v>5080</v>
      </c>
      <c r="K58" s="476" t="s">
        <v>377</v>
      </c>
      <c r="L58" s="475" t="s">
        <v>5156</v>
      </c>
      <c r="M58" s="476" t="s">
        <v>5082</v>
      </c>
      <c r="N58" s="477">
        <v>46399</v>
      </c>
      <c r="O58" s="478">
        <v>107822.39999999999</v>
      </c>
      <c r="P58" s="478">
        <v>132467.51999999999</v>
      </c>
      <c r="Q58" s="476">
        <v>4</v>
      </c>
      <c r="R58" s="476" t="s">
        <v>5085</v>
      </c>
      <c r="S58" s="531">
        <v>0</v>
      </c>
      <c r="T58" s="524">
        <v>424367.93</v>
      </c>
      <c r="U58" s="39" t="s">
        <v>4413</v>
      </c>
      <c r="V58" s="532">
        <f t="shared" si="4"/>
        <v>424367.93</v>
      </c>
    </row>
    <row r="59" spans="1:22" ht="68.25">
      <c r="A59" s="519" t="str">
        <f t="shared" si="0"/>
        <v>Contrato003/2022</v>
      </c>
      <c r="B59" s="521" t="str">
        <f t="shared" si="1"/>
        <v>003/2022</v>
      </c>
      <c r="C59" s="1" t="str">
        <f t="shared" si="2"/>
        <v>2022</v>
      </c>
      <c r="D59" s="41" t="str">
        <f t="shared" si="3"/>
        <v>003</v>
      </c>
      <c r="E59" s="474" t="s">
        <v>5228</v>
      </c>
      <c r="F59" s="475" t="s">
        <v>836</v>
      </c>
      <c r="G59" s="476" t="s">
        <v>1991</v>
      </c>
      <c r="H59" s="475" t="s">
        <v>5229</v>
      </c>
      <c r="I59" s="475" t="s">
        <v>144</v>
      </c>
      <c r="J59" s="476" t="s">
        <v>5080</v>
      </c>
      <c r="K59" s="476" t="s">
        <v>377</v>
      </c>
      <c r="L59" s="475" t="s">
        <v>5156</v>
      </c>
      <c r="M59" s="476" t="s">
        <v>5082</v>
      </c>
      <c r="N59" s="477">
        <v>45943</v>
      </c>
      <c r="O59" s="478">
        <v>4444928.2300000004</v>
      </c>
      <c r="P59" s="478">
        <v>4444928.2300000004</v>
      </c>
      <c r="Q59" s="476">
        <v>2</v>
      </c>
      <c r="R59" s="476" t="s">
        <v>5085</v>
      </c>
      <c r="S59" s="531">
        <v>0</v>
      </c>
      <c r="T59" s="524">
        <v>4444928.2300000004</v>
      </c>
      <c r="U59" s="39" t="s">
        <v>4413</v>
      </c>
      <c r="V59" s="532">
        <f t="shared" si="4"/>
        <v>4444928.2300000004</v>
      </c>
    </row>
    <row r="60" spans="1:22" ht="34.5">
      <c r="A60" s="519" t="str">
        <f t="shared" si="0"/>
        <v>Contrato006/2022</v>
      </c>
      <c r="B60" s="521" t="str">
        <f t="shared" si="1"/>
        <v>006/2022</v>
      </c>
      <c r="C60" s="1" t="str">
        <f t="shared" si="2"/>
        <v>2022</v>
      </c>
      <c r="D60" s="41" t="str">
        <f t="shared" si="3"/>
        <v>006</v>
      </c>
      <c r="E60" s="474" t="s">
        <v>5230</v>
      </c>
      <c r="F60" s="475" t="s">
        <v>5231</v>
      </c>
      <c r="G60" s="476" t="s">
        <v>2043</v>
      </c>
      <c r="H60" s="475" t="s">
        <v>2044</v>
      </c>
      <c r="I60" s="475" t="s">
        <v>5108</v>
      </c>
      <c r="J60" s="476" t="s">
        <v>5080</v>
      </c>
      <c r="K60" s="476" t="s">
        <v>2045</v>
      </c>
      <c r="L60" s="475" t="s">
        <v>58</v>
      </c>
      <c r="M60" s="476" t="s">
        <v>5082</v>
      </c>
      <c r="N60" s="477">
        <v>46047</v>
      </c>
      <c r="O60" s="478">
        <v>84078</v>
      </c>
      <c r="P60" s="478">
        <v>17500.68</v>
      </c>
      <c r="Q60" s="476">
        <v>3</v>
      </c>
      <c r="R60" s="476" t="s">
        <v>5085</v>
      </c>
      <c r="S60" s="531">
        <v>0</v>
      </c>
      <c r="T60" s="524">
        <v>57524.15</v>
      </c>
      <c r="U60" s="39" t="s">
        <v>4413</v>
      </c>
      <c r="V60" s="532">
        <f t="shared" si="4"/>
        <v>57524.15</v>
      </c>
    </row>
    <row r="61" spans="1:22" ht="45.75">
      <c r="A61" s="519" t="str">
        <f t="shared" si="0"/>
        <v>Contrato011/2022</v>
      </c>
      <c r="B61" s="521" t="str">
        <f t="shared" si="1"/>
        <v>011/2022</v>
      </c>
      <c r="C61" s="1" t="str">
        <f t="shared" si="2"/>
        <v>2022</v>
      </c>
      <c r="D61" s="41" t="str">
        <f t="shared" si="3"/>
        <v>011</v>
      </c>
      <c r="E61" s="474" t="s">
        <v>5232</v>
      </c>
      <c r="F61" s="475" t="s">
        <v>585</v>
      </c>
      <c r="G61" s="476" t="s">
        <v>586</v>
      </c>
      <c r="H61" s="475" t="s">
        <v>5233</v>
      </c>
      <c r="I61" s="475" t="s">
        <v>131</v>
      </c>
      <c r="J61" s="476" t="s">
        <v>5080</v>
      </c>
      <c r="K61" s="476" t="s">
        <v>1084</v>
      </c>
      <c r="L61" s="475" t="s">
        <v>58</v>
      </c>
      <c r="M61" s="476" t="s">
        <v>5082</v>
      </c>
      <c r="N61" s="477">
        <v>46074</v>
      </c>
      <c r="O61" s="478">
        <v>67636.960000000006</v>
      </c>
      <c r="P61" s="478">
        <v>76960.639999999999</v>
      </c>
      <c r="Q61" s="476">
        <v>3</v>
      </c>
      <c r="R61" s="476" t="s">
        <v>5085</v>
      </c>
      <c r="S61" s="531">
        <v>0</v>
      </c>
      <c r="T61" s="524">
        <v>0</v>
      </c>
      <c r="U61" s="39" t="s">
        <v>4413</v>
      </c>
      <c r="V61" s="532">
        <f t="shared" si="4"/>
        <v>0</v>
      </c>
    </row>
    <row r="62" spans="1:22" ht="45.75">
      <c r="A62" s="519" t="str">
        <f t="shared" si="0"/>
        <v>Contrato014/2022</v>
      </c>
      <c r="B62" s="521" t="str">
        <f t="shared" si="1"/>
        <v>014/2022</v>
      </c>
      <c r="C62" s="1" t="str">
        <f t="shared" si="2"/>
        <v>2022</v>
      </c>
      <c r="D62" s="41" t="str">
        <f t="shared" si="3"/>
        <v>014</v>
      </c>
      <c r="E62" s="474" t="s">
        <v>5234</v>
      </c>
      <c r="F62" s="475" t="s">
        <v>5235</v>
      </c>
      <c r="G62" s="475" t="s">
        <v>5236</v>
      </c>
      <c r="H62" s="475" t="s">
        <v>5237</v>
      </c>
      <c r="I62" s="475" t="s">
        <v>5108</v>
      </c>
      <c r="J62" s="476" t="s">
        <v>5080</v>
      </c>
      <c r="K62" s="476" t="s">
        <v>2290</v>
      </c>
      <c r="L62" s="475" t="s">
        <v>145</v>
      </c>
      <c r="M62" s="476" t="s">
        <v>5082</v>
      </c>
      <c r="N62" s="477">
        <v>45717</v>
      </c>
      <c r="O62" s="478">
        <v>488400</v>
      </c>
      <c r="P62" s="478">
        <v>488400</v>
      </c>
      <c r="Q62" s="476">
        <v>1</v>
      </c>
      <c r="R62" s="476" t="s">
        <v>5085</v>
      </c>
      <c r="S62" s="531">
        <v>0</v>
      </c>
      <c r="T62" s="524">
        <v>488400</v>
      </c>
      <c r="U62" s="39" t="s">
        <v>4413</v>
      </c>
      <c r="V62" s="532">
        <f t="shared" si="4"/>
        <v>488400</v>
      </c>
    </row>
    <row r="63" spans="1:22" ht="57">
      <c r="A63" s="519" t="str">
        <f t="shared" si="0"/>
        <v>Contrato017/2022</v>
      </c>
      <c r="B63" s="521" t="str">
        <f t="shared" si="1"/>
        <v>017/2022</v>
      </c>
      <c r="C63" s="1" t="str">
        <f t="shared" si="2"/>
        <v>2022</v>
      </c>
      <c r="D63" s="41" t="str">
        <f t="shared" si="3"/>
        <v>017</v>
      </c>
      <c r="E63" s="474" t="s">
        <v>5238</v>
      </c>
      <c r="F63" s="475" t="s">
        <v>5239</v>
      </c>
      <c r="G63" s="476" t="s">
        <v>1145</v>
      </c>
      <c r="H63" s="475" t="s">
        <v>5240</v>
      </c>
      <c r="I63" s="475" t="s">
        <v>5108</v>
      </c>
      <c r="J63" s="476" t="s">
        <v>5080</v>
      </c>
      <c r="K63" s="476" t="s">
        <v>1147</v>
      </c>
      <c r="L63" s="475" t="s">
        <v>58</v>
      </c>
      <c r="M63" s="476" t="s">
        <v>5082</v>
      </c>
      <c r="N63" s="477">
        <v>46090</v>
      </c>
      <c r="O63" s="478">
        <v>473600</v>
      </c>
      <c r="P63" s="478">
        <v>536111.75</v>
      </c>
      <c r="Q63" s="476">
        <v>3</v>
      </c>
      <c r="R63" s="476" t="s">
        <v>5085</v>
      </c>
      <c r="S63" s="531">
        <v>0</v>
      </c>
      <c r="T63" s="524">
        <v>330916.62</v>
      </c>
      <c r="U63" s="39" t="s">
        <v>4413</v>
      </c>
      <c r="V63" s="532">
        <f t="shared" si="4"/>
        <v>330916.62</v>
      </c>
    </row>
    <row r="64" spans="1:22" ht="57">
      <c r="A64" s="519" t="str">
        <f t="shared" si="0"/>
        <v>Contrato018/2022</v>
      </c>
      <c r="B64" s="521" t="str">
        <f t="shared" si="1"/>
        <v>018/2022</v>
      </c>
      <c r="C64" s="1" t="str">
        <f t="shared" si="2"/>
        <v>2022</v>
      </c>
      <c r="D64" s="41" t="str">
        <f t="shared" si="3"/>
        <v>018</v>
      </c>
      <c r="E64" s="474" t="s">
        <v>5241</v>
      </c>
      <c r="F64" s="475" t="s">
        <v>585</v>
      </c>
      <c r="G64" s="476" t="s">
        <v>586</v>
      </c>
      <c r="H64" s="475" t="s">
        <v>5242</v>
      </c>
      <c r="I64" s="475" t="s">
        <v>5108</v>
      </c>
      <c r="J64" s="476" t="s">
        <v>5080</v>
      </c>
      <c r="K64" s="476" t="s">
        <v>1226</v>
      </c>
      <c r="L64" s="475" t="s">
        <v>58</v>
      </c>
      <c r="M64" s="476" t="s">
        <v>5082</v>
      </c>
      <c r="N64" s="477">
        <v>46113</v>
      </c>
      <c r="O64" s="478">
        <v>349935</v>
      </c>
      <c r="P64" s="478">
        <v>473086.6</v>
      </c>
      <c r="Q64" s="476">
        <v>3</v>
      </c>
      <c r="R64" s="476" t="s">
        <v>5085</v>
      </c>
      <c r="S64" s="531">
        <v>11811.74</v>
      </c>
      <c r="T64" s="524">
        <v>1330908.3799999999</v>
      </c>
      <c r="U64" s="39" t="s">
        <v>4413</v>
      </c>
      <c r="V64" s="532">
        <f t="shared" si="4"/>
        <v>1342720.1199999999</v>
      </c>
    </row>
    <row r="65" spans="1:22" ht="34.5">
      <c r="A65" s="519" t="str">
        <f t="shared" si="0"/>
        <v>Contrato020/2022</v>
      </c>
      <c r="B65" s="521" t="str">
        <f t="shared" si="1"/>
        <v>020/2022</v>
      </c>
      <c r="C65" s="1" t="str">
        <f t="shared" si="2"/>
        <v>2022</v>
      </c>
      <c r="D65" s="41" t="str">
        <f t="shared" si="3"/>
        <v>020</v>
      </c>
      <c r="E65" s="474" t="s">
        <v>5243</v>
      </c>
      <c r="F65" s="475" t="s">
        <v>5244</v>
      </c>
      <c r="G65" s="476" t="s">
        <v>438</v>
      </c>
      <c r="H65" s="475" t="s">
        <v>5245</v>
      </c>
      <c r="I65" s="475" t="s">
        <v>5108</v>
      </c>
      <c r="J65" s="476" t="s">
        <v>5080</v>
      </c>
      <c r="K65" s="476" t="s">
        <v>1254</v>
      </c>
      <c r="L65" s="475" t="s">
        <v>145</v>
      </c>
      <c r="M65" s="476" t="s">
        <v>5082</v>
      </c>
      <c r="N65" s="477">
        <v>46484</v>
      </c>
      <c r="O65" s="478">
        <v>420000</v>
      </c>
      <c r="P65" s="478">
        <v>955911.18</v>
      </c>
      <c r="Q65" s="476">
        <v>1</v>
      </c>
      <c r="R65" s="476" t="s">
        <v>5085</v>
      </c>
      <c r="S65" s="531">
        <v>0</v>
      </c>
      <c r="T65" s="524">
        <v>6221797.5300000003</v>
      </c>
      <c r="U65" s="39" t="s">
        <v>4413</v>
      </c>
      <c r="V65" s="532">
        <f t="shared" si="4"/>
        <v>6221797.5300000003</v>
      </c>
    </row>
    <row r="66" spans="1:22" ht="34.5">
      <c r="A66" s="519" t="str">
        <f t="shared" si="0"/>
        <v>Contrato027/2022</v>
      </c>
      <c r="B66" s="521" t="str">
        <f t="shared" si="1"/>
        <v>027/2022</v>
      </c>
      <c r="C66" s="1" t="str">
        <f t="shared" si="2"/>
        <v>2022</v>
      </c>
      <c r="D66" s="41" t="str">
        <f t="shared" si="3"/>
        <v>027</v>
      </c>
      <c r="E66" s="474" t="s">
        <v>5246</v>
      </c>
      <c r="F66" s="475" t="s">
        <v>5247</v>
      </c>
      <c r="G66" s="476" t="s">
        <v>1721</v>
      </c>
      <c r="H66" s="475" t="s">
        <v>5248</v>
      </c>
      <c r="I66" s="475" t="s">
        <v>5108</v>
      </c>
      <c r="J66" s="476" t="s">
        <v>5080</v>
      </c>
      <c r="K66" s="476" t="s">
        <v>826</v>
      </c>
      <c r="L66" s="475" t="s">
        <v>58</v>
      </c>
      <c r="M66" s="476" t="s">
        <v>5082</v>
      </c>
      <c r="N66" s="477">
        <v>46161</v>
      </c>
      <c r="O66" s="478">
        <v>6498999.5999999996</v>
      </c>
      <c r="P66" s="478">
        <v>9099049.25</v>
      </c>
      <c r="Q66" s="476">
        <v>2</v>
      </c>
      <c r="R66" s="476" t="s">
        <v>5085</v>
      </c>
      <c r="S66" s="531">
        <v>0</v>
      </c>
      <c r="T66" s="524">
        <v>11633774.619999999</v>
      </c>
      <c r="U66" s="39" t="s">
        <v>4413</v>
      </c>
      <c r="V66" s="532">
        <f t="shared" si="4"/>
        <v>11633774.619999999</v>
      </c>
    </row>
    <row r="67" spans="1:22" ht="34.5">
      <c r="A67" s="519" t="str">
        <f t="shared" si="0"/>
        <v>Contrato029/2022</v>
      </c>
      <c r="B67" s="521" t="str">
        <f t="shared" si="1"/>
        <v>029/2022</v>
      </c>
      <c r="C67" s="1" t="str">
        <f t="shared" si="2"/>
        <v>2022</v>
      </c>
      <c r="D67" s="41" t="str">
        <f t="shared" si="3"/>
        <v>029</v>
      </c>
      <c r="E67" s="474" t="s">
        <v>5249</v>
      </c>
      <c r="F67" s="475" t="s">
        <v>4587</v>
      </c>
      <c r="G67" s="476" t="s">
        <v>1324</v>
      </c>
      <c r="H67" s="475" t="s">
        <v>5248</v>
      </c>
      <c r="I67" s="475" t="s">
        <v>5108</v>
      </c>
      <c r="J67" s="476" t="s">
        <v>5080</v>
      </c>
      <c r="K67" s="476" t="s">
        <v>826</v>
      </c>
      <c r="L67" s="475" t="s">
        <v>58</v>
      </c>
      <c r="M67" s="476" t="s">
        <v>5082</v>
      </c>
      <c r="N67" s="477">
        <v>46172</v>
      </c>
      <c r="O67" s="478">
        <v>2439831.04</v>
      </c>
      <c r="P67" s="478">
        <v>1255812.94</v>
      </c>
      <c r="Q67" s="476">
        <v>3</v>
      </c>
      <c r="R67" s="476" t="s">
        <v>5085</v>
      </c>
      <c r="S67" s="531">
        <v>0</v>
      </c>
      <c r="T67" s="524">
        <v>3389581.74</v>
      </c>
      <c r="U67" s="39" t="s">
        <v>4413</v>
      </c>
      <c r="V67" s="532">
        <f t="shared" si="4"/>
        <v>3389581.74</v>
      </c>
    </row>
    <row r="68" spans="1:22" ht="34.5">
      <c r="A68" s="519" t="str">
        <f t="shared" ref="A68:A131" si="5">_xlfn.CONCAT("Contrato",B68)</f>
        <v>Contrato030/2022</v>
      </c>
      <c r="B68" s="521" t="str">
        <f t="shared" ref="B68:B131" si="6">_xlfn.CONCAT(TEXT(D68,"000"),"/",C68)</f>
        <v>030/2022</v>
      </c>
      <c r="C68" s="1" t="str">
        <f t="shared" ref="C68:C131" si="7">LEFT(E68,4)</f>
        <v>2022</v>
      </c>
      <c r="D68" s="41" t="str">
        <f t="shared" ref="D68:D131" si="8">TEXT(RIGHT(E68,LEN(E68)-5),"000")</f>
        <v>030</v>
      </c>
      <c r="E68" s="474" t="s">
        <v>5250</v>
      </c>
      <c r="F68" s="475" t="s">
        <v>4433</v>
      </c>
      <c r="G68" s="476" t="s">
        <v>824</v>
      </c>
      <c r="H68" s="475" t="s">
        <v>5248</v>
      </c>
      <c r="I68" s="475" t="s">
        <v>5108</v>
      </c>
      <c r="J68" s="476" t="s">
        <v>5080</v>
      </c>
      <c r="K68" s="476" t="s">
        <v>826</v>
      </c>
      <c r="L68" s="475" t="s">
        <v>58</v>
      </c>
      <c r="M68" s="476" t="s">
        <v>5082</v>
      </c>
      <c r="N68" s="477">
        <v>46159</v>
      </c>
      <c r="O68" s="478">
        <v>4041446.54</v>
      </c>
      <c r="P68" s="478">
        <v>5696014.0899999999</v>
      </c>
      <c r="Q68" s="476">
        <v>3</v>
      </c>
      <c r="R68" s="476" t="s">
        <v>5085</v>
      </c>
      <c r="S68" s="531">
        <v>0</v>
      </c>
      <c r="T68" s="524">
        <v>8951065.3599999994</v>
      </c>
      <c r="U68" s="39" t="s">
        <v>4413</v>
      </c>
      <c r="V68" s="532">
        <f t="shared" ref="V68:V131" si="9">T68+S68</f>
        <v>8951065.3599999994</v>
      </c>
    </row>
    <row r="69" spans="1:22" ht="180">
      <c r="A69" s="519" t="str">
        <f t="shared" si="5"/>
        <v>Contrato033/2022</v>
      </c>
      <c r="B69" s="521" t="str">
        <f t="shared" si="6"/>
        <v>033/2022</v>
      </c>
      <c r="C69" s="1" t="str">
        <f t="shared" si="7"/>
        <v>2022</v>
      </c>
      <c r="D69" s="41" t="str">
        <f t="shared" si="8"/>
        <v>033</v>
      </c>
      <c r="E69" s="474" t="s">
        <v>5251</v>
      </c>
      <c r="F69" s="475" t="s">
        <v>5252</v>
      </c>
      <c r="G69" s="476" t="s">
        <v>1775</v>
      </c>
      <c r="H69" s="475" t="s">
        <v>5253</v>
      </c>
      <c r="I69" s="475" t="s">
        <v>5108</v>
      </c>
      <c r="J69" s="476" t="s">
        <v>5080</v>
      </c>
      <c r="K69" s="476" t="s">
        <v>1777</v>
      </c>
      <c r="L69" s="475" t="s">
        <v>58</v>
      </c>
      <c r="M69" s="476" t="s">
        <v>5082</v>
      </c>
      <c r="N69" s="477">
        <v>46151</v>
      </c>
      <c r="O69" s="478">
        <v>85000</v>
      </c>
      <c r="P69" s="478">
        <v>119945.98</v>
      </c>
      <c r="Q69" s="476">
        <v>1</v>
      </c>
      <c r="R69" s="476" t="s">
        <v>5085</v>
      </c>
      <c r="S69" s="531">
        <v>0</v>
      </c>
      <c r="T69" s="524">
        <v>222697.08</v>
      </c>
      <c r="U69" s="39" t="s">
        <v>5254</v>
      </c>
      <c r="V69" s="532">
        <f t="shared" si="9"/>
        <v>222697.08</v>
      </c>
    </row>
    <row r="70" spans="1:22" ht="23.25">
      <c r="A70" s="519" t="str">
        <f t="shared" si="5"/>
        <v>Contrato034/2022</v>
      </c>
      <c r="B70" s="521" t="str">
        <f t="shared" si="6"/>
        <v>034/2022</v>
      </c>
      <c r="C70" s="1" t="str">
        <f t="shared" si="7"/>
        <v>2022</v>
      </c>
      <c r="D70" s="41" t="str">
        <f t="shared" si="8"/>
        <v>034</v>
      </c>
      <c r="E70" s="474" t="s">
        <v>5255</v>
      </c>
      <c r="F70" s="475" t="s">
        <v>1313</v>
      </c>
      <c r="G70" s="476" t="s">
        <v>1152</v>
      </c>
      <c r="H70" s="475" t="s">
        <v>5256</v>
      </c>
      <c r="I70" s="475" t="s">
        <v>5108</v>
      </c>
      <c r="J70" s="476" t="s">
        <v>5080</v>
      </c>
      <c r="K70" s="476" t="s">
        <v>1315</v>
      </c>
      <c r="L70" s="475" t="s">
        <v>145</v>
      </c>
      <c r="M70" s="476" t="s">
        <v>5082</v>
      </c>
      <c r="N70" s="477">
        <v>46161</v>
      </c>
      <c r="O70" s="478">
        <v>37400</v>
      </c>
      <c r="P70" s="478">
        <v>43227.58</v>
      </c>
      <c r="Q70" s="476">
        <v>4</v>
      </c>
      <c r="R70" s="476" t="s">
        <v>5085</v>
      </c>
      <c r="S70" s="531">
        <v>0</v>
      </c>
      <c r="T70" s="524">
        <v>161529.57999999999</v>
      </c>
      <c r="U70" s="39" t="s">
        <v>4413</v>
      </c>
      <c r="V70" s="532">
        <f t="shared" si="9"/>
        <v>161529.57999999999</v>
      </c>
    </row>
    <row r="71" spans="1:22" ht="34.5">
      <c r="A71" s="519" t="str">
        <f t="shared" si="5"/>
        <v>Contrato035/2022</v>
      </c>
      <c r="B71" s="521" t="str">
        <f t="shared" si="6"/>
        <v>035/2022</v>
      </c>
      <c r="C71" s="1" t="str">
        <f t="shared" si="7"/>
        <v>2022</v>
      </c>
      <c r="D71" s="41" t="str">
        <f t="shared" si="8"/>
        <v>035</v>
      </c>
      <c r="E71" s="474" t="s">
        <v>5257</v>
      </c>
      <c r="F71" s="475" t="s">
        <v>949</v>
      </c>
      <c r="G71" s="476" t="s">
        <v>950</v>
      </c>
      <c r="H71" s="475" t="s">
        <v>5258</v>
      </c>
      <c r="I71" s="475" t="s">
        <v>5108</v>
      </c>
      <c r="J71" s="476" t="s">
        <v>5080</v>
      </c>
      <c r="K71" s="476" t="s">
        <v>952</v>
      </c>
      <c r="L71" s="475" t="s">
        <v>132</v>
      </c>
      <c r="M71" s="476" t="s">
        <v>5082</v>
      </c>
      <c r="N71" s="477">
        <v>46398</v>
      </c>
      <c r="O71" s="478">
        <v>208800</v>
      </c>
      <c r="P71" s="478">
        <v>44396.77</v>
      </c>
      <c r="Q71" s="476">
        <v>3</v>
      </c>
      <c r="R71" s="476" t="s">
        <v>5085</v>
      </c>
      <c r="S71" s="531">
        <v>0</v>
      </c>
      <c r="T71" s="524">
        <v>255166.48</v>
      </c>
      <c r="U71" s="39" t="s">
        <v>4413</v>
      </c>
      <c r="V71" s="532">
        <f t="shared" si="9"/>
        <v>255166.48</v>
      </c>
    </row>
    <row r="72" spans="1:22" ht="45.75">
      <c r="A72" s="519" t="str">
        <f t="shared" si="5"/>
        <v>Contrato036/2022</v>
      </c>
      <c r="B72" s="521" t="str">
        <f t="shared" si="6"/>
        <v>036/2022</v>
      </c>
      <c r="C72" s="1" t="str">
        <f t="shared" si="7"/>
        <v>2022</v>
      </c>
      <c r="D72" s="41" t="str">
        <f t="shared" si="8"/>
        <v>036</v>
      </c>
      <c r="E72" s="474" t="s">
        <v>5259</v>
      </c>
      <c r="F72" s="475" t="s">
        <v>5260</v>
      </c>
      <c r="G72" s="476" t="s">
        <v>95</v>
      </c>
      <c r="H72" s="475" t="s">
        <v>5261</v>
      </c>
      <c r="I72" s="475" t="s">
        <v>5108</v>
      </c>
      <c r="J72" s="476" t="s">
        <v>5080</v>
      </c>
      <c r="K72" s="476" t="s">
        <v>97</v>
      </c>
      <c r="L72" s="475" t="s">
        <v>58</v>
      </c>
      <c r="M72" s="476" t="s">
        <v>5082</v>
      </c>
      <c r="N72" s="477">
        <v>46174</v>
      </c>
      <c r="O72" s="478">
        <v>3729998.4</v>
      </c>
      <c r="P72" s="478">
        <v>3729998.4</v>
      </c>
      <c r="Q72" s="476">
        <v>0</v>
      </c>
      <c r="R72" s="476" t="s">
        <v>5085</v>
      </c>
      <c r="S72" s="531">
        <v>0</v>
      </c>
      <c r="T72" s="524">
        <v>1858943.92</v>
      </c>
      <c r="U72" s="39" t="s">
        <v>4413</v>
      </c>
      <c r="V72" s="532">
        <f t="shared" si="9"/>
        <v>1858943.92</v>
      </c>
    </row>
    <row r="73" spans="1:22" ht="23.25">
      <c r="A73" s="519" t="str">
        <f t="shared" si="5"/>
        <v>Contrato038/2022</v>
      </c>
      <c r="B73" s="521" t="str">
        <f t="shared" si="6"/>
        <v>038/2022</v>
      </c>
      <c r="C73" s="1" t="str">
        <f t="shared" si="7"/>
        <v>2022</v>
      </c>
      <c r="D73" s="41" t="str">
        <f t="shared" si="8"/>
        <v>038</v>
      </c>
      <c r="E73" s="474" t="s">
        <v>5262</v>
      </c>
      <c r="F73" s="475" t="s">
        <v>324</v>
      </c>
      <c r="G73" s="476" t="s">
        <v>325</v>
      </c>
      <c r="H73" s="475" t="s">
        <v>756</v>
      </c>
      <c r="I73" s="475" t="s">
        <v>144</v>
      </c>
      <c r="J73" s="476" t="s">
        <v>5080</v>
      </c>
      <c r="K73" s="476" t="s">
        <v>757</v>
      </c>
      <c r="L73" s="475" t="s">
        <v>58</v>
      </c>
      <c r="M73" s="476" t="s">
        <v>5082</v>
      </c>
      <c r="N73" s="477">
        <v>46161</v>
      </c>
      <c r="O73" s="478">
        <v>50439.360000000001</v>
      </c>
      <c r="P73" s="478">
        <v>50439.360000000001</v>
      </c>
      <c r="Q73" s="476">
        <v>0</v>
      </c>
      <c r="R73" s="476" t="s">
        <v>5085</v>
      </c>
      <c r="S73" s="531">
        <v>0</v>
      </c>
      <c r="T73" s="524">
        <v>87794.94</v>
      </c>
      <c r="U73" s="39" t="s">
        <v>4413</v>
      </c>
      <c r="V73" s="532">
        <f t="shared" si="9"/>
        <v>87794.94</v>
      </c>
    </row>
    <row r="74" spans="1:22" ht="23.25">
      <c r="A74" s="519" t="str">
        <f t="shared" si="5"/>
        <v>Contrato039/2022</v>
      </c>
      <c r="B74" s="521" t="str">
        <f t="shared" si="6"/>
        <v>039/2022</v>
      </c>
      <c r="C74" s="1" t="str">
        <f t="shared" si="7"/>
        <v>2022</v>
      </c>
      <c r="D74" s="41" t="str">
        <f t="shared" si="8"/>
        <v>039</v>
      </c>
      <c r="E74" s="474" t="s">
        <v>5263</v>
      </c>
      <c r="F74" s="475" t="s">
        <v>5264</v>
      </c>
      <c r="G74" s="476" t="s">
        <v>1388</v>
      </c>
      <c r="H74" s="475" t="s">
        <v>5265</v>
      </c>
      <c r="I74" s="475" t="s">
        <v>144</v>
      </c>
      <c r="J74" s="476" t="s">
        <v>5080</v>
      </c>
      <c r="K74" s="476" t="s">
        <v>2181</v>
      </c>
      <c r="L74" s="475" t="s">
        <v>145</v>
      </c>
      <c r="M74" s="476" t="s">
        <v>5082</v>
      </c>
      <c r="N74" s="477">
        <v>46583</v>
      </c>
      <c r="O74" s="478">
        <v>3651000</v>
      </c>
      <c r="P74" s="478">
        <v>3651000</v>
      </c>
      <c r="Q74" s="476">
        <v>0</v>
      </c>
      <c r="R74" s="476" t="s">
        <v>5085</v>
      </c>
      <c r="S74" s="531">
        <v>0</v>
      </c>
      <c r="T74" s="524">
        <v>4738300</v>
      </c>
      <c r="U74" s="39" t="s">
        <v>4413</v>
      </c>
      <c r="V74" s="532">
        <f t="shared" si="9"/>
        <v>4738300</v>
      </c>
    </row>
    <row r="75" spans="1:22" ht="45.75">
      <c r="A75" s="519" t="str">
        <f t="shared" si="5"/>
        <v>Contrato043/2022</v>
      </c>
      <c r="B75" s="521" t="str">
        <f t="shared" si="6"/>
        <v>043/2022</v>
      </c>
      <c r="C75" s="1" t="str">
        <f t="shared" si="7"/>
        <v>2022</v>
      </c>
      <c r="D75" s="41" t="str">
        <f t="shared" si="8"/>
        <v>043</v>
      </c>
      <c r="E75" s="474" t="s">
        <v>5266</v>
      </c>
      <c r="F75" s="475" t="s">
        <v>5267</v>
      </c>
      <c r="G75" s="476" t="s">
        <v>1356</v>
      </c>
      <c r="H75" s="475" t="s">
        <v>5268</v>
      </c>
      <c r="I75" s="475" t="s">
        <v>5108</v>
      </c>
      <c r="J75" s="476" t="s">
        <v>5080</v>
      </c>
      <c r="K75" s="476" t="s">
        <v>1358</v>
      </c>
      <c r="L75" s="475" t="s">
        <v>58</v>
      </c>
      <c r="M75" s="476" t="s">
        <v>5082</v>
      </c>
      <c r="N75" s="477">
        <v>46558</v>
      </c>
      <c r="O75" s="478">
        <v>4698450</v>
      </c>
      <c r="P75" s="478">
        <v>4278422.87</v>
      </c>
      <c r="Q75" s="476">
        <v>5</v>
      </c>
      <c r="R75" s="476" t="s">
        <v>5085</v>
      </c>
      <c r="S75" s="531">
        <v>0</v>
      </c>
      <c r="T75" s="524">
        <v>5632195.2800000003</v>
      </c>
      <c r="U75" s="39" t="s">
        <v>4413</v>
      </c>
      <c r="V75" s="532">
        <f t="shared" si="9"/>
        <v>5632195.2800000003</v>
      </c>
    </row>
    <row r="76" spans="1:22" ht="57">
      <c r="A76" s="519" t="str">
        <f t="shared" si="5"/>
        <v>Contrato044/2022</v>
      </c>
      <c r="B76" s="521" t="str">
        <f t="shared" si="6"/>
        <v>044/2022</v>
      </c>
      <c r="C76" s="1" t="str">
        <f t="shared" si="7"/>
        <v>2022</v>
      </c>
      <c r="D76" s="41" t="str">
        <f t="shared" si="8"/>
        <v>044</v>
      </c>
      <c r="E76" s="474" t="s">
        <v>5269</v>
      </c>
      <c r="F76" s="475" t="s">
        <v>5244</v>
      </c>
      <c r="G76" s="476" t="s">
        <v>438</v>
      </c>
      <c r="H76" s="475" t="s">
        <v>5270</v>
      </c>
      <c r="I76" s="475" t="s">
        <v>131</v>
      </c>
      <c r="J76" s="476" t="s">
        <v>5080</v>
      </c>
      <c r="K76" s="476" t="s">
        <v>1329</v>
      </c>
      <c r="L76" s="475" t="s">
        <v>58</v>
      </c>
      <c r="M76" s="476" t="s">
        <v>5082</v>
      </c>
      <c r="N76" s="477">
        <v>46175</v>
      </c>
      <c r="O76" s="478">
        <v>626136.84</v>
      </c>
      <c r="P76" s="478">
        <v>679433.16</v>
      </c>
      <c r="Q76" s="476">
        <v>3</v>
      </c>
      <c r="R76" s="476" t="s">
        <v>5085</v>
      </c>
      <c r="S76" s="531">
        <v>0</v>
      </c>
      <c r="T76" s="524">
        <v>0</v>
      </c>
      <c r="U76" s="39" t="s">
        <v>4413</v>
      </c>
      <c r="V76" s="532">
        <f t="shared" si="9"/>
        <v>0</v>
      </c>
    </row>
    <row r="77" spans="1:22" ht="57">
      <c r="A77" s="519" t="str">
        <f t="shared" si="5"/>
        <v>Contrato050/2022</v>
      </c>
      <c r="B77" s="521" t="str">
        <f t="shared" si="6"/>
        <v>050/2022</v>
      </c>
      <c r="C77" s="1" t="str">
        <f t="shared" si="7"/>
        <v>2022</v>
      </c>
      <c r="D77" s="41" t="str">
        <f t="shared" si="8"/>
        <v>050</v>
      </c>
      <c r="E77" s="474" t="s">
        <v>5271</v>
      </c>
      <c r="F77" s="475" t="s">
        <v>5272</v>
      </c>
      <c r="G77" s="476" t="s">
        <v>197</v>
      </c>
      <c r="H77" s="475" t="s">
        <v>5273</v>
      </c>
      <c r="I77" s="475" t="s">
        <v>5108</v>
      </c>
      <c r="J77" s="476" t="s">
        <v>5080</v>
      </c>
      <c r="K77" s="476" t="s">
        <v>199</v>
      </c>
      <c r="L77" s="475" t="s">
        <v>58</v>
      </c>
      <c r="M77" s="476" t="s">
        <v>5082</v>
      </c>
      <c r="N77" s="477">
        <v>46203</v>
      </c>
      <c r="O77" s="478">
        <v>36999.919999999998</v>
      </c>
      <c r="P77" s="478">
        <v>41174.57</v>
      </c>
      <c r="Q77" s="476">
        <v>3</v>
      </c>
      <c r="R77" s="476" t="s">
        <v>5085</v>
      </c>
      <c r="S77" s="531">
        <v>0</v>
      </c>
      <c r="T77" s="524">
        <v>85652.43</v>
      </c>
      <c r="U77" s="39" t="s">
        <v>4413</v>
      </c>
      <c r="V77" s="532">
        <f t="shared" si="9"/>
        <v>85652.43</v>
      </c>
    </row>
    <row r="78" spans="1:22" ht="34.5">
      <c r="A78" s="519" t="str">
        <f t="shared" si="5"/>
        <v>Contrato055/2022</v>
      </c>
      <c r="B78" s="521" t="str">
        <f t="shared" si="6"/>
        <v>055/2022</v>
      </c>
      <c r="C78" s="1" t="str">
        <f t="shared" si="7"/>
        <v>2022</v>
      </c>
      <c r="D78" s="41" t="str">
        <f t="shared" si="8"/>
        <v>055</v>
      </c>
      <c r="E78" s="474" t="s">
        <v>5274</v>
      </c>
      <c r="F78" s="475" t="s">
        <v>5275</v>
      </c>
      <c r="G78" s="476" t="s">
        <v>218</v>
      </c>
      <c r="H78" s="475" t="s">
        <v>5276</v>
      </c>
      <c r="I78" s="475" t="s">
        <v>5108</v>
      </c>
      <c r="J78" s="476" t="s">
        <v>5080</v>
      </c>
      <c r="K78" s="476" t="s">
        <v>220</v>
      </c>
      <c r="L78" s="475" t="s">
        <v>58</v>
      </c>
      <c r="M78" s="476" t="s">
        <v>5082</v>
      </c>
      <c r="N78" s="477">
        <v>46210</v>
      </c>
      <c r="O78" s="478">
        <v>11000</v>
      </c>
      <c r="P78" s="478">
        <v>11959.36</v>
      </c>
      <c r="Q78" s="476">
        <v>3</v>
      </c>
      <c r="R78" s="476" t="s">
        <v>5085</v>
      </c>
      <c r="S78" s="531">
        <v>0</v>
      </c>
      <c r="T78" s="524">
        <v>37582.78</v>
      </c>
      <c r="U78" s="39" t="s">
        <v>4413</v>
      </c>
      <c r="V78" s="532">
        <f t="shared" si="9"/>
        <v>37582.78</v>
      </c>
    </row>
    <row r="79" spans="1:22" ht="34.5">
      <c r="A79" s="519" t="str">
        <f t="shared" si="5"/>
        <v>Contrato056/2022</v>
      </c>
      <c r="B79" s="521" t="str">
        <f t="shared" si="6"/>
        <v>056/2022</v>
      </c>
      <c r="C79" s="1" t="str">
        <f t="shared" si="7"/>
        <v>2022</v>
      </c>
      <c r="D79" s="41" t="str">
        <f t="shared" si="8"/>
        <v>056</v>
      </c>
      <c r="E79" s="474" t="s">
        <v>5277</v>
      </c>
      <c r="F79" s="475" t="s">
        <v>1198</v>
      </c>
      <c r="G79" s="476" t="s">
        <v>1177</v>
      </c>
      <c r="H79" s="475" t="s">
        <v>5278</v>
      </c>
      <c r="I79" s="475" t="s">
        <v>5108</v>
      </c>
      <c r="J79" s="476" t="s">
        <v>5080</v>
      </c>
      <c r="K79" s="476" t="s">
        <v>1200</v>
      </c>
      <c r="L79" s="475" t="s">
        <v>58</v>
      </c>
      <c r="M79" s="476" t="s">
        <v>5082</v>
      </c>
      <c r="N79" s="477">
        <v>46107</v>
      </c>
      <c r="O79" s="478">
        <v>188400</v>
      </c>
      <c r="P79" s="478">
        <v>30857.09</v>
      </c>
      <c r="Q79" s="476">
        <v>2</v>
      </c>
      <c r="R79" s="476" t="s">
        <v>5085</v>
      </c>
      <c r="S79" s="531">
        <v>0</v>
      </c>
      <c r="T79" s="524">
        <v>186056.44</v>
      </c>
      <c r="U79" s="39" t="s">
        <v>4413</v>
      </c>
      <c r="V79" s="532">
        <f t="shared" si="9"/>
        <v>186056.44</v>
      </c>
    </row>
    <row r="80" spans="1:22" ht="34.5">
      <c r="A80" s="519" t="str">
        <f t="shared" si="5"/>
        <v>Contrato057/2022</v>
      </c>
      <c r="B80" s="521" t="str">
        <f t="shared" si="6"/>
        <v>057/2022</v>
      </c>
      <c r="C80" s="1" t="str">
        <f t="shared" si="7"/>
        <v>2022</v>
      </c>
      <c r="D80" s="41" t="str">
        <f t="shared" si="8"/>
        <v>057</v>
      </c>
      <c r="E80" s="474" t="s">
        <v>5279</v>
      </c>
      <c r="F80" s="475" t="s">
        <v>239</v>
      </c>
      <c r="G80" s="476" t="s">
        <v>240</v>
      </c>
      <c r="H80" s="475" t="s">
        <v>5280</v>
      </c>
      <c r="I80" s="475" t="s">
        <v>160</v>
      </c>
      <c r="J80" s="476" t="s">
        <v>5080</v>
      </c>
      <c r="K80" s="476" t="s">
        <v>242</v>
      </c>
      <c r="L80" s="475" t="s">
        <v>58</v>
      </c>
      <c r="M80" s="476" t="s">
        <v>5082</v>
      </c>
      <c r="N80" s="477">
        <v>46216</v>
      </c>
      <c r="O80" s="478">
        <v>8223420.3600000003</v>
      </c>
      <c r="P80" s="478">
        <v>7972632.7199999997</v>
      </c>
      <c r="Q80" s="476">
        <v>12</v>
      </c>
      <c r="R80" s="476" t="s">
        <v>5085</v>
      </c>
      <c r="S80" s="531">
        <v>0</v>
      </c>
      <c r="T80" s="524">
        <v>30760406.98</v>
      </c>
      <c r="U80" s="39" t="s">
        <v>4413</v>
      </c>
      <c r="V80" s="532">
        <f t="shared" si="9"/>
        <v>30760406.98</v>
      </c>
    </row>
    <row r="81" spans="1:22" ht="23.25">
      <c r="A81" s="519" t="str">
        <f t="shared" si="5"/>
        <v>Contrato058/2022</v>
      </c>
      <c r="B81" s="521" t="str">
        <f t="shared" si="6"/>
        <v>058/2022</v>
      </c>
      <c r="C81" s="1" t="str">
        <f t="shared" si="7"/>
        <v>2022</v>
      </c>
      <c r="D81" s="41" t="str">
        <f t="shared" si="8"/>
        <v>058</v>
      </c>
      <c r="E81" s="474" t="s">
        <v>5281</v>
      </c>
      <c r="F81" s="475" t="s">
        <v>5282</v>
      </c>
      <c r="G81" s="476" t="s">
        <v>2511</v>
      </c>
      <c r="H81" s="475" t="s">
        <v>5283</v>
      </c>
      <c r="I81" s="475" t="s">
        <v>5284</v>
      </c>
      <c r="J81" s="476" t="s">
        <v>5080</v>
      </c>
      <c r="K81" s="476" t="s">
        <v>2513</v>
      </c>
      <c r="L81" s="475" t="s">
        <v>1415</v>
      </c>
      <c r="M81" s="476" t="s">
        <v>5082</v>
      </c>
      <c r="N81" s="477">
        <v>45702</v>
      </c>
      <c r="O81" s="478">
        <v>2619181.5499999998</v>
      </c>
      <c r="P81" s="478">
        <v>2619181.5499999998</v>
      </c>
      <c r="Q81" s="476">
        <v>2</v>
      </c>
      <c r="R81" s="476" t="s">
        <v>5085</v>
      </c>
      <c r="S81" s="531">
        <v>0</v>
      </c>
      <c r="T81" s="524">
        <v>2619181.5499999998</v>
      </c>
      <c r="U81" s="39" t="s">
        <v>4413</v>
      </c>
      <c r="V81" s="532">
        <f t="shared" si="9"/>
        <v>2619181.5499999998</v>
      </c>
    </row>
    <row r="82" spans="1:22" ht="34.5">
      <c r="A82" s="519" t="str">
        <f t="shared" si="5"/>
        <v>Contrato061/2022</v>
      </c>
      <c r="B82" s="521" t="str">
        <f t="shared" si="6"/>
        <v>061/2022</v>
      </c>
      <c r="C82" s="1" t="str">
        <f t="shared" si="7"/>
        <v>2022</v>
      </c>
      <c r="D82" s="41" t="str">
        <f t="shared" si="8"/>
        <v>061</v>
      </c>
      <c r="E82" s="474" t="s">
        <v>5285</v>
      </c>
      <c r="F82" s="475" t="s">
        <v>5286</v>
      </c>
      <c r="G82" s="476" t="s">
        <v>2078</v>
      </c>
      <c r="H82" s="475" t="s">
        <v>5287</v>
      </c>
      <c r="I82" s="475" t="s">
        <v>144</v>
      </c>
      <c r="J82" s="476" t="s">
        <v>5080</v>
      </c>
      <c r="K82" s="476" t="s">
        <v>2080</v>
      </c>
      <c r="L82" s="475" t="s">
        <v>5156</v>
      </c>
      <c r="M82" s="476" t="s">
        <v>5082</v>
      </c>
      <c r="N82" s="477">
        <v>45858</v>
      </c>
      <c r="O82" s="478">
        <v>10407400</v>
      </c>
      <c r="P82" s="478">
        <v>13009250</v>
      </c>
      <c r="Q82" s="476">
        <v>1</v>
      </c>
      <c r="R82" s="490" t="s">
        <v>5085</v>
      </c>
      <c r="S82" s="531">
        <v>0</v>
      </c>
      <c r="T82" s="524">
        <v>13451426</v>
      </c>
      <c r="U82" s="39" t="s">
        <v>4413</v>
      </c>
      <c r="V82" s="532">
        <f t="shared" si="9"/>
        <v>13451426</v>
      </c>
    </row>
    <row r="83" spans="1:22" ht="34.5">
      <c r="A83" s="519" t="str">
        <f t="shared" si="5"/>
        <v>Contrato062/2022</v>
      </c>
      <c r="B83" s="521" t="str">
        <f t="shared" si="6"/>
        <v>062/2022</v>
      </c>
      <c r="C83" s="1" t="str">
        <f t="shared" si="7"/>
        <v>2022</v>
      </c>
      <c r="D83" s="41" t="str">
        <f t="shared" si="8"/>
        <v>062</v>
      </c>
      <c r="E83" s="474" t="s">
        <v>5288</v>
      </c>
      <c r="F83" s="475" t="s">
        <v>1198</v>
      </c>
      <c r="G83" s="476" t="s">
        <v>1177</v>
      </c>
      <c r="H83" s="475" t="s">
        <v>5289</v>
      </c>
      <c r="I83" s="475" t="s">
        <v>5108</v>
      </c>
      <c r="J83" s="476" t="s">
        <v>5080</v>
      </c>
      <c r="K83" s="476" t="s">
        <v>1219</v>
      </c>
      <c r="L83" s="475" t="s">
        <v>58</v>
      </c>
      <c r="M83" s="476" t="s">
        <v>5082</v>
      </c>
      <c r="N83" s="477">
        <v>46115</v>
      </c>
      <c r="O83" s="478">
        <v>322333.33</v>
      </c>
      <c r="P83" s="478">
        <v>47587.8</v>
      </c>
      <c r="Q83" s="476">
        <v>2</v>
      </c>
      <c r="R83" s="473" t="s">
        <v>5085</v>
      </c>
      <c r="S83" s="531">
        <v>0</v>
      </c>
      <c r="T83" s="524">
        <v>392717.89</v>
      </c>
      <c r="U83" s="39" t="s">
        <v>4413</v>
      </c>
      <c r="V83" s="532">
        <f t="shared" si="9"/>
        <v>392717.89</v>
      </c>
    </row>
    <row r="84" spans="1:22" ht="57">
      <c r="A84" s="519" t="str">
        <f t="shared" si="5"/>
        <v>Contrato063/2022</v>
      </c>
      <c r="B84" s="521" t="str">
        <f t="shared" si="6"/>
        <v>063/2022</v>
      </c>
      <c r="C84" s="1" t="str">
        <f t="shared" si="7"/>
        <v>2022</v>
      </c>
      <c r="D84" s="41" t="str">
        <f t="shared" si="8"/>
        <v>063</v>
      </c>
      <c r="E84" s="474" t="s">
        <v>5290</v>
      </c>
      <c r="F84" s="475" t="s">
        <v>5106</v>
      </c>
      <c r="G84" s="476" t="s">
        <v>608</v>
      </c>
      <c r="H84" s="475" t="s">
        <v>5291</v>
      </c>
      <c r="I84" s="475" t="s">
        <v>5108</v>
      </c>
      <c r="J84" s="476" t="s">
        <v>5080</v>
      </c>
      <c r="K84" s="476" t="s">
        <v>2181</v>
      </c>
      <c r="L84" s="475" t="s">
        <v>58</v>
      </c>
      <c r="M84" s="476" t="s">
        <v>5082</v>
      </c>
      <c r="N84" s="477">
        <v>45719</v>
      </c>
      <c r="O84" s="478">
        <v>89000</v>
      </c>
      <c r="P84" s="478">
        <v>89000</v>
      </c>
      <c r="Q84" s="476">
        <v>2</v>
      </c>
      <c r="R84" s="476" t="s">
        <v>5085</v>
      </c>
      <c r="S84" s="531">
        <v>0</v>
      </c>
      <c r="T84" s="524">
        <v>219108.22</v>
      </c>
      <c r="U84" s="39" t="s">
        <v>4413</v>
      </c>
      <c r="V84" s="532">
        <f t="shared" si="9"/>
        <v>219108.22</v>
      </c>
    </row>
    <row r="85" spans="1:22" ht="45.75">
      <c r="A85" s="519" t="str">
        <f t="shared" si="5"/>
        <v>Contrato065/2022</v>
      </c>
      <c r="B85" s="521" t="str">
        <f t="shared" si="6"/>
        <v>065/2022</v>
      </c>
      <c r="C85" s="1" t="str">
        <f t="shared" si="7"/>
        <v>2022</v>
      </c>
      <c r="D85" s="41" t="str">
        <f t="shared" si="8"/>
        <v>065</v>
      </c>
      <c r="E85" s="474" t="s">
        <v>5292</v>
      </c>
      <c r="F85" s="475" t="s">
        <v>5293</v>
      </c>
      <c r="G85" s="476" t="s">
        <v>1248</v>
      </c>
      <c r="H85" s="475" t="s">
        <v>5294</v>
      </c>
      <c r="I85" s="475" t="s">
        <v>5108</v>
      </c>
      <c r="J85" s="476" t="s">
        <v>5080</v>
      </c>
      <c r="K85" s="476" t="s">
        <v>1250</v>
      </c>
      <c r="L85" s="475" t="s">
        <v>58</v>
      </c>
      <c r="M85" s="476" t="s">
        <v>5082</v>
      </c>
      <c r="N85" s="477">
        <v>46116</v>
      </c>
      <c r="O85" s="478">
        <v>1128135.4099999999</v>
      </c>
      <c r="P85" s="478">
        <v>200170.8</v>
      </c>
      <c r="Q85" s="476">
        <v>2</v>
      </c>
      <c r="R85" s="476" t="s">
        <v>5085</v>
      </c>
      <c r="S85" s="531">
        <v>15847.57</v>
      </c>
      <c r="T85" s="524">
        <v>1584637.86</v>
      </c>
      <c r="U85" s="39" t="s">
        <v>4413</v>
      </c>
      <c r="V85" s="532">
        <f t="shared" si="9"/>
        <v>1600485.4300000002</v>
      </c>
    </row>
    <row r="86" spans="1:22" ht="23.25">
      <c r="A86" s="519" t="str">
        <f t="shared" si="5"/>
        <v>Contrato066/2022</v>
      </c>
      <c r="B86" s="521" t="str">
        <f t="shared" si="6"/>
        <v>066/2022</v>
      </c>
      <c r="C86" s="1" t="str">
        <f t="shared" si="7"/>
        <v>2022</v>
      </c>
      <c r="D86" s="41" t="str">
        <f t="shared" si="8"/>
        <v>066</v>
      </c>
      <c r="E86" s="474" t="s">
        <v>5295</v>
      </c>
      <c r="F86" s="475" t="s">
        <v>5296</v>
      </c>
      <c r="G86" s="476" t="s">
        <v>400</v>
      </c>
      <c r="H86" s="475" t="s">
        <v>5297</v>
      </c>
      <c r="I86" s="475" t="s">
        <v>5108</v>
      </c>
      <c r="J86" s="476" t="s">
        <v>5080</v>
      </c>
      <c r="K86" s="476" t="s">
        <v>402</v>
      </c>
      <c r="L86" s="475" t="s">
        <v>58</v>
      </c>
      <c r="M86" s="476" t="s">
        <v>5082</v>
      </c>
      <c r="N86" s="477">
        <v>46250</v>
      </c>
      <c r="O86" s="478">
        <v>7177229.7599999998</v>
      </c>
      <c r="P86" s="478">
        <v>9430085.4299999997</v>
      </c>
      <c r="Q86" s="476">
        <v>2</v>
      </c>
      <c r="R86" s="476" t="s">
        <v>5085</v>
      </c>
      <c r="S86" s="531">
        <v>0</v>
      </c>
      <c r="T86" s="524">
        <v>14874234.140000001</v>
      </c>
      <c r="U86" s="39" t="s">
        <v>4413</v>
      </c>
      <c r="V86" s="532">
        <f t="shared" si="9"/>
        <v>14874234.140000001</v>
      </c>
    </row>
    <row r="87" spans="1:22" ht="45.75">
      <c r="A87" s="519" t="str">
        <f t="shared" si="5"/>
        <v>Contrato070/2022</v>
      </c>
      <c r="B87" s="521" t="str">
        <f t="shared" si="6"/>
        <v>070/2022</v>
      </c>
      <c r="C87" s="1" t="str">
        <f t="shared" si="7"/>
        <v>2022</v>
      </c>
      <c r="D87" s="41" t="str">
        <f t="shared" si="8"/>
        <v>070</v>
      </c>
      <c r="E87" s="474" t="s">
        <v>5298</v>
      </c>
      <c r="F87" s="475" t="s">
        <v>2246</v>
      </c>
      <c r="G87" s="476" t="s">
        <v>2247</v>
      </c>
      <c r="H87" s="475" t="s">
        <v>5299</v>
      </c>
      <c r="I87" s="475" t="s">
        <v>110</v>
      </c>
      <c r="J87" s="476" t="s">
        <v>5080</v>
      </c>
      <c r="K87" s="476" t="s">
        <v>2249</v>
      </c>
      <c r="L87" s="475" t="s">
        <v>58</v>
      </c>
      <c r="M87" s="476" t="s">
        <v>5082</v>
      </c>
      <c r="N87" s="477">
        <v>45891</v>
      </c>
      <c r="O87" s="478">
        <v>1881000</v>
      </c>
      <c r="P87" s="478">
        <v>2255000</v>
      </c>
      <c r="Q87" s="476">
        <v>1</v>
      </c>
      <c r="R87" s="476" t="s">
        <v>5085</v>
      </c>
      <c r="S87" s="531">
        <v>0</v>
      </c>
      <c r="T87" s="524">
        <v>1932000</v>
      </c>
      <c r="U87" s="39" t="s">
        <v>4413</v>
      </c>
      <c r="V87" s="532">
        <f t="shared" si="9"/>
        <v>1932000</v>
      </c>
    </row>
    <row r="88" spans="1:22" ht="34.5">
      <c r="A88" s="519" t="str">
        <f t="shared" si="5"/>
        <v>Contrato071/2022</v>
      </c>
      <c r="B88" s="521" t="str">
        <f t="shared" si="6"/>
        <v>071/2022</v>
      </c>
      <c r="C88" s="1" t="str">
        <f t="shared" si="7"/>
        <v>2022</v>
      </c>
      <c r="D88" s="41" t="str">
        <f t="shared" si="8"/>
        <v>071</v>
      </c>
      <c r="E88" s="474" t="s">
        <v>5300</v>
      </c>
      <c r="F88" s="475" t="s">
        <v>522</v>
      </c>
      <c r="G88" s="476" t="s">
        <v>523</v>
      </c>
      <c r="H88" s="475" t="s">
        <v>5301</v>
      </c>
      <c r="I88" s="475" t="s">
        <v>5108</v>
      </c>
      <c r="J88" s="476" t="s">
        <v>5080</v>
      </c>
      <c r="K88" s="476" t="s">
        <v>525</v>
      </c>
      <c r="L88" s="475" t="s">
        <v>58</v>
      </c>
      <c r="M88" s="476" t="s">
        <v>5082</v>
      </c>
      <c r="N88" s="477">
        <v>46280</v>
      </c>
      <c r="O88" s="478">
        <v>91600</v>
      </c>
      <c r="P88" s="478">
        <v>130081.47</v>
      </c>
      <c r="Q88" s="476">
        <v>4</v>
      </c>
      <c r="R88" s="476" t="s">
        <v>5085</v>
      </c>
      <c r="S88" s="531">
        <v>0</v>
      </c>
      <c r="T88" s="524">
        <v>334062.65999999997</v>
      </c>
      <c r="U88" s="39" t="s">
        <v>4413</v>
      </c>
      <c r="V88" s="532">
        <f t="shared" si="9"/>
        <v>334062.65999999997</v>
      </c>
    </row>
    <row r="89" spans="1:22" ht="34.5">
      <c r="A89" s="519" t="str">
        <f t="shared" si="5"/>
        <v>Contrato073/2022</v>
      </c>
      <c r="B89" s="521" t="str">
        <f t="shared" si="6"/>
        <v>073/2022</v>
      </c>
      <c r="C89" s="1" t="str">
        <f t="shared" si="7"/>
        <v>2022</v>
      </c>
      <c r="D89" s="41" t="str">
        <f t="shared" si="8"/>
        <v>073</v>
      </c>
      <c r="E89" s="474" t="s">
        <v>5302</v>
      </c>
      <c r="F89" s="475" t="s">
        <v>5303</v>
      </c>
      <c r="G89" s="476" t="s">
        <v>734</v>
      </c>
      <c r="H89" s="475" t="s">
        <v>5304</v>
      </c>
      <c r="I89" s="475" t="s">
        <v>5108</v>
      </c>
      <c r="J89" s="476" t="s">
        <v>5080</v>
      </c>
      <c r="K89" s="476" t="s">
        <v>736</v>
      </c>
      <c r="L89" s="475" t="s">
        <v>145</v>
      </c>
      <c r="M89" s="476" t="s">
        <v>5082</v>
      </c>
      <c r="N89" s="477">
        <v>46321</v>
      </c>
      <c r="O89" s="478">
        <v>32000</v>
      </c>
      <c r="P89" s="478">
        <v>36176.120000000003</v>
      </c>
      <c r="Q89" s="476">
        <v>3</v>
      </c>
      <c r="R89" s="476" t="s">
        <v>5085</v>
      </c>
      <c r="S89" s="531">
        <v>0</v>
      </c>
      <c r="T89" s="524">
        <v>103576.3</v>
      </c>
      <c r="U89" s="39" t="s">
        <v>4413</v>
      </c>
      <c r="V89" s="532">
        <f t="shared" si="9"/>
        <v>103576.3</v>
      </c>
    </row>
    <row r="90" spans="1:22" ht="45.75">
      <c r="A90" s="519" t="str">
        <f t="shared" si="5"/>
        <v>Contrato074/2022</v>
      </c>
      <c r="B90" s="521" t="str">
        <f t="shared" si="6"/>
        <v>074/2022</v>
      </c>
      <c r="C90" s="1" t="str">
        <f t="shared" si="7"/>
        <v>2022</v>
      </c>
      <c r="D90" s="41" t="str">
        <f t="shared" si="8"/>
        <v>074</v>
      </c>
      <c r="E90" s="474" t="s">
        <v>5305</v>
      </c>
      <c r="F90" s="475" t="s">
        <v>5306</v>
      </c>
      <c r="G90" s="476" t="s">
        <v>2313</v>
      </c>
      <c r="H90" s="475" t="s">
        <v>5307</v>
      </c>
      <c r="I90" s="475" t="s">
        <v>5108</v>
      </c>
      <c r="J90" s="476" t="s">
        <v>5080</v>
      </c>
      <c r="K90" s="476" t="s">
        <v>2315</v>
      </c>
      <c r="L90" s="475" t="s">
        <v>58</v>
      </c>
      <c r="M90" s="476" t="s">
        <v>5082</v>
      </c>
      <c r="N90" s="477">
        <v>45809</v>
      </c>
      <c r="O90" s="478">
        <v>250000</v>
      </c>
      <c r="P90" s="478">
        <v>250000</v>
      </c>
      <c r="Q90" s="476">
        <v>2</v>
      </c>
      <c r="R90" s="476" t="s">
        <v>5085</v>
      </c>
      <c r="S90" s="531">
        <v>0</v>
      </c>
      <c r="T90" s="524">
        <v>841442.15</v>
      </c>
      <c r="U90" s="39" t="s">
        <v>4413</v>
      </c>
      <c r="V90" s="532">
        <f t="shared" si="9"/>
        <v>841442.15</v>
      </c>
    </row>
    <row r="91" spans="1:22" ht="23.25">
      <c r="A91" s="519" t="str">
        <f t="shared" si="5"/>
        <v>Contrato075/2022</v>
      </c>
      <c r="B91" s="521" t="str">
        <f t="shared" si="6"/>
        <v>075/2022</v>
      </c>
      <c r="C91" s="1" t="str">
        <f t="shared" si="7"/>
        <v>2022</v>
      </c>
      <c r="D91" s="41" t="str">
        <f t="shared" si="8"/>
        <v>075</v>
      </c>
      <c r="E91" s="474" t="s">
        <v>5308</v>
      </c>
      <c r="F91" s="475" t="s">
        <v>5260</v>
      </c>
      <c r="G91" s="476" t="s">
        <v>95</v>
      </c>
      <c r="H91" s="475" t="s">
        <v>5309</v>
      </c>
      <c r="I91" s="475" t="s">
        <v>144</v>
      </c>
      <c r="J91" s="476" t="s">
        <v>5080</v>
      </c>
      <c r="K91" s="476" t="s">
        <v>573</v>
      </c>
      <c r="L91" s="475" t="s">
        <v>5156</v>
      </c>
      <c r="M91" s="476" t="s">
        <v>5082</v>
      </c>
      <c r="N91" s="477">
        <v>46656</v>
      </c>
      <c r="O91" s="478">
        <v>6030000</v>
      </c>
      <c r="P91" s="478">
        <v>438878.76</v>
      </c>
      <c r="Q91" s="476">
        <v>2</v>
      </c>
      <c r="R91" s="476" t="s">
        <v>5085</v>
      </c>
      <c r="S91" s="531">
        <v>0</v>
      </c>
      <c r="T91" s="524">
        <v>6251860.4400000004</v>
      </c>
      <c r="U91" s="39" t="s">
        <v>4413</v>
      </c>
      <c r="V91" s="532">
        <f t="shared" si="9"/>
        <v>6251860.4400000004</v>
      </c>
    </row>
    <row r="92" spans="1:22" ht="34.5">
      <c r="A92" s="519" t="str">
        <f t="shared" si="5"/>
        <v>Contrato080/2022</v>
      </c>
      <c r="B92" s="521" t="str">
        <f t="shared" si="6"/>
        <v>080/2022</v>
      </c>
      <c r="C92" s="1" t="str">
        <f t="shared" si="7"/>
        <v>2022</v>
      </c>
      <c r="D92" s="41" t="str">
        <f t="shared" si="8"/>
        <v>080</v>
      </c>
      <c r="E92" s="474" t="s">
        <v>5310</v>
      </c>
      <c r="F92" s="475" t="s">
        <v>585</v>
      </c>
      <c r="G92" s="476" t="s">
        <v>586</v>
      </c>
      <c r="H92" s="475" t="s">
        <v>5311</v>
      </c>
      <c r="I92" s="475" t="s">
        <v>5108</v>
      </c>
      <c r="J92" s="476" t="s">
        <v>5080</v>
      </c>
      <c r="K92" s="476" t="s">
        <v>588</v>
      </c>
      <c r="L92" s="475" t="s">
        <v>58</v>
      </c>
      <c r="M92" s="476" t="s">
        <v>5082</v>
      </c>
      <c r="N92" s="477">
        <v>46301</v>
      </c>
      <c r="O92" s="478">
        <v>475600</v>
      </c>
      <c r="P92" s="478">
        <v>529263.54</v>
      </c>
      <c r="Q92" s="476">
        <v>3</v>
      </c>
      <c r="R92" s="476" t="s">
        <v>5085</v>
      </c>
      <c r="S92" s="531">
        <v>28576.799999999999</v>
      </c>
      <c r="T92" s="524">
        <v>1372943.25</v>
      </c>
      <c r="U92" s="39" t="s">
        <v>4413</v>
      </c>
      <c r="V92" s="532">
        <f t="shared" si="9"/>
        <v>1401520.05</v>
      </c>
    </row>
    <row r="93" spans="1:22" ht="68.25">
      <c r="A93" s="519" t="str">
        <f t="shared" si="5"/>
        <v>Contrato082/2022</v>
      </c>
      <c r="B93" s="521" t="str">
        <f t="shared" si="6"/>
        <v>082/2022</v>
      </c>
      <c r="C93" s="1" t="str">
        <f t="shared" si="7"/>
        <v>2022</v>
      </c>
      <c r="D93" s="41" t="str">
        <f t="shared" si="8"/>
        <v>082</v>
      </c>
      <c r="E93" s="474" t="s">
        <v>5312</v>
      </c>
      <c r="F93" s="475" t="s">
        <v>5210</v>
      </c>
      <c r="G93" s="476" t="s">
        <v>855</v>
      </c>
      <c r="H93" s="475" t="s">
        <v>5313</v>
      </c>
      <c r="I93" s="475" t="s">
        <v>144</v>
      </c>
      <c r="J93" s="476" t="s">
        <v>5080</v>
      </c>
      <c r="K93" s="476" t="s">
        <v>1425</v>
      </c>
      <c r="L93" s="475" t="s">
        <v>111</v>
      </c>
      <c r="M93" s="476" t="s">
        <v>5082</v>
      </c>
      <c r="N93" s="477">
        <v>46699</v>
      </c>
      <c r="O93" s="478">
        <v>3434575</v>
      </c>
      <c r="P93" s="478">
        <v>3434575</v>
      </c>
      <c r="Q93" s="476">
        <v>0</v>
      </c>
      <c r="R93" s="476" t="s">
        <v>5085</v>
      </c>
      <c r="S93" s="531">
        <v>0</v>
      </c>
      <c r="T93" s="524">
        <v>3194575</v>
      </c>
      <c r="U93" s="39" t="s">
        <v>4413</v>
      </c>
      <c r="V93" s="532">
        <f t="shared" si="9"/>
        <v>3194575</v>
      </c>
    </row>
    <row r="94" spans="1:22" ht="45.75">
      <c r="A94" s="519" t="str">
        <f t="shared" si="5"/>
        <v>Contrato087/2022</v>
      </c>
      <c r="B94" s="521" t="str">
        <f t="shared" si="6"/>
        <v>087/2022</v>
      </c>
      <c r="C94" s="1" t="str">
        <f t="shared" si="7"/>
        <v>2022</v>
      </c>
      <c r="D94" s="41" t="str">
        <f t="shared" si="8"/>
        <v>087</v>
      </c>
      <c r="E94" s="474" t="s">
        <v>5314</v>
      </c>
      <c r="F94" s="475" t="s">
        <v>5106</v>
      </c>
      <c r="G94" s="476" t="s">
        <v>608</v>
      </c>
      <c r="H94" s="475" t="s">
        <v>5315</v>
      </c>
      <c r="I94" s="475" t="s">
        <v>5108</v>
      </c>
      <c r="J94" s="476" t="s">
        <v>5080</v>
      </c>
      <c r="K94" s="476" t="s">
        <v>610</v>
      </c>
      <c r="L94" s="475" t="s">
        <v>58</v>
      </c>
      <c r="M94" s="476" t="s">
        <v>5082</v>
      </c>
      <c r="N94" s="477">
        <v>46312</v>
      </c>
      <c r="O94" s="478">
        <v>68400</v>
      </c>
      <c r="P94" s="478">
        <v>74827.67</v>
      </c>
      <c r="Q94" s="476">
        <v>3</v>
      </c>
      <c r="R94" s="476" t="s">
        <v>5085</v>
      </c>
      <c r="S94" s="531">
        <v>0</v>
      </c>
      <c r="T94" s="524">
        <v>203402.04</v>
      </c>
      <c r="U94" s="39" t="s">
        <v>4413</v>
      </c>
      <c r="V94" s="532">
        <f t="shared" si="9"/>
        <v>203402.04</v>
      </c>
    </row>
    <row r="95" spans="1:22" ht="34.5">
      <c r="A95" s="519" t="str">
        <f t="shared" si="5"/>
        <v>Contrato090/2022</v>
      </c>
      <c r="B95" s="521" t="str">
        <f t="shared" si="6"/>
        <v>090/2022</v>
      </c>
      <c r="C95" s="1" t="str">
        <f t="shared" si="7"/>
        <v>2022</v>
      </c>
      <c r="D95" s="41" t="str">
        <f t="shared" si="8"/>
        <v>090</v>
      </c>
      <c r="E95" s="474" t="s">
        <v>5316</v>
      </c>
      <c r="F95" s="475" t="s">
        <v>5317</v>
      </c>
      <c r="G95" s="476" t="s">
        <v>2028</v>
      </c>
      <c r="H95" s="475" t="s">
        <v>5318</v>
      </c>
      <c r="I95" s="475" t="s">
        <v>144</v>
      </c>
      <c r="J95" s="476" t="s">
        <v>5080</v>
      </c>
      <c r="K95" s="476" t="s">
        <v>1084</v>
      </c>
      <c r="L95" s="475" t="s">
        <v>5156</v>
      </c>
      <c r="M95" s="476" t="s">
        <v>5082</v>
      </c>
      <c r="N95" s="477">
        <v>45982</v>
      </c>
      <c r="O95" s="478">
        <v>1375000</v>
      </c>
      <c r="P95" s="478">
        <v>1375000</v>
      </c>
      <c r="Q95" s="476">
        <v>0</v>
      </c>
      <c r="R95" s="476" t="s">
        <v>5085</v>
      </c>
      <c r="S95" s="531">
        <v>0</v>
      </c>
      <c r="T95" s="524">
        <v>1375000</v>
      </c>
      <c r="U95" s="39" t="s">
        <v>4413</v>
      </c>
      <c r="V95" s="532">
        <f t="shared" si="9"/>
        <v>1375000</v>
      </c>
    </row>
    <row r="96" spans="1:22" ht="23.25">
      <c r="A96" s="519" t="str">
        <f t="shared" si="5"/>
        <v>Contrato091/2022</v>
      </c>
      <c r="B96" s="521" t="str">
        <f t="shared" si="6"/>
        <v>091/2022</v>
      </c>
      <c r="C96" s="1" t="str">
        <f t="shared" si="7"/>
        <v>2022</v>
      </c>
      <c r="D96" s="41" t="str">
        <f t="shared" si="8"/>
        <v>091</v>
      </c>
      <c r="E96" s="474" t="s">
        <v>5319</v>
      </c>
      <c r="F96" s="475" t="s">
        <v>5320</v>
      </c>
      <c r="G96" s="476" t="s">
        <v>2034</v>
      </c>
      <c r="H96" s="475" t="s">
        <v>5321</v>
      </c>
      <c r="I96" s="475" t="s">
        <v>144</v>
      </c>
      <c r="J96" s="476" t="s">
        <v>5080</v>
      </c>
      <c r="K96" s="476" t="s">
        <v>1084</v>
      </c>
      <c r="L96" s="475" t="s">
        <v>5156</v>
      </c>
      <c r="M96" s="476" t="s">
        <v>5082</v>
      </c>
      <c r="N96" s="477">
        <v>45982</v>
      </c>
      <c r="O96" s="478">
        <v>1190984</v>
      </c>
      <c r="P96" s="478">
        <v>1190984</v>
      </c>
      <c r="Q96" s="476">
        <v>0</v>
      </c>
      <c r="R96" s="476" t="s">
        <v>5085</v>
      </c>
      <c r="S96" s="531">
        <v>0</v>
      </c>
      <c r="T96" s="524">
        <v>1190984</v>
      </c>
      <c r="U96" s="39" t="s">
        <v>4413</v>
      </c>
      <c r="V96" s="532">
        <f t="shared" si="9"/>
        <v>1190984</v>
      </c>
    </row>
    <row r="97" spans="1:22" ht="90.75">
      <c r="A97" s="519" t="str">
        <f t="shared" si="5"/>
        <v>Contrato093/2022</v>
      </c>
      <c r="B97" s="521" t="str">
        <f t="shared" si="6"/>
        <v>093/2022</v>
      </c>
      <c r="C97" s="1" t="str">
        <f t="shared" si="7"/>
        <v>2022</v>
      </c>
      <c r="D97" s="41" t="str">
        <f t="shared" si="8"/>
        <v>093</v>
      </c>
      <c r="E97" s="474" t="s">
        <v>5322</v>
      </c>
      <c r="F97" s="475" t="s">
        <v>2503</v>
      </c>
      <c r="G97" s="476" t="s">
        <v>2504</v>
      </c>
      <c r="H97" s="475" t="s">
        <v>5323</v>
      </c>
      <c r="I97" s="475" t="s">
        <v>110</v>
      </c>
      <c r="J97" s="476" t="s">
        <v>5080</v>
      </c>
      <c r="K97" s="476" t="s">
        <v>2506</v>
      </c>
      <c r="L97" s="475" t="s">
        <v>58</v>
      </c>
      <c r="M97" s="476" t="s">
        <v>5082</v>
      </c>
      <c r="N97" s="477">
        <v>45699</v>
      </c>
      <c r="O97" s="478">
        <v>199800</v>
      </c>
      <c r="P97" s="478">
        <v>199800</v>
      </c>
      <c r="Q97" s="476">
        <v>0</v>
      </c>
      <c r="R97" s="476" t="s">
        <v>5085</v>
      </c>
      <c r="S97" s="531">
        <v>0</v>
      </c>
      <c r="T97" s="524">
        <v>234720</v>
      </c>
      <c r="U97" s="39" t="s">
        <v>4413</v>
      </c>
      <c r="V97" s="532">
        <f t="shared" si="9"/>
        <v>234720</v>
      </c>
    </row>
    <row r="98" spans="1:22" ht="45.75">
      <c r="A98" s="519" t="str">
        <f t="shared" si="5"/>
        <v>Contrato105/2022</v>
      </c>
      <c r="B98" s="521" t="str">
        <f t="shared" si="6"/>
        <v>105/2022</v>
      </c>
      <c r="C98" s="1" t="str">
        <f t="shared" si="7"/>
        <v>2022</v>
      </c>
      <c r="D98" s="41" t="str">
        <f t="shared" si="8"/>
        <v>105</v>
      </c>
      <c r="E98" s="474" t="s">
        <v>5324</v>
      </c>
      <c r="F98" s="475" t="s">
        <v>5325</v>
      </c>
      <c r="G98" s="476" t="s">
        <v>928</v>
      </c>
      <c r="H98" s="475" t="s">
        <v>5326</v>
      </c>
      <c r="I98" s="475" t="s">
        <v>5108</v>
      </c>
      <c r="J98" s="476" t="s">
        <v>5080</v>
      </c>
      <c r="K98" s="476" t="s">
        <v>930</v>
      </c>
      <c r="L98" s="475" t="s">
        <v>58</v>
      </c>
      <c r="M98" s="476" t="s">
        <v>5082</v>
      </c>
      <c r="N98" s="477">
        <v>46385</v>
      </c>
      <c r="O98" s="478">
        <v>1451952</v>
      </c>
      <c r="P98" s="478">
        <v>1885898.25</v>
      </c>
      <c r="Q98" s="476">
        <v>2</v>
      </c>
      <c r="R98" s="476" t="s">
        <v>5085</v>
      </c>
      <c r="S98" s="531">
        <v>0</v>
      </c>
      <c r="T98" s="524">
        <v>2411699.1800000002</v>
      </c>
      <c r="U98" s="39" t="s">
        <v>4413</v>
      </c>
      <c r="V98" s="532">
        <f t="shared" si="9"/>
        <v>2411699.1800000002</v>
      </c>
    </row>
    <row r="99" spans="1:22" ht="34.5">
      <c r="A99" s="519" t="str">
        <f t="shared" si="5"/>
        <v>Contrato001/2023</v>
      </c>
      <c r="B99" s="521" t="str">
        <f t="shared" si="6"/>
        <v>001/2023</v>
      </c>
      <c r="C99" s="1" t="str">
        <f t="shared" si="7"/>
        <v>2023</v>
      </c>
      <c r="D99" s="41" t="str">
        <f t="shared" si="8"/>
        <v>001</v>
      </c>
      <c r="E99" s="474" t="s">
        <v>5327</v>
      </c>
      <c r="F99" s="475" t="s">
        <v>5328</v>
      </c>
      <c r="G99" s="476" t="s">
        <v>902</v>
      </c>
      <c r="H99" s="475" t="s">
        <v>5329</v>
      </c>
      <c r="I99" s="475" t="s">
        <v>144</v>
      </c>
      <c r="J99" s="476" t="s">
        <v>5080</v>
      </c>
      <c r="K99" s="476" t="s">
        <v>904</v>
      </c>
      <c r="L99" s="475" t="s">
        <v>58</v>
      </c>
      <c r="M99" s="476" t="s">
        <v>5082</v>
      </c>
      <c r="N99" s="477">
        <v>46392</v>
      </c>
      <c r="O99" s="478">
        <v>32090728.170000002</v>
      </c>
      <c r="P99" s="478">
        <v>8131379.96</v>
      </c>
      <c r="Q99" s="476">
        <v>2</v>
      </c>
      <c r="R99" s="476" t="s">
        <v>5085</v>
      </c>
      <c r="S99" s="531">
        <v>0</v>
      </c>
      <c r="T99" s="524">
        <v>40234281.189999998</v>
      </c>
      <c r="U99" s="39" t="s">
        <v>4413</v>
      </c>
      <c r="V99" s="532">
        <f t="shared" si="9"/>
        <v>40234281.189999998</v>
      </c>
    </row>
    <row r="100" spans="1:22" ht="34.5">
      <c r="A100" s="519" t="str">
        <f t="shared" si="5"/>
        <v>Contrato002/2023</v>
      </c>
      <c r="B100" s="521" t="str">
        <f t="shared" si="6"/>
        <v>002/2023</v>
      </c>
      <c r="C100" s="1" t="str">
        <f t="shared" si="7"/>
        <v>2023</v>
      </c>
      <c r="D100" s="41" t="str">
        <f t="shared" si="8"/>
        <v>002</v>
      </c>
      <c r="E100" s="474" t="s">
        <v>5330</v>
      </c>
      <c r="F100" s="475" t="s">
        <v>5169</v>
      </c>
      <c r="G100" s="476" t="s">
        <v>1436</v>
      </c>
      <c r="H100" s="475" t="s">
        <v>5331</v>
      </c>
      <c r="I100" s="475" t="s">
        <v>144</v>
      </c>
      <c r="J100" s="476" t="s">
        <v>5080</v>
      </c>
      <c r="K100" s="476" t="s">
        <v>1438</v>
      </c>
      <c r="L100" s="475" t="s">
        <v>58</v>
      </c>
      <c r="M100" s="476" t="s">
        <v>5082</v>
      </c>
      <c r="N100" s="477">
        <v>46758</v>
      </c>
      <c r="O100" s="478">
        <v>922500</v>
      </c>
      <c r="P100" s="478">
        <v>922500</v>
      </c>
      <c r="Q100" s="476">
        <v>0</v>
      </c>
      <c r="R100" s="476" t="s">
        <v>5085</v>
      </c>
      <c r="S100" s="531">
        <v>0</v>
      </c>
      <c r="T100" s="524">
        <v>922500</v>
      </c>
      <c r="U100" s="39" t="s">
        <v>4413</v>
      </c>
      <c r="V100" s="532">
        <f t="shared" si="9"/>
        <v>922500</v>
      </c>
    </row>
    <row r="101" spans="1:22" ht="79.5">
      <c r="A101" s="519" t="str">
        <f t="shared" si="5"/>
        <v>Contrato004/2023</v>
      </c>
      <c r="B101" s="521" t="str">
        <f t="shared" si="6"/>
        <v>004/2023</v>
      </c>
      <c r="C101" s="1" t="str">
        <f t="shared" si="7"/>
        <v>2023</v>
      </c>
      <c r="D101" s="41" t="str">
        <f t="shared" si="8"/>
        <v>004</v>
      </c>
      <c r="E101" s="474" t="s">
        <v>5332</v>
      </c>
      <c r="F101" s="475" t="s">
        <v>5333</v>
      </c>
      <c r="G101" s="476" t="s">
        <v>2295</v>
      </c>
      <c r="H101" s="475" t="s">
        <v>5334</v>
      </c>
      <c r="I101" s="475" t="s">
        <v>5108</v>
      </c>
      <c r="J101" s="476" t="s">
        <v>5080</v>
      </c>
      <c r="K101" s="476" t="s">
        <v>2297</v>
      </c>
      <c r="L101" s="475" t="s">
        <v>58</v>
      </c>
      <c r="M101" s="476" t="s">
        <v>5082</v>
      </c>
      <c r="N101" s="477">
        <v>45718</v>
      </c>
      <c r="O101" s="478">
        <v>150000</v>
      </c>
      <c r="P101" s="478">
        <v>150000</v>
      </c>
      <c r="Q101" s="476">
        <v>1</v>
      </c>
      <c r="R101" s="476" t="s">
        <v>5085</v>
      </c>
      <c r="S101" s="531">
        <v>0</v>
      </c>
      <c r="T101" s="524">
        <v>238023.92</v>
      </c>
      <c r="U101" s="39" t="s">
        <v>4413</v>
      </c>
      <c r="V101" s="532">
        <f t="shared" si="9"/>
        <v>238023.92</v>
      </c>
    </row>
    <row r="102" spans="1:22" ht="34.5">
      <c r="A102" s="519" t="str">
        <f t="shared" si="5"/>
        <v>Contrato007/2023</v>
      </c>
      <c r="B102" s="521" t="str">
        <f t="shared" si="6"/>
        <v>007/2023</v>
      </c>
      <c r="C102" s="1" t="str">
        <f t="shared" si="7"/>
        <v>2023</v>
      </c>
      <c r="D102" s="41" t="str">
        <f t="shared" si="8"/>
        <v>007</v>
      </c>
      <c r="E102" s="474" t="s">
        <v>5335</v>
      </c>
      <c r="F102" s="475" t="s">
        <v>5336</v>
      </c>
      <c r="G102" s="476" t="s">
        <v>1027</v>
      </c>
      <c r="H102" s="475" t="s">
        <v>5337</v>
      </c>
      <c r="I102" s="475" t="s">
        <v>5108</v>
      </c>
      <c r="J102" s="476" t="s">
        <v>5080</v>
      </c>
      <c r="K102" s="476" t="s">
        <v>1029</v>
      </c>
      <c r="L102" s="475" t="s">
        <v>145</v>
      </c>
      <c r="M102" s="476" t="s">
        <v>5082</v>
      </c>
      <c r="N102" s="477">
        <v>46413</v>
      </c>
      <c r="O102" s="478">
        <v>3685900</v>
      </c>
      <c r="P102" s="478">
        <v>4586131.9000000004</v>
      </c>
      <c r="Q102" s="476">
        <v>2</v>
      </c>
      <c r="R102" s="476" t="s">
        <v>5085</v>
      </c>
      <c r="S102" s="531">
        <v>0</v>
      </c>
      <c r="T102" s="524">
        <v>5417305.4800000004</v>
      </c>
      <c r="U102" s="39" t="s">
        <v>4413</v>
      </c>
      <c r="V102" s="532">
        <f t="shared" si="9"/>
        <v>5417305.4800000004</v>
      </c>
    </row>
    <row r="103" spans="1:22" ht="23.25">
      <c r="A103" s="519" t="str">
        <f t="shared" si="5"/>
        <v>Contrato012/2023</v>
      </c>
      <c r="B103" s="521" t="str">
        <f t="shared" si="6"/>
        <v>012/2023</v>
      </c>
      <c r="C103" s="1" t="str">
        <f t="shared" si="7"/>
        <v>2023</v>
      </c>
      <c r="D103" s="41" t="str">
        <f t="shared" si="8"/>
        <v>012</v>
      </c>
      <c r="E103" s="474" t="s">
        <v>5338</v>
      </c>
      <c r="F103" s="475" t="s">
        <v>5164</v>
      </c>
      <c r="G103" s="476" t="s">
        <v>1090</v>
      </c>
      <c r="H103" s="475" t="s">
        <v>5339</v>
      </c>
      <c r="I103" s="475" t="s">
        <v>5108</v>
      </c>
      <c r="J103" s="476" t="s">
        <v>5080</v>
      </c>
      <c r="K103" s="476" t="s">
        <v>1029</v>
      </c>
      <c r="L103" s="475" t="s">
        <v>58</v>
      </c>
      <c r="M103" s="476" t="s">
        <v>5082</v>
      </c>
      <c r="N103" s="477">
        <v>46077</v>
      </c>
      <c r="O103" s="478">
        <v>28400</v>
      </c>
      <c r="P103" s="478">
        <v>30547.77</v>
      </c>
      <c r="Q103" s="476">
        <v>2</v>
      </c>
      <c r="R103" s="476" t="s">
        <v>5085</v>
      </c>
      <c r="S103" s="531">
        <v>0</v>
      </c>
      <c r="T103" s="524">
        <v>75787.490000000005</v>
      </c>
      <c r="U103" s="39" t="s">
        <v>4413</v>
      </c>
      <c r="V103" s="532">
        <f t="shared" si="9"/>
        <v>75787.490000000005</v>
      </c>
    </row>
    <row r="104" spans="1:22" ht="57">
      <c r="A104" s="519" t="str">
        <f t="shared" si="5"/>
        <v>Contrato017/2023</v>
      </c>
      <c r="B104" s="521" t="str">
        <f t="shared" si="6"/>
        <v>017/2023</v>
      </c>
      <c r="C104" s="1" t="str">
        <f t="shared" si="7"/>
        <v>2023</v>
      </c>
      <c r="D104" s="41" t="str">
        <f t="shared" si="8"/>
        <v>017</v>
      </c>
      <c r="E104" s="474" t="s">
        <v>5340</v>
      </c>
      <c r="F104" s="475" t="s">
        <v>1313</v>
      </c>
      <c r="G104" s="476" t="s">
        <v>1152</v>
      </c>
      <c r="H104" s="475" t="s">
        <v>5341</v>
      </c>
      <c r="I104" s="475" t="s">
        <v>5108</v>
      </c>
      <c r="J104" s="476" t="s">
        <v>5080</v>
      </c>
      <c r="K104" s="476" t="s">
        <v>1935</v>
      </c>
      <c r="L104" s="475" t="s">
        <v>145</v>
      </c>
      <c r="M104" s="476" t="s">
        <v>5082</v>
      </c>
      <c r="N104" s="477">
        <v>46091</v>
      </c>
      <c r="O104" s="478">
        <v>88749.9</v>
      </c>
      <c r="P104" s="478">
        <v>96823.89</v>
      </c>
      <c r="Q104" s="476">
        <v>2</v>
      </c>
      <c r="R104" s="476" t="s">
        <v>5085</v>
      </c>
      <c r="S104" s="531">
        <v>0</v>
      </c>
      <c r="T104" s="524">
        <v>277935.40999999997</v>
      </c>
      <c r="U104" s="39" t="s">
        <v>4413</v>
      </c>
      <c r="V104" s="532">
        <f t="shared" si="9"/>
        <v>277935.40999999997</v>
      </c>
    </row>
    <row r="105" spans="1:22" ht="34.5">
      <c r="A105" s="519" t="str">
        <f t="shared" si="5"/>
        <v>Contrato022/2023</v>
      </c>
      <c r="B105" s="521" t="str">
        <f t="shared" si="6"/>
        <v>022/2023</v>
      </c>
      <c r="C105" s="1" t="str">
        <f t="shared" si="7"/>
        <v>2023</v>
      </c>
      <c r="D105" s="41" t="str">
        <f t="shared" si="8"/>
        <v>022</v>
      </c>
      <c r="E105" s="474" t="s">
        <v>5342</v>
      </c>
      <c r="F105" s="475" t="s">
        <v>5343</v>
      </c>
      <c r="G105" s="476" t="s">
        <v>1971</v>
      </c>
      <c r="H105" s="475" t="s">
        <v>5344</v>
      </c>
      <c r="I105" s="475" t="s">
        <v>5284</v>
      </c>
      <c r="J105" s="476" t="s">
        <v>5080</v>
      </c>
      <c r="K105" s="476" t="s">
        <v>952</v>
      </c>
      <c r="L105" s="475" t="s">
        <v>1415</v>
      </c>
      <c r="M105" s="476" t="s">
        <v>5082</v>
      </c>
      <c r="N105" s="477">
        <v>45880</v>
      </c>
      <c r="O105" s="478">
        <v>6034117.46</v>
      </c>
      <c r="P105" s="478">
        <v>7262878.1299999999</v>
      </c>
      <c r="Q105" s="476">
        <v>5</v>
      </c>
      <c r="R105" s="476" t="s">
        <v>5085</v>
      </c>
      <c r="S105" s="531">
        <v>0</v>
      </c>
      <c r="T105" s="524">
        <v>5816860.3700000001</v>
      </c>
      <c r="U105" s="39" t="s">
        <v>4413</v>
      </c>
      <c r="V105" s="532">
        <f t="shared" si="9"/>
        <v>5816860.3700000001</v>
      </c>
    </row>
    <row r="106" spans="1:22" ht="57">
      <c r="A106" s="519" t="str">
        <f t="shared" si="5"/>
        <v>Contrato025/2023</v>
      </c>
      <c r="B106" s="521" t="str">
        <f t="shared" si="6"/>
        <v>025/2023</v>
      </c>
      <c r="C106" s="1" t="str">
        <f t="shared" si="7"/>
        <v>2023</v>
      </c>
      <c r="D106" s="41" t="str">
        <f t="shared" si="8"/>
        <v>025</v>
      </c>
      <c r="E106" s="474" t="s">
        <v>5345</v>
      </c>
      <c r="F106" s="475" t="s">
        <v>5346</v>
      </c>
      <c r="G106" s="476" t="s">
        <v>1217</v>
      </c>
      <c r="H106" s="475" t="s">
        <v>5347</v>
      </c>
      <c r="I106" s="475" t="s">
        <v>144</v>
      </c>
      <c r="J106" s="476" t="s">
        <v>5080</v>
      </c>
      <c r="K106" s="476" t="s">
        <v>5348</v>
      </c>
      <c r="L106" s="475" t="s">
        <v>58</v>
      </c>
      <c r="M106" s="476" t="s">
        <v>5082</v>
      </c>
      <c r="N106" s="477">
        <v>46110</v>
      </c>
      <c r="O106" s="478">
        <v>1036760</v>
      </c>
      <c r="P106" s="478">
        <v>1129199.4099999999</v>
      </c>
      <c r="Q106" s="476">
        <v>2</v>
      </c>
      <c r="R106" s="476" t="s">
        <v>5085</v>
      </c>
      <c r="S106" s="531">
        <v>0</v>
      </c>
      <c r="T106" s="524">
        <v>2375746.33</v>
      </c>
      <c r="U106" s="39" t="s">
        <v>4413</v>
      </c>
      <c r="V106" s="532">
        <f t="shared" si="9"/>
        <v>2375746.33</v>
      </c>
    </row>
    <row r="107" spans="1:22" ht="79.5">
      <c r="A107" s="519" t="str">
        <f t="shared" si="5"/>
        <v>Contrato026/2023</v>
      </c>
      <c r="B107" s="521" t="str">
        <f t="shared" si="6"/>
        <v>026/2023</v>
      </c>
      <c r="C107" s="1" t="str">
        <f t="shared" si="7"/>
        <v>2023</v>
      </c>
      <c r="D107" s="41" t="str">
        <f t="shared" si="8"/>
        <v>026</v>
      </c>
      <c r="E107" s="474" t="s">
        <v>5349</v>
      </c>
      <c r="F107" s="475" t="s">
        <v>5350</v>
      </c>
      <c r="G107" s="476" t="s">
        <v>1333</v>
      </c>
      <c r="H107" s="475" t="s">
        <v>5351</v>
      </c>
      <c r="I107" s="475" t="s">
        <v>5108</v>
      </c>
      <c r="J107" s="476" t="s">
        <v>5080</v>
      </c>
      <c r="K107" s="476" t="s">
        <v>1335</v>
      </c>
      <c r="L107" s="475" t="s">
        <v>58</v>
      </c>
      <c r="M107" s="476" t="s">
        <v>5082</v>
      </c>
      <c r="N107" s="477">
        <v>46175</v>
      </c>
      <c r="O107" s="478">
        <v>434000</v>
      </c>
      <c r="P107" s="478">
        <v>469389.07</v>
      </c>
      <c r="Q107" s="476">
        <v>2</v>
      </c>
      <c r="R107" s="476" t="s">
        <v>5085</v>
      </c>
      <c r="S107" s="531">
        <v>21090</v>
      </c>
      <c r="T107" s="524">
        <v>1156468.52</v>
      </c>
      <c r="U107" s="39" t="s">
        <v>4413</v>
      </c>
      <c r="V107" s="532">
        <f t="shared" si="9"/>
        <v>1177558.52</v>
      </c>
    </row>
    <row r="108" spans="1:22" ht="57">
      <c r="A108" s="519" t="str">
        <f t="shared" si="5"/>
        <v>Contrato027/2023</v>
      </c>
      <c r="B108" s="521" t="str">
        <f t="shared" si="6"/>
        <v>027/2023</v>
      </c>
      <c r="C108" s="1" t="str">
        <f t="shared" si="7"/>
        <v>2023</v>
      </c>
      <c r="D108" s="41" t="str">
        <f t="shared" si="8"/>
        <v>027</v>
      </c>
      <c r="E108" s="474" t="s">
        <v>5352</v>
      </c>
      <c r="F108" s="475" t="s">
        <v>5353</v>
      </c>
      <c r="G108" s="476" t="s">
        <v>1234</v>
      </c>
      <c r="H108" s="475" t="s">
        <v>5354</v>
      </c>
      <c r="I108" s="475" t="s">
        <v>160</v>
      </c>
      <c r="J108" s="476" t="s">
        <v>5080</v>
      </c>
      <c r="K108" s="476" t="s">
        <v>1236</v>
      </c>
      <c r="L108" s="475" t="s">
        <v>58</v>
      </c>
      <c r="M108" s="476" t="s">
        <v>5082</v>
      </c>
      <c r="N108" s="477">
        <v>46114</v>
      </c>
      <c r="O108" s="478">
        <v>2850300</v>
      </c>
      <c r="P108" s="478">
        <v>3134033.05</v>
      </c>
      <c r="Q108" s="476">
        <v>8</v>
      </c>
      <c r="R108" s="476" t="s">
        <v>5085</v>
      </c>
      <c r="S108" s="531">
        <v>0</v>
      </c>
      <c r="T108" s="524">
        <v>7477061.5599999996</v>
      </c>
      <c r="U108" s="39" t="s">
        <v>4413</v>
      </c>
      <c r="V108" s="532">
        <f t="shared" si="9"/>
        <v>7477061.5599999996</v>
      </c>
    </row>
    <row r="109" spans="1:22" ht="79.5">
      <c r="A109" s="519" t="str">
        <f t="shared" si="5"/>
        <v>Contrato029/2023</v>
      </c>
      <c r="B109" s="521" t="str">
        <f t="shared" si="6"/>
        <v>029/2023</v>
      </c>
      <c r="C109" s="1" t="str">
        <f t="shared" si="7"/>
        <v>2023</v>
      </c>
      <c r="D109" s="41" t="str">
        <f t="shared" si="8"/>
        <v>029</v>
      </c>
      <c r="E109" s="474" t="s">
        <v>5355</v>
      </c>
      <c r="F109" s="475" t="s">
        <v>5210</v>
      </c>
      <c r="G109" s="476" t="s">
        <v>855</v>
      </c>
      <c r="H109" s="475" t="s">
        <v>5356</v>
      </c>
      <c r="I109" s="475" t="s">
        <v>144</v>
      </c>
      <c r="J109" s="476" t="s">
        <v>5080</v>
      </c>
      <c r="K109" s="476" t="s">
        <v>1425</v>
      </c>
      <c r="L109" s="475" t="s">
        <v>111</v>
      </c>
      <c r="M109" s="476" t="s">
        <v>5082</v>
      </c>
      <c r="N109" s="477">
        <v>46862</v>
      </c>
      <c r="O109" s="478">
        <v>8899853</v>
      </c>
      <c r="P109" s="478">
        <v>11116091</v>
      </c>
      <c r="Q109" s="476">
        <v>1</v>
      </c>
      <c r="R109" s="476" t="s">
        <v>5085</v>
      </c>
      <c r="S109" s="531">
        <v>0</v>
      </c>
      <c r="T109" s="524">
        <v>8899853</v>
      </c>
      <c r="U109" s="39" t="s">
        <v>4413</v>
      </c>
      <c r="V109" s="532">
        <f t="shared" si="9"/>
        <v>8899853</v>
      </c>
    </row>
    <row r="110" spans="1:22" ht="34.5">
      <c r="A110" s="519" t="str">
        <f t="shared" si="5"/>
        <v>Contrato038/2023</v>
      </c>
      <c r="B110" s="521" t="str">
        <f t="shared" si="6"/>
        <v>038/2023</v>
      </c>
      <c r="C110" s="1" t="str">
        <f t="shared" si="7"/>
        <v>2023</v>
      </c>
      <c r="D110" s="41" t="str">
        <f t="shared" si="8"/>
        <v>038</v>
      </c>
      <c r="E110" s="474" t="s">
        <v>5357</v>
      </c>
      <c r="F110" s="475" t="s">
        <v>5244</v>
      </c>
      <c r="G110" s="476" t="s">
        <v>438</v>
      </c>
      <c r="H110" s="475" t="s">
        <v>5358</v>
      </c>
      <c r="I110" s="475" t="s">
        <v>5108</v>
      </c>
      <c r="J110" s="476" t="s">
        <v>5080</v>
      </c>
      <c r="K110" s="476" t="s">
        <v>1525</v>
      </c>
      <c r="L110" s="475" t="s">
        <v>145</v>
      </c>
      <c r="M110" s="476" t="s">
        <v>5082</v>
      </c>
      <c r="N110" s="477">
        <v>46894</v>
      </c>
      <c r="O110" s="478">
        <v>337500</v>
      </c>
      <c r="P110" s="478">
        <v>337500</v>
      </c>
      <c r="Q110" s="476">
        <v>0</v>
      </c>
      <c r="R110" s="476" t="s">
        <v>5085</v>
      </c>
      <c r="S110" s="531">
        <v>0</v>
      </c>
      <c r="T110" s="524">
        <v>256660.66</v>
      </c>
      <c r="U110" s="39" t="s">
        <v>4413</v>
      </c>
      <c r="V110" s="532">
        <f t="shared" si="9"/>
        <v>256660.66</v>
      </c>
    </row>
    <row r="111" spans="1:22" ht="45.75">
      <c r="A111" s="519" t="str">
        <f t="shared" si="5"/>
        <v>Contrato039/2023</v>
      </c>
      <c r="B111" s="521" t="str">
        <f t="shared" si="6"/>
        <v>039/2023</v>
      </c>
      <c r="C111" s="1" t="str">
        <f t="shared" si="7"/>
        <v>2023</v>
      </c>
      <c r="D111" s="41" t="str">
        <f t="shared" si="8"/>
        <v>039</v>
      </c>
      <c r="E111" s="474" t="s">
        <v>5359</v>
      </c>
      <c r="F111" s="475" t="s">
        <v>5360</v>
      </c>
      <c r="G111" s="476" t="s">
        <v>3516</v>
      </c>
      <c r="H111" s="475" t="s">
        <v>5361</v>
      </c>
      <c r="I111" s="475" t="s">
        <v>5108</v>
      </c>
      <c r="J111" s="476" t="s">
        <v>5080</v>
      </c>
      <c r="K111" s="476" t="s">
        <v>298</v>
      </c>
      <c r="L111" s="475" t="s">
        <v>145</v>
      </c>
      <c r="M111" s="476" t="s">
        <v>5082</v>
      </c>
      <c r="N111" s="477">
        <v>46220</v>
      </c>
      <c r="O111" s="478">
        <v>8504.23</v>
      </c>
      <c r="P111" s="478">
        <v>9305.4699999999993</v>
      </c>
      <c r="Q111" s="476">
        <v>2</v>
      </c>
      <c r="R111" s="476" t="s">
        <v>5085</v>
      </c>
      <c r="S111" s="531">
        <v>0</v>
      </c>
      <c r="T111" s="524">
        <v>26627.56</v>
      </c>
      <c r="U111" s="39" t="s">
        <v>4413</v>
      </c>
      <c r="V111" s="532">
        <f t="shared" si="9"/>
        <v>26627.56</v>
      </c>
    </row>
    <row r="112" spans="1:22" ht="68.25">
      <c r="A112" s="519" t="str">
        <f t="shared" si="5"/>
        <v>Contrato068/2023</v>
      </c>
      <c r="B112" s="521" t="str">
        <f t="shared" si="6"/>
        <v>068/2023</v>
      </c>
      <c r="C112" s="1" t="str">
        <f t="shared" si="7"/>
        <v>2023</v>
      </c>
      <c r="D112" s="41" t="str">
        <f t="shared" si="8"/>
        <v>068</v>
      </c>
      <c r="E112" s="474" t="s">
        <v>4473</v>
      </c>
      <c r="F112" s="475" t="s">
        <v>2654</v>
      </c>
      <c r="G112" s="476" t="s">
        <v>2655</v>
      </c>
      <c r="H112" s="475" t="s">
        <v>5362</v>
      </c>
      <c r="I112" s="475" t="s">
        <v>110</v>
      </c>
      <c r="J112" s="476" t="s">
        <v>5080</v>
      </c>
      <c r="K112" s="476" t="s">
        <v>2657</v>
      </c>
      <c r="L112" s="475" t="s">
        <v>58</v>
      </c>
      <c r="M112" s="476" t="s">
        <v>5082</v>
      </c>
      <c r="N112" s="477">
        <v>45667</v>
      </c>
      <c r="O112" s="478">
        <v>2159999.92</v>
      </c>
      <c r="P112" s="478">
        <v>2281163.92</v>
      </c>
      <c r="Q112" s="476">
        <v>1</v>
      </c>
      <c r="R112" s="476" t="s">
        <v>5085</v>
      </c>
      <c r="S112" s="531">
        <v>0</v>
      </c>
      <c r="T112" s="524">
        <v>432310.6</v>
      </c>
      <c r="U112" s="39" t="s">
        <v>4413</v>
      </c>
      <c r="V112" s="532">
        <f t="shared" si="9"/>
        <v>432310.6</v>
      </c>
    </row>
    <row r="113" spans="1:22" ht="45.75">
      <c r="A113" s="519" t="str">
        <f t="shared" si="5"/>
        <v>Contrato070/2023</v>
      </c>
      <c r="B113" s="521" t="str">
        <f t="shared" si="6"/>
        <v>070/2023</v>
      </c>
      <c r="C113" s="1" t="str">
        <f t="shared" si="7"/>
        <v>2023</v>
      </c>
      <c r="D113" s="41" t="str">
        <f t="shared" si="8"/>
        <v>070</v>
      </c>
      <c r="E113" s="474" t="s">
        <v>4456</v>
      </c>
      <c r="F113" s="475" t="s">
        <v>5095</v>
      </c>
      <c r="G113" s="476" t="s">
        <v>438</v>
      </c>
      <c r="H113" s="475" t="s">
        <v>5363</v>
      </c>
      <c r="I113" s="475" t="s">
        <v>5108</v>
      </c>
      <c r="J113" s="476" t="s">
        <v>5080</v>
      </c>
      <c r="K113" s="476" t="s">
        <v>440</v>
      </c>
      <c r="L113" s="475" t="s">
        <v>58</v>
      </c>
      <c r="M113" s="476" t="s">
        <v>5082</v>
      </c>
      <c r="N113" s="477">
        <v>46267</v>
      </c>
      <c r="O113" s="478">
        <v>83673.850000000006</v>
      </c>
      <c r="P113" s="478">
        <v>104589.89</v>
      </c>
      <c r="Q113" s="476">
        <v>2</v>
      </c>
      <c r="R113" s="476" t="s">
        <v>5085</v>
      </c>
      <c r="S113" s="531">
        <v>9356.75</v>
      </c>
      <c r="T113" s="524">
        <v>284790.23</v>
      </c>
      <c r="U113" s="39" t="s">
        <v>4413</v>
      </c>
      <c r="V113" s="532">
        <f t="shared" si="9"/>
        <v>294146.98</v>
      </c>
    </row>
    <row r="114" spans="1:22" ht="23.25">
      <c r="A114" s="519" t="str">
        <f t="shared" si="5"/>
        <v>Contrato072/2023</v>
      </c>
      <c r="B114" s="521" t="str">
        <f t="shared" si="6"/>
        <v>072/2023</v>
      </c>
      <c r="C114" s="1" t="str">
        <f t="shared" si="7"/>
        <v>2023</v>
      </c>
      <c r="D114" s="41" t="str">
        <f t="shared" si="8"/>
        <v>072</v>
      </c>
      <c r="E114" s="474" t="s">
        <v>5364</v>
      </c>
      <c r="F114" s="475" t="s">
        <v>5365</v>
      </c>
      <c r="G114" s="476" t="s">
        <v>2524</v>
      </c>
      <c r="H114" s="475" t="s">
        <v>5366</v>
      </c>
      <c r="I114" s="475" t="s">
        <v>5284</v>
      </c>
      <c r="J114" s="476" t="s">
        <v>5080</v>
      </c>
      <c r="K114" s="476" t="s">
        <v>1793</v>
      </c>
      <c r="L114" s="475" t="s">
        <v>1415</v>
      </c>
      <c r="M114" s="476" t="s">
        <v>5082</v>
      </c>
      <c r="N114" s="477">
        <v>45735</v>
      </c>
      <c r="O114" s="478">
        <v>1897376.96</v>
      </c>
      <c r="P114" s="478">
        <v>2072946.13</v>
      </c>
      <c r="Q114" s="476">
        <v>1</v>
      </c>
      <c r="R114" s="476" t="s">
        <v>5085</v>
      </c>
      <c r="S114" s="531">
        <v>0</v>
      </c>
      <c r="T114" s="524">
        <v>2709192.05</v>
      </c>
      <c r="U114" s="39" t="s">
        <v>4413</v>
      </c>
      <c r="V114" s="532">
        <f t="shared" si="9"/>
        <v>2709192.05</v>
      </c>
    </row>
    <row r="115" spans="1:22" ht="23.25">
      <c r="A115" s="519" t="str">
        <f t="shared" si="5"/>
        <v>Contrato074/2023</v>
      </c>
      <c r="B115" s="521" t="str">
        <f t="shared" si="6"/>
        <v>074/2023</v>
      </c>
      <c r="C115" s="1" t="str">
        <f t="shared" si="7"/>
        <v>2023</v>
      </c>
      <c r="D115" s="41" t="str">
        <f t="shared" si="8"/>
        <v>074</v>
      </c>
      <c r="E115" s="474" t="s">
        <v>4478</v>
      </c>
      <c r="F115" s="475" t="s">
        <v>426</v>
      </c>
      <c r="G115" s="476" t="s">
        <v>427</v>
      </c>
      <c r="H115" s="475" t="s">
        <v>5367</v>
      </c>
      <c r="I115" s="475" t="s">
        <v>144</v>
      </c>
      <c r="J115" s="476" t="s">
        <v>5080</v>
      </c>
      <c r="K115" s="476" t="s">
        <v>429</v>
      </c>
      <c r="L115" s="475" t="s">
        <v>145</v>
      </c>
      <c r="M115" s="476" t="s">
        <v>5082</v>
      </c>
      <c r="N115" s="477">
        <v>46260</v>
      </c>
      <c r="O115" s="478">
        <v>1554139.02</v>
      </c>
      <c r="P115" s="478">
        <v>1690522.51</v>
      </c>
      <c r="Q115" s="476">
        <v>2</v>
      </c>
      <c r="R115" s="476" t="s">
        <v>5085</v>
      </c>
      <c r="S115" s="531">
        <v>0</v>
      </c>
      <c r="T115" s="524">
        <v>3724585.01</v>
      </c>
      <c r="U115" s="39" t="s">
        <v>4413</v>
      </c>
      <c r="V115" s="532">
        <f t="shared" si="9"/>
        <v>3724585.01</v>
      </c>
    </row>
    <row r="116" spans="1:22" ht="34.5">
      <c r="A116" s="519" t="str">
        <f t="shared" si="5"/>
        <v>Contrato077/2023</v>
      </c>
      <c r="B116" s="521" t="str">
        <f t="shared" si="6"/>
        <v>077/2023</v>
      </c>
      <c r="C116" s="1" t="str">
        <f t="shared" si="7"/>
        <v>2023</v>
      </c>
      <c r="D116" s="41" t="str">
        <f t="shared" si="8"/>
        <v>077</v>
      </c>
      <c r="E116" s="474" t="s">
        <v>5368</v>
      </c>
      <c r="F116" s="475" t="s">
        <v>5369</v>
      </c>
      <c r="G116" s="476" t="s">
        <v>1965</v>
      </c>
      <c r="H116" s="475" t="s">
        <v>5370</v>
      </c>
      <c r="I116" s="475" t="s">
        <v>144</v>
      </c>
      <c r="J116" s="476" t="s">
        <v>5080</v>
      </c>
      <c r="K116" s="476" t="s">
        <v>5371</v>
      </c>
      <c r="L116" s="475" t="s">
        <v>145</v>
      </c>
      <c r="M116" s="476" t="s">
        <v>5082</v>
      </c>
      <c r="N116" s="477">
        <v>45926</v>
      </c>
      <c r="O116" s="478">
        <v>36128.400000000001</v>
      </c>
      <c r="P116" s="478">
        <v>40108.92</v>
      </c>
      <c r="Q116" s="476">
        <v>0</v>
      </c>
      <c r="R116" s="476" t="s">
        <v>5085</v>
      </c>
      <c r="S116" s="531">
        <v>0</v>
      </c>
      <c r="T116" s="524">
        <v>35528.769999999997</v>
      </c>
      <c r="U116" s="39" t="s">
        <v>4413</v>
      </c>
      <c r="V116" s="532">
        <f t="shared" si="9"/>
        <v>35528.769999999997</v>
      </c>
    </row>
    <row r="117" spans="1:22" ht="102">
      <c r="A117" s="519" t="str">
        <f t="shared" si="5"/>
        <v>Contrato086/2023</v>
      </c>
      <c r="B117" s="521" t="str">
        <f t="shared" si="6"/>
        <v>086/2023</v>
      </c>
      <c r="C117" s="1" t="str">
        <f t="shared" si="7"/>
        <v>2023</v>
      </c>
      <c r="D117" s="41" t="str">
        <f t="shared" si="8"/>
        <v>086</v>
      </c>
      <c r="E117" s="474" t="s">
        <v>5372</v>
      </c>
      <c r="F117" s="475" t="s">
        <v>5373</v>
      </c>
      <c r="G117" s="476" t="s">
        <v>578</v>
      </c>
      <c r="H117" s="475" t="s">
        <v>5374</v>
      </c>
      <c r="I117" s="475" t="s">
        <v>5108</v>
      </c>
      <c r="J117" s="476" t="s">
        <v>5080</v>
      </c>
      <c r="K117" s="476" t="s">
        <v>580</v>
      </c>
      <c r="L117" s="475" t="s">
        <v>58</v>
      </c>
      <c r="M117" s="476" t="s">
        <v>5082</v>
      </c>
      <c r="N117" s="477">
        <v>46298</v>
      </c>
      <c r="O117" s="478">
        <v>648000</v>
      </c>
      <c r="P117" s="478">
        <v>708893.65</v>
      </c>
      <c r="Q117" s="476">
        <v>2</v>
      </c>
      <c r="R117" s="476" t="s">
        <v>5085</v>
      </c>
      <c r="S117" s="531">
        <v>0</v>
      </c>
      <c r="T117" s="524">
        <v>1493805.12</v>
      </c>
      <c r="U117" s="39" t="s">
        <v>4413</v>
      </c>
      <c r="V117" s="532">
        <f t="shared" si="9"/>
        <v>1493805.12</v>
      </c>
    </row>
    <row r="118" spans="1:22" ht="34.5">
      <c r="A118" s="519" t="str">
        <f t="shared" si="5"/>
        <v>Contrato088/2023</v>
      </c>
      <c r="B118" s="521" t="str">
        <f t="shared" si="6"/>
        <v>088/2023</v>
      </c>
      <c r="C118" s="1" t="str">
        <f t="shared" si="7"/>
        <v>2023</v>
      </c>
      <c r="D118" s="41" t="str">
        <f t="shared" si="8"/>
        <v>088</v>
      </c>
      <c r="E118" s="474" t="s">
        <v>5375</v>
      </c>
      <c r="F118" s="475" t="s">
        <v>119</v>
      </c>
      <c r="G118" s="476" t="s">
        <v>120</v>
      </c>
      <c r="H118" s="475" t="s">
        <v>121</v>
      </c>
      <c r="I118" s="475" t="s">
        <v>5108</v>
      </c>
      <c r="J118" s="476" t="s">
        <v>5080</v>
      </c>
      <c r="K118" s="476" t="s">
        <v>123</v>
      </c>
      <c r="L118" s="475" t="s">
        <v>58</v>
      </c>
      <c r="M118" s="476" t="s">
        <v>5082</v>
      </c>
      <c r="N118" s="477">
        <v>46178</v>
      </c>
      <c r="O118" s="478">
        <v>488800</v>
      </c>
      <c r="P118" s="478">
        <v>98522.46</v>
      </c>
      <c r="Q118" s="476">
        <v>1</v>
      </c>
      <c r="R118" s="476" t="s">
        <v>5085</v>
      </c>
      <c r="S118" s="531">
        <v>0</v>
      </c>
      <c r="T118" s="524">
        <v>249030</v>
      </c>
      <c r="U118" s="39" t="s">
        <v>4413</v>
      </c>
      <c r="V118" s="532">
        <f t="shared" si="9"/>
        <v>249030</v>
      </c>
    </row>
    <row r="119" spans="1:22" ht="23.25">
      <c r="A119" s="519" t="str">
        <f t="shared" si="5"/>
        <v>Contrato089/2023</v>
      </c>
      <c r="B119" s="521" t="str">
        <f t="shared" si="6"/>
        <v>089/2023</v>
      </c>
      <c r="C119" s="1" t="str">
        <f t="shared" si="7"/>
        <v>2023</v>
      </c>
      <c r="D119" s="41" t="str">
        <f t="shared" si="8"/>
        <v>089</v>
      </c>
      <c r="E119" s="474" t="s">
        <v>5376</v>
      </c>
      <c r="F119" s="475" t="s">
        <v>5377</v>
      </c>
      <c r="G119" s="476" t="s">
        <v>1999</v>
      </c>
      <c r="H119" s="475" t="s">
        <v>5378</v>
      </c>
      <c r="I119" s="475" t="s">
        <v>5108</v>
      </c>
      <c r="J119" s="476" t="s">
        <v>5080</v>
      </c>
      <c r="K119" s="476" t="s">
        <v>2001</v>
      </c>
      <c r="L119" s="475" t="s">
        <v>132</v>
      </c>
      <c r="M119" s="476" t="s">
        <v>5082</v>
      </c>
      <c r="N119" s="477">
        <v>45947</v>
      </c>
      <c r="O119" s="478">
        <v>6831</v>
      </c>
      <c r="P119" s="478">
        <v>7082.93</v>
      </c>
      <c r="Q119" s="491">
        <v>1</v>
      </c>
      <c r="R119" s="476" t="s">
        <v>5085</v>
      </c>
      <c r="S119" s="531">
        <v>0</v>
      </c>
      <c r="T119" s="524">
        <v>7639.49</v>
      </c>
      <c r="U119" s="39" t="s">
        <v>4413</v>
      </c>
      <c r="V119" s="532">
        <f t="shared" si="9"/>
        <v>7639.49</v>
      </c>
    </row>
    <row r="120" spans="1:22" ht="34.5">
      <c r="A120" s="519" t="str">
        <f t="shared" si="5"/>
        <v>Contrato093/2023</v>
      </c>
      <c r="B120" s="521" t="str">
        <f t="shared" si="6"/>
        <v>093/2023</v>
      </c>
      <c r="C120" s="1" t="str">
        <f t="shared" si="7"/>
        <v>2023</v>
      </c>
      <c r="D120" s="41" t="str">
        <f t="shared" si="8"/>
        <v>093</v>
      </c>
      <c r="E120" s="474" t="s">
        <v>5379</v>
      </c>
      <c r="F120" s="475" t="s">
        <v>119</v>
      </c>
      <c r="G120" s="476" t="s">
        <v>120</v>
      </c>
      <c r="H120" s="475" t="s">
        <v>5380</v>
      </c>
      <c r="I120" s="475" t="s">
        <v>5108</v>
      </c>
      <c r="J120" s="476" t="s">
        <v>5080</v>
      </c>
      <c r="K120" s="476" t="s">
        <v>712</v>
      </c>
      <c r="L120" s="475" t="s">
        <v>58</v>
      </c>
      <c r="M120" s="476" t="s">
        <v>5082</v>
      </c>
      <c r="N120" s="477">
        <v>46319</v>
      </c>
      <c r="O120" s="478">
        <v>1464000</v>
      </c>
      <c r="P120" s="478">
        <v>212345.95</v>
      </c>
      <c r="Q120" s="476">
        <v>1</v>
      </c>
      <c r="R120" s="476" t="s">
        <v>5085</v>
      </c>
      <c r="S120" s="531">
        <v>0</v>
      </c>
      <c r="T120" s="524">
        <v>1260000</v>
      </c>
      <c r="U120" s="39" t="s">
        <v>4413</v>
      </c>
      <c r="V120" s="532">
        <f t="shared" si="9"/>
        <v>1260000</v>
      </c>
    </row>
    <row r="121" spans="1:22" ht="34.5">
      <c r="A121" s="519" t="str">
        <f t="shared" si="5"/>
        <v>Contrato095/2023</v>
      </c>
      <c r="B121" s="521" t="str">
        <f t="shared" si="6"/>
        <v>095/2023</v>
      </c>
      <c r="C121" s="1" t="str">
        <f t="shared" si="7"/>
        <v>2023</v>
      </c>
      <c r="D121" s="41" t="str">
        <f t="shared" si="8"/>
        <v>095</v>
      </c>
      <c r="E121" s="474" t="s">
        <v>5381</v>
      </c>
      <c r="F121" s="475" t="s">
        <v>1198</v>
      </c>
      <c r="G121" s="476" t="s">
        <v>1177</v>
      </c>
      <c r="H121" s="475" t="s">
        <v>5382</v>
      </c>
      <c r="I121" s="475" t="s">
        <v>5108</v>
      </c>
      <c r="J121" s="476" t="s">
        <v>5080</v>
      </c>
      <c r="K121" s="476" t="s">
        <v>1230</v>
      </c>
      <c r="L121" s="475" t="s">
        <v>58</v>
      </c>
      <c r="M121" s="476" t="s">
        <v>5082</v>
      </c>
      <c r="N121" s="477">
        <v>46113</v>
      </c>
      <c r="O121" s="478">
        <v>689800</v>
      </c>
      <c r="P121" s="478">
        <v>356405.91</v>
      </c>
      <c r="Q121" s="476">
        <v>1</v>
      </c>
      <c r="R121" s="476" t="s">
        <v>5085</v>
      </c>
      <c r="S121" s="531">
        <v>0</v>
      </c>
      <c r="T121" s="524">
        <v>886616.28</v>
      </c>
      <c r="U121" s="39" t="s">
        <v>4413</v>
      </c>
      <c r="V121" s="532">
        <f t="shared" si="9"/>
        <v>886616.28</v>
      </c>
    </row>
    <row r="122" spans="1:22" ht="34.5">
      <c r="A122" s="519" t="str">
        <f t="shared" si="5"/>
        <v>Contrato105/2023</v>
      </c>
      <c r="B122" s="521" t="str">
        <f t="shared" si="6"/>
        <v>105/2023</v>
      </c>
      <c r="C122" s="1" t="str">
        <f t="shared" si="7"/>
        <v>2023</v>
      </c>
      <c r="D122" s="41" t="str">
        <f t="shared" si="8"/>
        <v>105</v>
      </c>
      <c r="E122" s="474" t="s">
        <v>5383</v>
      </c>
      <c r="F122" s="475" t="s">
        <v>4604</v>
      </c>
      <c r="G122" s="476" t="s">
        <v>668</v>
      </c>
      <c r="H122" s="475" t="s">
        <v>3444</v>
      </c>
      <c r="I122" s="475" t="s">
        <v>5108</v>
      </c>
      <c r="J122" s="476" t="s">
        <v>5080</v>
      </c>
      <c r="K122" s="476" t="s">
        <v>850</v>
      </c>
      <c r="L122" s="475" t="s">
        <v>132</v>
      </c>
      <c r="M122" s="476" t="s">
        <v>5082</v>
      </c>
      <c r="N122" s="477">
        <v>46356</v>
      </c>
      <c r="O122" s="478">
        <v>10620</v>
      </c>
      <c r="P122" s="478">
        <v>11643.7</v>
      </c>
      <c r="Q122" s="476">
        <v>2</v>
      </c>
      <c r="R122" s="476" t="s">
        <v>5085</v>
      </c>
      <c r="S122" s="531">
        <v>0</v>
      </c>
      <c r="T122" s="524">
        <v>3956.18</v>
      </c>
      <c r="U122" s="39" t="s">
        <v>4413</v>
      </c>
      <c r="V122" s="532">
        <f t="shared" si="9"/>
        <v>3956.18</v>
      </c>
    </row>
    <row r="123" spans="1:22" ht="34.5">
      <c r="A123" s="519" t="str">
        <f t="shared" si="5"/>
        <v>Contrato106/2023</v>
      </c>
      <c r="B123" s="521" t="str">
        <f t="shared" si="6"/>
        <v>106/2023</v>
      </c>
      <c r="C123" s="1" t="str">
        <f t="shared" si="7"/>
        <v>2023</v>
      </c>
      <c r="D123" s="41" t="str">
        <f t="shared" si="8"/>
        <v>106</v>
      </c>
      <c r="E123" s="474" t="s">
        <v>5384</v>
      </c>
      <c r="F123" s="475" t="s">
        <v>894</v>
      </c>
      <c r="G123" s="476" t="s">
        <v>902</v>
      </c>
      <c r="H123" s="475" t="s">
        <v>5385</v>
      </c>
      <c r="I123" s="475" t="s">
        <v>144</v>
      </c>
      <c r="J123" s="476" t="s">
        <v>5080</v>
      </c>
      <c r="K123" s="476" t="s">
        <v>904</v>
      </c>
      <c r="L123" s="475" t="s">
        <v>58</v>
      </c>
      <c r="M123" s="476" t="s">
        <v>5082</v>
      </c>
      <c r="N123" s="477">
        <v>46367</v>
      </c>
      <c r="O123" s="478">
        <v>3135327.52</v>
      </c>
      <c r="P123" s="478">
        <v>3135327.52</v>
      </c>
      <c r="Q123" s="476">
        <v>0</v>
      </c>
      <c r="R123" s="476" t="s">
        <v>5085</v>
      </c>
      <c r="S123" s="531">
        <v>0</v>
      </c>
      <c r="T123" s="524">
        <v>3135328.18</v>
      </c>
      <c r="U123" s="39" t="s">
        <v>4413</v>
      </c>
      <c r="V123" s="532">
        <f t="shared" si="9"/>
        <v>3135328.18</v>
      </c>
    </row>
    <row r="124" spans="1:22" ht="57">
      <c r="A124" s="519" t="str">
        <f t="shared" si="5"/>
        <v>Contrato108/2023</v>
      </c>
      <c r="B124" s="521" t="str">
        <f t="shared" si="6"/>
        <v>108/2023</v>
      </c>
      <c r="C124" s="1" t="str">
        <f t="shared" si="7"/>
        <v>2023</v>
      </c>
      <c r="D124" s="41" t="str">
        <f t="shared" si="8"/>
        <v>108</v>
      </c>
      <c r="E124" s="474" t="s">
        <v>5386</v>
      </c>
      <c r="F124" s="475" t="s">
        <v>868</v>
      </c>
      <c r="G124" s="476" t="s">
        <v>869</v>
      </c>
      <c r="H124" s="475" t="s">
        <v>5387</v>
      </c>
      <c r="I124" s="475" t="s">
        <v>144</v>
      </c>
      <c r="J124" s="476" t="s">
        <v>5080</v>
      </c>
      <c r="K124" s="476" t="s">
        <v>871</v>
      </c>
      <c r="L124" s="475" t="s">
        <v>58</v>
      </c>
      <c r="M124" s="476" t="s">
        <v>5082</v>
      </c>
      <c r="N124" s="477">
        <v>46362</v>
      </c>
      <c r="O124" s="478">
        <v>555300</v>
      </c>
      <c r="P124" s="478">
        <v>555300</v>
      </c>
      <c r="Q124" s="476">
        <v>0</v>
      </c>
      <c r="R124" s="476" t="s">
        <v>5085</v>
      </c>
      <c r="S124" s="531">
        <v>0</v>
      </c>
      <c r="T124" s="524">
        <v>0</v>
      </c>
      <c r="U124" s="39" t="s">
        <v>4413</v>
      </c>
      <c r="V124" s="532">
        <f t="shared" si="9"/>
        <v>0</v>
      </c>
    </row>
    <row r="125" spans="1:22" ht="68.25">
      <c r="A125" s="519" t="str">
        <f t="shared" si="5"/>
        <v>Contrato110/2023</v>
      </c>
      <c r="B125" s="521" t="str">
        <f t="shared" si="6"/>
        <v>110/2023</v>
      </c>
      <c r="C125" s="1" t="str">
        <f t="shared" si="7"/>
        <v>2023</v>
      </c>
      <c r="D125" s="41" t="str">
        <f t="shared" si="8"/>
        <v>110</v>
      </c>
      <c r="E125" s="474" t="s">
        <v>5388</v>
      </c>
      <c r="F125" s="475" t="s">
        <v>1448</v>
      </c>
      <c r="G125" s="476" t="s">
        <v>1449</v>
      </c>
      <c r="H125" s="475" t="s">
        <v>5389</v>
      </c>
      <c r="I125" s="475" t="s">
        <v>5108</v>
      </c>
      <c r="J125" s="476" t="s">
        <v>5080</v>
      </c>
      <c r="K125" s="476" t="s">
        <v>850</v>
      </c>
      <c r="L125" s="475" t="s">
        <v>58</v>
      </c>
      <c r="M125" s="476" t="s">
        <v>5082</v>
      </c>
      <c r="N125" s="477">
        <v>46763</v>
      </c>
      <c r="O125" s="478">
        <v>3150000</v>
      </c>
      <c r="P125" s="478">
        <v>3291442.56</v>
      </c>
      <c r="Q125" s="476">
        <v>1</v>
      </c>
      <c r="R125" s="476" t="s">
        <v>5085</v>
      </c>
      <c r="S125" s="531">
        <v>0</v>
      </c>
      <c r="T125" s="524">
        <v>3107786.29</v>
      </c>
      <c r="U125" s="39" t="s">
        <v>4413</v>
      </c>
      <c r="V125" s="532">
        <f t="shared" si="9"/>
        <v>3107786.29</v>
      </c>
    </row>
    <row r="126" spans="1:22" ht="57">
      <c r="A126" s="519" t="str">
        <f t="shared" si="5"/>
        <v>Contrato111/2023</v>
      </c>
      <c r="B126" s="521" t="str">
        <f t="shared" si="6"/>
        <v>111/2023</v>
      </c>
      <c r="C126" s="1" t="str">
        <f t="shared" si="7"/>
        <v>2023</v>
      </c>
      <c r="D126" s="41" t="str">
        <f t="shared" si="8"/>
        <v>111</v>
      </c>
      <c r="E126" s="474" t="s">
        <v>5390</v>
      </c>
      <c r="F126" s="475" t="s">
        <v>1441</v>
      </c>
      <c r="G126" s="476" t="s">
        <v>1442</v>
      </c>
      <c r="H126" s="475" t="s">
        <v>5391</v>
      </c>
      <c r="I126" s="475" t="s">
        <v>5108</v>
      </c>
      <c r="J126" s="476" t="s">
        <v>5080</v>
      </c>
      <c r="K126" s="476" t="s">
        <v>1444</v>
      </c>
      <c r="L126" s="475" t="s">
        <v>58</v>
      </c>
      <c r="M126" s="476" t="s">
        <v>5082</v>
      </c>
      <c r="N126" s="477">
        <v>46762</v>
      </c>
      <c r="O126" s="478">
        <v>4235345.8</v>
      </c>
      <c r="P126" s="478">
        <v>5294182.25</v>
      </c>
      <c r="Q126" s="476">
        <v>2</v>
      </c>
      <c r="R126" s="476" t="s">
        <v>5085</v>
      </c>
      <c r="S126" s="531">
        <v>66652.02</v>
      </c>
      <c r="T126" s="524">
        <v>5214482.92</v>
      </c>
      <c r="U126" s="39" t="s">
        <v>4413</v>
      </c>
      <c r="V126" s="532">
        <f t="shared" si="9"/>
        <v>5281134.9399999995</v>
      </c>
    </row>
    <row r="127" spans="1:22" ht="23.25">
      <c r="A127" s="519" t="str">
        <f t="shared" si="5"/>
        <v>Contrato112/2023</v>
      </c>
      <c r="B127" s="521" t="str">
        <f t="shared" si="6"/>
        <v>112/2023</v>
      </c>
      <c r="C127" s="1" t="str">
        <f t="shared" si="7"/>
        <v>2023</v>
      </c>
      <c r="D127" s="41" t="str">
        <f t="shared" si="8"/>
        <v>112</v>
      </c>
      <c r="E127" s="474" t="s">
        <v>5392</v>
      </c>
      <c r="F127" s="475" t="s">
        <v>1970</v>
      </c>
      <c r="G127" s="476" t="s">
        <v>1971</v>
      </c>
      <c r="H127" s="475" t="s">
        <v>1972</v>
      </c>
      <c r="I127" s="475" t="s">
        <v>5284</v>
      </c>
      <c r="J127" s="476" t="s">
        <v>5080</v>
      </c>
      <c r="K127" s="476" t="s">
        <v>1335</v>
      </c>
      <c r="L127" s="475" t="s">
        <v>1415</v>
      </c>
      <c r="M127" s="476" t="s">
        <v>5082</v>
      </c>
      <c r="N127" s="477">
        <v>45927</v>
      </c>
      <c r="O127" s="478">
        <v>4393139.76</v>
      </c>
      <c r="P127" s="478">
        <v>6197076.75</v>
      </c>
      <c r="Q127" s="476">
        <v>4</v>
      </c>
      <c r="R127" s="476" t="s">
        <v>5085</v>
      </c>
      <c r="S127" s="531">
        <v>0</v>
      </c>
      <c r="T127" s="524">
        <v>6115246.2300000004</v>
      </c>
      <c r="U127" s="39" t="s">
        <v>4413</v>
      </c>
      <c r="V127" s="532">
        <f t="shared" si="9"/>
        <v>6115246.2300000004</v>
      </c>
    </row>
    <row r="128" spans="1:22" ht="23.25">
      <c r="A128" s="519" t="str">
        <f t="shared" si="5"/>
        <v>Contrato113/2023</v>
      </c>
      <c r="B128" s="521" t="str">
        <f t="shared" si="6"/>
        <v>113/2023</v>
      </c>
      <c r="C128" s="1" t="str">
        <f t="shared" si="7"/>
        <v>2023</v>
      </c>
      <c r="D128" s="41" t="str">
        <f t="shared" si="8"/>
        <v>113</v>
      </c>
      <c r="E128" s="474" t="s">
        <v>5393</v>
      </c>
      <c r="F128" s="475" t="s">
        <v>5394</v>
      </c>
      <c r="G128" s="476" t="s">
        <v>1815</v>
      </c>
      <c r="H128" s="475" t="s">
        <v>1934</v>
      </c>
      <c r="I128" s="475" t="s">
        <v>5284</v>
      </c>
      <c r="J128" s="476" t="s">
        <v>5080</v>
      </c>
      <c r="K128" s="476" t="s">
        <v>1935</v>
      </c>
      <c r="L128" s="475" t="s">
        <v>1415</v>
      </c>
      <c r="M128" s="476" t="s">
        <v>5082</v>
      </c>
      <c r="N128" s="477">
        <v>46019</v>
      </c>
      <c r="O128" s="478">
        <v>3346442.93</v>
      </c>
      <c r="P128" s="478">
        <v>3570233.94</v>
      </c>
      <c r="Q128" s="476">
        <v>1</v>
      </c>
      <c r="R128" s="476" t="s">
        <v>5085</v>
      </c>
      <c r="S128" s="531">
        <v>0</v>
      </c>
      <c r="T128" s="524">
        <v>3570233.91</v>
      </c>
      <c r="U128" s="39" t="s">
        <v>4413</v>
      </c>
      <c r="V128" s="532">
        <f t="shared" si="9"/>
        <v>3570233.91</v>
      </c>
    </row>
    <row r="129" spans="1:22" ht="23.25">
      <c r="A129" s="519" t="str">
        <f t="shared" si="5"/>
        <v>Contrato114/2023</v>
      </c>
      <c r="B129" s="521" t="str">
        <f t="shared" si="6"/>
        <v>114/2023</v>
      </c>
      <c r="C129" s="1" t="str">
        <f t="shared" si="7"/>
        <v>2023</v>
      </c>
      <c r="D129" s="41" t="str">
        <f t="shared" si="8"/>
        <v>114</v>
      </c>
      <c r="E129" s="474" t="s">
        <v>5395</v>
      </c>
      <c r="F129" s="475" t="s">
        <v>1592</v>
      </c>
      <c r="G129" s="476" t="s">
        <v>1593</v>
      </c>
      <c r="H129" s="475" t="s">
        <v>5396</v>
      </c>
      <c r="I129" s="475" t="s">
        <v>387</v>
      </c>
      <c r="J129" s="476" t="s">
        <v>5080</v>
      </c>
      <c r="K129" s="476" t="s">
        <v>1595</v>
      </c>
      <c r="L129" s="475" t="s">
        <v>132</v>
      </c>
      <c r="M129" s="476" t="s">
        <v>5082</v>
      </c>
      <c r="N129" s="477">
        <v>47360</v>
      </c>
      <c r="O129" s="478">
        <v>8128638.5999999996</v>
      </c>
      <c r="P129" s="478">
        <v>8128638.5999999996</v>
      </c>
      <c r="Q129" s="476">
        <v>0</v>
      </c>
      <c r="R129" s="476" t="s">
        <v>5085</v>
      </c>
      <c r="S129" s="531">
        <v>0</v>
      </c>
      <c r="T129" s="524">
        <v>2176375.25</v>
      </c>
      <c r="U129" s="39" t="s">
        <v>4413</v>
      </c>
      <c r="V129" s="532">
        <f t="shared" si="9"/>
        <v>2176375.25</v>
      </c>
    </row>
    <row r="130" spans="1:22" ht="23.25">
      <c r="A130" s="519" t="str">
        <f t="shared" si="5"/>
        <v>Contrato115/2023</v>
      </c>
      <c r="B130" s="521" t="str">
        <f t="shared" si="6"/>
        <v>115/2023</v>
      </c>
      <c r="C130" s="1" t="str">
        <f t="shared" si="7"/>
        <v>2023</v>
      </c>
      <c r="D130" s="41" t="str">
        <f t="shared" si="8"/>
        <v>115</v>
      </c>
      <c r="E130" s="474" t="s">
        <v>5397</v>
      </c>
      <c r="F130" s="475" t="s">
        <v>1368</v>
      </c>
      <c r="G130" s="476" t="s">
        <v>5085</v>
      </c>
      <c r="H130" s="475" t="s">
        <v>5398</v>
      </c>
      <c r="I130" s="475" t="s">
        <v>387</v>
      </c>
      <c r="J130" s="476" t="s">
        <v>5080</v>
      </c>
      <c r="K130" s="476" t="s">
        <v>1371</v>
      </c>
      <c r="L130" s="475" t="s">
        <v>132</v>
      </c>
      <c r="M130" s="476" t="s">
        <v>5082</v>
      </c>
      <c r="N130" s="477">
        <v>46569</v>
      </c>
      <c r="O130" s="478">
        <v>612000</v>
      </c>
      <c r="P130" s="478">
        <v>652011.57999999996</v>
      </c>
      <c r="Q130" s="476">
        <v>0</v>
      </c>
      <c r="R130" s="476" t="s">
        <v>5085</v>
      </c>
      <c r="S130" s="531">
        <v>18111.43</v>
      </c>
      <c r="T130" s="524">
        <v>313780.01</v>
      </c>
      <c r="U130" s="39" t="s">
        <v>4413</v>
      </c>
      <c r="V130" s="532">
        <f t="shared" si="9"/>
        <v>331891.44</v>
      </c>
    </row>
    <row r="131" spans="1:22" ht="45.75">
      <c r="A131" s="519" t="str">
        <f t="shared" si="5"/>
        <v>Contrato001/2024</v>
      </c>
      <c r="B131" s="521" t="str">
        <f t="shared" si="6"/>
        <v>001/2024</v>
      </c>
      <c r="C131" s="1" t="str">
        <f t="shared" si="7"/>
        <v>2024</v>
      </c>
      <c r="D131" s="41" t="str">
        <f t="shared" si="8"/>
        <v>001</v>
      </c>
      <c r="E131" s="474" t="s">
        <v>4407</v>
      </c>
      <c r="F131" s="475" t="s">
        <v>2647</v>
      </c>
      <c r="G131" s="476" t="s">
        <v>2648</v>
      </c>
      <c r="H131" s="475" t="s">
        <v>5399</v>
      </c>
      <c r="I131" s="475" t="s">
        <v>5400</v>
      </c>
      <c r="J131" s="475" t="s">
        <v>5080</v>
      </c>
      <c r="K131" s="476" t="s">
        <v>2649</v>
      </c>
      <c r="L131" s="475" t="s">
        <v>58</v>
      </c>
      <c r="M131" s="492">
        <v>45299</v>
      </c>
      <c r="N131" s="477">
        <v>45665</v>
      </c>
      <c r="O131" s="478">
        <v>38000</v>
      </c>
      <c r="P131" s="478">
        <v>38000</v>
      </c>
      <c r="Q131" s="476">
        <v>0</v>
      </c>
      <c r="R131" s="476" t="s">
        <v>5085</v>
      </c>
      <c r="S131" s="531">
        <v>0</v>
      </c>
      <c r="T131" s="524">
        <v>38000</v>
      </c>
      <c r="U131" s="39" t="s">
        <v>4413</v>
      </c>
      <c r="V131" s="532">
        <f t="shared" si="9"/>
        <v>38000</v>
      </c>
    </row>
    <row r="132" spans="1:22" ht="57">
      <c r="A132" s="519" t="str">
        <f t="shared" ref="A132:A195" si="10">_xlfn.CONCAT("Contrato",B132)</f>
        <v>Contrato003/2024</v>
      </c>
      <c r="B132" s="521" t="str">
        <f t="shared" ref="B132:B195" si="11">_xlfn.CONCAT(TEXT(D132,"000"),"/",C132)</f>
        <v>003/2024</v>
      </c>
      <c r="C132" s="1" t="str">
        <f t="shared" ref="C132:C195" si="12">LEFT(E132,4)</f>
        <v>2024</v>
      </c>
      <c r="D132" s="41" t="str">
        <f t="shared" ref="D132:D195" si="13">TEXT(RIGHT(E132,LEN(E132)-5),"000")</f>
        <v>003</v>
      </c>
      <c r="E132" s="474" t="s">
        <v>4484</v>
      </c>
      <c r="F132" s="475" t="s">
        <v>5401</v>
      </c>
      <c r="G132" s="476" t="s">
        <v>2401</v>
      </c>
      <c r="H132" s="475" t="s">
        <v>5402</v>
      </c>
      <c r="I132" s="475" t="s">
        <v>110</v>
      </c>
      <c r="J132" s="475" t="s">
        <v>5080</v>
      </c>
      <c r="K132" s="476" t="s">
        <v>2403</v>
      </c>
      <c r="L132" s="475" t="s">
        <v>58</v>
      </c>
      <c r="M132" s="492">
        <v>45306</v>
      </c>
      <c r="N132" s="477">
        <v>45672</v>
      </c>
      <c r="O132" s="478">
        <v>87500</v>
      </c>
      <c r="P132" s="478">
        <v>87500</v>
      </c>
      <c r="Q132" s="476">
        <v>0</v>
      </c>
      <c r="R132" s="476" t="s">
        <v>5085</v>
      </c>
      <c r="S132" s="531">
        <v>0</v>
      </c>
      <c r="T132" s="524">
        <v>87500</v>
      </c>
      <c r="U132" s="39" t="s">
        <v>4413</v>
      </c>
      <c r="V132" s="532">
        <f t="shared" ref="V132:V195" si="14">T132+S132</f>
        <v>87500</v>
      </c>
    </row>
    <row r="133" spans="1:22" ht="57">
      <c r="A133" s="519" t="str">
        <f t="shared" si="10"/>
        <v>Contrato004/2024</v>
      </c>
      <c r="B133" s="521" t="str">
        <f t="shared" si="11"/>
        <v>004/2024</v>
      </c>
      <c r="C133" s="1" t="str">
        <f t="shared" si="12"/>
        <v>2024</v>
      </c>
      <c r="D133" s="41" t="str">
        <f t="shared" si="13"/>
        <v>004</v>
      </c>
      <c r="E133" s="474" t="s">
        <v>4512</v>
      </c>
      <c r="F133" s="475" t="s">
        <v>5403</v>
      </c>
      <c r="G133" s="476" t="s">
        <v>2412</v>
      </c>
      <c r="H133" s="475" t="s">
        <v>5402</v>
      </c>
      <c r="I133" s="475" t="s">
        <v>110</v>
      </c>
      <c r="J133" s="475" t="s">
        <v>5080</v>
      </c>
      <c r="K133" s="476" t="s">
        <v>2403</v>
      </c>
      <c r="L133" s="475" t="s">
        <v>58</v>
      </c>
      <c r="M133" s="492">
        <v>45306</v>
      </c>
      <c r="N133" s="477">
        <v>45672</v>
      </c>
      <c r="O133" s="478">
        <v>254362.06</v>
      </c>
      <c r="P133" s="478">
        <v>254362.06</v>
      </c>
      <c r="Q133" s="476">
        <v>0</v>
      </c>
      <c r="R133" s="476" t="s">
        <v>5085</v>
      </c>
      <c r="S133" s="531">
        <v>0</v>
      </c>
      <c r="T133" s="524">
        <v>254362.06</v>
      </c>
      <c r="U133" s="39" t="s">
        <v>4413</v>
      </c>
      <c r="V133" s="532">
        <f t="shared" si="14"/>
        <v>254362.06</v>
      </c>
    </row>
    <row r="134" spans="1:22" ht="57">
      <c r="A134" s="519" t="str">
        <f t="shared" si="10"/>
        <v>Contrato005/2024</v>
      </c>
      <c r="B134" s="521" t="str">
        <f t="shared" si="11"/>
        <v>005/2024</v>
      </c>
      <c r="C134" s="1" t="str">
        <f t="shared" si="12"/>
        <v>2024</v>
      </c>
      <c r="D134" s="41" t="str">
        <f t="shared" si="13"/>
        <v>005</v>
      </c>
      <c r="E134" s="474" t="s">
        <v>4508</v>
      </c>
      <c r="F134" s="475" t="s">
        <v>5404</v>
      </c>
      <c r="G134" s="476" t="s">
        <v>2409</v>
      </c>
      <c r="H134" s="475" t="s">
        <v>5402</v>
      </c>
      <c r="I134" s="475" t="s">
        <v>110</v>
      </c>
      <c r="J134" s="475" t="s">
        <v>5080</v>
      </c>
      <c r="K134" s="476" t="s">
        <v>2403</v>
      </c>
      <c r="L134" s="475" t="s">
        <v>58</v>
      </c>
      <c r="M134" s="492">
        <v>45306</v>
      </c>
      <c r="N134" s="477">
        <v>45672</v>
      </c>
      <c r="O134" s="478">
        <v>1129256.23</v>
      </c>
      <c r="P134" s="478">
        <v>1129256.23</v>
      </c>
      <c r="Q134" s="476">
        <v>0</v>
      </c>
      <c r="R134" s="476" t="s">
        <v>5085</v>
      </c>
      <c r="S134" s="531">
        <v>0</v>
      </c>
      <c r="T134" s="524">
        <v>1129256.23</v>
      </c>
      <c r="U134" s="39" t="s">
        <v>4413</v>
      </c>
      <c r="V134" s="532">
        <f t="shared" si="14"/>
        <v>1129256.23</v>
      </c>
    </row>
    <row r="135" spans="1:22" ht="57">
      <c r="A135" s="519" t="str">
        <f t="shared" si="10"/>
        <v>Contrato006/2024</v>
      </c>
      <c r="B135" s="521" t="str">
        <f t="shared" si="11"/>
        <v>006/2024</v>
      </c>
      <c r="C135" s="1" t="str">
        <f t="shared" si="12"/>
        <v>2024</v>
      </c>
      <c r="D135" s="41" t="str">
        <f t="shared" si="13"/>
        <v>006</v>
      </c>
      <c r="E135" s="474" t="s">
        <v>4550</v>
      </c>
      <c r="F135" s="475" t="s">
        <v>2270</v>
      </c>
      <c r="G135" s="476" t="s">
        <v>2271</v>
      </c>
      <c r="H135" s="475" t="s">
        <v>5402</v>
      </c>
      <c r="I135" s="475" t="s">
        <v>5400</v>
      </c>
      <c r="J135" s="475" t="s">
        <v>5080</v>
      </c>
      <c r="K135" s="476" t="s">
        <v>2403</v>
      </c>
      <c r="L135" s="475" t="s">
        <v>58</v>
      </c>
      <c r="M135" s="492">
        <v>45306</v>
      </c>
      <c r="N135" s="477">
        <v>45672</v>
      </c>
      <c r="O135" s="478">
        <v>94082.1</v>
      </c>
      <c r="P135" s="478">
        <v>94082.1</v>
      </c>
      <c r="Q135" s="476">
        <v>0</v>
      </c>
      <c r="R135" s="476" t="s">
        <v>5085</v>
      </c>
      <c r="S135" s="531">
        <v>0</v>
      </c>
      <c r="T135" s="524">
        <v>0</v>
      </c>
      <c r="U135" s="39" t="s">
        <v>4413</v>
      </c>
      <c r="V135" s="532">
        <f t="shared" si="14"/>
        <v>0</v>
      </c>
    </row>
    <row r="136" spans="1:22" ht="57">
      <c r="A136" s="519" t="str">
        <f t="shared" si="10"/>
        <v>Contrato007/2024</v>
      </c>
      <c r="B136" s="521" t="str">
        <f t="shared" si="11"/>
        <v>007/2024</v>
      </c>
      <c r="C136" s="1" t="str">
        <f t="shared" si="12"/>
        <v>2024</v>
      </c>
      <c r="D136" s="41" t="str">
        <f t="shared" si="13"/>
        <v>007</v>
      </c>
      <c r="E136" s="474" t="s">
        <v>4515</v>
      </c>
      <c r="F136" s="475" t="s">
        <v>2478</v>
      </c>
      <c r="G136" s="476" t="s">
        <v>2479</v>
      </c>
      <c r="H136" s="475" t="s">
        <v>5402</v>
      </c>
      <c r="I136" s="475" t="s">
        <v>5400</v>
      </c>
      <c r="J136" s="475" t="s">
        <v>5080</v>
      </c>
      <c r="K136" s="476" t="s">
        <v>2403</v>
      </c>
      <c r="L136" s="475" t="s">
        <v>58</v>
      </c>
      <c r="M136" s="492">
        <v>45306</v>
      </c>
      <c r="N136" s="477">
        <v>45672</v>
      </c>
      <c r="O136" s="478">
        <v>94762.47</v>
      </c>
      <c r="P136" s="478">
        <v>94762.47</v>
      </c>
      <c r="Q136" s="476">
        <v>0</v>
      </c>
      <c r="R136" s="476" t="s">
        <v>5085</v>
      </c>
      <c r="S136" s="531">
        <v>0</v>
      </c>
      <c r="T136" s="524">
        <v>94762.47</v>
      </c>
      <c r="U136" s="39" t="s">
        <v>4413</v>
      </c>
      <c r="V136" s="532">
        <f t="shared" si="14"/>
        <v>94762.47</v>
      </c>
    </row>
    <row r="137" spans="1:22" ht="57">
      <c r="A137" s="519" t="str">
        <f t="shared" si="10"/>
        <v>Contrato008/2024</v>
      </c>
      <c r="B137" s="521" t="str">
        <f t="shared" si="11"/>
        <v>008/2024</v>
      </c>
      <c r="C137" s="1" t="str">
        <f t="shared" si="12"/>
        <v>2024</v>
      </c>
      <c r="D137" s="41" t="str">
        <f t="shared" si="13"/>
        <v>008</v>
      </c>
      <c r="E137" s="474" t="s">
        <v>4634</v>
      </c>
      <c r="F137" s="475" t="s">
        <v>5405</v>
      </c>
      <c r="G137" s="476" t="s">
        <v>2415</v>
      </c>
      <c r="H137" s="475" t="s">
        <v>5406</v>
      </c>
      <c r="I137" s="475" t="s">
        <v>5400</v>
      </c>
      <c r="J137" s="475" t="s">
        <v>5080</v>
      </c>
      <c r="K137" s="476" t="s">
        <v>5407</v>
      </c>
      <c r="L137" s="475" t="s">
        <v>58</v>
      </c>
      <c r="M137" s="492">
        <v>45306</v>
      </c>
      <c r="N137" s="477">
        <v>45672</v>
      </c>
      <c r="O137" s="478">
        <v>298550</v>
      </c>
      <c r="P137" s="478">
        <v>298550</v>
      </c>
      <c r="Q137" s="476">
        <v>0</v>
      </c>
      <c r="R137" s="476" t="s">
        <v>5085</v>
      </c>
      <c r="S137" s="531">
        <v>0</v>
      </c>
      <c r="T137" s="524">
        <v>298550</v>
      </c>
      <c r="U137" s="39" t="s">
        <v>4413</v>
      </c>
      <c r="V137" s="532">
        <f t="shared" si="14"/>
        <v>298550</v>
      </c>
    </row>
    <row r="138" spans="1:22" ht="113.25">
      <c r="A138" s="519" t="str">
        <f t="shared" si="10"/>
        <v>Contrato010/2024</v>
      </c>
      <c r="B138" s="521" t="str">
        <f t="shared" si="11"/>
        <v>010/2024</v>
      </c>
      <c r="C138" s="1" t="str">
        <f t="shared" si="12"/>
        <v>2024</v>
      </c>
      <c r="D138" s="41" t="str">
        <f t="shared" si="13"/>
        <v>010</v>
      </c>
      <c r="E138" s="474" t="s">
        <v>4415</v>
      </c>
      <c r="F138" s="475" t="s">
        <v>5408</v>
      </c>
      <c r="G138" s="476" t="s">
        <v>1470</v>
      </c>
      <c r="H138" s="475" t="s">
        <v>5409</v>
      </c>
      <c r="I138" s="475" t="s">
        <v>144</v>
      </c>
      <c r="J138" s="475" t="s">
        <v>5080</v>
      </c>
      <c r="K138" s="476" t="s">
        <v>5410</v>
      </c>
      <c r="L138" s="475" t="s">
        <v>58</v>
      </c>
      <c r="M138" s="492">
        <v>45352</v>
      </c>
      <c r="N138" s="477">
        <v>46082</v>
      </c>
      <c r="O138" s="478">
        <v>10340352</v>
      </c>
      <c r="P138" s="478">
        <v>10340352</v>
      </c>
      <c r="Q138" s="476">
        <v>0</v>
      </c>
      <c r="R138" s="476" t="s">
        <v>5085</v>
      </c>
      <c r="S138" s="531">
        <v>0</v>
      </c>
      <c r="T138" s="524">
        <v>8508750.5899999999</v>
      </c>
      <c r="U138" s="39" t="s">
        <v>4413</v>
      </c>
      <c r="V138" s="532">
        <f t="shared" si="14"/>
        <v>8508750.5899999999</v>
      </c>
    </row>
    <row r="139" spans="1:22" ht="113.25">
      <c r="A139" s="519" t="str">
        <f t="shared" si="10"/>
        <v>Contrato011/2024</v>
      </c>
      <c r="B139" s="521" t="str">
        <f t="shared" si="11"/>
        <v>011/2024</v>
      </c>
      <c r="C139" s="1" t="str">
        <f t="shared" si="12"/>
        <v>2024</v>
      </c>
      <c r="D139" s="41" t="str">
        <f t="shared" si="13"/>
        <v>011</v>
      </c>
      <c r="E139" s="474" t="s">
        <v>4420</v>
      </c>
      <c r="F139" s="475" t="s">
        <v>5411</v>
      </c>
      <c r="G139" s="476" t="s">
        <v>1475</v>
      </c>
      <c r="H139" s="475" t="s">
        <v>5412</v>
      </c>
      <c r="I139" s="475" t="s">
        <v>144</v>
      </c>
      <c r="J139" s="475" t="s">
        <v>5080</v>
      </c>
      <c r="K139" s="476" t="s">
        <v>5410</v>
      </c>
      <c r="L139" s="475" t="s">
        <v>58</v>
      </c>
      <c r="M139" s="492">
        <v>45352</v>
      </c>
      <c r="N139" s="477">
        <v>46082</v>
      </c>
      <c r="O139" s="478">
        <v>29889960</v>
      </c>
      <c r="P139" s="478">
        <v>31898555.620000001</v>
      </c>
      <c r="Q139" s="476">
        <v>1</v>
      </c>
      <c r="R139" s="476" t="s">
        <v>5085</v>
      </c>
      <c r="S139" s="531">
        <v>0</v>
      </c>
      <c r="T139" s="524">
        <v>21372690.510000002</v>
      </c>
      <c r="U139" s="39" t="s">
        <v>4413</v>
      </c>
      <c r="V139" s="532">
        <f t="shared" si="14"/>
        <v>21372690.510000002</v>
      </c>
    </row>
    <row r="140" spans="1:22" ht="102">
      <c r="A140" s="519" t="str">
        <f t="shared" si="10"/>
        <v>Contrato014/2024</v>
      </c>
      <c r="B140" s="521" t="str">
        <f t="shared" si="11"/>
        <v>014/2024</v>
      </c>
      <c r="C140" s="1" t="str">
        <f t="shared" si="12"/>
        <v>2024</v>
      </c>
      <c r="D140" s="41" t="str">
        <f t="shared" si="13"/>
        <v>014</v>
      </c>
      <c r="E140" s="474" t="s">
        <v>4434</v>
      </c>
      <c r="F140" s="475" t="s">
        <v>5413</v>
      </c>
      <c r="G140" s="476" t="s">
        <v>1854</v>
      </c>
      <c r="H140" s="475" t="s">
        <v>5414</v>
      </c>
      <c r="I140" s="475" t="s">
        <v>5415</v>
      </c>
      <c r="J140" s="475" t="s">
        <v>5080</v>
      </c>
      <c r="K140" s="476" t="s">
        <v>5416</v>
      </c>
      <c r="L140" s="475" t="s">
        <v>58</v>
      </c>
      <c r="M140" s="492">
        <v>45331</v>
      </c>
      <c r="N140" s="477">
        <v>46062</v>
      </c>
      <c r="O140" s="478">
        <v>349900</v>
      </c>
      <c r="P140" s="478">
        <v>349900</v>
      </c>
      <c r="Q140" s="476">
        <v>0</v>
      </c>
      <c r="R140" s="476" t="s">
        <v>5085</v>
      </c>
      <c r="S140" s="531">
        <v>0</v>
      </c>
      <c r="T140" s="524">
        <v>349900</v>
      </c>
      <c r="U140" s="39" t="s">
        <v>4413</v>
      </c>
      <c r="V140" s="532">
        <f t="shared" si="14"/>
        <v>349900</v>
      </c>
    </row>
    <row r="141" spans="1:22" ht="68.25">
      <c r="A141" s="519" t="str">
        <f t="shared" si="10"/>
        <v>Contrato015/2024</v>
      </c>
      <c r="B141" s="521" t="str">
        <f t="shared" si="11"/>
        <v>015/2024</v>
      </c>
      <c r="C141" s="1" t="str">
        <f t="shared" si="12"/>
        <v>2024</v>
      </c>
      <c r="D141" s="41" t="str">
        <f t="shared" si="13"/>
        <v>015</v>
      </c>
      <c r="E141" s="474" t="s">
        <v>4440</v>
      </c>
      <c r="F141" s="475" t="s">
        <v>597</v>
      </c>
      <c r="G141" s="476" t="s">
        <v>598</v>
      </c>
      <c r="H141" s="475" t="s">
        <v>5417</v>
      </c>
      <c r="I141" s="480" t="s">
        <v>5418</v>
      </c>
      <c r="J141" s="475" t="s">
        <v>5080</v>
      </c>
      <c r="K141" s="476" t="s">
        <v>5419</v>
      </c>
      <c r="L141" s="475" t="s">
        <v>58</v>
      </c>
      <c r="M141" s="492" t="s">
        <v>5420</v>
      </c>
      <c r="N141" s="477">
        <v>46310</v>
      </c>
      <c r="O141" s="478">
        <v>215000</v>
      </c>
      <c r="P141" s="478">
        <v>60400</v>
      </c>
      <c r="Q141" s="476">
        <v>2</v>
      </c>
      <c r="R141" s="476" t="s">
        <v>5085</v>
      </c>
      <c r="S141" s="531">
        <v>1700</v>
      </c>
      <c r="T141" s="524">
        <v>199898.4</v>
      </c>
      <c r="U141" s="39" t="s">
        <v>4413</v>
      </c>
      <c r="V141" s="532">
        <f t="shared" si="14"/>
        <v>201598.4</v>
      </c>
    </row>
    <row r="142" spans="1:22" ht="34.5">
      <c r="A142" s="519" t="str">
        <f t="shared" si="10"/>
        <v>Contrato016/2024</v>
      </c>
      <c r="B142" s="521" t="str">
        <f t="shared" si="11"/>
        <v>016/2024</v>
      </c>
      <c r="C142" s="1" t="str">
        <f t="shared" si="12"/>
        <v>2024</v>
      </c>
      <c r="D142" s="41" t="str">
        <f t="shared" si="13"/>
        <v>016</v>
      </c>
      <c r="E142" s="474" t="s">
        <v>4442</v>
      </c>
      <c r="F142" s="475" t="s">
        <v>5421</v>
      </c>
      <c r="G142" s="476" t="s">
        <v>789</v>
      </c>
      <c r="H142" s="475" t="s">
        <v>5422</v>
      </c>
      <c r="I142" s="480" t="s">
        <v>5108</v>
      </c>
      <c r="J142" s="475" t="s">
        <v>5080</v>
      </c>
      <c r="K142" s="476" t="s">
        <v>4407</v>
      </c>
      <c r="L142" s="475" t="s">
        <v>145</v>
      </c>
      <c r="M142" s="492">
        <v>45341</v>
      </c>
      <c r="N142" s="477">
        <v>46072</v>
      </c>
      <c r="O142" s="478">
        <v>31992</v>
      </c>
      <c r="P142" s="478">
        <v>33431.08</v>
      </c>
      <c r="Q142" s="476">
        <v>1</v>
      </c>
      <c r="R142" s="476" t="s">
        <v>5085</v>
      </c>
      <c r="S142" s="531">
        <v>0</v>
      </c>
      <c r="T142" s="524">
        <v>65423.08</v>
      </c>
      <c r="U142" s="39" t="s">
        <v>4413</v>
      </c>
      <c r="V142" s="532">
        <f t="shared" si="14"/>
        <v>65423.08</v>
      </c>
    </row>
    <row r="143" spans="1:22" ht="57">
      <c r="A143" s="519" t="str">
        <f t="shared" si="10"/>
        <v>Contrato017/2024</v>
      </c>
      <c r="B143" s="521" t="str">
        <f t="shared" si="11"/>
        <v>017/2024</v>
      </c>
      <c r="C143" s="1" t="str">
        <f t="shared" si="12"/>
        <v>2024</v>
      </c>
      <c r="D143" s="41" t="str">
        <f t="shared" si="13"/>
        <v>017</v>
      </c>
      <c r="E143" s="474" t="s">
        <v>4444</v>
      </c>
      <c r="F143" s="475" t="s">
        <v>5423</v>
      </c>
      <c r="G143" s="476" t="s">
        <v>1715</v>
      </c>
      <c r="H143" s="475" t="s">
        <v>5424</v>
      </c>
      <c r="I143" s="480" t="s">
        <v>5108</v>
      </c>
      <c r="J143" s="475" t="s">
        <v>5080</v>
      </c>
      <c r="K143" s="476" t="s">
        <v>5425</v>
      </c>
      <c r="L143" s="475" t="s">
        <v>58</v>
      </c>
      <c r="M143" s="492">
        <v>45341</v>
      </c>
      <c r="N143" s="477">
        <v>46072</v>
      </c>
      <c r="O143" s="478">
        <v>380000</v>
      </c>
      <c r="P143" s="478">
        <v>464721.93</v>
      </c>
      <c r="Q143" s="476">
        <v>1</v>
      </c>
      <c r="R143" s="476" t="s">
        <v>5085</v>
      </c>
      <c r="S143" s="531">
        <v>0</v>
      </c>
      <c r="T143" s="524">
        <v>378501.11</v>
      </c>
      <c r="U143" s="39" t="s">
        <v>4413</v>
      </c>
      <c r="V143" s="532">
        <f t="shared" si="14"/>
        <v>378501.11</v>
      </c>
    </row>
    <row r="144" spans="1:22" ht="57">
      <c r="A144" s="519" t="str">
        <f t="shared" si="10"/>
        <v>Contrato018/2024</v>
      </c>
      <c r="B144" s="521" t="str">
        <f t="shared" si="11"/>
        <v>018/2024</v>
      </c>
      <c r="C144" s="1" t="str">
        <f t="shared" si="12"/>
        <v>2024</v>
      </c>
      <c r="D144" s="41" t="str">
        <f t="shared" si="13"/>
        <v>018</v>
      </c>
      <c r="E144" s="479" t="s">
        <v>4445</v>
      </c>
      <c r="F144" s="475" t="s">
        <v>5426</v>
      </c>
      <c r="G144" s="476" t="s">
        <v>2547</v>
      </c>
      <c r="H144" s="475" t="s">
        <v>5424</v>
      </c>
      <c r="I144" s="480" t="s">
        <v>5108</v>
      </c>
      <c r="J144" s="475" t="s">
        <v>5080</v>
      </c>
      <c r="K144" s="476" t="s">
        <v>5425</v>
      </c>
      <c r="L144" s="475" t="s">
        <v>58</v>
      </c>
      <c r="M144" s="492">
        <v>45341</v>
      </c>
      <c r="N144" s="477">
        <v>45708</v>
      </c>
      <c r="O144" s="478">
        <v>79980</v>
      </c>
      <c r="P144" s="478">
        <v>79980</v>
      </c>
      <c r="Q144" s="476">
        <v>0</v>
      </c>
      <c r="R144" s="476" t="s">
        <v>5085</v>
      </c>
      <c r="S144" s="531">
        <v>0</v>
      </c>
      <c r="T144" s="524">
        <v>11148.04</v>
      </c>
      <c r="U144" s="39" t="s">
        <v>4413</v>
      </c>
      <c r="V144" s="532">
        <f t="shared" si="14"/>
        <v>11148.04</v>
      </c>
    </row>
    <row r="145" spans="1:22" ht="90" customHeight="1">
      <c r="A145" s="519" t="str">
        <f t="shared" si="10"/>
        <v>Contrato020/2024</v>
      </c>
      <c r="B145" s="521" t="str">
        <f t="shared" si="11"/>
        <v>020/2024</v>
      </c>
      <c r="C145" s="1" t="str">
        <f t="shared" si="12"/>
        <v>2024</v>
      </c>
      <c r="D145" s="41" t="str">
        <f t="shared" si="13"/>
        <v>020</v>
      </c>
      <c r="E145" s="474" t="s">
        <v>4452</v>
      </c>
      <c r="F145" s="475" t="s">
        <v>5427</v>
      </c>
      <c r="G145" s="476" t="s">
        <v>1066</v>
      </c>
      <c r="H145" s="475" t="s">
        <v>5428</v>
      </c>
      <c r="I145" s="480" t="s">
        <v>144</v>
      </c>
      <c r="J145" s="475" t="s">
        <v>5080</v>
      </c>
      <c r="K145" s="476" t="s">
        <v>5429</v>
      </c>
      <c r="L145" s="475" t="s">
        <v>58</v>
      </c>
      <c r="M145" s="492">
        <v>45342</v>
      </c>
      <c r="N145" s="477">
        <v>46438</v>
      </c>
      <c r="O145" s="478">
        <v>5111100</v>
      </c>
      <c r="P145" s="478">
        <v>5389200</v>
      </c>
      <c r="Q145" s="476">
        <v>1</v>
      </c>
      <c r="R145" s="476" t="s">
        <v>5085</v>
      </c>
      <c r="S145" s="531">
        <v>0</v>
      </c>
      <c r="T145" s="524">
        <v>2253737.0499999998</v>
      </c>
      <c r="U145" s="39" t="s">
        <v>4413</v>
      </c>
      <c r="V145" s="532">
        <f t="shared" si="14"/>
        <v>2253737.0499999998</v>
      </c>
    </row>
    <row r="146" spans="1:22" ht="34.5">
      <c r="A146" s="519" t="str">
        <f t="shared" si="10"/>
        <v>Contrato021/2024</v>
      </c>
      <c r="B146" s="521" t="str">
        <f t="shared" si="11"/>
        <v>021/2024</v>
      </c>
      <c r="C146" s="1" t="str">
        <f t="shared" si="12"/>
        <v>2024</v>
      </c>
      <c r="D146" s="41" t="str">
        <f t="shared" si="13"/>
        <v>021</v>
      </c>
      <c r="E146" s="474" t="s">
        <v>4454</v>
      </c>
      <c r="F146" s="475" t="s">
        <v>5430</v>
      </c>
      <c r="G146" s="476" t="s">
        <v>1790</v>
      </c>
      <c r="H146" s="475" t="s">
        <v>5431</v>
      </c>
      <c r="I146" s="480" t="s">
        <v>5108</v>
      </c>
      <c r="J146" s="475" t="s">
        <v>5080</v>
      </c>
      <c r="K146" s="476" t="s">
        <v>5327</v>
      </c>
      <c r="L146" s="475" t="s">
        <v>1792</v>
      </c>
      <c r="M146" s="492">
        <v>45356</v>
      </c>
      <c r="N146" s="477">
        <v>46085</v>
      </c>
      <c r="O146" s="478">
        <v>1235766.71</v>
      </c>
      <c r="P146" s="478">
        <v>1682926.77</v>
      </c>
      <c r="Q146" s="476">
        <v>2</v>
      </c>
      <c r="R146" s="476" t="s">
        <v>5085</v>
      </c>
      <c r="S146" s="531">
        <v>0</v>
      </c>
      <c r="T146" s="524">
        <v>1608882.47</v>
      </c>
      <c r="U146" s="39" t="s">
        <v>4413</v>
      </c>
      <c r="V146" s="532">
        <f t="shared" si="14"/>
        <v>1608882.47</v>
      </c>
    </row>
    <row r="147" spans="1:22" ht="79.5">
      <c r="A147" s="519" t="str">
        <f t="shared" si="10"/>
        <v>Contrato022/2024</v>
      </c>
      <c r="B147" s="521" t="str">
        <f t="shared" si="11"/>
        <v>022/2024</v>
      </c>
      <c r="C147" s="1" t="str">
        <f t="shared" si="12"/>
        <v>2024</v>
      </c>
      <c r="D147" s="41" t="str">
        <f t="shared" si="13"/>
        <v>022</v>
      </c>
      <c r="E147" s="474" t="s">
        <v>4455</v>
      </c>
      <c r="F147" s="475" t="s">
        <v>1496</v>
      </c>
      <c r="G147" s="476" t="s">
        <v>1497</v>
      </c>
      <c r="H147" s="475" t="s">
        <v>5432</v>
      </c>
      <c r="I147" s="480" t="s">
        <v>5108</v>
      </c>
      <c r="J147" s="475" t="s">
        <v>5080</v>
      </c>
      <c r="K147" s="476" t="s">
        <v>4451</v>
      </c>
      <c r="L147" s="475" t="s">
        <v>58</v>
      </c>
      <c r="M147" s="492">
        <v>45385</v>
      </c>
      <c r="N147" s="477">
        <v>46115</v>
      </c>
      <c r="O147" s="476" t="s">
        <v>5433</v>
      </c>
      <c r="P147" s="476">
        <v>0</v>
      </c>
      <c r="Q147" s="476">
        <v>0</v>
      </c>
      <c r="R147" s="476" t="s">
        <v>5085</v>
      </c>
      <c r="S147" s="531">
        <v>0</v>
      </c>
      <c r="T147" s="524">
        <v>0</v>
      </c>
      <c r="U147" s="476" t="s">
        <v>5434</v>
      </c>
      <c r="V147" s="532">
        <f t="shared" si="14"/>
        <v>0</v>
      </c>
    </row>
    <row r="148" spans="1:22" ht="57">
      <c r="A148" s="519" t="str">
        <f t="shared" si="10"/>
        <v>Contrato025/2024</v>
      </c>
      <c r="B148" s="521" t="str">
        <f t="shared" si="11"/>
        <v>025/2024</v>
      </c>
      <c r="C148" s="1" t="str">
        <f t="shared" si="12"/>
        <v>2024</v>
      </c>
      <c r="D148" s="41" t="str">
        <f t="shared" si="13"/>
        <v>025</v>
      </c>
      <c r="E148" s="474" t="s">
        <v>4468</v>
      </c>
      <c r="F148" s="475" t="s">
        <v>5435</v>
      </c>
      <c r="G148" s="476" t="s">
        <v>1481</v>
      </c>
      <c r="H148" s="475" t="s">
        <v>5436</v>
      </c>
      <c r="I148" s="480" t="s">
        <v>144</v>
      </c>
      <c r="J148" s="475" t="s">
        <v>5080</v>
      </c>
      <c r="K148" s="476" t="s">
        <v>5437</v>
      </c>
      <c r="L148" s="475" t="s">
        <v>58</v>
      </c>
      <c r="M148" s="492">
        <v>45356</v>
      </c>
      <c r="N148" s="477">
        <v>46086</v>
      </c>
      <c r="O148" s="478">
        <v>4656767.84</v>
      </c>
      <c r="P148" s="478">
        <v>4849228.87</v>
      </c>
      <c r="Q148" s="476">
        <v>0</v>
      </c>
      <c r="R148" s="476" t="s">
        <v>5085</v>
      </c>
      <c r="S148" s="531">
        <v>0</v>
      </c>
      <c r="T148" s="524">
        <v>3151276.29</v>
      </c>
      <c r="U148" s="39" t="s">
        <v>4413</v>
      </c>
      <c r="V148" s="532">
        <f t="shared" si="14"/>
        <v>3151276.29</v>
      </c>
    </row>
    <row r="149" spans="1:22" ht="34.5">
      <c r="A149" s="519" t="str">
        <f t="shared" si="10"/>
        <v>Contrato026/2024</v>
      </c>
      <c r="B149" s="521" t="str">
        <f t="shared" si="11"/>
        <v>026/2024</v>
      </c>
      <c r="C149" s="1" t="str">
        <f t="shared" si="12"/>
        <v>2024</v>
      </c>
      <c r="D149" s="41" t="str">
        <f t="shared" si="13"/>
        <v>026</v>
      </c>
      <c r="E149" s="474" t="s">
        <v>4470</v>
      </c>
      <c r="F149" s="475" t="s">
        <v>4429</v>
      </c>
      <c r="G149" s="476" t="s">
        <v>1138</v>
      </c>
      <c r="H149" s="475" t="s">
        <v>5438</v>
      </c>
      <c r="I149" s="480" t="s">
        <v>5108</v>
      </c>
      <c r="J149" s="475" t="s">
        <v>5080</v>
      </c>
      <c r="K149" s="476" t="s">
        <v>4427</v>
      </c>
      <c r="L149" s="475" t="s">
        <v>58</v>
      </c>
      <c r="M149" s="475" t="s">
        <v>5082</v>
      </c>
      <c r="N149" s="477">
        <v>46088</v>
      </c>
      <c r="O149" s="478">
        <v>511188</v>
      </c>
      <c r="P149" s="478">
        <v>535561.14</v>
      </c>
      <c r="Q149" s="476">
        <v>1</v>
      </c>
      <c r="R149" s="476" t="s">
        <v>5085</v>
      </c>
      <c r="S149" s="531">
        <v>0</v>
      </c>
      <c r="T149" s="524">
        <v>549734.43999999994</v>
      </c>
      <c r="U149" s="39" t="s">
        <v>4413</v>
      </c>
      <c r="V149" s="532">
        <f t="shared" si="14"/>
        <v>549734.43999999994</v>
      </c>
    </row>
    <row r="150" spans="1:22" ht="23.25">
      <c r="A150" s="519" t="str">
        <f t="shared" si="10"/>
        <v>Contrato028/2024</v>
      </c>
      <c r="B150" s="521" t="str">
        <f t="shared" si="11"/>
        <v>028/2024</v>
      </c>
      <c r="C150" s="1" t="str">
        <f t="shared" si="12"/>
        <v>2024</v>
      </c>
      <c r="D150" s="41" t="str">
        <f t="shared" si="13"/>
        <v>028</v>
      </c>
      <c r="E150" s="474" t="s">
        <v>4477</v>
      </c>
      <c r="F150" s="475" t="s">
        <v>5394</v>
      </c>
      <c r="G150" s="476" t="s">
        <v>1815</v>
      </c>
      <c r="H150" s="475" t="s">
        <v>5439</v>
      </c>
      <c r="I150" s="480" t="s">
        <v>5284</v>
      </c>
      <c r="J150" s="475" t="s">
        <v>5080</v>
      </c>
      <c r="K150" s="476" t="s">
        <v>5330</v>
      </c>
      <c r="L150" s="475" t="s">
        <v>1415</v>
      </c>
      <c r="M150" s="492">
        <v>45363</v>
      </c>
      <c r="N150" s="477">
        <v>46093</v>
      </c>
      <c r="O150" s="478">
        <v>4690052.97</v>
      </c>
      <c r="P150" s="478">
        <v>5190192.74</v>
      </c>
      <c r="Q150" s="476">
        <v>4</v>
      </c>
      <c r="R150" s="476" t="s">
        <v>5085</v>
      </c>
      <c r="S150" s="531">
        <v>0</v>
      </c>
      <c r="T150" s="524">
        <v>4914532.16</v>
      </c>
      <c r="U150" s="39" t="s">
        <v>4413</v>
      </c>
      <c r="V150" s="532">
        <f t="shared" si="14"/>
        <v>4914532.16</v>
      </c>
    </row>
    <row r="151" spans="1:22" ht="23.25">
      <c r="A151" s="519" t="str">
        <f t="shared" si="10"/>
        <v>Contrato029/2024</v>
      </c>
      <c r="B151" s="521" t="str">
        <f t="shared" si="11"/>
        <v>029/2024</v>
      </c>
      <c r="C151" s="1" t="str">
        <f t="shared" si="12"/>
        <v>2024</v>
      </c>
      <c r="D151" s="41" t="str">
        <f t="shared" si="13"/>
        <v>029</v>
      </c>
      <c r="E151" s="474" t="s">
        <v>4482</v>
      </c>
      <c r="F151" s="475" t="s">
        <v>1182</v>
      </c>
      <c r="G151" s="476" t="s">
        <v>1183</v>
      </c>
      <c r="H151" s="475" t="s">
        <v>5440</v>
      </c>
      <c r="I151" s="480" t="s">
        <v>5108</v>
      </c>
      <c r="J151" s="475" t="s">
        <v>5080</v>
      </c>
      <c r="K151" s="476" t="s">
        <v>5441</v>
      </c>
      <c r="L151" s="475" t="s">
        <v>132</v>
      </c>
      <c r="M151" s="492">
        <v>45369</v>
      </c>
      <c r="N151" s="477">
        <v>46099</v>
      </c>
      <c r="O151" s="478">
        <v>40999.599999999999</v>
      </c>
      <c r="P151" s="478">
        <v>42950.400000000001</v>
      </c>
      <c r="Q151" s="476">
        <v>1</v>
      </c>
      <c r="R151" s="476" t="s">
        <v>5085</v>
      </c>
      <c r="S151" s="531">
        <v>339.48</v>
      </c>
      <c r="T151" s="524">
        <v>44364.83</v>
      </c>
      <c r="U151" s="39" t="s">
        <v>4413</v>
      </c>
      <c r="V151" s="532">
        <f t="shared" si="14"/>
        <v>44704.310000000005</v>
      </c>
    </row>
    <row r="152" spans="1:22" ht="34.5">
      <c r="A152" s="519" t="str">
        <f t="shared" si="10"/>
        <v>Contrato032/2024</v>
      </c>
      <c r="B152" s="521" t="str">
        <f t="shared" si="11"/>
        <v>032/2024</v>
      </c>
      <c r="C152" s="1" t="str">
        <f t="shared" si="12"/>
        <v>2024</v>
      </c>
      <c r="D152" s="41" t="str">
        <f t="shared" si="13"/>
        <v>032</v>
      </c>
      <c r="E152" s="474" t="s">
        <v>4490</v>
      </c>
      <c r="F152" s="475" t="s">
        <v>5442</v>
      </c>
      <c r="G152" s="476" t="s">
        <v>1211</v>
      </c>
      <c r="H152" s="475" t="s">
        <v>5443</v>
      </c>
      <c r="I152" s="480" t="s">
        <v>5108</v>
      </c>
      <c r="J152" s="475" t="s">
        <v>5080</v>
      </c>
      <c r="K152" s="476" t="s">
        <v>4450</v>
      </c>
      <c r="L152" s="475" t="s">
        <v>145</v>
      </c>
      <c r="M152" s="475" t="s">
        <v>5082</v>
      </c>
      <c r="N152" s="477">
        <v>46108</v>
      </c>
      <c r="O152" s="478">
        <v>87000</v>
      </c>
      <c r="P152" s="478">
        <v>92985.600000000006</v>
      </c>
      <c r="Q152" s="476">
        <v>1</v>
      </c>
      <c r="R152" s="476" t="s">
        <v>5085</v>
      </c>
      <c r="S152" s="531">
        <v>0</v>
      </c>
      <c r="T152" s="524">
        <v>156739.20000000001</v>
      </c>
      <c r="U152" s="39" t="s">
        <v>4413</v>
      </c>
      <c r="V152" s="532">
        <f t="shared" si="14"/>
        <v>156739.20000000001</v>
      </c>
    </row>
    <row r="153" spans="1:22" ht="45.75">
      <c r="A153" s="519" t="str">
        <f t="shared" si="10"/>
        <v>Contrato033/2024</v>
      </c>
      <c r="B153" s="521" t="str">
        <f t="shared" si="11"/>
        <v>033/2024</v>
      </c>
      <c r="C153" s="1" t="str">
        <f t="shared" si="12"/>
        <v>2024</v>
      </c>
      <c r="D153" s="41" t="str">
        <f t="shared" si="13"/>
        <v>033</v>
      </c>
      <c r="E153" s="474" t="s">
        <v>4492</v>
      </c>
      <c r="F153" s="475" t="s">
        <v>5444</v>
      </c>
      <c r="G153" s="476" t="s">
        <v>2359</v>
      </c>
      <c r="H153" s="475" t="s">
        <v>5445</v>
      </c>
      <c r="I153" s="480" t="s">
        <v>144</v>
      </c>
      <c r="J153" s="475" t="s">
        <v>5080</v>
      </c>
      <c r="K153" s="476" t="s">
        <v>712</v>
      </c>
      <c r="L153" s="475" t="s">
        <v>111</v>
      </c>
      <c r="M153" s="492">
        <v>45379</v>
      </c>
      <c r="N153" s="477">
        <v>45744</v>
      </c>
      <c r="O153" s="478">
        <v>7743068.6299999999</v>
      </c>
      <c r="P153" s="478">
        <v>7743068.6299999999</v>
      </c>
      <c r="Q153" s="476">
        <v>0</v>
      </c>
      <c r="R153" s="476" t="s">
        <v>5085</v>
      </c>
      <c r="S153" s="531">
        <v>0</v>
      </c>
      <c r="T153" s="524">
        <v>7743068.6299999999</v>
      </c>
      <c r="U153" s="39" t="s">
        <v>4413</v>
      </c>
      <c r="V153" s="532">
        <f t="shared" si="14"/>
        <v>7743068.6299999999</v>
      </c>
    </row>
    <row r="154" spans="1:22" ht="34.5">
      <c r="A154" s="519" t="str">
        <f t="shared" si="10"/>
        <v>Contrato041/2024</v>
      </c>
      <c r="B154" s="521" t="str">
        <f t="shared" si="11"/>
        <v>041/2024</v>
      </c>
      <c r="C154" s="1" t="str">
        <f t="shared" si="12"/>
        <v>2024</v>
      </c>
      <c r="D154" s="41" t="str">
        <f t="shared" si="13"/>
        <v>041</v>
      </c>
      <c r="E154" s="474" t="s">
        <v>4514</v>
      </c>
      <c r="F154" s="475" t="s">
        <v>1300</v>
      </c>
      <c r="G154" s="476" t="s">
        <v>1301</v>
      </c>
      <c r="H154" s="475" t="s">
        <v>5446</v>
      </c>
      <c r="I154" s="480" t="s">
        <v>5108</v>
      </c>
      <c r="J154" s="475" t="s">
        <v>5080</v>
      </c>
      <c r="K154" s="476" t="s">
        <v>5447</v>
      </c>
      <c r="L154" s="475" t="s">
        <v>132</v>
      </c>
      <c r="M154" s="492">
        <v>44698</v>
      </c>
      <c r="N154" s="477">
        <v>46159</v>
      </c>
      <c r="O154" s="478">
        <v>69000</v>
      </c>
      <c r="P154" s="478">
        <v>38761</v>
      </c>
      <c r="Q154" s="476">
        <v>2</v>
      </c>
      <c r="R154" s="476" t="s">
        <v>5085</v>
      </c>
      <c r="S154" s="531">
        <v>3312.04</v>
      </c>
      <c r="T154" s="524">
        <v>50919.94</v>
      </c>
      <c r="U154" s="39" t="s">
        <v>4413</v>
      </c>
      <c r="V154" s="532">
        <f t="shared" si="14"/>
        <v>54231.98</v>
      </c>
    </row>
    <row r="155" spans="1:22" ht="23.25">
      <c r="A155" s="519" t="str">
        <f t="shared" si="10"/>
        <v>Contrato044/2024</v>
      </c>
      <c r="B155" s="521" t="str">
        <f t="shared" si="11"/>
        <v>044/2024</v>
      </c>
      <c r="C155" s="1" t="str">
        <f t="shared" si="12"/>
        <v>2024</v>
      </c>
      <c r="D155" s="41" t="str">
        <f t="shared" si="13"/>
        <v>044</v>
      </c>
      <c r="E155" s="474" t="s">
        <v>4523</v>
      </c>
      <c r="F155" s="475" t="s">
        <v>1877</v>
      </c>
      <c r="G155" s="476" t="s">
        <v>1878</v>
      </c>
      <c r="H155" s="475" t="s">
        <v>5448</v>
      </c>
      <c r="I155" s="480" t="s">
        <v>5108</v>
      </c>
      <c r="J155" s="475" t="s">
        <v>5080</v>
      </c>
      <c r="K155" s="476" t="s">
        <v>5449</v>
      </c>
      <c r="L155" s="475" t="s">
        <v>132</v>
      </c>
      <c r="M155" s="492">
        <v>45420</v>
      </c>
      <c r="N155" s="477">
        <v>46150</v>
      </c>
      <c r="O155" s="478">
        <v>13600</v>
      </c>
      <c r="P155" s="478">
        <v>14167.68</v>
      </c>
      <c r="Q155" s="476">
        <v>1</v>
      </c>
      <c r="R155" s="476" t="s">
        <v>5085</v>
      </c>
      <c r="S155" s="531">
        <v>0</v>
      </c>
      <c r="T155" s="524">
        <v>1745</v>
      </c>
      <c r="U155" s="39" t="s">
        <v>4413</v>
      </c>
      <c r="V155" s="532">
        <f t="shared" si="14"/>
        <v>1745</v>
      </c>
    </row>
    <row r="156" spans="1:22" ht="57">
      <c r="A156" s="519" t="str">
        <f t="shared" si="10"/>
        <v>Contrato049/2024</v>
      </c>
      <c r="B156" s="521" t="str">
        <f t="shared" si="11"/>
        <v>049/2024</v>
      </c>
      <c r="C156" s="1" t="str">
        <f t="shared" si="12"/>
        <v>2024</v>
      </c>
      <c r="D156" s="41" t="str">
        <f t="shared" si="13"/>
        <v>049</v>
      </c>
      <c r="E156" s="479" t="s">
        <v>4532</v>
      </c>
      <c r="F156" s="480" t="s">
        <v>5450</v>
      </c>
      <c r="G156" s="481" t="s">
        <v>1530</v>
      </c>
      <c r="H156" s="480" t="s">
        <v>5451</v>
      </c>
      <c r="I156" s="480" t="s">
        <v>160</v>
      </c>
      <c r="J156" s="480" t="s">
        <v>5080</v>
      </c>
      <c r="K156" s="481" t="s">
        <v>5452</v>
      </c>
      <c r="L156" s="480" t="s">
        <v>58</v>
      </c>
      <c r="M156" s="493">
        <v>45460</v>
      </c>
      <c r="N156" s="482">
        <v>46190</v>
      </c>
      <c r="O156" s="489">
        <v>15719937.26</v>
      </c>
      <c r="P156" s="489">
        <v>20804662.32</v>
      </c>
      <c r="Q156" s="481">
        <v>7</v>
      </c>
      <c r="R156" s="476" t="s">
        <v>5085</v>
      </c>
      <c r="S156" s="531">
        <v>0</v>
      </c>
      <c r="T156" s="524">
        <v>14779817.310000001</v>
      </c>
      <c r="U156" s="39" t="s">
        <v>4413</v>
      </c>
      <c r="V156" s="532">
        <f t="shared" si="14"/>
        <v>14779817.310000001</v>
      </c>
    </row>
    <row r="157" spans="1:22" ht="68.25">
      <c r="A157" s="519" t="str">
        <f t="shared" si="10"/>
        <v>Contrato050/2024</v>
      </c>
      <c r="B157" s="521" t="str">
        <f t="shared" si="11"/>
        <v>050/2024</v>
      </c>
      <c r="C157" s="1" t="str">
        <f t="shared" si="12"/>
        <v>2024</v>
      </c>
      <c r="D157" s="41" t="str">
        <f t="shared" si="13"/>
        <v>050</v>
      </c>
      <c r="E157" s="474" t="s">
        <v>4534</v>
      </c>
      <c r="F157" s="475" t="s">
        <v>5453</v>
      </c>
      <c r="G157" s="476" t="s">
        <v>158</v>
      </c>
      <c r="H157" s="475" t="s">
        <v>5454</v>
      </c>
      <c r="I157" s="480" t="s">
        <v>160</v>
      </c>
      <c r="J157" s="480" t="s">
        <v>5080</v>
      </c>
      <c r="K157" s="476" t="s">
        <v>5455</v>
      </c>
      <c r="L157" s="475" t="s">
        <v>58</v>
      </c>
      <c r="M157" s="475" t="s">
        <v>5082</v>
      </c>
      <c r="N157" s="477">
        <v>46190</v>
      </c>
      <c r="O157" s="478">
        <v>38792925.43</v>
      </c>
      <c r="P157" s="478">
        <v>48887787.759999998</v>
      </c>
      <c r="Q157" s="476">
        <v>8</v>
      </c>
      <c r="R157" s="476" t="s">
        <v>5085</v>
      </c>
      <c r="S157" s="531">
        <v>0</v>
      </c>
      <c r="T157" s="524">
        <v>34246639.049999997</v>
      </c>
      <c r="U157" s="39" t="s">
        <v>4413</v>
      </c>
      <c r="V157" s="532">
        <f t="shared" si="14"/>
        <v>34246639.049999997</v>
      </c>
    </row>
    <row r="158" spans="1:22" ht="34.5">
      <c r="A158" s="519" t="str">
        <f t="shared" si="10"/>
        <v>Contrato060/2024</v>
      </c>
      <c r="B158" s="521" t="str">
        <f t="shared" si="11"/>
        <v>060/2024</v>
      </c>
      <c r="C158" s="1" t="str">
        <f t="shared" si="12"/>
        <v>2024</v>
      </c>
      <c r="D158" s="41" t="str">
        <f t="shared" si="13"/>
        <v>060</v>
      </c>
      <c r="E158" s="474" t="s">
        <v>4559</v>
      </c>
      <c r="F158" s="475" t="s">
        <v>5456</v>
      </c>
      <c r="G158" s="476" t="s">
        <v>142</v>
      </c>
      <c r="H158" s="475" t="s">
        <v>5457</v>
      </c>
      <c r="I158" s="480" t="s">
        <v>144</v>
      </c>
      <c r="J158" s="475" t="s">
        <v>5080</v>
      </c>
      <c r="K158" s="476" t="s">
        <v>4528</v>
      </c>
      <c r="L158" s="475" t="s">
        <v>145</v>
      </c>
      <c r="M158" s="475" t="s">
        <v>5082</v>
      </c>
      <c r="N158" s="477">
        <v>46189</v>
      </c>
      <c r="O158" s="478">
        <v>5098540</v>
      </c>
      <c r="P158" s="478">
        <v>5098540</v>
      </c>
      <c r="Q158" s="476">
        <v>0</v>
      </c>
      <c r="R158" s="476" t="s">
        <v>5085</v>
      </c>
      <c r="S158" s="531">
        <v>0</v>
      </c>
      <c r="T158" s="524">
        <v>2241580.75</v>
      </c>
      <c r="U158" s="39" t="s">
        <v>4413</v>
      </c>
      <c r="V158" s="532">
        <f t="shared" si="14"/>
        <v>2241580.75</v>
      </c>
    </row>
    <row r="159" spans="1:22" ht="34.5">
      <c r="A159" s="519" t="str">
        <f t="shared" si="10"/>
        <v>Contrato061/2024</v>
      </c>
      <c r="B159" s="521" t="str">
        <f t="shared" si="11"/>
        <v>061/2024</v>
      </c>
      <c r="C159" s="1" t="str">
        <f t="shared" si="12"/>
        <v>2024</v>
      </c>
      <c r="D159" s="41" t="str">
        <f t="shared" si="13"/>
        <v>061</v>
      </c>
      <c r="E159" s="474" t="s">
        <v>4561</v>
      </c>
      <c r="F159" s="475" t="s">
        <v>5458</v>
      </c>
      <c r="G159" s="476" t="s">
        <v>169</v>
      </c>
      <c r="H159" s="475" t="s">
        <v>5459</v>
      </c>
      <c r="I159" s="480" t="s">
        <v>144</v>
      </c>
      <c r="J159" s="475" t="s">
        <v>5080</v>
      </c>
      <c r="K159" s="476" t="s">
        <v>4532</v>
      </c>
      <c r="L159" s="475" t="s">
        <v>145</v>
      </c>
      <c r="M159" s="475" t="s">
        <v>5082</v>
      </c>
      <c r="N159" s="477">
        <v>46191</v>
      </c>
      <c r="O159" s="478">
        <v>212250</v>
      </c>
      <c r="P159" s="478">
        <v>212250</v>
      </c>
      <c r="Q159" s="476">
        <v>1</v>
      </c>
      <c r="R159" s="476" t="s">
        <v>5085</v>
      </c>
      <c r="S159" s="531">
        <v>0</v>
      </c>
      <c r="T159" s="524">
        <v>318375</v>
      </c>
      <c r="U159" s="39" t="s">
        <v>4413</v>
      </c>
      <c r="V159" s="532">
        <f t="shared" si="14"/>
        <v>318375</v>
      </c>
    </row>
    <row r="160" spans="1:22" ht="45.75">
      <c r="A160" s="519" t="str">
        <f t="shared" si="10"/>
        <v>Contrato062/2024</v>
      </c>
      <c r="B160" s="521" t="str">
        <f t="shared" si="11"/>
        <v>062/2024</v>
      </c>
      <c r="C160" s="1" t="str">
        <f t="shared" si="12"/>
        <v>2024</v>
      </c>
      <c r="D160" s="41" t="str">
        <f t="shared" si="13"/>
        <v>062</v>
      </c>
      <c r="E160" s="474" t="s">
        <v>4564</v>
      </c>
      <c r="F160" s="475" t="s">
        <v>5460</v>
      </c>
      <c r="G160" s="476" t="s">
        <v>229</v>
      </c>
      <c r="H160" s="475" t="s">
        <v>5461</v>
      </c>
      <c r="I160" s="480" t="s">
        <v>5108</v>
      </c>
      <c r="J160" s="475" t="s">
        <v>5080</v>
      </c>
      <c r="K160" s="476" t="s">
        <v>4540</v>
      </c>
      <c r="L160" s="475" t="s">
        <v>145</v>
      </c>
      <c r="M160" s="492">
        <v>45485</v>
      </c>
      <c r="N160" s="477">
        <v>46214</v>
      </c>
      <c r="O160" s="478">
        <v>864000</v>
      </c>
      <c r="P160" s="478">
        <v>864000</v>
      </c>
      <c r="Q160" s="476">
        <v>0</v>
      </c>
      <c r="R160" s="476" t="s">
        <v>5085</v>
      </c>
      <c r="S160" s="531">
        <v>48000</v>
      </c>
      <c r="T160" s="524">
        <v>720000</v>
      </c>
      <c r="U160" s="39" t="s">
        <v>4413</v>
      </c>
      <c r="V160" s="532">
        <f t="shared" si="14"/>
        <v>768000</v>
      </c>
    </row>
    <row r="161" spans="1:22" ht="23.25">
      <c r="A161" s="519" t="str">
        <f t="shared" si="10"/>
        <v>Contrato065/2024</v>
      </c>
      <c r="B161" s="521" t="str">
        <f t="shared" si="11"/>
        <v>065/2024</v>
      </c>
      <c r="C161" s="1" t="str">
        <f t="shared" si="12"/>
        <v>2024</v>
      </c>
      <c r="D161" s="41" t="str">
        <f t="shared" si="13"/>
        <v>065</v>
      </c>
      <c r="E161" s="474" t="s">
        <v>4575</v>
      </c>
      <c r="F161" s="475" t="s">
        <v>2065</v>
      </c>
      <c r="G161" s="476" t="s">
        <v>2066</v>
      </c>
      <c r="H161" s="475" t="s">
        <v>5462</v>
      </c>
      <c r="I161" s="480" t="s">
        <v>5108</v>
      </c>
      <c r="J161" s="475" t="s">
        <v>5080</v>
      </c>
      <c r="K161" s="476" t="s">
        <v>5463</v>
      </c>
      <c r="L161" s="475" t="s">
        <v>132</v>
      </c>
      <c r="M161" s="492">
        <v>45474</v>
      </c>
      <c r="N161" s="477">
        <v>45839</v>
      </c>
      <c r="O161" s="478">
        <v>56000</v>
      </c>
      <c r="P161" s="478">
        <v>56000</v>
      </c>
      <c r="Q161" s="476">
        <v>0</v>
      </c>
      <c r="R161" s="476" t="s">
        <v>5085</v>
      </c>
      <c r="S161" s="531">
        <v>0</v>
      </c>
      <c r="T161" s="524">
        <v>5603.02</v>
      </c>
      <c r="U161" s="39" t="s">
        <v>4413</v>
      </c>
      <c r="V161" s="532">
        <f t="shared" si="14"/>
        <v>5603.02</v>
      </c>
    </row>
    <row r="162" spans="1:22" ht="34.5">
      <c r="A162" s="519" t="str">
        <f t="shared" si="10"/>
        <v>Contrato081/2024</v>
      </c>
      <c r="B162" s="521" t="str">
        <f t="shared" si="11"/>
        <v>081/2024</v>
      </c>
      <c r="C162" s="1" t="str">
        <f t="shared" si="12"/>
        <v>2024</v>
      </c>
      <c r="D162" s="41" t="str">
        <f t="shared" si="13"/>
        <v>081</v>
      </c>
      <c r="E162" s="474" t="s">
        <v>4640</v>
      </c>
      <c r="F162" s="475" t="s">
        <v>4504</v>
      </c>
      <c r="G162" s="476" t="s">
        <v>1869</v>
      </c>
      <c r="H162" s="475" t="s">
        <v>5464</v>
      </c>
      <c r="I162" s="480" t="s">
        <v>110</v>
      </c>
      <c r="J162" s="475" t="s">
        <v>5080</v>
      </c>
      <c r="K162" s="476" t="s">
        <v>4512</v>
      </c>
      <c r="L162" s="475" t="s">
        <v>58</v>
      </c>
      <c r="M162" s="492">
        <v>45496</v>
      </c>
      <c r="N162" s="477">
        <v>45861</v>
      </c>
      <c r="O162" s="478">
        <v>313825.01</v>
      </c>
      <c r="P162" s="478">
        <v>392032.02</v>
      </c>
      <c r="Q162" s="476">
        <v>2</v>
      </c>
      <c r="R162" s="476" t="s">
        <v>5085</v>
      </c>
      <c r="S162" s="531">
        <v>0</v>
      </c>
      <c r="T162" s="524">
        <v>78207.009999999995</v>
      </c>
      <c r="U162" s="39" t="s">
        <v>4413</v>
      </c>
      <c r="V162" s="532">
        <f t="shared" si="14"/>
        <v>78207.009999999995</v>
      </c>
    </row>
    <row r="163" spans="1:22" ht="23.25">
      <c r="A163" s="519" t="str">
        <f t="shared" si="10"/>
        <v>Contrato082/2024</v>
      </c>
      <c r="B163" s="521" t="str">
        <f t="shared" si="11"/>
        <v>082/2024</v>
      </c>
      <c r="C163" s="1" t="str">
        <f t="shared" si="12"/>
        <v>2024</v>
      </c>
      <c r="D163" s="41" t="str">
        <f t="shared" si="13"/>
        <v>082</v>
      </c>
      <c r="E163" s="474" t="s">
        <v>4645</v>
      </c>
      <c r="F163" s="475" t="s">
        <v>5465</v>
      </c>
      <c r="G163" s="476" t="s">
        <v>2095</v>
      </c>
      <c r="H163" s="475" t="s">
        <v>5464</v>
      </c>
      <c r="I163" s="480" t="s">
        <v>110</v>
      </c>
      <c r="J163" s="475" t="s">
        <v>5080</v>
      </c>
      <c r="K163" s="476" t="s">
        <v>4512</v>
      </c>
      <c r="L163" s="475" t="s">
        <v>58</v>
      </c>
      <c r="M163" s="492">
        <v>45496</v>
      </c>
      <c r="N163" s="477">
        <v>45861</v>
      </c>
      <c r="O163" s="478">
        <v>133753.20000000001</v>
      </c>
      <c r="P163" s="478">
        <v>166787.54</v>
      </c>
      <c r="Q163" s="476">
        <v>1</v>
      </c>
      <c r="R163" s="476" t="s">
        <v>5085</v>
      </c>
      <c r="S163" s="531">
        <v>0</v>
      </c>
      <c r="T163" s="524">
        <v>133753.20000000001</v>
      </c>
      <c r="U163" s="39" t="s">
        <v>4413</v>
      </c>
      <c r="V163" s="532">
        <f t="shared" si="14"/>
        <v>133753.20000000001</v>
      </c>
    </row>
    <row r="164" spans="1:22" ht="45.75">
      <c r="A164" s="519" t="str">
        <f t="shared" si="10"/>
        <v>Contrato083/2024</v>
      </c>
      <c r="B164" s="521" t="str">
        <f t="shared" si="11"/>
        <v>083/2024</v>
      </c>
      <c r="C164" s="1" t="str">
        <f t="shared" si="12"/>
        <v>2024</v>
      </c>
      <c r="D164" s="41" t="str">
        <f t="shared" si="13"/>
        <v>083</v>
      </c>
      <c r="E164" s="474" t="s">
        <v>4650</v>
      </c>
      <c r="F164" s="475" t="s">
        <v>4423</v>
      </c>
      <c r="G164" s="476" t="s">
        <v>344</v>
      </c>
      <c r="H164" s="475" t="s">
        <v>5466</v>
      </c>
      <c r="I164" s="480" t="s">
        <v>144</v>
      </c>
      <c r="J164" s="475" t="s">
        <v>5080</v>
      </c>
      <c r="K164" s="476" t="s">
        <v>4421</v>
      </c>
      <c r="L164" s="475" t="s">
        <v>58</v>
      </c>
      <c r="M164" s="475" t="s">
        <v>5082</v>
      </c>
      <c r="N164" s="477">
        <v>46236</v>
      </c>
      <c r="O164" s="478">
        <v>8084656</v>
      </c>
      <c r="P164" s="478">
        <v>8084656</v>
      </c>
      <c r="Q164" s="476">
        <v>0</v>
      </c>
      <c r="R164" s="476" t="s">
        <v>5085</v>
      </c>
      <c r="S164" s="531">
        <v>0</v>
      </c>
      <c r="T164" s="524">
        <v>8084656</v>
      </c>
      <c r="U164" s="39" t="s">
        <v>4413</v>
      </c>
      <c r="V164" s="532">
        <f t="shared" si="14"/>
        <v>8084656</v>
      </c>
    </row>
    <row r="165" spans="1:22" ht="23.25">
      <c r="A165" s="519" t="str">
        <f t="shared" si="10"/>
        <v>Contrato084/2024</v>
      </c>
      <c r="B165" s="521" t="str">
        <f t="shared" si="11"/>
        <v>084/2024</v>
      </c>
      <c r="C165" s="1" t="str">
        <f t="shared" si="12"/>
        <v>2024</v>
      </c>
      <c r="D165" s="41" t="str">
        <f t="shared" si="13"/>
        <v>084</v>
      </c>
      <c r="E165" s="474" t="s">
        <v>5467</v>
      </c>
      <c r="F165" s="475" t="s">
        <v>5468</v>
      </c>
      <c r="G165" s="476" t="s">
        <v>2101</v>
      </c>
      <c r="H165" s="475" t="s">
        <v>5464</v>
      </c>
      <c r="I165" s="480" t="s">
        <v>110</v>
      </c>
      <c r="J165" s="475" t="s">
        <v>5080</v>
      </c>
      <c r="K165" s="476" t="s">
        <v>4512</v>
      </c>
      <c r="L165" s="475" t="s">
        <v>58</v>
      </c>
      <c r="M165" s="492">
        <v>45498</v>
      </c>
      <c r="N165" s="477">
        <v>45863</v>
      </c>
      <c r="O165" s="478">
        <v>376637</v>
      </c>
      <c r="P165" s="478">
        <v>376637</v>
      </c>
      <c r="Q165" s="476">
        <v>0</v>
      </c>
      <c r="R165" s="476" t="s">
        <v>5085</v>
      </c>
      <c r="S165" s="531">
        <v>0</v>
      </c>
      <c r="T165" s="524">
        <v>376637</v>
      </c>
      <c r="U165" s="39" t="s">
        <v>4413</v>
      </c>
      <c r="V165" s="532">
        <f t="shared" si="14"/>
        <v>376637</v>
      </c>
    </row>
    <row r="166" spans="1:22" ht="34.5">
      <c r="A166" s="519" t="str">
        <f t="shared" si="10"/>
        <v>Contrato085/2024</v>
      </c>
      <c r="B166" s="521" t="str">
        <f t="shared" si="11"/>
        <v>085/2024</v>
      </c>
      <c r="C166" s="1" t="str">
        <f t="shared" si="12"/>
        <v>2024</v>
      </c>
      <c r="D166" s="41" t="str">
        <f t="shared" si="13"/>
        <v>085</v>
      </c>
      <c r="E166" s="474" t="s">
        <v>5469</v>
      </c>
      <c r="F166" s="475" t="s">
        <v>5470</v>
      </c>
      <c r="G166" s="476" t="s">
        <v>2105</v>
      </c>
      <c r="H166" s="475" t="s">
        <v>5464</v>
      </c>
      <c r="I166" s="480" t="s">
        <v>110</v>
      </c>
      <c r="J166" s="475" t="s">
        <v>5080</v>
      </c>
      <c r="K166" s="476" t="s">
        <v>4512</v>
      </c>
      <c r="L166" s="475" t="s">
        <v>58</v>
      </c>
      <c r="M166" s="492">
        <v>45498</v>
      </c>
      <c r="N166" s="477">
        <v>45863</v>
      </c>
      <c r="O166" s="478">
        <v>459160</v>
      </c>
      <c r="P166" s="478">
        <v>572920</v>
      </c>
      <c r="Q166" s="476">
        <v>1</v>
      </c>
      <c r="R166" s="476" t="s">
        <v>5085</v>
      </c>
      <c r="S166" s="531">
        <v>0</v>
      </c>
      <c r="T166" s="524">
        <v>572920</v>
      </c>
      <c r="U166" s="39" t="s">
        <v>4413</v>
      </c>
      <c r="V166" s="532">
        <f t="shared" si="14"/>
        <v>572920</v>
      </c>
    </row>
    <row r="167" spans="1:22" ht="57">
      <c r="A167" s="519" t="str">
        <f t="shared" si="10"/>
        <v>Contrato086/2024</v>
      </c>
      <c r="B167" s="521" t="str">
        <f t="shared" si="11"/>
        <v>086/2024</v>
      </c>
      <c r="C167" s="1" t="str">
        <f t="shared" si="12"/>
        <v>2024</v>
      </c>
      <c r="D167" s="41" t="str">
        <f t="shared" si="13"/>
        <v>086</v>
      </c>
      <c r="E167" s="474" t="s">
        <v>5471</v>
      </c>
      <c r="F167" s="475" t="s">
        <v>5472</v>
      </c>
      <c r="G167" s="476" t="s">
        <v>385</v>
      </c>
      <c r="H167" s="475" t="s">
        <v>5473</v>
      </c>
      <c r="I167" s="480" t="s">
        <v>5108</v>
      </c>
      <c r="J167" s="475" t="s">
        <v>5080</v>
      </c>
      <c r="K167" s="476" t="s">
        <v>4634</v>
      </c>
      <c r="L167" s="475" t="s">
        <v>58</v>
      </c>
      <c r="M167" s="492">
        <v>45516</v>
      </c>
      <c r="N167" s="477">
        <v>46246</v>
      </c>
      <c r="O167" s="478">
        <v>59700</v>
      </c>
      <c r="P167" s="478">
        <v>62605.3</v>
      </c>
      <c r="Q167" s="476">
        <v>1</v>
      </c>
      <c r="R167" s="476" t="s">
        <v>5085</v>
      </c>
      <c r="S167" s="531">
        <v>10434.219999999999</v>
      </c>
      <c r="T167" s="524">
        <v>78569.27</v>
      </c>
      <c r="U167" s="39" t="s">
        <v>4413</v>
      </c>
      <c r="V167" s="532">
        <f t="shared" si="14"/>
        <v>89003.49</v>
      </c>
    </row>
    <row r="168" spans="1:22" ht="45.75">
      <c r="A168" s="519" t="str">
        <f t="shared" si="10"/>
        <v>Contrato087/2024</v>
      </c>
      <c r="B168" s="521" t="str">
        <f t="shared" si="11"/>
        <v>087/2024</v>
      </c>
      <c r="C168" s="1" t="str">
        <f t="shared" si="12"/>
        <v>2024</v>
      </c>
      <c r="D168" s="41" t="str">
        <f t="shared" si="13"/>
        <v>087</v>
      </c>
      <c r="E168" s="474" t="s">
        <v>5474</v>
      </c>
      <c r="F168" s="475" t="s">
        <v>5475</v>
      </c>
      <c r="G168" s="476" t="s">
        <v>2209</v>
      </c>
      <c r="H168" s="475" t="s">
        <v>5476</v>
      </c>
      <c r="I168" s="480" t="s">
        <v>983</v>
      </c>
      <c r="J168" s="475" t="s">
        <v>5080</v>
      </c>
      <c r="K168" s="476" t="s">
        <v>5477</v>
      </c>
      <c r="L168" s="475" t="s">
        <v>58</v>
      </c>
      <c r="M168" s="492">
        <v>45518</v>
      </c>
      <c r="N168" s="477">
        <v>45883</v>
      </c>
      <c r="O168" s="478">
        <v>30146.13</v>
      </c>
      <c r="P168" s="478">
        <v>30146.13</v>
      </c>
      <c r="Q168" s="476">
        <v>0</v>
      </c>
      <c r="R168" s="476" t="s">
        <v>5085</v>
      </c>
      <c r="S168" s="531">
        <v>0</v>
      </c>
      <c r="T168" s="524">
        <v>30146.13</v>
      </c>
      <c r="U168" s="39" t="s">
        <v>4413</v>
      </c>
      <c r="V168" s="532">
        <f t="shared" si="14"/>
        <v>30146.13</v>
      </c>
    </row>
    <row r="169" spans="1:22" ht="45.75">
      <c r="A169" s="519" t="str">
        <f t="shared" si="10"/>
        <v>Contrato088/2024</v>
      </c>
      <c r="B169" s="521" t="str">
        <f t="shared" si="11"/>
        <v>088/2024</v>
      </c>
      <c r="C169" s="1" t="str">
        <f t="shared" si="12"/>
        <v>2024</v>
      </c>
      <c r="D169" s="41" t="str">
        <f t="shared" si="13"/>
        <v>088</v>
      </c>
      <c r="E169" s="474" t="s">
        <v>5478</v>
      </c>
      <c r="F169" s="475" t="s">
        <v>5479</v>
      </c>
      <c r="G169" s="476" t="s">
        <v>2190</v>
      </c>
      <c r="H169" s="475" t="s">
        <v>5476</v>
      </c>
      <c r="I169" s="480" t="s">
        <v>983</v>
      </c>
      <c r="J169" s="475" t="s">
        <v>5080</v>
      </c>
      <c r="K169" s="476" t="s">
        <v>5477</v>
      </c>
      <c r="L169" s="475" t="s">
        <v>58</v>
      </c>
      <c r="M169" s="492">
        <v>45518</v>
      </c>
      <c r="N169" s="477">
        <v>45883</v>
      </c>
      <c r="O169" s="478">
        <v>992250</v>
      </c>
      <c r="P169" s="478">
        <v>992250</v>
      </c>
      <c r="Q169" s="476">
        <v>0</v>
      </c>
      <c r="R169" s="476" t="s">
        <v>5085</v>
      </c>
      <c r="S169" s="531">
        <v>0</v>
      </c>
      <c r="T169" s="524">
        <v>992250</v>
      </c>
      <c r="U169" s="39" t="s">
        <v>4413</v>
      </c>
      <c r="V169" s="532">
        <f t="shared" si="14"/>
        <v>992250</v>
      </c>
    </row>
    <row r="170" spans="1:22" ht="45.75">
      <c r="A170" s="519" t="str">
        <f t="shared" si="10"/>
        <v>Contrato089/2024</v>
      </c>
      <c r="B170" s="521" t="str">
        <f t="shared" si="11"/>
        <v>089/2024</v>
      </c>
      <c r="C170" s="1" t="str">
        <f t="shared" si="12"/>
        <v>2024</v>
      </c>
      <c r="D170" s="41" t="str">
        <f t="shared" si="13"/>
        <v>089</v>
      </c>
      <c r="E170" s="474" t="s">
        <v>5480</v>
      </c>
      <c r="F170" s="475" t="s">
        <v>5481</v>
      </c>
      <c r="G170" s="476" t="s">
        <v>2197</v>
      </c>
      <c r="H170" s="475" t="s">
        <v>5476</v>
      </c>
      <c r="I170" s="480" t="s">
        <v>983</v>
      </c>
      <c r="J170" s="475" t="s">
        <v>5080</v>
      </c>
      <c r="K170" s="476" t="s">
        <v>5477</v>
      </c>
      <c r="L170" s="475" t="s">
        <v>58</v>
      </c>
      <c r="M170" s="492">
        <v>45518</v>
      </c>
      <c r="N170" s="477">
        <v>45883</v>
      </c>
      <c r="O170" s="478">
        <v>26298</v>
      </c>
      <c r="P170" s="478">
        <v>26298</v>
      </c>
      <c r="Q170" s="476">
        <v>0</v>
      </c>
      <c r="R170" s="476" t="s">
        <v>5085</v>
      </c>
      <c r="S170" s="531">
        <v>0</v>
      </c>
      <c r="T170" s="524">
        <v>26298</v>
      </c>
      <c r="U170" s="39" t="s">
        <v>4413</v>
      </c>
      <c r="V170" s="532">
        <f t="shared" si="14"/>
        <v>26298</v>
      </c>
    </row>
    <row r="171" spans="1:22" ht="45.75">
      <c r="A171" s="519" t="str">
        <f t="shared" si="10"/>
        <v>Contrato090/2024</v>
      </c>
      <c r="B171" s="521" t="str">
        <f t="shared" si="11"/>
        <v>090/2024</v>
      </c>
      <c r="C171" s="1" t="str">
        <f t="shared" si="12"/>
        <v>2024</v>
      </c>
      <c r="D171" s="41" t="str">
        <f t="shared" si="13"/>
        <v>090</v>
      </c>
      <c r="E171" s="474" t="s">
        <v>5482</v>
      </c>
      <c r="F171" s="475" t="s">
        <v>4423</v>
      </c>
      <c r="G171" s="476" t="s">
        <v>344</v>
      </c>
      <c r="H171" s="475" t="s">
        <v>5466</v>
      </c>
      <c r="I171" s="480" t="s">
        <v>144</v>
      </c>
      <c r="J171" s="475" t="s">
        <v>5080</v>
      </c>
      <c r="K171" s="476" t="s">
        <v>4421</v>
      </c>
      <c r="L171" s="475" t="s">
        <v>58</v>
      </c>
      <c r="M171" s="492">
        <v>45510</v>
      </c>
      <c r="N171" s="477">
        <v>46240</v>
      </c>
      <c r="O171" s="478">
        <v>1441398</v>
      </c>
      <c r="P171" s="478">
        <v>1441398</v>
      </c>
      <c r="Q171" s="476">
        <v>1</v>
      </c>
      <c r="R171" s="476" t="s">
        <v>5085</v>
      </c>
      <c r="S171" s="531">
        <v>0</v>
      </c>
      <c r="T171" s="524">
        <v>775208</v>
      </c>
      <c r="U171" s="39" t="s">
        <v>4413</v>
      </c>
      <c r="V171" s="532">
        <f t="shared" si="14"/>
        <v>775208</v>
      </c>
    </row>
    <row r="172" spans="1:22" ht="23.25">
      <c r="A172" s="519" t="str">
        <f t="shared" si="10"/>
        <v>Contrato091/2024</v>
      </c>
      <c r="B172" s="521" t="str">
        <f t="shared" si="11"/>
        <v>091/2024</v>
      </c>
      <c r="C172" s="1" t="str">
        <f t="shared" si="12"/>
        <v>2024</v>
      </c>
      <c r="D172" s="41" t="str">
        <f t="shared" si="13"/>
        <v>091</v>
      </c>
      <c r="E172" s="474" t="s">
        <v>5483</v>
      </c>
      <c r="F172" s="475" t="s">
        <v>5484</v>
      </c>
      <c r="G172" s="476" t="s">
        <v>1809</v>
      </c>
      <c r="H172" s="475" t="s">
        <v>5485</v>
      </c>
      <c r="I172" s="480" t="s">
        <v>5284</v>
      </c>
      <c r="J172" s="475" t="s">
        <v>5080</v>
      </c>
      <c r="K172" s="476" t="s">
        <v>4407</v>
      </c>
      <c r="L172" s="475" t="s">
        <v>1415</v>
      </c>
      <c r="M172" s="475" t="s">
        <v>5082</v>
      </c>
      <c r="N172" s="477">
        <v>46061</v>
      </c>
      <c r="O172" s="478">
        <v>2938182.84</v>
      </c>
      <c r="P172" s="478">
        <v>3587608.95</v>
      </c>
      <c r="Q172" s="476">
        <v>1</v>
      </c>
      <c r="R172" s="476" t="s">
        <v>5085</v>
      </c>
      <c r="S172" s="531">
        <v>0</v>
      </c>
      <c r="T172" s="524">
        <v>344212.38</v>
      </c>
      <c r="U172" s="39" t="s">
        <v>4413</v>
      </c>
      <c r="V172" s="532">
        <f t="shared" si="14"/>
        <v>344212.38</v>
      </c>
    </row>
    <row r="173" spans="1:22" ht="23.25">
      <c r="A173" s="519" t="str">
        <f t="shared" si="10"/>
        <v>Contrato092/2024</v>
      </c>
      <c r="B173" s="521" t="str">
        <f t="shared" si="11"/>
        <v>092/2024</v>
      </c>
      <c r="C173" s="1" t="str">
        <f t="shared" si="12"/>
        <v>2024</v>
      </c>
      <c r="D173" s="41" t="str">
        <f t="shared" si="13"/>
        <v>092</v>
      </c>
      <c r="E173" s="474" t="s">
        <v>5486</v>
      </c>
      <c r="F173" s="475" t="s">
        <v>5487</v>
      </c>
      <c r="G173" s="476" t="s">
        <v>5488</v>
      </c>
      <c r="H173" s="475" t="s">
        <v>5489</v>
      </c>
      <c r="I173" s="480" t="s">
        <v>76</v>
      </c>
      <c r="J173" s="475" t="s">
        <v>5080</v>
      </c>
      <c r="K173" s="476" t="s">
        <v>4444</v>
      </c>
      <c r="L173" s="475" t="s">
        <v>58</v>
      </c>
      <c r="M173" s="492">
        <v>45517</v>
      </c>
      <c r="N173" s="477">
        <v>46247</v>
      </c>
      <c r="O173" s="478">
        <v>23100</v>
      </c>
      <c r="P173" s="478">
        <v>24296.68</v>
      </c>
      <c r="Q173" s="476">
        <v>1</v>
      </c>
      <c r="R173" s="476" t="s">
        <v>5085</v>
      </c>
      <c r="S173" s="531">
        <v>0</v>
      </c>
      <c r="T173" s="524">
        <v>30599.98</v>
      </c>
      <c r="U173" s="39" t="s">
        <v>4413</v>
      </c>
      <c r="V173" s="532">
        <f t="shared" si="14"/>
        <v>30599.98</v>
      </c>
    </row>
    <row r="174" spans="1:22" ht="34.5">
      <c r="A174" s="519" t="str">
        <f t="shared" si="10"/>
        <v>Contrato093/2024</v>
      </c>
      <c r="B174" s="521" t="str">
        <f t="shared" si="11"/>
        <v>093/2024</v>
      </c>
      <c r="C174" s="1" t="str">
        <f t="shared" si="12"/>
        <v>2024</v>
      </c>
      <c r="D174" s="41" t="str">
        <f t="shared" si="13"/>
        <v>093</v>
      </c>
      <c r="E174" s="474" t="s">
        <v>5490</v>
      </c>
      <c r="F174" s="475" t="s">
        <v>1983</v>
      </c>
      <c r="G174" s="476" t="s">
        <v>1984</v>
      </c>
      <c r="H174" s="475" t="s">
        <v>5491</v>
      </c>
      <c r="I174" s="480" t="s">
        <v>5108</v>
      </c>
      <c r="J174" s="475" t="s">
        <v>5080</v>
      </c>
      <c r="K174" s="476" t="s">
        <v>4602</v>
      </c>
      <c r="L174" s="475" t="s">
        <v>145</v>
      </c>
      <c r="M174" s="492">
        <v>45524</v>
      </c>
      <c r="N174" s="477">
        <v>45935</v>
      </c>
      <c r="O174" s="478">
        <v>55200</v>
      </c>
      <c r="P174" s="478">
        <v>55200</v>
      </c>
      <c r="Q174" s="476">
        <v>0</v>
      </c>
      <c r="R174" s="476" t="s">
        <v>5085</v>
      </c>
      <c r="S174" s="531">
        <v>0</v>
      </c>
      <c r="T174" s="524">
        <v>18400</v>
      </c>
      <c r="U174" s="39" t="s">
        <v>4413</v>
      </c>
      <c r="V174" s="532">
        <f t="shared" si="14"/>
        <v>18400</v>
      </c>
    </row>
    <row r="175" spans="1:22" ht="23.25">
      <c r="A175" s="519" t="str">
        <f t="shared" si="10"/>
        <v>Contrato094/2024</v>
      </c>
      <c r="B175" s="521" t="str">
        <f t="shared" si="11"/>
        <v>094/2024</v>
      </c>
      <c r="C175" s="1" t="str">
        <f t="shared" si="12"/>
        <v>2024</v>
      </c>
      <c r="D175" s="41" t="str">
        <f t="shared" si="13"/>
        <v>094</v>
      </c>
      <c r="E175" s="474" t="s">
        <v>5492</v>
      </c>
      <c r="F175" s="475" t="s">
        <v>1837</v>
      </c>
      <c r="G175" s="476" t="s">
        <v>1838</v>
      </c>
      <c r="H175" s="475" t="s">
        <v>5493</v>
      </c>
      <c r="I175" s="480" t="s">
        <v>5284</v>
      </c>
      <c r="J175" s="475" t="s">
        <v>5080</v>
      </c>
      <c r="K175" s="476" t="s">
        <v>4451</v>
      </c>
      <c r="L175" s="475" t="s">
        <v>1415</v>
      </c>
      <c r="M175" s="492">
        <v>45532</v>
      </c>
      <c r="N175" s="477">
        <v>46081</v>
      </c>
      <c r="O175" s="478">
        <v>1273209.3600000001</v>
      </c>
      <c r="P175" s="478">
        <v>1510636.15</v>
      </c>
      <c r="Q175" s="476">
        <v>1</v>
      </c>
      <c r="R175" s="476" t="s">
        <v>5085</v>
      </c>
      <c r="S175" s="531">
        <v>0</v>
      </c>
      <c r="T175" s="524">
        <v>1421593.56</v>
      </c>
      <c r="U175" s="39" t="s">
        <v>4413</v>
      </c>
      <c r="V175" s="532">
        <f t="shared" si="14"/>
        <v>1421593.56</v>
      </c>
    </row>
    <row r="176" spans="1:22" ht="45" customHeight="1">
      <c r="A176" s="519" t="str">
        <f t="shared" si="10"/>
        <v>Contrato095/2024</v>
      </c>
      <c r="B176" s="521" t="str">
        <f t="shared" si="11"/>
        <v>095/2024</v>
      </c>
      <c r="C176" s="1" t="str">
        <f t="shared" si="12"/>
        <v>2024</v>
      </c>
      <c r="D176" s="41" t="str">
        <f t="shared" si="13"/>
        <v>095</v>
      </c>
      <c r="E176" s="474" t="s">
        <v>5494</v>
      </c>
      <c r="F176" s="475" t="s">
        <v>4577</v>
      </c>
      <c r="G176" s="476" t="s">
        <v>410</v>
      </c>
      <c r="H176" s="475" t="s">
        <v>5495</v>
      </c>
      <c r="I176" s="480" t="s">
        <v>144</v>
      </c>
      <c r="J176" s="475" t="s">
        <v>5080</v>
      </c>
      <c r="K176" s="476" t="s">
        <v>4432</v>
      </c>
      <c r="L176" s="475" t="s">
        <v>58</v>
      </c>
      <c r="M176" s="492">
        <v>45539</v>
      </c>
      <c r="N176" s="477">
        <v>46269</v>
      </c>
      <c r="O176" s="478">
        <v>5196200</v>
      </c>
      <c r="P176" s="478">
        <v>5196200</v>
      </c>
      <c r="Q176" s="476">
        <v>0</v>
      </c>
      <c r="R176" s="476" t="s">
        <v>5085</v>
      </c>
      <c r="S176" s="531">
        <v>0</v>
      </c>
      <c r="T176" s="524">
        <v>3006395.13</v>
      </c>
      <c r="U176" s="39" t="s">
        <v>4413</v>
      </c>
      <c r="V176" s="532">
        <f t="shared" si="14"/>
        <v>3006395.13</v>
      </c>
    </row>
    <row r="177" spans="1:22" ht="23.25">
      <c r="A177" s="519" t="str">
        <f t="shared" si="10"/>
        <v>Contrato096/2024</v>
      </c>
      <c r="B177" s="521" t="str">
        <f t="shared" si="11"/>
        <v>096/2024</v>
      </c>
      <c r="C177" s="1" t="str">
        <f t="shared" si="12"/>
        <v>2024</v>
      </c>
      <c r="D177" s="41" t="str">
        <f t="shared" si="13"/>
        <v>096</v>
      </c>
      <c r="E177" s="474" t="s">
        <v>5496</v>
      </c>
      <c r="F177" s="475" t="s">
        <v>5484</v>
      </c>
      <c r="G177" s="476" t="s">
        <v>1809</v>
      </c>
      <c r="H177" s="475" t="s">
        <v>1810</v>
      </c>
      <c r="I177" s="480" t="s">
        <v>5284</v>
      </c>
      <c r="J177" s="475" t="s">
        <v>5080</v>
      </c>
      <c r="K177" s="476" t="s">
        <v>4484</v>
      </c>
      <c r="L177" s="475" t="s">
        <v>1415</v>
      </c>
      <c r="M177" s="492">
        <v>45546</v>
      </c>
      <c r="N177" s="477">
        <v>46092</v>
      </c>
      <c r="O177" s="478">
        <v>2088274</v>
      </c>
      <c r="P177" s="478">
        <v>2734430.33</v>
      </c>
      <c r="Q177" s="476">
        <v>1</v>
      </c>
      <c r="R177" s="476" t="s">
        <v>5085</v>
      </c>
      <c r="S177" s="531">
        <v>0</v>
      </c>
      <c r="T177" s="524">
        <v>2666272.2999999998</v>
      </c>
      <c r="U177" s="39" t="s">
        <v>4413</v>
      </c>
      <c r="V177" s="532">
        <f t="shared" si="14"/>
        <v>2666272.2999999998</v>
      </c>
    </row>
    <row r="178" spans="1:22" ht="57">
      <c r="A178" s="519" t="str">
        <f t="shared" si="10"/>
        <v>Contrato097/2024</v>
      </c>
      <c r="B178" s="521" t="str">
        <f t="shared" si="11"/>
        <v>097/2024</v>
      </c>
      <c r="C178" s="1" t="str">
        <f t="shared" si="12"/>
        <v>2024</v>
      </c>
      <c r="D178" s="41" t="str">
        <f t="shared" si="13"/>
        <v>097</v>
      </c>
      <c r="E178" s="474" t="s">
        <v>5497</v>
      </c>
      <c r="F178" s="475" t="s">
        <v>324</v>
      </c>
      <c r="G178" s="476" t="s">
        <v>325</v>
      </c>
      <c r="H178" s="475" t="s">
        <v>5498</v>
      </c>
      <c r="I178" s="480" t="s">
        <v>144</v>
      </c>
      <c r="J178" s="475" t="s">
        <v>5080</v>
      </c>
      <c r="K178" s="476" t="s">
        <v>4420</v>
      </c>
      <c r="L178" s="475" t="s">
        <v>58</v>
      </c>
      <c r="M178" s="492">
        <v>45547</v>
      </c>
      <c r="N178" s="477">
        <v>46277</v>
      </c>
      <c r="O178" s="478">
        <v>573703.72</v>
      </c>
      <c r="P178" s="478">
        <v>573703.72</v>
      </c>
      <c r="Q178" s="476">
        <v>0</v>
      </c>
      <c r="R178" s="476" t="s">
        <v>5085</v>
      </c>
      <c r="S178" s="531">
        <v>0</v>
      </c>
      <c r="T178" s="524">
        <v>321443.65999999997</v>
      </c>
      <c r="U178" s="39" t="s">
        <v>4413</v>
      </c>
      <c r="V178" s="532">
        <f t="shared" si="14"/>
        <v>321443.65999999997</v>
      </c>
    </row>
    <row r="179" spans="1:22" ht="57">
      <c r="A179" s="519" t="str">
        <f t="shared" si="10"/>
        <v>Contrato098/2024</v>
      </c>
      <c r="B179" s="521" t="str">
        <f t="shared" si="11"/>
        <v>098/2024</v>
      </c>
      <c r="C179" s="1" t="str">
        <f t="shared" si="12"/>
        <v>2024</v>
      </c>
      <c r="D179" s="41" t="str">
        <f t="shared" si="13"/>
        <v>098</v>
      </c>
      <c r="E179" s="474" t="s">
        <v>5499</v>
      </c>
      <c r="F179" s="475" t="s">
        <v>497</v>
      </c>
      <c r="G179" s="476" t="s">
        <v>498</v>
      </c>
      <c r="H179" s="475" t="s">
        <v>5498</v>
      </c>
      <c r="I179" s="480" t="s">
        <v>144</v>
      </c>
      <c r="J179" s="475" t="s">
        <v>5080</v>
      </c>
      <c r="K179" s="476" t="s">
        <v>4420</v>
      </c>
      <c r="L179" s="475" t="s">
        <v>58</v>
      </c>
      <c r="M179" s="492">
        <v>45547</v>
      </c>
      <c r="N179" s="477">
        <v>46277</v>
      </c>
      <c r="O179" s="478">
        <v>90997.3</v>
      </c>
      <c r="P179" s="478">
        <v>90997.3</v>
      </c>
      <c r="Q179" s="476">
        <v>0</v>
      </c>
      <c r="R179" s="476" t="s">
        <v>5085</v>
      </c>
      <c r="S179" s="531">
        <v>0</v>
      </c>
      <c r="T179" s="524">
        <v>51979.82</v>
      </c>
      <c r="U179" s="39" t="s">
        <v>4413</v>
      </c>
      <c r="V179" s="532">
        <f t="shared" si="14"/>
        <v>51979.82</v>
      </c>
    </row>
    <row r="180" spans="1:22" ht="45.75">
      <c r="A180" s="519" t="str">
        <f t="shared" si="10"/>
        <v>Contrato099/2024</v>
      </c>
      <c r="B180" s="521" t="str">
        <f t="shared" si="11"/>
        <v>099/2024</v>
      </c>
      <c r="C180" s="1" t="str">
        <f t="shared" si="12"/>
        <v>2024</v>
      </c>
      <c r="D180" s="41" t="str">
        <f t="shared" si="13"/>
        <v>099</v>
      </c>
      <c r="E180" s="474" t="s">
        <v>5500</v>
      </c>
      <c r="F180" s="475" t="s">
        <v>5501</v>
      </c>
      <c r="G180" s="476" t="s">
        <v>1600</v>
      </c>
      <c r="H180" s="475" t="s">
        <v>5502</v>
      </c>
      <c r="I180" s="480" t="s">
        <v>5108</v>
      </c>
      <c r="J180" s="475" t="s">
        <v>5080</v>
      </c>
      <c r="K180" s="476" t="s">
        <v>4440</v>
      </c>
      <c r="L180" s="475" t="s">
        <v>58</v>
      </c>
      <c r="M180" s="492">
        <v>45547</v>
      </c>
      <c r="N180" s="477">
        <v>47373</v>
      </c>
      <c r="O180" s="478">
        <v>364479750</v>
      </c>
      <c r="P180" s="591">
        <v>389410164.89999998</v>
      </c>
      <c r="Q180" s="476">
        <v>0</v>
      </c>
      <c r="R180" s="476" t="s">
        <v>5085</v>
      </c>
      <c r="S180" s="531">
        <v>0</v>
      </c>
      <c r="T180" s="524">
        <v>54123126.420000002</v>
      </c>
      <c r="U180" s="39" t="s">
        <v>4413</v>
      </c>
      <c r="V180" s="532">
        <f t="shared" si="14"/>
        <v>54123126.420000002</v>
      </c>
    </row>
    <row r="181" spans="1:22" ht="57">
      <c r="A181" s="519" t="str">
        <f t="shared" si="10"/>
        <v>Contrato100/2024</v>
      </c>
      <c r="B181" s="521" t="str">
        <f t="shared" si="11"/>
        <v>100/2024</v>
      </c>
      <c r="C181" s="1" t="str">
        <f t="shared" si="12"/>
        <v>2024</v>
      </c>
      <c r="D181" s="41" t="str">
        <f t="shared" si="13"/>
        <v>100</v>
      </c>
      <c r="E181" s="474" t="s">
        <v>5503</v>
      </c>
      <c r="F181" s="475" t="s">
        <v>5504</v>
      </c>
      <c r="G181" s="476" t="s">
        <v>504</v>
      </c>
      <c r="H181" s="475" t="s">
        <v>5498</v>
      </c>
      <c r="I181" s="480" t="s">
        <v>144</v>
      </c>
      <c r="J181" s="475" t="s">
        <v>5080</v>
      </c>
      <c r="K181" s="476" t="s">
        <v>4420</v>
      </c>
      <c r="L181" s="475" t="s">
        <v>58</v>
      </c>
      <c r="M181" s="492">
        <v>45547</v>
      </c>
      <c r="N181" s="477">
        <v>46277</v>
      </c>
      <c r="O181" s="478">
        <v>46944.07</v>
      </c>
      <c r="P181" s="478">
        <v>46944.07</v>
      </c>
      <c r="Q181" s="476">
        <v>0</v>
      </c>
      <c r="R181" s="476" t="s">
        <v>5085</v>
      </c>
      <c r="S181" s="531">
        <v>0</v>
      </c>
      <c r="T181" s="524">
        <v>28303.91</v>
      </c>
      <c r="U181" s="39" t="s">
        <v>4413</v>
      </c>
      <c r="V181" s="532">
        <f t="shared" si="14"/>
        <v>28303.91</v>
      </c>
    </row>
    <row r="182" spans="1:22" ht="34.5">
      <c r="A182" s="519" t="str">
        <f t="shared" si="10"/>
        <v>Contrato101/2024</v>
      </c>
      <c r="B182" s="521" t="str">
        <f t="shared" si="11"/>
        <v>101/2024</v>
      </c>
      <c r="C182" s="1" t="str">
        <f t="shared" si="12"/>
        <v>2024</v>
      </c>
      <c r="D182" s="41" t="str">
        <f t="shared" si="13"/>
        <v>101</v>
      </c>
      <c r="E182" s="474" t="s">
        <v>5505</v>
      </c>
      <c r="F182" s="475" t="s">
        <v>5506</v>
      </c>
      <c r="G182" s="476" t="s">
        <v>541</v>
      </c>
      <c r="H182" s="475" t="s">
        <v>5507</v>
      </c>
      <c r="I182" s="480" t="s">
        <v>76</v>
      </c>
      <c r="J182" s="475" t="s">
        <v>5080</v>
      </c>
      <c r="K182" s="476" t="s">
        <v>4445</v>
      </c>
      <c r="L182" s="475" t="s">
        <v>58</v>
      </c>
      <c r="M182" s="492">
        <v>45555</v>
      </c>
      <c r="N182" s="477">
        <v>46285</v>
      </c>
      <c r="O182" s="478">
        <v>187458</v>
      </c>
      <c r="P182" s="478">
        <v>361162.8</v>
      </c>
      <c r="Q182" s="476">
        <v>2</v>
      </c>
      <c r="R182" s="476" t="s">
        <v>5085</v>
      </c>
      <c r="S182" s="531">
        <v>120387.6</v>
      </c>
      <c r="T182" s="524">
        <v>291454.8</v>
      </c>
      <c r="U182" s="39" t="s">
        <v>4413</v>
      </c>
      <c r="V182" s="532">
        <f t="shared" si="14"/>
        <v>411842.4</v>
      </c>
    </row>
    <row r="183" spans="1:22" ht="34.5">
      <c r="A183" s="519" t="str">
        <f t="shared" si="10"/>
        <v>Contrato102/2024</v>
      </c>
      <c r="B183" s="521" t="str">
        <f t="shared" si="11"/>
        <v>102/2024</v>
      </c>
      <c r="C183" s="1" t="str">
        <f t="shared" si="12"/>
        <v>2024</v>
      </c>
      <c r="D183" s="41" t="str">
        <f t="shared" si="13"/>
        <v>102</v>
      </c>
      <c r="E183" s="474" t="s">
        <v>5508</v>
      </c>
      <c r="F183" s="475" t="s">
        <v>5509</v>
      </c>
      <c r="G183" s="476" t="s">
        <v>551</v>
      </c>
      <c r="H183" s="475" t="s">
        <v>5507</v>
      </c>
      <c r="I183" s="480" t="s">
        <v>76</v>
      </c>
      <c r="J183" s="475" t="s">
        <v>5080</v>
      </c>
      <c r="K183" s="476" t="s">
        <v>4445</v>
      </c>
      <c r="L183" s="475" t="s">
        <v>58</v>
      </c>
      <c r="M183" s="492">
        <v>45555</v>
      </c>
      <c r="N183" s="477">
        <v>46285</v>
      </c>
      <c r="O183" s="478">
        <v>34300.800000000003</v>
      </c>
      <c r="P183" s="478">
        <v>41990.400000000001</v>
      </c>
      <c r="Q183" s="476">
        <v>2</v>
      </c>
      <c r="R183" s="476" t="s">
        <v>5085</v>
      </c>
      <c r="S183" s="531">
        <v>0</v>
      </c>
      <c r="T183" s="524">
        <v>38736</v>
      </c>
      <c r="U183" s="39" t="s">
        <v>4413</v>
      </c>
      <c r="V183" s="532">
        <f t="shared" si="14"/>
        <v>38736</v>
      </c>
    </row>
    <row r="184" spans="1:22" ht="34.5">
      <c r="A184" s="519" t="str">
        <f t="shared" si="10"/>
        <v>Contrato103/2024</v>
      </c>
      <c r="B184" s="521" t="str">
        <f t="shared" si="11"/>
        <v>103/2024</v>
      </c>
      <c r="C184" s="1" t="str">
        <f t="shared" si="12"/>
        <v>2024</v>
      </c>
      <c r="D184" s="41" t="str">
        <f t="shared" si="13"/>
        <v>103</v>
      </c>
      <c r="E184" s="474" t="s">
        <v>5510</v>
      </c>
      <c r="F184" s="475" t="s">
        <v>5511</v>
      </c>
      <c r="G184" s="476" t="s">
        <v>5512</v>
      </c>
      <c r="H184" s="475" t="s">
        <v>5513</v>
      </c>
      <c r="I184" s="480" t="s">
        <v>144</v>
      </c>
      <c r="J184" s="475" t="s">
        <v>5080</v>
      </c>
      <c r="K184" s="476" t="s">
        <v>5514</v>
      </c>
      <c r="L184" s="475" t="s">
        <v>5156</v>
      </c>
      <c r="M184" s="492">
        <v>45566</v>
      </c>
      <c r="N184" s="477">
        <v>45931</v>
      </c>
      <c r="O184" s="478">
        <v>3065963</v>
      </c>
      <c r="P184" s="478">
        <v>3065963</v>
      </c>
      <c r="Q184" s="476">
        <v>0</v>
      </c>
      <c r="R184" s="476" t="s">
        <v>5085</v>
      </c>
      <c r="S184" s="531">
        <v>0</v>
      </c>
      <c r="T184" s="524">
        <v>3065963</v>
      </c>
      <c r="U184" s="39" t="s">
        <v>4413</v>
      </c>
      <c r="V184" s="532">
        <f t="shared" si="14"/>
        <v>3065963</v>
      </c>
    </row>
    <row r="185" spans="1:22" ht="34.5">
      <c r="A185" s="519" t="str">
        <f t="shared" si="10"/>
        <v>Contrato104/2024</v>
      </c>
      <c r="B185" s="521" t="str">
        <f t="shared" si="11"/>
        <v>104/2024</v>
      </c>
      <c r="C185" s="1" t="str">
        <f t="shared" si="12"/>
        <v>2024</v>
      </c>
      <c r="D185" s="41" t="str">
        <f t="shared" si="13"/>
        <v>104</v>
      </c>
      <c r="E185" s="474" t="s">
        <v>5515</v>
      </c>
      <c r="F185" s="475" t="s">
        <v>5516</v>
      </c>
      <c r="G185" s="476" t="s">
        <v>5085</v>
      </c>
      <c r="H185" s="475" t="s">
        <v>5517</v>
      </c>
      <c r="I185" s="480" t="s">
        <v>387</v>
      </c>
      <c r="J185" s="475" t="s">
        <v>5080</v>
      </c>
      <c r="K185" s="476" t="s">
        <v>5503</v>
      </c>
      <c r="L185" s="475" t="s">
        <v>145</v>
      </c>
      <c r="M185" s="492">
        <v>45568</v>
      </c>
      <c r="N185" s="477">
        <v>46663</v>
      </c>
      <c r="O185" s="478">
        <v>43440</v>
      </c>
      <c r="P185" s="478">
        <v>91337.38</v>
      </c>
      <c r="Q185" s="476">
        <v>1</v>
      </c>
      <c r="R185" s="476" t="s">
        <v>5085</v>
      </c>
      <c r="S185" s="531">
        <v>0</v>
      </c>
      <c r="T185" s="524">
        <v>43811.44</v>
      </c>
      <c r="U185" s="39" t="s">
        <v>4413</v>
      </c>
      <c r="V185" s="532">
        <f t="shared" si="14"/>
        <v>43811.44</v>
      </c>
    </row>
    <row r="186" spans="1:22" ht="23.25">
      <c r="A186" s="519" t="str">
        <f t="shared" si="10"/>
        <v>Contrato106/2024</v>
      </c>
      <c r="B186" s="521" t="str">
        <f t="shared" si="11"/>
        <v>106/2024</v>
      </c>
      <c r="C186" s="1" t="str">
        <f t="shared" si="12"/>
        <v>2024</v>
      </c>
      <c r="D186" s="41" t="str">
        <f t="shared" si="13"/>
        <v>106</v>
      </c>
      <c r="E186" s="474" t="s">
        <v>5518</v>
      </c>
      <c r="F186" s="475" t="s">
        <v>1268</v>
      </c>
      <c r="G186" s="476" t="s">
        <v>1269</v>
      </c>
      <c r="H186" s="475" t="s">
        <v>5519</v>
      </c>
      <c r="I186" s="480" t="s">
        <v>5108</v>
      </c>
      <c r="J186" s="475" t="s">
        <v>5080</v>
      </c>
      <c r="K186" s="476" t="s">
        <v>5520</v>
      </c>
      <c r="L186" s="475" t="s">
        <v>132</v>
      </c>
      <c r="M186" s="492">
        <v>45574</v>
      </c>
      <c r="N186" s="477">
        <v>46121</v>
      </c>
      <c r="O186" s="478">
        <v>8820</v>
      </c>
      <c r="P186" s="478">
        <v>11605.79</v>
      </c>
      <c r="Q186" s="476">
        <v>2</v>
      </c>
      <c r="R186" s="476" t="s">
        <v>5085</v>
      </c>
      <c r="S186" s="531">
        <v>2372.6799999999998</v>
      </c>
      <c r="T186" s="524">
        <v>19218.36</v>
      </c>
      <c r="U186" s="39" t="s">
        <v>4413</v>
      </c>
      <c r="V186" s="532">
        <f t="shared" si="14"/>
        <v>21591.040000000001</v>
      </c>
    </row>
    <row r="187" spans="1:22" ht="45.75">
      <c r="A187" s="519" t="str">
        <f t="shared" si="10"/>
        <v>Contrato107/2024</v>
      </c>
      <c r="B187" s="521" t="str">
        <f t="shared" si="11"/>
        <v>107/2024</v>
      </c>
      <c r="C187" s="1" t="str">
        <f t="shared" si="12"/>
        <v>2024</v>
      </c>
      <c r="D187" s="41" t="str">
        <f t="shared" si="13"/>
        <v>107</v>
      </c>
      <c r="E187" s="474" t="s">
        <v>5521</v>
      </c>
      <c r="F187" s="475" t="s">
        <v>5522</v>
      </c>
      <c r="G187" s="476" t="s">
        <v>5523</v>
      </c>
      <c r="H187" s="475" t="s">
        <v>5524</v>
      </c>
      <c r="I187" s="480" t="s">
        <v>131</v>
      </c>
      <c r="J187" s="475" t="s">
        <v>5080</v>
      </c>
      <c r="K187" s="481" t="s">
        <v>5525</v>
      </c>
      <c r="L187" s="481" t="s">
        <v>5525</v>
      </c>
      <c r="M187" s="492">
        <v>45590</v>
      </c>
      <c r="N187" s="477">
        <v>49242</v>
      </c>
      <c r="O187" s="476" t="s">
        <v>5083</v>
      </c>
      <c r="P187" s="476" t="s">
        <v>5084</v>
      </c>
      <c r="Q187" s="476">
        <v>0</v>
      </c>
      <c r="R187" s="476" t="s">
        <v>5085</v>
      </c>
      <c r="S187" s="531">
        <v>0</v>
      </c>
      <c r="T187" s="524">
        <v>0</v>
      </c>
      <c r="U187" s="39" t="s">
        <v>4413</v>
      </c>
      <c r="V187" s="532">
        <f t="shared" si="14"/>
        <v>0</v>
      </c>
    </row>
    <row r="188" spans="1:22" ht="23.25">
      <c r="A188" s="519" t="str">
        <f t="shared" si="10"/>
        <v>Contrato108/2024</v>
      </c>
      <c r="B188" s="521" t="str">
        <f t="shared" si="11"/>
        <v>108/2024</v>
      </c>
      <c r="C188" s="1" t="str">
        <f t="shared" si="12"/>
        <v>2024</v>
      </c>
      <c r="D188" s="41" t="str">
        <f t="shared" si="13"/>
        <v>108</v>
      </c>
      <c r="E188" s="474" t="s">
        <v>5526</v>
      </c>
      <c r="F188" s="475" t="s">
        <v>5421</v>
      </c>
      <c r="G188" s="476" t="s">
        <v>789</v>
      </c>
      <c r="H188" s="475" t="s">
        <v>5527</v>
      </c>
      <c r="I188" s="480" t="s">
        <v>5108</v>
      </c>
      <c r="J188" s="480" t="s">
        <v>5080</v>
      </c>
      <c r="K188" s="476" t="s">
        <v>5508</v>
      </c>
      <c r="L188" s="475" t="s">
        <v>145</v>
      </c>
      <c r="M188" s="492">
        <v>45580</v>
      </c>
      <c r="N188" s="477">
        <v>45884</v>
      </c>
      <c r="O188" s="478">
        <v>215700</v>
      </c>
      <c r="P188" s="478">
        <v>215700</v>
      </c>
      <c r="Q188" s="476">
        <v>0</v>
      </c>
      <c r="R188" s="476" t="s">
        <v>5085</v>
      </c>
      <c r="S188" s="531">
        <v>0</v>
      </c>
      <c r="T188" s="524">
        <v>0</v>
      </c>
      <c r="U188" s="39" t="s">
        <v>4413</v>
      </c>
      <c r="V188" s="532">
        <f t="shared" si="14"/>
        <v>0</v>
      </c>
    </row>
    <row r="189" spans="1:22" ht="45.75">
      <c r="A189" s="519" t="str">
        <f t="shared" si="10"/>
        <v>Contrato109/2024</v>
      </c>
      <c r="B189" s="521" t="str">
        <f t="shared" si="11"/>
        <v>109/2024</v>
      </c>
      <c r="C189" s="1" t="str">
        <f t="shared" si="12"/>
        <v>2024</v>
      </c>
      <c r="D189" s="41" t="str">
        <f t="shared" si="13"/>
        <v>109</v>
      </c>
      <c r="E189" s="474" t="s">
        <v>5528</v>
      </c>
      <c r="F189" s="475" t="s">
        <v>716</v>
      </c>
      <c r="G189" s="476" t="s">
        <v>717</v>
      </c>
      <c r="H189" s="475" t="s">
        <v>5529</v>
      </c>
      <c r="I189" s="480" t="s">
        <v>5108</v>
      </c>
      <c r="J189" s="475" t="s">
        <v>5080</v>
      </c>
      <c r="K189" s="476" t="s">
        <v>4450</v>
      </c>
      <c r="L189" s="475" t="s">
        <v>58</v>
      </c>
      <c r="M189" s="492">
        <v>45590</v>
      </c>
      <c r="N189" s="477">
        <v>46320</v>
      </c>
      <c r="O189" s="478">
        <v>798000</v>
      </c>
      <c r="P189" s="478">
        <v>1044451.28</v>
      </c>
      <c r="Q189" s="476">
        <v>1</v>
      </c>
      <c r="R189" s="476" t="s">
        <v>5085</v>
      </c>
      <c r="S189" s="531">
        <v>0</v>
      </c>
      <c r="T189" s="524">
        <v>727906.5</v>
      </c>
      <c r="U189" s="39" t="s">
        <v>4413</v>
      </c>
      <c r="V189" s="532">
        <f t="shared" si="14"/>
        <v>727906.5</v>
      </c>
    </row>
    <row r="190" spans="1:22" ht="79.5">
      <c r="A190" s="519" t="str">
        <f t="shared" si="10"/>
        <v>Contrato110/2024</v>
      </c>
      <c r="B190" s="521" t="str">
        <f t="shared" si="11"/>
        <v>110/2024</v>
      </c>
      <c r="C190" s="1" t="str">
        <f t="shared" si="12"/>
        <v>2024</v>
      </c>
      <c r="D190" s="41" t="str">
        <f t="shared" si="13"/>
        <v>110</v>
      </c>
      <c r="E190" s="474" t="s">
        <v>5530</v>
      </c>
      <c r="F190" s="475" t="s">
        <v>741</v>
      </c>
      <c r="G190" s="476" t="s">
        <v>742</v>
      </c>
      <c r="H190" s="475" t="s">
        <v>5531</v>
      </c>
      <c r="I190" s="480" t="s">
        <v>5108</v>
      </c>
      <c r="J190" s="480" t="s">
        <v>5080</v>
      </c>
      <c r="K190" s="476" t="s">
        <v>4470</v>
      </c>
      <c r="L190" s="475" t="s">
        <v>58</v>
      </c>
      <c r="M190" s="492">
        <v>45597</v>
      </c>
      <c r="N190" s="477">
        <v>46327</v>
      </c>
      <c r="O190" s="478">
        <v>154276.65</v>
      </c>
      <c r="P190" s="478">
        <v>154276.65</v>
      </c>
      <c r="Q190" s="476">
        <v>0</v>
      </c>
      <c r="R190" s="476" t="s">
        <v>5085</v>
      </c>
      <c r="S190" s="531">
        <v>0</v>
      </c>
      <c r="T190" s="524">
        <v>83752.81</v>
      </c>
      <c r="U190" s="39" t="s">
        <v>4413</v>
      </c>
      <c r="V190" s="532">
        <f t="shared" si="14"/>
        <v>83752.81</v>
      </c>
    </row>
    <row r="191" spans="1:22" ht="23.25">
      <c r="A191" s="519" t="str">
        <f t="shared" si="10"/>
        <v>Contrato111/2024</v>
      </c>
      <c r="B191" s="521" t="str">
        <f t="shared" si="11"/>
        <v>111/2024</v>
      </c>
      <c r="C191" s="1" t="str">
        <f t="shared" si="12"/>
        <v>2024</v>
      </c>
      <c r="D191" s="41" t="str">
        <f t="shared" si="13"/>
        <v>111</v>
      </c>
      <c r="E191" s="474" t="s">
        <v>5532</v>
      </c>
      <c r="F191" s="475" t="s">
        <v>5533</v>
      </c>
      <c r="G191" s="476" t="s">
        <v>1747</v>
      </c>
      <c r="H191" s="475" t="s">
        <v>5534</v>
      </c>
      <c r="I191" s="480" t="s">
        <v>110</v>
      </c>
      <c r="J191" s="480" t="s">
        <v>5080</v>
      </c>
      <c r="K191" s="476" t="s">
        <v>4482</v>
      </c>
      <c r="L191" s="475" t="s">
        <v>58</v>
      </c>
      <c r="M191" s="492">
        <v>45600</v>
      </c>
      <c r="N191" s="477">
        <v>46146</v>
      </c>
      <c r="O191" s="478">
        <v>295000</v>
      </c>
      <c r="P191" s="478">
        <v>295000</v>
      </c>
      <c r="Q191" s="476">
        <v>0</v>
      </c>
      <c r="R191" s="476" t="s">
        <v>5085</v>
      </c>
      <c r="S191" s="531">
        <v>0</v>
      </c>
      <c r="T191" s="524">
        <v>295000</v>
      </c>
      <c r="U191" s="39" t="s">
        <v>4413</v>
      </c>
      <c r="V191" s="532">
        <f t="shared" si="14"/>
        <v>295000</v>
      </c>
    </row>
    <row r="192" spans="1:22" ht="34.5">
      <c r="A192" s="519" t="str">
        <f t="shared" si="10"/>
        <v>Contrato112/2024</v>
      </c>
      <c r="B192" s="521" t="str">
        <f t="shared" si="11"/>
        <v>112/2024</v>
      </c>
      <c r="C192" s="1" t="str">
        <f t="shared" si="12"/>
        <v>2024</v>
      </c>
      <c r="D192" s="41" t="str">
        <f t="shared" si="13"/>
        <v>112</v>
      </c>
      <c r="E192" s="474" t="s">
        <v>5535</v>
      </c>
      <c r="F192" s="475" t="s">
        <v>1752</v>
      </c>
      <c r="G192" s="476" t="s">
        <v>1753</v>
      </c>
      <c r="H192" s="475" t="s">
        <v>5534</v>
      </c>
      <c r="I192" s="480" t="s">
        <v>110</v>
      </c>
      <c r="J192" s="475" t="s">
        <v>5080</v>
      </c>
      <c r="K192" s="476" t="s">
        <v>4482</v>
      </c>
      <c r="L192" s="475" t="s">
        <v>58</v>
      </c>
      <c r="M192" s="492">
        <v>45600</v>
      </c>
      <c r="N192" s="477">
        <v>46146</v>
      </c>
      <c r="O192" s="478">
        <v>337000</v>
      </c>
      <c r="P192" s="478">
        <v>337000</v>
      </c>
      <c r="Q192" s="476">
        <v>0</v>
      </c>
      <c r="R192" s="476" t="s">
        <v>5085</v>
      </c>
      <c r="S192" s="531">
        <v>0</v>
      </c>
      <c r="T192" s="524">
        <v>337000</v>
      </c>
      <c r="U192" s="39" t="s">
        <v>4413</v>
      </c>
      <c r="V192" s="532">
        <f t="shared" si="14"/>
        <v>337000</v>
      </c>
    </row>
    <row r="193" spans="1:22" ht="45.75">
      <c r="A193" s="519" t="str">
        <f t="shared" si="10"/>
        <v>Contrato113/2024</v>
      </c>
      <c r="B193" s="521" t="str">
        <f t="shared" si="11"/>
        <v>113/2024</v>
      </c>
      <c r="C193" s="1" t="str">
        <f t="shared" si="12"/>
        <v>2024</v>
      </c>
      <c r="D193" s="41" t="str">
        <f t="shared" si="13"/>
        <v>113</v>
      </c>
      <c r="E193" s="474" t="s">
        <v>5536</v>
      </c>
      <c r="F193" s="475" t="s">
        <v>5537</v>
      </c>
      <c r="G193" s="476" t="s">
        <v>1757</v>
      </c>
      <c r="H193" s="475" t="s">
        <v>5534</v>
      </c>
      <c r="I193" s="480" t="s">
        <v>110</v>
      </c>
      <c r="J193" s="480" t="s">
        <v>5080</v>
      </c>
      <c r="K193" s="476" t="s">
        <v>4482</v>
      </c>
      <c r="L193" s="475" t="s">
        <v>58</v>
      </c>
      <c r="M193" s="492">
        <v>45600</v>
      </c>
      <c r="N193" s="477">
        <v>46146</v>
      </c>
      <c r="O193" s="478">
        <v>1129000</v>
      </c>
      <c r="P193" s="478">
        <v>1129000</v>
      </c>
      <c r="Q193" s="476">
        <v>0</v>
      </c>
      <c r="R193" s="476" t="s">
        <v>5085</v>
      </c>
      <c r="S193" s="531">
        <v>0</v>
      </c>
      <c r="T193" s="524">
        <v>1129000</v>
      </c>
      <c r="U193" s="39" t="s">
        <v>4413</v>
      </c>
      <c r="V193" s="532">
        <f t="shared" si="14"/>
        <v>1129000</v>
      </c>
    </row>
    <row r="194" spans="1:22" ht="68.25">
      <c r="A194" s="519" t="str">
        <f t="shared" si="10"/>
        <v>Contrato114/2024</v>
      </c>
      <c r="B194" s="521" t="str">
        <f t="shared" si="11"/>
        <v>114/2024</v>
      </c>
      <c r="C194" s="1" t="str">
        <f t="shared" si="12"/>
        <v>2024</v>
      </c>
      <c r="D194" s="41" t="str">
        <f t="shared" si="13"/>
        <v>114</v>
      </c>
      <c r="E194" s="474" t="s">
        <v>5538</v>
      </c>
      <c r="F194" s="475" t="s">
        <v>2128</v>
      </c>
      <c r="G194" s="476" t="s">
        <v>5539</v>
      </c>
      <c r="H194" s="475" t="s">
        <v>5540</v>
      </c>
      <c r="I194" s="480" t="s">
        <v>144</v>
      </c>
      <c r="J194" s="480" t="s">
        <v>5080</v>
      </c>
      <c r="K194" s="476" t="s">
        <v>4472</v>
      </c>
      <c r="L194" s="475" t="s">
        <v>58</v>
      </c>
      <c r="M194" s="492">
        <v>45601</v>
      </c>
      <c r="N194" s="477">
        <v>45966</v>
      </c>
      <c r="O194" s="478">
        <v>12242130</v>
      </c>
      <c r="P194" s="478">
        <v>12886066.039999999</v>
      </c>
      <c r="Q194" s="476">
        <v>0</v>
      </c>
      <c r="R194" s="476" t="s">
        <v>5085</v>
      </c>
      <c r="S194" s="531">
        <v>0</v>
      </c>
      <c r="T194" s="524">
        <v>12242130</v>
      </c>
      <c r="U194" s="39" t="s">
        <v>4413</v>
      </c>
      <c r="V194" s="532">
        <f t="shared" si="14"/>
        <v>12242130</v>
      </c>
    </row>
    <row r="195" spans="1:22" ht="68.25">
      <c r="A195" s="519" t="str">
        <f t="shared" si="10"/>
        <v>Contrato115/2024</v>
      </c>
      <c r="B195" s="521" t="str">
        <f t="shared" si="11"/>
        <v>115/2024</v>
      </c>
      <c r="C195" s="1" t="str">
        <f t="shared" si="12"/>
        <v>2024</v>
      </c>
      <c r="D195" s="41" t="str">
        <f t="shared" si="13"/>
        <v>115</v>
      </c>
      <c r="E195" s="474" t="s">
        <v>5541</v>
      </c>
      <c r="F195" s="476" t="s">
        <v>2012</v>
      </c>
      <c r="G195" s="476" t="s">
        <v>2023</v>
      </c>
      <c r="H195" s="475" t="s">
        <v>5542</v>
      </c>
      <c r="I195" s="480" t="s">
        <v>144</v>
      </c>
      <c r="J195" s="480" t="s">
        <v>5080</v>
      </c>
      <c r="K195" s="476" t="s">
        <v>4472</v>
      </c>
      <c r="L195" s="475" t="s">
        <v>58</v>
      </c>
      <c r="M195" s="492">
        <v>45602</v>
      </c>
      <c r="N195" s="477">
        <v>45967</v>
      </c>
      <c r="O195" s="478">
        <v>268800</v>
      </c>
      <c r="P195" s="478">
        <v>282938.88</v>
      </c>
      <c r="Q195" s="476">
        <v>0</v>
      </c>
      <c r="R195" s="476" t="s">
        <v>5085</v>
      </c>
      <c r="S195" s="531">
        <v>0</v>
      </c>
      <c r="T195" s="524">
        <v>268800</v>
      </c>
      <c r="U195" s="39" t="s">
        <v>4413</v>
      </c>
      <c r="V195" s="532">
        <f t="shared" si="14"/>
        <v>268800</v>
      </c>
    </row>
    <row r="196" spans="1:22" ht="34.5">
      <c r="A196" s="519" t="str">
        <f t="shared" ref="A196:A226" si="15">_xlfn.CONCAT("Contrato",B196)</f>
        <v>Contrato116/2024</v>
      </c>
      <c r="B196" s="521" t="str">
        <f t="shared" ref="B196:B226" si="16">_xlfn.CONCAT(TEXT(D196,"000"),"/",C196)</f>
        <v>116/2024</v>
      </c>
      <c r="C196" s="1" t="str">
        <f t="shared" ref="C196:C259" si="17">LEFT(E196,4)</f>
        <v>2024</v>
      </c>
      <c r="D196" s="41" t="str">
        <f t="shared" ref="D196:D259" si="18">TEXT(RIGHT(E196,LEN(E196)-5),"000")</f>
        <v>116</v>
      </c>
      <c r="E196" s="474" t="s">
        <v>5543</v>
      </c>
      <c r="F196" s="475" t="s">
        <v>2705</v>
      </c>
      <c r="G196" s="476" t="s">
        <v>5085</v>
      </c>
      <c r="H196" s="475" t="s">
        <v>5544</v>
      </c>
      <c r="I196" s="480" t="s">
        <v>387</v>
      </c>
      <c r="J196" s="480" t="s">
        <v>5080</v>
      </c>
      <c r="K196" s="476" t="s">
        <v>5545</v>
      </c>
      <c r="L196" s="475" t="s">
        <v>145</v>
      </c>
      <c r="M196" s="492">
        <v>45598</v>
      </c>
      <c r="N196" s="477">
        <v>47059</v>
      </c>
      <c r="O196" s="478">
        <v>191917.08</v>
      </c>
      <c r="P196" s="478">
        <v>605531.22</v>
      </c>
      <c r="Q196" s="476">
        <v>1</v>
      </c>
      <c r="R196" s="476" t="s">
        <v>5085</v>
      </c>
      <c r="S196" s="531">
        <v>16820.310000000001</v>
      </c>
      <c r="T196" s="524">
        <v>209058.79</v>
      </c>
      <c r="U196" s="39" t="s">
        <v>4413</v>
      </c>
      <c r="V196" s="532">
        <f t="shared" ref="V196:V259" si="19">T196+S196</f>
        <v>225879.1</v>
      </c>
    </row>
    <row r="197" spans="1:22" ht="23.25">
      <c r="A197" s="519" t="str">
        <f t="shared" si="15"/>
        <v>Contrato117/2024</v>
      </c>
      <c r="B197" s="521" t="str">
        <f t="shared" si="16"/>
        <v>117/2024</v>
      </c>
      <c r="C197" s="1" t="str">
        <f t="shared" si="17"/>
        <v>2024</v>
      </c>
      <c r="D197" s="41" t="str">
        <f t="shared" si="18"/>
        <v>117</v>
      </c>
      <c r="E197" s="474" t="s">
        <v>5546</v>
      </c>
      <c r="F197" s="475" t="s">
        <v>810</v>
      </c>
      <c r="G197" s="476" t="s">
        <v>5085</v>
      </c>
      <c r="H197" s="475" t="s">
        <v>5547</v>
      </c>
      <c r="I197" s="480" t="s">
        <v>387</v>
      </c>
      <c r="J197" s="480" t="s">
        <v>5080</v>
      </c>
      <c r="K197" s="476" t="s">
        <v>5548</v>
      </c>
      <c r="L197" s="475" t="s">
        <v>145</v>
      </c>
      <c r="M197" s="492">
        <v>45611</v>
      </c>
      <c r="N197" s="477">
        <v>46341</v>
      </c>
      <c r="O197" s="478">
        <v>77553.36</v>
      </c>
      <c r="P197" s="478">
        <v>81564.710000000006</v>
      </c>
      <c r="Q197" s="476">
        <v>1</v>
      </c>
      <c r="R197" s="476" t="s">
        <v>5085</v>
      </c>
      <c r="S197" s="531">
        <v>0</v>
      </c>
      <c r="T197" s="524">
        <v>84684.7</v>
      </c>
      <c r="U197" s="39" t="s">
        <v>4413</v>
      </c>
      <c r="V197" s="532">
        <f t="shared" si="19"/>
        <v>84684.7</v>
      </c>
    </row>
    <row r="198" spans="1:22" ht="34.5">
      <c r="A198" s="519" t="str">
        <f t="shared" si="15"/>
        <v>Contrato123/2024</v>
      </c>
      <c r="B198" s="521" t="str">
        <f t="shared" si="16"/>
        <v>123/2024</v>
      </c>
      <c r="C198" s="1" t="str">
        <f t="shared" si="17"/>
        <v>2024</v>
      </c>
      <c r="D198" s="41" t="str">
        <f t="shared" si="18"/>
        <v>123</v>
      </c>
      <c r="E198" s="474" t="s">
        <v>5549</v>
      </c>
      <c r="F198" s="475" t="s">
        <v>5550</v>
      </c>
      <c r="G198" s="476" t="s">
        <v>916</v>
      </c>
      <c r="H198" s="475" t="s">
        <v>5551</v>
      </c>
      <c r="I198" s="480" t="s">
        <v>76</v>
      </c>
      <c r="J198" s="480" t="s">
        <v>5080</v>
      </c>
      <c r="K198" s="476" t="s">
        <v>4494</v>
      </c>
      <c r="L198" s="475" t="s">
        <v>58</v>
      </c>
      <c r="M198" s="492">
        <v>45642</v>
      </c>
      <c r="N198" s="477">
        <v>46372</v>
      </c>
      <c r="O198" s="478">
        <v>220500</v>
      </c>
      <c r="P198" s="478">
        <v>231905.08</v>
      </c>
      <c r="Q198" s="476">
        <v>1</v>
      </c>
      <c r="R198" s="476" t="s">
        <v>5085</v>
      </c>
      <c r="S198" s="531">
        <v>0</v>
      </c>
      <c r="T198" s="524">
        <v>204164.1</v>
      </c>
      <c r="U198" s="39" t="s">
        <v>4413</v>
      </c>
      <c r="V198" s="532">
        <f t="shared" si="19"/>
        <v>204164.1</v>
      </c>
    </row>
    <row r="199" spans="1:22" ht="23.25">
      <c r="A199" s="519" t="str">
        <f t="shared" si="15"/>
        <v>Contrato124/2024</v>
      </c>
      <c r="B199" s="521" t="str">
        <f t="shared" si="16"/>
        <v>124/2024</v>
      </c>
      <c r="C199" s="1" t="str">
        <f t="shared" si="17"/>
        <v>2024</v>
      </c>
      <c r="D199" s="41" t="str">
        <f t="shared" si="18"/>
        <v>124</v>
      </c>
      <c r="E199" s="474" t="s">
        <v>5552</v>
      </c>
      <c r="F199" s="475" t="s">
        <v>5553</v>
      </c>
      <c r="G199" s="476" t="s">
        <v>861</v>
      </c>
      <c r="H199" s="475" t="s">
        <v>5554</v>
      </c>
      <c r="I199" s="480" t="s">
        <v>5108</v>
      </c>
      <c r="J199" s="480" t="s">
        <v>5080</v>
      </c>
      <c r="K199" s="476" t="s">
        <v>4499</v>
      </c>
      <c r="L199" s="475" t="s">
        <v>58</v>
      </c>
      <c r="M199" s="492">
        <v>45630</v>
      </c>
      <c r="N199" s="477">
        <v>46360</v>
      </c>
      <c r="O199" s="478">
        <v>32995</v>
      </c>
      <c r="P199" s="478">
        <v>34662.660000000003</v>
      </c>
      <c r="Q199" s="476">
        <v>1</v>
      </c>
      <c r="R199" s="476" t="s">
        <v>5085</v>
      </c>
      <c r="S199" s="531">
        <v>0</v>
      </c>
      <c r="T199" s="524">
        <v>16018</v>
      </c>
      <c r="U199" s="39" t="s">
        <v>4413</v>
      </c>
      <c r="V199" s="532">
        <f t="shared" si="19"/>
        <v>16018</v>
      </c>
    </row>
    <row r="200" spans="1:22" ht="23.25">
      <c r="A200" s="519" t="str">
        <f t="shared" si="15"/>
        <v>Contrato128/2024</v>
      </c>
      <c r="B200" s="521" t="str">
        <f t="shared" si="16"/>
        <v>128/2024</v>
      </c>
      <c r="C200" s="1" t="str">
        <f t="shared" si="17"/>
        <v>2024</v>
      </c>
      <c r="D200" s="41" t="str">
        <f t="shared" si="18"/>
        <v>128</v>
      </c>
      <c r="E200" s="474" t="s">
        <v>5555</v>
      </c>
      <c r="F200" s="475" t="s">
        <v>874</v>
      </c>
      <c r="G200" s="476" t="s">
        <v>5085</v>
      </c>
      <c r="H200" s="475" t="s">
        <v>5556</v>
      </c>
      <c r="I200" s="480" t="s">
        <v>5108</v>
      </c>
      <c r="J200" s="480" t="s">
        <v>5080</v>
      </c>
      <c r="K200" s="476" t="s">
        <v>5557</v>
      </c>
      <c r="L200" s="475" t="s">
        <v>132</v>
      </c>
      <c r="M200" s="492">
        <v>45635</v>
      </c>
      <c r="N200" s="477">
        <v>46365</v>
      </c>
      <c r="O200" s="478">
        <v>33240</v>
      </c>
      <c r="P200" s="478">
        <v>33240</v>
      </c>
      <c r="Q200" s="476">
        <v>1</v>
      </c>
      <c r="R200" s="476" t="s">
        <v>5085</v>
      </c>
      <c r="S200" s="531">
        <v>5540</v>
      </c>
      <c r="T200" s="524">
        <v>33240</v>
      </c>
      <c r="U200" s="39" t="s">
        <v>4413</v>
      </c>
      <c r="V200" s="532">
        <f t="shared" si="19"/>
        <v>38780</v>
      </c>
    </row>
    <row r="201" spans="1:22" ht="45.75">
      <c r="A201" s="519" t="str">
        <f t="shared" si="15"/>
        <v>Contrato130/2024</v>
      </c>
      <c r="B201" s="521" t="str">
        <f t="shared" si="16"/>
        <v>130/2024</v>
      </c>
      <c r="C201" s="1" t="str">
        <f t="shared" si="17"/>
        <v>2024</v>
      </c>
      <c r="D201" s="41" t="str">
        <f t="shared" si="18"/>
        <v>130</v>
      </c>
      <c r="E201" s="474" t="s">
        <v>5558</v>
      </c>
      <c r="F201" s="475" t="s">
        <v>5559</v>
      </c>
      <c r="G201" s="476" t="s">
        <v>1921</v>
      </c>
      <c r="H201" s="475" t="s">
        <v>5560</v>
      </c>
      <c r="I201" s="480" t="s">
        <v>5108</v>
      </c>
      <c r="J201" s="480" t="s">
        <v>5080</v>
      </c>
      <c r="K201" s="476" t="s">
        <v>5561</v>
      </c>
      <c r="L201" s="475" t="s">
        <v>132</v>
      </c>
      <c r="M201" s="492">
        <v>45645</v>
      </c>
      <c r="N201" s="477">
        <v>46010</v>
      </c>
      <c r="O201" s="478">
        <v>240000</v>
      </c>
      <c r="P201" s="478">
        <v>240000</v>
      </c>
      <c r="Q201" s="476">
        <v>0</v>
      </c>
      <c r="R201" s="476" t="s">
        <v>5085</v>
      </c>
      <c r="S201" s="531">
        <v>0</v>
      </c>
      <c r="T201" s="524">
        <v>240000</v>
      </c>
      <c r="U201" s="39" t="s">
        <v>4413</v>
      </c>
      <c r="V201" s="532">
        <f t="shared" si="19"/>
        <v>240000</v>
      </c>
    </row>
    <row r="202" spans="1:22" ht="34.5">
      <c r="A202" s="519" t="str">
        <f t="shared" si="15"/>
        <v>Contrato131/2024</v>
      </c>
      <c r="B202" s="521" t="str">
        <f t="shared" si="16"/>
        <v>131/2024</v>
      </c>
      <c r="C202" s="1" t="str">
        <f t="shared" si="17"/>
        <v>2024</v>
      </c>
      <c r="D202" s="41" t="str">
        <f t="shared" si="18"/>
        <v>131</v>
      </c>
      <c r="E202" s="474" t="s">
        <v>5562</v>
      </c>
      <c r="F202" s="475" t="s">
        <v>1560</v>
      </c>
      <c r="G202" s="476" t="s">
        <v>1561</v>
      </c>
      <c r="H202" s="475" t="s">
        <v>5563</v>
      </c>
      <c r="I202" s="480" t="s">
        <v>387</v>
      </c>
      <c r="J202" s="481" t="s">
        <v>5080</v>
      </c>
      <c r="K202" s="476" t="s">
        <v>5562</v>
      </c>
      <c r="L202" s="475" t="s">
        <v>145</v>
      </c>
      <c r="M202" s="476" t="s">
        <v>5082</v>
      </c>
      <c r="N202" s="477">
        <v>47108</v>
      </c>
      <c r="O202" s="478">
        <v>115117.11</v>
      </c>
      <c r="P202" s="478">
        <v>355099.16</v>
      </c>
      <c r="Q202" s="476">
        <v>1</v>
      </c>
      <c r="R202" s="476" t="s">
        <v>5085</v>
      </c>
      <c r="S202" s="531">
        <v>0</v>
      </c>
      <c r="T202" s="524">
        <v>121305.75</v>
      </c>
      <c r="U202" s="39" t="s">
        <v>4413</v>
      </c>
      <c r="V202" s="532">
        <f t="shared" si="19"/>
        <v>121305.75</v>
      </c>
    </row>
    <row r="203" spans="1:22" ht="45.75">
      <c r="A203" s="519" t="str">
        <f t="shared" si="15"/>
        <v>Contrato132/2024</v>
      </c>
      <c r="B203" s="521" t="str">
        <f t="shared" si="16"/>
        <v>132/2024</v>
      </c>
      <c r="C203" s="1" t="str">
        <f t="shared" si="17"/>
        <v>2024</v>
      </c>
      <c r="D203" s="41" t="str">
        <f t="shared" si="18"/>
        <v>132</v>
      </c>
      <c r="E203" s="474" t="s">
        <v>5564</v>
      </c>
      <c r="F203" s="475" t="s">
        <v>1621</v>
      </c>
      <c r="G203" s="476" t="s">
        <v>1622</v>
      </c>
      <c r="H203" s="475" t="s">
        <v>5565</v>
      </c>
      <c r="I203" s="480" t="s">
        <v>131</v>
      </c>
      <c r="J203" s="481" t="s">
        <v>5080</v>
      </c>
      <c r="K203" s="481" t="s">
        <v>5525</v>
      </c>
      <c r="L203" s="481" t="s">
        <v>5525</v>
      </c>
      <c r="M203" s="476" t="s">
        <v>5082</v>
      </c>
      <c r="N203" s="477">
        <v>52954</v>
      </c>
      <c r="O203" s="476" t="s">
        <v>5083</v>
      </c>
      <c r="P203" s="476" t="s">
        <v>5084</v>
      </c>
      <c r="Q203" s="476">
        <v>0</v>
      </c>
      <c r="R203" s="476" t="s">
        <v>5085</v>
      </c>
      <c r="S203" s="531">
        <v>0</v>
      </c>
      <c r="T203" s="524">
        <v>0</v>
      </c>
      <c r="U203" s="39" t="s">
        <v>4413</v>
      </c>
      <c r="V203" s="532">
        <f t="shared" si="19"/>
        <v>0</v>
      </c>
    </row>
    <row r="204" spans="1:22" ht="45.75">
      <c r="A204" s="519" t="str">
        <f t="shared" si="15"/>
        <v>Contrato133/2024</v>
      </c>
      <c r="B204" s="521" t="str">
        <f t="shared" si="16"/>
        <v>133/2024</v>
      </c>
      <c r="C204" s="1" t="str">
        <f t="shared" si="17"/>
        <v>2024</v>
      </c>
      <c r="D204" s="41" t="str">
        <f t="shared" si="18"/>
        <v>133</v>
      </c>
      <c r="E204" s="494" t="s">
        <v>5566</v>
      </c>
      <c r="F204" s="495" t="s">
        <v>1567</v>
      </c>
      <c r="G204" s="496" t="s">
        <v>1568</v>
      </c>
      <c r="H204" s="497" t="s">
        <v>5567</v>
      </c>
      <c r="I204" s="498" t="s">
        <v>387</v>
      </c>
      <c r="J204" s="538" t="s">
        <v>5080</v>
      </c>
      <c r="K204" s="496" t="s">
        <v>5564</v>
      </c>
      <c r="L204" s="497" t="s">
        <v>145</v>
      </c>
      <c r="M204" s="496" t="s">
        <v>5082</v>
      </c>
      <c r="N204" s="499">
        <v>47132</v>
      </c>
      <c r="O204" s="500">
        <v>125711.28</v>
      </c>
      <c r="P204" s="500">
        <v>125711.28</v>
      </c>
      <c r="Q204" s="496">
        <v>0</v>
      </c>
      <c r="R204" s="496" t="s">
        <v>5085</v>
      </c>
      <c r="S204" s="531">
        <v>0</v>
      </c>
      <c r="T204" s="526">
        <v>115235.34</v>
      </c>
      <c r="U204" s="39" t="s">
        <v>4413</v>
      </c>
      <c r="V204" s="532">
        <f t="shared" si="19"/>
        <v>115235.34</v>
      </c>
    </row>
    <row r="205" spans="1:22" ht="45.75">
      <c r="A205" s="519" t="str">
        <f t="shared" si="15"/>
        <v>Contrato001/2025</v>
      </c>
      <c r="B205" s="521" t="str">
        <f t="shared" si="16"/>
        <v>001/2025</v>
      </c>
      <c r="C205" s="1" t="str">
        <f t="shared" si="17"/>
        <v>2025</v>
      </c>
      <c r="D205" s="41" t="str">
        <f t="shared" si="18"/>
        <v>001</v>
      </c>
      <c r="E205" s="501" t="s">
        <v>4660</v>
      </c>
      <c r="F205" s="488" t="s">
        <v>5568</v>
      </c>
      <c r="G205" s="488" t="s">
        <v>5569</v>
      </c>
      <c r="H205" s="488" t="s">
        <v>5570</v>
      </c>
      <c r="I205" s="488" t="s">
        <v>5571</v>
      </c>
      <c r="J205" s="488" t="s">
        <v>5080</v>
      </c>
      <c r="K205" s="488" t="s">
        <v>5572</v>
      </c>
      <c r="L205" s="488" t="s">
        <v>5573</v>
      </c>
      <c r="M205" s="488" t="s">
        <v>5574</v>
      </c>
      <c r="N205" s="502">
        <v>46043</v>
      </c>
      <c r="O205" s="503">
        <v>1033539</v>
      </c>
      <c r="P205" s="503">
        <v>1033539</v>
      </c>
      <c r="Q205" s="504">
        <v>0</v>
      </c>
      <c r="R205" s="488" t="s">
        <v>5085</v>
      </c>
      <c r="S205" s="531">
        <v>0</v>
      </c>
      <c r="T205" s="527">
        <v>1033539</v>
      </c>
      <c r="U205" s="39" t="s">
        <v>4413</v>
      </c>
      <c r="V205" s="532">
        <f t="shared" si="19"/>
        <v>1033539</v>
      </c>
    </row>
    <row r="206" spans="1:22" ht="45.75">
      <c r="A206" s="519" t="str">
        <f t="shared" si="15"/>
        <v>Contrato002/2025</v>
      </c>
      <c r="B206" s="521" t="str">
        <f t="shared" si="16"/>
        <v>002/2025</v>
      </c>
      <c r="C206" s="1" t="str">
        <f t="shared" si="17"/>
        <v>2025</v>
      </c>
      <c r="D206" s="41" t="str">
        <f t="shared" si="18"/>
        <v>002</v>
      </c>
      <c r="E206" s="505" t="s">
        <v>4698</v>
      </c>
      <c r="F206" s="475" t="s">
        <v>5575</v>
      </c>
      <c r="G206" s="475" t="s">
        <v>5576</v>
      </c>
      <c r="H206" s="475" t="s">
        <v>5570</v>
      </c>
      <c r="I206" s="475" t="s">
        <v>5571</v>
      </c>
      <c r="J206" s="475" t="s">
        <v>5080</v>
      </c>
      <c r="K206" s="475" t="s">
        <v>5572</v>
      </c>
      <c r="L206" s="475" t="s">
        <v>5573</v>
      </c>
      <c r="M206" s="475" t="s">
        <v>5577</v>
      </c>
      <c r="N206" s="492">
        <v>46037</v>
      </c>
      <c r="O206" s="506">
        <v>160561</v>
      </c>
      <c r="P206" s="506">
        <v>160561</v>
      </c>
      <c r="Q206" s="507">
        <v>0</v>
      </c>
      <c r="R206" s="475" t="s">
        <v>5085</v>
      </c>
      <c r="S206" s="531">
        <v>0</v>
      </c>
      <c r="T206" s="528">
        <v>160561</v>
      </c>
      <c r="U206" s="39" t="s">
        <v>4413</v>
      </c>
      <c r="V206" s="532">
        <f t="shared" si="19"/>
        <v>160561</v>
      </c>
    </row>
    <row r="207" spans="1:22" ht="57">
      <c r="A207" s="519" t="str">
        <f t="shared" si="15"/>
        <v>Contrato003/2025</v>
      </c>
      <c r="B207" s="521" t="str">
        <f t="shared" si="16"/>
        <v>003/2025</v>
      </c>
      <c r="C207" s="1" t="str">
        <f t="shared" si="17"/>
        <v>2025</v>
      </c>
      <c r="D207" s="41" t="str">
        <f t="shared" si="18"/>
        <v>003</v>
      </c>
      <c r="E207" s="505" t="s">
        <v>4729</v>
      </c>
      <c r="F207" s="475" t="s">
        <v>5578</v>
      </c>
      <c r="G207" s="475" t="s">
        <v>5579</v>
      </c>
      <c r="H207" s="475" t="s">
        <v>5580</v>
      </c>
      <c r="I207" s="475" t="s">
        <v>5581</v>
      </c>
      <c r="J207" s="475" t="s">
        <v>5080</v>
      </c>
      <c r="K207" s="476" t="s">
        <v>5582</v>
      </c>
      <c r="L207" s="475" t="s">
        <v>132</v>
      </c>
      <c r="M207" s="475" t="s">
        <v>5082</v>
      </c>
      <c r="N207" s="492">
        <v>45671</v>
      </c>
      <c r="O207" s="506">
        <v>2027.41</v>
      </c>
      <c r="P207" s="506">
        <v>2027.41</v>
      </c>
      <c r="Q207" s="507">
        <v>0</v>
      </c>
      <c r="R207" s="475" t="s">
        <v>5085</v>
      </c>
      <c r="S207" s="531">
        <v>0</v>
      </c>
      <c r="T207" s="524">
        <v>0</v>
      </c>
      <c r="U207" s="39" t="s">
        <v>4413</v>
      </c>
      <c r="V207" s="532">
        <f t="shared" si="19"/>
        <v>0</v>
      </c>
    </row>
    <row r="208" spans="1:22" ht="34.5">
      <c r="A208" s="519" t="str">
        <f t="shared" si="15"/>
        <v>Contrato004/2025</v>
      </c>
      <c r="B208" s="521" t="str">
        <f t="shared" si="16"/>
        <v>004/2025</v>
      </c>
      <c r="C208" s="1" t="str">
        <f t="shared" si="17"/>
        <v>2025</v>
      </c>
      <c r="D208" s="41" t="str">
        <f t="shared" si="18"/>
        <v>004</v>
      </c>
      <c r="E208" s="505" t="s">
        <v>4776</v>
      </c>
      <c r="F208" s="475" t="s">
        <v>5583</v>
      </c>
      <c r="G208" s="475" t="s">
        <v>5584</v>
      </c>
      <c r="H208" s="475" t="s">
        <v>5585</v>
      </c>
      <c r="I208" s="480" t="s">
        <v>5586</v>
      </c>
      <c r="J208" s="475" t="s">
        <v>5080</v>
      </c>
      <c r="K208" s="475" t="s">
        <v>5587</v>
      </c>
      <c r="L208" s="475" t="s">
        <v>5588</v>
      </c>
      <c r="M208" s="475" t="s">
        <v>5589</v>
      </c>
      <c r="N208" s="493">
        <v>46038</v>
      </c>
      <c r="O208" s="506">
        <v>70035.42</v>
      </c>
      <c r="P208" s="506">
        <v>70035.42</v>
      </c>
      <c r="Q208" s="507">
        <v>1</v>
      </c>
      <c r="R208" s="475" t="s">
        <v>5085</v>
      </c>
      <c r="S208" s="531">
        <v>0</v>
      </c>
      <c r="T208" s="528">
        <v>132034.73000000001</v>
      </c>
      <c r="U208" s="39" t="s">
        <v>4413</v>
      </c>
      <c r="V208" s="532">
        <f t="shared" si="19"/>
        <v>132034.73000000001</v>
      </c>
    </row>
    <row r="209" spans="1:22" ht="34.5">
      <c r="A209" s="519" t="str">
        <f t="shared" si="15"/>
        <v>Contrato005/2025</v>
      </c>
      <c r="B209" s="521" t="str">
        <f t="shared" si="16"/>
        <v>005/2025</v>
      </c>
      <c r="C209" s="1" t="str">
        <f t="shared" si="17"/>
        <v>2025</v>
      </c>
      <c r="D209" s="41" t="str">
        <f t="shared" si="18"/>
        <v>005</v>
      </c>
      <c r="E209" s="505" t="s">
        <v>4820</v>
      </c>
      <c r="F209" s="475" t="s">
        <v>5590</v>
      </c>
      <c r="G209" s="475" t="s">
        <v>5591</v>
      </c>
      <c r="H209" s="475" t="s">
        <v>5585</v>
      </c>
      <c r="I209" s="480" t="s">
        <v>5586</v>
      </c>
      <c r="J209" s="475" t="s">
        <v>5080</v>
      </c>
      <c r="K209" s="475" t="s">
        <v>5587</v>
      </c>
      <c r="L209" s="475" t="s">
        <v>5588</v>
      </c>
      <c r="M209" s="475" t="s">
        <v>5589</v>
      </c>
      <c r="N209" s="492">
        <v>46038</v>
      </c>
      <c r="O209" s="506">
        <v>108426.72</v>
      </c>
      <c r="P209" s="506">
        <v>108426.72</v>
      </c>
      <c r="Q209" s="507">
        <v>1</v>
      </c>
      <c r="R209" s="475" t="s">
        <v>5085</v>
      </c>
      <c r="S209" s="531">
        <v>0</v>
      </c>
      <c r="T209" s="528">
        <v>209306.62</v>
      </c>
      <c r="U209" s="39" t="s">
        <v>4413</v>
      </c>
      <c r="V209" s="532">
        <f t="shared" si="19"/>
        <v>209306.62</v>
      </c>
    </row>
    <row r="210" spans="1:22" ht="23.25">
      <c r="A210" s="519" t="str">
        <f t="shared" si="15"/>
        <v>Contrato006/2025</v>
      </c>
      <c r="B210" s="521" t="str">
        <f t="shared" si="16"/>
        <v>006/2025</v>
      </c>
      <c r="C210" s="1" t="str">
        <f t="shared" si="17"/>
        <v>2025</v>
      </c>
      <c r="D210" s="41" t="str">
        <f t="shared" si="18"/>
        <v>006</v>
      </c>
      <c r="E210" s="505" t="s">
        <v>4853</v>
      </c>
      <c r="F210" s="475" t="s">
        <v>5592</v>
      </c>
      <c r="G210" s="475" t="s">
        <v>5593</v>
      </c>
      <c r="H210" s="475" t="s">
        <v>5580</v>
      </c>
      <c r="I210" s="480" t="s">
        <v>5581</v>
      </c>
      <c r="J210" s="475" t="s">
        <v>5080</v>
      </c>
      <c r="K210" s="476" t="s">
        <v>5582</v>
      </c>
      <c r="L210" s="475" t="s">
        <v>132</v>
      </c>
      <c r="M210" s="475" t="s">
        <v>5594</v>
      </c>
      <c r="N210" s="492">
        <v>45702</v>
      </c>
      <c r="O210" s="506">
        <v>2178.59</v>
      </c>
      <c r="P210" s="506">
        <v>2178.59</v>
      </c>
      <c r="Q210" s="507">
        <v>0</v>
      </c>
      <c r="R210" s="475" t="s">
        <v>5085</v>
      </c>
      <c r="S210" s="531">
        <v>0</v>
      </c>
      <c r="T210" s="524">
        <v>0</v>
      </c>
      <c r="U210" s="39" t="s">
        <v>4413</v>
      </c>
      <c r="V210" s="532">
        <f t="shared" si="19"/>
        <v>0</v>
      </c>
    </row>
    <row r="211" spans="1:22" ht="23.25">
      <c r="A211" s="519" t="str">
        <f t="shared" si="15"/>
        <v>Contrato007/2025</v>
      </c>
      <c r="B211" s="521" t="str">
        <f t="shared" si="16"/>
        <v>007/2025</v>
      </c>
      <c r="C211" s="1" t="str">
        <f t="shared" si="17"/>
        <v>2025</v>
      </c>
      <c r="D211" s="41" t="str">
        <f t="shared" si="18"/>
        <v>007</v>
      </c>
      <c r="E211" s="505" t="s">
        <v>4862</v>
      </c>
      <c r="F211" s="475" t="s">
        <v>5595</v>
      </c>
      <c r="G211" s="475" t="s">
        <v>5596</v>
      </c>
      <c r="H211" s="475" t="s">
        <v>5580</v>
      </c>
      <c r="I211" s="480" t="s">
        <v>5581</v>
      </c>
      <c r="J211" s="475" t="s">
        <v>5080</v>
      </c>
      <c r="K211" s="476" t="s">
        <v>5582</v>
      </c>
      <c r="L211" s="475" t="s">
        <v>132</v>
      </c>
      <c r="M211" s="475" t="s">
        <v>5594</v>
      </c>
      <c r="N211" s="492">
        <v>45702</v>
      </c>
      <c r="O211" s="506">
        <v>738.14</v>
      </c>
      <c r="P211" s="506">
        <v>738.14</v>
      </c>
      <c r="Q211" s="507">
        <v>0</v>
      </c>
      <c r="R211" s="475" t="s">
        <v>5085</v>
      </c>
      <c r="S211" s="531">
        <v>0</v>
      </c>
      <c r="T211" s="524">
        <v>0</v>
      </c>
      <c r="U211" s="39" t="s">
        <v>4413</v>
      </c>
      <c r="V211" s="532">
        <f t="shared" si="19"/>
        <v>0</v>
      </c>
    </row>
    <row r="212" spans="1:22" ht="23.25">
      <c r="A212" s="519" t="str">
        <f t="shared" si="15"/>
        <v>Contrato008/2025</v>
      </c>
      <c r="B212" s="521" t="str">
        <f t="shared" si="16"/>
        <v>008/2025</v>
      </c>
      <c r="C212" s="1" t="str">
        <f t="shared" si="17"/>
        <v>2025</v>
      </c>
      <c r="D212" s="41" t="str">
        <f t="shared" si="18"/>
        <v>008</v>
      </c>
      <c r="E212" s="505" t="s">
        <v>4738</v>
      </c>
      <c r="F212" s="475" t="s">
        <v>5597</v>
      </c>
      <c r="G212" s="475" t="s">
        <v>5598</v>
      </c>
      <c r="H212" s="475" t="s">
        <v>5580</v>
      </c>
      <c r="I212" s="480" t="s">
        <v>5581</v>
      </c>
      <c r="J212" s="475" t="s">
        <v>5080</v>
      </c>
      <c r="K212" s="476" t="s">
        <v>5582</v>
      </c>
      <c r="L212" s="475" t="s">
        <v>132</v>
      </c>
      <c r="M212" s="475" t="s">
        <v>5082</v>
      </c>
      <c r="N212" s="492">
        <v>45685</v>
      </c>
      <c r="O212" s="506">
        <v>1911.67</v>
      </c>
      <c r="P212" s="506">
        <v>1911.67</v>
      </c>
      <c r="Q212" s="507">
        <v>0</v>
      </c>
      <c r="R212" s="475" t="s">
        <v>5085</v>
      </c>
      <c r="S212" s="531">
        <v>0</v>
      </c>
      <c r="T212" s="524">
        <v>0</v>
      </c>
      <c r="U212" s="39" t="s">
        <v>4413</v>
      </c>
      <c r="V212" s="532">
        <f t="shared" si="19"/>
        <v>0</v>
      </c>
    </row>
    <row r="213" spans="1:22" ht="34.5">
      <c r="A213" s="519" t="str">
        <f t="shared" si="15"/>
        <v>Contrato009/2025</v>
      </c>
      <c r="B213" s="521" t="str">
        <f t="shared" si="16"/>
        <v>009/2025</v>
      </c>
      <c r="C213" s="1" t="str">
        <f t="shared" si="17"/>
        <v>2025</v>
      </c>
      <c r="D213" s="41" t="str">
        <f t="shared" si="18"/>
        <v>009</v>
      </c>
      <c r="E213" s="505" t="s">
        <v>4868</v>
      </c>
      <c r="F213" s="475" t="s">
        <v>5599</v>
      </c>
      <c r="G213" s="475" t="s">
        <v>5600</v>
      </c>
      <c r="H213" s="475" t="s">
        <v>5601</v>
      </c>
      <c r="I213" s="480" t="s">
        <v>5602</v>
      </c>
      <c r="J213" s="475" t="s">
        <v>5080</v>
      </c>
      <c r="K213" s="475" t="s">
        <v>5603</v>
      </c>
      <c r="L213" s="475" t="s">
        <v>5604</v>
      </c>
      <c r="M213" s="475" t="s">
        <v>5605</v>
      </c>
      <c r="N213" s="492">
        <v>46055</v>
      </c>
      <c r="O213" s="506">
        <v>123790.93</v>
      </c>
      <c r="P213" s="506">
        <v>123790.93</v>
      </c>
      <c r="Q213" s="507">
        <v>0</v>
      </c>
      <c r="R213" s="475" t="s">
        <v>5085</v>
      </c>
      <c r="S213" s="531">
        <v>0</v>
      </c>
      <c r="T213" s="528">
        <v>113475.01</v>
      </c>
      <c r="U213" s="39" t="s">
        <v>4413</v>
      </c>
      <c r="V213" s="532">
        <f t="shared" si="19"/>
        <v>113475.01</v>
      </c>
    </row>
    <row r="214" spans="1:22" ht="23.25">
      <c r="A214" s="519" t="str">
        <f t="shared" si="15"/>
        <v>Contrato010/2025</v>
      </c>
      <c r="B214" s="521" t="str">
        <f t="shared" si="16"/>
        <v>010/2025</v>
      </c>
      <c r="C214" s="1" t="str">
        <f t="shared" si="17"/>
        <v>2025</v>
      </c>
      <c r="D214" s="41" t="str">
        <f t="shared" si="18"/>
        <v>010</v>
      </c>
      <c r="E214" s="505" t="s">
        <v>4666</v>
      </c>
      <c r="F214" s="475" t="s">
        <v>5606</v>
      </c>
      <c r="G214" s="475" t="s">
        <v>5607</v>
      </c>
      <c r="H214" s="475" t="s">
        <v>5580</v>
      </c>
      <c r="I214" s="480" t="s">
        <v>5581</v>
      </c>
      <c r="J214" s="475" t="s">
        <v>5080</v>
      </c>
      <c r="K214" s="476" t="s">
        <v>5582</v>
      </c>
      <c r="L214" s="475" t="s">
        <v>132</v>
      </c>
      <c r="M214" s="475" t="s">
        <v>5608</v>
      </c>
      <c r="N214" s="492">
        <v>45687</v>
      </c>
      <c r="O214" s="506">
        <v>116</v>
      </c>
      <c r="P214" s="506">
        <v>116</v>
      </c>
      <c r="Q214" s="507">
        <v>0</v>
      </c>
      <c r="R214" s="475" t="s">
        <v>5085</v>
      </c>
      <c r="S214" s="531">
        <v>0</v>
      </c>
      <c r="T214" s="524">
        <v>0</v>
      </c>
      <c r="U214" s="39" t="s">
        <v>4413</v>
      </c>
      <c r="V214" s="532">
        <f t="shared" si="19"/>
        <v>0</v>
      </c>
    </row>
    <row r="215" spans="1:22" ht="45.75">
      <c r="A215" s="519" t="str">
        <f t="shared" si="15"/>
        <v>Contrato011/2025</v>
      </c>
      <c r="B215" s="521" t="str">
        <f t="shared" si="16"/>
        <v>011/2025</v>
      </c>
      <c r="C215" s="1" t="str">
        <f t="shared" si="17"/>
        <v>2025</v>
      </c>
      <c r="D215" s="41" t="str">
        <f t="shared" si="18"/>
        <v>011</v>
      </c>
      <c r="E215" s="505" t="s">
        <v>4672</v>
      </c>
      <c r="F215" s="475" t="s">
        <v>5609</v>
      </c>
      <c r="G215" s="475" t="s">
        <v>5610</v>
      </c>
      <c r="H215" s="475" t="s">
        <v>5580</v>
      </c>
      <c r="I215" s="480" t="s">
        <v>5581</v>
      </c>
      <c r="J215" s="475" t="s">
        <v>5080</v>
      </c>
      <c r="K215" s="476" t="s">
        <v>5582</v>
      </c>
      <c r="L215" s="475" t="s">
        <v>132</v>
      </c>
      <c r="M215" s="475" t="s">
        <v>5082</v>
      </c>
      <c r="N215" s="492">
        <v>45700</v>
      </c>
      <c r="O215" s="506">
        <v>6670.32</v>
      </c>
      <c r="P215" s="506">
        <v>6670.32</v>
      </c>
      <c r="Q215" s="507">
        <v>0</v>
      </c>
      <c r="R215" s="475" t="s">
        <v>5085</v>
      </c>
      <c r="S215" s="531">
        <v>0</v>
      </c>
      <c r="T215" s="524">
        <v>0</v>
      </c>
      <c r="U215" s="39" t="s">
        <v>4413</v>
      </c>
      <c r="V215" s="532">
        <f t="shared" si="19"/>
        <v>0</v>
      </c>
    </row>
    <row r="216" spans="1:22" ht="68.25">
      <c r="A216" s="519" t="str">
        <f t="shared" si="15"/>
        <v>Contrato012/2025</v>
      </c>
      <c r="B216" s="521" t="str">
        <f t="shared" si="16"/>
        <v>012/2025</v>
      </c>
      <c r="C216" s="1" t="str">
        <f t="shared" si="17"/>
        <v>2025</v>
      </c>
      <c r="D216" s="41" t="str">
        <f t="shared" si="18"/>
        <v>012</v>
      </c>
      <c r="E216" s="505" t="s">
        <v>4676</v>
      </c>
      <c r="F216" s="475" t="s">
        <v>5611</v>
      </c>
      <c r="G216" s="475" t="s">
        <v>5612</v>
      </c>
      <c r="H216" s="475" t="s">
        <v>5613</v>
      </c>
      <c r="I216" s="480" t="s">
        <v>5614</v>
      </c>
      <c r="J216" s="475" t="s">
        <v>5080</v>
      </c>
      <c r="K216" s="475" t="s">
        <v>5615</v>
      </c>
      <c r="L216" s="475" t="s">
        <v>5573</v>
      </c>
      <c r="M216" s="475" t="s">
        <v>5616</v>
      </c>
      <c r="N216" s="492">
        <v>46083</v>
      </c>
      <c r="O216" s="506">
        <v>211000</v>
      </c>
      <c r="P216" s="506">
        <v>283056.5</v>
      </c>
      <c r="Q216" s="507">
        <v>1</v>
      </c>
      <c r="R216" s="475" t="s">
        <v>5085</v>
      </c>
      <c r="S216" s="531">
        <v>0</v>
      </c>
      <c r="T216" s="528">
        <v>201890.02</v>
      </c>
      <c r="U216" s="39" t="s">
        <v>4413</v>
      </c>
      <c r="V216" s="532">
        <f t="shared" si="19"/>
        <v>201890.02</v>
      </c>
    </row>
    <row r="217" spans="1:22" ht="45.75">
      <c r="A217" s="519" t="str">
        <f t="shared" si="15"/>
        <v>Contrato013/2025</v>
      </c>
      <c r="B217" s="521" t="str">
        <f t="shared" si="16"/>
        <v>013/2025</v>
      </c>
      <c r="C217" s="1" t="str">
        <f t="shared" si="17"/>
        <v>2025</v>
      </c>
      <c r="D217" s="41" t="str">
        <f t="shared" si="18"/>
        <v>013</v>
      </c>
      <c r="E217" s="505" t="s">
        <v>4679</v>
      </c>
      <c r="F217" s="475" t="s">
        <v>5617</v>
      </c>
      <c r="G217" s="475" t="s">
        <v>5618</v>
      </c>
      <c r="H217" s="475" t="s">
        <v>5580</v>
      </c>
      <c r="I217" s="480" t="s">
        <v>5581</v>
      </c>
      <c r="J217" s="475" t="s">
        <v>5080</v>
      </c>
      <c r="K217" s="476" t="s">
        <v>5582</v>
      </c>
      <c r="L217" s="475" t="s">
        <v>132</v>
      </c>
      <c r="M217" s="475" t="s">
        <v>5619</v>
      </c>
      <c r="N217" s="492">
        <v>45700</v>
      </c>
      <c r="O217" s="506">
        <v>2248.21</v>
      </c>
      <c r="P217" s="506">
        <v>2248.21</v>
      </c>
      <c r="Q217" s="507">
        <v>0</v>
      </c>
      <c r="R217" s="475" t="s">
        <v>5085</v>
      </c>
      <c r="S217" s="531">
        <v>0</v>
      </c>
      <c r="T217" s="524">
        <v>0</v>
      </c>
      <c r="U217" s="39" t="s">
        <v>4413</v>
      </c>
      <c r="V217" s="532">
        <f t="shared" si="19"/>
        <v>0</v>
      </c>
    </row>
    <row r="218" spans="1:22" ht="45.75">
      <c r="A218" s="519" t="str">
        <f t="shared" si="15"/>
        <v>Contrato014/2025</v>
      </c>
      <c r="B218" s="521" t="str">
        <f t="shared" si="16"/>
        <v>014/2025</v>
      </c>
      <c r="C218" s="1" t="str">
        <f t="shared" si="17"/>
        <v>2025</v>
      </c>
      <c r="D218" s="41" t="str">
        <f t="shared" si="18"/>
        <v>014</v>
      </c>
      <c r="E218" s="505" t="s">
        <v>4682</v>
      </c>
      <c r="F218" s="475" t="s">
        <v>5620</v>
      </c>
      <c r="G218" s="475" t="s">
        <v>5621</v>
      </c>
      <c r="H218" s="475" t="s">
        <v>5580</v>
      </c>
      <c r="I218" s="480" t="s">
        <v>5581</v>
      </c>
      <c r="J218" s="475" t="s">
        <v>5080</v>
      </c>
      <c r="K218" s="476" t="s">
        <v>5582</v>
      </c>
      <c r="L218" s="475" t="s">
        <v>132</v>
      </c>
      <c r="M218" s="475" t="s">
        <v>5082</v>
      </c>
      <c r="N218" s="492">
        <v>45739</v>
      </c>
      <c r="O218" s="506">
        <v>1708.78</v>
      </c>
      <c r="P218" s="506">
        <v>1708.78</v>
      </c>
      <c r="Q218" s="507">
        <v>0</v>
      </c>
      <c r="R218" s="475" t="s">
        <v>5085</v>
      </c>
      <c r="S218" s="531">
        <v>0</v>
      </c>
      <c r="T218" s="524">
        <v>0</v>
      </c>
      <c r="U218" s="39" t="s">
        <v>4413</v>
      </c>
      <c r="V218" s="532">
        <f t="shared" si="19"/>
        <v>0</v>
      </c>
    </row>
    <row r="219" spans="1:22" ht="45.75">
      <c r="A219" s="519" t="str">
        <f t="shared" si="15"/>
        <v>Contrato015/2025</v>
      </c>
      <c r="B219" s="521" t="str">
        <f t="shared" si="16"/>
        <v>015/2025</v>
      </c>
      <c r="C219" s="1" t="str">
        <f t="shared" si="17"/>
        <v>2025</v>
      </c>
      <c r="D219" s="41" t="str">
        <f t="shared" si="18"/>
        <v>015</v>
      </c>
      <c r="E219" s="505" t="s">
        <v>4684</v>
      </c>
      <c r="F219" s="475" t="s">
        <v>5622</v>
      </c>
      <c r="G219" s="475" t="s">
        <v>5623</v>
      </c>
      <c r="H219" s="475" t="s">
        <v>5580</v>
      </c>
      <c r="I219" s="480" t="s">
        <v>5581</v>
      </c>
      <c r="J219" s="475" t="s">
        <v>5080</v>
      </c>
      <c r="K219" s="476" t="s">
        <v>5582</v>
      </c>
      <c r="L219" s="475" t="s">
        <v>132</v>
      </c>
      <c r="M219" s="492">
        <v>45707</v>
      </c>
      <c r="N219" s="492">
        <v>45707</v>
      </c>
      <c r="O219" s="506">
        <v>1062.24</v>
      </c>
      <c r="P219" s="506">
        <v>1062.24</v>
      </c>
      <c r="Q219" s="507">
        <v>0</v>
      </c>
      <c r="R219" s="475" t="s">
        <v>5085</v>
      </c>
      <c r="S219" s="531">
        <v>0</v>
      </c>
      <c r="T219" s="524">
        <v>0</v>
      </c>
      <c r="U219" s="39" t="s">
        <v>4413</v>
      </c>
      <c r="V219" s="532">
        <f t="shared" si="19"/>
        <v>0</v>
      </c>
    </row>
    <row r="220" spans="1:22" ht="23.25">
      <c r="A220" s="519" t="str">
        <f t="shared" si="15"/>
        <v>Contrato016/2025</v>
      </c>
      <c r="B220" s="521" t="str">
        <f t="shared" si="16"/>
        <v>016/2025</v>
      </c>
      <c r="C220" s="1" t="str">
        <f t="shared" si="17"/>
        <v>2025</v>
      </c>
      <c r="D220" s="41" t="str">
        <f t="shared" si="18"/>
        <v>016</v>
      </c>
      <c r="E220" s="505" t="s">
        <v>4687</v>
      </c>
      <c r="F220" s="475" t="s">
        <v>5624</v>
      </c>
      <c r="G220" s="490" t="s">
        <v>5085</v>
      </c>
      <c r="H220" s="487" t="s">
        <v>5625</v>
      </c>
      <c r="I220" s="480" t="s">
        <v>5626</v>
      </c>
      <c r="J220" s="475" t="s">
        <v>5080</v>
      </c>
      <c r="K220" s="475" t="s">
        <v>5627</v>
      </c>
      <c r="L220" s="475" t="s">
        <v>5604</v>
      </c>
      <c r="M220" s="492">
        <v>45708</v>
      </c>
      <c r="N220" s="492">
        <v>46803</v>
      </c>
      <c r="O220" s="506">
        <v>209700.72</v>
      </c>
      <c r="P220" s="506">
        <v>209700.72</v>
      </c>
      <c r="Q220" s="507">
        <v>0</v>
      </c>
      <c r="R220" s="475" t="s">
        <v>5085</v>
      </c>
      <c r="S220" s="531">
        <v>5825.02</v>
      </c>
      <c r="T220" s="528">
        <v>60122.53</v>
      </c>
      <c r="U220" s="39" t="s">
        <v>4413</v>
      </c>
      <c r="V220" s="532">
        <f t="shared" si="19"/>
        <v>65947.55</v>
      </c>
    </row>
    <row r="221" spans="1:22" ht="45.75">
      <c r="A221" s="519" t="str">
        <f t="shared" si="15"/>
        <v>Contrato017/2025</v>
      </c>
      <c r="B221" s="521" t="str">
        <f t="shared" si="16"/>
        <v>017/2025</v>
      </c>
      <c r="C221" s="1" t="str">
        <f t="shared" si="17"/>
        <v>2025</v>
      </c>
      <c r="D221" s="41" t="str">
        <f t="shared" si="18"/>
        <v>017</v>
      </c>
      <c r="E221" s="505" t="s">
        <v>4689</v>
      </c>
      <c r="F221" s="475" t="s">
        <v>5628</v>
      </c>
      <c r="G221" s="488" t="s">
        <v>5629</v>
      </c>
      <c r="H221" s="475" t="s">
        <v>5630</v>
      </c>
      <c r="I221" s="480" t="s">
        <v>5586</v>
      </c>
      <c r="J221" s="475" t="s">
        <v>5080</v>
      </c>
      <c r="K221" s="475" t="s">
        <v>5631</v>
      </c>
      <c r="L221" s="475" t="s">
        <v>5573</v>
      </c>
      <c r="M221" s="492">
        <v>45709</v>
      </c>
      <c r="N221" s="492">
        <v>45880</v>
      </c>
      <c r="O221" s="506">
        <v>16000</v>
      </c>
      <c r="P221" s="506">
        <v>16000</v>
      </c>
      <c r="Q221" s="507">
        <v>0</v>
      </c>
      <c r="R221" s="475" t="s">
        <v>5085</v>
      </c>
      <c r="S221" s="531">
        <v>0</v>
      </c>
      <c r="T221" s="524">
        <v>0</v>
      </c>
      <c r="U221" s="39" t="s">
        <v>4413</v>
      </c>
      <c r="V221" s="532">
        <f t="shared" si="19"/>
        <v>0</v>
      </c>
    </row>
    <row r="222" spans="1:22" ht="45.75">
      <c r="A222" s="519" t="str">
        <f t="shared" si="15"/>
        <v>Contrato018/2025</v>
      </c>
      <c r="B222" s="521" t="str">
        <f t="shared" si="16"/>
        <v>018/2025</v>
      </c>
      <c r="C222" s="1" t="str">
        <f t="shared" si="17"/>
        <v>2025</v>
      </c>
      <c r="D222" s="41" t="str">
        <f t="shared" si="18"/>
        <v>018</v>
      </c>
      <c r="E222" s="505" t="s">
        <v>4692</v>
      </c>
      <c r="F222" s="475" t="s">
        <v>5632</v>
      </c>
      <c r="G222" s="475" t="s">
        <v>5633</v>
      </c>
      <c r="H222" s="475" t="s">
        <v>5630</v>
      </c>
      <c r="I222" s="480" t="s">
        <v>5586</v>
      </c>
      <c r="J222" s="475" t="s">
        <v>5080</v>
      </c>
      <c r="K222" s="475" t="s">
        <v>5631</v>
      </c>
      <c r="L222" s="475" t="s">
        <v>5573</v>
      </c>
      <c r="M222" s="492">
        <v>45709</v>
      </c>
      <c r="N222" s="492">
        <v>46804</v>
      </c>
      <c r="O222" s="506">
        <v>374426</v>
      </c>
      <c r="P222" s="506">
        <v>433818</v>
      </c>
      <c r="Q222" s="507">
        <v>1</v>
      </c>
      <c r="R222" s="475" t="s">
        <v>5085</v>
      </c>
      <c r="S222" s="531">
        <v>0</v>
      </c>
      <c r="T222" s="528">
        <v>433818</v>
      </c>
      <c r="U222" s="39" t="s">
        <v>4413</v>
      </c>
      <c r="V222" s="532">
        <f t="shared" si="19"/>
        <v>433818</v>
      </c>
    </row>
    <row r="223" spans="1:22" ht="79.5">
      <c r="A223" s="519" t="str">
        <f t="shared" si="15"/>
        <v>Contrato019/2025</v>
      </c>
      <c r="B223" s="521" t="str">
        <f t="shared" si="16"/>
        <v>019/2025</v>
      </c>
      <c r="C223" s="1" t="str">
        <f t="shared" si="17"/>
        <v>2025</v>
      </c>
      <c r="D223" s="41" t="str">
        <f t="shared" si="18"/>
        <v>019</v>
      </c>
      <c r="E223" s="505" t="s">
        <v>4695</v>
      </c>
      <c r="F223" s="475" t="s">
        <v>5634</v>
      </c>
      <c r="G223" s="475" t="s">
        <v>5635</v>
      </c>
      <c r="H223" s="475" t="s">
        <v>5580</v>
      </c>
      <c r="I223" s="480" t="s">
        <v>5581</v>
      </c>
      <c r="J223" s="475" t="s">
        <v>5080</v>
      </c>
      <c r="K223" s="476" t="s">
        <v>5582</v>
      </c>
      <c r="L223" s="475" t="s">
        <v>132</v>
      </c>
      <c r="M223" s="492">
        <v>45722</v>
      </c>
      <c r="N223" s="492">
        <v>45722</v>
      </c>
      <c r="O223" s="506">
        <v>7901.24</v>
      </c>
      <c r="P223" s="506">
        <v>7901.24</v>
      </c>
      <c r="Q223" s="507">
        <v>0</v>
      </c>
      <c r="R223" s="475" t="s">
        <v>5085</v>
      </c>
      <c r="S223" s="531">
        <v>0</v>
      </c>
      <c r="T223" s="524">
        <v>0</v>
      </c>
      <c r="U223" s="39" t="s">
        <v>4413</v>
      </c>
      <c r="V223" s="532">
        <f t="shared" si="19"/>
        <v>0</v>
      </c>
    </row>
    <row r="224" spans="1:22" ht="23.25">
      <c r="A224" s="519" t="str">
        <f t="shared" si="15"/>
        <v>Contrato020/2025</v>
      </c>
      <c r="B224" s="521" t="str">
        <f t="shared" si="16"/>
        <v>020/2025</v>
      </c>
      <c r="C224" s="1" t="str">
        <f t="shared" si="17"/>
        <v>2025</v>
      </c>
      <c r="D224" s="41" t="str">
        <f t="shared" si="18"/>
        <v>020</v>
      </c>
      <c r="E224" s="505" t="s">
        <v>4703</v>
      </c>
      <c r="F224" s="475" t="s">
        <v>5636</v>
      </c>
      <c r="G224" s="475" t="s">
        <v>5637</v>
      </c>
      <c r="H224" s="475" t="s">
        <v>5580</v>
      </c>
      <c r="I224" s="480" t="s">
        <v>5581</v>
      </c>
      <c r="J224" s="475" t="s">
        <v>5080</v>
      </c>
      <c r="K224" s="476" t="s">
        <v>5582</v>
      </c>
      <c r="L224" s="475" t="s">
        <v>132</v>
      </c>
      <c r="M224" s="492">
        <v>45726</v>
      </c>
      <c r="N224" s="492">
        <v>45726</v>
      </c>
      <c r="O224" s="506">
        <v>2576.41</v>
      </c>
      <c r="P224" s="506">
        <v>2576.41</v>
      </c>
      <c r="Q224" s="507">
        <v>0</v>
      </c>
      <c r="R224" s="475" t="s">
        <v>5085</v>
      </c>
      <c r="S224" s="531">
        <v>0</v>
      </c>
      <c r="T224" s="524">
        <v>0</v>
      </c>
      <c r="U224" s="39" t="s">
        <v>4413</v>
      </c>
      <c r="V224" s="532">
        <f t="shared" si="19"/>
        <v>0</v>
      </c>
    </row>
    <row r="225" spans="1:22" ht="34.5">
      <c r="A225" s="519" t="str">
        <f t="shared" si="15"/>
        <v>Contrato021/2025</v>
      </c>
      <c r="B225" s="521" t="str">
        <f t="shared" si="16"/>
        <v>021/2025</v>
      </c>
      <c r="C225" s="1" t="str">
        <f t="shared" si="17"/>
        <v>2025</v>
      </c>
      <c r="D225" s="41" t="str">
        <f t="shared" si="18"/>
        <v>021</v>
      </c>
      <c r="E225" s="505" t="s">
        <v>4708</v>
      </c>
      <c r="F225" s="475" t="s">
        <v>5638</v>
      </c>
      <c r="G225" s="475" t="s">
        <v>5639</v>
      </c>
      <c r="H225" s="475" t="s">
        <v>5580</v>
      </c>
      <c r="I225" s="480" t="s">
        <v>5581</v>
      </c>
      <c r="J225" s="475" t="s">
        <v>5080</v>
      </c>
      <c r="K225" s="476" t="s">
        <v>5582</v>
      </c>
      <c r="L225" s="475" t="s">
        <v>132</v>
      </c>
      <c r="M225" s="492">
        <v>45726</v>
      </c>
      <c r="N225" s="492">
        <v>45726</v>
      </c>
      <c r="O225" s="506">
        <v>3300.22</v>
      </c>
      <c r="P225" s="506">
        <v>3300.22</v>
      </c>
      <c r="Q225" s="507">
        <v>0</v>
      </c>
      <c r="R225" s="475" t="s">
        <v>5085</v>
      </c>
      <c r="S225" s="531">
        <v>0</v>
      </c>
      <c r="T225" s="524">
        <v>0</v>
      </c>
      <c r="U225" s="39" t="s">
        <v>4413</v>
      </c>
      <c r="V225" s="532">
        <f t="shared" si="19"/>
        <v>0</v>
      </c>
    </row>
    <row r="226" spans="1:22" ht="45.75">
      <c r="A226" s="519" t="str">
        <f t="shared" si="15"/>
        <v>Contrato022/2025</v>
      </c>
      <c r="B226" s="521" t="str">
        <f t="shared" si="16"/>
        <v>022/2025</v>
      </c>
      <c r="C226" s="1" t="str">
        <f t="shared" si="17"/>
        <v>2025</v>
      </c>
      <c r="D226" s="41" t="str">
        <f t="shared" si="18"/>
        <v>022</v>
      </c>
      <c r="E226" s="505" t="s">
        <v>4711</v>
      </c>
      <c r="F226" s="475" t="s">
        <v>5640</v>
      </c>
      <c r="G226" s="475" t="s">
        <v>5641</v>
      </c>
      <c r="H226" s="475" t="s">
        <v>5580</v>
      </c>
      <c r="I226" s="480" t="s">
        <v>5581</v>
      </c>
      <c r="J226" s="475" t="s">
        <v>5080</v>
      </c>
      <c r="K226" s="476" t="s">
        <v>5582</v>
      </c>
      <c r="L226" s="475" t="s">
        <v>132</v>
      </c>
      <c r="M226" s="492">
        <v>45726</v>
      </c>
      <c r="N226" s="492">
        <v>45726</v>
      </c>
      <c r="O226" s="506">
        <v>95803.8</v>
      </c>
      <c r="P226" s="506">
        <v>95803.8</v>
      </c>
      <c r="Q226" s="507">
        <v>0</v>
      </c>
      <c r="R226" s="475" t="s">
        <v>5085</v>
      </c>
      <c r="S226" s="531">
        <v>0</v>
      </c>
      <c r="T226" s="524">
        <v>0</v>
      </c>
      <c r="U226" s="39" t="s">
        <v>4413</v>
      </c>
      <c r="V226" s="532">
        <f t="shared" si="19"/>
        <v>0</v>
      </c>
    </row>
    <row r="227" spans="1:22" ht="34.5">
      <c r="A227" s="519" t="str">
        <f t="shared" ref="A227:A290" si="20">_xlfn.CONCAT("Contrato",B227)</f>
        <v>Contrato023/2025</v>
      </c>
      <c r="B227" s="521" t="str">
        <f t="shared" ref="B227:B290" si="21">_xlfn.CONCAT(TEXT(D227,"000"),"/",C227)</f>
        <v>023/2025</v>
      </c>
      <c r="C227" s="1" t="str">
        <f t="shared" si="17"/>
        <v>2025</v>
      </c>
      <c r="D227" s="41" t="str">
        <f t="shared" si="18"/>
        <v>023</v>
      </c>
      <c r="E227" s="505" t="s">
        <v>4715</v>
      </c>
      <c r="F227" s="475" t="s">
        <v>5642</v>
      </c>
      <c r="G227" s="475" t="s">
        <v>5643</v>
      </c>
      <c r="H227" s="475" t="s">
        <v>5644</v>
      </c>
      <c r="I227" s="480" t="s">
        <v>5614</v>
      </c>
      <c r="J227" s="475" t="s">
        <v>5080</v>
      </c>
      <c r="K227" s="475" t="s">
        <v>5645</v>
      </c>
      <c r="L227" s="475" t="s">
        <v>5573</v>
      </c>
      <c r="M227" s="492">
        <v>45723</v>
      </c>
      <c r="N227" s="492">
        <v>46088</v>
      </c>
      <c r="O227" s="506">
        <v>202800</v>
      </c>
      <c r="P227" s="506">
        <v>202800</v>
      </c>
      <c r="Q227" s="507">
        <v>0</v>
      </c>
      <c r="R227" s="475" t="s">
        <v>5085</v>
      </c>
      <c r="S227" s="531">
        <v>0</v>
      </c>
      <c r="T227" s="528">
        <v>116450</v>
      </c>
      <c r="V227" s="532">
        <f t="shared" si="19"/>
        <v>116450</v>
      </c>
    </row>
    <row r="228" spans="1:22" ht="45.75">
      <c r="A228" s="519" t="str">
        <f t="shared" si="20"/>
        <v>Contrato024/2025</v>
      </c>
      <c r="B228" s="521" t="str">
        <f t="shared" si="21"/>
        <v>024/2025</v>
      </c>
      <c r="C228" s="1" t="str">
        <f t="shared" si="17"/>
        <v>2025</v>
      </c>
      <c r="D228" s="41" t="str">
        <f t="shared" si="18"/>
        <v>024</v>
      </c>
      <c r="E228" s="505" t="s">
        <v>4716</v>
      </c>
      <c r="F228" s="475" t="s">
        <v>5646</v>
      </c>
      <c r="G228" s="475" t="s">
        <v>5647</v>
      </c>
      <c r="H228" s="475" t="s">
        <v>5648</v>
      </c>
      <c r="I228" s="480" t="s">
        <v>5614</v>
      </c>
      <c r="J228" s="475" t="s">
        <v>5080</v>
      </c>
      <c r="K228" s="475" t="s">
        <v>5627</v>
      </c>
      <c r="L228" s="475" t="s">
        <v>5573</v>
      </c>
      <c r="M228" s="492">
        <v>45727</v>
      </c>
      <c r="N228" s="492">
        <v>46092</v>
      </c>
      <c r="O228" s="506">
        <v>282580</v>
      </c>
      <c r="P228" s="506">
        <v>282580</v>
      </c>
      <c r="Q228" s="507">
        <v>0</v>
      </c>
      <c r="R228" s="475" t="s">
        <v>5085</v>
      </c>
      <c r="S228" s="531">
        <v>19381.66</v>
      </c>
      <c r="T228" s="528">
        <v>214426.92</v>
      </c>
      <c r="V228" s="532">
        <f t="shared" si="19"/>
        <v>233808.58000000002</v>
      </c>
    </row>
    <row r="229" spans="1:22" ht="90.75">
      <c r="A229" s="519" t="str">
        <f t="shared" si="20"/>
        <v>Contrato025/2025</v>
      </c>
      <c r="B229" s="521" t="str">
        <f t="shared" si="21"/>
        <v>025/2025</v>
      </c>
      <c r="C229" s="1" t="str">
        <f t="shared" si="17"/>
        <v>2025</v>
      </c>
      <c r="D229" s="41" t="str">
        <f t="shared" si="18"/>
        <v>025</v>
      </c>
      <c r="E229" s="505" t="s">
        <v>4718</v>
      </c>
      <c r="F229" s="475" t="s">
        <v>5646</v>
      </c>
      <c r="G229" s="475" t="s">
        <v>5647</v>
      </c>
      <c r="H229" s="475" t="s">
        <v>5649</v>
      </c>
      <c r="I229" s="480" t="s">
        <v>5650</v>
      </c>
      <c r="J229" s="475">
        <v>45729</v>
      </c>
      <c r="K229" s="475" t="s">
        <v>5651</v>
      </c>
      <c r="L229" s="475" t="s">
        <v>5573</v>
      </c>
      <c r="M229" s="492">
        <v>45727</v>
      </c>
      <c r="N229" s="492">
        <v>46549</v>
      </c>
      <c r="O229" s="506">
        <v>379674</v>
      </c>
      <c r="P229" s="506">
        <v>379674</v>
      </c>
      <c r="Q229" s="507">
        <v>0</v>
      </c>
      <c r="R229" s="475" t="s">
        <v>5085</v>
      </c>
      <c r="S229" s="531">
        <v>0</v>
      </c>
      <c r="T229" s="528">
        <v>379674</v>
      </c>
      <c r="V229" s="532">
        <f t="shared" si="19"/>
        <v>379674</v>
      </c>
    </row>
    <row r="230" spans="1:22" ht="45.75">
      <c r="A230" s="519" t="str">
        <f t="shared" si="20"/>
        <v>Contrato026/2025</v>
      </c>
      <c r="B230" s="521" t="str">
        <f t="shared" si="21"/>
        <v>026/2025</v>
      </c>
      <c r="C230" s="1" t="str">
        <f t="shared" si="17"/>
        <v>2025</v>
      </c>
      <c r="D230" s="41" t="str">
        <f t="shared" si="18"/>
        <v>026</v>
      </c>
      <c r="E230" s="505" t="s">
        <v>4720</v>
      </c>
      <c r="F230" s="475" t="s">
        <v>5652</v>
      </c>
      <c r="G230" s="475" t="s">
        <v>5653</v>
      </c>
      <c r="H230" s="475" t="s">
        <v>5580</v>
      </c>
      <c r="I230" s="480" t="s">
        <v>5581</v>
      </c>
      <c r="J230" s="475" t="s">
        <v>5080</v>
      </c>
      <c r="K230" s="476" t="s">
        <v>5582</v>
      </c>
      <c r="L230" s="475" t="s">
        <v>132</v>
      </c>
      <c r="M230" s="475" t="s">
        <v>5082</v>
      </c>
      <c r="N230" s="492">
        <v>45730</v>
      </c>
      <c r="O230" s="506">
        <v>2038.35</v>
      </c>
      <c r="P230" s="506">
        <v>2038.35</v>
      </c>
      <c r="Q230" s="507">
        <v>0</v>
      </c>
      <c r="R230" s="475" t="s">
        <v>5085</v>
      </c>
      <c r="S230" s="531">
        <v>0</v>
      </c>
      <c r="T230" s="524">
        <v>0</v>
      </c>
      <c r="V230" s="532">
        <f t="shared" si="19"/>
        <v>0</v>
      </c>
    </row>
    <row r="231" spans="1:22" ht="45.75">
      <c r="A231" s="519" t="str">
        <f t="shared" si="20"/>
        <v>Contrato027/2025</v>
      </c>
      <c r="B231" s="521" t="str">
        <f t="shared" si="21"/>
        <v>027/2025</v>
      </c>
      <c r="C231" s="1" t="str">
        <f t="shared" si="17"/>
        <v>2025</v>
      </c>
      <c r="D231" s="41" t="str">
        <f t="shared" si="18"/>
        <v>027</v>
      </c>
      <c r="E231" s="505" t="s">
        <v>4722</v>
      </c>
      <c r="F231" s="475" t="s">
        <v>5654</v>
      </c>
      <c r="G231" s="475" t="s">
        <v>5655</v>
      </c>
      <c r="H231" s="475" t="s">
        <v>5580</v>
      </c>
      <c r="I231" s="480" t="s">
        <v>5581</v>
      </c>
      <c r="J231" s="475" t="s">
        <v>5080</v>
      </c>
      <c r="K231" s="476" t="s">
        <v>5582</v>
      </c>
      <c r="L231" s="475" t="s">
        <v>132</v>
      </c>
      <c r="M231" s="492">
        <v>45729</v>
      </c>
      <c r="N231" s="492">
        <v>45729</v>
      </c>
      <c r="O231" s="506">
        <v>4380.41</v>
      </c>
      <c r="P231" s="506">
        <v>4380.41</v>
      </c>
      <c r="Q231" s="507">
        <v>0</v>
      </c>
      <c r="R231" s="475" t="s">
        <v>5085</v>
      </c>
      <c r="S231" s="531">
        <v>0</v>
      </c>
      <c r="T231" s="524">
        <v>0</v>
      </c>
      <c r="V231" s="532">
        <f t="shared" si="19"/>
        <v>0</v>
      </c>
    </row>
    <row r="232" spans="1:22" ht="34.5">
      <c r="A232" s="519" t="str">
        <f t="shared" si="20"/>
        <v>Contrato028/2025</v>
      </c>
      <c r="B232" s="521" t="str">
        <f t="shared" si="21"/>
        <v>028/2025</v>
      </c>
      <c r="C232" s="1" t="str">
        <f t="shared" si="17"/>
        <v>2025</v>
      </c>
      <c r="D232" s="41" t="str">
        <f t="shared" si="18"/>
        <v>028</v>
      </c>
      <c r="E232" s="505" t="s">
        <v>4724</v>
      </c>
      <c r="F232" s="475" t="s">
        <v>5656</v>
      </c>
      <c r="G232" s="475" t="s">
        <v>5579</v>
      </c>
      <c r="H232" s="475" t="s">
        <v>5580</v>
      </c>
      <c r="I232" s="480" t="s">
        <v>5581</v>
      </c>
      <c r="J232" s="475" t="s">
        <v>5080</v>
      </c>
      <c r="K232" s="476" t="s">
        <v>5582</v>
      </c>
      <c r="L232" s="475" t="s">
        <v>132</v>
      </c>
      <c r="M232" s="492">
        <v>45742</v>
      </c>
      <c r="N232" s="492">
        <v>45742</v>
      </c>
      <c r="O232" s="506">
        <v>430.36</v>
      </c>
      <c r="P232" s="506">
        <v>430.36</v>
      </c>
      <c r="Q232" s="507">
        <v>0</v>
      </c>
      <c r="R232" s="475" t="s">
        <v>5085</v>
      </c>
      <c r="S232" s="531">
        <v>0</v>
      </c>
      <c r="T232" s="524">
        <v>0</v>
      </c>
      <c r="V232" s="532">
        <f t="shared" si="19"/>
        <v>0</v>
      </c>
    </row>
    <row r="233" spans="1:22" ht="23.25">
      <c r="A233" s="519" t="str">
        <f t="shared" si="20"/>
        <v>Contrato029/2025</v>
      </c>
      <c r="B233" s="521" t="str">
        <f t="shared" si="21"/>
        <v>029/2025</v>
      </c>
      <c r="C233" s="1" t="str">
        <f t="shared" si="17"/>
        <v>2025</v>
      </c>
      <c r="D233" s="41" t="str">
        <f t="shared" si="18"/>
        <v>029</v>
      </c>
      <c r="E233" s="505" t="s">
        <v>4726</v>
      </c>
      <c r="F233" s="475" t="s">
        <v>5657</v>
      </c>
      <c r="G233" s="475" t="s">
        <v>5658</v>
      </c>
      <c r="H233" s="475" t="s">
        <v>5580</v>
      </c>
      <c r="I233" s="480" t="s">
        <v>5581</v>
      </c>
      <c r="J233" s="475" t="s">
        <v>5080</v>
      </c>
      <c r="K233" s="476" t="s">
        <v>5582</v>
      </c>
      <c r="L233" s="475" t="s">
        <v>132</v>
      </c>
      <c r="M233" s="475" t="s">
        <v>5082</v>
      </c>
      <c r="N233" s="492">
        <v>45730</v>
      </c>
      <c r="O233" s="506">
        <v>1506.2</v>
      </c>
      <c r="P233" s="506">
        <v>1506.2</v>
      </c>
      <c r="Q233" s="507">
        <v>0</v>
      </c>
      <c r="R233" s="475" t="s">
        <v>5085</v>
      </c>
      <c r="S233" s="531">
        <v>0</v>
      </c>
      <c r="T233" s="524">
        <v>0</v>
      </c>
      <c r="V233" s="532">
        <f t="shared" si="19"/>
        <v>0</v>
      </c>
    </row>
    <row r="234" spans="1:22" ht="23.25">
      <c r="A234" s="519" t="str">
        <f t="shared" si="20"/>
        <v>Contrato030/2025</v>
      </c>
      <c r="B234" s="521" t="str">
        <f t="shared" si="21"/>
        <v>030/2025</v>
      </c>
      <c r="C234" s="1" t="str">
        <f t="shared" si="17"/>
        <v>2025</v>
      </c>
      <c r="D234" s="41" t="str">
        <f t="shared" si="18"/>
        <v>030</v>
      </c>
      <c r="E234" s="505" t="s">
        <v>4732</v>
      </c>
      <c r="F234" s="475" t="s">
        <v>5659</v>
      </c>
      <c r="G234" s="475" t="s">
        <v>5660</v>
      </c>
      <c r="H234" s="475" t="s">
        <v>5580</v>
      </c>
      <c r="I234" s="480" t="s">
        <v>5581</v>
      </c>
      <c r="J234" s="475" t="s">
        <v>5080</v>
      </c>
      <c r="K234" s="476" t="s">
        <v>5582</v>
      </c>
      <c r="L234" s="475" t="s">
        <v>132</v>
      </c>
      <c r="M234" s="475" t="s">
        <v>5082</v>
      </c>
      <c r="N234" s="492">
        <v>45733</v>
      </c>
      <c r="O234" s="506">
        <v>471.52</v>
      </c>
      <c r="P234" s="506">
        <v>471.52</v>
      </c>
      <c r="Q234" s="507">
        <v>0</v>
      </c>
      <c r="R234" s="475" t="s">
        <v>5085</v>
      </c>
      <c r="S234" s="531">
        <v>0</v>
      </c>
      <c r="T234" s="524">
        <v>0</v>
      </c>
      <c r="V234" s="532">
        <f t="shared" si="19"/>
        <v>0</v>
      </c>
    </row>
    <row r="235" spans="1:22" ht="57">
      <c r="A235" s="519" t="str">
        <f t="shared" si="20"/>
        <v>Contrato031/2025</v>
      </c>
      <c r="B235" s="521" t="str">
        <f t="shared" si="21"/>
        <v>031/2025</v>
      </c>
      <c r="C235" s="1" t="str">
        <f t="shared" si="17"/>
        <v>2025</v>
      </c>
      <c r="D235" s="41" t="str">
        <f t="shared" si="18"/>
        <v>031</v>
      </c>
      <c r="E235" s="505" t="s">
        <v>4737</v>
      </c>
      <c r="F235" s="475" t="s">
        <v>5661</v>
      </c>
      <c r="G235" s="475" t="s">
        <v>5662</v>
      </c>
      <c r="H235" s="475" t="s">
        <v>5663</v>
      </c>
      <c r="I235" s="480" t="s">
        <v>5664</v>
      </c>
      <c r="J235" s="475" t="s">
        <v>5080</v>
      </c>
      <c r="K235" s="481" t="s">
        <v>5525</v>
      </c>
      <c r="L235" s="481" t="s">
        <v>5525</v>
      </c>
      <c r="M235" s="492">
        <v>45734</v>
      </c>
      <c r="N235" s="492">
        <v>49386</v>
      </c>
      <c r="O235" s="475" t="s">
        <v>5083</v>
      </c>
      <c r="P235" s="475" t="s">
        <v>5083</v>
      </c>
      <c r="Q235" s="507">
        <v>0</v>
      </c>
      <c r="R235" s="476" t="s">
        <v>5085</v>
      </c>
      <c r="S235" s="531">
        <v>0</v>
      </c>
      <c r="T235" s="524">
        <v>0</v>
      </c>
      <c r="V235" s="532">
        <f t="shared" si="19"/>
        <v>0</v>
      </c>
    </row>
    <row r="236" spans="1:22" ht="34.5">
      <c r="A236" s="519" t="str">
        <f t="shared" si="20"/>
        <v>Contrato032/2025</v>
      </c>
      <c r="B236" s="521" t="str">
        <f t="shared" si="21"/>
        <v>032/2025</v>
      </c>
      <c r="C236" s="1" t="str">
        <f t="shared" si="17"/>
        <v>2025</v>
      </c>
      <c r="D236" s="41" t="str">
        <f t="shared" si="18"/>
        <v>032</v>
      </c>
      <c r="E236" s="505" t="s">
        <v>4743</v>
      </c>
      <c r="F236" s="475" t="s">
        <v>5665</v>
      </c>
      <c r="G236" s="475" t="s">
        <v>5666</v>
      </c>
      <c r="H236" s="475" t="s">
        <v>5667</v>
      </c>
      <c r="I236" s="480" t="s">
        <v>5602</v>
      </c>
      <c r="J236" s="475" t="s">
        <v>5080</v>
      </c>
      <c r="K236" s="475" t="s">
        <v>5668</v>
      </c>
      <c r="L236" s="475" t="s">
        <v>5604</v>
      </c>
      <c r="M236" s="492">
        <v>45738</v>
      </c>
      <c r="N236" s="492">
        <v>46834</v>
      </c>
      <c r="O236" s="506">
        <v>2741255.64</v>
      </c>
      <c r="P236" s="506">
        <v>2741255.64</v>
      </c>
      <c r="Q236" s="507">
        <v>0</v>
      </c>
      <c r="R236" s="475" t="s">
        <v>5085</v>
      </c>
      <c r="S236" s="531">
        <v>76145.990000000005</v>
      </c>
      <c r="T236" s="528">
        <v>709931.02</v>
      </c>
      <c r="V236" s="532">
        <f t="shared" si="19"/>
        <v>786077.01</v>
      </c>
    </row>
    <row r="237" spans="1:22" ht="23.25">
      <c r="A237" s="519" t="str">
        <f t="shared" si="20"/>
        <v>Contrato033/2025</v>
      </c>
      <c r="B237" s="521" t="str">
        <f t="shared" si="21"/>
        <v>033/2025</v>
      </c>
      <c r="C237" s="1" t="str">
        <f t="shared" si="17"/>
        <v>2025</v>
      </c>
      <c r="D237" s="41" t="str">
        <f t="shared" si="18"/>
        <v>033</v>
      </c>
      <c r="E237" s="505" t="s">
        <v>4749</v>
      </c>
      <c r="F237" s="475" t="s">
        <v>5669</v>
      </c>
      <c r="G237" s="475" t="s">
        <v>5670</v>
      </c>
      <c r="H237" s="475" t="s">
        <v>5580</v>
      </c>
      <c r="I237" s="480" t="s">
        <v>5581</v>
      </c>
      <c r="J237" s="475" t="s">
        <v>5080</v>
      </c>
      <c r="K237" s="476" t="s">
        <v>5582</v>
      </c>
      <c r="L237" s="475" t="s">
        <v>132</v>
      </c>
      <c r="M237" s="492">
        <v>45740</v>
      </c>
      <c r="N237" s="492">
        <v>45740</v>
      </c>
      <c r="O237" s="506">
        <v>136295.28</v>
      </c>
      <c r="P237" s="506">
        <v>136295.28</v>
      </c>
      <c r="Q237" s="507">
        <v>0</v>
      </c>
      <c r="R237" s="475" t="s">
        <v>5085</v>
      </c>
      <c r="S237" s="531">
        <v>0</v>
      </c>
      <c r="T237" s="524">
        <v>0</v>
      </c>
      <c r="V237" s="532">
        <f t="shared" si="19"/>
        <v>0</v>
      </c>
    </row>
    <row r="238" spans="1:22" ht="34.5">
      <c r="A238" s="519" t="str">
        <f t="shared" si="20"/>
        <v>Contrato034/2025</v>
      </c>
      <c r="B238" s="521" t="str">
        <f t="shared" si="21"/>
        <v>034/2025</v>
      </c>
      <c r="C238" s="1" t="str">
        <f t="shared" si="17"/>
        <v>2025</v>
      </c>
      <c r="D238" s="41" t="str">
        <f t="shared" si="18"/>
        <v>034</v>
      </c>
      <c r="E238" s="505" t="s">
        <v>4754</v>
      </c>
      <c r="F238" s="475" t="s">
        <v>5671</v>
      </c>
      <c r="G238" s="475" t="s">
        <v>5672</v>
      </c>
      <c r="H238" s="475" t="s">
        <v>5673</v>
      </c>
      <c r="I238" s="480" t="s">
        <v>5664</v>
      </c>
      <c r="J238" s="475" t="s">
        <v>5080</v>
      </c>
      <c r="K238" s="481" t="s">
        <v>5525</v>
      </c>
      <c r="L238" s="481" t="s">
        <v>5525</v>
      </c>
      <c r="M238" s="492">
        <v>45739</v>
      </c>
      <c r="N238" s="492">
        <v>46469</v>
      </c>
      <c r="O238" s="475" t="s">
        <v>5083</v>
      </c>
      <c r="P238" s="475" t="s">
        <v>5083</v>
      </c>
      <c r="Q238" s="507">
        <v>0</v>
      </c>
      <c r="R238" s="476" t="s">
        <v>5085</v>
      </c>
      <c r="S238" s="531">
        <v>0</v>
      </c>
      <c r="T238" s="524">
        <v>0</v>
      </c>
      <c r="V238" s="532">
        <f t="shared" si="19"/>
        <v>0</v>
      </c>
    </row>
    <row r="239" spans="1:22" ht="79.5">
      <c r="A239" s="519" t="str">
        <f t="shared" si="20"/>
        <v>Contrato035/2025</v>
      </c>
      <c r="B239" s="521" t="str">
        <f t="shared" si="21"/>
        <v>035/2025</v>
      </c>
      <c r="C239" s="1" t="str">
        <f t="shared" si="17"/>
        <v>2025</v>
      </c>
      <c r="D239" s="41" t="str">
        <f t="shared" si="18"/>
        <v>035</v>
      </c>
      <c r="E239" s="505" t="s">
        <v>4756</v>
      </c>
      <c r="F239" s="475" t="s">
        <v>5674</v>
      </c>
      <c r="G239" s="475" t="s">
        <v>5675</v>
      </c>
      <c r="H239" s="475" t="s">
        <v>5676</v>
      </c>
      <c r="I239" s="480" t="s">
        <v>5614</v>
      </c>
      <c r="J239" s="475" t="s">
        <v>5080</v>
      </c>
      <c r="K239" s="475" t="s">
        <v>5677</v>
      </c>
      <c r="L239" s="475" t="s">
        <v>5573</v>
      </c>
      <c r="M239" s="492">
        <v>45750</v>
      </c>
      <c r="N239" s="492">
        <v>46115</v>
      </c>
      <c r="O239" s="506">
        <v>465000</v>
      </c>
      <c r="P239" s="506">
        <v>465000</v>
      </c>
      <c r="Q239" s="507">
        <v>0</v>
      </c>
      <c r="R239" s="475" t="s">
        <v>5085</v>
      </c>
      <c r="S239" s="531">
        <v>29583.33</v>
      </c>
      <c r="T239" s="528">
        <v>346666.64</v>
      </c>
      <c r="V239" s="532">
        <f t="shared" si="19"/>
        <v>376249.97000000003</v>
      </c>
    </row>
    <row r="240" spans="1:22" ht="57">
      <c r="A240" s="519" t="str">
        <f t="shared" si="20"/>
        <v>Contrato036/2025</v>
      </c>
      <c r="B240" s="521" t="str">
        <f t="shared" si="21"/>
        <v>036/2025</v>
      </c>
      <c r="C240" s="1" t="str">
        <f t="shared" si="17"/>
        <v>2025</v>
      </c>
      <c r="D240" s="41" t="str">
        <f t="shared" si="18"/>
        <v>036</v>
      </c>
      <c r="E240" s="505" t="s">
        <v>4762</v>
      </c>
      <c r="F240" s="475" t="s">
        <v>5678</v>
      </c>
      <c r="G240" s="475" t="s">
        <v>5679</v>
      </c>
      <c r="H240" s="475" t="s">
        <v>5680</v>
      </c>
      <c r="I240" s="480" t="s">
        <v>5586</v>
      </c>
      <c r="J240" s="475" t="s">
        <v>5080</v>
      </c>
      <c r="K240" s="475" t="s">
        <v>5681</v>
      </c>
      <c r="L240" s="475" t="s">
        <v>5573</v>
      </c>
      <c r="M240" s="492">
        <v>45754</v>
      </c>
      <c r="N240" s="492">
        <v>46850</v>
      </c>
      <c r="O240" s="506">
        <v>13018320</v>
      </c>
      <c r="P240" s="506">
        <v>13018320</v>
      </c>
      <c r="Q240" s="507">
        <v>0</v>
      </c>
      <c r="R240" s="475" t="s">
        <v>5085</v>
      </c>
      <c r="S240" s="531">
        <v>0</v>
      </c>
      <c r="T240" s="528">
        <v>723240</v>
      </c>
      <c r="V240" s="532">
        <f t="shared" si="19"/>
        <v>723240</v>
      </c>
    </row>
    <row r="241" spans="1:22" ht="23.25">
      <c r="A241" s="519" t="str">
        <f t="shared" si="20"/>
        <v>Contrato037/2025</v>
      </c>
      <c r="B241" s="521" t="str">
        <f t="shared" si="21"/>
        <v>037/2025</v>
      </c>
      <c r="C241" s="1" t="str">
        <f t="shared" si="17"/>
        <v>2025</v>
      </c>
      <c r="D241" s="41" t="str">
        <f t="shared" si="18"/>
        <v>037</v>
      </c>
      <c r="E241" s="505" t="s">
        <v>4768</v>
      </c>
      <c r="F241" s="475" t="s">
        <v>5682</v>
      </c>
      <c r="G241" s="475" t="s">
        <v>5598</v>
      </c>
      <c r="H241" s="475" t="s">
        <v>3307</v>
      </c>
      <c r="I241" s="480" t="s">
        <v>5581</v>
      </c>
      <c r="J241" s="475" t="s">
        <v>5080</v>
      </c>
      <c r="K241" s="476" t="s">
        <v>5582</v>
      </c>
      <c r="L241" s="475" t="s">
        <v>132</v>
      </c>
      <c r="M241" s="475" t="s">
        <v>5082</v>
      </c>
      <c r="N241" s="492">
        <v>45747</v>
      </c>
      <c r="O241" s="506">
        <v>510.75</v>
      </c>
      <c r="P241" s="506">
        <v>510.75</v>
      </c>
      <c r="Q241" s="507">
        <v>0</v>
      </c>
      <c r="R241" s="475" t="s">
        <v>5085</v>
      </c>
      <c r="S241" s="531">
        <v>0</v>
      </c>
      <c r="T241" s="524">
        <v>0</v>
      </c>
      <c r="V241" s="532">
        <f t="shared" si="19"/>
        <v>0</v>
      </c>
    </row>
    <row r="242" spans="1:22" ht="68.25">
      <c r="A242" s="519" t="str">
        <f t="shared" si="20"/>
        <v>Contrato038/2025</v>
      </c>
      <c r="B242" s="521" t="str">
        <f t="shared" si="21"/>
        <v>038/2025</v>
      </c>
      <c r="C242" s="1" t="str">
        <f t="shared" si="17"/>
        <v>2025</v>
      </c>
      <c r="D242" s="41" t="str">
        <f t="shared" si="18"/>
        <v>038</v>
      </c>
      <c r="E242" s="505" t="s">
        <v>4771</v>
      </c>
      <c r="F242" s="475" t="s">
        <v>5683</v>
      </c>
      <c r="G242" s="475" t="s">
        <v>5684</v>
      </c>
      <c r="H242" s="475" t="s">
        <v>5685</v>
      </c>
      <c r="I242" s="480" t="s">
        <v>5614</v>
      </c>
      <c r="J242" s="475" t="s">
        <v>5080</v>
      </c>
      <c r="K242" s="475" t="s">
        <v>5686</v>
      </c>
      <c r="L242" s="475" t="s">
        <v>5588</v>
      </c>
      <c r="M242" s="492">
        <v>45742</v>
      </c>
      <c r="N242" s="492">
        <v>46472</v>
      </c>
      <c r="O242" s="506">
        <v>1630765</v>
      </c>
      <c r="P242" s="506">
        <v>1630765</v>
      </c>
      <c r="Q242" s="507">
        <v>0</v>
      </c>
      <c r="R242" s="475" t="s">
        <v>5085</v>
      </c>
      <c r="S242" s="531">
        <v>0</v>
      </c>
      <c r="T242" s="528">
        <v>592636</v>
      </c>
      <c r="V242" s="532">
        <f t="shared" si="19"/>
        <v>592636</v>
      </c>
    </row>
    <row r="243" spans="1:22" ht="23.25">
      <c r="A243" s="519" t="str">
        <f t="shared" si="20"/>
        <v>Contrato039/2025</v>
      </c>
      <c r="B243" s="521" t="str">
        <f t="shared" si="21"/>
        <v>039/2025</v>
      </c>
      <c r="C243" s="1" t="str">
        <f t="shared" si="17"/>
        <v>2025</v>
      </c>
      <c r="D243" s="41" t="str">
        <f t="shared" si="18"/>
        <v>039</v>
      </c>
      <c r="E243" s="505" t="s">
        <v>4774</v>
      </c>
      <c r="F243" s="475" t="s">
        <v>5687</v>
      </c>
      <c r="G243" s="475" t="s">
        <v>5688</v>
      </c>
      <c r="H243" s="475" t="s">
        <v>5580</v>
      </c>
      <c r="I243" s="480" t="s">
        <v>5581</v>
      </c>
      <c r="J243" s="475" t="s">
        <v>5080</v>
      </c>
      <c r="K243" s="476" t="s">
        <v>5582</v>
      </c>
      <c r="L243" s="475" t="s">
        <v>132</v>
      </c>
      <c r="M243" s="475" t="s">
        <v>5082</v>
      </c>
      <c r="N243" s="492">
        <v>45761</v>
      </c>
      <c r="O243" s="506">
        <v>13150.93</v>
      </c>
      <c r="P243" s="506">
        <v>13150.93</v>
      </c>
      <c r="Q243" s="507">
        <v>0</v>
      </c>
      <c r="R243" s="475" t="s">
        <v>5085</v>
      </c>
      <c r="S243" s="531">
        <v>0</v>
      </c>
      <c r="T243" s="524">
        <v>0</v>
      </c>
      <c r="V243" s="532">
        <f t="shared" si="19"/>
        <v>0</v>
      </c>
    </row>
    <row r="244" spans="1:22" ht="23.25">
      <c r="A244" s="519" t="str">
        <f t="shared" si="20"/>
        <v>Contrato040/2025</v>
      </c>
      <c r="B244" s="521" t="str">
        <f t="shared" si="21"/>
        <v>040/2025</v>
      </c>
      <c r="C244" s="1" t="str">
        <f t="shared" si="17"/>
        <v>2025</v>
      </c>
      <c r="D244" s="41" t="str">
        <f t="shared" si="18"/>
        <v>040</v>
      </c>
      <c r="E244" s="505" t="s">
        <v>4781</v>
      </c>
      <c r="F244" s="475" t="s">
        <v>5657</v>
      </c>
      <c r="G244" s="475" t="s">
        <v>5658</v>
      </c>
      <c r="H244" s="475" t="s">
        <v>5580</v>
      </c>
      <c r="I244" s="480" t="s">
        <v>5581</v>
      </c>
      <c r="J244" s="475" t="s">
        <v>5080</v>
      </c>
      <c r="K244" s="476" t="s">
        <v>5582</v>
      </c>
      <c r="L244" s="475" t="s">
        <v>132</v>
      </c>
      <c r="M244" s="492">
        <v>45763</v>
      </c>
      <c r="N244" s="492">
        <v>45793</v>
      </c>
      <c r="O244" s="506">
        <v>6789</v>
      </c>
      <c r="P244" s="506">
        <v>6789</v>
      </c>
      <c r="Q244" s="507">
        <v>0</v>
      </c>
      <c r="R244" s="475" t="s">
        <v>5085</v>
      </c>
      <c r="S244" s="531">
        <v>0</v>
      </c>
      <c r="T244" s="524">
        <v>0</v>
      </c>
      <c r="V244" s="532">
        <f t="shared" si="19"/>
        <v>0</v>
      </c>
    </row>
    <row r="245" spans="1:22" ht="34.5">
      <c r="A245" s="519" t="str">
        <f t="shared" si="20"/>
        <v>Contrato041/2025</v>
      </c>
      <c r="B245" s="521" t="str">
        <f t="shared" si="21"/>
        <v>041/2025</v>
      </c>
      <c r="C245" s="1" t="str">
        <f t="shared" si="17"/>
        <v>2025</v>
      </c>
      <c r="D245" s="41" t="str">
        <f t="shared" si="18"/>
        <v>041</v>
      </c>
      <c r="E245" s="505" t="s">
        <v>4787</v>
      </c>
      <c r="F245" s="475" t="s">
        <v>5689</v>
      </c>
      <c r="G245" s="475" t="s">
        <v>5690</v>
      </c>
      <c r="H245" s="475" t="s">
        <v>5580</v>
      </c>
      <c r="I245" s="480" t="s">
        <v>5581</v>
      </c>
      <c r="J245" s="475" t="s">
        <v>5080</v>
      </c>
      <c r="K245" s="476" t="s">
        <v>5582</v>
      </c>
      <c r="L245" s="475" t="s">
        <v>132</v>
      </c>
      <c r="M245" s="475" t="s">
        <v>5082</v>
      </c>
      <c r="N245" s="492">
        <v>45782</v>
      </c>
      <c r="O245" s="506">
        <v>490.75</v>
      </c>
      <c r="P245" s="506">
        <v>490.75</v>
      </c>
      <c r="Q245" s="507">
        <v>0</v>
      </c>
      <c r="R245" s="475" t="s">
        <v>5085</v>
      </c>
      <c r="S245" s="531">
        <v>0</v>
      </c>
      <c r="T245" s="524">
        <v>0</v>
      </c>
      <c r="V245" s="532">
        <f t="shared" si="19"/>
        <v>0</v>
      </c>
    </row>
    <row r="246" spans="1:22" ht="34.5">
      <c r="A246" s="519" t="str">
        <f t="shared" si="20"/>
        <v>Contrato042/2025</v>
      </c>
      <c r="B246" s="521" t="str">
        <f t="shared" si="21"/>
        <v>042/2025</v>
      </c>
      <c r="C246" s="1" t="str">
        <f t="shared" si="17"/>
        <v>2025</v>
      </c>
      <c r="D246" s="41" t="str">
        <f t="shared" si="18"/>
        <v>042</v>
      </c>
      <c r="E246" s="505" t="s">
        <v>4792</v>
      </c>
      <c r="F246" s="475" t="s">
        <v>5691</v>
      </c>
      <c r="G246" s="475" t="s">
        <v>5692</v>
      </c>
      <c r="H246" s="475" t="s">
        <v>5580</v>
      </c>
      <c r="I246" s="480" t="s">
        <v>5581</v>
      </c>
      <c r="J246" s="475" t="s">
        <v>5080</v>
      </c>
      <c r="K246" s="476" t="s">
        <v>5582</v>
      </c>
      <c r="L246" s="475" t="s">
        <v>132</v>
      </c>
      <c r="M246" s="492">
        <v>45763</v>
      </c>
      <c r="N246" s="492">
        <v>45793</v>
      </c>
      <c r="O246" s="506">
        <v>4919.96</v>
      </c>
      <c r="P246" s="506">
        <v>4919.96</v>
      </c>
      <c r="Q246" s="507">
        <v>0</v>
      </c>
      <c r="R246" s="475" t="s">
        <v>5085</v>
      </c>
      <c r="S246" s="531">
        <v>0</v>
      </c>
      <c r="T246" s="524">
        <v>0</v>
      </c>
      <c r="V246" s="532">
        <f t="shared" si="19"/>
        <v>0</v>
      </c>
    </row>
    <row r="247" spans="1:22" ht="57">
      <c r="A247" s="519" t="str">
        <f t="shared" si="20"/>
        <v>Contrato043/2025</v>
      </c>
      <c r="B247" s="521" t="str">
        <f t="shared" si="21"/>
        <v>043/2025</v>
      </c>
      <c r="C247" s="1" t="str">
        <f t="shared" si="17"/>
        <v>2025</v>
      </c>
      <c r="D247" s="41" t="str">
        <f t="shared" si="18"/>
        <v>043</v>
      </c>
      <c r="E247" s="505" t="s">
        <v>4797</v>
      </c>
      <c r="F247" s="475" t="s">
        <v>5693</v>
      </c>
      <c r="G247" s="475" t="s">
        <v>5694</v>
      </c>
      <c r="H247" s="475" t="s">
        <v>5695</v>
      </c>
      <c r="I247" s="480" t="s">
        <v>5614</v>
      </c>
      <c r="J247" s="475" t="s">
        <v>5080</v>
      </c>
      <c r="K247" s="475" t="s">
        <v>5696</v>
      </c>
      <c r="L247" s="475" t="s">
        <v>5604</v>
      </c>
      <c r="M247" s="475" t="s">
        <v>5082</v>
      </c>
      <c r="N247" s="492">
        <v>46135</v>
      </c>
      <c r="O247" s="506">
        <v>61500</v>
      </c>
      <c r="P247" s="506">
        <v>61500</v>
      </c>
      <c r="Q247" s="507">
        <v>0</v>
      </c>
      <c r="R247" s="475" t="s">
        <v>5085</v>
      </c>
      <c r="S247" s="531">
        <v>0</v>
      </c>
      <c r="T247" s="528">
        <v>61500</v>
      </c>
      <c r="V247" s="532">
        <f t="shared" si="19"/>
        <v>61500</v>
      </c>
    </row>
    <row r="248" spans="1:22" ht="23.25">
      <c r="A248" s="519" t="str">
        <f t="shared" si="20"/>
        <v>Contrato044/2025</v>
      </c>
      <c r="B248" s="521" t="str">
        <f t="shared" si="21"/>
        <v>044/2025</v>
      </c>
      <c r="C248" s="1" t="str">
        <f t="shared" si="17"/>
        <v>2025</v>
      </c>
      <c r="D248" s="41" t="str">
        <f t="shared" si="18"/>
        <v>044</v>
      </c>
      <c r="E248" s="505" t="s">
        <v>4802</v>
      </c>
      <c r="F248" s="475" t="s">
        <v>5697</v>
      </c>
      <c r="G248" s="475" t="s">
        <v>5698</v>
      </c>
      <c r="H248" s="475" t="s">
        <v>5580</v>
      </c>
      <c r="I248" s="480" t="s">
        <v>5581</v>
      </c>
      <c r="J248" s="475" t="s">
        <v>5080</v>
      </c>
      <c r="K248" s="476" t="s">
        <v>5582</v>
      </c>
      <c r="L248" s="475" t="s">
        <v>132</v>
      </c>
      <c r="M248" s="475" t="s">
        <v>5082</v>
      </c>
      <c r="N248" s="492">
        <v>45769</v>
      </c>
      <c r="O248" s="506">
        <v>388.72</v>
      </c>
      <c r="P248" s="506">
        <v>388.72</v>
      </c>
      <c r="Q248" s="507">
        <v>0</v>
      </c>
      <c r="R248" s="475" t="s">
        <v>5085</v>
      </c>
      <c r="S248" s="531">
        <v>0</v>
      </c>
      <c r="T248" s="524">
        <v>0</v>
      </c>
      <c r="V248" s="532">
        <f t="shared" si="19"/>
        <v>0</v>
      </c>
    </row>
    <row r="249" spans="1:22" ht="23.25">
      <c r="A249" s="519" t="str">
        <f t="shared" si="20"/>
        <v>Contrato045/2025</v>
      </c>
      <c r="B249" s="521" t="str">
        <f t="shared" si="21"/>
        <v>045/2025</v>
      </c>
      <c r="C249" s="1" t="str">
        <f t="shared" si="17"/>
        <v>2025</v>
      </c>
      <c r="D249" s="41" t="str">
        <f t="shared" si="18"/>
        <v>045</v>
      </c>
      <c r="E249" s="505" t="s">
        <v>4806</v>
      </c>
      <c r="F249" s="475" t="s">
        <v>5699</v>
      </c>
      <c r="G249" s="475" t="s">
        <v>5700</v>
      </c>
      <c r="H249" s="475" t="s">
        <v>5580</v>
      </c>
      <c r="I249" s="480" t="s">
        <v>5581</v>
      </c>
      <c r="J249" s="475" t="s">
        <v>5080</v>
      </c>
      <c r="K249" s="476" t="s">
        <v>5582</v>
      </c>
      <c r="L249" s="475" t="s">
        <v>132</v>
      </c>
      <c r="M249" s="492">
        <v>45782</v>
      </c>
      <c r="N249" s="492">
        <v>45782</v>
      </c>
      <c r="O249" s="506">
        <v>3624.35</v>
      </c>
      <c r="P249" s="506">
        <v>3624.35</v>
      </c>
      <c r="Q249" s="507">
        <v>0</v>
      </c>
      <c r="R249" s="475" t="s">
        <v>5085</v>
      </c>
      <c r="S249" s="531">
        <v>0</v>
      </c>
      <c r="T249" s="524">
        <v>0</v>
      </c>
      <c r="V249" s="532">
        <f t="shared" si="19"/>
        <v>0</v>
      </c>
    </row>
    <row r="250" spans="1:22" ht="68.25">
      <c r="A250" s="519" t="str">
        <f t="shared" si="20"/>
        <v>Contrato046/2025</v>
      </c>
      <c r="B250" s="521" t="str">
        <f t="shared" si="21"/>
        <v>046/2025</v>
      </c>
      <c r="C250" s="1" t="str">
        <f t="shared" si="17"/>
        <v>2025</v>
      </c>
      <c r="D250" s="41" t="str">
        <f t="shared" si="18"/>
        <v>046</v>
      </c>
      <c r="E250" s="505" t="s">
        <v>4811</v>
      </c>
      <c r="F250" s="475" t="s">
        <v>5701</v>
      </c>
      <c r="G250" s="475" t="s">
        <v>5702</v>
      </c>
      <c r="H250" s="475" t="s">
        <v>5580</v>
      </c>
      <c r="I250" s="480" t="s">
        <v>5581</v>
      </c>
      <c r="J250" s="475" t="s">
        <v>5080</v>
      </c>
      <c r="K250" s="476" t="s">
        <v>5582</v>
      </c>
      <c r="L250" s="475" t="s">
        <v>132</v>
      </c>
      <c r="M250" s="475" t="s">
        <v>5082</v>
      </c>
      <c r="N250" s="492">
        <v>45790</v>
      </c>
      <c r="O250" s="506">
        <v>3525.51</v>
      </c>
      <c r="P250" s="506">
        <v>3525.51</v>
      </c>
      <c r="Q250" s="507">
        <v>0</v>
      </c>
      <c r="R250" s="475" t="s">
        <v>5085</v>
      </c>
      <c r="S250" s="531">
        <v>0</v>
      </c>
      <c r="T250" s="524">
        <v>0</v>
      </c>
      <c r="V250" s="532">
        <f t="shared" si="19"/>
        <v>0</v>
      </c>
    </row>
    <row r="251" spans="1:22" ht="23.25">
      <c r="A251" s="519" t="str">
        <f t="shared" si="20"/>
        <v>Contrato047/2025</v>
      </c>
      <c r="B251" s="521" t="str">
        <f t="shared" si="21"/>
        <v>047/2025</v>
      </c>
      <c r="C251" s="1" t="str">
        <f t="shared" si="17"/>
        <v>2025</v>
      </c>
      <c r="D251" s="41" t="str">
        <f t="shared" si="18"/>
        <v>047</v>
      </c>
      <c r="E251" s="505" t="s">
        <v>4813</v>
      </c>
      <c r="F251" s="475" t="s">
        <v>5657</v>
      </c>
      <c r="G251" s="475" t="s">
        <v>5658</v>
      </c>
      <c r="H251" s="475" t="s">
        <v>5580</v>
      </c>
      <c r="I251" s="480" t="s">
        <v>5581</v>
      </c>
      <c r="J251" s="475" t="s">
        <v>5080</v>
      </c>
      <c r="K251" s="476" t="s">
        <v>5582</v>
      </c>
      <c r="L251" s="475" t="s">
        <v>132</v>
      </c>
      <c r="M251" s="492">
        <v>45883</v>
      </c>
      <c r="N251" s="492">
        <v>45883</v>
      </c>
      <c r="O251" s="506">
        <v>3306.26</v>
      </c>
      <c r="P251" s="506">
        <v>3306.26</v>
      </c>
      <c r="Q251" s="507">
        <v>0</v>
      </c>
      <c r="R251" s="475" t="s">
        <v>5085</v>
      </c>
      <c r="S251" s="531">
        <v>0</v>
      </c>
      <c r="T251" s="524">
        <v>0</v>
      </c>
      <c r="V251" s="532">
        <f t="shared" si="19"/>
        <v>0</v>
      </c>
    </row>
    <row r="252" spans="1:22" ht="68.25">
      <c r="A252" s="519" t="str">
        <f t="shared" si="20"/>
        <v>Contrato048/2025</v>
      </c>
      <c r="B252" s="521" t="str">
        <f t="shared" si="21"/>
        <v>048/2025</v>
      </c>
      <c r="C252" s="1" t="str">
        <f t="shared" si="17"/>
        <v>2025</v>
      </c>
      <c r="D252" s="41" t="str">
        <f t="shared" si="18"/>
        <v>048</v>
      </c>
      <c r="E252" s="505" t="s">
        <v>4816</v>
      </c>
      <c r="F252" s="475" t="s">
        <v>5606</v>
      </c>
      <c r="G252" s="475" t="s">
        <v>5607</v>
      </c>
      <c r="H252" s="475" t="s">
        <v>5703</v>
      </c>
      <c r="I252" s="480" t="s">
        <v>5664</v>
      </c>
      <c r="J252" s="475">
        <v>45793</v>
      </c>
      <c r="K252" s="481" t="s">
        <v>5525</v>
      </c>
      <c r="L252" s="481" t="s">
        <v>5525</v>
      </c>
      <c r="M252" s="492">
        <v>45786</v>
      </c>
      <c r="N252" s="492">
        <v>47612</v>
      </c>
      <c r="O252" s="475" t="s">
        <v>5083</v>
      </c>
      <c r="P252" s="475" t="s">
        <v>5083</v>
      </c>
      <c r="Q252" s="507">
        <v>0</v>
      </c>
      <c r="R252" s="476" t="s">
        <v>5085</v>
      </c>
      <c r="S252" s="531">
        <v>0</v>
      </c>
      <c r="T252" s="524">
        <v>0</v>
      </c>
      <c r="V252" s="532">
        <f t="shared" si="19"/>
        <v>0</v>
      </c>
    </row>
    <row r="253" spans="1:22" ht="45.75">
      <c r="A253" s="519" t="str">
        <f t="shared" si="20"/>
        <v>Contrato050/2025</v>
      </c>
      <c r="B253" s="521" t="str">
        <f t="shared" si="21"/>
        <v>050/2025</v>
      </c>
      <c r="C253" s="1" t="str">
        <f t="shared" si="17"/>
        <v>2025</v>
      </c>
      <c r="D253" s="41" t="str">
        <f t="shared" si="18"/>
        <v>050</v>
      </c>
      <c r="E253" s="505" t="s">
        <v>4825</v>
      </c>
      <c r="F253" s="475" t="s">
        <v>5622</v>
      </c>
      <c r="G253" s="475" t="s">
        <v>5623</v>
      </c>
      <c r="H253" s="475" t="s">
        <v>5580</v>
      </c>
      <c r="I253" s="480" t="s">
        <v>5581</v>
      </c>
      <c r="J253" s="475" t="s">
        <v>5080</v>
      </c>
      <c r="K253" s="476" t="s">
        <v>5582</v>
      </c>
      <c r="L253" s="475" t="s">
        <v>132</v>
      </c>
      <c r="M253" s="475" t="s">
        <v>5082</v>
      </c>
      <c r="N253" s="492">
        <v>45790</v>
      </c>
      <c r="O253" s="506">
        <v>461.65</v>
      </c>
      <c r="P253" s="506">
        <v>461.65</v>
      </c>
      <c r="Q253" s="507">
        <v>0</v>
      </c>
      <c r="R253" s="475" t="s">
        <v>5085</v>
      </c>
      <c r="S253" s="531">
        <v>0</v>
      </c>
      <c r="T253" s="524">
        <v>0</v>
      </c>
      <c r="V253" s="532">
        <f t="shared" si="19"/>
        <v>0</v>
      </c>
    </row>
    <row r="254" spans="1:22" ht="45.75">
      <c r="A254" s="519" t="str">
        <f t="shared" si="20"/>
        <v>Contrato051/2025</v>
      </c>
      <c r="B254" s="521" t="str">
        <f t="shared" si="21"/>
        <v>051/2025</v>
      </c>
      <c r="C254" s="1" t="str">
        <f t="shared" si="17"/>
        <v>2025</v>
      </c>
      <c r="D254" s="41" t="str">
        <f t="shared" si="18"/>
        <v>051</v>
      </c>
      <c r="E254" s="505" t="s">
        <v>4826</v>
      </c>
      <c r="F254" s="475" t="s">
        <v>5704</v>
      </c>
      <c r="G254" s="475" t="s">
        <v>5705</v>
      </c>
      <c r="H254" s="475" t="s">
        <v>5580</v>
      </c>
      <c r="I254" s="480" t="s">
        <v>5581</v>
      </c>
      <c r="J254" s="475" t="s">
        <v>5080</v>
      </c>
      <c r="K254" s="476" t="s">
        <v>5582</v>
      </c>
      <c r="L254" s="475" t="s">
        <v>132</v>
      </c>
      <c r="M254" s="475" t="s">
        <v>5082</v>
      </c>
      <c r="N254" s="492">
        <v>45791</v>
      </c>
      <c r="O254" s="506">
        <v>61995.81</v>
      </c>
      <c r="P254" s="506">
        <v>61995.81</v>
      </c>
      <c r="Q254" s="507">
        <v>0</v>
      </c>
      <c r="R254" s="475" t="s">
        <v>5085</v>
      </c>
      <c r="S254" s="531">
        <v>0</v>
      </c>
      <c r="T254" s="524">
        <v>0</v>
      </c>
      <c r="V254" s="532">
        <f t="shared" si="19"/>
        <v>0</v>
      </c>
    </row>
    <row r="255" spans="1:22" ht="45.75">
      <c r="A255" s="519" t="str">
        <f t="shared" si="20"/>
        <v>Contrato052/2025</v>
      </c>
      <c r="B255" s="521" t="str">
        <f t="shared" si="21"/>
        <v>052/2025</v>
      </c>
      <c r="C255" s="1" t="str">
        <f t="shared" si="17"/>
        <v>2025</v>
      </c>
      <c r="D255" s="41" t="str">
        <f t="shared" si="18"/>
        <v>052</v>
      </c>
      <c r="E255" s="505" t="s">
        <v>4828</v>
      </c>
      <c r="F255" s="475" t="s">
        <v>5706</v>
      </c>
      <c r="G255" s="475" t="s">
        <v>5707</v>
      </c>
      <c r="H255" s="475" t="s">
        <v>5580</v>
      </c>
      <c r="I255" s="480" t="s">
        <v>5581</v>
      </c>
      <c r="J255" s="475" t="s">
        <v>5080</v>
      </c>
      <c r="K255" s="476" t="s">
        <v>5582</v>
      </c>
      <c r="L255" s="475" t="s">
        <v>132</v>
      </c>
      <c r="M255" s="475" t="s">
        <v>5082</v>
      </c>
      <c r="N255" s="492">
        <v>45805</v>
      </c>
      <c r="O255" s="506">
        <v>1081.74</v>
      </c>
      <c r="P255" s="506">
        <v>1081.74</v>
      </c>
      <c r="Q255" s="507">
        <v>0</v>
      </c>
      <c r="R255" s="475" t="s">
        <v>5085</v>
      </c>
      <c r="S255" s="531">
        <v>0</v>
      </c>
      <c r="T255" s="524">
        <v>0</v>
      </c>
      <c r="V255" s="532">
        <f t="shared" si="19"/>
        <v>0</v>
      </c>
    </row>
    <row r="256" spans="1:22" ht="34.5">
      <c r="A256" s="519" t="str">
        <f t="shared" si="20"/>
        <v>Contrato053/2025</v>
      </c>
      <c r="B256" s="521" t="str">
        <f t="shared" si="21"/>
        <v>053/2025</v>
      </c>
      <c r="C256" s="1" t="str">
        <f t="shared" si="17"/>
        <v>2025</v>
      </c>
      <c r="D256" s="41" t="str">
        <f t="shared" si="18"/>
        <v>053</v>
      </c>
      <c r="E256" s="505" t="s">
        <v>4831</v>
      </c>
      <c r="F256" s="475" t="s">
        <v>5708</v>
      </c>
      <c r="G256" s="475" t="s">
        <v>5709</v>
      </c>
      <c r="H256" s="475" t="s">
        <v>5580</v>
      </c>
      <c r="I256" s="480" t="s">
        <v>5581</v>
      </c>
      <c r="J256" s="475" t="s">
        <v>5080</v>
      </c>
      <c r="K256" s="476" t="s">
        <v>5582</v>
      </c>
      <c r="L256" s="475" t="s">
        <v>132</v>
      </c>
      <c r="M256" s="475" t="s">
        <v>5082</v>
      </c>
      <c r="N256" s="492">
        <v>45805</v>
      </c>
      <c r="O256" s="506">
        <v>1562.23</v>
      </c>
      <c r="P256" s="506">
        <v>1562.23</v>
      </c>
      <c r="Q256" s="507">
        <v>0</v>
      </c>
      <c r="R256" s="475" t="s">
        <v>5085</v>
      </c>
      <c r="S256" s="531">
        <v>0</v>
      </c>
      <c r="T256" s="524">
        <v>0</v>
      </c>
      <c r="V256" s="532">
        <f t="shared" si="19"/>
        <v>0</v>
      </c>
    </row>
    <row r="257" spans="1:22" ht="34.5">
      <c r="A257" s="519" t="str">
        <f t="shared" si="20"/>
        <v>Contrato054/2025</v>
      </c>
      <c r="B257" s="521" t="str">
        <f t="shared" si="21"/>
        <v>054/2025</v>
      </c>
      <c r="C257" s="1" t="str">
        <f t="shared" si="17"/>
        <v>2025</v>
      </c>
      <c r="D257" s="41" t="str">
        <f t="shared" si="18"/>
        <v>054</v>
      </c>
      <c r="E257" s="505" t="s">
        <v>4834</v>
      </c>
      <c r="F257" s="475" t="s">
        <v>5710</v>
      </c>
      <c r="G257" s="475" t="s">
        <v>5711</v>
      </c>
      <c r="H257" s="475" t="s">
        <v>5712</v>
      </c>
      <c r="I257" s="480" t="s">
        <v>5614</v>
      </c>
      <c r="J257" s="475" t="s">
        <v>5080</v>
      </c>
      <c r="K257" s="475" t="s">
        <v>5696</v>
      </c>
      <c r="L257" s="475" t="s">
        <v>5573</v>
      </c>
      <c r="M257" s="492">
        <v>45839</v>
      </c>
      <c r="N257" s="492">
        <v>46204</v>
      </c>
      <c r="O257" s="506">
        <v>72230.8</v>
      </c>
      <c r="P257" s="506">
        <v>72230.8</v>
      </c>
      <c r="Q257" s="507">
        <v>0</v>
      </c>
      <c r="R257" s="475" t="s">
        <v>5085</v>
      </c>
      <c r="S257" s="531">
        <v>3935</v>
      </c>
      <c r="T257" s="528">
        <v>19679.5</v>
      </c>
      <c r="V257" s="532">
        <f t="shared" si="19"/>
        <v>23614.5</v>
      </c>
    </row>
    <row r="258" spans="1:22" ht="34.5">
      <c r="A258" s="519" t="str">
        <f t="shared" si="20"/>
        <v>Contrato055/2025</v>
      </c>
      <c r="B258" s="521" t="str">
        <f t="shared" si="21"/>
        <v>055/2025</v>
      </c>
      <c r="C258" s="1" t="str">
        <f t="shared" si="17"/>
        <v>2025</v>
      </c>
      <c r="D258" s="41" t="str">
        <f t="shared" si="18"/>
        <v>055</v>
      </c>
      <c r="E258" s="505" t="s">
        <v>4836</v>
      </c>
      <c r="F258" s="475" t="s">
        <v>5611</v>
      </c>
      <c r="G258" s="475" t="s">
        <v>5612</v>
      </c>
      <c r="H258" s="475" t="s">
        <v>5713</v>
      </c>
      <c r="I258" s="480" t="s">
        <v>5614</v>
      </c>
      <c r="J258" s="475" t="s">
        <v>5080</v>
      </c>
      <c r="K258" s="475" t="s">
        <v>5714</v>
      </c>
      <c r="L258" s="475" t="s">
        <v>5573</v>
      </c>
      <c r="M258" s="492">
        <v>45804</v>
      </c>
      <c r="N258" s="492">
        <v>46169</v>
      </c>
      <c r="O258" s="506">
        <v>569800</v>
      </c>
      <c r="P258" s="506">
        <v>631857.35</v>
      </c>
      <c r="Q258" s="507">
        <v>1</v>
      </c>
      <c r="R258" s="475" t="s">
        <v>5085</v>
      </c>
      <c r="S258" s="531">
        <v>0</v>
      </c>
      <c r="T258" s="528">
        <v>394657.35</v>
      </c>
      <c r="V258" s="532">
        <f t="shared" si="19"/>
        <v>394657.35</v>
      </c>
    </row>
    <row r="259" spans="1:22" ht="23.25">
      <c r="A259" s="519" t="str">
        <f t="shared" si="20"/>
        <v>Contrato056/2025</v>
      </c>
      <c r="B259" s="521" t="str">
        <f t="shared" si="21"/>
        <v>056/2025</v>
      </c>
      <c r="C259" s="1" t="str">
        <f t="shared" si="17"/>
        <v>2025</v>
      </c>
      <c r="D259" s="41" t="str">
        <f t="shared" si="18"/>
        <v>056</v>
      </c>
      <c r="E259" s="505" t="s">
        <v>4839</v>
      </c>
      <c r="F259" s="475" t="s">
        <v>5715</v>
      </c>
      <c r="G259" s="475" t="s">
        <v>5716</v>
      </c>
      <c r="H259" s="475" t="s">
        <v>5580</v>
      </c>
      <c r="I259" s="480" t="s">
        <v>5581</v>
      </c>
      <c r="J259" s="475" t="s">
        <v>5080</v>
      </c>
      <c r="K259" s="476" t="s">
        <v>5582</v>
      </c>
      <c r="L259" s="475" t="s">
        <v>132</v>
      </c>
      <c r="M259" s="475" t="s">
        <v>5082</v>
      </c>
      <c r="N259" s="492">
        <v>45818</v>
      </c>
      <c r="O259" s="506">
        <v>268.8</v>
      </c>
      <c r="P259" s="506">
        <v>268.8</v>
      </c>
      <c r="Q259" s="507">
        <v>0</v>
      </c>
      <c r="R259" s="475" t="s">
        <v>5085</v>
      </c>
      <c r="S259" s="531">
        <v>0</v>
      </c>
      <c r="T259" s="524">
        <v>0</v>
      </c>
      <c r="V259" s="532">
        <f t="shared" si="19"/>
        <v>0</v>
      </c>
    </row>
    <row r="260" spans="1:22" ht="68.25">
      <c r="A260" s="519" t="str">
        <f t="shared" si="20"/>
        <v>Contrato057/2025</v>
      </c>
      <c r="B260" s="521" t="str">
        <f t="shared" si="21"/>
        <v>057/2025</v>
      </c>
      <c r="C260" s="1" t="str">
        <f t="shared" ref="C260:C323" si="22">LEFT(E260,4)</f>
        <v>2025</v>
      </c>
      <c r="D260" s="41" t="str">
        <f t="shared" ref="D260:D323" si="23">TEXT(RIGHT(E260,LEN(E260)-5),"000")</f>
        <v>057</v>
      </c>
      <c r="E260" s="505" t="s">
        <v>4843</v>
      </c>
      <c r="F260" s="475" t="s">
        <v>5717</v>
      </c>
      <c r="G260" s="475" t="s">
        <v>5718</v>
      </c>
      <c r="H260" s="475" t="s">
        <v>5580</v>
      </c>
      <c r="I260" s="480" t="s">
        <v>5581</v>
      </c>
      <c r="J260" s="475" t="s">
        <v>5080</v>
      </c>
      <c r="K260" s="476" t="s">
        <v>5582</v>
      </c>
      <c r="L260" s="475" t="s">
        <v>132</v>
      </c>
      <c r="M260" s="475" t="s">
        <v>5082</v>
      </c>
      <c r="N260" s="492">
        <v>45818</v>
      </c>
      <c r="O260" s="506">
        <v>21490.03</v>
      </c>
      <c r="P260" s="506">
        <v>21490.03</v>
      </c>
      <c r="Q260" s="507">
        <v>0</v>
      </c>
      <c r="R260" s="475" t="s">
        <v>5085</v>
      </c>
      <c r="S260" s="531">
        <v>0</v>
      </c>
      <c r="T260" s="524">
        <v>0</v>
      </c>
      <c r="V260" s="532">
        <f t="shared" ref="V260:V323" si="24">T260+S260</f>
        <v>0</v>
      </c>
    </row>
    <row r="261" spans="1:22" ht="34.5">
      <c r="A261" s="519" t="str">
        <f t="shared" si="20"/>
        <v>Contrato058/2025</v>
      </c>
      <c r="B261" s="521" t="str">
        <f t="shared" si="21"/>
        <v>058/2025</v>
      </c>
      <c r="C261" s="1" t="str">
        <f t="shared" si="22"/>
        <v>2025</v>
      </c>
      <c r="D261" s="41" t="str">
        <f t="shared" si="23"/>
        <v>058</v>
      </c>
      <c r="E261" s="505" t="s">
        <v>4844</v>
      </c>
      <c r="F261" s="475" t="s">
        <v>5719</v>
      </c>
      <c r="G261" s="475" t="s">
        <v>5720</v>
      </c>
      <c r="H261" s="475" t="s">
        <v>5580</v>
      </c>
      <c r="I261" s="480" t="s">
        <v>5581</v>
      </c>
      <c r="J261" s="475" t="s">
        <v>5080</v>
      </c>
      <c r="K261" s="476" t="s">
        <v>5582</v>
      </c>
      <c r="L261" s="475" t="s">
        <v>132</v>
      </c>
      <c r="M261" s="492">
        <v>45831</v>
      </c>
      <c r="N261" s="492">
        <v>47657</v>
      </c>
      <c r="O261" s="506">
        <v>166.11</v>
      </c>
      <c r="P261" s="506">
        <v>166.11</v>
      </c>
      <c r="Q261" s="507">
        <v>0</v>
      </c>
      <c r="R261" s="475" t="s">
        <v>5085</v>
      </c>
      <c r="S261" s="531">
        <v>0</v>
      </c>
      <c r="T261" s="524">
        <v>0</v>
      </c>
      <c r="V261" s="532">
        <f t="shared" si="24"/>
        <v>0</v>
      </c>
    </row>
    <row r="262" spans="1:22" ht="23.25">
      <c r="A262" s="519" t="str">
        <f t="shared" si="20"/>
        <v>Contrato059/2025</v>
      </c>
      <c r="B262" s="521" t="str">
        <f t="shared" si="21"/>
        <v>059/2025</v>
      </c>
      <c r="C262" s="1" t="str">
        <f t="shared" si="22"/>
        <v>2025</v>
      </c>
      <c r="D262" s="41" t="str">
        <f t="shared" si="23"/>
        <v>059</v>
      </c>
      <c r="E262" s="505" t="s">
        <v>4849</v>
      </c>
      <c r="F262" s="475" t="s">
        <v>5721</v>
      </c>
      <c r="G262" s="475" t="s">
        <v>5722</v>
      </c>
      <c r="H262" s="475" t="s">
        <v>5580</v>
      </c>
      <c r="I262" s="480" t="s">
        <v>5581</v>
      </c>
      <c r="J262" s="475" t="s">
        <v>5080</v>
      </c>
      <c r="K262" s="476" t="s">
        <v>5582</v>
      </c>
      <c r="L262" s="475" t="s">
        <v>132</v>
      </c>
      <c r="M262" s="492">
        <v>45813</v>
      </c>
      <c r="N262" s="492">
        <v>45813</v>
      </c>
      <c r="O262" s="506">
        <v>345.98</v>
      </c>
      <c r="P262" s="506">
        <v>345.98</v>
      </c>
      <c r="Q262" s="507">
        <v>0</v>
      </c>
      <c r="R262" s="475" t="s">
        <v>5085</v>
      </c>
      <c r="S262" s="531">
        <v>0</v>
      </c>
      <c r="T262" s="524">
        <v>0</v>
      </c>
      <c r="V262" s="532">
        <f t="shared" si="24"/>
        <v>0</v>
      </c>
    </row>
    <row r="263" spans="1:22" ht="34.5">
      <c r="A263" s="519" t="str">
        <f t="shared" si="20"/>
        <v>Contrato060/2025</v>
      </c>
      <c r="B263" s="521" t="str">
        <f t="shared" si="21"/>
        <v>060/2025</v>
      </c>
      <c r="C263" s="1" t="str">
        <f t="shared" si="22"/>
        <v>2025</v>
      </c>
      <c r="D263" s="41" t="str">
        <f t="shared" si="23"/>
        <v>060</v>
      </c>
      <c r="E263" s="505" t="s">
        <v>4857</v>
      </c>
      <c r="F263" s="475" t="s">
        <v>5723</v>
      </c>
      <c r="G263" s="475" t="s">
        <v>5724</v>
      </c>
      <c r="H263" s="475" t="s">
        <v>5580</v>
      </c>
      <c r="I263" s="480" t="s">
        <v>5581</v>
      </c>
      <c r="J263" s="475" t="s">
        <v>5080</v>
      </c>
      <c r="K263" s="476" t="s">
        <v>5582</v>
      </c>
      <c r="L263" s="475" t="s">
        <v>132</v>
      </c>
      <c r="M263" s="492">
        <v>45813</v>
      </c>
      <c r="N263" s="492">
        <v>45813</v>
      </c>
      <c r="O263" s="506">
        <v>1071.52</v>
      </c>
      <c r="P263" s="506">
        <v>1071.52</v>
      </c>
      <c r="Q263" s="507">
        <v>0</v>
      </c>
      <c r="R263" s="475" t="s">
        <v>5085</v>
      </c>
      <c r="S263" s="531">
        <v>0</v>
      </c>
      <c r="T263" s="524">
        <v>0</v>
      </c>
      <c r="V263" s="532">
        <f t="shared" si="24"/>
        <v>0</v>
      </c>
    </row>
    <row r="264" spans="1:22" ht="23.25">
      <c r="A264" s="519" t="str">
        <f t="shared" si="20"/>
        <v>Contrato061/2025</v>
      </c>
      <c r="B264" s="521" t="str">
        <f t="shared" si="21"/>
        <v>061/2025</v>
      </c>
      <c r="C264" s="1" t="str">
        <f t="shared" si="22"/>
        <v>2025</v>
      </c>
      <c r="D264" s="41" t="str">
        <f t="shared" si="23"/>
        <v>061</v>
      </c>
      <c r="E264" s="505" t="s">
        <v>5725</v>
      </c>
      <c r="F264" s="475" t="s">
        <v>5682</v>
      </c>
      <c r="G264" s="475" t="s">
        <v>5598</v>
      </c>
      <c r="H264" s="475" t="s">
        <v>5580</v>
      </c>
      <c r="I264" s="480" t="s">
        <v>5581</v>
      </c>
      <c r="J264" s="475" t="s">
        <v>5080</v>
      </c>
      <c r="K264" s="476" t="s">
        <v>5582</v>
      </c>
      <c r="L264" s="475" t="s">
        <v>132</v>
      </c>
      <c r="M264" s="492">
        <v>45818</v>
      </c>
      <c r="N264" s="492">
        <v>45818</v>
      </c>
      <c r="O264" s="506">
        <v>809.88</v>
      </c>
      <c r="P264" s="506">
        <v>809.88</v>
      </c>
      <c r="Q264" s="507">
        <v>0</v>
      </c>
      <c r="R264" s="475" t="s">
        <v>5085</v>
      </c>
      <c r="S264" s="531">
        <v>0</v>
      </c>
      <c r="T264" s="524">
        <v>0</v>
      </c>
      <c r="V264" s="532">
        <f t="shared" si="24"/>
        <v>0</v>
      </c>
    </row>
    <row r="265" spans="1:22" ht="57">
      <c r="A265" s="519" t="str">
        <f t="shared" si="20"/>
        <v>Contrato062/2025</v>
      </c>
      <c r="B265" s="521" t="str">
        <f t="shared" si="21"/>
        <v>062/2025</v>
      </c>
      <c r="C265" s="1" t="str">
        <f t="shared" si="22"/>
        <v>2025</v>
      </c>
      <c r="D265" s="41" t="str">
        <f t="shared" si="23"/>
        <v>062</v>
      </c>
      <c r="E265" s="505" t="s">
        <v>5726</v>
      </c>
      <c r="F265" s="475" t="s">
        <v>5727</v>
      </c>
      <c r="G265" s="475" t="s">
        <v>5728</v>
      </c>
      <c r="H265" s="475" t="s">
        <v>5580</v>
      </c>
      <c r="I265" s="480" t="s">
        <v>5581</v>
      </c>
      <c r="J265" s="475" t="s">
        <v>5080</v>
      </c>
      <c r="K265" s="476" t="s">
        <v>5582</v>
      </c>
      <c r="L265" s="475" t="s">
        <v>132</v>
      </c>
      <c r="M265" s="492">
        <v>45813</v>
      </c>
      <c r="N265" s="492">
        <v>45813</v>
      </c>
      <c r="O265" s="506">
        <v>11753.12</v>
      </c>
      <c r="P265" s="506">
        <v>11753.12</v>
      </c>
      <c r="Q265" s="507">
        <v>0</v>
      </c>
      <c r="R265" s="475" t="s">
        <v>5085</v>
      </c>
      <c r="S265" s="531">
        <v>0</v>
      </c>
      <c r="T265" s="524">
        <v>0</v>
      </c>
      <c r="V265" s="532">
        <f t="shared" si="24"/>
        <v>0</v>
      </c>
    </row>
    <row r="266" spans="1:22" ht="45.75">
      <c r="A266" s="519" t="str">
        <f t="shared" si="20"/>
        <v>Contrato063/2025</v>
      </c>
      <c r="B266" s="521" t="str">
        <f t="shared" si="21"/>
        <v>063/2025</v>
      </c>
      <c r="C266" s="1" t="str">
        <f t="shared" si="22"/>
        <v>2025</v>
      </c>
      <c r="D266" s="41" t="str">
        <f t="shared" si="23"/>
        <v>063</v>
      </c>
      <c r="E266" s="505" t="s">
        <v>5729</v>
      </c>
      <c r="F266" s="475" t="s">
        <v>5730</v>
      </c>
      <c r="G266" s="475" t="s">
        <v>5731</v>
      </c>
      <c r="H266" s="475" t="s">
        <v>5732</v>
      </c>
      <c r="I266" s="480" t="s">
        <v>5586</v>
      </c>
      <c r="J266" s="475" t="s">
        <v>5080</v>
      </c>
      <c r="K266" s="475" t="s">
        <v>5733</v>
      </c>
      <c r="L266" s="475" t="s">
        <v>5573</v>
      </c>
      <c r="M266" s="492">
        <v>45818</v>
      </c>
      <c r="N266" s="492">
        <v>46548</v>
      </c>
      <c r="O266" s="506">
        <v>2277790</v>
      </c>
      <c r="P266" s="506">
        <v>2277790</v>
      </c>
      <c r="Q266" s="507">
        <v>0</v>
      </c>
      <c r="R266" s="475" t="s">
        <v>5085</v>
      </c>
      <c r="S266" s="531">
        <v>0</v>
      </c>
      <c r="T266" s="528">
        <v>528415.24</v>
      </c>
      <c r="V266" s="532">
        <f t="shared" si="24"/>
        <v>528415.24</v>
      </c>
    </row>
    <row r="267" spans="1:22" ht="45.75">
      <c r="A267" s="519" t="str">
        <f t="shared" si="20"/>
        <v>Contrato064/2025</v>
      </c>
      <c r="B267" s="521" t="str">
        <f t="shared" si="21"/>
        <v>064/2025</v>
      </c>
      <c r="C267" s="1" t="str">
        <f t="shared" si="22"/>
        <v>2025</v>
      </c>
      <c r="D267" s="41" t="str">
        <f t="shared" si="23"/>
        <v>064</v>
      </c>
      <c r="E267" s="505" t="s">
        <v>5734</v>
      </c>
      <c r="F267" s="475" t="s">
        <v>5735</v>
      </c>
      <c r="G267" s="475" t="s">
        <v>5736</v>
      </c>
      <c r="H267" s="475" t="s">
        <v>5580</v>
      </c>
      <c r="I267" s="480" t="s">
        <v>5581</v>
      </c>
      <c r="J267" s="475" t="s">
        <v>5080</v>
      </c>
      <c r="K267" s="476" t="s">
        <v>5582</v>
      </c>
      <c r="L267" s="475" t="s">
        <v>132</v>
      </c>
      <c r="M267" s="492">
        <v>45833</v>
      </c>
      <c r="N267" s="492">
        <v>45833</v>
      </c>
      <c r="O267" s="506">
        <v>1959.28</v>
      </c>
      <c r="P267" s="506">
        <v>1959.28</v>
      </c>
      <c r="Q267" s="507">
        <v>0</v>
      </c>
      <c r="R267" s="475" t="s">
        <v>5085</v>
      </c>
      <c r="S267" s="531">
        <v>0</v>
      </c>
      <c r="T267" s="524">
        <v>0</v>
      </c>
      <c r="V267" s="532">
        <f t="shared" si="24"/>
        <v>0</v>
      </c>
    </row>
    <row r="268" spans="1:22" ht="45.75">
      <c r="A268" s="519" t="str">
        <f t="shared" si="20"/>
        <v>Contrato065/2025</v>
      </c>
      <c r="B268" s="521" t="str">
        <f t="shared" si="21"/>
        <v>065/2025</v>
      </c>
      <c r="C268" s="1" t="str">
        <f t="shared" si="22"/>
        <v>2025</v>
      </c>
      <c r="D268" s="41" t="str">
        <f t="shared" si="23"/>
        <v>065</v>
      </c>
      <c r="E268" s="505" t="s">
        <v>5737</v>
      </c>
      <c r="F268" s="475" t="s">
        <v>5738</v>
      </c>
      <c r="G268" s="475" t="s">
        <v>5739</v>
      </c>
      <c r="H268" s="475" t="s">
        <v>5740</v>
      </c>
      <c r="I268" s="480" t="s">
        <v>5614</v>
      </c>
      <c r="J268" s="475" t="s">
        <v>5080</v>
      </c>
      <c r="K268" s="475" t="s">
        <v>5741</v>
      </c>
      <c r="L268" s="475" t="s">
        <v>5588</v>
      </c>
      <c r="M268" s="492">
        <v>45821</v>
      </c>
      <c r="N268" s="492">
        <v>46551</v>
      </c>
      <c r="O268" s="506">
        <v>3649490.06</v>
      </c>
      <c r="P268" s="506">
        <v>3649490.06</v>
      </c>
      <c r="Q268" s="507">
        <v>0</v>
      </c>
      <c r="R268" s="475" t="s">
        <v>5085</v>
      </c>
      <c r="S268" s="531">
        <v>0</v>
      </c>
      <c r="T268" s="528">
        <v>2475115.34</v>
      </c>
      <c r="V268" s="532">
        <f t="shared" si="24"/>
        <v>2475115.34</v>
      </c>
    </row>
    <row r="269" spans="1:22" ht="23.25">
      <c r="A269" s="519" t="str">
        <f t="shared" si="20"/>
        <v>Contrato066/2025</v>
      </c>
      <c r="B269" s="521" t="str">
        <f t="shared" si="21"/>
        <v>066/2025</v>
      </c>
      <c r="C269" s="1" t="str">
        <f t="shared" si="22"/>
        <v>2025</v>
      </c>
      <c r="D269" s="41" t="str">
        <f t="shared" si="23"/>
        <v>066</v>
      </c>
      <c r="E269" s="505" t="s">
        <v>5742</v>
      </c>
      <c r="F269" s="475" t="s">
        <v>5743</v>
      </c>
      <c r="G269" s="475" t="s">
        <v>5744</v>
      </c>
      <c r="H269" s="475" t="s">
        <v>5745</v>
      </c>
      <c r="I269" s="480" t="s">
        <v>5614</v>
      </c>
      <c r="J269" s="475" t="s">
        <v>5080</v>
      </c>
      <c r="K269" s="475" t="s">
        <v>5746</v>
      </c>
      <c r="L269" s="475" t="s">
        <v>5588</v>
      </c>
      <c r="M269" s="492">
        <v>45826</v>
      </c>
      <c r="N269" s="492">
        <v>46071</v>
      </c>
      <c r="O269" s="506">
        <v>47600</v>
      </c>
      <c r="P269" s="506">
        <v>47600</v>
      </c>
      <c r="Q269" s="507">
        <v>1</v>
      </c>
      <c r="R269" s="475" t="s">
        <v>5085</v>
      </c>
      <c r="S269" s="531">
        <v>0</v>
      </c>
      <c r="T269" s="524">
        <v>0</v>
      </c>
      <c r="V269" s="532">
        <f t="shared" si="24"/>
        <v>0</v>
      </c>
    </row>
    <row r="270" spans="1:22" ht="34.5">
      <c r="A270" s="519" t="str">
        <f t="shared" si="20"/>
        <v>Contrato067/2025</v>
      </c>
      <c r="B270" s="521" t="str">
        <f t="shared" si="21"/>
        <v>067/2025</v>
      </c>
      <c r="C270" s="1" t="str">
        <f t="shared" si="22"/>
        <v>2025</v>
      </c>
      <c r="D270" s="41" t="str">
        <f t="shared" si="23"/>
        <v>067</v>
      </c>
      <c r="E270" s="505" t="s">
        <v>5747</v>
      </c>
      <c r="F270" s="475" t="s">
        <v>5748</v>
      </c>
      <c r="G270" s="475" t="s">
        <v>5749</v>
      </c>
      <c r="H270" s="475" t="s">
        <v>5750</v>
      </c>
      <c r="I270" s="480" t="s">
        <v>5614</v>
      </c>
      <c r="J270" s="475" t="s">
        <v>5080</v>
      </c>
      <c r="K270" s="475" t="s">
        <v>5751</v>
      </c>
      <c r="L270" s="475" t="s">
        <v>5573</v>
      </c>
      <c r="M270" s="492">
        <v>45835</v>
      </c>
      <c r="N270" s="492">
        <v>46200</v>
      </c>
      <c r="O270" s="506">
        <v>8392125</v>
      </c>
      <c r="P270" s="506">
        <v>8392125</v>
      </c>
      <c r="Q270" s="507">
        <v>0</v>
      </c>
      <c r="R270" s="475" t="s">
        <v>5085</v>
      </c>
      <c r="S270" s="531">
        <v>0</v>
      </c>
      <c r="T270" s="528">
        <v>6188271.4400000004</v>
      </c>
      <c r="V270" s="532">
        <f t="shared" si="24"/>
        <v>6188271.4400000004</v>
      </c>
    </row>
    <row r="271" spans="1:22" ht="34.5">
      <c r="A271" s="519" t="str">
        <f t="shared" si="20"/>
        <v>Contrato068/2025</v>
      </c>
      <c r="B271" s="521" t="str">
        <f t="shared" si="21"/>
        <v>068/2025</v>
      </c>
      <c r="C271" s="1" t="str">
        <f t="shared" si="22"/>
        <v>2025</v>
      </c>
      <c r="D271" s="41" t="str">
        <f t="shared" si="23"/>
        <v>068</v>
      </c>
      <c r="E271" s="505" t="s">
        <v>5752</v>
      </c>
      <c r="F271" s="475" t="s">
        <v>5753</v>
      </c>
      <c r="G271" s="475" t="s">
        <v>5754</v>
      </c>
      <c r="H271" s="475" t="s">
        <v>5750</v>
      </c>
      <c r="I271" s="480" t="s">
        <v>5614</v>
      </c>
      <c r="J271" s="475" t="s">
        <v>5080</v>
      </c>
      <c r="K271" s="475" t="s">
        <v>5751</v>
      </c>
      <c r="L271" s="475" t="s">
        <v>5573</v>
      </c>
      <c r="M271" s="492">
        <v>45834</v>
      </c>
      <c r="N271" s="492">
        <v>46199</v>
      </c>
      <c r="O271" s="506">
        <v>3314610</v>
      </c>
      <c r="P271" s="506">
        <v>3314610</v>
      </c>
      <c r="Q271" s="507">
        <v>0</v>
      </c>
      <c r="R271" s="475" t="s">
        <v>5085</v>
      </c>
      <c r="S271" s="531">
        <v>0</v>
      </c>
      <c r="T271" s="528">
        <v>2590318.41</v>
      </c>
      <c r="V271" s="532">
        <f t="shared" si="24"/>
        <v>2590318.41</v>
      </c>
    </row>
    <row r="272" spans="1:22" ht="23.25">
      <c r="A272" s="519" t="str">
        <f t="shared" si="20"/>
        <v>Contrato069/2025</v>
      </c>
      <c r="B272" s="521" t="str">
        <f t="shared" si="21"/>
        <v>069/2025</v>
      </c>
      <c r="C272" s="1" t="str">
        <f t="shared" si="22"/>
        <v>2025</v>
      </c>
      <c r="D272" s="41" t="str">
        <f t="shared" si="23"/>
        <v>069</v>
      </c>
      <c r="E272" s="505" t="s">
        <v>5755</v>
      </c>
      <c r="F272" s="475" t="s">
        <v>5756</v>
      </c>
      <c r="G272" s="475" t="s">
        <v>5757</v>
      </c>
      <c r="H272" s="475" t="s">
        <v>5580</v>
      </c>
      <c r="I272" s="480" t="s">
        <v>5581</v>
      </c>
      <c r="J272" s="475" t="s">
        <v>5080</v>
      </c>
      <c r="K272" s="476" t="s">
        <v>5582</v>
      </c>
      <c r="L272" s="475" t="s">
        <v>132</v>
      </c>
      <c r="M272" s="475" t="s">
        <v>5082</v>
      </c>
      <c r="N272" s="492">
        <v>45824</v>
      </c>
      <c r="O272" s="506">
        <v>1769.04</v>
      </c>
      <c r="P272" s="506">
        <v>1769.04</v>
      </c>
      <c r="Q272" s="507">
        <v>0</v>
      </c>
      <c r="R272" s="475" t="s">
        <v>5085</v>
      </c>
      <c r="S272" s="531">
        <v>0</v>
      </c>
      <c r="T272" s="524">
        <v>0</v>
      </c>
      <c r="V272" s="532">
        <f t="shared" si="24"/>
        <v>0</v>
      </c>
    </row>
    <row r="273" spans="1:22" ht="34.5">
      <c r="A273" s="519" t="str">
        <f t="shared" si="20"/>
        <v>Contrato071/2025</v>
      </c>
      <c r="B273" s="521" t="str">
        <f t="shared" si="21"/>
        <v>071/2025</v>
      </c>
      <c r="C273" s="1" t="str">
        <f t="shared" si="22"/>
        <v>2025</v>
      </c>
      <c r="D273" s="41" t="str">
        <f t="shared" si="23"/>
        <v>071</v>
      </c>
      <c r="E273" s="505" t="s">
        <v>5758</v>
      </c>
      <c r="F273" s="475" t="s">
        <v>5759</v>
      </c>
      <c r="G273" s="475" t="s">
        <v>5760</v>
      </c>
      <c r="H273" s="475" t="s">
        <v>5580</v>
      </c>
      <c r="I273" s="480" t="s">
        <v>5581</v>
      </c>
      <c r="J273" s="475" t="s">
        <v>5080</v>
      </c>
      <c r="K273" s="476" t="s">
        <v>5582</v>
      </c>
      <c r="L273" s="475" t="s">
        <v>132</v>
      </c>
      <c r="M273" s="475" t="s">
        <v>5082</v>
      </c>
      <c r="N273" s="492">
        <v>45845</v>
      </c>
      <c r="O273" s="506">
        <v>124.93</v>
      </c>
      <c r="P273" s="506">
        <v>124.93</v>
      </c>
      <c r="Q273" s="507">
        <v>0</v>
      </c>
      <c r="R273" s="475" t="s">
        <v>5085</v>
      </c>
      <c r="S273" s="531">
        <v>0</v>
      </c>
      <c r="T273" s="524">
        <v>0</v>
      </c>
      <c r="V273" s="532">
        <f t="shared" si="24"/>
        <v>0</v>
      </c>
    </row>
    <row r="274" spans="1:22" ht="34.5">
      <c r="A274" s="519" t="str">
        <f t="shared" si="20"/>
        <v>Contrato072/2025</v>
      </c>
      <c r="B274" s="521" t="str">
        <f t="shared" si="21"/>
        <v>072/2025</v>
      </c>
      <c r="C274" s="1" t="str">
        <f t="shared" si="22"/>
        <v>2025</v>
      </c>
      <c r="D274" s="41" t="str">
        <f t="shared" si="23"/>
        <v>072</v>
      </c>
      <c r="E274" s="505" t="s">
        <v>5761</v>
      </c>
      <c r="F274" s="475" t="s">
        <v>5762</v>
      </c>
      <c r="G274" s="475" t="s">
        <v>5763</v>
      </c>
      <c r="H274" s="475" t="s">
        <v>5580</v>
      </c>
      <c r="I274" s="480" t="s">
        <v>5581</v>
      </c>
      <c r="J274" s="475" t="s">
        <v>5080</v>
      </c>
      <c r="K274" s="476" t="s">
        <v>5582</v>
      </c>
      <c r="L274" s="475" t="s">
        <v>132</v>
      </c>
      <c r="M274" s="475" t="s">
        <v>5082</v>
      </c>
      <c r="N274" s="492">
        <v>45854</v>
      </c>
      <c r="O274" s="506">
        <v>4651.6000000000004</v>
      </c>
      <c r="P274" s="506">
        <v>4651.6000000000004</v>
      </c>
      <c r="Q274" s="507">
        <v>0</v>
      </c>
      <c r="R274" s="475" t="s">
        <v>5085</v>
      </c>
      <c r="S274" s="531">
        <v>0</v>
      </c>
      <c r="T274" s="524">
        <v>0</v>
      </c>
      <c r="V274" s="532">
        <f t="shared" si="24"/>
        <v>0</v>
      </c>
    </row>
    <row r="275" spans="1:22" ht="34.5">
      <c r="A275" s="519" t="str">
        <f t="shared" si="20"/>
        <v>Contrato073/2025</v>
      </c>
      <c r="B275" s="521" t="str">
        <f t="shared" si="21"/>
        <v>073/2025</v>
      </c>
      <c r="C275" s="1" t="str">
        <f t="shared" si="22"/>
        <v>2025</v>
      </c>
      <c r="D275" s="41" t="str">
        <f t="shared" si="23"/>
        <v>073</v>
      </c>
      <c r="E275" s="505" t="s">
        <v>5764</v>
      </c>
      <c r="F275" s="475" t="s">
        <v>5765</v>
      </c>
      <c r="G275" s="475" t="s">
        <v>5766</v>
      </c>
      <c r="H275" s="475" t="s">
        <v>5580</v>
      </c>
      <c r="I275" s="480" t="s">
        <v>5581</v>
      </c>
      <c r="J275" s="475" t="s">
        <v>5080</v>
      </c>
      <c r="K275" s="476" t="s">
        <v>5582</v>
      </c>
      <c r="L275" s="475" t="s">
        <v>132</v>
      </c>
      <c r="M275" s="475" t="s">
        <v>5082</v>
      </c>
      <c r="N275" s="492">
        <v>45853</v>
      </c>
      <c r="O275" s="506">
        <v>2196.1799999999998</v>
      </c>
      <c r="P275" s="506">
        <v>2196.1799999999998</v>
      </c>
      <c r="Q275" s="507">
        <v>0</v>
      </c>
      <c r="R275" s="475" t="s">
        <v>5085</v>
      </c>
      <c r="S275" s="531">
        <v>0</v>
      </c>
      <c r="T275" s="524">
        <v>0</v>
      </c>
      <c r="V275" s="532">
        <f t="shared" si="24"/>
        <v>0</v>
      </c>
    </row>
    <row r="276" spans="1:22" ht="34.5">
      <c r="A276" s="519" t="str">
        <f t="shared" si="20"/>
        <v>Contrato074/2025</v>
      </c>
      <c r="B276" s="521" t="str">
        <f t="shared" si="21"/>
        <v>074/2025</v>
      </c>
      <c r="C276" s="1" t="str">
        <f t="shared" si="22"/>
        <v>2025</v>
      </c>
      <c r="D276" s="41" t="str">
        <f t="shared" si="23"/>
        <v>074</v>
      </c>
      <c r="E276" s="505" t="s">
        <v>5767</v>
      </c>
      <c r="F276" s="475" t="s">
        <v>5768</v>
      </c>
      <c r="G276" s="475" t="s">
        <v>5769</v>
      </c>
      <c r="H276" s="475" t="s">
        <v>5580</v>
      </c>
      <c r="I276" s="480" t="s">
        <v>5581</v>
      </c>
      <c r="J276" s="475" t="s">
        <v>5080</v>
      </c>
      <c r="K276" s="476" t="s">
        <v>5582</v>
      </c>
      <c r="L276" s="475" t="s">
        <v>132</v>
      </c>
      <c r="M276" s="475" t="s">
        <v>5082</v>
      </c>
      <c r="N276" s="492">
        <v>45845</v>
      </c>
      <c r="O276" s="506">
        <v>349.86</v>
      </c>
      <c r="P276" s="506">
        <v>349.86</v>
      </c>
      <c r="Q276" s="507">
        <v>0</v>
      </c>
      <c r="R276" s="475" t="s">
        <v>5085</v>
      </c>
      <c r="S276" s="531">
        <v>0</v>
      </c>
      <c r="T276" s="524">
        <v>0</v>
      </c>
      <c r="V276" s="532">
        <f t="shared" si="24"/>
        <v>0</v>
      </c>
    </row>
    <row r="277" spans="1:22" ht="23.25">
      <c r="A277" s="519" t="str">
        <f t="shared" si="20"/>
        <v>Contrato075/2025</v>
      </c>
      <c r="B277" s="521" t="str">
        <f t="shared" si="21"/>
        <v>075/2025</v>
      </c>
      <c r="C277" s="1" t="str">
        <f t="shared" si="22"/>
        <v>2025</v>
      </c>
      <c r="D277" s="41" t="str">
        <f t="shared" si="23"/>
        <v>075</v>
      </c>
      <c r="E277" s="505" t="s">
        <v>5770</v>
      </c>
      <c r="F277" s="475" t="s">
        <v>5771</v>
      </c>
      <c r="G277" s="475" t="s">
        <v>5772</v>
      </c>
      <c r="H277" s="475" t="s">
        <v>5580</v>
      </c>
      <c r="I277" s="480" t="s">
        <v>5581</v>
      </c>
      <c r="J277" s="475" t="s">
        <v>5080</v>
      </c>
      <c r="K277" s="476" t="s">
        <v>5582</v>
      </c>
      <c r="L277" s="475" t="s">
        <v>132</v>
      </c>
      <c r="M277" s="475" t="s">
        <v>5082</v>
      </c>
      <c r="N277" s="492">
        <v>45845</v>
      </c>
      <c r="O277" s="506">
        <v>880.88</v>
      </c>
      <c r="P277" s="506">
        <v>880.88</v>
      </c>
      <c r="Q277" s="507">
        <v>0</v>
      </c>
      <c r="R277" s="475" t="s">
        <v>5085</v>
      </c>
      <c r="S277" s="531">
        <v>0</v>
      </c>
      <c r="T277" s="524">
        <v>0</v>
      </c>
      <c r="V277" s="532">
        <f t="shared" si="24"/>
        <v>0</v>
      </c>
    </row>
    <row r="278" spans="1:22" ht="34.5">
      <c r="A278" s="519" t="str">
        <f t="shared" si="20"/>
        <v>Contrato076/2025</v>
      </c>
      <c r="B278" s="521" t="str">
        <f t="shared" si="21"/>
        <v>076/2025</v>
      </c>
      <c r="C278" s="1" t="str">
        <f t="shared" si="22"/>
        <v>2025</v>
      </c>
      <c r="D278" s="41" t="str">
        <f t="shared" si="23"/>
        <v>076</v>
      </c>
      <c r="E278" s="505" t="s">
        <v>5773</v>
      </c>
      <c r="F278" s="475" t="s">
        <v>5774</v>
      </c>
      <c r="G278" s="475" t="s">
        <v>5775</v>
      </c>
      <c r="H278" s="475" t="s">
        <v>5580</v>
      </c>
      <c r="I278" s="480" t="s">
        <v>5581</v>
      </c>
      <c r="J278" s="475" t="s">
        <v>5080</v>
      </c>
      <c r="K278" s="476" t="s">
        <v>5582</v>
      </c>
      <c r="L278" s="475" t="s">
        <v>132</v>
      </c>
      <c r="M278" s="475" t="s">
        <v>5082</v>
      </c>
      <c r="N278" s="492">
        <v>45847</v>
      </c>
      <c r="O278" s="506">
        <v>7405.34</v>
      </c>
      <c r="P278" s="506">
        <v>7405.34</v>
      </c>
      <c r="Q278" s="507">
        <v>0</v>
      </c>
      <c r="R278" s="475" t="s">
        <v>5085</v>
      </c>
      <c r="S278" s="531">
        <v>0</v>
      </c>
      <c r="T278" s="524">
        <v>0</v>
      </c>
      <c r="V278" s="532">
        <f t="shared" si="24"/>
        <v>0</v>
      </c>
    </row>
    <row r="279" spans="1:22" ht="34.5">
      <c r="A279" s="519" t="str">
        <f t="shared" si="20"/>
        <v>Contrato077/2025</v>
      </c>
      <c r="B279" s="521" t="str">
        <f t="shared" si="21"/>
        <v>077/2025</v>
      </c>
      <c r="C279" s="1" t="str">
        <f t="shared" si="22"/>
        <v>2025</v>
      </c>
      <c r="D279" s="41" t="str">
        <f t="shared" si="23"/>
        <v>077</v>
      </c>
      <c r="E279" s="505" t="s">
        <v>5776</v>
      </c>
      <c r="F279" s="475" t="s">
        <v>5777</v>
      </c>
      <c r="G279" s="475" t="s">
        <v>5778</v>
      </c>
      <c r="H279" s="475" t="s">
        <v>5580</v>
      </c>
      <c r="I279" s="480" t="s">
        <v>5581</v>
      </c>
      <c r="J279" s="475" t="s">
        <v>5080</v>
      </c>
      <c r="K279" s="476" t="s">
        <v>5582</v>
      </c>
      <c r="L279" s="475" t="s">
        <v>132</v>
      </c>
      <c r="M279" s="475" t="s">
        <v>5082</v>
      </c>
      <c r="N279" s="492">
        <v>45848</v>
      </c>
      <c r="O279" s="506">
        <v>685.9</v>
      </c>
      <c r="P279" s="506">
        <v>685.9</v>
      </c>
      <c r="Q279" s="507">
        <v>0</v>
      </c>
      <c r="R279" s="475" t="s">
        <v>5085</v>
      </c>
      <c r="S279" s="531">
        <v>0</v>
      </c>
      <c r="T279" s="524">
        <v>0</v>
      </c>
      <c r="V279" s="532">
        <f t="shared" si="24"/>
        <v>0</v>
      </c>
    </row>
    <row r="280" spans="1:22" ht="34.5">
      <c r="A280" s="519" t="str">
        <f t="shared" si="20"/>
        <v>Contrato078/2025</v>
      </c>
      <c r="B280" s="521" t="str">
        <f t="shared" si="21"/>
        <v>078/2025</v>
      </c>
      <c r="C280" s="1" t="str">
        <f t="shared" si="22"/>
        <v>2025</v>
      </c>
      <c r="D280" s="41" t="str">
        <f t="shared" si="23"/>
        <v>078</v>
      </c>
      <c r="E280" s="505" t="s">
        <v>5779</v>
      </c>
      <c r="F280" s="475" t="s">
        <v>5780</v>
      </c>
      <c r="G280" s="475" t="s">
        <v>5781</v>
      </c>
      <c r="H280" s="475" t="s">
        <v>5580</v>
      </c>
      <c r="I280" s="480" t="s">
        <v>5581</v>
      </c>
      <c r="J280" s="475" t="s">
        <v>5080</v>
      </c>
      <c r="K280" s="476" t="s">
        <v>5582</v>
      </c>
      <c r="L280" s="475" t="s">
        <v>132</v>
      </c>
      <c r="M280" s="475" t="s">
        <v>5082</v>
      </c>
      <c r="N280" s="492">
        <v>45848</v>
      </c>
      <c r="O280" s="506">
        <v>3218.12</v>
      </c>
      <c r="P280" s="506">
        <v>3218.12</v>
      </c>
      <c r="Q280" s="507">
        <v>0</v>
      </c>
      <c r="R280" s="475" t="s">
        <v>5085</v>
      </c>
      <c r="S280" s="531">
        <v>0</v>
      </c>
      <c r="T280" s="524">
        <v>0</v>
      </c>
      <c r="V280" s="532">
        <f t="shared" si="24"/>
        <v>0</v>
      </c>
    </row>
    <row r="281" spans="1:22" ht="34.5">
      <c r="A281" s="519" t="str">
        <f t="shared" si="20"/>
        <v>Contrato079/2025</v>
      </c>
      <c r="B281" s="521" t="str">
        <f t="shared" si="21"/>
        <v>079/2025</v>
      </c>
      <c r="C281" s="1" t="str">
        <f t="shared" si="22"/>
        <v>2025</v>
      </c>
      <c r="D281" s="41" t="str">
        <f t="shared" si="23"/>
        <v>079</v>
      </c>
      <c r="E281" s="505" t="s">
        <v>5782</v>
      </c>
      <c r="F281" s="475" t="s">
        <v>5783</v>
      </c>
      <c r="G281" s="475" t="s">
        <v>5784</v>
      </c>
      <c r="H281" s="475" t="s">
        <v>5580</v>
      </c>
      <c r="I281" s="480" t="s">
        <v>5581</v>
      </c>
      <c r="J281" s="475" t="s">
        <v>5080</v>
      </c>
      <c r="K281" s="476" t="s">
        <v>5582</v>
      </c>
      <c r="L281" s="475" t="s">
        <v>132</v>
      </c>
      <c r="M281" s="475" t="s">
        <v>5082</v>
      </c>
      <c r="N281" s="492">
        <v>45848</v>
      </c>
      <c r="O281" s="506">
        <v>3536.97</v>
      </c>
      <c r="P281" s="506">
        <v>3536.97</v>
      </c>
      <c r="Q281" s="507">
        <v>0</v>
      </c>
      <c r="R281" s="475" t="s">
        <v>5085</v>
      </c>
      <c r="S281" s="531">
        <v>0</v>
      </c>
      <c r="T281" s="524">
        <v>0</v>
      </c>
      <c r="V281" s="532">
        <f t="shared" si="24"/>
        <v>0</v>
      </c>
    </row>
    <row r="282" spans="1:22" ht="79.5">
      <c r="A282" s="519" t="str">
        <f t="shared" si="20"/>
        <v>Contrato080/2025</v>
      </c>
      <c r="B282" s="521" t="str">
        <f t="shared" si="21"/>
        <v>080/2025</v>
      </c>
      <c r="C282" s="1" t="str">
        <f t="shared" si="22"/>
        <v>2025</v>
      </c>
      <c r="D282" s="41" t="str">
        <f t="shared" si="23"/>
        <v>080</v>
      </c>
      <c r="E282" s="505" t="s">
        <v>5785</v>
      </c>
      <c r="F282" s="475" t="s">
        <v>5786</v>
      </c>
      <c r="G282" s="475" t="s">
        <v>5787</v>
      </c>
      <c r="H282" s="475" t="s">
        <v>5788</v>
      </c>
      <c r="I282" s="480" t="s">
        <v>5614</v>
      </c>
      <c r="J282" s="475" t="s">
        <v>5080</v>
      </c>
      <c r="K282" s="475" t="s">
        <v>5789</v>
      </c>
      <c r="L282" s="475" t="s">
        <v>5573</v>
      </c>
      <c r="M282" s="492">
        <v>45852</v>
      </c>
      <c r="N282" s="492">
        <v>46217</v>
      </c>
      <c r="O282" s="506">
        <v>559595</v>
      </c>
      <c r="P282" s="506">
        <v>559595</v>
      </c>
      <c r="Q282" s="507">
        <v>0</v>
      </c>
      <c r="R282" s="475" t="s">
        <v>5085</v>
      </c>
      <c r="S282" s="531">
        <v>0</v>
      </c>
      <c r="T282" s="528">
        <v>32436</v>
      </c>
      <c r="V282" s="532">
        <f t="shared" si="24"/>
        <v>32436</v>
      </c>
    </row>
    <row r="283" spans="1:22" ht="34.5">
      <c r="A283" s="519" t="str">
        <f t="shared" si="20"/>
        <v>Contrato081/2025</v>
      </c>
      <c r="B283" s="521" t="str">
        <f t="shared" si="21"/>
        <v>081/2025</v>
      </c>
      <c r="C283" s="1" t="str">
        <f t="shared" si="22"/>
        <v>2025</v>
      </c>
      <c r="D283" s="41" t="str">
        <f t="shared" si="23"/>
        <v>081</v>
      </c>
      <c r="E283" s="505" t="s">
        <v>5790</v>
      </c>
      <c r="F283" s="475" t="s">
        <v>5791</v>
      </c>
      <c r="G283" s="475" t="s">
        <v>5792</v>
      </c>
      <c r="H283" s="475" t="s">
        <v>5580</v>
      </c>
      <c r="I283" s="480" t="s">
        <v>5581</v>
      </c>
      <c r="J283" s="475" t="s">
        <v>5080</v>
      </c>
      <c r="K283" s="476" t="s">
        <v>5582</v>
      </c>
      <c r="L283" s="475" t="s">
        <v>132</v>
      </c>
      <c r="M283" s="475" t="s">
        <v>5082</v>
      </c>
      <c r="N283" s="492">
        <v>45862</v>
      </c>
      <c r="O283" s="506">
        <v>9951.44</v>
      </c>
      <c r="P283" s="506">
        <v>9951.44</v>
      </c>
      <c r="Q283" s="507">
        <v>0</v>
      </c>
      <c r="R283" s="475" t="s">
        <v>5085</v>
      </c>
      <c r="S283" s="531">
        <v>0</v>
      </c>
      <c r="T283" s="524">
        <v>0</v>
      </c>
      <c r="V283" s="532">
        <f t="shared" si="24"/>
        <v>0</v>
      </c>
    </row>
    <row r="284" spans="1:22" ht="34.5">
      <c r="A284" s="519" t="str">
        <f t="shared" si="20"/>
        <v>Contrato082/2025</v>
      </c>
      <c r="B284" s="521" t="str">
        <f t="shared" si="21"/>
        <v>082/2025</v>
      </c>
      <c r="C284" s="1" t="str">
        <f t="shared" si="22"/>
        <v>2025</v>
      </c>
      <c r="D284" s="41" t="str">
        <f t="shared" si="23"/>
        <v>082</v>
      </c>
      <c r="E284" s="505" t="s">
        <v>5793</v>
      </c>
      <c r="F284" s="475" t="s">
        <v>5794</v>
      </c>
      <c r="G284" s="475" t="s">
        <v>5795</v>
      </c>
      <c r="H284" s="475" t="s">
        <v>5580</v>
      </c>
      <c r="I284" s="480" t="s">
        <v>5581</v>
      </c>
      <c r="J284" s="475" t="s">
        <v>5080</v>
      </c>
      <c r="K284" s="476" t="s">
        <v>5582</v>
      </c>
      <c r="L284" s="475" t="s">
        <v>132</v>
      </c>
      <c r="M284" s="475" t="s">
        <v>5082</v>
      </c>
      <c r="N284" s="492">
        <v>45853</v>
      </c>
      <c r="O284" s="506">
        <v>2857.44</v>
      </c>
      <c r="P284" s="506">
        <v>2857.44</v>
      </c>
      <c r="Q284" s="507">
        <v>0</v>
      </c>
      <c r="R284" s="475" t="s">
        <v>5085</v>
      </c>
      <c r="S284" s="531">
        <v>0</v>
      </c>
      <c r="T284" s="524">
        <v>0</v>
      </c>
      <c r="V284" s="532">
        <f t="shared" si="24"/>
        <v>0</v>
      </c>
    </row>
    <row r="285" spans="1:22" ht="102">
      <c r="A285" s="519" t="str">
        <f t="shared" si="20"/>
        <v>Contrato083/2025</v>
      </c>
      <c r="B285" s="521" t="str">
        <f t="shared" si="21"/>
        <v>083/2025</v>
      </c>
      <c r="C285" s="1" t="str">
        <f t="shared" si="22"/>
        <v>2025</v>
      </c>
      <c r="D285" s="41" t="str">
        <f t="shared" si="23"/>
        <v>083</v>
      </c>
      <c r="E285" s="505" t="s">
        <v>5796</v>
      </c>
      <c r="F285" s="475" t="s">
        <v>5797</v>
      </c>
      <c r="G285" s="475" t="s">
        <v>5798</v>
      </c>
      <c r="H285" s="475" t="s">
        <v>5799</v>
      </c>
      <c r="I285" s="480" t="s">
        <v>5586</v>
      </c>
      <c r="J285" s="475">
        <v>45859</v>
      </c>
      <c r="K285" s="475" t="s">
        <v>5800</v>
      </c>
      <c r="L285" s="475" t="s">
        <v>5604</v>
      </c>
      <c r="M285" s="492">
        <v>45855</v>
      </c>
      <c r="N285" s="492">
        <v>46220</v>
      </c>
      <c r="O285" s="506">
        <v>94890</v>
      </c>
      <c r="P285" s="506">
        <v>94890</v>
      </c>
      <c r="Q285" s="507">
        <v>0</v>
      </c>
      <c r="R285" s="475" t="s">
        <v>5085</v>
      </c>
      <c r="S285" s="531">
        <v>0</v>
      </c>
      <c r="T285" s="528">
        <v>94890</v>
      </c>
      <c r="V285" s="532">
        <f t="shared" si="24"/>
        <v>94890</v>
      </c>
    </row>
    <row r="286" spans="1:22" ht="34.5">
      <c r="A286" s="519" t="str">
        <f t="shared" si="20"/>
        <v>Contrato084/2025</v>
      </c>
      <c r="B286" s="521" t="str">
        <f t="shared" si="21"/>
        <v>084/2025</v>
      </c>
      <c r="C286" s="1" t="str">
        <f t="shared" si="22"/>
        <v>2025</v>
      </c>
      <c r="D286" s="41" t="str">
        <f t="shared" si="23"/>
        <v>084</v>
      </c>
      <c r="E286" s="505" t="s">
        <v>5801</v>
      </c>
      <c r="F286" s="475" t="s">
        <v>5802</v>
      </c>
      <c r="G286" s="475" t="s">
        <v>5803</v>
      </c>
      <c r="H286" s="475" t="s">
        <v>5580</v>
      </c>
      <c r="I286" s="480" t="s">
        <v>5581</v>
      </c>
      <c r="J286" s="475" t="s">
        <v>5080</v>
      </c>
      <c r="K286" s="476" t="s">
        <v>5582</v>
      </c>
      <c r="L286" s="475" t="s">
        <v>132</v>
      </c>
      <c r="M286" s="475" t="s">
        <v>5082</v>
      </c>
      <c r="N286" s="492">
        <v>45888</v>
      </c>
      <c r="O286" s="506">
        <v>6727.17</v>
      </c>
      <c r="P286" s="506">
        <v>6727.17</v>
      </c>
      <c r="Q286" s="507">
        <v>0</v>
      </c>
      <c r="R286" s="475" t="s">
        <v>5085</v>
      </c>
      <c r="S286" s="531">
        <v>0</v>
      </c>
      <c r="T286" s="524">
        <v>0</v>
      </c>
      <c r="V286" s="532">
        <f t="shared" si="24"/>
        <v>0</v>
      </c>
    </row>
    <row r="287" spans="1:22" ht="79.5">
      <c r="A287" s="519" t="str">
        <f t="shared" si="20"/>
        <v>Contrato085/2025</v>
      </c>
      <c r="B287" s="521" t="str">
        <f t="shared" si="21"/>
        <v>085/2025</v>
      </c>
      <c r="C287" s="1" t="str">
        <f t="shared" si="22"/>
        <v>2025</v>
      </c>
      <c r="D287" s="41" t="str">
        <f t="shared" si="23"/>
        <v>085</v>
      </c>
      <c r="E287" s="505" t="s">
        <v>5804</v>
      </c>
      <c r="F287" s="475" t="s">
        <v>5805</v>
      </c>
      <c r="G287" s="475" t="s">
        <v>5806</v>
      </c>
      <c r="H287" s="475" t="s">
        <v>5807</v>
      </c>
      <c r="I287" s="480" t="s">
        <v>5586</v>
      </c>
      <c r="J287" s="475" t="s">
        <v>5080</v>
      </c>
      <c r="K287" s="475" t="s">
        <v>5808</v>
      </c>
      <c r="L287" s="475" t="s">
        <v>5604</v>
      </c>
      <c r="M287" s="492">
        <v>45868</v>
      </c>
      <c r="N287" s="492">
        <v>46964</v>
      </c>
      <c r="O287" s="506">
        <v>62694</v>
      </c>
      <c r="P287" s="506">
        <v>62694</v>
      </c>
      <c r="Q287" s="507">
        <v>0</v>
      </c>
      <c r="R287" s="475" t="s">
        <v>5085</v>
      </c>
      <c r="S287" s="531">
        <v>0</v>
      </c>
      <c r="T287" s="528">
        <v>62694</v>
      </c>
      <c r="V287" s="532">
        <f t="shared" si="24"/>
        <v>62694</v>
      </c>
    </row>
    <row r="288" spans="1:22" ht="45.75">
      <c r="A288" s="519" t="str">
        <f t="shared" si="20"/>
        <v>Contrato086/2025</v>
      </c>
      <c r="B288" s="521" t="str">
        <f t="shared" si="21"/>
        <v>086/2025</v>
      </c>
      <c r="C288" s="1" t="str">
        <f t="shared" si="22"/>
        <v>2025</v>
      </c>
      <c r="D288" s="41" t="str">
        <f t="shared" si="23"/>
        <v>086</v>
      </c>
      <c r="E288" s="505" t="s">
        <v>5809</v>
      </c>
      <c r="F288" s="475" t="s">
        <v>5810</v>
      </c>
      <c r="G288" s="475" t="s">
        <v>5811</v>
      </c>
      <c r="H288" s="475" t="s">
        <v>5812</v>
      </c>
      <c r="I288" s="480" t="s">
        <v>5586</v>
      </c>
      <c r="J288" s="475" t="s">
        <v>5080</v>
      </c>
      <c r="K288" s="475" t="s">
        <v>5668</v>
      </c>
      <c r="L288" s="475" t="s">
        <v>5573</v>
      </c>
      <c r="M288" s="492">
        <v>45870</v>
      </c>
      <c r="N288" s="492">
        <v>46600</v>
      </c>
      <c r="O288" s="506">
        <v>495000</v>
      </c>
      <c r="P288" s="506">
        <v>495000</v>
      </c>
      <c r="Q288" s="507">
        <v>0</v>
      </c>
      <c r="R288" s="475" t="s">
        <v>5085</v>
      </c>
      <c r="S288" s="531">
        <v>0</v>
      </c>
      <c r="T288" s="528">
        <v>57592.74</v>
      </c>
      <c r="V288" s="532">
        <f t="shared" si="24"/>
        <v>57592.74</v>
      </c>
    </row>
    <row r="289" spans="1:22" ht="45.75">
      <c r="A289" s="519" t="str">
        <f t="shared" si="20"/>
        <v>Contrato087/2025</v>
      </c>
      <c r="B289" s="521" t="str">
        <f t="shared" si="21"/>
        <v>087/2025</v>
      </c>
      <c r="C289" s="1" t="str">
        <f t="shared" si="22"/>
        <v>2025</v>
      </c>
      <c r="D289" s="41" t="str">
        <f t="shared" si="23"/>
        <v>087</v>
      </c>
      <c r="E289" s="505" t="s">
        <v>5813</v>
      </c>
      <c r="F289" s="475" t="s">
        <v>5814</v>
      </c>
      <c r="G289" s="475" t="s">
        <v>5815</v>
      </c>
      <c r="H289" s="475" t="s">
        <v>5812</v>
      </c>
      <c r="I289" s="480" t="s">
        <v>5586</v>
      </c>
      <c r="J289" s="475" t="s">
        <v>5080</v>
      </c>
      <c r="K289" s="475" t="s">
        <v>5668</v>
      </c>
      <c r="L289" s="475" t="s">
        <v>5573</v>
      </c>
      <c r="M289" s="492">
        <v>45870</v>
      </c>
      <c r="N289" s="492">
        <v>46600</v>
      </c>
      <c r="O289" s="506">
        <v>670256.31999999995</v>
      </c>
      <c r="P289" s="506">
        <v>670256.31999999995</v>
      </c>
      <c r="Q289" s="507">
        <v>0</v>
      </c>
      <c r="R289" s="475" t="s">
        <v>5085</v>
      </c>
      <c r="S289" s="531">
        <v>0</v>
      </c>
      <c r="T289" s="528">
        <v>50782.04</v>
      </c>
      <c r="V289" s="532">
        <f t="shared" si="24"/>
        <v>50782.04</v>
      </c>
    </row>
    <row r="290" spans="1:22" ht="45.75">
      <c r="A290" s="519" t="str">
        <f t="shared" si="20"/>
        <v>Contrato088/2025</v>
      </c>
      <c r="B290" s="521" t="str">
        <f t="shared" si="21"/>
        <v>088/2025</v>
      </c>
      <c r="C290" s="1" t="str">
        <f t="shared" si="22"/>
        <v>2025</v>
      </c>
      <c r="D290" s="41" t="str">
        <f t="shared" si="23"/>
        <v>088</v>
      </c>
      <c r="E290" s="505" t="s">
        <v>5816</v>
      </c>
      <c r="F290" s="475" t="s">
        <v>5817</v>
      </c>
      <c r="G290" s="475" t="s">
        <v>5818</v>
      </c>
      <c r="H290" s="475" t="s">
        <v>5819</v>
      </c>
      <c r="I290" s="480" t="s">
        <v>5614</v>
      </c>
      <c r="J290" s="475" t="s">
        <v>5080</v>
      </c>
      <c r="K290" s="475" t="s">
        <v>5820</v>
      </c>
      <c r="L290" s="475" t="s">
        <v>5573</v>
      </c>
      <c r="M290" s="492">
        <v>45876</v>
      </c>
      <c r="N290" s="492">
        <v>46241</v>
      </c>
      <c r="O290" s="506">
        <v>135200</v>
      </c>
      <c r="P290" s="506">
        <v>135200</v>
      </c>
      <c r="Q290" s="507">
        <v>0</v>
      </c>
      <c r="R290" s="475" t="s">
        <v>5085</v>
      </c>
      <c r="S290" s="531">
        <v>0</v>
      </c>
      <c r="T290" s="528">
        <v>48000</v>
      </c>
      <c r="V290" s="532">
        <f t="shared" si="24"/>
        <v>48000</v>
      </c>
    </row>
    <row r="291" spans="1:22" ht="23.25">
      <c r="A291" s="519" t="str">
        <f t="shared" ref="A291:A337" si="25">_xlfn.CONCAT("Contrato",B291)</f>
        <v>Contrato089/2025</v>
      </c>
      <c r="B291" s="521" t="str">
        <f t="shared" ref="B291:B337" si="26">_xlfn.CONCAT(TEXT(D291,"000"),"/",C291)</f>
        <v>089/2025</v>
      </c>
      <c r="C291" s="1" t="str">
        <f t="shared" si="22"/>
        <v>2025</v>
      </c>
      <c r="D291" s="41" t="str">
        <f t="shared" si="23"/>
        <v>089</v>
      </c>
      <c r="E291" s="505" t="s">
        <v>5821</v>
      </c>
      <c r="F291" s="475" t="s">
        <v>5822</v>
      </c>
      <c r="G291" s="475" t="s">
        <v>5823</v>
      </c>
      <c r="H291" s="475" t="s">
        <v>5580</v>
      </c>
      <c r="I291" s="480" t="s">
        <v>5581</v>
      </c>
      <c r="J291" s="475" t="s">
        <v>5080</v>
      </c>
      <c r="K291" s="476" t="s">
        <v>5582</v>
      </c>
      <c r="L291" s="475" t="s">
        <v>132</v>
      </c>
      <c r="M291" s="475" t="s">
        <v>5082</v>
      </c>
      <c r="N291" s="492">
        <v>45881</v>
      </c>
      <c r="O291" s="506">
        <v>889.22</v>
      </c>
      <c r="P291" s="506">
        <v>889.22</v>
      </c>
      <c r="Q291" s="507">
        <v>0</v>
      </c>
      <c r="R291" s="475" t="s">
        <v>5085</v>
      </c>
      <c r="S291" s="531">
        <v>0</v>
      </c>
      <c r="T291" s="524">
        <v>0</v>
      </c>
      <c r="V291" s="532">
        <f t="shared" si="24"/>
        <v>0</v>
      </c>
    </row>
    <row r="292" spans="1:22" ht="45.75">
      <c r="A292" s="519" t="str">
        <f t="shared" si="25"/>
        <v>Contrato090/2025</v>
      </c>
      <c r="B292" s="521" t="str">
        <f>_xlfn.CONCAT(TEXT(D292,"000"),"/",C292)</f>
        <v>090/2025</v>
      </c>
      <c r="C292" s="1" t="str">
        <f t="shared" si="22"/>
        <v>2025</v>
      </c>
      <c r="D292" s="41" t="str">
        <f t="shared" si="23"/>
        <v>090</v>
      </c>
      <c r="E292" s="505" t="s">
        <v>5824</v>
      </c>
      <c r="F292" s="475" t="s">
        <v>5825</v>
      </c>
      <c r="G292" s="475" t="s">
        <v>5826</v>
      </c>
      <c r="H292" s="475" t="s">
        <v>5827</v>
      </c>
      <c r="I292" s="480" t="s">
        <v>5614</v>
      </c>
      <c r="J292" s="475" t="s">
        <v>5080</v>
      </c>
      <c r="K292" s="475" t="s">
        <v>5828</v>
      </c>
      <c r="L292" s="475" t="s">
        <v>5604</v>
      </c>
      <c r="M292" s="492">
        <v>45887</v>
      </c>
      <c r="N292" s="492">
        <v>46071</v>
      </c>
      <c r="O292" s="506">
        <v>9200</v>
      </c>
      <c r="P292" s="506">
        <v>9200</v>
      </c>
      <c r="Q292" s="507">
        <v>0</v>
      </c>
      <c r="R292" s="475" t="s">
        <v>5085</v>
      </c>
      <c r="S292" s="531">
        <v>0</v>
      </c>
      <c r="T292" s="528">
        <v>4600</v>
      </c>
      <c r="V292" s="532">
        <f t="shared" si="24"/>
        <v>4600</v>
      </c>
    </row>
    <row r="293" spans="1:22" ht="34.5">
      <c r="A293" s="519" t="str">
        <f t="shared" si="25"/>
        <v>Contrato091/2025</v>
      </c>
      <c r="B293" s="521" t="str">
        <f t="shared" si="26"/>
        <v>091/2025</v>
      </c>
      <c r="C293" s="1" t="str">
        <f t="shared" si="22"/>
        <v>2025</v>
      </c>
      <c r="D293" s="41" t="str">
        <f t="shared" si="23"/>
        <v>091</v>
      </c>
      <c r="E293" s="505" t="s">
        <v>5829</v>
      </c>
      <c r="F293" s="475" t="s">
        <v>5830</v>
      </c>
      <c r="G293" s="475" t="s">
        <v>5831</v>
      </c>
      <c r="H293" s="475" t="s">
        <v>5580</v>
      </c>
      <c r="I293" s="480" t="s">
        <v>5581</v>
      </c>
      <c r="J293" s="475" t="s">
        <v>5080</v>
      </c>
      <c r="K293" s="476" t="s">
        <v>5582</v>
      </c>
      <c r="L293" s="475" t="s">
        <v>132</v>
      </c>
      <c r="M293" s="475" t="s">
        <v>5082</v>
      </c>
      <c r="N293" s="492">
        <v>45891</v>
      </c>
      <c r="O293" s="506">
        <v>1009.12</v>
      </c>
      <c r="P293" s="506">
        <v>1009.12</v>
      </c>
      <c r="Q293" s="507">
        <v>0</v>
      </c>
      <c r="R293" s="475" t="s">
        <v>5085</v>
      </c>
      <c r="S293" s="531">
        <v>0</v>
      </c>
      <c r="T293" s="524">
        <v>0</v>
      </c>
      <c r="V293" s="532">
        <f t="shared" si="24"/>
        <v>0</v>
      </c>
    </row>
    <row r="294" spans="1:22" ht="34.5">
      <c r="A294" s="519" t="str">
        <f t="shared" si="25"/>
        <v>Contrato092/2025</v>
      </c>
      <c r="B294" s="521" t="str">
        <f t="shared" si="26"/>
        <v>092/2025</v>
      </c>
      <c r="C294" s="1" t="str">
        <f t="shared" si="22"/>
        <v>2025</v>
      </c>
      <c r="D294" s="41" t="str">
        <f t="shared" si="23"/>
        <v>092</v>
      </c>
      <c r="E294" s="505" t="s">
        <v>5832</v>
      </c>
      <c r="F294" s="475" t="s">
        <v>5833</v>
      </c>
      <c r="G294" s="475" t="s">
        <v>5834</v>
      </c>
      <c r="H294" s="475" t="s">
        <v>5580</v>
      </c>
      <c r="I294" s="480" t="s">
        <v>5581</v>
      </c>
      <c r="J294" s="475" t="s">
        <v>5080</v>
      </c>
      <c r="K294" s="476" t="s">
        <v>5582</v>
      </c>
      <c r="L294" s="475" t="s">
        <v>132</v>
      </c>
      <c r="M294" s="475" t="s">
        <v>5082</v>
      </c>
      <c r="N294" s="492">
        <v>45890</v>
      </c>
      <c r="O294" s="506">
        <v>2859.65</v>
      </c>
      <c r="P294" s="506">
        <v>2859.65</v>
      </c>
      <c r="Q294" s="507">
        <v>0</v>
      </c>
      <c r="R294" s="475" t="s">
        <v>5085</v>
      </c>
      <c r="S294" s="531">
        <v>0</v>
      </c>
      <c r="T294" s="524">
        <v>0</v>
      </c>
      <c r="V294" s="532">
        <f t="shared" si="24"/>
        <v>0</v>
      </c>
    </row>
    <row r="295" spans="1:22" ht="68.25">
      <c r="A295" s="519" t="str">
        <f t="shared" si="25"/>
        <v>Contrato093/2025</v>
      </c>
      <c r="B295" s="521" t="str">
        <f t="shared" si="26"/>
        <v>093/2025</v>
      </c>
      <c r="C295" s="1" t="str">
        <f t="shared" si="22"/>
        <v>2025</v>
      </c>
      <c r="D295" s="41" t="str">
        <f t="shared" si="23"/>
        <v>093</v>
      </c>
      <c r="E295" s="505" t="s">
        <v>5835</v>
      </c>
      <c r="F295" s="475" t="s">
        <v>5836</v>
      </c>
      <c r="G295" s="475" t="s">
        <v>5837</v>
      </c>
      <c r="H295" s="475" t="s">
        <v>5838</v>
      </c>
      <c r="I295" s="480" t="s">
        <v>5839</v>
      </c>
      <c r="J295" s="475">
        <v>45905</v>
      </c>
      <c r="K295" s="475" t="s">
        <v>5840</v>
      </c>
      <c r="L295" s="475" t="s">
        <v>5573</v>
      </c>
      <c r="M295" s="492">
        <v>45897</v>
      </c>
      <c r="N295" s="492">
        <v>46811</v>
      </c>
      <c r="O295" s="506">
        <v>6380285.8399999999</v>
      </c>
      <c r="P295" s="506">
        <v>6380285.8399999999</v>
      </c>
      <c r="Q295" s="507">
        <v>0</v>
      </c>
      <c r="R295" s="475" t="s">
        <v>5085</v>
      </c>
      <c r="S295" s="531">
        <v>34000</v>
      </c>
      <c r="T295" s="528">
        <v>1210372.5</v>
      </c>
      <c r="V295" s="532">
        <f t="shared" si="24"/>
        <v>1244372.5</v>
      </c>
    </row>
    <row r="296" spans="1:22" ht="57">
      <c r="A296" s="519" t="str">
        <f t="shared" si="25"/>
        <v>Contrato094/2025</v>
      </c>
      <c r="B296" s="521" t="str">
        <f t="shared" si="26"/>
        <v>094/2025</v>
      </c>
      <c r="C296" s="1" t="str">
        <f t="shared" si="22"/>
        <v>2025</v>
      </c>
      <c r="D296" s="41" t="str">
        <f t="shared" si="23"/>
        <v>094</v>
      </c>
      <c r="E296" s="505" t="s">
        <v>5841</v>
      </c>
      <c r="F296" s="475" t="s">
        <v>5842</v>
      </c>
      <c r="G296" s="475" t="s">
        <v>5843</v>
      </c>
      <c r="H296" s="475" t="s">
        <v>5844</v>
      </c>
      <c r="I296" s="480" t="s">
        <v>5614</v>
      </c>
      <c r="J296" s="475">
        <v>45904</v>
      </c>
      <c r="K296" s="475" t="s">
        <v>5845</v>
      </c>
      <c r="L296" s="475" t="s">
        <v>5604</v>
      </c>
      <c r="M296" s="492">
        <v>45903</v>
      </c>
      <c r="N296" s="492">
        <v>46268</v>
      </c>
      <c r="O296" s="506">
        <v>428140</v>
      </c>
      <c r="P296" s="506">
        <v>428140</v>
      </c>
      <c r="Q296" s="507">
        <v>0</v>
      </c>
      <c r="R296" s="475" t="s">
        <v>5085</v>
      </c>
      <c r="S296" s="531">
        <v>0</v>
      </c>
      <c r="T296" s="528">
        <v>428104</v>
      </c>
      <c r="V296" s="532">
        <f t="shared" si="24"/>
        <v>428104</v>
      </c>
    </row>
    <row r="297" spans="1:22" ht="34.5">
      <c r="A297" s="519" t="str">
        <f t="shared" si="25"/>
        <v>Contrato095/2025</v>
      </c>
      <c r="B297" s="521" t="str">
        <f t="shared" si="26"/>
        <v>095/2025</v>
      </c>
      <c r="C297" s="1" t="str">
        <f t="shared" si="22"/>
        <v>2025</v>
      </c>
      <c r="D297" s="41" t="str">
        <f t="shared" si="23"/>
        <v>095</v>
      </c>
      <c r="E297" s="505" t="s">
        <v>5846</v>
      </c>
      <c r="F297" s="475" t="s">
        <v>5847</v>
      </c>
      <c r="G297" s="475" t="s">
        <v>5848</v>
      </c>
      <c r="H297" s="475" t="s">
        <v>5849</v>
      </c>
      <c r="I297" s="480" t="s">
        <v>5850</v>
      </c>
      <c r="J297" s="475">
        <v>45912</v>
      </c>
      <c r="K297" s="475" t="s">
        <v>5851</v>
      </c>
      <c r="L297" s="475" t="s">
        <v>5573</v>
      </c>
      <c r="M297" s="492">
        <v>45908</v>
      </c>
      <c r="N297" s="492">
        <v>46273</v>
      </c>
      <c r="O297" s="506">
        <v>103896.5</v>
      </c>
      <c r="P297" s="506">
        <v>103896.5</v>
      </c>
      <c r="Q297" s="507">
        <v>0</v>
      </c>
      <c r="R297" s="475" t="s">
        <v>5085</v>
      </c>
      <c r="S297" s="531">
        <v>0</v>
      </c>
      <c r="T297" s="528">
        <v>51855</v>
      </c>
      <c r="V297" s="532">
        <f t="shared" si="24"/>
        <v>51855</v>
      </c>
    </row>
    <row r="298" spans="1:22" ht="57">
      <c r="A298" s="519" t="str">
        <f t="shared" si="25"/>
        <v>Contrato096/2025</v>
      </c>
      <c r="B298" s="521" t="str">
        <f t="shared" si="26"/>
        <v>096/2025</v>
      </c>
      <c r="C298" s="1" t="str">
        <f t="shared" si="22"/>
        <v>2025</v>
      </c>
      <c r="D298" s="41" t="str">
        <f t="shared" si="23"/>
        <v>096</v>
      </c>
      <c r="E298" s="505" t="s">
        <v>5852</v>
      </c>
      <c r="F298" s="475" t="s">
        <v>5853</v>
      </c>
      <c r="G298" s="475" t="s">
        <v>5854</v>
      </c>
      <c r="H298" s="475" t="s">
        <v>5855</v>
      </c>
      <c r="I298" s="480" t="s">
        <v>5614</v>
      </c>
      <c r="J298" s="475" t="s">
        <v>5080</v>
      </c>
      <c r="K298" s="475" t="s">
        <v>5856</v>
      </c>
      <c r="L298" s="475" t="s">
        <v>5588</v>
      </c>
      <c r="M298" s="492">
        <v>45912</v>
      </c>
      <c r="N298" s="492">
        <v>46277</v>
      </c>
      <c r="O298" s="506">
        <v>1266000</v>
      </c>
      <c r="P298" s="506">
        <v>1299618</v>
      </c>
      <c r="Q298" s="507">
        <v>1</v>
      </c>
      <c r="R298" s="475" t="s">
        <v>5085</v>
      </c>
      <c r="S298" s="531">
        <v>0</v>
      </c>
      <c r="T298" s="524">
        <v>0</v>
      </c>
      <c r="V298" s="532">
        <f t="shared" si="24"/>
        <v>0</v>
      </c>
    </row>
    <row r="299" spans="1:22" ht="23.25">
      <c r="A299" s="519" t="str">
        <f t="shared" si="25"/>
        <v>Contrato097/2025</v>
      </c>
      <c r="B299" s="521" t="str">
        <f t="shared" si="26"/>
        <v>097/2025</v>
      </c>
      <c r="C299" s="1" t="str">
        <f t="shared" si="22"/>
        <v>2025</v>
      </c>
      <c r="D299" s="41" t="str">
        <f t="shared" si="23"/>
        <v>097</v>
      </c>
      <c r="E299" s="505" t="s">
        <v>5857</v>
      </c>
      <c r="F299" s="475" t="s">
        <v>5858</v>
      </c>
      <c r="G299" s="475" t="s">
        <v>5859</v>
      </c>
      <c r="H299" s="475" t="s">
        <v>5580</v>
      </c>
      <c r="I299" s="480" t="s">
        <v>5581</v>
      </c>
      <c r="J299" s="475" t="s">
        <v>5080</v>
      </c>
      <c r="K299" s="476" t="s">
        <v>5582</v>
      </c>
      <c r="L299" s="475" t="s">
        <v>132</v>
      </c>
      <c r="M299" s="475" t="s">
        <v>5082</v>
      </c>
      <c r="N299" s="492">
        <v>45918</v>
      </c>
      <c r="O299" s="506">
        <v>1540.15</v>
      </c>
      <c r="P299" s="506">
        <v>1540.15</v>
      </c>
      <c r="Q299" s="507">
        <v>0</v>
      </c>
      <c r="R299" s="475" t="s">
        <v>5085</v>
      </c>
      <c r="S299" s="531">
        <v>0</v>
      </c>
      <c r="T299" s="524">
        <v>0</v>
      </c>
      <c r="V299" s="532">
        <f t="shared" si="24"/>
        <v>0</v>
      </c>
    </row>
    <row r="300" spans="1:22" ht="90.75">
      <c r="A300" s="519" t="str">
        <f t="shared" si="25"/>
        <v>Contrato098/2025</v>
      </c>
      <c r="B300" s="521" t="str">
        <f t="shared" si="26"/>
        <v>098/2025</v>
      </c>
      <c r="C300" s="1" t="str">
        <f t="shared" si="22"/>
        <v>2025</v>
      </c>
      <c r="D300" s="41" t="str">
        <f t="shared" si="23"/>
        <v>098</v>
      </c>
      <c r="E300" s="505" t="s">
        <v>5860</v>
      </c>
      <c r="F300" s="475" t="s">
        <v>5861</v>
      </c>
      <c r="G300" s="475" t="s">
        <v>5862</v>
      </c>
      <c r="H300" s="475" t="s">
        <v>5863</v>
      </c>
      <c r="I300" s="480" t="s">
        <v>5664</v>
      </c>
      <c r="J300" s="475" t="s">
        <v>5080</v>
      </c>
      <c r="K300" s="481" t="s">
        <v>5525</v>
      </c>
      <c r="L300" s="481" t="s">
        <v>5525</v>
      </c>
      <c r="M300" s="492">
        <v>45946</v>
      </c>
      <c r="N300" s="492">
        <v>46676</v>
      </c>
      <c r="O300" s="475" t="s">
        <v>5083</v>
      </c>
      <c r="P300" s="475" t="s">
        <v>5083</v>
      </c>
      <c r="Q300" s="507">
        <v>0</v>
      </c>
      <c r="R300" s="476" t="s">
        <v>5085</v>
      </c>
      <c r="S300" s="531">
        <v>0</v>
      </c>
      <c r="T300" s="524">
        <v>0</v>
      </c>
      <c r="V300" s="532">
        <f t="shared" si="24"/>
        <v>0</v>
      </c>
    </row>
    <row r="301" spans="1:22" ht="57">
      <c r="A301" s="519" t="str">
        <f t="shared" si="25"/>
        <v>Contrato099/2025</v>
      </c>
      <c r="B301" s="521" t="str">
        <f t="shared" si="26"/>
        <v>099/2025</v>
      </c>
      <c r="C301" s="1" t="str">
        <f t="shared" si="22"/>
        <v>2025</v>
      </c>
      <c r="D301" s="41" t="str">
        <f t="shared" si="23"/>
        <v>099</v>
      </c>
      <c r="E301" s="505" t="s">
        <v>5864</v>
      </c>
      <c r="F301" s="475" t="s">
        <v>5865</v>
      </c>
      <c r="G301" s="475" t="s">
        <v>5866</v>
      </c>
      <c r="H301" s="475" t="s">
        <v>5580</v>
      </c>
      <c r="I301" s="480" t="s">
        <v>5581</v>
      </c>
      <c r="J301" s="475" t="s">
        <v>5080</v>
      </c>
      <c r="K301" s="476" t="s">
        <v>5582</v>
      </c>
      <c r="L301" s="475" t="s">
        <v>132</v>
      </c>
      <c r="M301" s="475" t="s">
        <v>5082</v>
      </c>
      <c r="N301" s="492">
        <v>45944</v>
      </c>
      <c r="O301" s="506">
        <v>3572.77</v>
      </c>
      <c r="P301" s="506">
        <v>3572.77</v>
      </c>
      <c r="Q301" s="507">
        <v>0</v>
      </c>
      <c r="R301" s="475" t="s">
        <v>5085</v>
      </c>
      <c r="S301" s="531">
        <v>0</v>
      </c>
      <c r="T301" s="524">
        <v>0</v>
      </c>
      <c r="V301" s="532">
        <f t="shared" si="24"/>
        <v>0</v>
      </c>
    </row>
    <row r="302" spans="1:22" ht="23.25">
      <c r="A302" s="519" t="str">
        <f t="shared" si="25"/>
        <v>Contrato100/2025</v>
      </c>
      <c r="B302" s="521" t="str">
        <f t="shared" si="26"/>
        <v>100/2025</v>
      </c>
      <c r="C302" s="1" t="str">
        <f t="shared" si="22"/>
        <v>2025</v>
      </c>
      <c r="D302" s="41" t="str">
        <f t="shared" si="23"/>
        <v>100</v>
      </c>
      <c r="E302" s="505" t="s">
        <v>5867</v>
      </c>
      <c r="F302" s="475" t="s">
        <v>5868</v>
      </c>
      <c r="G302" s="475" t="s">
        <v>5869</v>
      </c>
      <c r="H302" s="475" t="s">
        <v>5870</v>
      </c>
      <c r="I302" s="480" t="s">
        <v>5614</v>
      </c>
      <c r="J302" s="475">
        <v>45950</v>
      </c>
      <c r="K302" s="475" t="s">
        <v>5871</v>
      </c>
      <c r="L302" s="475" t="s">
        <v>5573</v>
      </c>
      <c r="M302" s="492">
        <v>45962</v>
      </c>
      <c r="N302" s="492">
        <v>47058</v>
      </c>
      <c r="O302" s="506">
        <v>249958.8</v>
      </c>
      <c r="P302" s="506">
        <v>249958.8</v>
      </c>
      <c r="Q302" s="507">
        <v>0</v>
      </c>
      <c r="R302" s="475" t="s">
        <v>5085</v>
      </c>
      <c r="S302" s="531">
        <v>0</v>
      </c>
      <c r="T302" s="528">
        <v>12673.43</v>
      </c>
      <c r="V302" s="532">
        <f t="shared" si="24"/>
        <v>12673.43</v>
      </c>
    </row>
    <row r="303" spans="1:22" ht="57">
      <c r="A303" s="519" t="str">
        <f t="shared" si="25"/>
        <v>Contrato101/2025</v>
      </c>
      <c r="B303" s="521" t="str">
        <f t="shared" si="26"/>
        <v>101/2025</v>
      </c>
      <c r="C303" s="1" t="str">
        <f t="shared" si="22"/>
        <v>2025</v>
      </c>
      <c r="D303" s="41" t="str">
        <f t="shared" si="23"/>
        <v>101</v>
      </c>
      <c r="E303" s="505" t="s">
        <v>5872</v>
      </c>
      <c r="F303" s="475" t="s">
        <v>5873</v>
      </c>
      <c r="G303" s="475" t="s">
        <v>5874</v>
      </c>
      <c r="H303" s="475" t="s">
        <v>5875</v>
      </c>
      <c r="I303" s="480" t="s">
        <v>5614</v>
      </c>
      <c r="J303" s="475" t="s">
        <v>5080</v>
      </c>
      <c r="K303" s="476" t="s">
        <v>4715</v>
      </c>
      <c r="L303" s="475" t="s">
        <v>5573</v>
      </c>
      <c r="M303" s="475" t="s">
        <v>5876</v>
      </c>
      <c r="N303" s="475" t="s">
        <v>5876</v>
      </c>
      <c r="O303" s="506">
        <v>32635880</v>
      </c>
      <c r="P303" s="506">
        <v>32635880</v>
      </c>
      <c r="Q303" s="507">
        <v>0</v>
      </c>
      <c r="R303" s="475" t="s">
        <v>5085</v>
      </c>
      <c r="S303" s="531">
        <v>0</v>
      </c>
      <c r="T303" s="524">
        <v>0</v>
      </c>
      <c r="V303" s="532">
        <f t="shared" si="24"/>
        <v>0</v>
      </c>
    </row>
    <row r="304" spans="1:22" ht="45.75">
      <c r="A304" s="519" t="str">
        <f t="shared" si="25"/>
        <v>Contrato102/2025</v>
      </c>
      <c r="B304" s="521" t="str">
        <f t="shared" si="26"/>
        <v>102/2025</v>
      </c>
      <c r="C304" s="1" t="str">
        <f t="shared" si="22"/>
        <v>2025</v>
      </c>
      <c r="D304" s="41" t="str">
        <f t="shared" si="23"/>
        <v>102</v>
      </c>
      <c r="E304" s="505" t="s">
        <v>5877</v>
      </c>
      <c r="F304" s="475" t="s">
        <v>5748</v>
      </c>
      <c r="G304" s="475" t="s">
        <v>5749</v>
      </c>
      <c r="H304" s="475" t="s">
        <v>5878</v>
      </c>
      <c r="I304" s="480" t="s">
        <v>5879</v>
      </c>
      <c r="J304" s="475" t="s">
        <v>5080</v>
      </c>
      <c r="K304" s="475" t="s">
        <v>5880</v>
      </c>
      <c r="L304" s="475" t="s">
        <v>5588</v>
      </c>
      <c r="M304" s="492">
        <v>45925</v>
      </c>
      <c r="N304" s="492">
        <v>46106</v>
      </c>
      <c r="O304" s="506">
        <v>1561433.35</v>
      </c>
      <c r="P304" s="506">
        <v>1561433.35</v>
      </c>
      <c r="Q304" s="507">
        <v>0</v>
      </c>
      <c r="R304" s="475" t="s">
        <v>5085</v>
      </c>
      <c r="S304" s="531">
        <v>0</v>
      </c>
      <c r="T304" s="528">
        <v>1561433.35</v>
      </c>
      <c r="V304" s="532">
        <f t="shared" si="24"/>
        <v>1561433.35</v>
      </c>
    </row>
    <row r="305" spans="1:22" ht="147">
      <c r="A305" s="519" t="str">
        <f t="shared" si="25"/>
        <v>Contrato103/2025</v>
      </c>
      <c r="B305" s="521" t="str">
        <f t="shared" si="26"/>
        <v>103/2025</v>
      </c>
      <c r="C305" s="1" t="str">
        <f t="shared" si="22"/>
        <v>2025</v>
      </c>
      <c r="D305" s="41" t="str">
        <f t="shared" si="23"/>
        <v>103</v>
      </c>
      <c r="E305" s="505" t="s">
        <v>5881</v>
      </c>
      <c r="F305" s="475" t="s">
        <v>5882</v>
      </c>
      <c r="G305" s="475" t="s">
        <v>5883</v>
      </c>
      <c r="H305" s="475" t="s">
        <v>5884</v>
      </c>
      <c r="I305" s="480" t="s">
        <v>5614</v>
      </c>
      <c r="J305" s="475" t="s">
        <v>5080</v>
      </c>
      <c r="K305" s="476" t="s">
        <v>4660</v>
      </c>
      <c r="L305" s="475" t="s">
        <v>1415</v>
      </c>
      <c r="M305" s="492">
        <v>45931</v>
      </c>
      <c r="N305" s="492">
        <v>46661</v>
      </c>
      <c r="O305" s="506">
        <v>3600000</v>
      </c>
      <c r="P305" s="506">
        <v>3600000</v>
      </c>
      <c r="Q305" s="507">
        <v>0</v>
      </c>
      <c r="R305" s="475" t="s">
        <v>5085</v>
      </c>
      <c r="S305" s="531">
        <v>92450.2</v>
      </c>
      <c r="T305" s="528">
        <v>63536.9</v>
      </c>
      <c r="V305" s="532">
        <f t="shared" si="24"/>
        <v>155987.1</v>
      </c>
    </row>
    <row r="306" spans="1:22" ht="90.75">
      <c r="A306" s="519" t="str">
        <f t="shared" si="25"/>
        <v>Contrato104/2025</v>
      </c>
      <c r="B306" s="521" t="str">
        <f t="shared" si="26"/>
        <v>104/2025</v>
      </c>
      <c r="C306" s="1" t="str">
        <f t="shared" si="22"/>
        <v>2025</v>
      </c>
      <c r="D306" s="41" t="str">
        <f t="shared" si="23"/>
        <v>104</v>
      </c>
      <c r="E306" s="505" t="s">
        <v>5885</v>
      </c>
      <c r="F306" s="475" t="s">
        <v>5886</v>
      </c>
      <c r="G306" s="475" t="s">
        <v>5887</v>
      </c>
      <c r="H306" s="475" t="s">
        <v>5888</v>
      </c>
      <c r="I306" s="480" t="s">
        <v>5889</v>
      </c>
      <c r="J306" s="475" t="s">
        <v>5080</v>
      </c>
      <c r="K306" s="475" t="s">
        <v>5890</v>
      </c>
      <c r="L306" s="475" t="s">
        <v>5588</v>
      </c>
      <c r="M306" s="492">
        <v>45955</v>
      </c>
      <c r="N306" s="492">
        <v>46320</v>
      </c>
      <c r="O306" s="506">
        <v>4958613.5999999996</v>
      </c>
      <c r="P306" s="506">
        <v>4958613.5999999996</v>
      </c>
      <c r="Q306" s="507">
        <v>0</v>
      </c>
      <c r="R306" s="475" t="s">
        <v>5085</v>
      </c>
      <c r="S306" s="531">
        <v>0</v>
      </c>
      <c r="T306" s="528">
        <v>920269.34</v>
      </c>
      <c r="V306" s="532">
        <f t="shared" si="24"/>
        <v>920269.34</v>
      </c>
    </row>
    <row r="307" spans="1:22" ht="23.25">
      <c r="A307" s="519" t="str">
        <f t="shared" si="25"/>
        <v>Contrato105/2025</v>
      </c>
      <c r="B307" s="521" t="str">
        <f t="shared" si="26"/>
        <v>105/2025</v>
      </c>
      <c r="C307" s="1" t="str">
        <f t="shared" si="22"/>
        <v>2025</v>
      </c>
      <c r="D307" s="41" t="str">
        <f t="shared" si="23"/>
        <v>105</v>
      </c>
      <c r="E307" s="505" t="s">
        <v>5891</v>
      </c>
      <c r="F307" s="475" t="s">
        <v>5892</v>
      </c>
      <c r="G307" s="475" t="s">
        <v>5893</v>
      </c>
      <c r="H307" s="475" t="s">
        <v>5580</v>
      </c>
      <c r="I307" s="480" t="s">
        <v>5581</v>
      </c>
      <c r="J307" s="475" t="s">
        <v>5080</v>
      </c>
      <c r="K307" s="476" t="s">
        <v>5582</v>
      </c>
      <c r="L307" s="475" t="s">
        <v>132</v>
      </c>
      <c r="M307" s="475" t="s">
        <v>5082</v>
      </c>
      <c r="N307" s="492">
        <v>45952</v>
      </c>
      <c r="O307" s="506">
        <v>4038.43</v>
      </c>
      <c r="P307" s="506">
        <v>4038.43</v>
      </c>
      <c r="Q307" s="507">
        <v>0</v>
      </c>
      <c r="R307" s="475" t="s">
        <v>5085</v>
      </c>
      <c r="S307" s="531">
        <v>0</v>
      </c>
      <c r="T307" s="524">
        <v>0</v>
      </c>
      <c r="V307" s="532">
        <f t="shared" si="24"/>
        <v>0</v>
      </c>
    </row>
    <row r="308" spans="1:22" ht="34.5">
      <c r="A308" s="519" t="str">
        <f t="shared" si="25"/>
        <v>Contrato106/2025</v>
      </c>
      <c r="B308" s="521" t="str">
        <f t="shared" si="26"/>
        <v>106/2025</v>
      </c>
      <c r="C308" s="1" t="str">
        <f t="shared" si="22"/>
        <v>2025</v>
      </c>
      <c r="D308" s="41" t="str">
        <f t="shared" si="23"/>
        <v>106</v>
      </c>
      <c r="E308" s="505" t="s">
        <v>5894</v>
      </c>
      <c r="F308" s="475" t="s">
        <v>5895</v>
      </c>
      <c r="G308" s="475" t="s">
        <v>5896</v>
      </c>
      <c r="H308" s="475" t="s">
        <v>5580</v>
      </c>
      <c r="I308" s="480" t="s">
        <v>5581</v>
      </c>
      <c r="J308" s="475" t="s">
        <v>5080</v>
      </c>
      <c r="K308" s="476" t="s">
        <v>5582</v>
      </c>
      <c r="L308" s="475" t="s">
        <v>132</v>
      </c>
      <c r="M308" s="475" t="s">
        <v>5082</v>
      </c>
      <c r="N308" s="492">
        <v>45960</v>
      </c>
      <c r="O308" s="506">
        <v>174.76</v>
      </c>
      <c r="P308" s="506">
        <v>174.76</v>
      </c>
      <c r="Q308" s="507">
        <v>0</v>
      </c>
      <c r="R308" s="475" t="s">
        <v>5085</v>
      </c>
      <c r="S308" s="531">
        <v>0</v>
      </c>
      <c r="T308" s="524">
        <v>0</v>
      </c>
      <c r="V308" s="532">
        <f t="shared" si="24"/>
        <v>0</v>
      </c>
    </row>
    <row r="309" spans="1:22" ht="45.75">
      <c r="A309" s="519" t="str">
        <f t="shared" si="25"/>
        <v>Contrato107/2025</v>
      </c>
      <c r="B309" s="521" t="str">
        <f t="shared" si="26"/>
        <v>107/2025</v>
      </c>
      <c r="C309" s="1" t="str">
        <f t="shared" si="22"/>
        <v>2025</v>
      </c>
      <c r="D309" s="41" t="str">
        <f t="shared" si="23"/>
        <v>107</v>
      </c>
      <c r="E309" s="505" t="s">
        <v>5897</v>
      </c>
      <c r="F309" s="475" t="s">
        <v>5898</v>
      </c>
      <c r="G309" s="475" t="s">
        <v>5899</v>
      </c>
      <c r="H309" s="475" t="s">
        <v>5900</v>
      </c>
      <c r="I309" s="480" t="s">
        <v>5586</v>
      </c>
      <c r="J309" s="475" t="s">
        <v>5080</v>
      </c>
      <c r="K309" s="475" t="s">
        <v>5901</v>
      </c>
      <c r="L309" s="475" t="s">
        <v>5604</v>
      </c>
      <c r="M309" s="492">
        <v>45951</v>
      </c>
      <c r="N309" s="492">
        <v>46316</v>
      </c>
      <c r="O309" s="506">
        <v>36145.4</v>
      </c>
      <c r="P309" s="506">
        <v>36145.4</v>
      </c>
      <c r="Q309" s="507">
        <v>0</v>
      </c>
      <c r="R309" s="475" t="s">
        <v>5085</v>
      </c>
      <c r="S309" s="531">
        <v>0</v>
      </c>
      <c r="T309" s="528">
        <v>4846.58</v>
      </c>
      <c r="V309" s="532">
        <f t="shared" si="24"/>
        <v>4846.58</v>
      </c>
    </row>
    <row r="310" spans="1:22" ht="34.5">
      <c r="A310" s="519" t="str">
        <f t="shared" si="25"/>
        <v>Contrato108/2025</v>
      </c>
      <c r="B310" s="521" t="str">
        <f t="shared" si="26"/>
        <v>108/2025</v>
      </c>
      <c r="C310" s="1" t="str">
        <f t="shared" si="22"/>
        <v>2025</v>
      </c>
      <c r="D310" s="41" t="str">
        <f t="shared" si="23"/>
        <v>108</v>
      </c>
      <c r="E310" s="505" t="s">
        <v>5902</v>
      </c>
      <c r="F310" s="475" t="s">
        <v>5708</v>
      </c>
      <c r="G310" s="475" t="s">
        <v>5709</v>
      </c>
      <c r="H310" s="475" t="s">
        <v>5580</v>
      </c>
      <c r="I310" s="480" t="s">
        <v>5581</v>
      </c>
      <c r="J310" s="475" t="s">
        <v>5080</v>
      </c>
      <c r="K310" s="476" t="s">
        <v>5582</v>
      </c>
      <c r="L310" s="475" t="s">
        <v>132</v>
      </c>
      <c r="M310" s="475" t="s">
        <v>5082</v>
      </c>
      <c r="N310" s="492">
        <v>45959</v>
      </c>
      <c r="O310" s="506">
        <v>1082.52</v>
      </c>
      <c r="P310" s="506">
        <v>1082.52</v>
      </c>
      <c r="Q310" s="507">
        <v>0</v>
      </c>
      <c r="R310" s="475" t="s">
        <v>5085</v>
      </c>
      <c r="S310" s="531">
        <v>0</v>
      </c>
      <c r="T310" s="524">
        <v>0</v>
      </c>
      <c r="V310" s="532">
        <f t="shared" si="24"/>
        <v>0</v>
      </c>
    </row>
    <row r="311" spans="1:22" ht="45.75">
      <c r="A311" s="519" t="str">
        <f t="shared" si="25"/>
        <v>Contrato109/2025</v>
      </c>
      <c r="B311" s="521" t="str">
        <f t="shared" si="26"/>
        <v>109/2025</v>
      </c>
      <c r="C311" s="1" t="str">
        <f t="shared" si="22"/>
        <v>2025</v>
      </c>
      <c r="D311" s="41" t="str">
        <f t="shared" si="23"/>
        <v>109</v>
      </c>
      <c r="E311" s="505" t="s">
        <v>5903</v>
      </c>
      <c r="F311" s="475" t="s">
        <v>5904</v>
      </c>
      <c r="G311" s="475" t="s">
        <v>5905</v>
      </c>
      <c r="H311" s="475" t="s">
        <v>5580</v>
      </c>
      <c r="I311" s="480" t="s">
        <v>5581</v>
      </c>
      <c r="J311" s="475" t="s">
        <v>5080</v>
      </c>
      <c r="K311" s="476" t="s">
        <v>5582</v>
      </c>
      <c r="L311" s="475" t="s">
        <v>132</v>
      </c>
      <c r="M311" s="475" t="s">
        <v>5082</v>
      </c>
      <c r="N311" s="492">
        <v>45960</v>
      </c>
      <c r="O311" s="506">
        <v>1251.8800000000001</v>
      </c>
      <c r="P311" s="506">
        <v>1251.8800000000001</v>
      </c>
      <c r="Q311" s="507">
        <v>0</v>
      </c>
      <c r="R311" s="475" t="s">
        <v>5085</v>
      </c>
      <c r="S311" s="531">
        <v>0</v>
      </c>
      <c r="T311" s="524">
        <v>0</v>
      </c>
      <c r="V311" s="532">
        <f t="shared" si="24"/>
        <v>0</v>
      </c>
    </row>
    <row r="312" spans="1:22" ht="34.5">
      <c r="A312" s="519" t="str">
        <f t="shared" si="25"/>
        <v>Contrato110/2025</v>
      </c>
      <c r="B312" s="521" t="str">
        <f t="shared" si="26"/>
        <v>110/2025</v>
      </c>
      <c r="C312" s="1" t="str">
        <f t="shared" si="22"/>
        <v>2025</v>
      </c>
      <c r="D312" s="41" t="str">
        <f t="shared" si="23"/>
        <v>110</v>
      </c>
      <c r="E312" s="505" t="s">
        <v>5906</v>
      </c>
      <c r="F312" s="475" t="s">
        <v>5907</v>
      </c>
      <c r="G312" s="475" t="s">
        <v>5908</v>
      </c>
      <c r="H312" s="475" t="s">
        <v>5580</v>
      </c>
      <c r="I312" s="480" t="s">
        <v>5581</v>
      </c>
      <c r="J312" s="475" t="s">
        <v>5080</v>
      </c>
      <c r="K312" s="476" t="s">
        <v>5582</v>
      </c>
      <c r="L312" s="475" t="s">
        <v>132</v>
      </c>
      <c r="M312" s="475" t="s">
        <v>5082</v>
      </c>
      <c r="N312" s="492">
        <v>45960</v>
      </c>
      <c r="O312" s="506">
        <v>709.84</v>
      </c>
      <c r="P312" s="506">
        <v>709.84</v>
      </c>
      <c r="Q312" s="507">
        <v>0</v>
      </c>
      <c r="R312" s="475" t="s">
        <v>5085</v>
      </c>
      <c r="S312" s="531">
        <v>0</v>
      </c>
      <c r="T312" s="524">
        <v>0</v>
      </c>
      <c r="V312" s="532">
        <f t="shared" si="24"/>
        <v>0</v>
      </c>
    </row>
    <row r="313" spans="1:22" ht="34.5">
      <c r="A313" s="519" t="str">
        <f t="shared" si="25"/>
        <v>Contrato111/2025</v>
      </c>
      <c r="B313" s="521" t="str">
        <f t="shared" si="26"/>
        <v>111/2025</v>
      </c>
      <c r="C313" s="1" t="str">
        <f t="shared" si="22"/>
        <v>2025</v>
      </c>
      <c r="D313" s="41" t="str">
        <f t="shared" si="23"/>
        <v>111</v>
      </c>
      <c r="E313" s="505" t="s">
        <v>5909</v>
      </c>
      <c r="F313" s="475" t="s">
        <v>5910</v>
      </c>
      <c r="G313" s="475" t="s">
        <v>5911</v>
      </c>
      <c r="H313" s="475" t="s">
        <v>5580</v>
      </c>
      <c r="I313" s="480" t="s">
        <v>5581</v>
      </c>
      <c r="J313" s="475" t="s">
        <v>5080</v>
      </c>
      <c r="K313" s="476" t="s">
        <v>5582</v>
      </c>
      <c r="L313" s="475" t="s">
        <v>132</v>
      </c>
      <c r="M313" s="475" t="s">
        <v>5082</v>
      </c>
      <c r="N313" s="492">
        <v>45947</v>
      </c>
      <c r="O313" s="506">
        <v>66072.23</v>
      </c>
      <c r="P313" s="506">
        <v>66072.23</v>
      </c>
      <c r="Q313" s="507">
        <v>0</v>
      </c>
      <c r="R313" s="475" t="s">
        <v>5085</v>
      </c>
      <c r="S313" s="531">
        <v>0</v>
      </c>
      <c r="T313" s="524">
        <v>0</v>
      </c>
      <c r="V313" s="532">
        <f t="shared" si="24"/>
        <v>0</v>
      </c>
    </row>
    <row r="314" spans="1:22" ht="34.5">
      <c r="A314" s="519" t="str">
        <f t="shared" si="25"/>
        <v>Contrato112/2025</v>
      </c>
      <c r="B314" s="521" t="str">
        <f t="shared" si="26"/>
        <v>112/2025</v>
      </c>
      <c r="C314" s="1" t="str">
        <f t="shared" si="22"/>
        <v>2025</v>
      </c>
      <c r="D314" s="41" t="str">
        <f t="shared" si="23"/>
        <v>112</v>
      </c>
      <c r="E314" s="505" t="s">
        <v>5912</v>
      </c>
      <c r="F314" s="475" t="s">
        <v>5913</v>
      </c>
      <c r="G314" s="475" t="s">
        <v>5914</v>
      </c>
      <c r="H314" s="475" t="s">
        <v>5915</v>
      </c>
      <c r="I314" s="480" t="s">
        <v>5586</v>
      </c>
      <c r="J314" s="475" t="s">
        <v>5080</v>
      </c>
      <c r="K314" s="475" t="s">
        <v>5916</v>
      </c>
      <c r="L314" s="475" t="s">
        <v>5573</v>
      </c>
      <c r="M314" s="492">
        <v>45966</v>
      </c>
      <c r="N314" s="492">
        <v>46331</v>
      </c>
      <c r="O314" s="506">
        <v>3460000</v>
      </c>
      <c r="P314" s="506">
        <v>3460000</v>
      </c>
      <c r="Q314" s="507">
        <v>0</v>
      </c>
      <c r="R314" s="475" t="s">
        <v>5085</v>
      </c>
      <c r="S314" s="531">
        <v>0</v>
      </c>
      <c r="T314" s="528">
        <v>3460000</v>
      </c>
      <c r="V314" s="532">
        <f t="shared" si="24"/>
        <v>3460000</v>
      </c>
    </row>
    <row r="315" spans="1:22" ht="90.75">
      <c r="A315" s="519" t="str">
        <f t="shared" si="25"/>
        <v>Contrato113/2025</v>
      </c>
      <c r="B315" s="521" t="str">
        <f t="shared" si="26"/>
        <v>113/2025</v>
      </c>
      <c r="C315" s="1" t="str">
        <f t="shared" si="22"/>
        <v>2025</v>
      </c>
      <c r="D315" s="41" t="str">
        <f t="shared" si="23"/>
        <v>113</v>
      </c>
      <c r="E315" s="505" t="s">
        <v>5917</v>
      </c>
      <c r="F315" s="475" t="s">
        <v>5918</v>
      </c>
      <c r="G315" s="475" t="s">
        <v>5919</v>
      </c>
      <c r="H315" s="475" t="s">
        <v>4297</v>
      </c>
      <c r="I315" s="480" t="s">
        <v>5664</v>
      </c>
      <c r="J315" s="475" t="s">
        <v>5080</v>
      </c>
      <c r="K315" s="481" t="s">
        <v>5525</v>
      </c>
      <c r="L315" s="481" t="s">
        <v>5525</v>
      </c>
      <c r="M315" s="492">
        <v>45962</v>
      </c>
      <c r="N315" s="492">
        <v>45984</v>
      </c>
      <c r="O315" s="475" t="s">
        <v>5083</v>
      </c>
      <c r="P315" s="475" t="s">
        <v>5083</v>
      </c>
      <c r="Q315" s="507">
        <v>0</v>
      </c>
      <c r="R315" s="476" t="s">
        <v>5085</v>
      </c>
      <c r="S315" s="531">
        <v>0</v>
      </c>
      <c r="T315" s="524">
        <v>0</v>
      </c>
      <c r="V315" s="532">
        <f t="shared" si="24"/>
        <v>0</v>
      </c>
    </row>
    <row r="316" spans="1:22" ht="68.25">
      <c r="A316" s="519" t="str">
        <f t="shared" si="25"/>
        <v>Contrato114/2025</v>
      </c>
      <c r="B316" s="521" t="str">
        <f t="shared" si="26"/>
        <v>114/2025</v>
      </c>
      <c r="C316" s="1" t="str">
        <f t="shared" si="22"/>
        <v>2025</v>
      </c>
      <c r="D316" s="41" t="str">
        <f t="shared" si="23"/>
        <v>114</v>
      </c>
      <c r="E316" s="505" t="s">
        <v>5920</v>
      </c>
      <c r="F316" s="475" t="s">
        <v>5921</v>
      </c>
      <c r="G316" s="475" t="s">
        <v>5922</v>
      </c>
      <c r="H316" s="475" t="s">
        <v>5923</v>
      </c>
      <c r="I316" s="480" t="s">
        <v>5586</v>
      </c>
      <c r="J316" s="475">
        <v>45978</v>
      </c>
      <c r="K316" s="475" t="s">
        <v>5924</v>
      </c>
      <c r="L316" s="475" t="s">
        <v>5604</v>
      </c>
      <c r="M316" s="492">
        <v>45975</v>
      </c>
      <c r="N316" s="492">
        <v>46340</v>
      </c>
      <c r="O316" s="506">
        <v>10809364.800000001</v>
      </c>
      <c r="P316" s="506">
        <v>10809364.800000001</v>
      </c>
      <c r="Q316" s="507">
        <v>0</v>
      </c>
      <c r="R316" s="475" t="s">
        <v>5085</v>
      </c>
      <c r="S316" s="531">
        <v>0</v>
      </c>
      <c r="T316" s="528">
        <v>968980.4</v>
      </c>
      <c r="V316" s="532">
        <f t="shared" si="24"/>
        <v>968980.4</v>
      </c>
    </row>
    <row r="317" spans="1:22" ht="79.5">
      <c r="A317" s="519" t="str">
        <f t="shared" si="25"/>
        <v>Contrato115/2025</v>
      </c>
      <c r="B317" s="521" t="str">
        <f t="shared" si="26"/>
        <v>115/2025</v>
      </c>
      <c r="C317" s="1" t="str">
        <f t="shared" si="22"/>
        <v>2025</v>
      </c>
      <c r="D317" s="41" t="str">
        <f t="shared" si="23"/>
        <v>115</v>
      </c>
      <c r="E317" s="505" t="s">
        <v>5925</v>
      </c>
      <c r="F317" s="475" t="s">
        <v>5926</v>
      </c>
      <c r="G317" s="475" t="s">
        <v>5927</v>
      </c>
      <c r="H317" s="475" t="s">
        <v>5928</v>
      </c>
      <c r="I317" s="480" t="s">
        <v>5571</v>
      </c>
      <c r="J317" s="475" t="s">
        <v>5080</v>
      </c>
      <c r="K317" s="475" t="s">
        <v>820</v>
      </c>
      <c r="L317" s="475" t="s">
        <v>5929</v>
      </c>
      <c r="M317" s="492">
        <v>45976</v>
      </c>
      <c r="N317" s="492">
        <v>46341</v>
      </c>
      <c r="O317" s="506">
        <v>947564.28</v>
      </c>
      <c r="P317" s="506">
        <v>947564.28</v>
      </c>
      <c r="Q317" s="507">
        <v>0</v>
      </c>
      <c r="R317" s="475" t="s">
        <v>5085</v>
      </c>
      <c r="S317" s="531">
        <v>0</v>
      </c>
      <c r="T317" s="528">
        <v>947564.28</v>
      </c>
      <c r="V317" s="532">
        <f t="shared" si="24"/>
        <v>947564.28</v>
      </c>
    </row>
    <row r="318" spans="1:22" ht="23.25">
      <c r="A318" s="519" t="str">
        <f t="shared" si="25"/>
        <v>Contrato116/2025</v>
      </c>
      <c r="B318" s="521" t="str">
        <f t="shared" si="26"/>
        <v>116/2025</v>
      </c>
      <c r="C318" s="1" t="str">
        <f t="shared" si="22"/>
        <v>2025</v>
      </c>
      <c r="D318" s="41" t="str">
        <f t="shared" si="23"/>
        <v>116</v>
      </c>
      <c r="E318" s="505" t="s">
        <v>5930</v>
      </c>
      <c r="F318" s="475" t="s">
        <v>5931</v>
      </c>
      <c r="G318" s="475" t="s">
        <v>5932</v>
      </c>
      <c r="H318" s="475" t="s">
        <v>5933</v>
      </c>
      <c r="I318" s="480" t="s">
        <v>5614</v>
      </c>
      <c r="J318" s="475" t="s">
        <v>5080</v>
      </c>
      <c r="K318" s="475" t="s">
        <v>5934</v>
      </c>
      <c r="L318" s="475" t="s">
        <v>5604</v>
      </c>
      <c r="M318" s="492">
        <v>45971</v>
      </c>
      <c r="N318" s="492">
        <v>46336</v>
      </c>
      <c r="O318" s="506">
        <v>150800</v>
      </c>
      <c r="P318" s="506">
        <v>150800</v>
      </c>
      <c r="Q318" s="507">
        <v>0</v>
      </c>
      <c r="R318" s="475" t="s">
        <v>5085</v>
      </c>
      <c r="S318" s="531">
        <v>0</v>
      </c>
      <c r="T318" s="528">
        <v>150800</v>
      </c>
      <c r="V318" s="532">
        <f t="shared" si="24"/>
        <v>150800</v>
      </c>
    </row>
    <row r="319" spans="1:22" ht="34.5">
      <c r="A319" s="519" t="str">
        <f t="shared" si="25"/>
        <v>Contrato117/2025</v>
      </c>
      <c r="B319" s="521" t="str">
        <f t="shared" si="26"/>
        <v>117/2025</v>
      </c>
      <c r="C319" s="1" t="str">
        <f t="shared" si="22"/>
        <v>2025</v>
      </c>
      <c r="D319" s="41" t="str">
        <f t="shared" si="23"/>
        <v>117</v>
      </c>
      <c r="E319" s="505" t="s">
        <v>5935</v>
      </c>
      <c r="F319" s="475" t="s">
        <v>5936</v>
      </c>
      <c r="G319" s="475" t="s">
        <v>5937</v>
      </c>
      <c r="H319" s="475" t="s">
        <v>5580</v>
      </c>
      <c r="I319" s="480" t="s">
        <v>5581</v>
      </c>
      <c r="J319" s="475" t="s">
        <v>5080</v>
      </c>
      <c r="K319" s="476" t="s">
        <v>5582</v>
      </c>
      <c r="L319" s="475" t="s">
        <v>132</v>
      </c>
      <c r="M319" s="475" t="s">
        <v>5082</v>
      </c>
      <c r="N319" s="492">
        <v>45992</v>
      </c>
      <c r="O319" s="506">
        <v>47329.760000000002</v>
      </c>
      <c r="P319" s="506">
        <v>47329.760000000002</v>
      </c>
      <c r="Q319" s="507">
        <v>0</v>
      </c>
      <c r="R319" s="475" t="s">
        <v>5085</v>
      </c>
      <c r="S319" s="531">
        <v>0</v>
      </c>
      <c r="T319" s="524">
        <v>0</v>
      </c>
      <c r="V319" s="532">
        <f t="shared" si="24"/>
        <v>0</v>
      </c>
    </row>
    <row r="320" spans="1:22" ht="68.25">
      <c r="A320" s="519" t="str">
        <f t="shared" si="25"/>
        <v>Contrato118/2025</v>
      </c>
      <c r="B320" s="521" t="str">
        <f t="shared" si="26"/>
        <v>118/2025</v>
      </c>
      <c r="C320" s="1" t="str">
        <f t="shared" si="22"/>
        <v>2025</v>
      </c>
      <c r="D320" s="41" t="str">
        <f t="shared" si="23"/>
        <v>118</v>
      </c>
      <c r="E320" s="505" t="s">
        <v>5938</v>
      </c>
      <c r="F320" s="475" t="s">
        <v>5939</v>
      </c>
      <c r="G320" s="475" t="s">
        <v>5940</v>
      </c>
      <c r="H320" s="475" t="s">
        <v>844</v>
      </c>
      <c r="I320" s="480" t="s">
        <v>5614</v>
      </c>
      <c r="J320" s="475" t="s">
        <v>5080</v>
      </c>
      <c r="K320" s="475" t="s">
        <v>5941</v>
      </c>
      <c r="L320" s="475" t="s">
        <v>5604</v>
      </c>
      <c r="M320" s="492">
        <v>45988</v>
      </c>
      <c r="N320" s="492">
        <v>46353</v>
      </c>
      <c r="O320" s="506">
        <v>92250</v>
      </c>
      <c r="P320" s="506">
        <v>92250</v>
      </c>
      <c r="Q320" s="507">
        <v>0</v>
      </c>
      <c r="R320" s="475" t="s">
        <v>5085</v>
      </c>
      <c r="S320" s="531">
        <v>0</v>
      </c>
      <c r="T320" s="524">
        <v>0</v>
      </c>
      <c r="V320" s="532">
        <f t="shared" si="24"/>
        <v>0</v>
      </c>
    </row>
    <row r="321" spans="1:22" ht="34.5">
      <c r="A321" s="519" t="str">
        <f t="shared" si="25"/>
        <v>Contrato119/2025</v>
      </c>
      <c r="B321" s="521" t="str">
        <f t="shared" si="26"/>
        <v>119/2025</v>
      </c>
      <c r="C321" s="1" t="str">
        <f t="shared" si="22"/>
        <v>2025</v>
      </c>
      <c r="D321" s="41" t="str">
        <f t="shared" si="23"/>
        <v>119</v>
      </c>
      <c r="E321" s="505" t="s">
        <v>5942</v>
      </c>
      <c r="F321" s="475" t="s">
        <v>5774</v>
      </c>
      <c r="G321" s="475" t="s">
        <v>5775</v>
      </c>
      <c r="H321" s="475" t="s">
        <v>5580</v>
      </c>
      <c r="I321" s="480" t="s">
        <v>5581</v>
      </c>
      <c r="J321" s="475" t="s">
        <v>5080</v>
      </c>
      <c r="K321" s="476" t="s">
        <v>5582</v>
      </c>
      <c r="L321" s="475" t="s">
        <v>132</v>
      </c>
      <c r="M321" s="475" t="s">
        <v>5082</v>
      </c>
      <c r="N321" s="492">
        <v>45995</v>
      </c>
      <c r="O321" s="506">
        <v>28678.99</v>
      </c>
      <c r="P321" s="506">
        <v>28678.99</v>
      </c>
      <c r="Q321" s="507">
        <v>0</v>
      </c>
      <c r="R321" s="475" t="s">
        <v>5085</v>
      </c>
      <c r="S321" s="531">
        <v>0</v>
      </c>
      <c r="T321" s="524">
        <v>0</v>
      </c>
      <c r="V321" s="532">
        <f t="shared" si="24"/>
        <v>0</v>
      </c>
    </row>
    <row r="322" spans="1:22" ht="68.25">
      <c r="A322" s="519" t="str">
        <f t="shared" si="25"/>
        <v>Contrato120/2025</v>
      </c>
      <c r="B322" s="521" t="str">
        <f t="shared" si="26"/>
        <v>120/2025</v>
      </c>
      <c r="C322" s="1" t="str">
        <f t="shared" si="22"/>
        <v>2025</v>
      </c>
      <c r="D322" s="41" t="str">
        <f t="shared" si="23"/>
        <v>120</v>
      </c>
      <c r="E322" s="505" t="s">
        <v>5943</v>
      </c>
      <c r="F322" s="475" t="s">
        <v>5944</v>
      </c>
      <c r="G322" s="475" t="s">
        <v>5945</v>
      </c>
      <c r="H322" s="475" t="s">
        <v>5946</v>
      </c>
      <c r="I322" s="480" t="s">
        <v>5586</v>
      </c>
      <c r="J322" s="475" t="s">
        <v>5947</v>
      </c>
      <c r="K322" s="475" t="s">
        <v>5948</v>
      </c>
      <c r="L322" s="475" t="s">
        <v>5588</v>
      </c>
      <c r="M322" s="492">
        <v>46001</v>
      </c>
      <c r="N322" s="492">
        <v>47462</v>
      </c>
      <c r="O322" s="506">
        <v>18246484.16</v>
      </c>
      <c r="P322" s="506">
        <v>18246484.16</v>
      </c>
      <c r="Q322" s="507">
        <v>0</v>
      </c>
      <c r="R322" s="475" t="s">
        <v>5085</v>
      </c>
      <c r="S322" s="531">
        <v>0</v>
      </c>
      <c r="T322" s="528">
        <v>338468.42</v>
      </c>
      <c r="V322" s="532">
        <f t="shared" si="24"/>
        <v>338468.42</v>
      </c>
    </row>
    <row r="323" spans="1:22" ht="23.25">
      <c r="A323" s="519" t="str">
        <f t="shared" si="25"/>
        <v>Contrato121/2025</v>
      </c>
      <c r="B323" s="521" t="str">
        <f t="shared" si="26"/>
        <v>121/2025</v>
      </c>
      <c r="C323" s="1" t="str">
        <f t="shared" si="22"/>
        <v>2025</v>
      </c>
      <c r="D323" s="41" t="str">
        <f t="shared" si="23"/>
        <v>121</v>
      </c>
      <c r="E323" s="505" t="s">
        <v>5949</v>
      </c>
      <c r="F323" s="475" t="s">
        <v>5950</v>
      </c>
      <c r="G323" s="475" t="s">
        <v>5951</v>
      </c>
      <c r="H323" s="475" t="s">
        <v>5580</v>
      </c>
      <c r="I323" s="480" t="s">
        <v>5581</v>
      </c>
      <c r="J323" s="475" t="s">
        <v>5080</v>
      </c>
      <c r="K323" s="476" t="s">
        <v>5582</v>
      </c>
      <c r="L323" s="475" t="s">
        <v>132</v>
      </c>
      <c r="M323" s="475" t="s">
        <v>5082</v>
      </c>
      <c r="N323" s="492">
        <v>46006</v>
      </c>
      <c r="O323" s="506">
        <v>1950.99</v>
      </c>
      <c r="P323" s="506">
        <v>1950.99</v>
      </c>
      <c r="Q323" s="507">
        <v>0</v>
      </c>
      <c r="R323" s="475" t="s">
        <v>5085</v>
      </c>
      <c r="S323" s="531">
        <v>0</v>
      </c>
      <c r="T323" s="524">
        <v>0</v>
      </c>
      <c r="V323" s="532">
        <f t="shared" si="24"/>
        <v>0</v>
      </c>
    </row>
    <row r="324" spans="1:22" ht="45.75">
      <c r="A324" s="519" t="str">
        <f t="shared" si="25"/>
        <v>Contrato122/2025</v>
      </c>
      <c r="B324" s="521" t="str">
        <f t="shared" si="26"/>
        <v>122/2025</v>
      </c>
      <c r="C324" s="1" t="str">
        <f t="shared" ref="C324:C337" si="27">LEFT(E324,4)</f>
        <v>2025</v>
      </c>
      <c r="D324" s="41" t="str">
        <f t="shared" ref="D324:D337" si="28">TEXT(RIGHT(E324,LEN(E324)-5),"000")</f>
        <v>122</v>
      </c>
      <c r="E324" s="505" t="s">
        <v>5952</v>
      </c>
      <c r="F324" s="475" t="s">
        <v>5953</v>
      </c>
      <c r="G324" s="475" t="s">
        <v>5954</v>
      </c>
      <c r="H324" s="475" t="s">
        <v>109</v>
      </c>
      <c r="I324" s="480" t="s">
        <v>5586</v>
      </c>
      <c r="J324" s="475" t="s">
        <v>5080</v>
      </c>
      <c r="K324" s="475" t="s">
        <v>4732</v>
      </c>
      <c r="L324" s="475" t="s">
        <v>5929</v>
      </c>
      <c r="M324" s="492">
        <v>45995</v>
      </c>
      <c r="N324" s="492">
        <v>46177</v>
      </c>
      <c r="O324" s="506">
        <v>279950</v>
      </c>
      <c r="P324" s="506">
        <v>279950</v>
      </c>
      <c r="Q324" s="507">
        <v>0</v>
      </c>
      <c r="R324" s="475" t="s">
        <v>5085</v>
      </c>
      <c r="S324" s="531">
        <v>0</v>
      </c>
      <c r="T324" s="528">
        <v>279950</v>
      </c>
      <c r="V324" s="532">
        <f t="shared" ref="V324:V337" si="29">T324+S324</f>
        <v>279950</v>
      </c>
    </row>
    <row r="325" spans="1:22" ht="34.5">
      <c r="A325" s="519" t="str">
        <f t="shared" si="25"/>
        <v>Contrato123/2025</v>
      </c>
      <c r="B325" s="521" t="str">
        <f t="shared" si="26"/>
        <v>123/2025</v>
      </c>
      <c r="C325" s="1" t="str">
        <f t="shared" si="27"/>
        <v>2025</v>
      </c>
      <c r="D325" s="41" t="str">
        <f t="shared" si="28"/>
        <v>123</v>
      </c>
      <c r="E325" s="505" t="s">
        <v>5955</v>
      </c>
      <c r="F325" s="475" t="s">
        <v>5956</v>
      </c>
      <c r="G325" s="475" t="s">
        <v>5957</v>
      </c>
      <c r="H325" s="475" t="s">
        <v>5958</v>
      </c>
      <c r="I325" s="480" t="s">
        <v>5614</v>
      </c>
      <c r="J325" s="475" t="s">
        <v>5080</v>
      </c>
      <c r="K325" s="475" t="s">
        <v>5959</v>
      </c>
      <c r="L325" s="475" t="s">
        <v>5573</v>
      </c>
      <c r="M325" s="492">
        <v>46002</v>
      </c>
      <c r="N325" s="492">
        <v>46732</v>
      </c>
      <c r="O325" s="506">
        <v>11499660</v>
      </c>
      <c r="P325" s="506">
        <v>11499660</v>
      </c>
      <c r="Q325" s="507">
        <v>0</v>
      </c>
      <c r="R325" s="475" t="s">
        <v>5085</v>
      </c>
      <c r="S325" s="531">
        <v>0</v>
      </c>
      <c r="T325" s="524">
        <v>0</v>
      </c>
      <c r="V325" s="532">
        <f t="shared" si="29"/>
        <v>0</v>
      </c>
    </row>
    <row r="326" spans="1:22" ht="34.5">
      <c r="A326" s="519" t="str">
        <f t="shared" si="25"/>
        <v>Contrato124/2025</v>
      </c>
      <c r="B326" s="521" t="str">
        <f t="shared" si="26"/>
        <v>124/2025</v>
      </c>
      <c r="C326" s="1" t="str">
        <f t="shared" si="27"/>
        <v>2025</v>
      </c>
      <c r="D326" s="41" t="str">
        <f t="shared" si="28"/>
        <v>124</v>
      </c>
      <c r="E326" s="505" t="s">
        <v>5960</v>
      </c>
      <c r="F326" s="475" t="s">
        <v>5961</v>
      </c>
      <c r="G326" s="475" t="s">
        <v>5962</v>
      </c>
      <c r="H326" s="475" t="s">
        <v>5963</v>
      </c>
      <c r="I326" s="480" t="s">
        <v>5614</v>
      </c>
      <c r="J326" s="475" t="s">
        <v>5080</v>
      </c>
      <c r="K326" s="475" t="s">
        <v>4749</v>
      </c>
      <c r="L326" s="475" t="s">
        <v>5573</v>
      </c>
      <c r="M326" s="475" t="s">
        <v>5082</v>
      </c>
      <c r="N326" s="492">
        <v>46402</v>
      </c>
      <c r="O326" s="506">
        <v>430162</v>
      </c>
      <c r="P326" s="506">
        <v>430162</v>
      </c>
      <c r="Q326" s="507">
        <v>0</v>
      </c>
      <c r="R326" s="475" t="s">
        <v>5085</v>
      </c>
      <c r="S326" s="531">
        <v>0</v>
      </c>
      <c r="T326" s="524">
        <v>0</v>
      </c>
      <c r="V326" s="532">
        <f t="shared" si="29"/>
        <v>0</v>
      </c>
    </row>
    <row r="327" spans="1:22" ht="34.5">
      <c r="A327" s="519" t="str">
        <f t="shared" si="25"/>
        <v>Contrato125/2025</v>
      </c>
      <c r="B327" s="521" t="str">
        <f t="shared" si="26"/>
        <v>125/2025</v>
      </c>
      <c r="C327" s="1" t="str">
        <f t="shared" si="27"/>
        <v>2025</v>
      </c>
      <c r="D327" s="41" t="str">
        <f t="shared" si="28"/>
        <v>125</v>
      </c>
      <c r="E327" s="505" t="s">
        <v>5964</v>
      </c>
      <c r="F327" s="475" t="s">
        <v>5965</v>
      </c>
      <c r="G327" s="475" t="s">
        <v>5966</v>
      </c>
      <c r="H327" s="475" t="s">
        <v>5963</v>
      </c>
      <c r="I327" s="480" t="s">
        <v>5614</v>
      </c>
      <c r="J327" s="475" t="s">
        <v>5080</v>
      </c>
      <c r="K327" s="475" t="s">
        <v>4749</v>
      </c>
      <c r="L327" s="475" t="s">
        <v>5573</v>
      </c>
      <c r="M327" s="475" t="s">
        <v>5082</v>
      </c>
      <c r="N327" s="492">
        <v>46396</v>
      </c>
      <c r="O327" s="506">
        <v>34695.1</v>
      </c>
      <c r="P327" s="506">
        <v>34695.1</v>
      </c>
      <c r="Q327" s="507">
        <v>0</v>
      </c>
      <c r="R327" s="475" t="s">
        <v>5085</v>
      </c>
      <c r="S327" s="531">
        <v>0</v>
      </c>
      <c r="T327" s="524">
        <v>0</v>
      </c>
      <c r="V327" s="532">
        <f t="shared" si="29"/>
        <v>0</v>
      </c>
    </row>
    <row r="328" spans="1:22" ht="34.5">
      <c r="A328" s="519" t="str">
        <f t="shared" si="25"/>
        <v>Contrato126/2025</v>
      </c>
      <c r="B328" s="521" t="str">
        <f t="shared" si="26"/>
        <v>126/2025</v>
      </c>
      <c r="C328" s="1" t="str">
        <f t="shared" si="27"/>
        <v>2025</v>
      </c>
      <c r="D328" s="41" t="str">
        <f t="shared" si="28"/>
        <v>126</v>
      </c>
      <c r="E328" s="505" t="s">
        <v>5967</v>
      </c>
      <c r="F328" s="475" t="s">
        <v>5968</v>
      </c>
      <c r="G328" s="475" t="s">
        <v>5969</v>
      </c>
      <c r="H328" s="475" t="s">
        <v>5963</v>
      </c>
      <c r="I328" s="480" t="s">
        <v>5614</v>
      </c>
      <c r="J328" s="475" t="s">
        <v>5080</v>
      </c>
      <c r="K328" s="475" t="s">
        <v>4749</v>
      </c>
      <c r="L328" s="475" t="s">
        <v>5573</v>
      </c>
      <c r="M328" s="475" t="s">
        <v>5082</v>
      </c>
      <c r="N328" s="492">
        <v>46399</v>
      </c>
      <c r="O328" s="506">
        <v>4600</v>
      </c>
      <c r="P328" s="506">
        <v>4600</v>
      </c>
      <c r="Q328" s="507">
        <v>0</v>
      </c>
      <c r="R328" s="475" t="s">
        <v>5085</v>
      </c>
      <c r="S328" s="531">
        <v>0</v>
      </c>
      <c r="T328" s="524">
        <v>0</v>
      </c>
      <c r="V328" s="532">
        <f t="shared" si="29"/>
        <v>0</v>
      </c>
    </row>
    <row r="329" spans="1:22" ht="34.5">
      <c r="A329" s="519" t="str">
        <f t="shared" si="25"/>
        <v>Contrato127/2025</v>
      </c>
      <c r="B329" s="521" t="str">
        <f t="shared" si="26"/>
        <v>127/2025</v>
      </c>
      <c r="C329" s="1" t="str">
        <f t="shared" si="27"/>
        <v>2025</v>
      </c>
      <c r="D329" s="41" t="str">
        <f t="shared" si="28"/>
        <v>127</v>
      </c>
      <c r="E329" s="505" t="s">
        <v>5970</v>
      </c>
      <c r="F329" s="475" t="s">
        <v>5971</v>
      </c>
      <c r="G329" s="475" t="s">
        <v>5972</v>
      </c>
      <c r="H329" s="475" t="s">
        <v>5963</v>
      </c>
      <c r="I329" s="480" t="s">
        <v>5614</v>
      </c>
      <c r="J329" s="475" t="s">
        <v>5973</v>
      </c>
      <c r="K329" s="475" t="s">
        <v>4749</v>
      </c>
      <c r="L329" s="475" t="s">
        <v>5573</v>
      </c>
      <c r="M329" s="475" t="s">
        <v>5973</v>
      </c>
      <c r="N329" s="475" t="s">
        <v>5973</v>
      </c>
      <c r="O329" s="506">
        <v>965.07</v>
      </c>
      <c r="P329" s="506">
        <v>965.07</v>
      </c>
      <c r="Q329" s="507">
        <v>0</v>
      </c>
      <c r="R329" s="475" t="s">
        <v>5085</v>
      </c>
      <c r="S329" s="531">
        <v>0</v>
      </c>
      <c r="T329" s="524">
        <v>0</v>
      </c>
      <c r="V329" s="532">
        <f t="shared" si="29"/>
        <v>0</v>
      </c>
    </row>
    <row r="330" spans="1:22" ht="34.5">
      <c r="A330" s="519" t="str">
        <f t="shared" si="25"/>
        <v>Contrato128/2025</v>
      </c>
      <c r="B330" s="521" t="str">
        <f t="shared" si="26"/>
        <v>128/2025</v>
      </c>
      <c r="C330" s="1" t="str">
        <f t="shared" si="27"/>
        <v>2025</v>
      </c>
      <c r="D330" s="41" t="str">
        <f t="shared" si="28"/>
        <v>128</v>
      </c>
      <c r="E330" s="505" t="s">
        <v>5974</v>
      </c>
      <c r="F330" s="475" t="s">
        <v>5975</v>
      </c>
      <c r="G330" s="475" t="s">
        <v>5976</v>
      </c>
      <c r="H330" s="475" t="s">
        <v>5963</v>
      </c>
      <c r="I330" s="480" t="s">
        <v>5614</v>
      </c>
      <c r="J330" s="475" t="s">
        <v>5080</v>
      </c>
      <c r="K330" s="475" t="s">
        <v>4749</v>
      </c>
      <c r="L330" s="475" t="s">
        <v>5573</v>
      </c>
      <c r="M330" s="495" t="s">
        <v>5082</v>
      </c>
      <c r="N330" s="508">
        <v>46024</v>
      </c>
      <c r="O330" s="509">
        <v>6200</v>
      </c>
      <c r="P330" s="506">
        <v>6200</v>
      </c>
      <c r="Q330" s="507">
        <v>0</v>
      </c>
      <c r="R330" s="475" t="s">
        <v>5085</v>
      </c>
      <c r="S330" s="531">
        <v>6200</v>
      </c>
      <c r="T330" s="524">
        <v>0</v>
      </c>
      <c r="V330" s="532">
        <f t="shared" si="29"/>
        <v>6200</v>
      </c>
    </row>
    <row r="331" spans="1:22" ht="45.75">
      <c r="A331" s="519" t="str">
        <f t="shared" si="25"/>
        <v>Contrato129/2025</v>
      </c>
      <c r="B331" s="521" t="str">
        <f t="shared" si="26"/>
        <v>129/2025</v>
      </c>
      <c r="C331" s="1" t="str">
        <f t="shared" si="27"/>
        <v>2025</v>
      </c>
      <c r="D331" s="41" t="str">
        <f t="shared" si="28"/>
        <v>129</v>
      </c>
      <c r="E331" s="505" t="s">
        <v>5977</v>
      </c>
      <c r="F331" s="475" t="s">
        <v>5978</v>
      </c>
      <c r="G331" s="475" t="s">
        <v>5979</v>
      </c>
      <c r="H331" s="475" t="s">
        <v>5980</v>
      </c>
      <c r="I331" s="480" t="s">
        <v>387</v>
      </c>
      <c r="J331" s="480" t="s">
        <v>5080</v>
      </c>
      <c r="K331" s="476" t="s">
        <v>5857</v>
      </c>
      <c r="L331" s="510" t="s">
        <v>5981</v>
      </c>
      <c r="M331" s="511" t="s">
        <v>5876</v>
      </c>
      <c r="N331" s="488" t="s">
        <v>5876</v>
      </c>
      <c r="O331" s="506">
        <v>7140566.29</v>
      </c>
      <c r="P331" s="506">
        <v>7140566.29</v>
      </c>
      <c r="Q331" s="507">
        <v>0</v>
      </c>
      <c r="R331" s="475" t="s">
        <v>5085</v>
      </c>
      <c r="S331" s="531">
        <v>0</v>
      </c>
      <c r="T331" s="524">
        <v>0</v>
      </c>
      <c r="V331" s="532">
        <f t="shared" si="29"/>
        <v>0</v>
      </c>
    </row>
    <row r="332" spans="1:22" ht="34.5">
      <c r="A332" s="519" t="str">
        <f t="shared" si="25"/>
        <v>Contrato130/2025</v>
      </c>
      <c r="B332" s="521" t="str">
        <f t="shared" si="26"/>
        <v>130/2025</v>
      </c>
      <c r="C332" s="1" t="str">
        <f t="shared" si="27"/>
        <v>2025</v>
      </c>
      <c r="D332" s="41" t="str">
        <f t="shared" si="28"/>
        <v>130</v>
      </c>
      <c r="E332" s="505" t="s">
        <v>5982</v>
      </c>
      <c r="F332" s="475" t="s">
        <v>5983</v>
      </c>
      <c r="G332" s="475" t="s">
        <v>5984</v>
      </c>
      <c r="H332" s="475" t="s">
        <v>5580</v>
      </c>
      <c r="I332" s="480" t="s">
        <v>5581</v>
      </c>
      <c r="J332" s="475" t="s">
        <v>5080</v>
      </c>
      <c r="K332" s="476" t="s">
        <v>5582</v>
      </c>
      <c r="L332" s="475" t="s">
        <v>132</v>
      </c>
      <c r="M332" s="475" t="s">
        <v>5082</v>
      </c>
      <c r="N332" s="492">
        <v>46035</v>
      </c>
      <c r="O332" s="506">
        <v>1407.08</v>
      </c>
      <c r="P332" s="506">
        <v>1407.08</v>
      </c>
      <c r="Q332" s="507">
        <v>0</v>
      </c>
      <c r="R332" s="475" t="s">
        <v>5085</v>
      </c>
      <c r="S332" s="531">
        <v>0</v>
      </c>
      <c r="T332" s="524">
        <v>0</v>
      </c>
      <c r="V332" s="532">
        <f t="shared" si="29"/>
        <v>0</v>
      </c>
    </row>
    <row r="333" spans="1:22" ht="34.5">
      <c r="A333" s="519" t="str">
        <f t="shared" si="25"/>
        <v>Contrato700/2025</v>
      </c>
      <c r="B333" s="521" t="str">
        <f t="shared" si="26"/>
        <v>700/2025</v>
      </c>
      <c r="C333" s="1" t="str">
        <f t="shared" si="27"/>
        <v>2025</v>
      </c>
      <c r="D333" s="41">
        <v>700</v>
      </c>
      <c r="E333" s="505" t="s">
        <v>5985</v>
      </c>
      <c r="F333" s="475" t="s">
        <v>5986</v>
      </c>
      <c r="G333" s="475" t="s">
        <v>5987</v>
      </c>
      <c r="H333" s="475" t="s">
        <v>5988</v>
      </c>
      <c r="I333" s="480" t="s">
        <v>5614</v>
      </c>
      <c r="J333" s="475" t="s">
        <v>5080</v>
      </c>
      <c r="K333" s="475" t="s">
        <v>5989</v>
      </c>
      <c r="L333" s="475" t="s">
        <v>5604</v>
      </c>
      <c r="M333" s="475" t="s">
        <v>5082</v>
      </c>
      <c r="N333" s="475" t="s">
        <v>5990</v>
      </c>
      <c r="O333" s="506">
        <v>1189.08</v>
      </c>
      <c r="P333" s="506">
        <v>1189.08</v>
      </c>
      <c r="Q333" s="507">
        <v>0</v>
      </c>
      <c r="R333" s="475" t="s">
        <v>5085</v>
      </c>
      <c r="S333" s="531">
        <v>0</v>
      </c>
      <c r="T333" s="524">
        <v>0</v>
      </c>
      <c r="V333" s="532">
        <f t="shared" si="29"/>
        <v>0</v>
      </c>
    </row>
    <row r="334" spans="1:22" ht="34.5">
      <c r="A334" s="519" t="str">
        <f t="shared" si="25"/>
        <v>Contrato701/2025</v>
      </c>
      <c r="B334" s="521" t="str">
        <f t="shared" si="26"/>
        <v>701/2025</v>
      </c>
      <c r="C334" s="1" t="str">
        <f t="shared" si="27"/>
        <v>2025</v>
      </c>
      <c r="D334" s="41">
        <v>701</v>
      </c>
      <c r="E334" s="505" t="s">
        <v>5985</v>
      </c>
      <c r="F334" s="475" t="s">
        <v>5991</v>
      </c>
      <c r="G334" s="475" t="s">
        <v>5992</v>
      </c>
      <c r="H334" s="475" t="s">
        <v>5993</v>
      </c>
      <c r="I334" s="480" t="s">
        <v>5614</v>
      </c>
      <c r="J334" s="475" t="s">
        <v>5080</v>
      </c>
      <c r="K334" s="476" t="s">
        <v>4737</v>
      </c>
      <c r="L334" s="475" t="s">
        <v>5981</v>
      </c>
      <c r="M334" s="475" t="s">
        <v>5082</v>
      </c>
      <c r="N334" s="475" t="s">
        <v>5990</v>
      </c>
      <c r="O334" s="506">
        <v>3194196.41</v>
      </c>
      <c r="P334" s="506">
        <v>3194196.41</v>
      </c>
      <c r="Q334" s="507">
        <v>0</v>
      </c>
      <c r="R334" s="475" t="s">
        <v>5085</v>
      </c>
      <c r="S334" s="531">
        <v>290159.49</v>
      </c>
      <c r="T334" s="528">
        <v>1516976.5</v>
      </c>
      <c r="V334" s="532">
        <f t="shared" si="29"/>
        <v>1807135.99</v>
      </c>
    </row>
    <row r="335" spans="1:22" s="2" customFormat="1" ht="57">
      <c r="A335" s="586" t="str">
        <f t="shared" si="25"/>
        <v>Contrato702/2025</v>
      </c>
      <c r="B335" s="587" t="str">
        <f t="shared" si="26"/>
        <v>702/2025</v>
      </c>
      <c r="C335" s="588" t="str">
        <f t="shared" si="27"/>
        <v>2025</v>
      </c>
      <c r="D335" s="41">
        <v>702</v>
      </c>
      <c r="E335" s="505" t="s">
        <v>5985</v>
      </c>
      <c r="F335" s="475" t="s">
        <v>1702</v>
      </c>
      <c r="G335" s="475" t="s">
        <v>1703</v>
      </c>
      <c r="H335" s="475" t="s">
        <v>5994</v>
      </c>
      <c r="I335" s="475" t="s">
        <v>5614</v>
      </c>
      <c r="J335" s="475" t="s">
        <v>5080</v>
      </c>
      <c r="K335" s="475" t="s">
        <v>5995</v>
      </c>
      <c r="L335" s="475" t="s">
        <v>5604</v>
      </c>
      <c r="M335" s="590" t="s">
        <v>5082</v>
      </c>
      <c r="N335" s="475" t="s">
        <v>5990</v>
      </c>
      <c r="O335" s="506">
        <v>36000</v>
      </c>
      <c r="P335" s="506">
        <v>36000</v>
      </c>
      <c r="Q335" s="507">
        <v>0</v>
      </c>
      <c r="R335" s="475" t="s">
        <v>5085</v>
      </c>
      <c r="S335" s="531">
        <v>0</v>
      </c>
      <c r="T335" s="524">
        <v>0</v>
      </c>
      <c r="V335" s="589">
        <f t="shared" si="29"/>
        <v>0</v>
      </c>
    </row>
    <row r="336" spans="1:22" ht="34.5">
      <c r="A336" s="519" t="str">
        <f t="shared" si="25"/>
        <v>Contrato703/2025</v>
      </c>
      <c r="B336" s="521" t="str">
        <f t="shared" si="26"/>
        <v>703/2025</v>
      </c>
      <c r="C336" s="1" t="str">
        <f t="shared" si="27"/>
        <v>2025</v>
      </c>
      <c r="D336" s="41">
        <v>703</v>
      </c>
      <c r="E336" s="505" t="s">
        <v>5985</v>
      </c>
      <c r="F336" s="475" t="s">
        <v>5991</v>
      </c>
      <c r="G336" s="475" t="s">
        <v>5992</v>
      </c>
      <c r="H336" s="475" t="s">
        <v>5996</v>
      </c>
      <c r="I336" s="480" t="s">
        <v>5614</v>
      </c>
      <c r="J336" s="475" t="s">
        <v>5080</v>
      </c>
      <c r="K336" s="475" t="s">
        <v>1696</v>
      </c>
      <c r="L336" s="475" t="s">
        <v>5588</v>
      </c>
      <c r="M336" s="492">
        <v>45799</v>
      </c>
      <c r="N336" s="480" t="s">
        <v>5990</v>
      </c>
      <c r="O336" s="506">
        <v>2439994.65</v>
      </c>
      <c r="P336" s="506">
        <v>2439994.65</v>
      </c>
      <c r="Q336" s="507">
        <v>0</v>
      </c>
      <c r="R336" s="475" t="s">
        <v>5085</v>
      </c>
      <c r="S336" s="531">
        <v>0</v>
      </c>
      <c r="T336" s="528">
        <v>69800.399999999994</v>
      </c>
      <c r="V336" s="532">
        <f t="shared" si="29"/>
        <v>69800.399999999994</v>
      </c>
    </row>
    <row r="337" spans="1:22" ht="34.5">
      <c r="A337" s="519" t="str">
        <f t="shared" si="25"/>
        <v>Contrato1099946464/2025</v>
      </c>
      <c r="B337" s="521" t="str">
        <f t="shared" si="26"/>
        <v>1099946464/2025</v>
      </c>
      <c r="C337" s="1" t="str">
        <f t="shared" si="27"/>
        <v>2025</v>
      </c>
      <c r="D337" s="41" t="str">
        <f t="shared" si="28"/>
        <v>1099946464</v>
      </c>
      <c r="E337" s="512" t="s">
        <v>5997</v>
      </c>
      <c r="F337" s="513" t="s">
        <v>5998</v>
      </c>
      <c r="G337" s="513" t="s">
        <v>5999</v>
      </c>
      <c r="H337" s="513" t="s">
        <v>6000</v>
      </c>
      <c r="I337" s="514" t="s">
        <v>5614</v>
      </c>
      <c r="J337" s="513" t="s">
        <v>6001</v>
      </c>
      <c r="K337" s="513" t="s">
        <v>6002</v>
      </c>
      <c r="L337" s="513" t="s">
        <v>5604</v>
      </c>
      <c r="M337" s="515">
        <v>45691</v>
      </c>
      <c r="N337" s="516" t="s">
        <v>5990</v>
      </c>
      <c r="O337" s="517">
        <v>14400000</v>
      </c>
      <c r="P337" s="517">
        <v>14400000</v>
      </c>
      <c r="Q337" s="518">
        <v>0</v>
      </c>
      <c r="R337" s="513" t="s">
        <v>5085</v>
      </c>
      <c r="S337" s="531">
        <v>909657.01</v>
      </c>
      <c r="T337" s="529">
        <v>14135890.23</v>
      </c>
      <c r="V337" s="532">
        <f t="shared" si="29"/>
        <v>15045547.24</v>
      </c>
    </row>
    <row r="338" spans="1:22" s="26" customFormat="1" ht="89.25">
      <c r="A338" s="574" t="str">
        <f>_xlfn.CONCAT("Contrato",B338)</f>
        <v>Contrato001/2026</v>
      </c>
      <c r="B338" s="575" t="str">
        <f>_xlfn.CONCAT(TEXT(D338,"000"),"/",C338)</f>
        <v>001/2026</v>
      </c>
      <c r="C338" s="576">
        <v>2026</v>
      </c>
      <c r="D338" s="577">
        <v>1</v>
      </c>
      <c r="E338" s="578"/>
      <c r="F338" s="73" t="s">
        <v>1685</v>
      </c>
      <c r="G338" s="74" t="s">
        <v>1686</v>
      </c>
      <c r="H338" s="579" t="s">
        <v>1687</v>
      </c>
      <c r="I338" s="580"/>
      <c r="J338" s="580"/>
      <c r="K338" s="580"/>
      <c r="L338" s="580"/>
      <c r="N338" s="580"/>
      <c r="O338" s="581"/>
      <c r="P338" s="581">
        <v>16900519.280000001</v>
      </c>
      <c r="Q338" s="582"/>
      <c r="R338" s="580"/>
      <c r="S338" s="583"/>
      <c r="T338" s="584"/>
      <c r="V338" s="585">
        <f>T338+S338</f>
        <v>0</v>
      </c>
    </row>
    <row r="339" spans="1:22" ht="57.75">
      <c r="A339" s="519" t="str">
        <f>_xlfn.CONCAT("Contrato",B339)</f>
        <v>Contrato004/2026</v>
      </c>
      <c r="B339" s="521" t="str">
        <f>_xlfn.CONCAT(TEXT(D339,"000"),"/",C339)</f>
        <v>004/2026</v>
      </c>
      <c r="C339" s="1" t="str">
        <f>LEFT(E339,4)</f>
        <v>2026</v>
      </c>
      <c r="D339" s="603" t="str">
        <f>TEXT(RIGHT(E339,LEN(E339)-5),"000")</f>
        <v>004</v>
      </c>
      <c r="E339" s="615" t="s">
        <v>4879</v>
      </c>
      <c r="F339" s="605" t="s">
        <v>1053</v>
      </c>
      <c r="G339" s="606" t="s">
        <v>1054</v>
      </c>
      <c r="H339" s="607" t="s">
        <v>1055</v>
      </c>
      <c r="I339" s="608"/>
      <c r="J339" s="609"/>
      <c r="K339" s="486"/>
      <c r="L339" s="609"/>
      <c r="N339" s="608"/>
      <c r="O339" s="610"/>
      <c r="P339" s="611">
        <v>86760</v>
      </c>
      <c r="Q339" s="612"/>
      <c r="R339" s="609"/>
      <c r="S339" s="613"/>
      <c r="T339" s="614"/>
      <c r="V339" s="532">
        <f>T339+S339</f>
        <v>0</v>
      </c>
    </row>
    <row r="340" spans="1:22" ht="34.5">
      <c r="A340" s="519" t="str">
        <f>_xlfn.CONCAT("Contrato",B340)</f>
        <v>Contrato005/2026</v>
      </c>
      <c r="B340" s="521" t="str">
        <f>_xlfn.CONCAT(TEXT(D340,"000"),"/",C340)</f>
        <v>005/2026</v>
      </c>
      <c r="C340" s="1" t="str">
        <f>LEFT(E340,4)</f>
        <v>2026</v>
      </c>
      <c r="D340" s="603" t="str">
        <f>TEXT(RIGHT(E340,LEN(E340)-5),"000")</f>
        <v>005</v>
      </c>
      <c r="E340" s="604" t="s">
        <v>4880</v>
      </c>
      <c r="F340" s="605" t="s">
        <v>922</v>
      </c>
      <c r="G340" s="606" t="s">
        <v>923</v>
      </c>
      <c r="H340" s="607" t="s">
        <v>924</v>
      </c>
      <c r="I340" s="608"/>
      <c r="J340" s="609"/>
      <c r="K340" s="486"/>
      <c r="L340" s="609"/>
      <c r="N340" s="608"/>
      <c r="O340" s="610"/>
      <c r="P340" s="611">
        <v>260130</v>
      </c>
      <c r="Q340" s="612"/>
      <c r="R340" s="609"/>
      <c r="S340" s="613"/>
      <c r="T340" s="614"/>
      <c r="V340" s="532">
        <f>T340+S340</f>
        <v>0</v>
      </c>
    </row>
    <row r="341" spans="1:22" ht="57.75">
      <c r="A341" s="519" t="str">
        <f>_xlfn.CONCAT("Contrato",B341)</f>
        <v>Contrato006/2026</v>
      </c>
      <c r="B341" s="521" t="str">
        <f>_xlfn.CONCAT(TEXT(D341,"000"),"/",C341)</f>
        <v>006/2026</v>
      </c>
      <c r="C341" s="1" t="str">
        <f>LEFT(E341,4)</f>
        <v>2026</v>
      </c>
      <c r="D341" s="602" t="str">
        <f>TEXT(RIGHT(E341,LEN(E341)-5),"000")</f>
        <v>006</v>
      </c>
      <c r="E341" s="604" t="s">
        <v>4881</v>
      </c>
      <c r="F341" s="605" t="s">
        <v>1072</v>
      </c>
      <c r="G341" s="606" t="s">
        <v>1073</v>
      </c>
      <c r="H341" s="607" t="s">
        <v>1074</v>
      </c>
      <c r="I341" s="608"/>
      <c r="J341" s="609"/>
      <c r="K341" s="486"/>
      <c r="L341" s="609"/>
      <c r="N341" s="608"/>
      <c r="O341" s="610"/>
      <c r="P341" s="611">
        <v>2583460.4</v>
      </c>
      <c r="Q341" s="612"/>
      <c r="R341" s="609"/>
      <c r="S341" s="613"/>
      <c r="T341" s="614"/>
      <c r="V341" s="532">
        <f>T341+S341</f>
        <v>0</v>
      </c>
    </row>
    <row r="342" spans="1:22" ht="34.5">
      <c r="A342" s="519" t="str">
        <f>_xlfn.CONCAT("Contrato",B342)</f>
        <v>Contrato007/2026</v>
      </c>
      <c r="B342" s="521" t="str">
        <f>_xlfn.CONCAT(TEXT(D342,"000"),"/",C342)</f>
        <v>007/2026</v>
      </c>
      <c r="C342" s="1" t="str">
        <f>LEFT(E342,4)</f>
        <v>2026</v>
      </c>
      <c r="D342" s="603" t="str">
        <f>TEXT(RIGHT(E342,LEN(E342)-5),"000")</f>
        <v>007</v>
      </c>
      <c r="E342" s="604" t="s">
        <v>4882</v>
      </c>
      <c r="F342" s="605" t="s">
        <v>788</v>
      </c>
      <c r="G342" s="606" t="s">
        <v>789</v>
      </c>
      <c r="H342" s="607" t="s">
        <v>1077</v>
      </c>
      <c r="I342" s="608"/>
      <c r="J342" s="609"/>
      <c r="K342" s="486"/>
      <c r="L342" s="609"/>
      <c r="N342" s="608"/>
      <c r="O342" s="610"/>
      <c r="P342" s="611">
        <v>217573</v>
      </c>
      <c r="Q342" s="612"/>
      <c r="R342" s="609"/>
      <c r="S342" s="613"/>
      <c r="T342" s="614"/>
      <c r="V342" s="532">
        <f>T342+S342</f>
        <v>0</v>
      </c>
    </row>
    <row r="343" spans="1:22">
      <c r="A343" s="574" t="str">
        <f t="shared" ref="A343:A348" si="30">_xlfn.CONCAT("Contrato",B343)</f>
        <v>Contrato002/2026</v>
      </c>
      <c r="B343" s="575" t="str">
        <f t="shared" ref="B343:B348" si="31">_xlfn.CONCAT(TEXT(D343,"000"),"/",C343)</f>
        <v>002/2026</v>
      </c>
      <c r="C343" s="576" t="str">
        <f t="shared" ref="C343:C345" si="32">LEFT(E343,4)</f>
        <v>2026</v>
      </c>
      <c r="D343" s="626" t="s">
        <v>955</v>
      </c>
      <c r="E343" s="578" t="s">
        <v>4877</v>
      </c>
      <c r="F343" s="609"/>
      <c r="G343" s="609"/>
      <c r="H343" s="609"/>
      <c r="I343" s="608"/>
      <c r="J343" s="609"/>
      <c r="K343" s="609"/>
      <c r="L343" s="609"/>
      <c r="N343" s="608"/>
      <c r="O343" s="611"/>
      <c r="P343" s="581">
        <v>20182</v>
      </c>
      <c r="Q343" s="612"/>
      <c r="R343" s="609"/>
      <c r="S343" s="613"/>
      <c r="T343" s="614"/>
      <c r="V343" s="532">
        <f t="shared" ref="V343:V348" si="33">T343+S343</f>
        <v>0</v>
      </c>
    </row>
    <row r="344" spans="1:22">
      <c r="A344" s="574" t="str">
        <f t="shared" si="30"/>
        <v>Contrato003/2026</v>
      </c>
      <c r="B344" s="575" t="str">
        <f t="shared" si="31"/>
        <v>003/2026</v>
      </c>
      <c r="C344" s="576" t="str">
        <f t="shared" si="32"/>
        <v>2026</v>
      </c>
      <c r="D344" s="626" t="s">
        <v>1169</v>
      </c>
      <c r="E344" s="578" t="s">
        <v>4878</v>
      </c>
      <c r="F344" s="609"/>
      <c r="G344" s="609"/>
      <c r="H344" s="609"/>
      <c r="I344" s="608"/>
      <c r="J344" s="609"/>
      <c r="K344" s="609"/>
      <c r="L344" s="609"/>
      <c r="N344" s="608"/>
      <c r="O344" s="611"/>
      <c r="P344" s="581">
        <v>11578540</v>
      </c>
      <c r="Q344" s="612"/>
      <c r="R344" s="609"/>
      <c r="S344" s="613"/>
      <c r="T344" s="614"/>
      <c r="V344" s="532">
        <f t="shared" si="33"/>
        <v>0</v>
      </c>
    </row>
    <row r="345" spans="1:22">
      <c r="A345" s="574" t="str">
        <f t="shared" si="30"/>
        <v>Contrato008/2026</v>
      </c>
      <c r="B345" s="575" t="str">
        <f t="shared" si="31"/>
        <v>008/2026</v>
      </c>
      <c r="C345" s="576" t="str">
        <f t="shared" si="32"/>
        <v>2026</v>
      </c>
      <c r="D345" s="626" t="s">
        <v>470</v>
      </c>
      <c r="E345" s="578" t="s">
        <v>4883</v>
      </c>
      <c r="F345" s="609"/>
      <c r="G345" s="609"/>
      <c r="H345" s="609"/>
      <c r="I345" s="608"/>
      <c r="J345" s="609"/>
      <c r="K345" s="609"/>
      <c r="L345" s="609"/>
      <c r="N345" s="608"/>
      <c r="O345" s="611"/>
      <c r="P345" s="581">
        <v>3447875.88</v>
      </c>
      <c r="Q345" s="612"/>
      <c r="R345" s="609"/>
      <c r="S345" s="613"/>
      <c r="T345" s="614"/>
      <c r="V345" s="532">
        <f t="shared" si="33"/>
        <v>0</v>
      </c>
    </row>
    <row r="346" spans="1:22">
      <c r="A346" s="574" t="str">
        <f t="shared" si="30"/>
        <v>Contrato009/2026</v>
      </c>
      <c r="B346" s="575" t="str">
        <f t="shared" si="31"/>
        <v>009/2026</v>
      </c>
      <c r="C346" s="576" t="str">
        <f t="shared" ref="C343:C348" si="34">LEFT(E346,4)</f>
        <v>2026</v>
      </c>
      <c r="D346" s="626" t="s">
        <v>1119</v>
      </c>
      <c r="E346" s="578" t="s">
        <v>4884</v>
      </c>
      <c r="F346" s="609"/>
      <c r="G346" s="609"/>
      <c r="H346" s="609"/>
      <c r="I346" s="608"/>
      <c r="J346" s="609"/>
      <c r="K346" s="609"/>
      <c r="L346" s="609"/>
      <c r="N346" s="608"/>
      <c r="O346" s="611"/>
      <c r="P346" s="581">
        <v>645109.92000000004</v>
      </c>
      <c r="Q346" s="612"/>
      <c r="R346" s="609"/>
      <c r="S346" s="613"/>
      <c r="T346" s="614"/>
      <c r="V346" s="532">
        <f t="shared" si="33"/>
        <v>0</v>
      </c>
    </row>
    <row r="347" spans="1:22">
      <c r="A347" s="574" t="str">
        <f t="shared" si="30"/>
        <v>Contrato010/2026</v>
      </c>
      <c r="B347" s="575" t="str">
        <f t="shared" si="31"/>
        <v>010/2026</v>
      </c>
      <c r="C347" s="576" t="str">
        <f t="shared" si="34"/>
        <v>2026</v>
      </c>
      <c r="D347" s="626" t="s">
        <v>997</v>
      </c>
      <c r="E347" s="578" t="s">
        <v>6003</v>
      </c>
      <c r="F347" s="609"/>
      <c r="G347" s="609"/>
      <c r="H347" s="609"/>
      <c r="I347" s="608"/>
      <c r="J347" s="609"/>
      <c r="K347" s="609"/>
      <c r="L347" s="609"/>
      <c r="N347" s="608"/>
      <c r="O347" s="611"/>
      <c r="P347" s="581">
        <v>6419368.3799999999</v>
      </c>
      <c r="Q347" s="612"/>
      <c r="R347" s="609"/>
      <c r="S347" s="613"/>
      <c r="T347" s="614"/>
      <c r="V347" s="532">
        <f t="shared" si="33"/>
        <v>0</v>
      </c>
    </row>
    <row r="348" spans="1:22">
      <c r="A348" s="574" t="str">
        <f t="shared" si="30"/>
        <v>Contrato011/2026</v>
      </c>
      <c r="B348" s="575" t="str">
        <f t="shared" si="31"/>
        <v>011/2026</v>
      </c>
      <c r="C348" s="576" t="str">
        <f t="shared" si="34"/>
        <v>2026</v>
      </c>
      <c r="D348" s="627" t="s">
        <v>1082</v>
      </c>
      <c r="E348" s="578" t="s">
        <v>6004</v>
      </c>
      <c r="F348" s="609"/>
      <c r="G348" s="609"/>
      <c r="H348" s="609"/>
      <c r="I348" s="608"/>
      <c r="J348" s="609"/>
      <c r="K348" s="609"/>
      <c r="L348" s="609"/>
      <c r="N348" s="608"/>
      <c r="O348" s="611"/>
      <c r="P348" s="581">
        <v>228840</v>
      </c>
      <c r="Q348" s="612"/>
      <c r="R348" s="609"/>
      <c r="S348" s="613"/>
      <c r="T348" s="614"/>
      <c r="V348" s="532">
        <f t="shared" si="33"/>
        <v>0</v>
      </c>
    </row>
    <row r="349" spans="1:22" s="26" customFormat="1">
      <c r="A349" s="574" t="str">
        <f t="shared" ref="A349:A359" si="35">_xlfn.CONCAT("Contrato",B349)</f>
        <v>Contrato012/2026</v>
      </c>
      <c r="B349" s="575" t="str">
        <f t="shared" ref="B349:B359" si="36">_xlfn.CONCAT(TEXT(D349,"000"),"/",C349)</f>
        <v>012/2026</v>
      </c>
      <c r="C349" s="576" t="str">
        <f>LEFT(E349,4)</f>
        <v>2026</v>
      </c>
      <c r="D349" s="633" t="str">
        <f t="shared" ref="D349:D359" si="37">TEXT(RIGHT(E349,LEN(E349)-5),"000")</f>
        <v>012</v>
      </c>
      <c r="E349" s="578" t="s">
        <v>6005</v>
      </c>
      <c r="F349" s="580"/>
      <c r="G349" s="634"/>
      <c r="H349" s="635"/>
      <c r="I349" s="580"/>
      <c r="J349" s="580"/>
      <c r="K349" s="580"/>
      <c r="L349" s="580"/>
      <c r="N349" s="580"/>
      <c r="O349" s="581"/>
      <c r="P349" s="637">
        <v>965</v>
      </c>
      <c r="Q349" s="582"/>
      <c r="R349" s="580"/>
      <c r="S349" s="583"/>
      <c r="T349" s="584"/>
      <c r="V349" s="585">
        <f t="shared" ref="V349:V359" si="38">T349+S349</f>
        <v>0</v>
      </c>
    </row>
    <row r="350" spans="1:22" s="26" customFormat="1">
      <c r="A350" s="574" t="str">
        <f t="shared" si="35"/>
        <v>Contrato013/2026</v>
      </c>
      <c r="B350" s="575" t="str">
        <f t="shared" si="36"/>
        <v>013/2026</v>
      </c>
      <c r="C350" s="576" t="str">
        <f>LEFT(E350,4)</f>
        <v>2026</v>
      </c>
      <c r="D350" s="633" t="str">
        <f t="shared" si="37"/>
        <v>013</v>
      </c>
      <c r="E350" s="578" t="s">
        <v>6006</v>
      </c>
      <c r="F350" s="580"/>
      <c r="G350" s="634"/>
      <c r="H350" s="635"/>
      <c r="I350" s="580"/>
      <c r="J350" s="580"/>
      <c r="K350" s="580"/>
      <c r="L350" s="580"/>
      <c r="N350" s="580"/>
      <c r="O350" s="581"/>
      <c r="P350" s="636">
        <v>8506290.8100000005</v>
      </c>
      <c r="Q350" s="582"/>
      <c r="R350" s="580"/>
      <c r="S350" s="583"/>
      <c r="T350" s="584"/>
      <c r="V350" s="585">
        <f t="shared" si="38"/>
        <v>0</v>
      </c>
    </row>
    <row r="351" spans="1:22" s="26" customFormat="1">
      <c r="A351" s="574" t="str">
        <f t="shared" si="35"/>
        <v>Contrato014/2026</v>
      </c>
      <c r="B351" s="575" t="str">
        <f t="shared" si="36"/>
        <v>014/2026</v>
      </c>
      <c r="C351" s="576" t="str">
        <f t="shared" ref="C351:C359" si="39">LEFT(E351,4)</f>
        <v>2026</v>
      </c>
      <c r="D351" s="633" t="str">
        <f t="shared" si="37"/>
        <v>014</v>
      </c>
      <c r="E351" s="578" t="s">
        <v>6007</v>
      </c>
      <c r="F351" s="580"/>
      <c r="G351" s="634"/>
      <c r="H351" s="635"/>
      <c r="I351" s="580"/>
      <c r="J351" s="580"/>
      <c r="K351" s="580"/>
      <c r="L351" s="580"/>
      <c r="N351" s="580"/>
      <c r="O351" s="581"/>
      <c r="P351" s="636">
        <v>4671000</v>
      </c>
      <c r="Q351" s="582"/>
      <c r="R351" s="580"/>
      <c r="S351" s="583"/>
      <c r="T351" s="584"/>
      <c r="V351" s="585">
        <f t="shared" si="38"/>
        <v>0</v>
      </c>
    </row>
    <row r="352" spans="1:22" s="26" customFormat="1">
      <c r="A352" s="574" t="str">
        <f t="shared" si="35"/>
        <v>Contrato015/2026</v>
      </c>
      <c r="B352" s="575" t="str">
        <f t="shared" si="36"/>
        <v>015/2026</v>
      </c>
      <c r="C352" s="576" t="str">
        <f t="shared" si="39"/>
        <v>2026</v>
      </c>
      <c r="D352" s="633" t="str">
        <f t="shared" si="37"/>
        <v>015</v>
      </c>
      <c r="E352" s="578" t="s">
        <v>6008</v>
      </c>
      <c r="F352" s="580"/>
      <c r="G352" s="634"/>
      <c r="H352" s="635"/>
      <c r="I352" s="580"/>
      <c r="J352" s="580"/>
      <c r="K352" s="580"/>
      <c r="L352" s="580"/>
      <c r="N352" s="580"/>
      <c r="O352" s="581"/>
      <c r="P352" s="636">
        <v>6762.19</v>
      </c>
      <c r="Q352" s="582"/>
      <c r="R352" s="580"/>
      <c r="S352" s="583"/>
      <c r="T352" s="584"/>
      <c r="V352" s="585">
        <f t="shared" si="38"/>
        <v>0</v>
      </c>
    </row>
    <row r="353" spans="1:22" s="26" customFormat="1">
      <c r="A353" s="574" t="str">
        <f t="shared" si="35"/>
        <v>Contrato016/2026</v>
      </c>
      <c r="B353" s="575" t="str">
        <f t="shared" si="36"/>
        <v>016/2026</v>
      </c>
      <c r="C353" s="576" t="str">
        <f t="shared" si="39"/>
        <v>2026</v>
      </c>
      <c r="D353" s="633" t="str">
        <f t="shared" si="37"/>
        <v>016</v>
      </c>
      <c r="E353" s="578" t="s">
        <v>6009</v>
      </c>
      <c r="F353" s="580"/>
      <c r="G353" s="634"/>
      <c r="H353" s="635"/>
      <c r="I353" s="580"/>
      <c r="J353" s="580"/>
      <c r="K353" s="580"/>
      <c r="L353" s="580"/>
      <c r="N353" s="580"/>
      <c r="O353" s="581"/>
      <c r="P353" s="636">
        <v>57066.6</v>
      </c>
      <c r="Q353" s="582"/>
      <c r="R353" s="580"/>
      <c r="S353" s="583"/>
      <c r="T353" s="584"/>
      <c r="V353" s="585">
        <f t="shared" si="38"/>
        <v>0</v>
      </c>
    </row>
    <row r="354" spans="1:22" s="26" customFormat="1">
      <c r="A354" s="574" t="str">
        <f t="shared" si="35"/>
        <v>Contrato017/2026</v>
      </c>
      <c r="B354" s="575" t="str">
        <f t="shared" si="36"/>
        <v>017/2026</v>
      </c>
      <c r="C354" s="576" t="str">
        <f t="shared" si="39"/>
        <v>2026</v>
      </c>
      <c r="D354" s="633" t="str">
        <f t="shared" si="37"/>
        <v>017</v>
      </c>
      <c r="E354" s="578" t="s">
        <v>6010</v>
      </c>
      <c r="F354" s="580"/>
      <c r="G354" s="634"/>
      <c r="H354" s="635"/>
      <c r="I354" s="580"/>
      <c r="J354" s="580"/>
      <c r="K354" s="580"/>
      <c r="L354" s="580"/>
      <c r="N354" s="580"/>
      <c r="O354" s="581"/>
      <c r="P354" s="636">
        <v>70419.679999999993</v>
      </c>
      <c r="Q354" s="582"/>
      <c r="R354" s="580"/>
      <c r="S354" s="583"/>
      <c r="T354" s="584"/>
      <c r="V354" s="585">
        <f t="shared" si="38"/>
        <v>0</v>
      </c>
    </row>
    <row r="355" spans="1:22" s="26" customFormat="1">
      <c r="A355" s="574" t="str">
        <f t="shared" si="35"/>
        <v>Contrato018/2026</v>
      </c>
      <c r="B355" s="575" t="str">
        <f t="shared" si="36"/>
        <v>018/2026</v>
      </c>
      <c r="C355" s="576" t="str">
        <f t="shared" si="39"/>
        <v>2026</v>
      </c>
      <c r="D355" s="633" t="str">
        <f t="shared" si="37"/>
        <v>018</v>
      </c>
      <c r="E355" s="578" t="s">
        <v>6011</v>
      </c>
      <c r="F355" s="580"/>
      <c r="G355" s="634"/>
      <c r="H355" s="635"/>
      <c r="I355" s="580"/>
      <c r="J355" s="580"/>
      <c r="K355" s="580"/>
      <c r="L355" s="580"/>
      <c r="N355" s="580"/>
      <c r="O355" s="581"/>
      <c r="P355" s="636">
        <v>107313.02</v>
      </c>
      <c r="Q355" s="582"/>
      <c r="R355" s="580"/>
      <c r="S355" s="583"/>
      <c r="T355" s="584"/>
      <c r="V355" s="585">
        <f t="shared" si="38"/>
        <v>0</v>
      </c>
    </row>
    <row r="356" spans="1:22" s="26" customFormat="1">
      <c r="A356" s="574" t="str">
        <f t="shared" si="35"/>
        <v>Contrato019/2026</v>
      </c>
      <c r="B356" s="575" t="str">
        <f t="shared" si="36"/>
        <v>019/2026</v>
      </c>
      <c r="C356" s="576" t="str">
        <f t="shared" si="39"/>
        <v>2026</v>
      </c>
      <c r="D356" s="633" t="str">
        <f t="shared" si="37"/>
        <v>019</v>
      </c>
      <c r="E356" s="578" t="s">
        <v>6012</v>
      </c>
      <c r="F356" s="580"/>
      <c r="G356" s="634"/>
      <c r="H356" s="635"/>
      <c r="I356" s="580"/>
      <c r="J356" s="580"/>
      <c r="K356" s="580"/>
      <c r="L356" s="580"/>
      <c r="N356" s="580"/>
      <c r="O356" s="581"/>
      <c r="P356" s="636">
        <v>1147800</v>
      </c>
      <c r="Q356" s="582"/>
      <c r="R356" s="580"/>
      <c r="S356" s="583"/>
      <c r="T356" s="584"/>
      <c r="V356" s="585">
        <f t="shared" si="38"/>
        <v>0</v>
      </c>
    </row>
    <row r="357" spans="1:22" s="26" customFormat="1">
      <c r="A357" s="574" t="str">
        <f t="shared" si="35"/>
        <v>Contrato020/2026</v>
      </c>
      <c r="B357" s="575" t="str">
        <f t="shared" si="36"/>
        <v>020/2026</v>
      </c>
      <c r="C357" s="576" t="str">
        <f t="shared" si="39"/>
        <v>2026</v>
      </c>
      <c r="D357" s="633" t="str">
        <f t="shared" si="37"/>
        <v>020</v>
      </c>
      <c r="E357" s="578" t="s">
        <v>6013</v>
      </c>
      <c r="F357" s="580"/>
      <c r="G357" s="634"/>
      <c r="H357" s="635"/>
      <c r="I357" s="580"/>
      <c r="J357" s="580"/>
      <c r="K357" s="580"/>
      <c r="L357" s="580"/>
      <c r="N357" s="580"/>
      <c r="O357" s="581"/>
      <c r="P357" s="636">
        <v>3432</v>
      </c>
      <c r="Q357" s="582"/>
      <c r="R357" s="580"/>
      <c r="S357" s="583"/>
      <c r="T357" s="584"/>
      <c r="V357" s="585">
        <f t="shared" si="38"/>
        <v>0</v>
      </c>
    </row>
    <row r="358" spans="1:22" s="26" customFormat="1">
      <c r="A358" s="574" t="str">
        <f t="shared" si="35"/>
        <v>Contrato021/2026</v>
      </c>
      <c r="B358" s="575" t="str">
        <f t="shared" si="36"/>
        <v>021/2026</v>
      </c>
      <c r="C358" s="576" t="str">
        <f t="shared" si="39"/>
        <v>2026</v>
      </c>
      <c r="D358" s="633" t="str">
        <f t="shared" si="37"/>
        <v>021</v>
      </c>
      <c r="E358" s="578" t="s">
        <v>6014</v>
      </c>
      <c r="F358" s="580"/>
      <c r="G358" s="634"/>
      <c r="H358" s="635"/>
      <c r="I358" s="580"/>
      <c r="J358" s="580"/>
      <c r="K358" s="580"/>
      <c r="L358" s="580"/>
      <c r="N358" s="580"/>
      <c r="O358" s="581"/>
      <c r="P358" s="636">
        <v>7615.18</v>
      </c>
      <c r="Q358" s="582"/>
      <c r="R358" s="580"/>
      <c r="S358" s="583"/>
      <c r="T358" s="584"/>
      <c r="V358" s="585">
        <f t="shared" si="38"/>
        <v>0</v>
      </c>
    </row>
    <row r="359" spans="1:22" s="26" customFormat="1">
      <c r="A359" s="574" t="str">
        <f t="shared" si="35"/>
        <v>Contrato022/2026</v>
      </c>
      <c r="B359" s="575" t="str">
        <f t="shared" si="36"/>
        <v>022/2026</v>
      </c>
      <c r="C359" s="576" t="str">
        <f t="shared" si="39"/>
        <v>2026</v>
      </c>
      <c r="D359" s="577" t="str">
        <f t="shared" si="37"/>
        <v>022</v>
      </c>
      <c r="E359" s="578" t="s">
        <v>6015</v>
      </c>
      <c r="F359" s="580"/>
      <c r="G359" s="634"/>
      <c r="H359" s="635"/>
      <c r="I359" s="580"/>
      <c r="J359" s="580"/>
      <c r="K359" s="580"/>
      <c r="L359" s="580"/>
      <c r="N359" s="580"/>
      <c r="O359" s="581"/>
      <c r="P359" s="636">
        <v>50646.22</v>
      </c>
      <c r="Q359" s="582"/>
      <c r="R359" s="580"/>
      <c r="S359" s="583"/>
      <c r="T359" s="584"/>
      <c r="V359" s="585">
        <f t="shared" si="38"/>
        <v>0</v>
      </c>
    </row>
    <row r="360" spans="1:22">
      <c r="A360" s="519" t="str">
        <f>_xlfn.CONCAT("Contrato",B360)</f>
        <v>Contrato023/2026</v>
      </c>
      <c r="B360" s="521" t="str">
        <f>_xlfn.CONCAT(TEXT(D360,"000"),"/",C360)</f>
        <v>023/2026</v>
      </c>
      <c r="C360" s="1" t="str">
        <f>LEFT(E360,4)</f>
        <v>2026</v>
      </c>
      <c r="D360" s="676" t="str">
        <f>TEXT(RIGHT(E360,LEN(E360)-5),"000")</f>
        <v>023</v>
      </c>
      <c r="E360" s="604" t="s">
        <v>6016</v>
      </c>
      <c r="F360" s="609"/>
      <c r="G360" s="609"/>
      <c r="H360" s="609"/>
      <c r="I360" s="608"/>
      <c r="J360" s="609"/>
      <c r="K360" s="609"/>
      <c r="L360" s="609"/>
      <c r="N360" s="608"/>
      <c r="O360" s="611"/>
      <c r="P360" s="679">
        <v>8955120.1999999993</v>
      </c>
      <c r="Q360" s="612"/>
      <c r="R360" s="609"/>
      <c r="S360" s="613"/>
      <c r="T360" s="614"/>
      <c r="V360" s="532">
        <f>T360+S360</f>
        <v>0</v>
      </c>
    </row>
    <row r="361" spans="1:22">
      <c r="A361" s="519" t="str">
        <f>_xlfn.CONCAT("Contrato",B361)</f>
        <v>Contrato024/2026</v>
      </c>
      <c r="B361" s="521" t="str">
        <f>_xlfn.CONCAT(TEXT(D361,"000"),"/",C361)</f>
        <v>024/2026</v>
      </c>
      <c r="C361" s="1" t="str">
        <f>LEFT(E361,4)</f>
        <v>2026</v>
      </c>
      <c r="D361" s="676" t="str">
        <f>TEXT(RIGHT(E361,LEN(E361)-5),"000")</f>
        <v>024</v>
      </c>
      <c r="E361" s="604" t="s">
        <v>6017</v>
      </c>
      <c r="F361" s="486"/>
      <c r="G361" s="486"/>
      <c r="H361" s="609"/>
      <c r="I361" s="608"/>
      <c r="J361" s="609"/>
      <c r="K361" s="486"/>
      <c r="L361" s="609"/>
      <c r="N361" s="608"/>
      <c r="O361" s="610"/>
      <c r="P361" s="679">
        <v>224000</v>
      </c>
      <c r="Q361" s="612"/>
      <c r="R361" s="609"/>
      <c r="S361" s="613"/>
      <c r="T361" s="614"/>
      <c r="V361" s="532">
        <f>T361+S361</f>
        <v>0</v>
      </c>
    </row>
  </sheetData>
  <conditionalFormatting sqref="B3:C3 B2:B361 C4:C337">
    <cfRule type="expression" dxfId="385" priority="37">
      <formula>$AG2:$AG562="NÃO"</formula>
    </cfRule>
    <cfRule type="expression" dxfId="384" priority="38">
      <formula>$T2:$T562="SUPERIOR A 90 DIAS"</formula>
    </cfRule>
    <cfRule type="expression" dxfId="383" priority="39">
      <formula>$T2:$T562="INFERIOR A 60 DIAS"</formula>
    </cfRule>
    <cfRule type="expression" dxfId="382" priority="40">
      <formula>$T2:$T562="INFERIOR A 30 DIAS"</formula>
    </cfRule>
    <cfRule type="expression" dxfId="381" priority="41">
      <formula>$T2:$T562="EXPIRADO"</formula>
    </cfRule>
  </conditionalFormatting>
  <conditionalFormatting sqref="F338:H338">
    <cfRule type="expression" dxfId="380" priority="32">
      <formula>$P338:$P2336="INFERIOR A 60 DIAS"</formula>
    </cfRule>
    <cfRule type="expression" dxfId="379" priority="33">
      <formula>$P338:$P2336="INFERIOR A 90 DIAS"</formula>
    </cfRule>
    <cfRule type="expression" dxfId="378" priority="34">
      <formula>$P338:$P2336="EXPIRADO"</formula>
    </cfRule>
    <cfRule type="expression" dxfId="377" priority="35">
      <formula>$P338:$P2336="INFERIOR A 30 DIAS"</formula>
    </cfRule>
    <cfRule type="expression" dxfId="376" priority="36">
      <formula>$P338:$P2336="INFERIOR A 120 DIAS"</formula>
    </cfRule>
  </conditionalFormatting>
  <conditionalFormatting sqref="F338:H338">
    <cfRule type="expression" dxfId="375" priority="31">
      <formula>$P338:$P1336="INFERIOR A 120 DIAS"</formula>
    </cfRule>
  </conditionalFormatting>
  <conditionalFormatting sqref="F339:H339">
    <cfRule type="expression" dxfId="374" priority="26">
      <formula>$P339:$P2337="INFERIOR A 60 DIAS"</formula>
    </cfRule>
    <cfRule type="expression" dxfId="373" priority="27">
      <formula>$P339:$P2337="INFERIOR A 90 DIAS"</formula>
    </cfRule>
    <cfRule type="expression" dxfId="372" priority="28">
      <formula>$P339:$P2337="EXPIRADO"</formula>
    </cfRule>
    <cfRule type="expression" dxfId="371" priority="29">
      <formula>$P339:$P2337="INFERIOR A 30 DIAS"</formula>
    </cfRule>
    <cfRule type="expression" dxfId="370" priority="30">
      <formula>$P339:$P2337="INFERIOR A 120 DIAS"</formula>
    </cfRule>
  </conditionalFormatting>
  <conditionalFormatting sqref="F339:H339">
    <cfRule type="expression" dxfId="369" priority="25">
      <formula>$P339:$P1337="INFERIOR A 120 DIAS"</formula>
    </cfRule>
  </conditionalFormatting>
  <conditionalFormatting sqref="F340:H340">
    <cfRule type="expression" dxfId="368" priority="20">
      <formula>$P340:$P2338="INFERIOR A 60 DIAS"</formula>
    </cfRule>
    <cfRule type="expression" dxfId="367" priority="21">
      <formula>$P340:$P2338="INFERIOR A 90 DIAS"</formula>
    </cfRule>
    <cfRule type="expression" dxfId="366" priority="22">
      <formula>$P340:$P2338="EXPIRADO"</formula>
    </cfRule>
    <cfRule type="expression" dxfId="365" priority="23">
      <formula>$P340:$P2338="INFERIOR A 30 DIAS"</formula>
    </cfRule>
    <cfRule type="expression" dxfId="364" priority="24">
      <formula>$P340:$P2338="INFERIOR A 120 DIAS"</formula>
    </cfRule>
  </conditionalFormatting>
  <conditionalFormatting sqref="F340:H340">
    <cfRule type="expression" dxfId="363" priority="19">
      <formula>$P340:$P1338="INFERIOR A 120 DIAS"</formula>
    </cfRule>
  </conditionalFormatting>
  <conditionalFormatting sqref="F341:H342">
    <cfRule type="expression" dxfId="362" priority="14">
      <formula>$P341:$P2339="INFERIOR A 60 DIAS"</formula>
    </cfRule>
    <cfRule type="expression" dxfId="361" priority="15">
      <formula>$P341:$P2339="INFERIOR A 90 DIAS"</formula>
    </cfRule>
    <cfRule type="expression" dxfId="360" priority="16">
      <formula>$P341:$P2339="EXPIRADO"</formula>
    </cfRule>
    <cfRule type="expression" dxfId="359" priority="17">
      <formula>$P341:$P2339="INFERIOR A 30 DIAS"</formula>
    </cfRule>
    <cfRule type="expression" dxfId="358" priority="18">
      <formula>$P341:$P2339="INFERIOR A 120 DIAS"</formula>
    </cfRule>
  </conditionalFormatting>
  <conditionalFormatting sqref="F341:H342">
    <cfRule type="expression" dxfId="357" priority="13">
      <formula>$P341:$P1339="INFERIOR A 120 DIAS"</formula>
    </cfRule>
  </conditionalFormatting>
  <conditionalFormatting sqref="D343:D348">
    <cfRule type="expression" dxfId="356" priority="8">
      <formula>$P343:$P2341="INFERIOR A 60 DIAS"</formula>
    </cfRule>
    <cfRule type="expression" dxfId="355" priority="9">
      <formula>$P343:$P2341="INFERIOR A 90 DIAS"</formula>
    </cfRule>
    <cfRule type="expression" dxfId="354" priority="10">
      <formula>$P343:$P2341="EXPIRADO"</formula>
    </cfRule>
    <cfRule type="expression" dxfId="353" priority="11">
      <formula>$P343:$P2341="INFERIOR A 30 DIAS"</formula>
    </cfRule>
    <cfRule type="expression" dxfId="352" priority="12">
      <formula>$P343:$P2341="INFERIOR A 120 DIAS"</formula>
    </cfRule>
  </conditionalFormatting>
  <conditionalFormatting sqref="D343:D348">
    <cfRule type="expression" dxfId="351" priority="7">
      <formula>$P343:$P1341="INFERIOR A 120 DIAS"</formula>
    </cfRule>
  </conditionalFormatting>
  <conditionalFormatting sqref="G349:H359">
    <cfRule type="expression" dxfId="350" priority="2">
      <formula>$P349:$P2347="INFERIOR A 60 DIAS"</formula>
    </cfRule>
    <cfRule type="expression" dxfId="349" priority="3">
      <formula>$P349:$P2347="INFERIOR A 90 DIAS"</formula>
    </cfRule>
    <cfRule type="expression" dxfId="348" priority="4">
      <formula>$P349:$P2347="EXPIRADO"</formula>
    </cfRule>
    <cfRule type="expression" dxfId="347" priority="5">
      <formula>$P349:$P2347="INFERIOR A 30 DIAS"</formula>
    </cfRule>
    <cfRule type="expression" dxfId="346" priority="6">
      <formula>$P349:$P2347="INFERIOR A 120 DIAS"</formula>
    </cfRule>
  </conditionalFormatting>
  <conditionalFormatting sqref="G349:H359">
    <cfRule type="expression" dxfId="345" priority="1">
      <formula>$P349:$P1347="INFERIOR A 120 DIAS"</formula>
    </cfRule>
  </conditionalFormatting>
  <pageMargins left="0.511811024" right="0.511811024" top="0.78740157499999996" bottom="0.78740157499999996" header="0.31496062000000002" footer="0.31496062000000002"/>
  <pageSetup paperSize="9" orientation="portrait" verticalDpi="599"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F05E9-D0E7-4E89-A545-80B1F5088AFD}">
  <sheetPr codeName="Planilha4"/>
  <dimension ref="A1:U259"/>
  <sheetViews>
    <sheetView topLeftCell="C1" workbookViewId="0">
      <selection activeCell="T12" sqref="T12:U13"/>
    </sheetView>
  </sheetViews>
  <sheetFormatPr defaultRowHeight="15"/>
  <cols>
    <col min="3" max="3" width="19.5703125" bestFit="1" customWidth="1"/>
    <col min="8" max="8" width="21.28515625" customWidth="1"/>
    <col min="11" max="11" width="15.140625" bestFit="1" customWidth="1"/>
    <col min="12" max="12" width="0" hidden="1" customWidth="1"/>
  </cols>
  <sheetData>
    <row r="1" spans="1:21">
      <c r="A1" s="12" t="s">
        <v>939</v>
      </c>
      <c r="B1" s="9">
        <v>2023</v>
      </c>
      <c r="E1" t="s">
        <v>71</v>
      </c>
      <c r="F1" s="208" t="s">
        <v>939</v>
      </c>
      <c r="G1" s="209">
        <v>2024</v>
      </c>
      <c r="H1" s="358" t="s">
        <v>2276</v>
      </c>
      <c r="I1">
        <v>1</v>
      </c>
      <c r="J1">
        <v>2025</v>
      </c>
      <c r="M1" t="s">
        <v>71</v>
      </c>
      <c r="N1" s="361">
        <v>1</v>
      </c>
      <c r="O1" s="361">
        <v>2025</v>
      </c>
      <c r="Q1" t="s">
        <v>2276</v>
      </c>
      <c r="T1" t="s">
        <v>71</v>
      </c>
    </row>
    <row r="2" spans="1:21">
      <c r="A2" s="12" t="s">
        <v>955</v>
      </c>
      <c r="B2" s="9">
        <v>2023</v>
      </c>
      <c r="F2" s="210" t="s">
        <v>955</v>
      </c>
      <c r="G2" s="211">
        <v>2024</v>
      </c>
      <c r="I2">
        <v>2</v>
      </c>
      <c r="J2">
        <v>2025</v>
      </c>
      <c r="N2" s="361">
        <v>2</v>
      </c>
      <c r="O2" s="361">
        <v>2025</v>
      </c>
      <c r="Q2">
        <v>1</v>
      </c>
      <c r="R2">
        <v>2026</v>
      </c>
      <c r="T2" s="2">
        <v>1</v>
      </c>
      <c r="U2" s="2">
        <v>2026</v>
      </c>
    </row>
    <row r="3" spans="1:21">
      <c r="A3" s="15" t="s">
        <v>1169</v>
      </c>
      <c r="B3" s="16">
        <v>2023</v>
      </c>
      <c r="F3" s="208" t="s">
        <v>1169</v>
      </c>
      <c r="G3" s="209">
        <v>2024</v>
      </c>
      <c r="I3">
        <v>3</v>
      </c>
      <c r="J3">
        <v>2025</v>
      </c>
      <c r="K3" s="26"/>
      <c r="N3" s="361">
        <v>3</v>
      </c>
      <c r="O3" s="361">
        <v>2025</v>
      </c>
      <c r="Q3" s="2">
        <v>2</v>
      </c>
      <c r="R3" s="2">
        <v>2026</v>
      </c>
      <c r="T3" s="2">
        <v>2</v>
      </c>
      <c r="U3" s="2">
        <v>2026</v>
      </c>
    </row>
    <row r="4" spans="1:21">
      <c r="A4" s="10" t="s">
        <v>1052</v>
      </c>
      <c r="B4" s="17">
        <v>2023</v>
      </c>
      <c r="F4" s="210" t="s">
        <v>1052</v>
      </c>
      <c r="G4" s="211">
        <v>2024</v>
      </c>
      <c r="I4">
        <v>4</v>
      </c>
      <c r="J4">
        <v>2025</v>
      </c>
      <c r="K4" s="26"/>
      <c r="N4" s="361">
        <v>4</v>
      </c>
      <c r="O4" s="361">
        <v>2025</v>
      </c>
      <c r="Q4" s="2">
        <v>3</v>
      </c>
      <c r="R4" s="2">
        <v>2026</v>
      </c>
      <c r="T4" s="2">
        <v>3</v>
      </c>
      <c r="U4" s="2">
        <v>2026</v>
      </c>
    </row>
    <row r="5" spans="1:21">
      <c r="A5" s="10" t="s">
        <v>921</v>
      </c>
      <c r="B5" s="17">
        <v>2023</v>
      </c>
      <c r="F5" s="208" t="s">
        <v>921</v>
      </c>
      <c r="G5" s="209">
        <v>2024</v>
      </c>
      <c r="I5">
        <v>5</v>
      </c>
      <c r="J5">
        <v>2025</v>
      </c>
      <c r="K5" s="26"/>
      <c r="N5" s="361">
        <v>5</v>
      </c>
      <c r="O5" s="361">
        <v>2025</v>
      </c>
      <c r="Q5" s="2">
        <v>4</v>
      </c>
      <c r="R5" s="2">
        <v>2026</v>
      </c>
      <c r="T5" s="2">
        <v>4</v>
      </c>
      <c r="U5" s="2">
        <v>2026</v>
      </c>
    </row>
    <row r="6" spans="1:21">
      <c r="A6" s="12" t="s">
        <v>1071</v>
      </c>
      <c r="B6" s="14">
        <v>2023</v>
      </c>
      <c r="F6" s="210" t="s">
        <v>1071</v>
      </c>
      <c r="G6" s="211">
        <v>2024</v>
      </c>
      <c r="I6">
        <v>6</v>
      </c>
      <c r="J6">
        <v>2025</v>
      </c>
      <c r="K6" s="26"/>
      <c r="N6" s="361">
        <v>6</v>
      </c>
      <c r="O6" s="361">
        <v>2025</v>
      </c>
      <c r="Q6" s="2">
        <v>5</v>
      </c>
      <c r="R6" s="2">
        <v>2026</v>
      </c>
      <c r="T6" s="2">
        <v>5</v>
      </c>
      <c r="U6" s="2">
        <v>2026</v>
      </c>
    </row>
    <row r="7" spans="1:21">
      <c r="A7" s="10" t="s">
        <v>1025</v>
      </c>
      <c r="B7" s="17">
        <v>2023</v>
      </c>
      <c r="F7" s="208" t="s">
        <v>1025</v>
      </c>
      <c r="G7" s="209">
        <v>2024</v>
      </c>
      <c r="I7">
        <v>7</v>
      </c>
      <c r="J7">
        <v>2025</v>
      </c>
      <c r="K7" s="26"/>
      <c r="N7" s="361">
        <v>7</v>
      </c>
      <c r="O7" s="361">
        <v>2025</v>
      </c>
      <c r="Q7" s="2">
        <v>6</v>
      </c>
      <c r="R7" s="2">
        <v>2026</v>
      </c>
      <c r="T7" s="2">
        <v>6</v>
      </c>
      <c r="U7" s="2">
        <v>2026</v>
      </c>
    </row>
    <row r="8" spans="1:21">
      <c r="A8" s="12" t="s">
        <v>470</v>
      </c>
      <c r="B8" s="14">
        <v>2023</v>
      </c>
      <c r="F8" s="210" t="s">
        <v>470</v>
      </c>
      <c r="G8" s="211">
        <v>2024</v>
      </c>
      <c r="I8">
        <v>8</v>
      </c>
      <c r="J8">
        <v>2025</v>
      </c>
      <c r="K8" s="26"/>
      <c r="N8" s="361">
        <v>8</v>
      </c>
      <c r="O8" s="361">
        <v>2025</v>
      </c>
      <c r="Q8" s="2">
        <v>7</v>
      </c>
      <c r="R8" s="2">
        <v>2026</v>
      </c>
      <c r="T8" s="2">
        <v>7</v>
      </c>
      <c r="U8" s="2">
        <v>2026</v>
      </c>
    </row>
    <row r="9" spans="1:21">
      <c r="A9" s="10" t="s">
        <v>1119</v>
      </c>
      <c r="B9" s="17">
        <v>2023</v>
      </c>
      <c r="F9" s="210" t="s">
        <v>1119</v>
      </c>
      <c r="G9" s="211">
        <v>2024</v>
      </c>
      <c r="I9">
        <v>9</v>
      </c>
      <c r="J9">
        <v>2025</v>
      </c>
      <c r="K9" s="26"/>
      <c r="L9" s="26"/>
      <c r="N9" s="361">
        <v>9</v>
      </c>
      <c r="O9" s="361">
        <v>2025</v>
      </c>
      <c r="Q9" s="2">
        <v>8</v>
      </c>
      <c r="R9" s="2">
        <v>2026</v>
      </c>
      <c r="T9" s="2">
        <v>8</v>
      </c>
      <c r="U9" s="2">
        <v>2026</v>
      </c>
    </row>
    <row r="10" spans="1:21">
      <c r="A10" s="12" t="s">
        <v>997</v>
      </c>
      <c r="B10" s="14">
        <v>2023</v>
      </c>
      <c r="F10" s="208" t="s">
        <v>997</v>
      </c>
      <c r="G10" s="209">
        <v>2024</v>
      </c>
      <c r="I10">
        <v>10</v>
      </c>
      <c r="J10">
        <v>2025</v>
      </c>
      <c r="K10" s="26"/>
      <c r="N10" s="361">
        <v>10</v>
      </c>
      <c r="O10" s="361">
        <v>2025</v>
      </c>
      <c r="Q10" s="2">
        <v>9</v>
      </c>
      <c r="R10" s="2">
        <v>2026</v>
      </c>
      <c r="T10" s="2">
        <v>9</v>
      </c>
      <c r="U10" s="2">
        <v>2026</v>
      </c>
    </row>
    <row r="11" spans="1:21">
      <c r="A11" s="10" t="s">
        <v>1082</v>
      </c>
      <c r="B11" s="17">
        <v>2023</v>
      </c>
      <c r="F11" s="210" t="s">
        <v>1082</v>
      </c>
      <c r="G11" s="211">
        <v>2024</v>
      </c>
      <c r="I11">
        <v>11</v>
      </c>
      <c r="J11">
        <v>2025</v>
      </c>
      <c r="K11" s="26"/>
      <c r="N11" s="361">
        <v>11</v>
      </c>
      <c r="O11" s="361">
        <v>2025</v>
      </c>
      <c r="Q11">
        <v>10</v>
      </c>
      <c r="R11">
        <v>2026</v>
      </c>
      <c r="T11" s="2">
        <v>10</v>
      </c>
      <c r="U11" s="2">
        <v>2026</v>
      </c>
    </row>
    <row r="12" spans="1:21">
      <c r="A12" s="12" t="s">
        <v>1088</v>
      </c>
      <c r="B12" s="14">
        <v>2023</v>
      </c>
      <c r="F12" s="228" t="s">
        <v>1088</v>
      </c>
      <c r="G12" s="229">
        <v>2024</v>
      </c>
      <c r="I12">
        <v>12</v>
      </c>
      <c r="J12">
        <v>2025</v>
      </c>
      <c r="K12" s="26"/>
      <c r="N12" s="361">
        <v>12</v>
      </c>
      <c r="O12" s="361">
        <v>2025</v>
      </c>
      <c r="Q12">
        <v>11</v>
      </c>
      <c r="R12">
        <v>2026</v>
      </c>
      <c r="T12" s="2">
        <v>11</v>
      </c>
      <c r="U12" s="2">
        <v>2026</v>
      </c>
    </row>
    <row r="13" spans="1:21">
      <c r="A13" s="12" t="s">
        <v>979</v>
      </c>
      <c r="B13" s="14">
        <v>2023</v>
      </c>
      <c r="F13" s="228" t="s">
        <v>979</v>
      </c>
      <c r="G13" s="229">
        <v>2024</v>
      </c>
      <c r="I13">
        <v>13</v>
      </c>
      <c r="J13">
        <v>2025</v>
      </c>
      <c r="K13" s="26"/>
      <c r="N13" s="361">
        <v>13</v>
      </c>
      <c r="O13" s="361">
        <v>2025</v>
      </c>
      <c r="Q13" s="325">
        <v>12</v>
      </c>
      <c r="R13" s="325">
        <v>2026</v>
      </c>
      <c r="T13" s="2">
        <v>12</v>
      </c>
      <c r="U13" s="2">
        <v>2026</v>
      </c>
    </row>
    <row r="14" spans="1:21">
      <c r="A14" s="13" t="s">
        <v>1034</v>
      </c>
      <c r="B14" s="17">
        <v>2023</v>
      </c>
      <c r="F14" s="228" t="s">
        <v>1034</v>
      </c>
      <c r="G14" s="229">
        <v>2024</v>
      </c>
      <c r="I14">
        <v>14</v>
      </c>
      <c r="J14">
        <v>2025</v>
      </c>
      <c r="K14" s="26"/>
      <c r="N14" s="361">
        <v>14</v>
      </c>
      <c r="O14" s="361">
        <v>2025</v>
      </c>
      <c r="Q14" s="325">
        <v>13</v>
      </c>
      <c r="R14" s="325">
        <v>2026</v>
      </c>
      <c r="T14" s="26">
        <v>13</v>
      </c>
      <c r="U14" s="26">
        <v>2026</v>
      </c>
    </row>
    <row r="15" spans="1:21">
      <c r="A15" s="8" t="s">
        <v>273</v>
      </c>
      <c r="B15" s="14">
        <v>2023</v>
      </c>
      <c r="F15" s="228" t="s">
        <v>273</v>
      </c>
      <c r="G15" s="229">
        <v>2024</v>
      </c>
      <c r="I15">
        <v>15</v>
      </c>
      <c r="J15">
        <v>2025</v>
      </c>
      <c r="K15" s="26"/>
      <c r="N15" s="361">
        <v>15</v>
      </c>
      <c r="O15" s="361">
        <v>2025</v>
      </c>
      <c r="Q15" s="325">
        <v>14</v>
      </c>
      <c r="R15" s="325">
        <v>2026</v>
      </c>
      <c r="T15" s="26">
        <v>14</v>
      </c>
      <c r="U15" s="26">
        <v>2026</v>
      </c>
    </row>
    <row r="16" spans="1:21">
      <c r="A16" s="13" t="s">
        <v>625</v>
      </c>
      <c r="B16" s="17">
        <v>2023</v>
      </c>
      <c r="F16" s="228" t="s">
        <v>625</v>
      </c>
      <c r="G16" s="229">
        <v>2024</v>
      </c>
      <c r="I16">
        <v>16</v>
      </c>
      <c r="J16">
        <v>2025</v>
      </c>
      <c r="K16" s="26"/>
      <c r="N16" s="361">
        <v>16</v>
      </c>
      <c r="O16" s="361">
        <v>2025</v>
      </c>
      <c r="Q16" s="325">
        <v>15</v>
      </c>
      <c r="R16" s="325">
        <v>2026</v>
      </c>
      <c r="T16" s="26">
        <v>15</v>
      </c>
      <c r="U16" s="26">
        <v>2026</v>
      </c>
    </row>
    <row r="17" spans="1:21">
      <c r="A17" s="18" t="s">
        <v>680</v>
      </c>
      <c r="B17" s="19">
        <v>2023</v>
      </c>
      <c r="F17" s="228" t="s">
        <v>680</v>
      </c>
      <c r="G17" s="229">
        <v>2024</v>
      </c>
      <c r="I17">
        <v>17</v>
      </c>
      <c r="J17">
        <v>2025</v>
      </c>
      <c r="K17" s="26"/>
      <c r="N17" s="361">
        <v>17</v>
      </c>
      <c r="O17" s="361">
        <v>2025</v>
      </c>
      <c r="Q17" s="325">
        <v>16</v>
      </c>
      <c r="R17" s="325">
        <v>2026</v>
      </c>
      <c r="T17" s="26">
        <v>16</v>
      </c>
      <c r="U17" s="26">
        <v>2026</v>
      </c>
    </row>
    <row r="18" spans="1:21">
      <c r="A18" s="8" t="s">
        <v>53</v>
      </c>
      <c r="B18" s="14">
        <v>2023</v>
      </c>
      <c r="F18" s="228" t="s">
        <v>53</v>
      </c>
      <c r="G18" s="229">
        <v>2024</v>
      </c>
      <c r="I18">
        <v>18</v>
      </c>
      <c r="J18">
        <v>2025</v>
      </c>
      <c r="K18" s="26"/>
      <c r="N18" s="361">
        <v>18</v>
      </c>
      <c r="O18" s="361">
        <v>2025</v>
      </c>
      <c r="Q18" s="325">
        <v>17</v>
      </c>
      <c r="R18" s="325">
        <v>2026</v>
      </c>
      <c r="T18" s="362"/>
      <c r="U18" s="362"/>
    </row>
    <row r="19" spans="1:21">
      <c r="A19" s="13" t="s">
        <v>1519</v>
      </c>
      <c r="B19" s="17">
        <v>2023</v>
      </c>
      <c r="F19" s="228" t="s">
        <v>1519</v>
      </c>
      <c r="G19" s="229">
        <v>2024</v>
      </c>
      <c r="I19">
        <v>19</v>
      </c>
      <c r="J19">
        <v>2025</v>
      </c>
      <c r="K19" s="26"/>
      <c r="N19" s="361">
        <v>19</v>
      </c>
      <c r="O19" s="361">
        <v>2025</v>
      </c>
      <c r="Q19" s="325">
        <v>18</v>
      </c>
      <c r="R19" s="325">
        <v>2026</v>
      </c>
    </row>
    <row r="20" spans="1:21">
      <c r="A20" s="13" t="s">
        <v>127</v>
      </c>
      <c r="B20" s="17">
        <v>2023</v>
      </c>
      <c r="F20" s="228" t="s">
        <v>127</v>
      </c>
      <c r="G20" s="229">
        <v>2024</v>
      </c>
      <c r="I20">
        <v>20</v>
      </c>
      <c r="J20">
        <v>2025</v>
      </c>
      <c r="K20" s="26"/>
      <c r="N20" s="361">
        <v>20</v>
      </c>
      <c r="O20" s="361">
        <v>2025</v>
      </c>
      <c r="Q20" s="325">
        <v>19</v>
      </c>
      <c r="R20" s="325">
        <v>2026</v>
      </c>
    </row>
    <row r="21" spans="1:21">
      <c r="A21" s="8" t="s">
        <v>338</v>
      </c>
      <c r="B21" s="14">
        <v>2023</v>
      </c>
      <c r="F21" s="228" t="s">
        <v>338</v>
      </c>
      <c r="G21" s="229">
        <v>2024</v>
      </c>
      <c r="I21">
        <v>21</v>
      </c>
      <c r="J21">
        <v>2025</v>
      </c>
      <c r="K21" s="26"/>
      <c r="N21" s="361">
        <v>21</v>
      </c>
      <c r="O21" s="361">
        <v>2025</v>
      </c>
      <c r="Q21" s="325">
        <v>20</v>
      </c>
      <c r="R21" s="325">
        <v>2026</v>
      </c>
    </row>
    <row r="22" spans="1:21">
      <c r="A22" s="8" t="s">
        <v>689</v>
      </c>
      <c r="B22" s="14">
        <v>2023</v>
      </c>
      <c r="F22" s="228" t="s">
        <v>689</v>
      </c>
      <c r="G22" s="229">
        <v>2024</v>
      </c>
      <c r="I22">
        <v>22</v>
      </c>
      <c r="J22">
        <v>2025</v>
      </c>
      <c r="K22" s="26"/>
      <c r="N22" s="361">
        <v>22</v>
      </c>
      <c r="O22" s="361">
        <v>2025</v>
      </c>
      <c r="Q22" s="325">
        <v>21</v>
      </c>
      <c r="R22" s="325">
        <v>2026</v>
      </c>
    </row>
    <row r="23" spans="1:21">
      <c r="A23" s="13" t="s">
        <v>1011</v>
      </c>
      <c r="B23" s="17">
        <v>2023</v>
      </c>
      <c r="F23" s="228" t="s">
        <v>1011</v>
      </c>
      <c r="G23" s="229">
        <v>2024</v>
      </c>
      <c r="I23">
        <v>23</v>
      </c>
      <c r="J23">
        <v>2025</v>
      </c>
      <c r="K23" s="26"/>
      <c r="N23" s="361">
        <v>23</v>
      </c>
      <c r="O23" s="361">
        <v>2025</v>
      </c>
      <c r="Q23" s="325">
        <v>22</v>
      </c>
      <c r="R23" s="325">
        <v>2026</v>
      </c>
    </row>
    <row r="24" spans="1:21">
      <c r="A24" s="8" t="s">
        <v>1157</v>
      </c>
      <c r="B24" s="14">
        <v>2023</v>
      </c>
      <c r="F24" s="228" t="s">
        <v>1157</v>
      </c>
      <c r="G24" s="229">
        <v>2024</v>
      </c>
      <c r="I24">
        <v>24</v>
      </c>
      <c r="J24">
        <v>2025</v>
      </c>
      <c r="K24" s="26"/>
      <c r="N24" s="361">
        <v>24</v>
      </c>
      <c r="O24" s="361">
        <v>2025</v>
      </c>
      <c r="Q24" s="2">
        <v>23</v>
      </c>
      <c r="R24" s="2">
        <v>2026</v>
      </c>
    </row>
    <row r="25" spans="1:21">
      <c r="A25" s="13" t="s">
        <v>1006</v>
      </c>
      <c r="B25" s="17">
        <v>2023</v>
      </c>
      <c r="F25" s="228" t="s">
        <v>1006</v>
      </c>
      <c r="G25" s="229">
        <v>2024</v>
      </c>
      <c r="I25">
        <v>25</v>
      </c>
      <c r="J25">
        <v>2025</v>
      </c>
      <c r="K25" s="26"/>
      <c r="N25" s="361">
        <v>25</v>
      </c>
      <c r="O25" s="361">
        <v>2025</v>
      </c>
      <c r="Q25" s="2">
        <v>24</v>
      </c>
      <c r="R25" s="2">
        <v>2026</v>
      </c>
    </row>
    <row r="26" spans="1:21">
      <c r="A26" s="8" t="s">
        <v>907</v>
      </c>
      <c r="B26" s="14">
        <v>2023</v>
      </c>
      <c r="F26" s="228" t="s">
        <v>907</v>
      </c>
      <c r="G26" s="229">
        <v>2024</v>
      </c>
      <c r="I26">
        <v>26</v>
      </c>
      <c r="J26">
        <v>2025</v>
      </c>
      <c r="K26" s="26"/>
      <c r="N26" s="361">
        <v>26</v>
      </c>
      <c r="O26" s="361">
        <v>2025</v>
      </c>
      <c r="Q26" s="26">
        <v>25</v>
      </c>
      <c r="R26" s="26">
        <v>2026</v>
      </c>
    </row>
    <row r="27" spans="1:21">
      <c r="A27" s="8" t="s">
        <v>1016</v>
      </c>
      <c r="B27" s="14">
        <v>2023</v>
      </c>
      <c r="F27" s="228" t="s">
        <v>1016</v>
      </c>
      <c r="G27" s="229">
        <v>2024</v>
      </c>
      <c r="I27">
        <v>27</v>
      </c>
      <c r="J27">
        <v>2025</v>
      </c>
      <c r="K27" s="26"/>
      <c r="N27" s="361">
        <v>27</v>
      </c>
      <c r="O27" s="361">
        <v>2025</v>
      </c>
      <c r="Q27" s="26">
        <v>26</v>
      </c>
      <c r="R27" s="26">
        <v>2026</v>
      </c>
    </row>
    <row r="28" spans="1:21">
      <c r="A28" s="13" t="s">
        <v>972</v>
      </c>
      <c r="B28" s="17">
        <v>2023</v>
      </c>
      <c r="F28" s="228" t="s">
        <v>972</v>
      </c>
      <c r="G28" s="229">
        <v>2024</v>
      </c>
      <c r="I28" s="2">
        <v>28</v>
      </c>
      <c r="J28" s="2">
        <v>2025</v>
      </c>
      <c r="K28" s="26"/>
      <c r="N28" s="361">
        <v>28</v>
      </c>
      <c r="O28" s="361">
        <v>2025</v>
      </c>
    </row>
    <row r="29" spans="1:21">
      <c r="A29" s="13" t="s">
        <v>1181</v>
      </c>
      <c r="B29" s="17">
        <v>2023</v>
      </c>
      <c r="F29" s="228" t="s">
        <v>1181</v>
      </c>
      <c r="G29" s="229">
        <v>2024</v>
      </c>
      <c r="I29">
        <v>29</v>
      </c>
      <c r="J29">
        <v>2025</v>
      </c>
      <c r="K29" s="26"/>
      <c r="N29" s="362">
        <v>29</v>
      </c>
      <c r="O29" s="362">
        <v>2025</v>
      </c>
    </row>
    <row r="30" spans="1:21">
      <c r="A30" s="8" t="s">
        <v>304</v>
      </c>
      <c r="B30" s="9">
        <v>2023</v>
      </c>
      <c r="F30" s="271" t="s">
        <v>304</v>
      </c>
      <c r="G30" s="272">
        <v>2024</v>
      </c>
      <c r="I30" s="2">
        <v>30</v>
      </c>
      <c r="J30" s="2">
        <v>2025</v>
      </c>
      <c r="K30" s="26"/>
      <c r="N30" s="361">
        <v>30</v>
      </c>
      <c r="O30" s="361">
        <v>2025</v>
      </c>
    </row>
    <row r="31" spans="1:21">
      <c r="A31" s="13" t="s">
        <v>312</v>
      </c>
      <c r="B31" s="11">
        <v>2023</v>
      </c>
      <c r="F31" s="271" t="s">
        <v>312</v>
      </c>
      <c r="G31" s="272">
        <v>2024</v>
      </c>
      <c r="I31" s="2">
        <v>31</v>
      </c>
      <c r="J31" s="2">
        <v>2025</v>
      </c>
      <c r="K31" s="26"/>
      <c r="N31" s="361">
        <v>31</v>
      </c>
      <c r="O31" s="361">
        <v>2025</v>
      </c>
    </row>
    <row r="32" spans="1:21">
      <c r="A32" s="8" t="s">
        <v>317</v>
      </c>
      <c r="B32" s="9">
        <v>2023</v>
      </c>
      <c r="F32" s="271" t="s">
        <v>317</v>
      </c>
      <c r="G32" s="272">
        <v>2024</v>
      </c>
      <c r="I32" s="2">
        <v>32</v>
      </c>
      <c r="J32" s="2">
        <v>2025</v>
      </c>
      <c r="K32" s="2"/>
      <c r="N32" s="362">
        <v>32</v>
      </c>
      <c r="O32" s="362">
        <v>2025</v>
      </c>
    </row>
    <row r="33" spans="1:15">
      <c r="A33" s="13" t="s">
        <v>323</v>
      </c>
      <c r="B33" s="11">
        <v>2023</v>
      </c>
      <c r="F33" s="271" t="s">
        <v>323</v>
      </c>
      <c r="G33" s="272">
        <v>2024</v>
      </c>
      <c r="I33" s="2">
        <v>33</v>
      </c>
      <c r="J33" s="2">
        <v>2025</v>
      </c>
      <c r="K33" s="2"/>
      <c r="N33" s="362">
        <v>33</v>
      </c>
      <c r="O33" s="362">
        <v>2025</v>
      </c>
    </row>
    <row r="34" spans="1:15">
      <c r="A34" s="13" t="s">
        <v>263</v>
      </c>
      <c r="B34" s="11">
        <v>2023</v>
      </c>
      <c r="F34" s="271" t="s">
        <v>263</v>
      </c>
      <c r="G34" s="272">
        <v>2024</v>
      </c>
      <c r="I34" s="2">
        <v>34</v>
      </c>
      <c r="J34" s="2">
        <v>2025</v>
      </c>
      <c r="K34" s="2"/>
      <c r="N34" s="362">
        <v>34</v>
      </c>
      <c r="O34" s="362">
        <v>2025</v>
      </c>
    </row>
    <row r="35" spans="1:15">
      <c r="A35" s="8" t="s">
        <v>416</v>
      </c>
      <c r="B35" s="9">
        <v>2023</v>
      </c>
      <c r="F35" s="271" t="s">
        <v>416</v>
      </c>
      <c r="G35" s="272">
        <v>2024</v>
      </c>
      <c r="I35" s="2">
        <v>35</v>
      </c>
      <c r="J35" s="2">
        <v>2025</v>
      </c>
      <c r="K35" s="26"/>
      <c r="N35" s="362">
        <v>35</v>
      </c>
      <c r="O35" s="362">
        <v>2025</v>
      </c>
    </row>
    <row r="36" spans="1:15">
      <c r="A36" s="8" t="s">
        <v>93</v>
      </c>
      <c r="B36" s="9">
        <v>2023</v>
      </c>
      <c r="F36" s="271" t="s">
        <v>93</v>
      </c>
      <c r="G36" s="272">
        <v>2024</v>
      </c>
      <c r="I36" s="2">
        <v>36</v>
      </c>
      <c r="J36" s="2">
        <v>2025</v>
      </c>
      <c r="K36" s="26"/>
      <c r="N36" s="362">
        <v>36</v>
      </c>
      <c r="O36" s="362">
        <v>2025</v>
      </c>
    </row>
    <row r="37" spans="1:15">
      <c r="A37" s="13" t="s">
        <v>517</v>
      </c>
      <c r="B37" s="11">
        <v>2023</v>
      </c>
      <c r="F37" s="271" t="s">
        <v>517</v>
      </c>
      <c r="G37" s="272">
        <v>2024</v>
      </c>
      <c r="I37" s="2">
        <v>37</v>
      </c>
      <c r="J37" s="2">
        <v>2025</v>
      </c>
      <c r="K37" s="26"/>
      <c r="N37" s="362">
        <v>37</v>
      </c>
      <c r="O37" s="362">
        <v>2025</v>
      </c>
    </row>
    <row r="38" spans="1:15">
      <c r="A38" s="8" t="s">
        <v>489</v>
      </c>
      <c r="B38" s="14">
        <v>2023</v>
      </c>
      <c r="F38" s="271" t="s">
        <v>489</v>
      </c>
      <c r="G38" s="272">
        <v>2024</v>
      </c>
      <c r="I38" s="2">
        <v>38</v>
      </c>
      <c r="J38" s="2">
        <v>2025</v>
      </c>
      <c r="K38" s="26"/>
      <c r="N38" s="362">
        <v>38</v>
      </c>
      <c r="O38" s="362">
        <v>2025</v>
      </c>
    </row>
    <row r="39" spans="1:15">
      <c r="A39" s="8" t="s">
        <v>294</v>
      </c>
      <c r="B39" s="14">
        <v>2023</v>
      </c>
      <c r="F39" s="290" t="s">
        <v>294</v>
      </c>
      <c r="G39" s="291">
        <v>2024</v>
      </c>
      <c r="I39" s="2">
        <v>39</v>
      </c>
      <c r="J39" s="2">
        <v>2025</v>
      </c>
      <c r="K39" s="26"/>
      <c r="L39" s="26"/>
      <c r="N39" s="362">
        <v>39</v>
      </c>
      <c r="O39" s="362">
        <v>2025</v>
      </c>
    </row>
    <row r="40" spans="1:15">
      <c r="A40" s="8" t="s">
        <v>555</v>
      </c>
      <c r="B40" s="21" t="s">
        <v>4390</v>
      </c>
      <c r="F40" s="290" t="s">
        <v>555</v>
      </c>
      <c r="G40" s="291">
        <v>2024</v>
      </c>
      <c r="I40" s="2">
        <v>40</v>
      </c>
      <c r="J40" s="2">
        <v>2025</v>
      </c>
      <c r="K40" s="26"/>
      <c r="L40" s="26"/>
      <c r="N40" s="361">
        <v>40</v>
      </c>
      <c r="O40" s="361">
        <v>2025</v>
      </c>
    </row>
    <row r="41" spans="1:15">
      <c r="A41" s="13" t="s">
        <v>616</v>
      </c>
      <c r="B41" s="20" t="s">
        <v>4390</v>
      </c>
      <c r="F41" s="290" t="s">
        <v>616</v>
      </c>
      <c r="G41" s="291">
        <v>2024</v>
      </c>
      <c r="I41" s="2">
        <v>41</v>
      </c>
      <c r="J41" s="2">
        <v>2025</v>
      </c>
      <c r="K41" s="26"/>
      <c r="N41" s="361">
        <v>41</v>
      </c>
      <c r="O41" s="361">
        <v>2025</v>
      </c>
    </row>
    <row r="42" spans="1:15" s="26" customFormat="1">
      <c r="A42" s="24" t="s">
        <v>591</v>
      </c>
      <c r="B42" s="25" t="s">
        <v>4390</v>
      </c>
      <c r="C42" s="26" t="s">
        <v>6018</v>
      </c>
      <c r="D42" s="26" t="s">
        <v>6019</v>
      </c>
      <c r="F42" s="290" t="s">
        <v>591</v>
      </c>
      <c r="G42" s="291">
        <v>2024</v>
      </c>
      <c r="I42" s="2">
        <v>42</v>
      </c>
      <c r="J42" s="2">
        <v>2025</v>
      </c>
      <c r="L42"/>
      <c r="M42"/>
      <c r="N42" s="361">
        <v>42</v>
      </c>
      <c r="O42" s="361">
        <v>2025</v>
      </c>
    </row>
    <row r="43" spans="1:15">
      <c r="A43" s="8" t="s">
        <v>779</v>
      </c>
      <c r="B43" s="21" t="s">
        <v>4390</v>
      </c>
      <c r="F43" s="290" t="s">
        <v>779</v>
      </c>
      <c r="G43" s="291">
        <v>2024</v>
      </c>
      <c r="I43" s="325">
        <v>43</v>
      </c>
      <c r="J43" s="325">
        <v>2025</v>
      </c>
      <c r="K43" s="26"/>
      <c r="N43" s="361">
        <v>43</v>
      </c>
      <c r="O43" s="361">
        <v>2025</v>
      </c>
    </row>
    <row r="44" spans="1:15">
      <c r="A44" s="13" t="s">
        <v>683</v>
      </c>
      <c r="B44" s="20" t="s">
        <v>4390</v>
      </c>
      <c r="F44" s="290" t="s">
        <v>683</v>
      </c>
      <c r="G44" s="291">
        <v>2024</v>
      </c>
      <c r="I44" s="2">
        <v>44</v>
      </c>
      <c r="J44" s="2">
        <v>2025</v>
      </c>
      <c r="K44" s="26"/>
      <c r="N44" s="361">
        <v>44</v>
      </c>
      <c r="O44" s="361">
        <v>2025</v>
      </c>
    </row>
    <row r="45" spans="1:15">
      <c r="A45" s="8" t="s">
        <v>637</v>
      </c>
      <c r="B45" s="21" t="s">
        <v>4390</v>
      </c>
      <c r="F45" s="290" t="s">
        <v>637</v>
      </c>
      <c r="G45" s="291">
        <v>2024</v>
      </c>
      <c r="I45" s="2">
        <v>45</v>
      </c>
      <c r="J45" s="2">
        <v>2025</v>
      </c>
      <c r="K45" s="26"/>
      <c r="N45" s="361">
        <v>45</v>
      </c>
      <c r="O45" s="361">
        <v>2025</v>
      </c>
    </row>
    <row r="46" spans="1:15">
      <c r="A46" s="13" t="s">
        <v>641</v>
      </c>
      <c r="B46" s="20" t="s">
        <v>4390</v>
      </c>
      <c r="F46" s="290" t="s">
        <v>641</v>
      </c>
      <c r="G46" s="291">
        <v>2024</v>
      </c>
      <c r="I46" s="2">
        <v>46</v>
      </c>
      <c r="J46" s="2">
        <v>2025</v>
      </c>
      <c r="L46" s="26"/>
      <c r="N46" s="361">
        <v>46</v>
      </c>
      <c r="O46" s="361">
        <v>2025</v>
      </c>
    </row>
    <row r="47" spans="1:15">
      <c r="A47" s="8" t="s">
        <v>630</v>
      </c>
      <c r="B47" s="21" t="s">
        <v>4390</v>
      </c>
      <c r="F47" s="290" t="s">
        <v>630</v>
      </c>
      <c r="G47" s="291">
        <v>2024</v>
      </c>
      <c r="I47" s="2">
        <v>47</v>
      </c>
      <c r="J47" s="2">
        <v>2025</v>
      </c>
      <c r="L47" s="26"/>
      <c r="N47" s="361">
        <v>47</v>
      </c>
      <c r="O47" s="361">
        <v>2025</v>
      </c>
    </row>
    <row r="48" spans="1:15">
      <c r="A48" s="13" t="s">
        <v>646</v>
      </c>
      <c r="B48" s="20" t="s">
        <v>4390</v>
      </c>
      <c r="F48" s="290" t="s">
        <v>646</v>
      </c>
      <c r="G48" s="291">
        <v>2024</v>
      </c>
      <c r="I48" s="2">
        <v>48</v>
      </c>
      <c r="J48" s="2">
        <v>2025</v>
      </c>
      <c r="L48" s="26"/>
      <c r="N48" s="361">
        <v>48</v>
      </c>
      <c r="O48" s="361">
        <v>2025</v>
      </c>
    </row>
    <row r="49" spans="1:15">
      <c r="A49" s="8" t="s">
        <v>655</v>
      </c>
      <c r="B49" s="21" t="s">
        <v>4390</v>
      </c>
      <c r="F49" s="290" t="s">
        <v>655</v>
      </c>
      <c r="G49" s="291">
        <v>2024</v>
      </c>
      <c r="I49" s="26">
        <v>49</v>
      </c>
      <c r="J49" s="26">
        <v>2025</v>
      </c>
      <c r="K49" s="26" t="s">
        <v>6020</v>
      </c>
      <c r="L49" s="26"/>
      <c r="N49" s="361">
        <v>49</v>
      </c>
      <c r="O49" s="361">
        <v>2025</v>
      </c>
    </row>
    <row r="50" spans="1:15">
      <c r="A50" s="13" t="s">
        <v>156</v>
      </c>
      <c r="B50" s="20" t="s">
        <v>4390</v>
      </c>
      <c r="F50" s="290" t="s">
        <v>156</v>
      </c>
      <c r="G50" s="291">
        <v>2024</v>
      </c>
      <c r="I50" s="2">
        <v>50</v>
      </c>
      <c r="J50" s="2">
        <v>2025</v>
      </c>
      <c r="L50" s="26"/>
      <c r="N50" s="361">
        <v>50</v>
      </c>
      <c r="O50" s="361">
        <v>2025</v>
      </c>
    </row>
    <row r="51" spans="1:15">
      <c r="A51" s="13" t="s">
        <v>663</v>
      </c>
      <c r="B51" s="20" t="s">
        <v>4390</v>
      </c>
      <c r="F51" s="290" t="s">
        <v>663</v>
      </c>
      <c r="G51" s="291">
        <v>2024</v>
      </c>
      <c r="I51" s="2">
        <v>51</v>
      </c>
      <c r="J51" s="2">
        <v>2025</v>
      </c>
      <c r="L51" s="26"/>
      <c r="N51" s="361">
        <v>51</v>
      </c>
      <c r="O51" s="361">
        <v>2025</v>
      </c>
    </row>
    <row r="52" spans="1:15">
      <c r="A52" s="8" t="s">
        <v>706</v>
      </c>
      <c r="B52" s="21" t="s">
        <v>4390</v>
      </c>
      <c r="F52" s="290" t="s">
        <v>706</v>
      </c>
      <c r="G52" s="291">
        <v>2024</v>
      </c>
      <c r="I52" s="2">
        <v>52</v>
      </c>
      <c r="J52" s="2">
        <v>2025</v>
      </c>
      <c r="L52" s="26"/>
      <c r="N52" s="361">
        <v>52</v>
      </c>
      <c r="O52" s="361">
        <v>2025</v>
      </c>
    </row>
    <row r="53" spans="1:15">
      <c r="A53" s="13" t="s">
        <v>673</v>
      </c>
      <c r="B53" s="20" t="s">
        <v>4390</v>
      </c>
      <c r="F53" s="290" t="s">
        <v>673</v>
      </c>
      <c r="G53" s="291">
        <v>2024</v>
      </c>
      <c r="I53" s="2">
        <v>53</v>
      </c>
      <c r="J53" s="2">
        <v>2025</v>
      </c>
      <c r="L53" s="26"/>
      <c r="N53" s="361">
        <v>53</v>
      </c>
      <c r="O53" s="361">
        <v>2025</v>
      </c>
    </row>
    <row r="54" spans="1:15">
      <c r="A54" s="8" t="s">
        <v>202</v>
      </c>
      <c r="B54" s="21" t="s">
        <v>4390</v>
      </c>
      <c r="F54" s="290" t="s">
        <v>202</v>
      </c>
      <c r="G54" s="291">
        <v>2024</v>
      </c>
      <c r="I54" s="2">
        <v>54</v>
      </c>
      <c r="J54" s="2">
        <v>2025</v>
      </c>
      <c r="L54" s="26"/>
      <c r="N54" s="361">
        <v>54</v>
      </c>
      <c r="O54" s="361">
        <v>2025</v>
      </c>
    </row>
    <row r="55" spans="1:15">
      <c r="A55" s="13" t="s">
        <v>216</v>
      </c>
      <c r="B55" s="20" t="s">
        <v>4390</v>
      </c>
      <c r="F55" s="290" t="s">
        <v>216</v>
      </c>
      <c r="G55" s="291">
        <v>2024</v>
      </c>
      <c r="I55" s="2">
        <v>55</v>
      </c>
      <c r="J55" s="2">
        <v>2025</v>
      </c>
      <c r="L55" s="26"/>
      <c r="N55" s="361">
        <v>55</v>
      </c>
      <c r="O55" s="361">
        <v>2025</v>
      </c>
    </row>
    <row r="56" spans="1:15">
      <c r="A56" s="8" t="s">
        <v>783</v>
      </c>
      <c r="B56" s="21" t="s">
        <v>4390</v>
      </c>
      <c r="F56" s="290" t="s">
        <v>783</v>
      </c>
      <c r="G56" s="291">
        <v>2024</v>
      </c>
      <c r="I56" s="2">
        <v>56</v>
      </c>
      <c r="J56" s="2">
        <v>2025</v>
      </c>
      <c r="L56" s="26"/>
      <c r="N56" s="361">
        <v>56</v>
      </c>
      <c r="O56" s="361">
        <v>2025</v>
      </c>
    </row>
    <row r="57" spans="1:15">
      <c r="A57" s="13" t="s">
        <v>238</v>
      </c>
      <c r="B57" s="20" t="s">
        <v>4390</v>
      </c>
      <c r="F57" s="290" t="s">
        <v>238</v>
      </c>
      <c r="G57" s="291">
        <v>2024</v>
      </c>
      <c r="I57" s="2">
        <v>57</v>
      </c>
      <c r="J57" s="2">
        <v>2025</v>
      </c>
      <c r="L57" s="26"/>
      <c r="N57" s="361">
        <v>57</v>
      </c>
      <c r="O57" s="361">
        <v>2025</v>
      </c>
    </row>
    <row r="58" spans="1:15">
      <c r="A58" s="13" t="s">
        <v>750</v>
      </c>
      <c r="B58" s="20" t="s">
        <v>4390</v>
      </c>
      <c r="F58" s="290" t="s">
        <v>750</v>
      </c>
      <c r="G58" s="291">
        <v>2024</v>
      </c>
      <c r="I58" s="325">
        <v>58</v>
      </c>
      <c r="J58" s="325">
        <v>2025</v>
      </c>
      <c r="L58" s="26"/>
      <c r="N58" s="361">
        <v>58</v>
      </c>
      <c r="O58" s="361">
        <v>2025</v>
      </c>
    </row>
    <row r="59" spans="1:15">
      <c r="A59" s="8" t="s">
        <v>771</v>
      </c>
      <c r="B59" s="21" t="s">
        <v>4390</v>
      </c>
      <c r="F59" s="290" t="s">
        <v>771</v>
      </c>
      <c r="G59" s="291">
        <v>2024</v>
      </c>
      <c r="I59" s="2">
        <v>59</v>
      </c>
      <c r="J59" s="2">
        <v>2025</v>
      </c>
      <c r="L59" s="26"/>
      <c r="N59" s="361">
        <v>59</v>
      </c>
      <c r="O59" s="361">
        <v>2025</v>
      </c>
    </row>
    <row r="60" spans="1:15">
      <c r="A60" s="13" t="s">
        <v>72</v>
      </c>
      <c r="B60" s="20" t="s">
        <v>4390</v>
      </c>
      <c r="F60" s="290" t="s">
        <v>72</v>
      </c>
      <c r="G60" s="291">
        <v>2024</v>
      </c>
      <c r="I60" s="2">
        <v>60</v>
      </c>
      <c r="J60" s="2">
        <v>2025</v>
      </c>
      <c r="L60" s="26"/>
      <c r="N60" s="361">
        <v>60</v>
      </c>
      <c r="O60" s="361">
        <v>2025</v>
      </c>
    </row>
    <row r="61" spans="1:15">
      <c r="A61" s="8" t="s">
        <v>88</v>
      </c>
      <c r="B61" s="21" t="s">
        <v>4390</v>
      </c>
      <c r="F61" s="290" t="s">
        <v>88</v>
      </c>
      <c r="G61" s="291">
        <v>2024</v>
      </c>
      <c r="I61" s="2">
        <v>61</v>
      </c>
      <c r="J61" s="2">
        <v>2025</v>
      </c>
      <c r="L61" s="26"/>
    </row>
    <row r="62" spans="1:15">
      <c r="A62" s="13" t="s">
        <v>227</v>
      </c>
      <c r="B62" s="20" t="s">
        <v>4390</v>
      </c>
      <c r="F62" s="290" t="s">
        <v>227</v>
      </c>
      <c r="G62" s="291">
        <v>2024</v>
      </c>
      <c r="I62" s="325">
        <v>62</v>
      </c>
      <c r="J62" s="325">
        <v>2025</v>
      </c>
      <c r="L62" s="26"/>
    </row>
    <row r="63" spans="1:15" s="26" customFormat="1">
      <c r="A63" s="42" t="s">
        <v>1338</v>
      </c>
      <c r="B63" s="43" t="s">
        <v>4390</v>
      </c>
      <c r="F63" s="290" t="s">
        <v>1338</v>
      </c>
      <c r="G63" s="291">
        <v>2024</v>
      </c>
      <c r="I63" s="325">
        <v>63</v>
      </c>
      <c r="J63" s="325">
        <v>2025</v>
      </c>
    </row>
    <row r="64" spans="1:15">
      <c r="A64" s="8" t="s">
        <v>1706</v>
      </c>
      <c r="B64" s="21" t="s">
        <v>4390</v>
      </c>
      <c r="F64" s="290" t="s">
        <v>1706</v>
      </c>
      <c r="G64" s="291">
        <v>2024</v>
      </c>
      <c r="I64" s="325">
        <v>64</v>
      </c>
      <c r="J64" s="325">
        <v>2025</v>
      </c>
      <c r="L64" s="26"/>
    </row>
    <row r="65" spans="1:12">
      <c r="A65" s="42" t="s">
        <v>408</v>
      </c>
      <c r="B65" s="43" t="s">
        <v>4390</v>
      </c>
      <c r="C65" s="26"/>
      <c r="D65" s="26"/>
      <c r="F65" s="290" t="s">
        <v>408</v>
      </c>
      <c r="G65" s="291">
        <v>2024</v>
      </c>
      <c r="I65" s="325">
        <v>65</v>
      </c>
      <c r="J65" s="325">
        <v>2025</v>
      </c>
      <c r="L65" s="26"/>
    </row>
    <row r="66" spans="1:12">
      <c r="A66" s="22" t="s">
        <v>352</v>
      </c>
      <c r="B66" s="23" t="s">
        <v>4390</v>
      </c>
      <c r="F66" s="290" t="s">
        <v>352</v>
      </c>
      <c r="G66" s="291">
        <v>2024</v>
      </c>
      <c r="I66" s="325">
        <v>66</v>
      </c>
      <c r="J66" s="325">
        <v>2025</v>
      </c>
      <c r="L66" s="26"/>
    </row>
    <row r="67" spans="1:12" s="26" customFormat="1">
      <c r="A67" s="44" t="s">
        <v>178</v>
      </c>
      <c r="B67" s="45" t="s">
        <v>4390</v>
      </c>
      <c r="F67" s="290" t="s">
        <v>178</v>
      </c>
      <c r="G67" s="291">
        <v>2024</v>
      </c>
      <c r="I67" s="325">
        <v>67</v>
      </c>
      <c r="J67" s="325">
        <v>2025</v>
      </c>
    </row>
    <row r="68" spans="1:12" s="26" customFormat="1">
      <c r="A68" s="44" t="s">
        <v>1361</v>
      </c>
      <c r="B68" s="45" t="s">
        <v>4390</v>
      </c>
      <c r="F68" s="290" t="s">
        <v>1361</v>
      </c>
      <c r="G68" s="291">
        <v>2024</v>
      </c>
      <c r="I68" s="325">
        <v>68</v>
      </c>
      <c r="J68" s="325">
        <v>2025</v>
      </c>
    </row>
    <row r="69" spans="1:12" s="26" customFormat="1">
      <c r="A69" s="44" t="s">
        <v>534</v>
      </c>
      <c r="B69" s="45" t="s">
        <v>4390</v>
      </c>
      <c r="C69" s="2"/>
      <c r="D69" s="2"/>
      <c r="F69" s="290" t="s">
        <v>534</v>
      </c>
      <c r="G69" s="291">
        <v>2024</v>
      </c>
      <c r="I69" s="325">
        <v>69</v>
      </c>
      <c r="J69" s="325">
        <v>2025</v>
      </c>
    </row>
    <row r="70" spans="1:12" s="26" customFormat="1">
      <c r="A70" s="44" t="s">
        <v>436</v>
      </c>
      <c r="B70" s="45" t="s">
        <v>4390</v>
      </c>
      <c r="F70" s="290" t="s">
        <v>436</v>
      </c>
      <c r="G70" s="291">
        <v>2024</v>
      </c>
      <c r="I70" s="26">
        <v>70</v>
      </c>
      <c r="J70" s="26">
        <v>2025</v>
      </c>
      <c r="K70" s="26" t="s">
        <v>6020</v>
      </c>
    </row>
    <row r="71" spans="1:12">
      <c r="A71" s="44" t="s">
        <v>521</v>
      </c>
      <c r="B71" s="45" t="s">
        <v>4390</v>
      </c>
      <c r="F71" s="290" t="s">
        <v>521</v>
      </c>
      <c r="G71" s="291">
        <v>2024</v>
      </c>
      <c r="I71" s="325">
        <v>71</v>
      </c>
      <c r="J71" s="325">
        <v>2025</v>
      </c>
      <c r="L71" s="26"/>
    </row>
    <row r="72" spans="1:12">
      <c r="A72" s="44" t="s">
        <v>694</v>
      </c>
      <c r="B72" s="45" t="s">
        <v>4390</v>
      </c>
      <c r="F72" s="290" t="s">
        <v>694</v>
      </c>
      <c r="G72" s="291">
        <v>2024</v>
      </c>
      <c r="I72" s="325">
        <v>72</v>
      </c>
      <c r="J72" s="325">
        <v>2025</v>
      </c>
      <c r="L72" s="26"/>
    </row>
    <row r="73" spans="1:12" s="2" customFormat="1">
      <c r="A73" s="44" t="s">
        <v>732</v>
      </c>
      <c r="B73" s="45" t="s">
        <v>4390</v>
      </c>
      <c r="F73" s="271" t="s">
        <v>732</v>
      </c>
      <c r="G73" s="272">
        <v>2024</v>
      </c>
      <c r="I73" s="325">
        <v>73</v>
      </c>
      <c r="J73" s="325">
        <v>2025</v>
      </c>
      <c r="L73" s="26"/>
    </row>
    <row r="74" spans="1:12">
      <c r="A74" s="44" t="s">
        <v>425</v>
      </c>
      <c r="B74" s="45" t="s">
        <v>4390</v>
      </c>
      <c r="F74" s="271" t="s">
        <v>425</v>
      </c>
      <c r="G74" s="272">
        <v>2024</v>
      </c>
      <c r="I74" s="325">
        <v>74</v>
      </c>
      <c r="J74" s="325">
        <v>2025</v>
      </c>
      <c r="L74" s="26"/>
    </row>
    <row r="75" spans="1:12">
      <c r="A75" s="27" t="s">
        <v>570</v>
      </c>
      <c r="B75" s="28" t="s">
        <v>4390</v>
      </c>
      <c r="C75" s="26" t="s">
        <v>6019</v>
      </c>
      <c r="F75" s="271" t="s">
        <v>570</v>
      </c>
      <c r="G75" s="272">
        <v>2024</v>
      </c>
      <c r="I75" s="325">
        <v>75</v>
      </c>
      <c r="J75" s="325">
        <v>2025</v>
      </c>
      <c r="L75" s="26"/>
    </row>
    <row r="76" spans="1:12">
      <c r="A76" s="27" t="s">
        <v>2127</v>
      </c>
      <c r="B76" s="28" t="s">
        <v>4390</v>
      </c>
      <c r="C76" s="26" t="s">
        <v>6019</v>
      </c>
      <c r="F76" s="271" t="s">
        <v>2127</v>
      </c>
      <c r="G76" s="272">
        <v>2024</v>
      </c>
      <c r="I76" s="325">
        <v>76</v>
      </c>
      <c r="J76" s="325">
        <v>2025</v>
      </c>
      <c r="L76" s="26"/>
    </row>
    <row r="77" spans="1:12">
      <c r="A77" s="44" t="s">
        <v>760</v>
      </c>
      <c r="B77" s="45" t="s">
        <v>4390</v>
      </c>
      <c r="C77" s="2"/>
      <c r="D77" s="2"/>
      <c r="F77" s="271" t="s">
        <v>760</v>
      </c>
      <c r="G77" s="272">
        <v>2024</v>
      </c>
      <c r="I77" s="325">
        <v>77</v>
      </c>
      <c r="J77" s="325">
        <v>2025</v>
      </c>
      <c r="L77" s="26"/>
    </row>
    <row r="78" spans="1:12">
      <c r="A78" s="44" t="s">
        <v>1759</v>
      </c>
      <c r="B78" s="45" t="s">
        <v>4390</v>
      </c>
      <c r="D78" s="26"/>
      <c r="F78" s="271" t="s">
        <v>1759</v>
      </c>
      <c r="G78" s="272">
        <v>2024</v>
      </c>
      <c r="I78" s="325">
        <v>78</v>
      </c>
      <c r="J78" s="325">
        <v>2025</v>
      </c>
      <c r="L78" s="26"/>
    </row>
    <row r="79" spans="1:12">
      <c r="A79" s="44" t="s">
        <v>3746</v>
      </c>
      <c r="B79" s="45" t="s">
        <v>4390</v>
      </c>
      <c r="C79" s="2"/>
      <c r="D79" s="2"/>
      <c r="F79" s="412" t="s">
        <v>3746</v>
      </c>
      <c r="G79" s="413">
        <v>2024</v>
      </c>
      <c r="H79" t="s">
        <v>6021</v>
      </c>
      <c r="I79" s="325">
        <v>79</v>
      </c>
      <c r="J79" s="325">
        <v>2025</v>
      </c>
    </row>
    <row r="80" spans="1:12">
      <c r="A80" s="44" t="s">
        <v>249</v>
      </c>
      <c r="B80" s="45" t="s">
        <v>4390</v>
      </c>
      <c r="F80" s="271" t="s">
        <v>249</v>
      </c>
      <c r="G80" s="272">
        <v>2024</v>
      </c>
      <c r="I80" s="325">
        <v>80</v>
      </c>
      <c r="J80" s="325">
        <v>2025</v>
      </c>
    </row>
    <row r="81" spans="1:11">
      <c r="A81" s="44" t="s">
        <v>829</v>
      </c>
      <c r="B81" s="45" t="s">
        <v>4390</v>
      </c>
      <c r="F81" s="271" t="s">
        <v>829</v>
      </c>
      <c r="G81" s="272">
        <v>2024</v>
      </c>
      <c r="I81" s="325">
        <v>81</v>
      </c>
      <c r="J81" s="325">
        <v>2025</v>
      </c>
    </row>
    <row r="82" spans="1:11">
      <c r="A82" s="44" t="s">
        <v>1423</v>
      </c>
      <c r="B82" s="45" t="s">
        <v>4390</v>
      </c>
      <c r="F82" s="271" t="s">
        <v>1423</v>
      </c>
      <c r="G82" s="272">
        <v>2024</v>
      </c>
      <c r="I82" s="325">
        <v>82</v>
      </c>
      <c r="J82" s="325">
        <v>2025</v>
      </c>
    </row>
    <row r="83" spans="1:11">
      <c r="A83" s="44" t="s">
        <v>284</v>
      </c>
      <c r="B83" s="45" t="s">
        <v>4390</v>
      </c>
      <c r="D83" s="26"/>
      <c r="F83" s="271" t="s">
        <v>284</v>
      </c>
      <c r="G83" s="272">
        <v>2024</v>
      </c>
      <c r="I83" s="325">
        <v>83</v>
      </c>
      <c r="J83" s="325">
        <v>2025</v>
      </c>
    </row>
    <row r="84" spans="1:11">
      <c r="A84" s="44" t="s">
        <v>881</v>
      </c>
      <c r="B84" s="45" t="s">
        <v>4390</v>
      </c>
      <c r="D84" s="26"/>
      <c r="I84" s="2">
        <v>84</v>
      </c>
      <c r="J84" s="2">
        <v>2025</v>
      </c>
      <c r="K84" t="s">
        <v>6022</v>
      </c>
    </row>
    <row r="85" spans="1:11">
      <c r="A85" s="44" t="s">
        <v>1534</v>
      </c>
      <c r="B85" s="45" t="s">
        <v>4390</v>
      </c>
      <c r="D85" s="26"/>
      <c r="I85" s="325">
        <v>85</v>
      </c>
      <c r="J85" s="325">
        <v>2025</v>
      </c>
      <c r="K85" s="338"/>
    </row>
    <row r="86" spans="1:11">
      <c r="A86" s="44" t="s">
        <v>383</v>
      </c>
      <c r="B86" s="45" t="s">
        <v>4390</v>
      </c>
      <c r="I86" s="2">
        <v>86</v>
      </c>
      <c r="J86" s="2">
        <v>2025</v>
      </c>
      <c r="K86" s="338" t="s">
        <v>6023</v>
      </c>
    </row>
    <row r="87" spans="1:11">
      <c r="A87" s="44" t="s">
        <v>606</v>
      </c>
      <c r="B87" s="45" t="s">
        <v>4390</v>
      </c>
      <c r="I87" s="2">
        <v>87</v>
      </c>
      <c r="J87" s="2">
        <v>2025</v>
      </c>
      <c r="K87" s="338" t="s">
        <v>6023</v>
      </c>
    </row>
    <row r="88" spans="1:11">
      <c r="A88" s="44" t="s">
        <v>118</v>
      </c>
      <c r="B88" s="45" t="s">
        <v>4390</v>
      </c>
      <c r="I88" s="2">
        <v>88</v>
      </c>
      <c r="J88" s="2">
        <v>2025</v>
      </c>
      <c r="K88" s="338" t="s">
        <v>6023</v>
      </c>
    </row>
    <row r="89" spans="1:11">
      <c r="A89" s="44" t="s">
        <v>1997</v>
      </c>
      <c r="B89" s="45" t="s">
        <v>4390</v>
      </c>
      <c r="I89" s="2">
        <v>89</v>
      </c>
      <c r="J89" s="2">
        <v>2025</v>
      </c>
      <c r="K89" t="s">
        <v>6022</v>
      </c>
    </row>
    <row r="90" spans="1:11">
      <c r="A90" s="44" t="s">
        <v>364</v>
      </c>
      <c r="B90" s="45" t="s">
        <v>4390</v>
      </c>
      <c r="I90" s="2">
        <v>90</v>
      </c>
      <c r="J90" s="2">
        <v>2025</v>
      </c>
      <c r="K90" s="338" t="s">
        <v>6023</v>
      </c>
    </row>
    <row r="91" spans="1:11">
      <c r="A91" s="44" t="s">
        <v>1847</v>
      </c>
      <c r="B91" s="45" t="s">
        <v>4390</v>
      </c>
      <c r="I91" s="2">
        <v>91</v>
      </c>
      <c r="J91" s="2">
        <v>2025</v>
      </c>
      <c r="K91" t="s">
        <v>6022</v>
      </c>
    </row>
    <row r="92" spans="1:11">
      <c r="A92" s="44" t="s">
        <v>392</v>
      </c>
      <c r="B92" s="45" t="s">
        <v>4390</v>
      </c>
      <c r="I92" s="2">
        <v>92</v>
      </c>
      <c r="J92" s="2">
        <v>2025</v>
      </c>
      <c r="K92" t="s">
        <v>6022</v>
      </c>
    </row>
    <row r="93" spans="1:11">
      <c r="A93" s="44" t="s">
        <v>710</v>
      </c>
      <c r="B93" s="45" t="s">
        <v>4390</v>
      </c>
      <c r="I93" s="2">
        <v>93</v>
      </c>
      <c r="J93" s="2">
        <v>2025</v>
      </c>
      <c r="K93" s="26" t="s">
        <v>6023</v>
      </c>
    </row>
    <row r="94" spans="1:11">
      <c r="A94" s="44" t="s">
        <v>447</v>
      </c>
      <c r="B94" s="45" t="s">
        <v>4390</v>
      </c>
      <c r="I94" s="2">
        <v>94</v>
      </c>
      <c r="J94" s="2">
        <v>2025</v>
      </c>
      <c r="K94" s="26" t="s">
        <v>6023</v>
      </c>
    </row>
    <row r="95" spans="1:11">
      <c r="A95" s="44" t="s">
        <v>457</v>
      </c>
      <c r="B95" s="45" t="s">
        <v>4390</v>
      </c>
      <c r="I95" s="2">
        <v>95</v>
      </c>
      <c r="J95" s="2">
        <v>2025</v>
      </c>
      <c r="K95" s="26" t="s">
        <v>6023</v>
      </c>
    </row>
    <row r="96" spans="1:11">
      <c r="A96" s="22" t="s">
        <v>507</v>
      </c>
      <c r="B96" s="23" t="s">
        <v>4390</v>
      </c>
      <c r="I96" s="2">
        <v>96</v>
      </c>
      <c r="J96" s="2">
        <v>2025</v>
      </c>
      <c r="K96" s="26" t="s">
        <v>6023</v>
      </c>
    </row>
    <row r="97" spans="1:11">
      <c r="A97" s="44" t="s">
        <v>477</v>
      </c>
      <c r="B97" s="45" t="s">
        <v>4390</v>
      </c>
      <c r="I97" s="2">
        <v>97</v>
      </c>
      <c r="J97" s="2">
        <v>2025</v>
      </c>
      <c r="K97" t="s">
        <v>6022</v>
      </c>
    </row>
    <row r="98" spans="1:11">
      <c r="A98" s="44" t="s">
        <v>496</v>
      </c>
      <c r="B98" s="45" t="s">
        <v>4390</v>
      </c>
      <c r="I98" s="2">
        <v>98</v>
      </c>
      <c r="J98" s="2">
        <v>2025</v>
      </c>
      <c r="K98" s="26" t="s">
        <v>6023</v>
      </c>
    </row>
    <row r="99" spans="1:11">
      <c r="A99" s="44" t="s">
        <v>1598</v>
      </c>
      <c r="B99" s="45" t="s">
        <v>4390</v>
      </c>
      <c r="I99" s="2">
        <v>99</v>
      </c>
      <c r="J99" s="2">
        <v>2025</v>
      </c>
      <c r="K99" t="s">
        <v>6022</v>
      </c>
    </row>
    <row r="100" spans="1:11">
      <c r="A100" s="22" t="s">
        <v>502</v>
      </c>
      <c r="B100" s="23" t="s">
        <v>4390</v>
      </c>
      <c r="I100" s="2">
        <v>100</v>
      </c>
      <c r="J100" s="2">
        <v>2025</v>
      </c>
      <c r="K100" s="26" t="s">
        <v>6023</v>
      </c>
    </row>
    <row r="101" spans="1:11">
      <c r="A101" s="44" t="s">
        <v>539</v>
      </c>
      <c r="B101" s="45" t="s">
        <v>4390</v>
      </c>
      <c r="I101" s="2">
        <v>101</v>
      </c>
      <c r="J101" s="2">
        <v>2025</v>
      </c>
      <c r="K101" s="26" t="s">
        <v>6023</v>
      </c>
    </row>
    <row r="102" spans="1:11">
      <c r="A102" s="44" t="s">
        <v>549</v>
      </c>
      <c r="B102" s="45" t="s">
        <v>4390</v>
      </c>
      <c r="I102" s="2">
        <v>102</v>
      </c>
      <c r="J102" s="2">
        <v>2025</v>
      </c>
      <c r="K102" s="26" t="s">
        <v>6023</v>
      </c>
    </row>
    <row r="103" spans="1:11">
      <c r="A103" s="44" t="s">
        <v>1411</v>
      </c>
      <c r="B103" s="45" t="s">
        <v>4390</v>
      </c>
      <c r="I103" s="2">
        <v>103</v>
      </c>
      <c r="J103" s="2">
        <v>2025</v>
      </c>
      <c r="K103" s="26" t="s">
        <v>6023</v>
      </c>
    </row>
    <row r="104" spans="1:11">
      <c r="A104" s="44" t="s">
        <v>725</v>
      </c>
      <c r="B104" s="45" t="s">
        <v>4390</v>
      </c>
      <c r="I104" s="2">
        <v>104</v>
      </c>
      <c r="J104" s="2">
        <v>2025</v>
      </c>
      <c r="K104" s="26" t="s">
        <v>6023</v>
      </c>
    </row>
    <row r="105" spans="1:11">
      <c r="A105" s="44" t="s">
        <v>848</v>
      </c>
      <c r="B105" s="45" t="s">
        <v>4390</v>
      </c>
      <c r="I105">
        <v>105</v>
      </c>
      <c r="J105">
        <v>2025</v>
      </c>
      <c r="K105" t="s">
        <v>6022</v>
      </c>
    </row>
    <row r="106" spans="1:11">
      <c r="A106" s="44" t="s">
        <v>901</v>
      </c>
      <c r="B106" s="45" t="s">
        <v>4390</v>
      </c>
      <c r="I106">
        <v>106</v>
      </c>
      <c r="J106">
        <v>2025</v>
      </c>
      <c r="K106" t="s">
        <v>6022</v>
      </c>
    </row>
    <row r="107" spans="1:11">
      <c r="A107" s="22" t="s">
        <v>650</v>
      </c>
      <c r="B107" s="23" t="s">
        <v>4390</v>
      </c>
      <c r="I107" s="2">
        <v>107</v>
      </c>
      <c r="J107" s="2">
        <v>2025</v>
      </c>
      <c r="K107" s="26" t="s">
        <v>6023</v>
      </c>
    </row>
    <row r="108" spans="1:11">
      <c r="A108" s="44" t="s">
        <v>867</v>
      </c>
      <c r="B108" s="45" t="s">
        <v>4390</v>
      </c>
      <c r="I108">
        <v>108</v>
      </c>
      <c r="J108">
        <v>2025</v>
      </c>
      <c r="K108" t="s">
        <v>6022</v>
      </c>
    </row>
    <row r="109" spans="1:11">
      <c r="A109" s="44" t="s">
        <v>715</v>
      </c>
      <c r="B109" s="45" t="s">
        <v>4390</v>
      </c>
      <c r="I109">
        <v>109</v>
      </c>
      <c r="J109">
        <v>2025</v>
      </c>
      <c r="K109" t="s">
        <v>6022</v>
      </c>
    </row>
    <row r="110" spans="1:11">
      <c r="A110" s="22" t="s">
        <v>740</v>
      </c>
      <c r="B110" s="23" t="s">
        <v>4390</v>
      </c>
      <c r="I110">
        <v>110</v>
      </c>
      <c r="J110">
        <v>2025</v>
      </c>
      <c r="K110" t="s">
        <v>6022</v>
      </c>
    </row>
    <row r="111" spans="1:11">
      <c r="A111" s="22" t="s">
        <v>1440</v>
      </c>
      <c r="B111" s="23" t="s">
        <v>4390</v>
      </c>
      <c r="I111">
        <v>111</v>
      </c>
      <c r="J111">
        <v>2025</v>
      </c>
      <c r="K111" t="s">
        <v>6022</v>
      </c>
    </row>
    <row r="112" spans="1:11">
      <c r="A112" s="22" t="s">
        <v>767</v>
      </c>
      <c r="B112" s="23" t="s">
        <v>4390</v>
      </c>
      <c r="I112" s="2">
        <v>112</v>
      </c>
      <c r="J112" s="2">
        <v>2025</v>
      </c>
      <c r="K112" s="26" t="s">
        <v>6023</v>
      </c>
    </row>
    <row r="113" spans="1:11">
      <c r="A113" s="22" t="s">
        <v>1755</v>
      </c>
      <c r="B113" s="23" t="s">
        <v>4390</v>
      </c>
      <c r="I113" s="2">
        <v>113</v>
      </c>
      <c r="J113" s="2">
        <v>2025</v>
      </c>
      <c r="K113" s="26" t="s">
        <v>6023</v>
      </c>
    </row>
    <row r="114" spans="1:11">
      <c r="A114" s="22" t="s">
        <v>803</v>
      </c>
      <c r="B114" s="23" t="s">
        <v>4390</v>
      </c>
      <c r="I114" s="2">
        <v>114</v>
      </c>
      <c r="J114" s="2">
        <v>2025</v>
      </c>
      <c r="K114" s="26" t="s">
        <v>6023</v>
      </c>
    </row>
    <row r="115" spans="1:11">
      <c r="A115" s="22" t="s">
        <v>816</v>
      </c>
      <c r="B115" s="23" t="s">
        <v>4390</v>
      </c>
      <c r="I115" s="2">
        <v>115</v>
      </c>
      <c r="J115" s="2">
        <v>2025</v>
      </c>
      <c r="K115" s="26" t="s">
        <v>6023</v>
      </c>
    </row>
    <row r="116" spans="1:11">
      <c r="I116" s="2">
        <v>116</v>
      </c>
      <c r="J116" s="2">
        <v>2025</v>
      </c>
      <c r="K116" s="26" t="s">
        <v>6023</v>
      </c>
    </row>
    <row r="117" spans="1:11">
      <c r="I117" s="2">
        <v>117</v>
      </c>
      <c r="J117" s="2">
        <v>2025</v>
      </c>
      <c r="K117" t="s">
        <v>6022</v>
      </c>
    </row>
    <row r="118" spans="1:11">
      <c r="I118" s="2">
        <v>118</v>
      </c>
      <c r="J118" s="2">
        <v>2025</v>
      </c>
      <c r="K118" s="26" t="s">
        <v>6023</v>
      </c>
    </row>
    <row r="119" spans="1:11">
      <c r="I119" s="2">
        <v>119</v>
      </c>
      <c r="J119" s="2">
        <v>2025</v>
      </c>
      <c r="K119" t="s">
        <v>6022</v>
      </c>
    </row>
    <row r="120" spans="1:11">
      <c r="I120" s="2">
        <v>120</v>
      </c>
      <c r="J120" s="2">
        <v>2025</v>
      </c>
      <c r="K120" s="26" t="s">
        <v>6023</v>
      </c>
    </row>
    <row r="121" spans="1:11">
      <c r="I121" s="2">
        <v>121</v>
      </c>
      <c r="J121" s="2">
        <v>2025</v>
      </c>
      <c r="K121" t="s">
        <v>6022</v>
      </c>
    </row>
    <row r="122" spans="1:11">
      <c r="I122" s="2">
        <v>122</v>
      </c>
      <c r="J122" s="2">
        <v>2025</v>
      </c>
      <c r="K122" s="26" t="s">
        <v>6023</v>
      </c>
    </row>
    <row r="123" spans="1:11">
      <c r="I123" s="2">
        <v>123</v>
      </c>
      <c r="J123" s="2">
        <v>2025</v>
      </c>
      <c r="K123" s="26" t="s">
        <v>6023</v>
      </c>
    </row>
    <row r="124" spans="1:11">
      <c r="I124" s="2">
        <v>124</v>
      </c>
      <c r="J124" s="2">
        <v>2025</v>
      </c>
      <c r="K124" s="26" t="s">
        <v>6023</v>
      </c>
    </row>
    <row r="125" spans="1:11">
      <c r="I125" s="2">
        <v>125</v>
      </c>
      <c r="J125" s="2">
        <v>2025</v>
      </c>
      <c r="K125" s="26" t="s">
        <v>6023</v>
      </c>
    </row>
    <row r="126" spans="1:11">
      <c r="A126" t="s">
        <v>2276</v>
      </c>
      <c r="B126" s="180" t="s">
        <v>939</v>
      </c>
      <c r="C126" s="180" t="s">
        <v>4391</v>
      </c>
      <c r="I126" s="2">
        <v>126</v>
      </c>
      <c r="J126" s="2">
        <v>2025</v>
      </c>
      <c r="K126" s="26" t="s">
        <v>6023</v>
      </c>
    </row>
    <row r="127" spans="1:11">
      <c r="B127" s="180" t="s">
        <v>955</v>
      </c>
      <c r="C127" s="180" t="s">
        <v>4391</v>
      </c>
      <c r="I127" s="26">
        <v>127</v>
      </c>
      <c r="J127" s="26">
        <v>2025</v>
      </c>
    </row>
    <row r="128" spans="1:11">
      <c r="B128" s="181" t="s">
        <v>1169</v>
      </c>
      <c r="C128" s="180" t="s">
        <v>4391</v>
      </c>
      <c r="I128" s="2">
        <v>128</v>
      </c>
      <c r="J128" s="2">
        <v>2025</v>
      </c>
      <c r="K128" s="26" t="s">
        <v>6024</v>
      </c>
    </row>
    <row r="129" spans="2:11">
      <c r="B129" s="181" t="s">
        <v>1052</v>
      </c>
      <c r="C129" s="180" t="s">
        <v>4391</v>
      </c>
      <c r="I129" s="2">
        <v>129</v>
      </c>
      <c r="J129" s="2">
        <v>2025</v>
      </c>
      <c r="K129" s="26" t="s">
        <v>6023</v>
      </c>
    </row>
    <row r="130" spans="2:11">
      <c r="B130" s="180" t="s">
        <v>921</v>
      </c>
      <c r="C130" s="180" t="s">
        <v>4391</v>
      </c>
      <c r="I130" s="2">
        <v>130</v>
      </c>
      <c r="J130">
        <v>2025</v>
      </c>
      <c r="K130" t="s">
        <v>6022</v>
      </c>
    </row>
    <row r="131" spans="2:11">
      <c r="B131" s="181" t="s">
        <v>1071</v>
      </c>
      <c r="C131" s="180" t="s">
        <v>4391</v>
      </c>
      <c r="I131" s="26"/>
    </row>
    <row r="132" spans="2:11">
      <c r="B132" s="180" t="s">
        <v>1025</v>
      </c>
      <c r="C132" s="180" t="s">
        <v>4391</v>
      </c>
      <c r="I132" s="26"/>
    </row>
    <row r="133" spans="2:11">
      <c r="B133" s="181" t="s">
        <v>470</v>
      </c>
      <c r="C133" s="180" t="s">
        <v>4391</v>
      </c>
    </row>
    <row r="134" spans="2:11">
      <c r="B134" s="180" t="s">
        <v>1119</v>
      </c>
      <c r="C134" s="180" t="s">
        <v>4391</v>
      </c>
    </row>
    <row r="135" spans="2:11">
      <c r="B135" s="181" t="s">
        <v>997</v>
      </c>
      <c r="C135" s="180" t="s">
        <v>4391</v>
      </c>
    </row>
    <row r="136" spans="2:11">
      <c r="B136" s="180" t="s">
        <v>1082</v>
      </c>
      <c r="C136" s="180" t="s">
        <v>4391</v>
      </c>
    </row>
    <row r="137" spans="2:11">
      <c r="B137" s="188" t="s">
        <v>1088</v>
      </c>
      <c r="C137" s="180" t="s">
        <v>4391</v>
      </c>
    </row>
    <row r="138" spans="2:11">
      <c r="B138" s="181" t="s">
        <v>979</v>
      </c>
      <c r="C138" s="180" t="s">
        <v>4391</v>
      </c>
    </row>
    <row r="139" spans="2:11">
      <c r="B139" s="180" t="s">
        <v>1034</v>
      </c>
      <c r="C139" s="180" t="s">
        <v>4391</v>
      </c>
    </row>
    <row r="140" spans="2:11">
      <c r="B140" s="181" t="s">
        <v>273</v>
      </c>
      <c r="C140" s="180" t="s">
        <v>4391</v>
      </c>
    </row>
    <row r="141" spans="2:11">
      <c r="B141" s="180" t="s">
        <v>625</v>
      </c>
      <c r="C141" s="180" t="s">
        <v>4391</v>
      </c>
    </row>
    <row r="142" spans="2:11">
      <c r="B142" s="182" t="s">
        <v>680</v>
      </c>
      <c r="C142" s="180" t="s">
        <v>4391</v>
      </c>
    </row>
    <row r="143" spans="2:11">
      <c r="B143" s="182" t="s">
        <v>53</v>
      </c>
      <c r="C143" s="180" t="s">
        <v>4391</v>
      </c>
    </row>
    <row r="144" spans="2:11">
      <c r="B144" s="182" t="s">
        <v>1519</v>
      </c>
      <c r="C144" s="180" t="s">
        <v>4391</v>
      </c>
      <c r="D144" s="26"/>
    </row>
    <row r="145" spans="2:4">
      <c r="B145" s="182" t="s">
        <v>127</v>
      </c>
      <c r="C145" s="180" t="s">
        <v>4391</v>
      </c>
      <c r="D145" s="26"/>
    </row>
    <row r="146" spans="2:4">
      <c r="B146" s="182" t="s">
        <v>338</v>
      </c>
      <c r="C146" s="180" t="s">
        <v>4391</v>
      </c>
      <c r="D146" s="26"/>
    </row>
    <row r="147" spans="2:4">
      <c r="B147" s="182" t="s">
        <v>689</v>
      </c>
      <c r="C147" s="180" t="s">
        <v>4391</v>
      </c>
      <c r="D147" s="26"/>
    </row>
    <row r="148" spans="2:4">
      <c r="B148" s="182" t="s">
        <v>1011</v>
      </c>
      <c r="C148" s="180" t="s">
        <v>4391</v>
      </c>
      <c r="D148" s="26"/>
    </row>
    <row r="149" spans="2:4">
      <c r="B149" s="182" t="s">
        <v>1157</v>
      </c>
      <c r="C149" s="180" t="s">
        <v>4391</v>
      </c>
      <c r="D149" s="26"/>
    </row>
    <row r="150" spans="2:4">
      <c r="B150" s="182" t="s">
        <v>1006</v>
      </c>
      <c r="C150" s="180" t="s">
        <v>4391</v>
      </c>
      <c r="D150" s="26"/>
    </row>
    <row r="151" spans="2:4">
      <c r="B151" s="182" t="s">
        <v>907</v>
      </c>
      <c r="C151" s="180" t="s">
        <v>4391</v>
      </c>
      <c r="D151" s="26"/>
    </row>
    <row r="152" spans="2:4">
      <c r="B152" s="182" t="s">
        <v>1016</v>
      </c>
      <c r="C152" s="180" t="s">
        <v>4391</v>
      </c>
      <c r="D152" s="26"/>
    </row>
    <row r="153" spans="2:4">
      <c r="B153" s="182" t="s">
        <v>972</v>
      </c>
      <c r="C153" s="180" t="s">
        <v>4391</v>
      </c>
      <c r="D153" s="26"/>
    </row>
    <row r="154" spans="2:4">
      <c r="B154" s="182" t="s">
        <v>1181</v>
      </c>
      <c r="C154" s="180" t="s">
        <v>4391</v>
      </c>
      <c r="D154" s="26"/>
    </row>
    <row r="155" spans="2:4">
      <c r="B155" s="182" t="s">
        <v>304</v>
      </c>
      <c r="C155" s="180" t="s">
        <v>4391</v>
      </c>
      <c r="D155" s="26"/>
    </row>
    <row r="156" spans="2:4">
      <c r="B156" s="182" t="s">
        <v>312</v>
      </c>
      <c r="C156" s="180" t="s">
        <v>4391</v>
      </c>
      <c r="D156" s="26"/>
    </row>
    <row r="157" spans="2:4">
      <c r="B157" s="182" t="s">
        <v>317</v>
      </c>
      <c r="C157" s="180" t="s">
        <v>4391</v>
      </c>
      <c r="D157" s="26"/>
    </row>
    <row r="158" spans="2:4">
      <c r="B158" s="182" t="s">
        <v>323</v>
      </c>
      <c r="C158" s="180" t="s">
        <v>4391</v>
      </c>
      <c r="D158" s="26"/>
    </row>
    <row r="159" spans="2:4">
      <c r="B159" s="182" t="s">
        <v>263</v>
      </c>
      <c r="C159" s="180" t="s">
        <v>4391</v>
      </c>
      <c r="D159" s="26"/>
    </row>
    <row r="160" spans="2:4">
      <c r="B160" s="182" t="s">
        <v>416</v>
      </c>
      <c r="C160" s="180" t="s">
        <v>4391</v>
      </c>
      <c r="D160" s="26"/>
    </row>
    <row r="161" spans="1:4">
      <c r="B161" s="182" t="s">
        <v>93</v>
      </c>
      <c r="C161" s="180" t="s">
        <v>4391</v>
      </c>
      <c r="D161" s="26"/>
    </row>
    <row r="162" spans="1:4">
      <c r="B162" s="235" t="s">
        <v>517</v>
      </c>
      <c r="C162" s="180" t="s">
        <v>4391</v>
      </c>
    </row>
    <row r="163" spans="1:4">
      <c r="B163" s="235" t="s">
        <v>489</v>
      </c>
      <c r="C163" s="180" t="s">
        <v>4391</v>
      </c>
      <c r="D163" s="26"/>
    </row>
    <row r="164" spans="1:4">
      <c r="B164" s="235" t="s">
        <v>294</v>
      </c>
      <c r="C164" s="180" t="s">
        <v>4391</v>
      </c>
    </row>
    <row r="165" spans="1:4">
      <c r="B165" s="235" t="s">
        <v>555</v>
      </c>
      <c r="C165" s="180" t="s">
        <v>4391</v>
      </c>
    </row>
    <row r="166" spans="1:4">
      <c r="B166" s="235" t="s">
        <v>616</v>
      </c>
      <c r="C166" s="180" t="s">
        <v>4391</v>
      </c>
      <c r="D166" s="26"/>
    </row>
    <row r="167" spans="1:4">
      <c r="A167" s="26"/>
      <c r="B167" s="235" t="s">
        <v>591</v>
      </c>
      <c r="C167" s="180" t="s">
        <v>4391</v>
      </c>
      <c r="D167" s="26"/>
    </row>
    <row r="168" spans="1:4">
      <c r="B168" s="236" t="s">
        <v>779</v>
      </c>
      <c r="C168" s="180" t="s">
        <v>4391</v>
      </c>
    </row>
    <row r="169" spans="1:4">
      <c r="B169" s="236" t="s">
        <v>683</v>
      </c>
      <c r="C169" s="180" t="s">
        <v>4391</v>
      </c>
    </row>
    <row r="170" spans="1:4">
      <c r="B170" s="236" t="s">
        <v>637</v>
      </c>
      <c r="C170" s="180" t="s">
        <v>4391</v>
      </c>
    </row>
    <row r="171" spans="1:4">
      <c r="B171" s="254" t="s">
        <v>641</v>
      </c>
      <c r="C171" s="270" t="s">
        <v>4391</v>
      </c>
      <c r="D171" s="26" t="s">
        <v>6025</v>
      </c>
    </row>
    <row r="172" spans="1:4">
      <c r="B172" s="236" t="s">
        <v>630</v>
      </c>
      <c r="C172" s="180" t="s">
        <v>4391</v>
      </c>
      <c r="D172" s="26"/>
    </row>
    <row r="173" spans="1:4">
      <c r="B173" s="236" t="s">
        <v>646</v>
      </c>
      <c r="C173" s="180" t="s">
        <v>4391</v>
      </c>
      <c r="D173" s="26"/>
    </row>
    <row r="174" spans="1:4">
      <c r="B174" s="236" t="s">
        <v>655</v>
      </c>
      <c r="C174" s="180" t="s">
        <v>4391</v>
      </c>
      <c r="D174" s="26"/>
    </row>
    <row r="175" spans="1:4">
      <c r="B175" s="236" t="s">
        <v>156</v>
      </c>
      <c r="C175" s="180" t="s">
        <v>4391</v>
      </c>
      <c r="D175" s="26"/>
    </row>
    <row r="176" spans="1:4">
      <c r="B176" s="236" t="s">
        <v>663</v>
      </c>
      <c r="C176" s="180" t="s">
        <v>4391</v>
      </c>
      <c r="D176" s="26"/>
    </row>
    <row r="177" spans="1:4">
      <c r="B177" s="232" t="s">
        <v>706</v>
      </c>
      <c r="C177" s="233">
        <v>2024</v>
      </c>
      <c r="D177" s="26"/>
    </row>
    <row r="178" spans="1:4">
      <c r="B178" s="232" t="s">
        <v>673</v>
      </c>
      <c r="C178" s="233">
        <v>2024</v>
      </c>
    </row>
    <row r="179" spans="1:4">
      <c r="B179" s="232" t="s">
        <v>202</v>
      </c>
      <c r="C179" s="233">
        <v>2024</v>
      </c>
    </row>
    <row r="180" spans="1:4">
      <c r="B180" s="232" t="s">
        <v>216</v>
      </c>
      <c r="C180" s="233">
        <v>2024</v>
      </c>
      <c r="D180" s="26"/>
    </row>
    <row r="181" spans="1:4">
      <c r="B181" s="232" t="s">
        <v>783</v>
      </c>
      <c r="C181" s="233">
        <v>2024</v>
      </c>
    </row>
    <row r="182" spans="1:4">
      <c r="B182" s="232" t="s">
        <v>238</v>
      </c>
      <c r="C182" s="233">
        <v>2024</v>
      </c>
    </row>
    <row r="183" spans="1:4">
      <c r="B183" s="232" t="s">
        <v>750</v>
      </c>
      <c r="C183" s="233">
        <v>2024</v>
      </c>
    </row>
    <row r="184" spans="1:4">
      <c r="B184" s="232" t="s">
        <v>771</v>
      </c>
      <c r="C184" s="233">
        <v>2024</v>
      </c>
    </row>
    <row r="185" spans="1:4">
      <c r="B185" s="232" t="s">
        <v>72</v>
      </c>
      <c r="C185" s="233">
        <v>2024</v>
      </c>
    </row>
    <row r="186" spans="1:4">
      <c r="B186" s="232" t="s">
        <v>88</v>
      </c>
      <c r="C186" s="233">
        <v>2024</v>
      </c>
    </row>
    <row r="187" spans="1:4">
      <c r="B187" s="232" t="s">
        <v>227</v>
      </c>
      <c r="C187" s="233">
        <v>2024</v>
      </c>
      <c r="D187" s="26"/>
    </row>
    <row r="188" spans="1:4">
      <c r="A188" s="26"/>
      <c r="B188" s="232" t="s">
        <v>1338</v>
      </c>
      <c r="C188" s="233">
        <v>2024</v>
      </c>
      <c r="D188" s="26"/>
    </row>
    <row r="189" spans="1:4">
      <c r="B189" s="232" t="s">
        <v>1706</v>
      </c>
      <c r="C189" s="233">
        <v>2024</v>
      </c>
    </row>
    <row r="190" spans="1:4">
      <c r="B190" s="232" t="s">
        <v>408</v>
      </c>
      <c r="C190" s="233">
        <v>2024</v>
      </c>
    </row>
    <row r="191" spans="1:4">
      <c r="B191" s="232" t="s">
        <v>352</v>
      </c>
      <c r="C191" s="233">
        <v>2024</v>
      </c>
    </row>
    <row r="192" spans="1:4">
      <c r="A192" s="26"/>
      <c r="B192" s="232" t="s">
        <v>178</v>
      </c>
      <c r="C192" s="233">
        <v>2024</v>
      </c>
      <c r="D192" s="26"/>
    </row>
    <row r="193" spans="1:4">
      <c r="A193" s="26"/>
      <c r="B193" s="232" t="s">
        <v>1361</v>
      </c>
      <c r="C193" s="233">
        <v>2024</v>
      </c>
      <c r="D193" s="26"/>
    </row>
    <row r="194" spans="1:4">
      <c r="A194" s="26"/>
      <c r="B194" s="232" t="s">
        <v>534</v>
      </c>
      <c r="C194" s="233">
        <v>2024</v>
      </c>
      <c r="D194" s="26"/>
    </row>
    <row r="195" spans="1:4">
      <c r="A195" s="26"/>
      <c r="B195" s="280" t="s">
        <v>436</v>
      </c>
      <c r="C195" s="281">
        <v>2024</v>
      </c>
      <c r="D195" s="26"/>
    </row>
    <row r="196" spans="1:4">
      <c r="B196" s="280" t="s">
        <v>521</v>
      </c>
      <c r="C196" s="281">
        <v>2024</v>
      </c>
      <c r="D196" s="2"/>
    </row>
    <row r="197" spans="1:4">
      <c r="B197" s="280" t="s">
        <v>694</v>
      </c>
      <c r="C197" s="281">
        <v>2024</v>
      </c>
      <c r="D197" s="26"/>
    </row>
    <row r="198" spans="1:4">
      <c r="A198" s="2"/>
      <c r="B198" s="232" t="s">
        <v>732</v>
      </c>
      <c r="C198" s="233">
        <v>2024</v>
      </c>
      <c r="D198" s="2"/>
    </row>
    <row r="199" spans="1:4">
      <c r="B199" s="273" t="s">
        <v>425</v>
      </c>
      <c r="C199" s="274">
        <v>2024</v>
      </c>
      <c r="D199" s="189" t="s">
        <v>6026</v>
      </c>
    </row>
    <row r="200" spans="1:4">
      <c r="B200" s="280" t="s">
        <v>570</v>
      </c>
      <c r="C200" s="281">
        <v>2024</v>
      </c>
      <c r="D200" s="26"/>
    </row>
    <row r="201" spans="1:4">
      <c r="B201" s="280" t="s">
        <v>2127</v>
      </c>
      <c r="C201" s="281">
        <v>2024</v>
      </c>
      <c r="D201" s="2"/>
    </row>
    <row r="202" spans="1:4">
      <c r="B202" s="280" t="s">
        <v>760</v>
      </c>
      <c r="C202" s="281">
        <v>2024</v>
      </c>
      <c r="D202" s="2"/>
    </row>
    <row r="203" spans="1:4">
      <c r="B203" s="280" t="s">
        <v>1759</v>
      </c>
      <c r="C203" s="281">
        <v>2024</v>
      </c>
      <c r="D203" s="2"/>
    </row>
    <row r="204" spans="1:4">
      <c r="B204" s="280" t="s">
        <v>3746</v>
      </c>
      <c r="C204" s="281">
        <v>2024</v>
      </c>
      <c r="D204" s="26"/>
    </row>
    <row r="205" spans="1:4">
      <c r="B205" s="280" t="s">
        <v>249</v>
      </c>
      <c r="C205" s="281">
        <v>2024</v>
      </c>
      <c r="D205" s="26"/>
    </row>
    <row r="206" spans="1:4">
      <c r="B206" s="280" t="s">
        <v>829</v>
      </c>
      <c r="C206" s="281">
        <v>2024</v>
      </c>
      <c r="D206" s="26"/>
    </row>
    <row r="207" spans="1:4">
      <c r="B207" s="280" t="s">
        <v>1423</v>
      </c>
      <c r="C207" s="281">
        <v>2024</v>
      </c>
      <c r="D207" s="2"/>
    </row>
    <row r="208" spans="1:4">
      <c r="B208" s="232" t="s">
        <v>284</v>
      </c>
      <c r="C208" s="233">
        <v>2024</v>
      </c>
      <c r="D208" s="26"/>
    </row>
    <row r="209" spans="2:4">
      <c r="B209" s="280" t="s">
        <v>881</v>
      </c>
      <c r="C209" s="281">
        <v>2024</v>
      </c>
      <c r="D209" s="2"/>
    </row>
    <row r="210" spans="2:4">
      <c r="B210" s="280" t="s">
        <v>1534</v>
      </c>
      <c r="C210" s="281">
        <v>2024</v>
      </c>
      <c r="D210" s="26"/>
    </row>
    <row r="211" spans="2:4">
      <c r="B211" s="296" t="s">
        <v>383</v>
      </c>
      <c r="C211" s="297">
        <v>2024</v>
      </c>
      <c r="D211" s="26"/>
    </row>
    <row r="212" spans="2:4">
      <c r="B212" s="232" t="s">
        <v>606</v>
      </c>
      <c r="C212" s="233">
        <v>2024</v>
      </c>
      <c r="D212" s="26"/>
    </row>
    <row r="213" spans="2:4">
      <c r="B213" s="232" t="s">
        <v>118</v>
      </c>
      <c r="C213" s="233">
        <v>2024</v>
      </c>
      <c r="D213" s="26"/>
    </row>
    <row r="214" spans="2:4">
      <c r="B214" s="232" t="s">
        <v>1997</v>
      </c>
      <c r="C214" s="233">
        <v>2024</v>
      </c>
      <c r="D214" s="26"/>
    </row>
    <row r="215" spans="2:4">
      <c r="B215" s="232" t="s">
        <v>364</v>
      </c>
      <c r="C215" s="233">
        <v>2024</v>
      </c>
      <c r="D215" s="26"/>
    </row>
    <row r="216" spans="2:4">
      <c r="B216" s="232" t="s">
        <v>1847</v>
      </c>
      <c r="C216" s="233">
        <v>2024</v>
      </c>
      <c r="D216" s="26"/>
    </row>
    <row r="217" spans="2:4">
      <c r="B217" s="296" t="s">
        <v>392</v>
      </c>
      <c r="C217" s="297">
        <v>2024</v>
      </c>
      <c r="D217" s="26"/>
    </row>
    <row r="218" spans="2:4">
      <c r="B218" s="296" t="s">
        <v>710</v>
      </c>
      <c r="C218" s="297">
        <v>2024</v>
      </c>
      <c r="D218" s="26"/>
    </row>
    <row r="219" spans="2:4">
      <c r="B219" s="296" t="s">
        <v>447</v>
      </c>
      <c r="C219" s="297">
        <v>2024</v>
      </c>
    </row>
    <row r="220" spans="2:4">
      <c r="B220" s="296" t="s">
        <v>457</v>
      </c>
      <c r="C220" s="297">
        <v>2024</v>
      </c>
    </row>
    <row r="221" spans="2:4">
      <c r="B221" s="232" t="s">
        <v>507</v>
      </c>
      <c r="C221" s="233">
        <v>2024</v>
      </c>
      <c r="D221" s="26"/>
    </row>
    <row r="222" spans="2:4">
      <c r="B222" s="296" t="s">
        <v>477</v>
      </c>
      <c r="C222" s="297">
        <v>2024</v>
      </c>
      <c r="D222" s="2"/>
    </row>
    <row r="223" spans="2:4">
      <c r="B223" s="280" t="s">
        <v>496</v>
      </c>
      <c r="C223" s="281">
        <v>2024</v>
      </c>
    </row>
    <row r="224" spans="2:4">
      <c r="B224" s="280" t="s">
        <v>1598</v>
      </c>
      <c r="C224" s="281">
        <v>2024</v>
      </c>
    </row>
    <row r="225" spans="2:4">
      <c r="B225" s="280" t="s">
        <v>502</v>
      </c>
      <c r="C225" s="281">
        <v>2024</v>
      </c>
    </row>
    <row r="226" spans="2:4">
      <c r="B226" s="280" t="s">
        <v>539</v>
      </c>
      <c r="C226" s="281">
        <v>2024</v>
      </c>
    </row>
    <row r="227" spans="2:4">
      <c r="B227" s="280" t="s">
        <v>549</v>
      </c>
      <c r="C227" s="281">
        <v>2024</v>
      </c>
    </row>
    <row r="228" spans="2:4">
      <c r="B228" s="280" t="s">
        <v>1411</v>
      </c>
      <c r="C228" s="281">
        <v>2024</v>
      </c>
    </row>
    <row r="229" spans="2:4">
      <c r="B229" s="280" t="s">
        <v>725</v>
      </c>
      <c r="C229" s="281">
        <v>2024</v>
      </c>
    </row>
    <row r="230" spans="2:4">
      <c r="B230" s="273" t="s">
        <v>848</v>
      </c>
      <c r="C230" s="274">
        <v>2024</v>
      </c>
      <c r="D230" s="189" t="s">
        <v>6026</v>
      </c>
    </row>
    <row r="231" spans="2:4">
      <c r="B231" s="280" t="s">
        <v>901</v>
      </c>
      <c r="C231" s="281">
        <v>2024</v>
      </c>
    </row>
    <row r="232" spans="2:4">
      <c r="B232" s="232" t="s">
        <v>650</v>
      </c>
      <c r="C232" s="233">
        <v>2024</v>
      </c>
      <c r="D232" s="26"/>
    </row>
    <row r="233" spans="2:4">
      <c r="B233" s="280" t="s">
        <v>867</v>
      </c>
      <c r="C233" s="281">
        <v>2024</v>
      </c>
    </row>
    <row r="234" spans="2:4">
      <c r="B234" s="232" t="s">
        <v>715</v>
      </c>
      <c r="C234" s="233">
        <v>2024</v>
      </c>
      <c r="D234" s="26"/>
    </row>
    <row r="235" spans="2:4">
      <c r="B235" s="232" t="s">
        <v>740</v>
      </c>
      <c r="C235" s="233">
        <v>2024</v>
      </c>
      <c r="D235" s="26"/>
    </row>
    <row r="236" spans="2:4">
      <c r="B236" s="296" t="s">
        <v>1440</v>
      </c>
      <c r="C236" s="297">
        <v>2024</v>
      </c>
      <c r="D236" s="26"/>
    </row>
    <row r="237" spans="2:4">
      <c r="B237" s="296" t="s">
        <v>767</v>
      </c>
      <c r="C237" s="297">
        <v>2024</v>
      </c>
      <c r="D237" s="26"/>
    </row>
    <row r="238" spans="2:4">
      <c r="B238" s="296" t="s">
        <v>1755</v>
      </c>
      <c r="C238" s="297">
        <v>2024</v>
      </c>
      <c r="D238" s="26"/>
    </row>
    <row r="239" spans="2:4">
      <c r="B239" s="280" t="s">
        <v>803</v>
      </c>
      <c r="C239" s="281">
        <v>2024</v>
      </c>
      <c r="D239" s="26"/>
    </row>
    <row r="240" spans="2:4">
      <c r="B240" s="232" t="s">
        <v>816</v>
      </c>
      <c r="C240" s="233">
        <v>2024</v>
      </c>
      <c r="D240" s="26"/>
    </row>
    <row r="241" spans="2:4">
      <c r="B241" s="232" t="s">
        <v>787</v>
      </c>
      <c r="C241" s="233">
        <v>2024</v>
      </c>
      <c r="D241" s="26"/>
    </row>
    <row r="242" spans="2:4">
      <c r="B242" s="232" t="s">
        <v>809</v>
      </c>
      <c r="C242" s="233">
        <v>2024</v>
      </c>
      <c r="D242" s="26"/>
    </row>
    <row r="243" spans="2:4">
      <c r="B243" s="232" t="s">
        <v>841</v>
      </c>
      <c r="C243" s="233">
        <v>2024</v>
      </c>
      <c r="D243" s="26"/>
    </row>
    <row r="244" spans="2:4">
      <c r="B244" s="232" t="s">
        <v>4099</v>
      </c>
      <c r="C244" s="233">
        <v>2024</v>
      </c>
      <c r="D244" s="26"/>
    </row>
    <row r="245" spans="2:4">
      <c r="B245" s="232" t="s">
        <v>1607</v>
      </c>
      <c r="C245" s="233">
        <v>2024</v>
      </c>
      <c r="D245" s="26"/>
    </row>
    <row r="246" spans="2:4">
      <c r="B246" s="232" t="s">
        <v>4093</v>
      </c>
      <c r="C246" s="233">
        <v>2024</v>
      </c>
      <c r="D246" s="26"/>
    </row>
    <row r="247" spans="2:4">
      <c r="B247" s="232" t="s">
        <v>106</v>
      </c>
      <c r="C247" s="233">
        <v>2024</v>
      </c>
      <c r="D247" s="26"/>
    </row>
    <row r="248" spans="2:4">
      <c r="B248" s="232" t="s">
        <v>914</v>
      </c>
      <c r="C248" s="233">
        <v>2024</v>
      </c>
      <c r="D248" s="26"/>
    </row>
    <row r="249" spans="2:4">
      <c r="B249" s="232" t="s">
        <v>859</v>
      </c>
      <c r="C249" s="233">
        <v>2024</v>
      </c>
      <c r="D249" s="26"/>
    </row>
    <row r="250" spans="2:4">
      <c r="B250" s="232" t="s">
        <v>943</v>
      </c>
      <c r="C250" s="233">
        <v>2024</v>
      </c>
    </row>
    <row r="251" spans="2:4">
      <c r="B251" s="232" t="s">
        <v>965</v>
      </c>
      <c r="C251" s="233">
        <v>2024</v>
      </c>
    </row>
    <row r="252" spans="2:4">
      <c r="B252" s="232" t="s">
        <v>1682</v>
      </c>
      <c r="C252" s="233">
        <v>2024</v>
      </c>
    </row>
    <row r="253" spans="2:4">
      <c r="B253" s="232" t="s">
        <v>873</v>
      </c>
      <c r="C253" s="233">
        <v>2024</v>
      </c>
    </row>
    <row r="254" spans="2:4">
      <c r="B254" s="232" t="s">
        <v>1674</v>
      </c>
      <c r="C254" s="233">
        <v>2024</v>
      </c>
    </row>
    <row r="255" spans="2:4">
      <c r="B255" s="232" t="s">
        <v>1919</v>
      </c>
      <c r="C255" s="233">
        <v>2024</v>
      </c>
    </row>
    <row r="256" spans="2:4">
      <c r="B256" s="232" t="s">
        <v>1559</v>
      </c>
      <c r="C256" s="233">
        <v>2024</v>
      </c>
    </row>
    <row r="257" spans="2:3">
      <c r="B257" s="232" t="s">
        <v>1651</v>
      </c>
      <c r="C257" s="233">
        <v>2024</v>
      </c>
    </row>
    <row r="258" spans="2:3">
      <c r="B258" s="232" t="s">
        <v>1566</v>
      </c>
      <c r="C258" s="233">
        <v>2024</v>
      </c>
    </row>
    <row r="259" spans="2:3">
      <c r="B259" s="232" t="s">
        <v>6027</v>
      </c>
      <c r="C259" s="233">
        <v>2024</v>
      </c>
    </row>
  </sheetData>
  <sortState xmlns:xlrd2="http://schemas.microsoft.com/office/spreadsheetml/2017/richdata2" ref="A1:B66">
    <sortCondition ref="A1:A66"/>
  </sortState>
  <phoneticPr fontId="6" type="noConversion"/>
  <conditionalFormatting sqref="B127:B128 B136:B137">
    <cfRule type="expression" dxfId="324" priority="52">
      <formula>$M1="EXPIRADO"</formula>
    </cfRule>
  </conditionalFormatting>
  <conditionalFormatting sqref="B132 B126:C126 C127:C176">
    <cfRule type="expression" dxfId="323" priority="84585">
      <formula>$M3="EXPIRADO"</formula>
    </cfRule>
  </conditionalFormatting>
  <conditionalFormatting sqref="B129:B130 B133 B177:C239 B240:B259">
    <cfRule type="expression" dxfId="322" priority="84586">
      <formula>$M4="EXPIRADO"</formula>
    </cfRule>
  </conditionalFormatting>
  <conditionalFormatting sqref="B138:B176">
    <cfRule type="expression" dxfId="321" priority="84588">
      <formula>$M12="EXPIRADO"</formula>
    </cfRule>
  </conditionalFormatting>
  <conditionalFormatting sqref="B131">
    <cfRule type="expression" dxfId="320" priority="84590">
      <formula>$M10="EXPIRADO"</formula>
    </cfRule>
  </conditionalFormatting>
  <conditionalFormatting sqref="B134">
    <cfRule type="expression" dxfId="319" priority="84592">
      <formula>$M7="EXPIRADO"</formula>
    </cfRule>
  </conditionalFormatting>
  <conditionalFormatting sqref="B135">
    <cfRule type="expression" dxfId="318" priority="84593">
      <formula>$M6="EXPIRADO"</formula>
    </cfRule>
  </conditionalFormatting>
  <conditionalFormatting sqref="F1:G8">
    <cfRule type="expression" dxfId="317" priority="84652">
      <formula>$M21="INFERIOR A 120 DIAS"</formula>
    </cfRule>
    <cfRule type="expression" dxfId="316" priority="84653">
      <formula>$M21="INFERIOR A 30 DIAS"</formula>
    </cfRule>
    <cfRule type="expression" dxfId="315" priority="84654">
      <formula>$M21="INFERIOR A 90 DIAS"</formula>
    </cfRule>
    <cfRule type="expression" dxfId="314" priority="84655">
      <formula>$M21="INFERIOR A 60 DIAS"</formula>
    </cfRule>
  </conditionalFormatting>
  <conditionalFormatting sqref="F1:G8">
    <cfRule type="expression" dxfId="313" priority="84657">
      <formula>$M21="EXPIRADO"</formula>
    </cfRule>
  </conditionalFormatting>
  <conditionalFormatting sqref="F10:G83 K85:K88">
    <cfRule type="expression" dxfId="312" priority="84662">
      <formula>$M29="INFERIOR A 120 DIAS"</formula>
    </cfRule>
    <cfRule type="expression" dxfId="311" priority="84663">
      <formula>$M29="INFERIOR A 30 DIAS"</formula>
    </cfRule>
    <cfRule type="expression" dxfId="310" priority="84664">
      <formula>$M29="INFERIOR A 90 DIAS"</formula>
    </cfRule>
    <cfRule type="expression" dxfId="309" priority="84665">
      <formula>$M29="INFERIOR A 60 DIAS"</formula>
    </cfRule>
  </conditionalFormatting>
  <conditionalFormatting sqref="F10:G83 K85:K88">
    <cfRule type="expression" dxfId="308" priority="84671">
      <formula>$M29="EXPIRADO"</formula>
    </cfRule>
  </conditionalFormatting>
  <conditionalFormatting sqref="F9:G9">
    <cfRule type="expression" dxfId="307" priority="43">
      <formula>$M29="INFERIOR A 120 DIAS"</formula>
    </cfRule>
    <cfRule type="expression" dxfId="306" priority="44">
      <formula>$M29="INFERIOR A 30 DIAS"</formula>
    </cfRule>
    <cfRule type="expression" dxfId="305" priority="45">
      <formula>$M29="INFERIOR A 90 DIAS"</formula>
    </cfRule>
    <cfRule type="expression" dxfId="304" priority="46">
      <formula>$M29="INFERIOR A 60 DIAS"</formula>
    </cfRule>
  </conditionalFormatting>
  <conditionalFormatting sqref="F9:G9">
    <cfRule type="expression" dxfId="303" priority="42">
      <formula>$M29="EXPIRADO"</formula>
    </cfRule>
  </conditionalFormatting>
  <conditionalFormatting sqref="B177:C239 B240:B259">
    <cfRule type="expression" dxfId="302" priority="33">
      <formula>$M52="INFERIOR A 120 DIAS"</formula>
    </cfRule>
    <cfRule type="expression" dxfId="301" priority="34">
      <formula>$M52="INFERIOR A 30 DIAS"</formula>
    </cfRule>
    <cfRule type="expression" dxfId="300" priority="35">
      <formula>$M52="INFERIOR A 90 DIAS"</formula>
    </cfRule>
    <cfRule type="expression" dxfId="299" priority="36">
      <formula>$M52="INFERIOR A 60 DIAS"</formula>
    </cfRule>
  </conditionalFormatting>
  <conditionalFormatting sqref="C240:C259">
    <cfRule type="expression" dxfId="298" priority="10">
      <formula>$M115="EXPIRADO"</formula>
    </cfRule>
  </conditionalFormatting>
  <conditionalFormatting sqref="C240:C259">
    <cfRule type="expression" dxfId="297" priority="6">
      <formula>$M115="INFERIOR A 120 DIAS"</formula>
    </cfRule>
    <cfRule type="expression" dxfId="296" priority="7">
      <formula>$M115="INFERIOR A 30 DIAS"</formula>
    </cfRule>
    <cfRule type="expression" dxfId="295" priority="8">
      <formula>$M115="INFERIOR A 90 DIAS"</formula>
    </cfRule>
    <cfRule type="expression" dxfId="294" priority="9">
      <formula>$M115="INFERIOR A 60 DIAS"</formula>
    </cfRule>
  </conditionalFormatting>
  <conditionalFormatting sqref="A1:B7">
    <cfRule type="expression" dxfId="293" priority="89789">
      <formula>$V1:$V522="NÃO"</formula>
    </cfRule>
    <cfRule type="expression" dxfId="292" priority="89790">
      <formula>$L1:$L522="SUPERIOR A 90 DIAS"</formula>
    </cfRule>
    <cfRule type="expression" dxfId="291" priority="89791">
      <formula>$L1:$L522="INFERIOR A 60 DIAS"</formula>
    </cfRule>
    <cfRule type="expression" dxfId="290" priority="89792">
      <formula>$L1:$L522="INFERIOR A 30 DIAS"</formula>
    </cfRule>
    <cfRule type="expression" dxfId="289" priority="89793">
      <formula>$L1:$L522="EXPIRADO"</formula>
    </cfRule>
    <cfRule type="expression" dxfId="288" priority="89794">
      <formula>$L1:$L522="INFERIOR A 90 DIAS"</formula>
    </cfRule>
  </conditionalFormatting>
  <conditionalFormatting sqref="A8:B8">
    <cfRule type="expression" dxfId="287" priority="89795">
      <formula>$V1:$V521="NÃO"</formula>
    </cfRule>
    <cfRule type="expression" dxfId="286" priority="89796">
      <formula>$L1:$L521="SUPERIOR A 90 DIAS"</formula>
    </cfRule>
    <cfRule type="expression" dxfId="285" priority="89797">
      <formula>$L1:$L521="INFERIOR A 60 DIAS"</formula>
    </cfRule>
    <cfRule type="expression" dxfId="284" priority="89798">
      <formula>$L1:$L521="INFERIOR A 30 DIAS"</formula>
    </cfRule>
    <cfRule type="expression" dxfId="283" priority="89799">
      <formula>$L1:$L521="EXPIRADO"</formula>
    </cfRule>
    <cfRule type="expression" dxfId="282" priority="89800">
      <formula>$L1:$L521="INFERIOR A 90 DIAS"</formula>
    </cfRule>
  </conditionalFormatting>
  <conditionalFormatting sqref="A9:B13">
    <cfRule type="expression" dxfId="281" priority="89801">
      <formula>$V9:$V529="NÃO"</formula>
    </cfRule>
    <cfRule type="expression" dxfId="280" priority="89802">
      <formula>$L9:$L529="SUPERIOR A 90 DIAS"</formula>
    </cfRule>
    <cfRule type="expression" dxfId="279" priority="89803">
      <formula>$L9:$L529="INFERIOR A 60 DIAS"</formula>
    </cfRule>
    <cfRule type="expression" dxfId="278" priority="89804">
      <formula>$L9:$L529="INFERIOR A 30 DIAS"</formula>
    </cfRule>
    <cfRule type="expression" dxfId="277" priority="89805">
      <formula>$L9:$L529="EXPIRADO"</formula>
    </cfRule>
    <cfRule type="expression" dxfId="276" priority="89806">
      <formula>$L9:$L529="INFERIOR A 90 DIAS"</formula>
    </cfRule>
  </conditionalFormatting>
  <conditionalFormatting sqref="A14:B14">
    <cfRule type="expression" dxfId="275" priority="89807">
      <formula>$V14:$V533="NÃO"</formula>
    </cfRule>
    <cfRule type="expression" dxfId="274" priority="89808">
      <formula>$L14:$L533="SUPERIOR A 90 DIAS"</formula>
    </cfRule>
    <cfRule type="expression" dxfId="273" priority="89809">
      <formula>$L14:$L533="INFERIOR A 60 DIAS"</formula>
    </cfRule>
    <cfRule type="expression" dxfId="272" priority="89810">
      <formula>$L14:$L533="INFERIOR A 30 DIAS"</formula>
    </cfRule>
    <cfRule type="expression" dxfId="271" priority="89811">
      <formula>$L14:$L533="EXPIRADO"</formula>
    </cfRule>
    <cfRule type="expression" dxfId="270" priority="89812">
      <formula>$L14:$L533="INFERIOR A 90 DIAS"</formula>
    </cfRule>
  </conditionalFormatting>
  <conditionalFormatting sqref="A15:B16">
    <cfRule type="expression" dxfId="269" priority="89813">
      <formula>$V15:$V533="NÃO"</formula>
    </cfRule>
    <cfRule type="expression" dxfId="268" priority="89814">
      <formula>$L15:$L533="SUPERIOR A 90 DIAS"</formula>
    </cfRule>
    <cfRule type="expression" dxfId="267" priority="89815">
      <formula>$L15:$L533="INFERIOR A 60 DIAS"</formula>
    </cfRule>
    <cfRule type="expression" dxfId="266" priority="89816">
      <formula>$L15:$L533="INFERIOR A 30 DIAS"</formula>
    </cfRule>
    <cfRule type="expression" dxfId="265" priority="89817">
      <formula>$L15:$L533="EXPIRADO"</formula>
    </cfRule>
    <cfRule type="expression" dxfId="264" priority="89818">
      <formula>$L15:$L533="INFERIOR A 90 DIAS"</formula>
    </cfRule>
  </conditionalFormatting>
  <conditionalFormatting sqref="A17:B21">
    <cfRule type="expression" dxfId="263" priority="89819">
      <formula>$V17:$V528="NÃO"</formula>
    </cfRule>
    <cfRule type="expression" dxfId="262" priority="89820">
      <formula>$L17:$L528="SUPERIOR A 90 DIAS"</formula>
    </cfRule>
    <cfRule type="expression" dxfId="261" priority="89821">
      <formula>$L17:$L528="INFERIOR A 60 DIAS"</formula>
    </cfRule>
    <cfRule type="expression" dxfId="260" priority="89822">
      <formula>$L17:$L528="INFERIOR A 30 DIAS"</formula>
    </cfRule>
    <cfRule type="expression" dxfId="259" priority="89823">
      <formula>$L17:$L528="EXPIRADO"</formula>
    </cfRule>
    <cfRule type="expression" dxfId="258" priority="89824">
      <formula>$L17:$L528="INFERIOR A 90 DIAS"</formula>
    </cfRule>
  </conditionalFormatting>
  <conditionalFormatting sqref="A22:B23">
    <cfRule type="expression" dxfId="257" priority="89825">
      <formula>$V22:$V535="NÃO"</formula>
    </cfRule>
    <cfRule type="expression" dxfId="256" priority="89826">
      <formula>$L22:$L535="SUPERIOR A 90 DIAS"</formula>
    </cfRule>
    <cfRule type="expression" dxfId="255" priority="89827">
      <formula>$L22:$L535="INFERIOR A 60 DIAS"</formula>
    </cfRule>
    <cfRule type="expression" dxfId="254" priority="89828">
      <formula>$L22:$L535="INFERIOR A 30 DIAS"</formula>
    </cfRule>
    <cfRule type="expression" dxfId="253" priority="89829">
      <formula>$L22:$L535="EXPIRADO"</formula>
    </cfRule>
    <cfRule type="expression" dxfId="252" priority="89830">
      <formula>$L22:$L535="INFERIOR A 90 DIAS"</formula>
    </cfRule>
  </conditionalFormatting>
  <conditionalFormatting sqref="A24:B36">
    <cfRule type="expression" dxfId="251" priority="89831">
      <formula>$V24:$V534="NÃO"</formula>
    </cfRule>
    <cfRule type="expression" dxfId="250" priority="89832">
      <formula>$L24:$L534="SUPERIOR A 90 DIAS"</formula>
    </cfRule>
    <cfRule type="expression" dxfId="249" priority="89833">
      <formula>$L24:$L534="INFERIOR A 60 DIAS"</formula>
    </cfRule>
    <cfRule type="expression" dxfId="248" priority="89834">
      <formula>$L24:$L534="INFERIOR A 30 DIAS"</formula>
    </cfRule>
    <cfRule type="expression" dxfId="247" priority="89835">
      <formula>$L24:$L534="EXPIRADO"</formula>
    </cfRule>
    <cfRule type="expression" dxfId="246" priority="89836">
      <formula>$L24:$L534="INFERIOR A 90 DIAS"</formula>
    </cfRule>
  </conditionalFormatting>
  <conditionalFormatting sqref="A37:B42">
    <cfRule type="expression" dxfId="245" priority="89837">
      <formula>$V37:$V546="NÃO"</formula>
    </cfRule>
    <cfRule type="expression" dxfId="244" priority="89838">
      <formula>$L37:$L546="SUPERIOR A 90 DIAS"</formula>
    </cfRule>
    <cfRule type="expression" dxfId="243" priority="89839">
      <formula>$L37:$L546="INFERIOR A 60 DIAS"</formula>
    </cfRule>
    <cfRule type="expression" dxfId="242" priority="89840">
      <formula>$L37:$L546="INFERIOR A 30 DIAS"</formula>
    </cfRule>
    <cfRule type="expression" dxfId="241" priority="89841">
      <formula>$L37:$L546="EXPIRADO"</formula>
    </cfRule>
    <cfRule type="expression" dxfId="240" priority="89842">
      <formula>$L37:$L546="INFERIOR A 90 DIAS"</formula>
    </cfRule>
  </conditionalFormatting>
  <conditionalFormatting sqref="A43:B44">
    <cfRule type="expression" dxfId="239" priority="89843">
      <formula>$V43:$V551="NÃO"</formula>
    </cfRule>
    <cfRule type="expression" dxfId="238" priority="89844">
      <formula>$L43:$L551="SUPERIOR A 90 DIAS"</formula>
    </cfRule>
    <cfRule type="expression" dxfId="237" priority="89845">
      <formula>$L43:$L551="INFERIOR A 60 DIAS"</formula>
    </cfRule>
    <cfRule type="expression" dxfId="236" priority="89846">
      <formula>$L43:$L551="INFERIOR A 30 DIAS"</formula>
    </cfRule>
    <cfRule type="expression" dxfId="235" priority="89847">
      <formula>$L43:$L551="EXPIRADO"</formula>
    </cfRule>
    <cfRule type="expression" dxfId="234" priority="89848">
      <formula>$L43:$L551="INFERIOR A 90 DIAS"</formula>
    </cfRule>
  </conditionalFormatting>
  <conditionalFormatting sqref="A45:B46">
    <cfRule type="expression" dxfId="233" priority="89849">
      <formula>$V45:$V550="NÃO"</formula>
    </cfRule>
    <cfRule type="expression" dxfId="232" priority="89850">
      <formula>$L45:$L550="SUPERIOR A 90 DIAS"</formula>
    </cfRule>
    <cfRule type="expression" dxfId="231" priority="89851">
      <formula>$L45:$L550="INFERIOR A 60 DIAS"</formula>
    </cfRule>
    <cfRule type="expression" dxfId="230" priority="89852">
      <formula>$L45:$L550="INFERIOR A 30 DIAS"</formula>
    </cfRule>
    <cfRule type="expression" dxfId="229" priority="89853">
      <formula>$L45:$L550="EXPIRADO"</formula>
    </cfRule>
    <cfRule type="expression" dxfId="228" priority="89854">
      <formula>$L45:$L550="INFERIOR A 90 DIAS"</formula>
    </cfRule>
  </conditionalFormatting>
  <conditionalFormatting sqref="A47:B54">
    <cfRule type="expression" dxfId="227" priority="89855">
      <formula>$V47:$V551="NÃO"</formula>
    </cfRule>
    <cfRule type="expression" dxfId="226" priority="89856">
      <formula>$L47:$L551="SUPERIOR A 90 DIAS"</formula>
    </cfRule>
    <cfRule type="expression" dxfId="225" priority="89857">
      <formula>$L47:$L551="INFERIOR A 60 DIAS"</formula>
    </cfRule>
    <cfRule type="expression" dxfId="224" priority="89858">
      <formula>$L47:$L551="INFERIOR A 30 DIAS"</formula>
    </cfRule>
    <cfRule type="expression" dxfId="223" priority="89859">
      <formula>$L47:$L551="EXPIRADO"</formula>
    </cfRule>
    <cfRule type="expression" dxfId="222" priority="89860">
      <formula>$L47:$L551="INFERIOR A 90 DIAS"</formula>
    </cfRule>
  </conditionalFormatting>
  <conditionalFormatting sqref="A55:B58">
    <cfRule type="expression" dxfId="221" priority="89861">
      <formula>$V55:$V558="NÃO"</formula>
    </cfRule>
    <cfRule type="expression" dxfId="220" priority="89862">
      <formula>$L55:$L558="SUPERIOR A 90 DIAS"</formula>
    </cfRule>
    <cfRule type="expression" dxfId="219" priority="89863">
      <formula>$L55:$L558="INFERIOR A 60 DIAS"</formula>
    </cfRule>
    <cfRule type="expression" dxfId="218" priority="89864">
      <formula>$L55:$L558="INFERIOR A 30 DIAS"</formula>
    </cfRule>
    <cfRule type="expression" dxfId="217" priority="89865">
      <formula>$L55:$L558="EXPIRADO"</formula>
    </cfRule>
    <cfRule type="expression" dxfId="216" priority="89866">
      <formula>$L55:$L558="INFERIOR A 90 DIAS"</formula>
    </cfRule>
  </conditionalFormatting>
  <conditionalFormatting sqref="A59:B63 A65:B65">
    <cfRule type="expression" dxfId="215" priority="89867">
      <formula>$V59:$V561="NÃO"</formula>
    </cfRule>
    <cfRule type="expression" dxfId="214" priority="89868">
      <formula>$L59:$L561="SUPERIOR A 90 DIAS"</formula>
    </cfRule>
    <cfRule type="expression" dxfId="213" priority="89869">
      <formula>$L59:$L561="INFERIOR A 60 DIAS"</formula>
    </cfRule>
    <cfRule type="expression" dxfId="212" priority="89870">
      <formula>$L59:$L561="INFERIOR A 30 DIAS"</formula>
    </cfRule>
    <cfRule type="expression" dxfId="211" priority="89871">
      <formula>$L59:$L561="EXPIRADO"</formula>
    </cfRule>
    <cfRule type="expression" dxfId="210" priority="89872">
      <formula>$L59:$L561="INFERIOR A 90 DIAS"</formula>
    </cfRule>
  </conditionalFormatting>
  <conditionalFormatting sqref="A64:B64">
    <cfRule type="expression" dxfId="209" priority="89879">
      <formula>$V64:$V564="NÃO"</formula>
    </cfRule>
    <cfRule type="expression" dxfId="208" priority="89880">
      <formula>$L64:$L564="SUPERIOR A 90 DIAS"</formula>
    </cfRule>
    <cfRule type="expression" dxfId="207" priority="89881">
      <formula>$L64:$L564="INFERIOR A 60 DIAS"</formula>
    </cfRule>
    <cfRule type="expression" dxfId="206" priority="89882">
      <formula>$L64:$L564="INFERIOR A 30 DIAS"</formula>
    </cfRule>
    <cfRule type="expression" dxfId="205" priority="89883">
      <formula>$L64:$L564="EXPIRADO"</formula>
    </cfRule>
    <cfRule type="expression" dxfId="204" priority="89884">
      <formula>$L64:$L564="INFERIOR A 90 DIAS"</formula>
    </cfRule>
  </conditionalFormatting>
  <conditionalFormatting sqref="A66:B115">
    <cfRule type="expression" dxfId="203" priority="89885">
      <formula>$V66:$V564="NÃO"</formula>
    </cfRule>
    <cfRule type="expression" dxfId="202" priority="89886">
      <formula>$L66:$L564="SUPERIOR A 90 DIAS"</formula>
    </cfRule>
    <cfRule type="expression" dxfId="201" priority="89887">
      <formula>$L66:$L564="INFERIOR A 60 DIAS"</formula>
    </cfRule>
    <cfRule type="expression" dxfId="200" priority="89888">
      <formula>$L66:$L564="INFERIOR A 30 DIAS"</formula>
    </cfRule>
    <cfRule type="expression" dxfId="199" priority="89889">
      <formula>$L66:$L564="EXPIRADO"</formula>
    </cfRule>
    <cfRule type="expression" dxfId="198" priority="89890">
      <formula>$L66:$L564="INFERIOR A 90 DIAS"</formula>
    </cfRule>
  </conditionalFormatting>
  <conditionalFormatting sqref="K90">
    <cfRule type="expression" dxfId="197" priority="2">
      <formula>$M109="INFERIOR A 120 DIAS"</formula>
    </cfRule>
    <cfRule type="expression" dxfId="196" priority="3">
      <formula>$M109="INFERIOR A 30 DIAS"</formula>
    </cfRule>
    <cfRule type="expression" dxfId="195" priority="4">
      <formula>$M109="INFERIOR A 90 DIAS"</formula>
    </cfRule>
    <cfRule type="expression" dxfId="194" priority="5">
      <formula>$M109="INFERIOR A 60 DIAS"</formula>
    </cfRule>
  </conditionalFormatting>
  <conditionalFormatting sqref="K90">
    <cfRule type="expression" dxfId="193" priority="1">
      <formula>$M109="EXPIRADO"</formula>
    </cfRule>
  </conditionalFormatting>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E407E-86EB-48EA-B033-C9D65B6074C3}">
  <sheetPr codeName="Planilha2"/>
  <dimension ref="A1:G278"/>
  <sheetViews>
    <sheetView topLeftCell="A261" workbookViewId="0">
      <selection activeCell="G278" sqref="G278"/>
    </sheetView>
  </sheetViews>
  <sheetFormatPr defaultRowHeight="15"/>
  <cols>
    <col min="1" max="1" width="44.85546875" style="170" bestFit="1" customWidth="1"/>
    <col min="2" max="2" width="15.140625" style="50" customWidth="1"/>
    <col min="3" max="3" width="26.42578125" hidden="1" customWidth="1"/>
    <col min="4" max="4" width="25" hidden="1" customWidth="1"/>
    <col min="5" max="5" width="19.7109375" hidden="1" customWidth="1"/>
    <col min="6" max="6" width="18" style="50" hidden="1" customWidth="1"/>
    <col min="7" max="7" width="34.42578125" customWidth="1"/>
  </cols>
  <sheetData>
    <row r="1" spans="1:7">
      <c r="A1" s="174"/>
      <c r="B1" s="175"/>
      <c r="C1" s="175"/>
      <c r="D1" s="175"/>
      <c r="E1" s="175"/>
    </row>
    <row r="2" spans="1:7" ht="15.75" thickBot="1">
      <c r="A2" s="176" t="s">
        <v>6028</v>
      </c>
      <c r="B2" s="177" t="s">
        <v>6029</v>
      </c>
      <c r="C2" s="177" t="s">
        <v>35</v>
      </c>
      <c r="D2" s="177" t="s">
        <v>36</v>
      </c>
      <c r="E2" s="177" t="s">
        <v>6030</v>
      </c>
      <c r="F2" s="177" t="s">
        <v>6031</v>
      </c>
      <c r="G2" s="177" t="s">
        <v>6032</v>
      </c>
    </row>
    <row r="3" spans="1:7">
      <c r="A3" s="170" t="s">
        <v>236</v>
      </c>
      <c r="B3" s="50" t="s">
        <v>6033</v>
      </c>
      <c r="C3" s="50">
        <v>1</v>
      </c>
      <c r="D3" s="50">
        <v>0</v>
      </c>
      <c r="E3" s="50">
        <v>1</v>
      </c>
      <c r="F3" s="50">
        <f t="shared" ref="F3:F67" si="0">C3+D3+E3</f>
        <v>2</v>
      </c>
      <c r="G3" s="301" t="s">
        <v>6034</v>
      </c>
    </row>
    <row r="4" spans="1:7">
      <c r="A4" s="170" t="s">
        <v>137</v>
      </c>
      <c r="B4" s="50" t="s">
        <v>6035</v>
      </c>
      <c r="C4" s="50">
        <v>51</v>
      </c>
      <c r="D4" s="50">
        <v>1</v>
      </c>
      <c r="E4" s="50"/>
      <c r="F4" s="50">
        <f t="shared" si="0"/>
        <v>52</v>
      </c>
      <c r="G4" s="301" t="s">
        <v>6036</v>
      </c>
    </row>
    <row r="5" spans="1:7">
      <c r="A5" s="170" t="s">
        <v>1418</v>
      </c>
      <c r="B5" s="50" t="s">
        <v>357</v>
      </c>
      <c r="C5" s="50"/>
      <c r="D5" s="50"/>
      <c r="E5" s="50"/>
      <c r="F5" s="50">
        <f t="shared" si="0"/>
        <v>0</v>
      </c>
      <c r="G5" s="301" t="s">
        <v>6037</v>
      </c>
    </row>
    <row r="6" spans="1:7">
      <c r="A6" s="170" t="s">
        <v>1282</v>
      </c>
      <c r="B6" s="50" t="s">
        <v>6035</v>
      </c>
      <c r="C6" s="50"/>
      <c r="D6" s="50">
        <v>4</v>
      </c>
      <c r="E6" s="50">
        <v>1</v>
      </c>
      <c r="F6" s="50">
        <f t="shared" si="0"/>
        <v>5</v>
      </c>
      <c r="G6" s="301" t="s">
        <v>6038</v>
      </c>
    </row>
    <row r="7" spans="1:7">
      <c r="A7" s="170" t="s">
        <v>3340</v>
      </c>
      <c r="B7" s="50" t="s">
        <v>6035</v>
      </c>
      <c r="C7" s="50">
        <v>0</v>
      </c>
      <c r="D7" s="50"/>
      <c r="E7" s="50"/>
      <c r="F7" s="50">
        <f t="shared" si="0"/>
        <v>0</v>
      </c>
      <c r="G7" s="301" t="s">
        <v>6039</v>
      </c>
    </row>
    <row r="8" spans="1:7">
      <c r="A8" s="170" t="s">
        <v>1257</v>
      </c>
      <c r="B8" s="50" t="s">
        <v>6040</v>
      </c>
      <c r="C8" s="50">
        <v>2</v>
      </c>
      <c r="D8" s="50">
        <v>2</v>
      </c>
      <c r="E8" s="50">
        <v>0</v>
      </c>
      <c r="F8" s="50">
        <f t="shared" si="0"/>
        <v>4</v>
      </c>
      <c r="G8" s="301" t="s">
        <v>6041</v>
      </c>
    </row>
    <row r="9" spans="1:7">
      <c r="A9" s="170" t="s">
        <v>1505</v>
      </c>
      <c r="B9" s="50" t="s">
        <v>6040</v>
      </c>
      <c r="C9" s="50"/>
      <c r="D9" s="50"/>
      <c r="E9" s="50">
        <v>1</v>
      </c>
      <c r="F9" s="50">
        <f t="shared" si="0"/>
        <v>1</v>
      </c>
      <c r="G9" s="301" t="s">
        <v>6042</v>
      </c>
    </row>
    <row r="10" spans="1:7">
      <c r="A10" s="170" t="s">
        <v>212</v>
      </c>
      <c r="B10" s="50" t="s">
        <v>6043</v>
      </c>
      <c r="C10" s="50">
        <v>1</v>
      </c>
      <c r="D10" s="50"/>
      <c r="E10" s="50"/>
      <c r="F10" s="50">
        <f t="shared" si="0"/>
        <v>1</v>
      </c>
      <c r="G10" s="301" t="s">
        <v>6044</v>
      </c>
    </row>
    <row r="11" spans="1:7">
      <c r="A11" s="170" t="s">
        <v>380</v>
      </c>
      <c r="B11" s="50" t="s">
        <v>98</v>
      </c>
      <c r="C11" s="50">
        <v>0</v>
      </c>
      <c r="D11" s="50"/>
      <c r="E11" s="50"/>
      <c r="F11" s="50">
        <f t="shared" si="0"/>
        <v>0</v>
      </c>
      <c r="G11" s="301" t="s">
        <v>6045</v>
      </c>
    </row>
    <row r="12" spans="1:7">
      <c r="A12" s="170" t="s">
        <v>1699</v>
      </c>
      <c r="B12" s="50" t="s">
        <v>6035</v>
      </c>
      <c r="C12" s="50">
        <v>2</v>
      </c>
      <c r="D12" s="50">
        <v>1</v>
      </c>
      <c r="E12" s="50"/>
      <c r="F12" s="50">
        <f t="shared" si="0"/>
        <v>3</v>
      </c>
      <c r="G12" s="314" t="s">
        <v>6046</v>
      </c>
    </row>
    <row r="13" spans="1:7">
      <c r="A13" s="170" t="s">
        <v>175</v>
      </c>
      <c r="B13" s="50" t="s">
        <v>98</v>
      </c>
      <c r="C13" s="50">
        <v>1</v>
      </c>
      <c r="D13" s="50"/>
      <c r="E13" s="50"/>
      <c r="F13" s="50">
        <f t="shared" si="0"/>
        <v>1</v>
      </c>
      <c r="G13" s="314" t="s">
        <v>6047</v>
      </c>
    </row>
    <row r="14" spans="1:7">
      <c r="A14" s="170" t="s">
        <v>211</v>
      </c>
      <c r="B14" s="50" t="s">
        <v>6043</v>
      </c>
      <c r="C14" s="50"/>
      <c r="D14" s="50"/>
      <c r="E14" s="50">
        <v>1</v>
      </c>
      <c r="F14" s="50">
        <f t="shared" si="0"/>
        <v>1</v>
      </c>
      <c r="G14" s="301" t="s">
        <v>6048</v>
      </c>
    </row>
    <row r="15" spans="1:7" ht="30">
      <c r="A15" s="170" t="s">
        <v>6049</v>
      </c>
      <c r="B15" s="171" t="s">
        <v>6050</v>
      </c>
      <c r="C15" s="50">
        <v>3</v>
      </c>
      <c r="D15" s="50"/>
      <c r="E15" s="50"/>
      <c r="F15" s="50">
        <f t="shared" si="0"/>
        <v>3</v>
      </c>
      <c r="G15" s="374" t="s">
        <v>6051</v>
      </c>
    </row>
    <row r="16" spans="1:7">
      <c r="A16" s="170" t="s">
        <v>214</v>
      </c>
      <c r="B16" s="50" t="s">
        <v>6043</v>
      </c>
      <c r="C16" s="50"/>
      <c r="D16" s="50"/>
      <c r="E16" s="50"/>
      <c r="F16" s="50">
        <f t="shared" si="0"/>
        <v>0</v>
      </c>
      <c r="G16" s="314" t="s">
        <v>6052</v>
      </c>
    </row>
    <row r="17" spans="1:7">
      <c r="A17" s="170" t="s">
        <v>1926</v>
      </c>
      <c r="B17" s="50" t="s">
        <v>6043</v>
      </c>
      <c r="C17" s="50"/>
      <c r="D17" s="50"/>
      <c r="E17" s="50"/>
      <c r="F17" s="50">
        <f t="shared" si="0"/>
        <v>0</v>
      </c>
      <c r="G17" s="314" t="s">
        <v>6053</v>
      </c>
    </row>
    <row r="18" spans="1:7">
      <c r="A18" s="170" t="s">
        <v>6054</v>
      </c>
      <c r="B18" s="50" t="s">
        <v>6043</v>
      </c>
      <c r="C18" s="50"/>
      <c r="D18" s="50">
        <v>1</v>
      </c>
      <c r="E18" s="50"/>
      <c r="F18" s="50">
        <f t="shared" si="0"/>
        <v>1</v>
      </c>
      <c r="G18" s="314" t="s">
        <v>6055</v>
      </c>
    </row>
    <row r="19" spans="1:7">
      <c r="A19" s="170" t="s">
        <v>261</v>
      </c>
      <c r="B19" s="50" t="s">
        <v>6056</v>
      </c>
      <c r="C19" s="50"/>
      <c r="D19" s="50"/>
      <c r="E19" s="50">
        <v>1</v>
      </c>
      <c r="F19" s="50">
        <f t="shared" si="0"/>
        <v>1</v>
      </c>
      <c r="G19" s="301" t="s">
        <v>6057</v>
      </c>
    </row>
    <row r="20" spans="1:7">
      <c r="A20" s="170" t="s">
        <v>1033</v>
      </c>
      <c r="B20" s="50" t="s">
        <v>6040</v>
      </c>
      <c r="C20" s="50"/>
      <c r="D20" s="50">
        <v>1</v>
      </c>
      <c r="E20" s="50"/>
      <c r="F20" s="50">
        <f t="shared" si="0"/>
        <v>1</v>
      </c>
      <c r="G20" s="314" t="s">
        <v>6058</v>
      </c>
    </row>
    <row r="21" spans="1:7">
      <c r="A21" s="170" t="s">
        <v>363</v>
      </c>
      <c r="B21" s="50" t="s">
        <v>6033</v>
      </c>
      <c r="C21" s="50"/>
      <c r="D21" s="50">
        <v>2</v>
      </c>
      <c r="E21" s="50">
        <v>2</v>
      </c>
      <c r="F21" s="50">
        <f t="shared" si="0"/>
        <v>4</v>
      </c>
      <c r="G21" s="314" t="s">
        <v>6059</v>
      </c>
    </row>
    <row r="22" spans="1:7">
      <c r="A22" s="170" t="s">
        <v>2780</v>
      </c>
      <c r="B22" s="50" t="s">
        <v>98</v>
      </c>
      <c r="C22" s="50"/>
      <c r="D22" s="50"/>
      <c r="E22" s="50">
        <v>4</v>
      </c>
      <c r="F22" s="50">
        <f t="shared" si="0"/>
        <v>4</v>
      </c>
      <c r="G22" s="314" t="s">
        <v>6060</v>
      </c>
    </row>
    <row r="23" spans="1:7">
      <c r="A23" s="170" t="s">
        <v>117</v>
      </c>
      <c r="B23" s="50" t="s">
        <v>98</v>
      </c>
      <c r="C23" s="50"/>
      <c r="D23" s="50">
        <v>1</v>
      </c>
      <c r="E23" s="50"/>
      <c r="F23" s="50">
        <f t="shared" si="0"/>
        <v>1</v>
      </c>
      <c r="G23" s="316" t="s">
        <v>6061</v>
      </c>
    </row>
    <row r="24" spans="1:7">
      <c r="A24" s="170" t="s">
        <v>739</v>
      </c>
      <c r="B24" s="50" t="s">
        <v>6035</v>
      </c>
      <c r="C24" s="50"/>
      <c r="D24" s="50"/>
      <c r="E24" s="50">
        <v>1</v>
      </c>
      <c r="F24" s="50">
        <f t="shared" si="0"/>
        <v>1</v>
      </c>
      <c r="G24" s="314" t="s">
        <v>6062</v>
      </c>
    </row>
    <row r="25" spans="1:7">
      <c r="A25" s="170" t="s">
        <v>6063</v>
      </c>
      <c r="B25" s="50" t="s">
        <v>6035</v>
      </c>
      <c r="C25" s="50">
        <v>1</v>
      </c>
      <c r="D25" s="50"/>
      <c r="E25" s="50"/>
      <c r="F25" s="50">
        <f t="shared" si="0"/>
        <v>1</v>
      </c>
      <c r="G25" s="314" t="s">
        <v>6064</v>
      </c>
    </row>
    <row r="26" spans="1:7">
      <c r="A26" s="170" t="s">
        <v>1780</v>
      </c>
      <c r="B26" s="50" t="s">
        <v>6043</v>
      </c>
      <c r="C26" s="50"/>
      <c r="D26" s="50"/>
      <c r="E26" s="50">
        <v>3</v>
      </c>
      <c r="F26" s="50">
        <f t="shared" si="0"/>
        <v>3</v>
      </c>
      <c r="G26" s="314" t="s">
        <v>6065</v>
      </c>
    </row>
    <row r="27" spans="1:7">
      <c r="A27" s="170" t="s">
        <v>192</v>
      </c>
      <c r="B27" s="50" t="s">
        <v>6066</v>
      </c>
      <c r="C27" s="50">
        <v>5</v>
      </c>
      <c r="D27" s="50">
        <v>6</v>
      </c>
      <c r="E27" s="50">
        <v>2</v>
      </c>
      <c r="F27" s="50">
        <f t="shared" si="0"/>
        <v>13</v>
      </c>
      <c r="G27" s="314" t="s">
        <v>6067</v>
      </c>
    </row>
    <row r="28" spans="1:7">
      <c r="A28" s="170" t="s">
        <v>1385</v>
      </c>
      <c r="B28" s="50" t="s">
        <v>6035</v>
      </c>
      <c r="C28" s="50"/>
      <c r="D28" s="50"/>
      <c r="E28" s="50">
        <v>1</v>
      </c>
      <c r="F28" s="50">
        <f t="shared" si="0"/>
        <v>1</v>
      </c>
      <c r="G28" s="314" t="s">
        <v>6068</v>
      </c>
    </row>
    <row r="29" spans="1:7">
      <c r="A29" s="170" t="s">
        <v>1299</v>
      </c>
      <c r="B29" s="50" t="s">
        <v>6035</v>
      </c>
      <c r="C29" s="50">
        <v>2</v>
      </c>
      <c r="D29" s="50"/>
      <c r="E29" s="50"/>
      <c r="F29" s="50">
        <f t="shared" si="0"/>
        <v>2</v>
      </c>
      <c r="G29" s="314" t="s">
        <v>6069</v>
      </c>
    </row>
    <row r="30" spans="1:7">
      <c r="A30" s="170" t="s">
        <v>155</v>
      </c>
      <c r="B30" s="50" t="s">
        <v>6035</v>
      </c>
      <c r="C30" s="50"/>
      <c r="D30" s="50">
        <v>26</v>
      </c>
      <c r="E30" s="50"/>
      <c r="F30" s="50">
        <f t="shared" si="0"/>
        <v>26</v>
      </c>
      <c r="G30" s="314" t="s">
        <v>6070</v>
      </c>
    </row>
    <row r="31" spans="1:7">
      <c r="A31" s="170" t="s">
        <v>6071</v>
      </c>
      <c r="B31" s="50" t="s">
        <v>6066</v>
      </c>
      <c r="C31" s="50">
        <v>0</v>
      </c>
      <c r="D31" s="50"/>
      <c r="E31" s="50"/>
      <c r="F31" s="50">
        <f t="shared" si="0"/>
        <v>0</v>
      </c>
      <c r="G31" s="314" t="s">
        <v>6072</v>
      </c>
    </row>
    <row r="32" spans="1:7">
      <c r="A32" s="170" t="s">
        <v>139</v>
      </c>
      <c r="B32" s="50" t="s">
        <v>6035</v>
      </c>
      <c r="C32" s="50"/>
      <c r="D32" s="50"/>
      <c r="E32" s="50">
        <v>19</v>
      </c>
      <c r="F32" s="50">
        <f t="shared" si="0"/>
        <v>19</v>
      </c>
      <c r="G32" s="314" t="s">
        <v>6073</v>
      </c>
    </row>
    <row r="33" spans="1:7">
      <c r="A33" s="170" t="s">
        <v>103</v>
      </c>
      <c r="B33" s="50" t="s">
        <v>98</v>
      </c>
      <c r="C33" s="50"/>
      <c r="D33" s="50"/>
      <c r="E33" s="50"/>
      <c r="F33" s="50">
        <f t="shared" si="0"/>
        <v>0</v>
      </c>
      <c r="G33" s="301" t="s">
        <v>6074</v>
      </c>
    </row>
    <row r="34" spans="1:7">
      <c r="A34" s="170" t="s">
        <v>349</v>
      </c>
      <c r="B34" s="50" t="s">
        <v>98</v>
      </c>
      <c r="C34" s="50">
        <v>3</v>
      </c>
      <c r="D34" s="50"/>
      <c r="E34" s="50"/>
      <c r="F34" s="50">
        <f t="shared" si="0"/>
        <v>3</v>
      </c>
      <c r="G34" s="314" t="s">
        <v>6075</v>
      </c>
    </row>
    <row r="35" spans="1:7">
      <c r="A35" s="170" t="s">
        <v>2946</v>
      </c>
      <c r="B35" s="50" t="s">
        <v>6066</v>
      </c>
      <c r="C35" s="50"/>
      <c r="D35" s="50"/>
      <c r="E35" s="50"/>
      <c r="F35" s="50">
        <f t="shared" si="0"/>
        <v>0</v>
      </c>
      <c r="G35" s="314" t="s">
        <v>3405</v>
      </c>
    </row>
    <row r="36" spans="1:7">
      <c r="A36" s="170" t="s">
        <v>444</v>
      </c>
      <c r="B36" s="50" t="s">
        <v>6040</v>
      </c>
      <c r="C36" s="50">
        <v>1</v>
      </c>
      <c r="D36" s="50"/>
      <c r="E36" s="50"/>
      <c r="F36" s="50">
        <f t="shared" si="0"/>
        <v>1</v>
      </c>
      <c r="G36" s="301" t="s">
        <v>6076</v>
      </c>
    </row>
    <row r="37" spans="1:7">
      <c r="A37" s="170" t="s">
        <v>153</v>
      </c>
      <c r="B37" s="50" t="s">
        <v>98</v>
      </c>
      <c r="C37" s="50"/>
      <c r="D37" s="50"/>
      <c r="E37" s="50">
        <v>2</v>
      </c>
      <c r="F37" s="50">
        <f t="shared" si="0"/>
        <v>2</v>
      </c>
      <c r="G37" s="316" t="s">
        <v>6077</v>
      </c>
    </row>
    <row r="38" spans="1:7">
      <c r="A38" s="170" t="s">
        <v>1051</v>
      </c>
      <c r="B38" s="50" t="s">
        <v>6066</v>
      </c>
      <c r="C38" s="50"/>
      <c r="D38" s="50"/>
      <c r="E38" s="50"/>
      <c r="F38" s="50">
        <f t="shared" si="0"/>
        <v>0</v>
      </c>
      <c r="G38" s="301" t="s">
        <v>6078</v>
      </c>
    </row>
    <row r="39" spans="1:7">
      <c r="A39" s="170" t="s">
        <v>167</v>
      </c>
      <c r="B39" s="50" t="s">
        <v>6035</v>
      </c>
      <c r="C39" s="50"/>
      <c r="D39" s="50"/>
      <c r="E39" s="50"/>
      <c r="F39" s="50">
        <f t="shared" si="0"/>
        <v>0</v>
      </c>
      <c r="G39" s="323" t="s">
        <v>6079</v>
      </c>
    </row>
    <row r="40" spans="1:7">
      <c r="A40" s="170" t="s">
        <v>2092</v>
      </c>
      <c r="B40" s="50" t="s">
        <v>6035</v>
      </c>
      <c r="C40" s="50"/>
      <c r="D40" s="50"/>
      <c r="E40" s="50">
        <v>0</v>
      </c>
      <c r="F40" s="50">
        <f t="shared" si="0"/>
        <v>0</v>
      </c>
      <c r="G40" s="323" t="s">
        <v>6080</v>
      </c>
    </row>
    <row r="41" spans="1:7">
      <c r="A41" s="170" t="s">
        <v>1283</v>
      </c>
      <c r="B41" s="50" t="s">
        <v>6035</v>
      </c>
      <c r="C41" s="50"/>
      <c r="D41" s="50"/>
      <c r="E41" s="50">
        <v>3</v>
      </c>
      <c r="F41" s="50">
        <f t="shared" si="0"/>
        <v>3</v>
      </c>
      <c r="G41" s="323" t="s">
        <v>6081</v>
      </c>
    </row>
    <row r="42" spans="1:7">
      <c r="A42" s="170" t="s">
        <v>311</v>
      </c>
      <c r="B42" s="50" t="s">
        <v>98</v>
      </c>
      <c r="C42" s="50"/>
      <c r="D42" s="50"/>
      <c r="E42" s="50">
        <v>-4</v>
      </c>
      <c r="F42" s="50">
        <f t="shared" si="0"/>
        <v>-4</v>
      </c>
      <c r="G42" s="316" t="s">
        <v>6082</v>
      </c>
    </row>
    <row r="43" spans="1:7">
      <c r="A43" s="170" t="s">
        <v>3760</v>
      </c>
      <c r="B43" s="50" t="s">
        <v>98</v>
      </c>
      <c r="C43" s="50">
        <v>1</v>
      </c>
      <c r="D43" s="50">
        <v>1</v>
      </c>
      <c r="E43" s="50"/>
      <c r="F43" s="50">
        <f t="shared" si="0"/>
        <v>2</v>
      </c>
      <c r="G43" s="316" t="s">
        <v>6083</v>
      </c>
    </row>
    <row r="44" spans="1:7">
      <c r="A44" s="170" t="s">
        <v>85</v>
      </c>
      <c r="B44" s="50" t="s">
        <v>98</v>
      </c>
      <c r="C44" s="50">
        <v>1</v>
      </c>
      <c r="D44" s="50">
        <v>2</v>
      </c>
      <c r="E44" s="50">
        <v>15</v>
      </c>
      <c r="F44" s="50">
        <f t="shared" si="0"/>
        <v>18</v>
      </c>
      <c r="G44" s="301" t="s">
        <v>6084</v>
      </c>
    </row>
    <row r="45" spans="1:7">
      <c r="A45" s="170" t="s">
        <v>423</v>
      </c>
      <c r="B45" s="50" t="s">
        <v>6043</v>
      </c>
      <c r="C45" s="50">
        <v>1</v>
      </c>
      <c r="D45" s="50"/>
      <c r="E45" s="50"/>
      <c r="F45" s="50">
        <f t="shared" si="0"/>
        <v>1</v>
      </c>
      <c r="G45" s="316" t="s">
        <v>6085</v>
      </c>
    </row>
    <row r="46" spans="1:7">
      <c r="A46" s="170" t="s">
        <v>567</v>
      </c>
      <c r="B46" s="50" t="s">
        <v>6066</v>
      </c>
      <c r="C46" s="50">
        <v>4</v>
      </c>
      <c r="D46" s="50"/>
      <c r="E46" s="50"/>
      <c r="F46" s="50">
        <f t="shared" si="0"/>
        <v>4</v>
      </c>
      <c r="G46" s="316" t="s">
        <v>6086</v>
      </c>
    </row>
    <row r="47" spans="1:7">
      <c r="A47" s="170" t="s">
        <v>1239</v>
      </c>
      <c r="B47" s="50" t="s">
        <v>6066</v>
      </c>
      <c r="C47" s="50"/>
      <c r="D47" s="50">
        <v>1</v>
      </c>
      <c r="E47" s="50"/>
      <c r="F47" s="50">
        <f t="shared" si="0"/>
        <v>1</v>
      </c>
      <c r="G47" s="316" t="s">
        <v>6087</v>
      </c>
    </row>
    <row r="48" spans="1:7">
      <c r="A48" s="170" t="s">
        <v>1215</v>
      </c>
      <c r="B48" s="50" t="s">
        <v>98</v>
      </c>
      <c r="C48" s="50"/>
      <c r="D48" s="50">
        <v>0</v>
      </c>
      <c r="E48" s="50"/>
      <c r="F48" s="50">
        <f t="shared" si="0"/>
        <v>0</v>
      </c>
      <c r="G48" s="316" t="s">
        <v>6088</v>
      </c>
    </row>
    <row r="49" spans="1:7">
      <c r="A49" s="170" t="s">
        <v>6089</v>
      </c>
      <c r="C49" s="50"/>
      <c r="D49" s="50"/>
      <c r="E49" s="50"/>
      <c r="F49" s="50">
        <f t="shared" si="0"/>
        <v>0</v>
      </c>
      <c r="G49" s="314" t="s">
        <v>6090</v>
      </c>
    </row>
    <row r="50" spans="1:7">
      <c r="A50" s="170" t="s">
        <v>795</v>
      </c>
      <c r="B50" s="50" t="s">
        <v>232</v>
      </c>
      <c r="C50" s="50"/>
      <c r="D50" s="50"/>
      <c r="E50" s="50"/>
      <c r="F50" s="50">
        <f>C50+D50+E50</f>
        <v>0</v>
      </c>
      <c r="G50" s="301" t="s">
        <v>6091</v>
      </c>
    </row>
    <row r="51" spans="1:7">
      <c r="A51" s="170" t="s">
        <v>258</v>
      </c>
      <c r="B51" s="50" t="s">
        <v>6092</v>
      </c>
      <c r="C51" s="50">
        <v>1</v>
      </c>
      <c r="D51" s="50"/>
      <c r="E51" s="50"/>
      <c r="F51" s="50">
        <f t="shared" si="0"/>
        <v>1</v>
      </c>
      <c r="G51" s="323" t="s">
        <v>6093</v>
      </c>
    </row>
    <row r="52" spans="1:7">
      <c r="A52" s="170" t="s">
        <v>86</v>
      </c>
      <c r="B52" s="50" t="s">
        <v>6035</v>
      </c>
      <c r="C52" s="50">
        <v>3</v>
      </c>
      <c r="D52" s="50">
        <v>2</v>
      </c>
      <c r="E52" s="50">
        <v>1</v>
      </c>
      <c r="F52" s="50">
        <f t="shared" si="0"/>
        <v>6</v>
      </c>
      <c r="G52" s="301" t="s">
        <v>6094</v>
      </c>
    </row>
    <row r="53" spans="1:7">
      <c r="A53" s="170" t="s">
        <v>623</v>
      </c>
      <c r="B53" s="50" t="s">
        <v>6066</v>
      </c>
      <c r="C53" s="50"/>
      <c r="D53" s="50"/>
      <c r="E53" s="50"/>
      <c r="F53" s="50">
        <f t="shared" si="0"/>
        <v>0</v>
      </c>
      <c r="G53" s="314" t="s">
        <v>6095</v>
      </c>
    </row>
    <row r="54" spans="1:7">
      <c r="A54" s="170" t="s">
        <v>104</v>
      </c>
      <c r="B54" s="50" t="s">
        <v>98</v>
      </c>
      <c r="C54" s="50"/>
      <c r="D54" s="50">
        <v>4</v>
      </c>
      <c r="E54" s="50">
        <v>6</v>
      </c>
      <c r="F54" s="50">
        <f t="shared" si="0"/>
        <v>10</v>
      </c>
      <c r="G54" s="323" t="s">
        <v>6096</v>
      </c>
    </row>
    <row r="55" spans="1:7">
      <c r="A55" s="170" t="s">
        <v>126</v>
      </c>
      <c r="B55" s="50" t="s">
        <v>6066</v>
      </c>
      <c r="C55" s="50">
        <v>16</v>
      </c>
      <c r="D55" s="50">
        <v>3</v>
      </c>
      <c r="E55" s="50">
        <v>2</v>
      </c>
      <c r="F55" s="50">
        <f t="shared" si="0"/>
        <v>21</v>
      </c>
      <c r="G55" s="316" t="s">
        <v>6097</v>
      </c>
    </row>
    <row r="56" spans="1:7">
      <c r="A56" s="170" t="s">
        <v>515</v>
      </c>
      <c r="B56" s="50" t="s">
        <v>6098</v>
      </c>
      <c r="C56" s="50"/>
      <c r="D56" s="50"/>
      <c r="E56" s="50"/>
      <c r="F56" s="50">
        <f t="shared" si="0"/>
        <v>0</v>
      </c>
      <c r="G56" s="323" t="s">
        <v>6099</v>
      </c>
    </row>
    <row r="57" spans="1:7">
      <c r="A57" s="170" t="s">
        <v>516</v>
      </c>
      <c r="B57" s="50" t="s">
        <v>6098</v>
      </c>
      <c r="C57" s="50"/>
      <c r="D57" s="50"/>
      <c r="E57" s="50"/>
      <c r="F57" s="50">
        <f t="shared" si="0"/>
        <v>0</v>
      </c>
      <c r="G57" s="323" t="s">
        <v>6100</v>
      </c>
    </row>
    <row r="58" spans="1:7">
      <c r="A58" s="183" t="s">
        <v>514</v>
      </c>
      <c r="B58" s="50" t="s">
        <v>6098</v>
      </c>
      <c r="C58" s="50"/>
      <c r="D58" s="50"/>
      <c r="E58" s="50"/>
      <c r="F58" s="50">
        <f t="shared" si="0"/>
        <v>0</v>
      </c>
      <c r="G58" s="323" t="s">
        <v>6101</v>
      </c>
    </row>
    <row r="59" spans="1:7">
      <c r="A59" s="170" t="s">
        <v>3277</v>
      </c>
      <c r="B59" s="50" t="s">
        <v>98</v>
      </c>
      <c r="C59" s="50"/>
      <c r="D59" s="50">
        <v>1</v>
      </c>
      <c r="E59" s="50">
        <v>2</v>
      </c>
      <c r="F59" s="50">
        <f t="shared" si="0"/>
        <v>3</v>
      </c>
      <c r="G59" s="323" t="s">
        <v>6102</v>
      </c>
    </row>
    <row r="60" spans="1:7">
      <c r="A60" s="170" t="s">
        <v>243</v>
      </c>
      <c r="C60" s="50"/>
      <c r="D60" s="50"/>
      <c r="E60" s="50"/>
      <c r="F60" s="50">
        <f t="shared" si="0"/>
        <v>0</v>
      </c>
      <c r="G60" s="314" t="s">
        <v>6103</v>
      </c>
    </row>
    <row r="61" spans="1:7">
      <c r="A61" s="170" t="s">
        <v>105</v>
      </c>
      <c r="B61" s="50" t="s">
        <v>98</v>
      </c>
      <c r="C61" s="50"/>
      <c r="D61" s="50"/>
      <c r="E61" s="50">
        <v>1</v>
      </c>
      <c r="F61" s="50">
        <f t="shared" si="0"/>
        <v>1</v>
      </c>
      <c r="G61" s="316" t="s">
        <v>6104</v>
      </c>
    </row>
    <row r="62" spans="1:7">
      <c r="A62" s="170" t="s">
        <v>434</v>
      </c>
      <c r="B62" s="50" t="s">
        <v>98</v>
      </c>
      <c r="C62" s="50"/>
      <c r="D62" s="50"/>
      <c r="E62" s="50">
        <v>1</v>
      </c>
      <c r="F62" s="50">
        <f t="shared" si="0"/>
        <v>1</v>
      </c>
      <c r="G62" s="323" t="s">
        <v>6105</v>
      </c>
    </row>
    <row r="63" spans="1:7">
      <c r="A63" s="170" t="s">
        <v>2075</v>
      </c>
      <c r="B63" s="50" t="s">
        <v>6106</v>
      </c>
      <c r="C63" s="50"/>
      <c r="D63" s="50"/>
      <c r="E63" s="50"/>
      <c r="F63" s="50">
        <f t="shared" si="0"/>
        <v>0</v>
      </c>
      <c r="G63" s="323" t="s">
        <v>6107</v>
      </c>
    </row>
    <row r="64" spans="1:7">
      <c r="A64" s="170" t="s">
        <v>337</v>
      </c>
      <c r="B64" s="50" t="s">
        <v>98</v>
      </c>
      <c r="C64" s="50"/>
      <c r="D64" s="50"/>
      <c r="E64" s="50">
        <v>2</v>
      </c>
      <c r="F64" s="50">
        <f t="shared" si="0"/>
        <v>2</v>
      </c>
      <c r="G64" s="323" t="s">
        <v>6108</v>
      </c>
    </row>
    <row r="65" spans="1:7">
      <c r="A65" s="170" t="s">
        <v>487</v>
      </c>
      <c r="B65" s="50" t="s">
        <v>98</v>
      </c>
      <c r="C65" s="50">
        <v>5</v>
      </c>
      <c r="D65" s="50">
        <v>5</v>
      </c>
      <c r="E65" s="50">
        <v>8</v>
      </c>
      <c r="F65" s="50">
        <f t="shared" si="0"/>
        <v>18</v>
      </c>
      <c r="G65" s="316" t="s">
        <v>6109</v>
      </c>
    </row>
    <row r="66" spans="1:7" ht="38.25">
      <c r="A66" s="133" t="s">
        <v>6110</v>
      </c>
      <c r="B66" s="50" t="s">
        <v>98</v>
      </c>
      <c r="C66" s="50"/>
      <c r="D66" s="50"/>
      <c r="E66" s="50"/>
      <c r="F66" s="50">
        <f t="shared" si="0"/>
        <v>0</v>
      </c>
      <c r="G66" s="323" t="s">
        <v>6111</v>
      </c>
    </row>
    <row r="67" spans="1:7">
      <c r="A67" s="170" t="s">
        <v>70</v>
      </c>
      <c r="B67" s="50" t="s">
        <v>6066</v>
      </c>
      <c r="C67" s="50">
        <v>1</v>
      </c>
      <c r="D67" s="50">
        <v>5</v>
      </c>
      <c r="E67" s="50">
        <v>5</v>
      </c>
      <c r="F67" s="50">
        <f t="shared" si="0"/>
        <v>11</v>
      </c>
      <c r="G67" s="323" t="s">
        <v>3366</v>
      </c>
    </row>
    <row r="68" spans="1:7">
      <c r="A68" s="170" t="s">
        <v>213</v>
      </c>
      <c r="B68" s="50" t="s">
        <v>6043</v>
      </c>
      <c r="C68" s="50"/>
      <c r="D68" s="50"/>
      <c r="E68" s="50">
        <v>1</v>
      </c>
      <c r="F68" s="50">
        <f t="shared" ref="F68:F133" si="1">C68+D68+E68</f>
        <v>1</v>
      </c>
      <c r="G68" s="316" t="s">
        <v>6112</v>
      </c>
    </row>
    <row r="69" spans="1:7">
      <c r="A69" s="170" t="s">
        <v>2676</v>
      </c>
      <c r="B69" s="50" t="s">
        <v>6035</v>
      </c>
      <c r="C69" s="50">
        <v>5</v>
      </c>
      <c r="D69" s="50"/>
      <c r="E69" s="50"/>
      <c r="F69" s="50">
        <f t="shared" si="1"/>
        <v>5</v>
      </c>
      <c r="G69" s="316" t="s">
        <v>6113</v>
      </c>
    </row>
    <row r="70" spans="1:7">
      <c r="A70" s="170" t="s">
        <v>1735</v>
      </c>
      <c r="B70" s="50" t="s">
        <v>6043</v>
      </c>
      <c r="C70" s="50"/>
      <c r="D70" s="50"/>
      <c r="E70" s="50"/>
      <c r="F70" s="50">
        <f t="shared" si="1"/>
        <v>0</v>
      </c>
      <c r="G70" s="323" t="s">
        <v>6114</v>
      </c>
    </row>
    <row r="71" spans="1:7">
      <c r="A71" s="170" t="s">
        <v>723</v>
      </c>
      <c r="C71" s="50"/>
      <c r="D71" s="50"/>
      <c r="E71" s="50">
        <v>1</v>
      </c>
      <c r="F71" s="50">
        <f t="shared" si="1"/>
        <v>1</v>
      </c>
      <c r="G71" s="314" t="s">
        <v>6115</v>
      </c>
    </row>
    <row r="72" spans="1:7">
      <c r="A72" s="170" t="s">
        <v>2435</v>
      </c>
      <c r="B72" s="50" t="s">
        <v>98</v>
      </c>
      <c r="C72" s="50"/>
      <c r="D72" s="50"/>
      <c r="E72" s="50">
        <v>2</v>
      </c>
      <c r="F72" s="50">
        <f t="shared" si="1"/>
        <v>2</v>
      </c>
      <c r="G72" s="323" t="s">
        <v>6116</v>
      </c>
    </row>
    <row r="73" spans="1:7">
      <c r="A73" s="170" t="s">
        <v>453</v>
      </c>
      <c r="B73" s="50" t="s">
        <v>6035</v>
      </c>
      <c r="C73" s="50"/>
      <c r="D73" s="50"/>
      <c r="E73" s="50"/>
      <c r="F73" s="50">
        <f t="shared" si="1"/>
        <v>0</v>
      </c>
      <c r="G73" s="323" t="s">
        <v>6117</v>
      </c>
    </row>
    <row r="74" spans="1:7">
      <c r="A74" s="170" t="s">
        <v>6118</v>
      </c>
      <c r="C74" s="50"/>
      <c r="D74" s="50"/>
      <c r="E74" s="50"/>
      <c r="F74" s="50">
        <f t="shared" si="1"/>
        <v>0</v>
      </c>
      <c r="G74" s="316"/>
    </row>
    <row r="75" spans="1:7">
      <c r="A75" s="170" t="s">
        <v>102</v>
      </c>
      <c r="B75" s="50" t="s">
        <v>98</v>
      </c>
      <c r="C75" s="50"/>
      <c r="D75" s="50"/>
      <c r="E75" s="50">
        <v>4</v>
      </c>
      <c r="F75" s="50">
        <f t="shared" si="1"/>
        <v>4</v>
      </c>
      <c r="G75" s="323" t="s">
        <v>6119</v>
      </c>
    </row>
    <row r="76" spans="1:7">
      <c r="A76" s="170" t="s">
        <v>722</v>
      </c>
      <c r="B76" s="50" t="s">
        <v>98</v>
      </c>
      <c r="C76" s="50"/>
      <c r="D76" s="50"/>
      <c r="E76" s="50"/>
      <c r="F76" s="50">
        <f t="shared" si="1"/>
        <v>0</v>
      </c>
      <c r="G76" s="316" t="s">
        <v>6120</v>
      </c>
    </row>
    <row r="77" spans="1:7">
      <c r="A77" s="170" t="s">
        <v>381</v>
      </c>
      <c r="B77" s="50" t="s">
        <v>98</v>
      </c>
      <c r="C77" s="50"/>
      <c r="D77" s="50"/>
      <c r="E77" s="50">
        <v>1</v>
      </c>
      <c r="F77" s="50">
        <f t="shared" si="1"/>
        <v>1</v>
      </c>
      <c r="G77" s="316" t="s">
        <v>6121</v>
      </c>
    </row>
    <row r="78" spans="1:7">
      <c r="A78" s="170" t="s">
        <v>405</v>
      </c>
      <c r="B78" s="50" t="s">
        <v>6035</v>
      </c>
      <c r="C78" s="50"/>
      <c r="D78" s="50">
        <v>1</v>
      </c>
      <c r="E78" s="50">
        <v>1</v>
      </c>
      <c r="F78" s="50">
        <f t="shared" si="1"/>
        <v>2</v>
      </c>
      <c r="G78" s="323" t="s">
        <v>6122</v>
      </c>
    </row>
    <row r="79" spans="1:7">
      <c r="A79" s="170" t="s">
        <v>6106</v>
      </c>
      <c r="C79" s="50"/>
      <c r="D79" s="50"/>
      <c r="E79" s="50"/>
      <c r="F79" s="50">
        <f t="shared" si="1"/>
        <v>0</v>
      </c>
      <c r="G79" s="314" t="s">
        <v>6123</v>
      </c>
    </row>
    <row r="80" spans="1:7">
      <c r="A80" s="170" t="s">
        <v>68</v>
      </c>
      <c r="B80" s="50" t="s">
        <v>6066</v>
      </c>
      <c r="C80" s="50">
        <v>1</v>
      </c>
      <c r="D80" s="50">
        <v>12</v>
      </c>
      <c r="E80" s="50">
        <v>23</v>
      </c>
      <c r="F80" s="50">
        <f t="shared" si="1"/>
        <v>36</v>
      </c>
      <c r="G80" s="301" t="s">
        <v>6124</v>
      </c>
    </row>
    <row r="81" spans="1:7">
      <c r="A81" s="170" t="s">
        <v>987</v>
      </c>
      <c r="B81" s="50" t="s">
        <v>243</v>
      </c>
      <c r="C81" s="50">
        <v>1</v>
      </c>
      <c r="D81" s="50">
        <v>1</v>
      </c>
      <c r="E81" s="50">
        <v>3</v>
      </c>
      <c r="F81" s="50">
        <f t="shared" si="1"/>
        <v>5</v>
      </c>
      <c r="G81" s="323" t="s">
        <v>6125</v>
      </c>
    </row>
    <row r="82" spans="1:7">
      <c r="A82" s="170" t="s">
        <v>6126</v>
      </c>
      <c r="C82" s="50"/>
      <c r="D82" s="50"/>
      <c r="E82" s="50"/>
      <c r="F82" s="50">
        <f t="shared" si="1"/>
        <v>0</v>
      </c>
      <c r="G82" s="314" t="s">
        <v>6127</v>
      </c>
    </row>
    <row r="83" spans="1:7">
      <c r="A83" s="170" t="s">
        <v>302</v>
      </c>
      <c r="B83" s="50" t="s">
        <v>6035</v>
      </c>
      <c r="C83" s="50">
        <v>6</v>
      </c>
      <c r="D83" s="50">
        <v>3</v>
      </c>
      <c r="E83" s="50">
        <v>1</v>
      </c>
      <c r="F83" s="50">
        <f t="shared" si="1"/>
        <v>10</v>
      </c>
      <c r="G83" s="323" t="s">
        <v>6128</v>
      </c>
    </row>
    <row r="84" spans="1:7">
      <c r="A84" s="170" t="s">
        <v>749</v>
      </c>
      <c r="C84" s="50"/>
      <c r="D84" s="50"/>
      <c r="E84" s="50"/>
      <c r="F84" s="50">
        <f t="shared" si="1"/>
        <v>0</v>
      </c>
      <c r="G84" s="314" t="s">
        <v>6129</v>
      </c>
    </row>
    <row r="85" spans="1:7">
      <c r="A85" s="170" t="s">
        <v>3289</v>
      </c>
      <c r="B85" s="50" t="s">
        <v>6035</v>
      </c>
      <c r="C85" s="50">
        <v>0</v>
      </c>
      <c r="D85" s="50">
        <v>1</v>
      </c>
      <c r="E85" s="50"/>
      <c r="F85" s="50">
        <f t="shared" si="1"/>
        <v>1</v>
      </c>
      <c r="G85" s="316" t="s">
        <v>6130</v>
      </c>
    </row>
    <row r="86" spans="1:7">
      <c r="A86" t="s">
        <v>1064</v>
      </c>
      <c r="B86" s="50" t="s">
        <v>6043</v>
      </c>
      <c r="C86" s="50"/>
      <c r="D86" s="50"/>
      <c r="E86" s="50"/>
      <c r="F86" s="50">
        <f t="shared" si="1"/>
        <v>0</v>
      </c>
      <c r="G86" s="323" t="s">
        <v>6131</v>
      </c>
    </row>
    <row r="87" spans="1:7">
      <c r="A87" s="170" t="s">
        <v>177</v>
      </c>
      <c r="B87" s="50" t="s">
        <v>98</v>
      </c>
      <c r="C87" s="50">
        <v>0</v>
      </c>
      <c r="D87" s="50"/>
      <c r="E87" s="50">
        <v>-1</v>
      </c>
      <c r="F87" s="50">
        <f t="shared" si="1"/>
        <v>-1</v>
      </c>
      <c r="G87" s="323" t="s">
        <v>6132</v>
      </c>
    </row>
    <row r="88" spans="1:7">
      <c r="A88" s="170" t="s">
        <v>6133</v>
      </c>
      <c r="B88" s="50" t="s">
        <v>6043</v>
      </c>
      <c r="C88" s="50">
        <v>1</v>
      </c>
      <c r="D88" s="50"/>
      <c r="E88" s="50"/>
      <c r="F88" s="50">
        <f t="shared" si="1"/>
        <v>1</v>
      </c>
      <c r="G88" s="316" t="s">
        <v>6134</v>
      </c>
    </row>
    <row r="89" spans="1:7">
      <c r="A89" s="170" t="s">
        <v>2980</v>
      </c>
      <c r="B89" s="50" t="s">
        <v>357</v>
      </c>
      <c r="C89" s="50">
        <v>1</v>
      </c>
      <c r="D89" s="50"/>
      <c r="E89" s="50"/>
      <c r="F89" s="50">
        <f t="shared" si="1"/>
        <v>1</v>
      </c>
      <c r="G89" s="323" t="s">
        <v>6135</v>
      </c>
    </row>
    <row r="90" spans="1:7">
      <c r="A90" s="170" t="s">
        <v>778</v>
      </c>
      <c r="B90" s="50" t="s">
        <v>6035</v>
      </c>
      <c r="C90" s="50"/>
      <c r="D90" s="50"/>
      <c r="E90" s="50"/>
      <c r="F90" s="50">
        <f t="shared" si="1"/>
        <v>0</v>
      </c>
      <c r="G90" s="323" t="s">
        <v>6136</v>
      </c>
    </row>
    <row r="91" spans="1:7">
      <c r="A91" s="170" t="s">
        <v>164</v>
      </c>
      <c r="B91" s="50" t="s">
        <v>6035</v>
      </c>
      <c r="C91" s="50">
        <v>16</v>
      </c>
      <c r="D91" s="50">
        <v>6</v>
      </c>
      <c r="E91" s="50"/>
      <c r="F91" s="50">
        <f t="shared" si="1"/>
        <v>22</v>
      </c>
      <c r="G91" s="301" t="s">
        <v>6137</v>
      </c>
    </row>
    <row r="92" spans="1:7">
      <c r="A92" s="170" t="s">
        <v>322</v>
      </c>
      <c r="B92" s="50" t="s">
        <v>98</v>
      </c>
      <c r="C92" s="50">
        <v>7</v>
      </c>
      <c r="D92" s="50">
        <v>40</v>
      </c>
      <c r="E92" s="50">
        <v>1</v>
      </c>
      <c r="F92" s="50">
        <f t="shared" si="1"/>
        <v>48</v>
      </c>
      <c r="G92" s="323" t="s">
        <v>6138</v>
      </c>
    </row>
    <row r="93" spans="1:7">
      <c r="A93" s="170" t="s">
        <v>988</v>
      </c>
      <c r="B93" s="50" t="s">
        <v>243</v>
      </c>
      <c r="C93" s="50"/>
      <c r="D93" s="50">
        <v>1</v>
      </c>
      <c r="E93" s="50"/>
      <c r="F93" s="50">
        <f t="shared" si="1"/>
        <v>1</v>
      </c>
      <c r="G93" s="323" t="s">
        <v>6139</v>
      </c>
    </row>
    <row r="94" spans="1:7" ht="30">
      <c r="A94" s="183" t="s">
        <v>1865</v>
      </c>
      <c r="B94" s="50" t="s">
        <v>6035</v>
      </c>
      <c r="C94" s="50">
        <v>5</v>
      </c>
      <c r="D94" s="50"/>
      <c r="E94" s="50">
        <v>0</v>
      </c>
      <c r="F94" s="50">
        <f t="shared" si="1"/>
        <v>5</v>
      </c>
      <c r="G94" s="323" t="s">
        <v>6140</v>
      </c>
    </row>
    <row r="95" spans="1:7">
      <c r="A95" s="170" t="s">
        <v>468</v>
      </c>
      <c r="B95" s="50" t="s">
        <v>243</v>
      </c>
      <c r="C95" s="50"/>
      <c r="D95" s="50"/>
      <c r="E95" s="50"/>
      <c r="F95" s="50">
        <f t="shared" si="1"/>
        <v>0</v>
      </c>
      <c r="G95" s="323" t="s">
        <v>6141</v>
      </c>
    </row>
    <row r="96" spans="1:7">
      <c r="A96" s="170" t="s">
        <v>467</v>
      </c>
      <c r="B96" s="50" t="s">
        <v>243</v>
      </c>
      <c r="C96" s="50"/>
      <c r="D96" s="50"/>
      <c r="E96" s="50"/>
      <c r="F96" s="50">
        <f t="shared" si="1"/>
        <v>0</v>
      </c>
      <c r="G96" s="323" t="s">
        <v>6142</v>
      </c>
    </row>
    <row r="97" spans="1:7">
      <c r="A97" s="170" t="s">
        <v>469</v>
      </c>
      <c r="B97" s="50" t="s">
        <v>243</v>
      </c>
      <c r="C97" s="50"/>
      <c r="D97" s="50"/>
      <c r="E97" s="50"/>
      <c r="F97" s="50">
        <f t="shared" si="1"/>
        <v>0</v>
      </c>
      <c r="G97" s="323" t="s">
        <v>6143</v>
      </c>
    </row>
    <row r="98" spans="1:7">
      <c r="A98" s="170" t="s">
        <v>2634</v>
      </c>
      <c r="B98" s="50" t="s">
        <v>98</v>
      </c>
      <c r="C98" s="50"/>
      <c r="D98" s="50">
        <v>2</v>
      </c>
      <c r="E98" s="50">
        <v>2</v>
      </c>
      <c r="F98" s="50">
        <f t="shared" si="1"/>
        <v>4</v>
      </c>
      <c r="G98" s="316" t="s">
        <v>6144</v>
      </c>
    </row>
    <row r="99" spans="1:7">
      <c r="A99" s="170" t="s">
        <v>6145</v>
      </c>
      <c r="B99" s="50" t="s">
        <v>98</v>
      </c>
      <c r="C99" s="50"/>
      <c r="D99" s="50"/>
      <c r="E99" s="50">
        <v>1</v>
      </c>
      <c r="F99" s="50">
        <f t="shared" si="1"/>
        <v>1</v>
      </c>
      <c r="G99" s="323" t="s">
        <v>6146</v>
      </c>
    </row>
    <row r="100" spans="1:7">
      <c r="A100" s="170" t="s">
        <v>348</v>
      </c>
      <c r="B100" s="50" t="s">
        <v>98</v>
      </c>
      <c r="C100" s="50">
        <v>18</v>
      </c>
      <c r="D100" s="50">
        <v>1</v>
      </c>
      <c r="E100" s="50">
        <v>2</v>
      </c>
      <c r="F100" s="50">
        <f t="shared" si="1"/>
        <v>21</v>
      </c>
      <c r="G100" s="323" t="s">
        <v>6147</v>
      </c>
    </row>
    <row r="101" spans="1:7">
      <c r="A101" s="170" t="s">
        <v>488</v>
      </c>
      <c r="B101" s="50" t="s">
        <v>98</v>
      </c>
      <c r="C101" s="50">
        <v>0</v>
      </c>
      <c r="D101" s="50"/>
      <c r="E101" s="50">
        <v>-3</v>
      </c>
      <c r="F101" s="50">
        <f t="shared" si="1"/>
        <v>-3</v>
      </c>
      <c r="G101" s="316" t="s">
        <v>6148</v>
      </c>
    </row>
    <row r="102" spans="1:7">
      <c r="A102" s="170" t="s">
        <v>283</v>
      </c>
      <c r="B102" s="50" t="s">
        <v>6066</v>
      </c>
      <c r="C102" s="50">
        <v>1</v>
      </c>
      <c r="D102" s="50"/>
      <c r="E102" s="50">
        <v>1</v>
      </c>
      <c r="F102" s="50">
        <f t="shared" si="1"/>
        <v>2</v>
      </c>
      <c r="G102" s="323" t="s">
        <v>6149</v>
      </c>
    </row>
    <row r="103" spans="1:7">
      <c r="A103" s="170" t="s">
        <v>3430</v>
      </c>
      <c r="B103" s="50" t="s">
        <v>98</v>
      </c>
      <c r="C103" s="50"/>
      <c r="D103" s="50"/>
      <c r="E103" s="50"/>
      <c r="F103" s="50">
        <f t="shared" si="1"/>
        <v>0</v>
      </c>
      <c r="G103" s="323" t="s">
        <v>6150</v>
      </c>
    </row>
    <row r="104" spans="1:7">
      <c r="A104" s="170" t="s">
        <v>1549</v>
      </c>
      <c r="B104" s="50" t="s">
        <v>98</v>
      </c>
      <c r="C104" s="50">
        <v>1</v>
      </c>
      <c r="D104" s="50"/>
      <c r="E104" s="50">
        <v>1</v>
      </c>
      <c r="F104" s="50">
        <f t="shared" si="1"/>
        <v>2</v>
      </c>
      <c r="G104" s="323" t="s">
        <v>6151</v>
      </c>
    </row>
    <row r="105" spans="1:7">
      <c r="A105" s="170" t="s">
        <v>6152</v>
      </c>
      <c r="C105" s="50"/>
      <c r="D105" s="50"/>
      <c r="E105" s="50"/>
      <c r="F105" s="50">
        <f t="shared" si="1"/>
        <v>0</v>
      </c>
      <c r="G105" s="316"/>
    </row>
    <row r="106" spans="1:7">
      <c r="A106" s="170" t="s">
        <v>1552</v>
      </c>
      <c r="B106" s="50" t="s">
        <v>6043</v>
      </c>
      <c r="C106" s="50"/>
      <c r="D106" s="50"/>
      <c r="E106" s="50"/>
      <c r="F106" s="50">
        <f t="shared" si="1"/>
        <v>0</v>
      </c>
      <c r="G106" s="323" t="s">
        <v>6153</v>
      </c>
    </row>
    <row r="107" spans="1:7">
      <c r="A107" s="170" t="s">
        <v>1550</v>
      </c>
      <c r="B107" s="50" t="s">
        <v>6043</v>
      </c>
      <c r="C107" s="50"/>
      <c r="D107" s="50"/>
      <c r="E107" s="50"/>
      <c r="F107" s="50">
        <f t="shared" si="1"/>
        <v>0</v>
      </c>
      <c r="G107" s="323" t="s">
        <v>6154</v>
      </c>
    </row>
    <row r="108" spans="1:7">
      <c r="A108" s="170" t="s">
        <v>373</v>
      </c>
      <c r="B108" s="50" t="s">
        <v>6066</v>
      </c>
      <c r="C108" s="50"/>
      <c r="D108" s="50">
        <v>1</v>
      </c>
      <c r="E108" s="50">
        <v>3</v>
      </c>
      <c r="F108" s="50">
        <f t="shared" si="1"/>
        <v>4</v>
      </c>
      <c r="G108" s="323" t="s">
        <v>6155</v>
      </c>
    </row>
    <row r="109" spans="1:7">
      <c r="A109" s="170" t="s">
        <v>1351</v>
      </c>
      <c r="B109" s="50" t="s">
        <v>6035</v>
      </c>
      <c r="C109" s="50">
        <v>1</v>
      </c>
      <c r="D109" s="50"/>
      <c r="E109" s="50"/>
      <c r="F109" s="50">
        <f t="shared" si="1"/>
        <v>1</v>
      </c>
      <c r="G109" s="316" t="s">
        <v>6156</v>
      </c>
    </row>
    <row r="110" spans="1:7">
      <c r="A110" s="170" t="s">
        <v>888</v>
      </c>
      <c r="B110" s="50" t="s">
        <v>6066</v>
      </c>
      <c r="C110" s="50"/>
      <c r="D110" s="50">
        <v>2</v>
      </c>
      <c r="E110" s="50">
        <v>2</v>
      </c>
      <c r="F110" s="50">
        <f t="shared" si="1"/>
        <v>4</v>
      </c>
      <c r="G110" s="323" t="s">
        <v>6157</v>
      </c>
    </row>
    <row r="111" spans="1:7">
      <c r="A111" s="170" t="s">
        <v>569</v>
      </c>
      <c r="B111" s="50" t="s">
        <v>6066</v>
      </c>
      <c r="C111" s="50">
        <v>1</v>
      </c>
      <c r="D111" s="50">
        <v>1</v>
      </c>
      <c r="E111" s="50">
        <v>6</v>
      </c>
      <c r="F111" s="50">
        <f t="shared" si="1"/>
        <v>8</v>
      </c>
      <c r="G111" s="323" t="s">
        <v>6158</v>
      </c>
    </row>
    <row r="112" spans="1:7">
      <c r="A112" s="170" t="s">
        <v>1668</v>
      </c>
      <c r="B112" s="50" t="s">
        <v>6035</v>
      </c>
      <c r="C112" s="50"/>
      <c r="D112" s="50">
        <v>5</v>
      </c>
      <c r="E112" s="50">
        <v>8</v>
      </c>
      <c r="F112" s="50">
        <f t="shared" si="1"/>
        <v>13</v>
      </c>
      <c r="G112" s="323" t="s">
        <v>6159</v>
      </c>
    </row>
    <row r="113" spans="1:7">
      <c r="A113" s="170" t="s">
        <v>3938</v>
      </c>
      <c r="B113" s="50" t="s">
        <v>357</v>
      </c>
      <c r="C113" s="50"/>
      <c r="D113" s="50"/>
      <c r="E113" s="50">
        <v>1</v>
      </c>
      <c r="F113" s="50">
        <f t="shared" si="1"/>
        <v>1</v>
      </c>
      <c r="G113" s="323" t="s">
        <v>6160</v>
      </c>
    </row>
    <row r="114" spans="1:7">
      <c r="A114" s="170" t="s">
        <v>1258</v>
      </c>
      <c r="B114" s="50" t="s">
        <v>6040</v>
      </c>
      <c r="C114" s="50"/>
      <c r="D114" s="50"/>
      <c r="E114" s="50">
        <v>1</v>
      </c>
      <c r="F114" s="50">
        <f t="shared" si="1"/>
        <v>1</v>
      </c>
      <c r="G114" s="323" t="s">
        <v>6161</v>
      </c>
    </row>
    <row r="115" spans="1:7">
      <c r="A115" s="26" t="s">
        <v>624</v>
      </c>
      <c r="B115" s="207" t="s">
        <v>6066</v>
      </c>
      <c r="C115" s="50"/>
      <c r="D115" s="50"/>
      <c r="E115" s="50">
        <v>6</v>
      </c>
      <c r="F115" s="50">
        <f t="shared" si="1"/>
        <v>6</v>
      </c>
      <c r="G115" s="316" t="s">
        <v>6162</v>
      </c>
    </row>
    <row r="116" spans="1:7">
      <c r="A116" s="423" t="s">
        <v>1168</v>
      </c>
      <c r="B116" s="3" t="s">
        <v>6035</v>
      </c>
      <c r="C116" s="50"/>
      <c r="D116" s="50"/>
      <c r="E116" s="50"/>
      <c r="F116" s="50">
        <f>C116+D116+E116</f>
        <v>0</v>
      </c>
      <c r="G116" s="323" t="s">
        <v>6163</v>
      </c>
    </row>
    <row r="117" spans="1:7">
      <c r="A117" s="170" t="s">
        <v>1087</v>
      </c>
      <c r="B117" s="50" t="s">
        <v>6035</v>
      </c>
      <c r="C117" s="50"/>
      <c r="D117" s="50">
        <v>1</v>
      </c>
      <c r="E117" s="50">
        <v>1</v>
      </c>
      <c r="F117" s="50">
        <f t="shared" si="1"/>
        <v>2</v>
      </c>
      <c r="G117" s="323" t="s">
        <v>6164</v>
      </c>
    </row>
    <row r="118" spans="1:7">
      <c r="A118" s="170" t="s">
        <v>151</v>
      </c>
      <c r="B118" s="50" t="s">
        <v>6043</v>
      </c>
      <c r="C118" s="50"/>
      <c r="D118" s="50"/>
      <c r="E118" s="50"/>
      <c r="F118" s="50">
        <f t="shared" si="1"/>
        <v>0</v>
      </c>
      <c r="G118" s="323" t="s">
        <v>6165</v>
      </c>
    </row>
    <row r="119" spans="1:7">
      <c r="A119" s="170" t="s">
        <v>165</v>
      </c>
      <c r="B119" s="50" t="s">
        <v>6035</v>
      </c>
      <c r="C119" s="50"/>
      <c r="D119" s="50">
        <v>4</v>
      </c>
      <c r="E119" s="50">
        <v>4</v>
      </c>
      <c r="F119" s="50">
        <f t="shared" si="1"/>
        <v>8</v>
      </c>
      <c r="G119" s="323" t="s">
        <v>3397</v>
      </c>
    </row>
    <row r="120" spans="1:7">
      <c r="A120" s="170" t="s">
        <v>351</v>
      </c>
      <c r="B120" s="50" t="s">
        <v>98</v>
      </c>
      <c r="C120" s="50"/>
      <c r="D120" s="50"/>
      <c r="E120" s="50">
        <v>1</v>
      </c>
      <c r="F120" s="50">
        <f t="shared" si="1"/>
        <v>1</v>
      </c>
      <c r="G120" s="323" t="s">
        <v>6166</v>
      </c>
    </row>
    <row r="121" spans="1:7">
      <c r="A121" s="170" t="s">
        <v>456</v>
      </c>
      <c r="B121" s="50" t="s">
        <v>6035</v>
      </c>
      <c r="C121" s="50"/>
      <c r="D121" s="50"/>
      <c r="E121" s="50"/>
      <c r="F121" s="50">
        <f t="shared" si="1"/>
        <v>0</v>
      </c>
      <c r="G121" s="323" t="s">
        <v>6167</v>
      </c>
    </row>
    <row r="122" spans="1:7">
      <c r="A122" s="170" t="s">
        <v>793</v>
      </c>
      <c r="B122" s="50" t="s">
        <v>6126</v>
      </c>
      <c r="C122" s="50"/>
      <c r="D122" s="50"/>
      <c r="E122" s="50"/>
      <c r="F122" s="50">
        <f>C122+D122+E122</f>
        <v>0</v>
      </c>
      <c r="G122" s="323" t="s">
        <v>6168</v>
      </c>
    </row>
    <row r="123" spans="1:7">
      <c r="A123" s="170" t="s">
        <v>225</v>
      </c>
      <c r="B123" s="50" t="s">
        <v>6043</v>
      </c>
      <c r="C123" s="50"/>
      <c r="D123" s="50"/>
      <c r="E123" s="50">
        <v>1</v>
      </c>
      <c r="F123" s="50">
        <f t="shared" si="1"/>
        <v>1</v>
      </c>
      <c r="G123" s="323" t="s">
        <v>6169</v>
      </c>
    </row>
    <row r="124" spans="1:7">
      <c r="A124" s="170" t="s">
        <v>3321</v>
      </c>
      <c r="B124" s="50" t="s">
        <v>6035</v>
      </c>
      <c r="C124" s="50"/>
      <c r="D124" s="50"/>
      <c r="E124" s="50"/>
      <c r="F124" s="50">
        <f t="shared" si="1"/>
        <v>0</v>
      </c>
      <c r="G124" s="323" t="s">
        <v>6170</v>
      </c>
    </row>
    <row r="125" spans="1:7">
      <c r="A125" s="170" t="s">
        <v>166</v>
      </c>
      <c r="B125" s="50" t="s">
        <v>6035</v>
      </c>
      <c r="C125" s="50"/>
      <c r="D125" s="50">
        <v>3</v>
      </c>
      <c r="E125" s="50">
        <v>3</v>
      </c>
      <c r="F125" s="50">
        <f t="shared" si="1"/>
        <v>6</v>
      </c>
      <c r="G125" s="323" t="s">
        <v>6171</v>
      </c>
    </row>
    <row r="126" spans="1:7">
      <c r="A126" s="170" t="s">
        <v>1551</v>
      </c>
      <c r="B126" s="50" t="s">
        <v>6043</v>
      </c>
      <c r="C126" s="50">
        <v>2</v>
      </c>
      <c r="D126" s="50">
        <v>1</v>
      </c>
      <c r="E126" s="50">
        <v>1</v>
      </c>
      <c r="F126" s="50">
        <f t="shared" si="1"/>
        <v>4</v>
      </c>
      <c r="G126" s="316" t="s">
        <v>6172</v>
      </c>
    </row>
    <row r="127" spans="1:7">
      <c r="A127" s="170" t="s">
        <v>235</v>
      </c>
      <c r="B127" s="50" t="s">
        <v>6126</v>
      </c>
      <c r="C127" s="50">
        <v>3</v>
      </c>
      <c r="D127" s="50">
        <v>0</v>
      </c>
      <c r="E127" s="50"/>
      <c r="F127" s="50">
        <f t="shared" si="1"/>
        <v>3</v>
      </c>
      <c r="G127" s="323" t="s">
        <v>6173</v>
      </c>
    </row>
    <row r="128" spans="1:7">
      <c r="A128" s="170" t="s">
        <v>1988</v>
      </c>
      <c r="B128" s="50" t="s">
        <v>6126</v>
      </c>
      <c r="C128" s="50"/>
      <c r="D128" s="50"/>
      <c r="E128" s="50">
        <v>0</v>
      </c>
      <c r="F128" s="50">
        <f t="shared" si="1"/>
        <v>0</v>
      </c>
      <c r="G128" s="323" t="s">
        <v>6174</v>
      </c>
    </row>
    <row r="129" spans="1:7">
      <c r="A129" s="170" t="s">
        <v>2917</v>
      </c>
      <c r="B129" s="50" t="s">
        <v>6033</v>
      </c>
      <c r="C129" s="50"/>
      <c r="D129" s="50"/>
      <c r="E129" s="50">
        <v>1</v>
      </c>
      <c r="F129" s="50">
        <f t="shared" si="1"/>
        <v>1</v>
      </c>
      <c r="G129" s="316" t="s">
        <v>6175</v>
      </c>
    </row>
    <row r="130" spans="1:7">
      <c r="A130" s="170" t="s">
        <v>3100</v>
      </c>
      <c r="B130" s="50" t="s">
        <v>6040</v>
      </c>
      <c r="C130" s="50">
        <v>0</v>
      </c>
      <c r="D130" s="50">
        <v>1</v>
      </c>
      <c r="E130" s="50"/>
      <c r="F130" s="50">
        <f t="shared" si="1"/>
        <v>1</v>
      </c>
      <c r="G130" s="301" t="s">
        <v>6176</v>
      </c>
    </row>
    <row r="131" spans="1:7">
      <c r="A131" s="170" t="s">
        <v>2781</v>
      </c>
      <c r="B131" s="50" t="s">
        <v>98</v>
      </c>
      <c r="C131" s="50"/>
      <c r="D131" s="50">
        <v>1</v>
      </c>
      <c r="E131" s="50">
        <v>1</v>
      </c>
      <c r="F131" s="50">
        <f t="shared" si="1"/>
        <v>2</v>
      </c>
      <c r="G131" s="316" t="s">
        <v>6177</v>
      </c>
    </row>
    <row r="132" spans="1:7">
      <c r="A132" s="170" t="s">
        <v>724</v>
      </c>
      <c r="B132" s="50" t="s">
        <v>98</v>
      </c>
      <c r="C132" s="50"/>
      <c r="D132" s="50">
        <v>1</v>
      </c>
      <c r="E132" s="50"/>
      <c r="F132" s="50">
        <f t="shared" si="1"/>
        <v>1</v>
      </c>
      <c r="G132" s="323" t="s">
        <v>3532</v>
      </c>
    </row>
    <row r="133" spans="1:7">
      <c r="A133" s="170" t="s">
        <v>84</v>
      </c>
      <c r="B133" s="50" t="s">
        <v>6035</v>
      </c>
      <c r="C133" s="50">
        <v>65</v>
      </c>
      <c r="D133" s="50"/>
      <c r="E133" s="50"/>
      <c r="F133" s="50">
        <f t="shared" si="1"/>
        <v>65</v>
      </c>
      <c r="G133" s="301" t="s">
        <v>6178</v>
      </c>
    </row>
    <row r="134" spans="1:7">
      <c r="A134" s="170" t="s">
        <v>2697</v>
      </c>
      <c r="B134" s="50" t="s">
        <v>6035</v>
      </c>
      <c r="C134" s="50"/>
      <c r="D134" s="50"/>
      <c r="E134" s="50">
        <v>1</v>
      </c>
      <c r="F134" s="50">
        <f t="shared" ref="F134:F197" si="2">C134+D134+E134</f>
        <v>1</v>
      </c>
      <c r="G134" s="316" t="s">
        <v>6179</v>
      </c>
    </row>
    <row r="135" spans="1:7">
      <c r="A135" s="170" t="s">
        <v>1106</v>
      </c>
      <c r="B135" s="50" t="s">
        <v>98</v>
      </c>
      <c r="C135" s="50"/>
      <c r="D135" s="50">
        <v>0</v>
      </c>
      <c r="E135" s="50">
        <v>2</v>
      </c>
      <c r="F135" s="50">
        <f t="shared" si="2"/>
        <v>2</v>
      </c>
      <c r="G135" s="316" t="s">
        <v>6180</v>
      </c>
    </row>
    <row r="136" spans="1:7">
      <c r="A136" s="170" t="s">
        <v>2073</v>
      </c>
      <c r="C136" s="50">
        <v>2</v>
      </c>
      <c r="D136" s="50">
        <v>1</v>
      </c>
      <c r="E136" s="50"/>
      <c r="F136" s="50">
        <f t="shared" si="2"/>
        <v>3</v>
      </c>
      <c r="G136" s="323" t="s">
        <v>6181</v>
      </c>
    </row>
    <row r="137" spans="1:7">
      <c r="A137" s="170" t="s">
        <v>1107</v>
      </c>
      <c r="B137" s="50" t="s">
        <v>98</v>
      </c>
      <c r="C137" s="50"/>
      <c r="D137" s="50"/>
      <c r="E137" s="50"/>
      <c r="F137" s="50">
        <f t="shared" si="2"/>
        <v>0</v>
      </c>
      <c r="G137" s="323" t="s">
        <v>6182</v>
      </c>
    </row>
    <row r="138" spans="1:7">
      <c r="A138" s="170" t="s">
        <v>1044</v>
      </c>
      <c r="B138" s="50" t="s">
        <v>98</v>
      </c>
      <c r="C138" s="50"/>
      <c r="D138" s="50"/>
      <c r="E138" s="50"/>
      <c r="F138" s="50">
        <f t="shared" si="2"/>
        <v>0</v>
      </c>
      <c r="G138" s="301" t="s">
        <v>6183</v>
      </c>
    </row>
    <row r="139" spans="1:7">
      <c r="A139" s="170" t="s">
        <v>1773</v>
      </c>
      <c r="B139" s="50" t="s">
        <v>243</v>
      </c>
      <c r="C139" s="50"/>
      <c r="D139" s="50"/>
      <c r="E139" s="50">
        <v>1</v>
      </c>
      <c r="F139" s="50">
        <f t="shared" si="2"/>
        <v>1</v>
      </c>
      <c r="G139" s="316" t="s">
        <v>6184</v>
      </c>
    </row>
    <row r="140" spans="1:7">
      <c r="A140" s="170" t="s">
        <v>1796</v>
      </c>
      <c r="B140" s="50" t="s">
        <v>6066</v>
      </c>
      <c r="C140" s="50">
        <v>19</v>
      </c>
      <c r="D140" s="50">
        <v>1</v>
      </c>
      <c r="E140" s="50">
        <v>3</v>
      </c>
      <c r="F140" s="50">
        <f t="shared" si="2"/>
        <v>23</v>
      </c>
      <c r="G140" s="316" t="s">
        <v>6185</v>
      </c>
    </row>
    <row r="141" spans="1:7">
      <c r="A141" s="170" t="s">
        <v>6186</v>
      </c>
      <c r="B141" s="50" t="s">
        <v>6043</v>
      </c>
      <c r="C141" s="50"/>
      <c r="D141" s="50"/>
      <c r="E141" s="50"/>
      <c r="F141" s="50">
        <f t="shared" si="2"/>
        <v>0</v>
      </c>
      <c r="G141" s="316" t="s">
        <v>6187</v>
      </c>
    </row>
    <row r="142" spans="1:7">
      <c r="A142" s="170" t="s">
        <v>138</v>
      </c>
      <c r="B142" s="50" t="s">
        <v>6035</v>
      </c>
      <c r="C142" s="50">
        <v>48</v>
      </c>
      <c r="D142" s="50">
        <v>150</v>
      </c>
      <c r="E142" s="50"/>
      <c r="F142" s="50">
        <f t="shared" si="2"/>
        <v>198</v>
      </c>
      <c r="G142" s="314" t="s">
        <v>2457</v>
      </c>
    </row>
    <row r="143" spans="1:7">
      <c r="A143" s="170" t="s">
        <v>1734</v>
      </c>
      <c r="B143" s="50" t="s">
        <v>6043</v>
      </c>
      <c r="C143" s="50">
        <v>1</v>
      </c>
      <c r="D143" s="50"/>
      <c r="E143" s="50"/>
      <c r="F143" s="50">
        <f t="shared" si="2"/>
        <v>1</v>
      </c>
      <c r="G143" s="316" t="s">
        <v>6188</v>
      </c>
    </row>
    <row r="144" spans="1:7">
      <c r="A144" s="170" t="s">
        <v>1080</v>
      </c>
      <c r="B144" s="50" t="s">
        <v>6035</v>
      </c>
      <c r="C144" s="50"/>
      <c r="D144" s="50">
        <v>4</v>
      </c>
      <c r="E144" s="50">
        <v>5</v>
      </c>
      <c r="F144" s="50">
        <f t="shared" si="2"/>
        <v>9</v>
      </c>
      <c r="G144" s="316" t="s">
        <v>6189</v>
      </c>
    </row>
    <row r="145" spans="1:7">
      <c r="A145" s="170" t="s">
        <v>6190</v>
      </c>
      <c r="B145" s="50" t="s">
        <v>6191</v>
      </c>
      <c r="C145" s="50"/>
      <c r="D145" s="50"/>
      <c r="E145" s="50">
        <v>2</v>
      </c>
      <c r="F145" s="50">
        <f t="shared" si="2"/>
        <v>2</v>
      </c>
      <c r="G145" s="316" t="s">
        <v>6192</v>
      </c>
    </row>
    <row r="146" spans="1:7">
      <c r="A146" s="170" t="s">
        <v>152</v>
      </c>
      <c r="B146" s="50" t="s">
        <v>6043</v>
      </c>
      <c r="C146" s="50"/>
      <c r="D146" s="50"/>
      <c r="E146" s="50"/>
      <c r="F146" s="50">
        <f t="shared" si="2"/>
        <v>0</v>
      </c>
      <c r="G146" s="301" t="s">
        <v>6193</v>
      </c>
    </row>
    <row r="147" spans="1:7">
      <c r="A147" s="170" t="s">
        <v>226</v>
      </c>
      <c r="B147" s="50" t="s">
        <v>6043</v>
      </c>
      <c r="C147" s="50"/>
      <c r="D147" s="50">
        <v>2</v>
      </c>
      <c r="E147" s="50">
        <v>4</v>
      </c>
      <c r="F147" s="50">
        <f t="shared" si="2"/>
        <v>6</v>
      </c>
      <c r="G147" s="316" t="s">
        <v>6194</v>
      </c>
    </row>
    <row r="148" spans="1:7">
      <c r="A148" s="170" t="s">
        <v>1374</v>
      </c>
      <c r="B148" s="50" t="s">
        <v>6035</v>
      </c>
      <c r="C148" s="50"/>
      <c r="D148" s="50"/>
      <c r="E148" s="50"/>
      <c r="F148" s="50">
        <f t="shared" si="2"/>
        <v>0</v>
      </c>
      <c r="G148" s="316" t="s">
        <v>6195</v>
      </c>
    </row>
    <row r="149" spans="1:7">
      <c r="A149" s="170" t="s">
        <v>140</v>
      </c>
      <c r="B149" s="50" t="s">
        <v>6035</v>
      </c>
      <c r="C149" s="50"/>
      <c r="D149" s="50">
        <v>2</v>
      </c>
      <c r="E149" s="50"/>
      <c r="F149" s="50">
        <f t="shared" si="2"/>
        <v>2</v>
      </c>
      <c r="G149" s="323" t="s">
        <v>6196</v>
      </c>
    </row>
    <row r="150" spans="1:7">
      <c r="A150" s="170" t="s">
        <v>362</v>
      </c>
      <c r="B150" s="50" t="s">
        <v>357</v>
      </c>
      <c r="C150" s="50"/>
      <c r="D150" s="50">
        <v>2</v>
      </c>
      <c r="E150" s="50">
        <v>3</v>
      </c>
      <c r="F150" s="50">
        <f t="shared" si="2"/>
        <v>5</v>
      </c>
      <c r="G150" s="314" t="s">
        <v>6197</v>
      </c>
    </row>
    <row r="151" spans="1:7">
      <c r="A151" s="170" t="s">
        <v>6198</v>
      </c>
      <c r="B151" s="50" t="s">
        <v>98</v>
      </c>
      <c r="C151" s="50"/>
      <c r="D151" s="50"/>
      <c r="E151" s="50">
        <v>0</v>
      </c>
      <c r="F151" s="50">
        <f t="shared" si="2"/>
        <v>0</v>
      </c>
      <c r="G151" s="316" t="s">
        <v>6199</v>
      </c>
    </row>
    <row r="152" spans="1:7">
      <c r="A152" s="170" t="s">
        <v>1528</v>
      </c>
      <c r="B152" s="50" t="s">
        <v>6200</v>
      </c>
      <c r="C152" s="50"/>
      <c r="D152" s="50"/>
      <c r="E152" s="50">
        <v>1</v>
      </c>
      <c r="F152" s="50">
        <f t="shared" si="2"/>
        <v>1</v>
      </c>
      <c r="G152" s="316" t="s">
        <v>6201</v>
      </c>
    </row>
    <row r="153" spans="1:7">
      <c r="A153" s="170" t="s">
        <v>303</v>
      </c>
      <c r="B153" s="50" t="s">
        <v>6035</v>
      </c>
      <c r="C153" s="50"/>
      <c r="D153" s="50">
        <v>1</v>
      </c>
      <c r="E153" s="50">
        <v>2</v>
      </c>
      <c r="F153" s="50">
        <f t="shared" si="2"/>
        <v>3</v>
      </c>
      <c r="G153" s="316" t="s">
        <v>6202</v>
      </c>
    </row>
    <row r="154" spans="1:7">
      <c r="A154" s="170" t="s">
        <v>547</v>
      </c>
      <c r="B154" s="50" t="s">
        <v>6035</v>
      </c>
      <c r="C154" s="50"/>
      <c r="D154" s="50">
        <v>3</v>
      </c>
      <c r="E154" s="50">
        <v>1</v>
      </c>
      <c r="F154" s="50">
        <f t="shared" si="2"/>
        <v>4</v>
      </c>
      <c r="G154" s="301" t="s">
        <v>6203</v>
      </c>
    </row>
    <row r="155" spans="1:7">
      <c r="A155" s="170" t="s">
        <v>3012</v>
      </c>
      <c r="B155" s="50" t="s">
        <v>6035</v>
      </c>
      <c r="C155" s="50"/>
      <c r="D155" s="50">
        <v>1</v>
      </c>
      <c r="E155" s="50"/>
      <c r="F155" s="50">
        <f t="shared" si="2"/>
        <v>1</v>
      </c>
      <c r="G155" s="323" t="s">
        <v>6204</v>
      </c>
    </row>
    <row r="156" spans="1:7">
      <c r="A156" s="170" t="s">
        <v>259</v>
      </c>
      <c r="B156" s="50" t="s">
        <v>6043</v>
      </c>
      <c r="C156" s="50"/>
      <c r="D156" s="50"/>
      <c r="E156" s="50">
        <v>1</v>
      </c>
      <c r="F156" s="50">
        <f t="shared" si="2"/>
        <v>1</v>
      </c>
      <c r="G156" s="323" t="s">
        <v>6205</v>
      </c>
    </row>
    <row r="157" spans="1:7">
      <c r="A157" s="170" t="s">
        <v>3241</v>
      </c>
      <c r="B157" s="50" t="s">
        <v>6035</v>
      </c>
      <c r="C157" s="50"/>
      <c r="D157" s="50"/>
      <c r="E157" s="50"/>
      <c r="F157" s="50">
        <f t="shared" si="2"/>
        <v>0</v>
      </c>
      <c r="G157" s="323" t="s">
        <v>6206</v>
      </c>
    </row>
    <row r="158" spans="1:7">
      <c r="A158" s="170" t="s">
        <v>435</v>
      </c>
      <c r="B158" s="50" t="s">
        <v>98</v>
      </c>
      <c r="C158" s="50">
        <v>1</v>
      </c>
      <c r="D158" s="50"/>
      <c r="E158" s="50"/>
      <c r="F158" s="50">
        <f t="shared" si="2"/>
        <v>1</v>
      </c>
      <c r="G158" s="323" t="s">
        <v>6207</v>
      </c>
    </row>
    <row r="159" spans="1:7">
      <c r="A159" s="170" t="s">
        <v>2916</v>
      </c>
      <c r="B159" s="50" t="s">
        <v>6033</v>
      </c>
      <c r="C159" s="50">
        <v>2</v>
      </c>
      <c r="D159" s="50">
        <v>1</v>
      </c>
      <c r="E159" s="50"/>
      <c r="F159" s="50">
        <f t="shared" si="2"/>
        <v>3</v>
      </c>
      <c r="G159" s="323" t="s">
        <v>3265</v>
      </c>
    </row>
    <row r="160" spans="1:7">
      <c r="A160" s="170" t="s">
        <v>1350</v>
      </c>
      <c r="B160" s="50" t="s">
        <v>207</v>
      </c>
      <c r="C160" s="50"/>
      <c r="D160" s="50"/>
      <c r="E160" s="50">
        <v>3</v>
      </c>
      <c r="F160" s="50">
        <f t="shared" si="2"/>
        <v>3</v>
      </c>
      <c r="G160" s="323" t="s">
        <v>6208</v>
      </c>
    </row>
    <row r="161" spans="1:7">
      <c r="A161" s="170" t="s">
        <v>794</v>
      </c>
      <c r="B161" s="50" t="s">
        <v>6209</v>
      </c>
      <c r="C161" s="50"/>
      <c r="D161" s="50">
        <v>1</v>
      </c>
      <c r="E161" s="50">
        <v>2</v>
      </c>
      <c r="F161" s="50">
        <f t="shared" si="2"/>
        <v>3</v>
      </c>
      <c r="G161" s="323" t="s">
        <v>6210</v>
      </c>
    </row>
    <row r="162" spans="1:7">
      <c r="A162" s="170" t="s">
        <v>454</v>
      </c>
      <c r="B162" s="50" t="s">
        <v>6035</v>
      </c>
      <c r="C162" s="50"/>
      <c r="D162" s="50"/>
      <c r="E162" s="50"/>
      <c r="F162" s="50">
        <f t="shared" si="2"/>
        <v>0</v>
      </c>
      <c r="G162" s="323" t="s">
        <v>6211</v>
      </c>
    </row>
    <row r="163" spans="1:7">
      <c r="A163" s="170" t="s">
        <v>3011</v>
      </c>
      <c r="B163" s="50" t="s">
        <v>6035</v>
      </c>
      <c r="C163" s="50">
        <v>1</v>
      </c>
      <c r="D163" s="50"/>
      <c r="E163" s="50"/>
      <c r="F163" s="50">
        <f t="shared" si="2"/>
        <v>1</v>
      </c>
      <c r="G163" s="323" t="s">
        <v>6212</v>
      </c>
    </row>
    <row r="164" spans="1:7">
      <c r="A164" s="170" t="s">
        <v>1479</v>
      </c>
      <c r="B164" s="50" t="s">
        <v>98</v>
      </c>
      <c r="C164" s="50">
        <v>2</v>
      </c>
      <c r="D164" s="50"/>
      <c r="E164" s="50"/>
      <c r="F164" s="50">
        <f t="shared" si="2"/>
        <v>2</v>
      </c>
      <c r="G164" s="323" t="s">
        <v>6213</v>
      </c>
    </row>
    <row r="165" spans="1:7">
      <c r="A165" s="170" t="s">
        <v>2206</v>
      </c>
      <c r="B165" s="50" t="s">
        <v>6126</v>
      </c>
      <c r="C165" s="50"/>
      <c r="D165" s="50"/>
      <c r="E165" s="50"/>
      <c r="F165" s="50">
        <f t="shared" si="2"/>
        <v>0</v>
      </c>
      <c r="G165" s="323" t="s">
        <v>6214</v>
      </c>
    </row>
    <row r="166" spans="1:7">
      <c r="A166" s="170" t="s">
        <v>2661</v>
      </c>
      <c r="B166" s="50" t="s">
        <v>6035</v>
      </c>
      <c r="C166" s="50"/>
      <c r="D166" s="50"/>
      <c r="E166" s="50"/>
      <c r="F166" s="50">
        <f t="shared" si="2"/>
        <v>0</v>
      </c>
      <c r="G166" s="323" t="s">
        <v>6215</v>
      </c>
    </row>
    <row r="167" spans="1:7">
      <c r="A167" s="295" t="s">
        <v>1208</v>
      </c>
      <c r="B167" s="50" t="s">
        <v>6216</v>
      </c>
      <c r="C167" s="50"/>
      <c r="D167" s="50"/>
      <c r="E167" s="50"/>
      <c r="F167" s="50">
        <f t="shared" si="2"/>
        <v>0</v>
      </c>
      <c r="G167" s="301" t="s">
        <v>6217</v>
      </c>
    </row>
    <row r="168" spans="1:7">
      <c r="A168" s="170" t="s">
        <v>1392</v>
      </c>
      <c r="B168" s="50" t="s">
        <v>98</v>
      </c>
      <c r="C168" s="50"/>
      <c r="D168" s="50"/>
      <c r="E168" s="50">
        <v>1</v>
      </c>
      <c r="F168" s="50">
        <f t="shared" si="2"/>
        <v>1</v>
      </c>
      <c r="G168" s="323" t="s">
        <v>6218</v>
      </c>
    </row>
    <row r="169" spans="1:7">
      <c r="A169" s="170" t="s">
        <v>1352</v>
      </c>
      <c r="B169" s="50" t="s">
        <v>6043</v>
      </c>
      <c r="C169" s="50"/>
      <c r="D169" s="50"/>
      <c r="E169" s="50"/>
      <c r="F169" s="50">
        <f t="shared" si="2"/>
        <v>0</v>
      </c>
      <c r="G169" s="323" t="s">
        <v>6219</v>
      </c>
    </row>
    <row r="170" spans="1:7">
      <c r="A170" s="170" t="s">
        <v>1700</v>
      </c>
      <c r="B170" s="50" t="s">
        <v>6035</v>
      </c>
      <c r="C170" s="50"/>
      <c r="D170" s="50"/>
      <c r="E170" s="50">
        <v>2</v>
      </c>
      <c r="F170" s="50">
        <f t="shared" si="2"/>
        <v>2</v>
      </c>
      <c r="G170" s="316" t="s">
        <v>6220</v>
      </c>
    </row>
    <row r="171" spans="1:7">
      <c r="A171" s="170" t="s">
        <v>224</v>
      </c>
      <c r="B171" s="50" t="s">
        <v>6043</v>
      </c>
      <c r="C171" s="50"/>
      <c r="D171" s="50">
        <v>1</v>
      </c>
      <c r="E171" s="50"/>
      <c r="F171" s="50">
        <f t="shared" si="2"/>
        <v>1</v>
      </c>
      <c r="G171" s="316" t="s">
        <v>6221</v>
      </c>
    </row>
    <row r="172" spans="1:7">
      <c r="A172" s="170" t="s">
        <v>1767</v>
      </c>
      <c r="B172" s="50" t="s">
        <v>243</v>
      </c>
      <c r="C172" s="50"/>
      <c r="D172" s="50"/>
      <c r="E172" s="50">
        <v>1</v>
      </c>
      <c r="F172" s="50">
        <f t="shared" si="2"/>
        <v>1</v>
      </c>
      <c r="G172" s="323" t="s">
        <v>6222</v>
      </c>
    </row>
    <row r="173" spans="1:7">
      <c r="A173" s="295" t="s">
        <v>1209</v>
      </c>
      <c r="C173" s="50"/>
      <c r="D173" s="50"/>
      <c r="E173" s="50"/>
      <c r="F173" s="50">
        <f t="shared" si="2"/>
        <v>0</v>
      </c>
      <c r="G173" s="301" t="s">
        <v>6223</v>
      </c>
    </row>
    <row r="174" spans="1:7">
      <c r="A174" s="170" t="s">
        <v>270</v>
      </c>
      <c r="B174" s="50" t="s">
        <v>6035</v>
      </c>
      <c r="C174" s="50"/>
      <c r="D174" s="50"/>
      <c r="E174" s="50">
        <v>1</v>
      </c>
      <c r="F174" s="50">
        <f t="shared" si="2"/>
        <v>1</v>
      </c>
      <c r="G174" s="323" t="s">
        <v>6224</v>
      </c>
    </row>
    <row r="175" spans="1:7">
      <c r="A175" s="170" t="s">
        <v>568</v>
      </c>
      <c r="B175" s="50" t="s">
        <v>6066</v>
      </c>
      <c r="C175" s="50">
        <v>1</v>
      </c>
      <c r="D175" s="50"/>
      <c r="E175" s="50">
        <v>6</v>
      </c>
      <c r="F175" s="50">
        <f t="shared" si="2"/>
        <v>7</v>
      </c>
      <c r="G175" s="323" t="s">
        <v>6225</v>
      </c>
    </row>
    <row r="176" spans="1:7">
      <c r="A176" s="170" t="s">
        <v>964</v>
      </c>
      <c r="B176" s="50" t="s">
        <v>98</v>
      </c>
      <c r="C176" s="50"/>
      <c r="D176" s="50"/>
      <c r="E176" s="50">
        <v>3</v>
      </c>
      <c r="F176" s="50">
        <f t="shared" si="2"/>
        <v>3</v>
      </c>
      <c r="G176" s="323" t="s">
        <v>6226</v>
      </c>
    </row>
    <row r="177" spans="1:7">
      <c r="A177" t="s">
        <v>2687</v>
      </c>
      <c r="B177" s="50" t="s">
        <v>6035</v>
      </c>
      <c r="C177" s="50"/>
      <c r="D177" s="50">
        <v>3</v>
      </c>
      <c r="E177" s="50">
        <v>1</v>
      </c>
      <c r="F177" s="50">
        <f t="shared" si="2"/>
        <v>4</v>
      </c>
      <c r="G177" s="316" t="s">
        <v>6227</v>
      </c>
    </row>
    <row r="178" spans="1:7">
      <c r="A178" s="170" t="s">
        <v>6228</v>
      </c>
      <c r="B178" s="50" t="s">
        <v>98</v>
      </c>
      <c r="C178" s="50"/>
      <c r="D178" s="50"/>
      <c r="E178" s="50">
        <v>1</v>
      </c>
      <c r="F178" s="50">
        <f t="shared" si="2"/>
        <v>1</v>
      </c>
      <c r="G178" s="316" t="s">
        <v>6229</v>
      </c>
    </row>
    <row r="179" spans="1:7">
      <c r="A179" s="170" t="s">
        <v>1766</v>
      </c>
      <c r="B179" s="50" t="s">
        <v>243</v>
      </c>
      <c r="C179" s="50">
        <v>0</v>
      </c>
      <c r="D179" s="50">
        <v>1</v>
      </c>
      <c r="E179" s="50">
        <v>0</v>
      </c>
      <c r="F179" s="50">
        <f t="shared" si="2"/>
        <v>1</v>
      </c>
      <c r="G179" s="316" t="s">
        <v>6230</v>
      </c>
    </row>
    <row r="180" spans="1:7">
      <c r="A180" s="170" t="s">
        <v>2593</v>
      </c>
      <c r="B180" s="50" t="s">
        <v>6035</v>
      </c>
      <c r="C180" s="50">
        <v>1</v>
      </c>
      <c r="D180" s="50">
        <v>12</v>
      </c>
      <c r="E180" s="50"/>
      <c r="F180" s="50">
        <f t="shared" si="2"/>
        <v>13</v>
      </c>
      <c r="G180" s="323" t="s">
        <v>6231</v>
      </c>
    </row>
    <row r="181" spans="1:7">
      <c r="A181" s="170" t="s">
        <v>87</v>
      </c>
      <c r="B181" s="50" t="s">
        <v>98</v>
      </c>
      <c r="C181" s="50"/>
      <c r="D181" s="50"/>
      <c r="E181" s="50">
        <v>4</v>
      </c>
      <c r="F181" s="50">
        <f t="shared" si="2"/>
        <v>4</v>
      </c>
      <c r="G181" s="301" t="s">
        <v>6232</v>
      </c>
    </row>
    <row r="182" spans="1:7">
      <c r="A182" s="170" t="s">
        <v>350</v>
      </c>
      <c r="B182" s="50" t="s">
        <v>98</v>
      </c>
      <c r="C182" s="50">
        <v>17</v>
      </c>
      <c r="D182" s="50">
        <v>1</v>
      </c>
      <c r="E182" s="50">
        <v>1</v>
      </c>
      <c r="F182" s="50">
        <f t="shared" si="2"/>
        <v>19</v>
      </c>
      <c r="G182" s="323" t="s">
        <v>6233</v>
      </c>
    </row>
    <row r="183" spans="1:7" ht="60">
      <c r="A183" s="183" t="s">
        <v>6234</v>
      </c>
      <c r="B183" s="50" t="s">
        <v>98</v>
      </c>
      <c r="C183" s="50">
        <v>0</v>
      </c>
      <c r="D183" s="50"/>
      <c r="E183" s="50"/>
      <c r="F183" s="50">
        <f t="shared" si="2"/>
        <v>0</v>
      </c>
      <c r="G183" s="317"/>
    </row>
    <row r="184" spans="1:7">
      <c r="A184" s="170" t="s">
        <v>260</v>
      </c>
      <c r="B184" s="50" t="s">
        <v>6235</v>
      </c>
      <c r="C184" s="50">
        <v>1</v>
      </c>
      <c r="D184" s="50"/>
      <c r="E184" s="50"/>
      <c r="F184" s="50">
        <f t="shared" si="2"/>
        <v>1</v>
      </c>
      <c r="G184" s="317" t="s">
        <v>6093</v>
      </c>
    </row>
    <row r="185" spans="1:7">
      <c r="A185" s="170" t="s">
        <v>3048</v>
      </c>
      <c r="B185" s="50" t="s">
        <v>6035</v>
      </c>
      <c r="C185" s="50"/>
      <c r="D185" s="50">
        <v>1</v>
      </c>
      <c r="E185" s="50">
        <v>1</v>
      </c>
      <c r="F185" s="50">
        <f t="shared" si="2"/>
        <v>2</v>
      </c>
      <c r="G185" s="316" t="s">
        <v>6236</v>
      </c>
    </row>
    <row r="186" spans="1:7">
      <c r="A186" s="170" t="s">
        <v>3259</v>
      </c>
      <c r="B186" s="50" t="s">
        <v>6040</v>
      </c>
      <c r="C186" s="50">
        <v>1</v>
      </c>
      <c r="D186" s="50">
        <v>1</v>
      </c>
      <c r="E186" s="50"/>
      <c r="F186" s="50">
        <f t="shared" si="2"/>
        <v>2</v>
      </c>
      <c r="G186" s="316" t="s">
        <v>6237</v>
      </c>
    </row>
    <row r="187" spans="1:7" ht="120">
      <c r="A187" s="53" t="s">
        <v>190</v>
      </c>
      <c r="B187" s="50" t="s">
        <v>6066</v>
      </c>
      <c r="C187" s="50"/>
      <c r="D187" s="50"/>
      <c r="E187" s="50">
        <v>1</v>
      </c>
      <c r="F187" s="50">
        <f t="shared" si="2"/>
        <v>1</v>
      </c>
      <c r="G187" s="317" t="s">
        <v>6238</v>
      </c>
    </row>
    <row r="188" spans="1:7">
      <c r="A188" s="170" t="s">
        <v>445</v>
      </c>
      <c r="B188" s="50" t="s">
        <v>6040</v>
      </c>
      <c r="C188" s="50"/>
      <c r="D188" s="50">
        <v>1</v>
      </c>
      <c r="E188" s="50"/>
      <c r="F188" s="50">
        <f t="shared" si="2"/>
        <v>1</v>
      </c>
      <c r="G188" s="316" t="s">
        <v>6239</v>
      </c>
    </row>
    <row r="189" spans="1:7">
      <c r="A189" s="170" t="s">
        <v>1542</v>
      </c>
      <c r="B189" s="50" t="s">
        <v>6240</v>
      </c>
      <c r="C189" s="50">
        <v>1</v>
      </c>
      <c r="D189" s="50"/>
      <c r="E189" s="50"/>
      <c r="F189" s="50">
        <f t="shared" si="2"/>
        <v>1</v>
      </c>
      <c r="G189" s="323" t="s">
        <v>6241</v>
      </c>
    </row>
    <row r="190" spans="1:7">
      <c r="A190" s="170" t="s">
        <v>391</v>
      </c>
      <c r="B190" s="50" t="s">
        <v>6035</v>
      </c>
      <c r="C190" s="50"/>
      <c r="D190" s="50"/>
      <c r="E190" s="50">
        <v>18</v>
      </c>
      <c r="F190" s="50">
        <f t="shared" si="2"/>
        <v>18</v>
      </c>
      <c r="G190" s="316" t="s">
        <v>6242</v>
      </c>
    </row>
    <row r="191" spans="1:7">
      <c r="A191" s="170" t="s">
        <v>1386</v>
      </c>
      <c r="B191" s="50" t="s">
        <v>6035</v>
      </c>
      <c r="C191" s="50"/>
      <c r="D191" s="50">
        <v>1</v>
      </c>
      <c r="E191" s="50">
        <v>1</v>
      </c>
      <c r="F191" s="50">
        <f t="shared" si="2"/>
        <v>2</v>
      </c>
      <c r="G191" s="316" t="s">
        <v>6243</v>
      </c>
    </row>
    <row r="192" spans="1:7">
      <c r="A192" s="170" t="s">
        <v>248</v>
      </c>
      <c r="B192" s="50" t="s">
        <v>243</v>
      </c>
      <c r="C192" s="50"/>
      <c r="D192" s="50"/>
      <c r="E192" s="50">
        <v>1</v>
      </c>
      <c r="F192" s="50">
        <f t="shared" si="2"/>
        <v>1</v>
      </c>
      <c r="G192" s="323" t="s">
        <v>6244</v>
      </c>
    </row>
    <row r="193" spans="1:7">
      <c r="A193" s="170" t="s">
        <v>1504</v>
      </c>
      <c r="B193" s="50" t="s">
        <v>6040</v>
      </c>
      <c r="C193" s="50"/>
      <c r="D193" s="50"/>
      <c r="E193" s="50"/>
      <c r="F193" s="50">
        <f t="shared" si="2"/>
        <v>0</v>
      </c>
      <c r="G193" s="316" t="s">
        <v>6245</v>
      </c>
    </row>
    <row r="194" spans="1:7">
      <c r="A194" s="170" t="s">
        <v>2800</v>
      </c>
      <c r="B194" s="50" t="s">
        <v>98</v>
      </c>
      <c r="C194" s="50"/>
      <c r="D194" s="50"/>
      <c r="E194" s="50">
        <v>3</v>
      </c>
      <c r="F194" s="50">
        <f t="shared" si="2"/>
        <v>3</v>
      </c>
      <c r="G194" s="323" t="s">
        <v>6246</v>
      </c>
    </row>
    <row r="195" spans="1:7">
      <c r="A195" s="170" t="s">
        <v>614</v>
      </c>
      <c r="B195" s="50" t="s">
        <v>6066</v>
      </c>
      <c r="C195" s="50"/>
      <c r="D195" s="50">
        <v>2</v>
      </c>
      <c r="E195" s="50">
        <v>6</v>
      </c>
      <c r="F195" s="50">
        <f t="shared" si="2"/>
        <v>8</v>
      </c>
      <c r="G195" s="316" t="s">
        <v>6247</v>
      </c>
    </row>
    <row r="196" spans="1:7">
      <c r="A196" s="170" t="s">
        <v>853</v>
      </c>
      <c r="B196" s="50" t="s">
        <v>6043</v>
      </c>
      <c r="C196" s="50"/>
      <c r="D196" s="50"/>
      <c r="E196" s="50"/>
      <c r="F196" s="50">
        <f t="shared" si="2"/>
        <v>0</v>
      </c>
      <c r="G196" s="323" t="s">
        <v>6248</v>
      </c>
    </row>
    <row r="197" spans="1:7">
      <c r="A197" s="170" t="s">
        <v>853</v>
      </c>
      <c r="B197" s="50" t="s">
        <v>6043</v>
      </c>
      <c r="C197" s="50"/>
      <c r="D197" s="50">
        <v>1</v>
      </c>
      <c r="E197" s="50"/>
      <c r="F197" s="50">
        <f t="shared" si="2"/>
        <v>1</v>
      </c>
      <c r="G197" s="323" t="s">
        <v>6248</v>
      </c>
    </row>
    <row r="198" spans="1:7">
      <c r="A198" s="170" t="s">
        <v>3206</v>
      </c>
      <c r="B198" s="50" t="s">
        <v>6043</v>
      </c>
      <c r="C198" s="50"/>
      <c r="D198" s="50"/>
      <c r="E198" s="50">
        <v>1</v>
      </c>
      <c r="F198" s="50">
        <f t="shared" ref="F198:F245" si="3">C198+D198+E198</f>
        <v>1</v>
      </c>
      <c r="G198" s="323" t="s">
        <v>6249</v>
      </c>
    </row>
    <row r="199" spans="1:7">
      <c r="A199" s="170" t="s">
        <v>223</v>
      </c>
      <c r="B199" s="50" t="s">
        <v>6043</v>
      </c>
      <c r="C199" s="50">
        <v>1</v>
      </c>
      <c r="D199" s="50">
        <v>1</v>
      </c>
      <c r="E199" s="50">
        <v>1</v>
      </c>
      <c r="F199" s="50">
        <f t="shared" si="3"/>
        <v>3</v>
      </c>
      <c r="G199" s="323" t="s">
        <v>6250</v>
      </c>
    </row>
    <row r="200" spans="1:7">
      <c r="A200" s="170" t="s">
        <v>1032</v>
      </c>
      <c r="B200" s="50" t="s">
        <v>6040</v>
      </c>
      <c r="C200" s="50">
        <v>3</v>
      </c>
      <c r="D200" s="50"/>
      <c r="E200" s="50"/>
      <c r="F200" s="50">
        <f t="shared" si="3"/>
        <v>3</v>
      </c>
      <c r="G200" s="316" t="s">
        <v>6251</v>
      </c>
    </row>
    <row r="201" spans="1:7">
      <c r="A201" s="170" t="s">
        <v>407</v>
      </c>
      <c r="B201" s="50" t="s">
        <v>6035</v>
      </c>
      <c r="C201" s="50"/>
      <c r="D201" s="50">
        <v>2</v>
      </c>
      <c r="E201" s="50">
        <v>3</v>
      </c>
      <c r="F201" s="50">
        <f t="shared" si="3"/>
        <v>5</v>
      </c>
      <c r="G201" s="323" t="s">
        <v>6252</v>
      </c>
    </row>
    <row r="202" spans="1:7">
      <c r="A202" s="170" t="s">
        <v>433</v>
      </c>
      <c r="B202" s="50" t="s">
        <v>98</v>
      </c>
      <c r="C202" s="50"/>
      <c r="D202" s="50"/>
      <c r="E202" s="50"/>
      <c r="F202" s="50">
        <f t="shared" si="3"/>
        <v>0</v>
      </c>
      <c r="G202" s="323" t="s">
        <v>6253</v>
      </c>
    </row>
    <row r="203" spans="1:7">
      <c r="A203" s="170" t="s">
        <v>446</v>
      </c>
      <c r="B203" s="50" t="s">
        <v>6040</v>
      </c>
      <c r="C203" s="50"/>
      <c r="D203" s="50"/>
      <c r="E203" s="50">
        <v>1</v>
      </c>
      <c r="F203" s="50">
        <f t="shared" si="3"/>
        <v>1</v>
      </c>
      <c r="G203" s="323" t="s">
        <v>6254</v>
      </c>
    </row>
    <row r="204" spans="1:7">
      <c r="A204" s="170" t="s">
        <v>561</v>
      </c>
      <c r="B204" s="50" t="s">
        <v>6089</v>
      </c>
      <c r="C204" s="50">
        <v>5</v>
      </c>
      <c r="D204" s="50"/>
      <c r="E204" s="50"/>
      <c r="F204" s="50">
        <f t="shared" si="3"/>
        <v>5</v>
      </c>
      <c r="G204" s="323" t="s">
        <v>6255</v>
      </c>
    </row>
    <row r="205" spans="1:7">
      <c r="A205" s="170" t="s">
        <v>154</v>
      </c>
      <c r="B205" s="50" t="s">
        <v>98</v>
      </c>
      <c r="C205" s="50"/>
      <c r="D205" s="50">
        <v>1</v>
      </c>
      <c r="E205" s="50"/>
      <c r="F205" s="50">
        <f t="shared" si="3"/>
        <v>1</v>
      </c>
      <c r="G205" s="316" t="s">
        <v>6256</v>
      </c>
    </row>
    <row r="206" spans="1:7">
      <c r="A206" s="170" t="s">
        <v>1417</v>
      </c>
      <c r="B206" s="50" t="s">
        <v>6118</v>
      </c>
      <c r="C206" s="50"/>
      <c r="D206" s="50"/>
      <c r="E206" s="50"/>
      <c r="F206" s="50">
        <f t="shared" si="3"/>
        <v>0</v>
      </c>
      <c r="G206" s="323" t="s">
        <v>6257</v>
      </c>
    </row>
    <row r="207" spans="1:7">
      <c r="A207" s="170" t="s">
        <v>3759</v>
      </c>
      <c r="B207" s="50" t="s">
        <v>98</v>
      </c>
      <c r="C207" s="50">
        <v>1</v>
      </c>
      <c r="D207" s="50"/>
      <c r="E207" s="50"/>
      <c r="F207" s="50">
        <f t="shared" si="3"/>
        <v>1</v>
      </c>
      <c r="G207" s="323" t="s">
        <v>6258</v>
      </c>
    </row>
    <row r="208" spans="1:7">
      <c r="A208" s="170" t="s">
        <v>1503</v>
      </c>
      <c r="B208" s="50" t="s">
        <v>6040</v>
      </c>
      <c r="C208" s="50"/>
      <c r="D208" s="50"/>
      <c r="E208" s="50">
        <v>1</v>
      </c>
      <c r="F208" s="50">
        <f t="shared" si="3"/>
        <v>1</v>
      </c>
      <c r="G208" s="323" t="s">
        <v>6259</v>
      </c>
    </row>
    <row r="209" spans="1:7">
      <c r="A209" s="170" t="s">
        <v>2049</v>
      </c>
      <c r="B209" s="50" t="s">
        <v>6043</v>
      </c>
      <c r="C209" s="50"/>
      <c r="D209" s="50">
        <v>2</v>
      </c>
      <c r="E209" s="50"/>
      <c r="F209" s="50">
        <f t="shared" si="3"/>
        <v>2</v>
      </c>
      <c r="G209" s="316" t="s">
        <v>6260</v>
      </c>
    </row>
    <row r="210" spans="1:7">
      <c r="A210" s="170" t="s">
        <v>636</v>
      </c>
      <c r="B210" s="50" t="s">
        <v>6035</v>
      </c>
      <c r="C210" s="50"/>
      <c r="D210" s="50"/>
      <c r="E210" s="50">
        <v>1</v>
      </c>
      <c r="F210" s="50">
        <f t="shared" si="3"/>
        <v>1</v>
      </c>
      <c r="G210" s="316" t="s">
        <v>6261</v>
      </c>
    </row>
    <row r="211" spans="1:7">
      <c r="A211" s="170" t="s">
        <v>1486</v>
      </c>
      <c r="B211" s="50" t="s">
        <v>98</v>
      </c>
      <c r="C211" s="50"/>
      <c r="D211" s="50"/>
      <c r="E211" s="50">
        <v>0</v>
      </c>
      <c r="F211" s="50">
        <f t="shared" si="3"/>
        <v>0</v>
      </c>
      <c r="G211" s="316" t="s">
        <v>6262</v>
      </c>
    </row>
    <row r="212" spans="1:7">
      <c r="A212" s="170" t="s">
        <v>1823</v>
      </c>
      <c r="B212" s="50" t="s">
        <v>98</v>
      </c>
      <c r="C212" s="50"/>
      <c r="D212" s="50"/>
      <c r="E212" s="50">
        <v>4</v>
      </c>
      <c r="F212" s="50">
        <f t="shared" si="3"/>
        <v>4</v>
      </c>
      <c r="G212" s="323" t="s">
        <v>6263</v>
      </c>
    </row>
    <row r="213" spans="1:7">
      <c r="A213" s="170" t="s">
        <v>613</v>
      </c>
      <c r="B213" s="50" t="s">
        <v>6066</v>
      </c>
      <c r="C213" s="50">
        <v>3</v>
      </c>
      <c r="D213" s="50">
        <v>4</v>
      </c>
      <c r="E213" s="50">
        <v>2</v>
      </c>
      <c r="F213" s="50">
        <f t="shared" si="3"/>
        <v>9</v>
      </c>
      <c r="G213" s="323" t="s">
        <v>3354</v>
      </c>
    </row>
    <row r="214" spans="1:7">
      <c r="A214" s="170" t="s">
        <v>382</v>
      </c>
      <c r="B214" s="50" t="s">
        <v>98</v>
      </c>
      <c r="C214" s="50"/>
      <c r="D214" s="50"/>
      <c r="E214" s="50">
        <v>2</v>
      </c>
      <c r="F214" s="50">
        <f t="shared" si="3"/>
        <v>2</v>
      </c>
      <c r="G214" s="316" t="s">
        <v>6264</v>
      </c>
    </row>
    <row r="215" spans="1:7">
      <c r="A215" s="170" t="s">
        <v>2205</v>
      </c>
      <c r="B215" s="50" t="s">
        <v>6126</v>
      </c>
      <c r="C215" s="50">
        <v>2</v>
      </c>
      <c r="D215" s="50"/>
      <c r="E215" s="50"/>
      <c r="F215" s="50">
        <f t="shared" si="3"/>
        <v>2</v>
      </c>
      <c r="G215" s="316" t="s">
        <v>6265</v>
      </c>
    </row>
    <row r="216" spans="1:7">
      <c r="A216" s="170" t="s">
        <v>6266</v>
      </c>
      <c r="B216" s="50" t="s">
        <v>6035</v>
      </c>
      <c r="C216" s="50"/>
      <c r="D216" s="50"/>
      <c r="E216" s="50">
        <v>1</v>
      </c>
      <c r="F216" s="50">
        <f t="shared" si="3"/>
        <v>1</v>
      </c>
      <c r="G216" s="316" t="s">
        <v>6267</v>
      </c>
    </row>
    <row r="217" spans="1:7">
      <c r="A217" s="170" t="s">
        <v>406</v>
      </c>
      <c r="B217" s="50" t="s">
        <v>6035</v>
      </c>
      <c r="C217" s="50"/>
      <c r="D217" s="50">
        <v>1</v>
      </c>
      <c r="E217" s="50"/>
      <c r="F217" s="50">
        <f t="shared" si="3"/>
        <v>1</v>
      </c>
      <c r="G217" s="301" t="s">
        <v>6268</v>
      </c>
    </row>
    <row r="218" spans="1:7">
      <c r="A218" s="170" t="s">
        <v>1070</v>
      </c>
      <c r="B218" s="50" t="s">
        <v>98</v>
      </c>
      <c r="C218" s="50">
        <v>24</v>
      </c>
      <c r="D218" s="50">
        <v>7</v>
      </c>
      <c r="E218" s="50"/>
      <c r="F218" s="50">
        <f t="shared" si="3"/>
        <v>31</v>
      </c>
      <c r="G218" s="314" t="s">
        <v>6269</v>
      </c>
    </row>
    <row r="219" spans="1:7">
      <c r="A219" s="170" t="s">
        <v>866</v>
      </c>
      <c r="B219" s="50" t="s">
        <v>6035</v>
      </c>
      <c r="C219" s="50"/>
      <c r="D219" s="50">
        <v>1</v>
      </c>
      <c r="E219" s="50">
        <v>7</v>
      </c>
      <c r="F219" s="50">
        <f t="shared" si="3"/>
        <v>8</v>
      </c>
      <c r="G219" s="314" t="s">
        <v>6270</v>
      </c>
    </row>
    <row r="220" spans="1:7">
      <c r="A220" s="170" t="s">
        <v>1447</v>
      </c>
      <c r="B220" s="50" t="s">
        <v>6040</v>
      </c>
      <c r="C220" s="50">
        <v>2</v>
      </c>
      <c r="D220" s="50"/>
      <c r="E220" s="50"/>
      <c r="F220" s="50">
        <f t="shared" si="3"/>
        <v>2</v>
      </c>
      <c r="G220" s="314" t="s">
        <v>6271</v>
      </c>
    </row>
    <row r="221" spans="1:7">
      <c r="A221" s="170" t="s">
        <v>361</v>
      </c>
      <c r="B221" s="50" t="s">
        <v>6033</v>
      </c>
      <c r="C221" s="50"/>
      <c r="D221" s="50">
        <v>-1</v>
      </c>
      <c r="E221" s="50">
        <v>6</v>
      </c>
      <c r="F221" s="50">
        <f t="shared" si="3"/>
        <v>5</v>
      </c>
      <c r="G221" s="314" t="s">
        <v>6272</v>
      </c>
    </row>
    <row r="222" spans="1:7">
      <c r="A222" s="170" t="s">
        <v>1143</v>
      </c>
      <c r="B222" s="50" t="s">
        <v>243</v>
      </c>
      <c r="C222" s="50">
        <v>2</v>
      </c>
      <c r="D222" s="50">
        <v>3</v>
      </c>
      <c r="E222" s="50"/>
      <c r="F222" s="50">
        <f t="shared" si="3"/>
        <v>5</v>
      </c>
      <c r="G222" s="314" t="s">
        <v>6273</v>
      </c>
    </row>
    <row r="223" spans="1:7">
      <c r="A223" s="373" t="s">
        <v>455</v>
      </c>
      <c r="B223" s="50" t="s">
        <v>6035</v>
      </c>
      <c r="C223" s="50">
        <v>5</v>
      </c>
      <c r="D223" s="50"/>
      <c r="E223" s="50"/>
      <c r="F223" s="50">
        <f t="shared" si="3"/>
        <v>5</v>
      </c>
      <c r="G223" s="314" t="s">
        <v>6274</v>
      </c>
    </row>
    <row r="224" spans="1:7">
      <c r="A224" s="26" t="s">
        <v>622</v>
      </c>
      <c r="B224" s="207" t="s">
        <v>6066</v>
      </c>
      <c r="C224" s="50">
        <v>1</v>
      </c>
      <c r="D224" s="50">
        <v>4</v>
      </c>
      <c r="E224" s="50">
        <v>1</v>
      </c>
      <c r="F224" s="50">
        <f t="shared" si="3"/>
        <v>6</v>
      </c>
      <c r="G224" s="314" t="s">
        <v>6275</v>
      </c>
    </row>
    <row r="225" spans="1:7">
      <c r="A225" s="170" t="s">
        <v>247</v>
      </c>
      <c r="B225" s="50" t="s">
        <v>243</v>
      </c>
      <c r="C225" s="50"/>
      <c r="D225" s="50">
        <v>1</v>
      </c>
      <c r="E225" s="50">
        <v>1</v>
      </c>
      <c r="F225" s="50">
        <f t="shared" si="3"/>
        <v>2</v>
      </c>
      <c r="G225" s="314" t="s">
        <v>6276</v>
      </c>
    </row>
    <row r="226" spans="1:7">
      <c r="A226" s="170" t="s">
        <v>1307</v>
      </c>
      <c r="B226" s="50" t="s">
        <v>6035</v>
      </c>
      <c r="C226" s="50"/>
      <c r="D226" s="50">
        <v>1</v>
      </c>
      <c r="E226" s="50">
        <v>1</v>
      </c>
      <c r="F226" s="50">
        <f t="shared" si="3"/>
        <v>2</v>
      </c>
      <c r="G226" s="301" t="s">
        <v>6277</v>
      </c>
    </row>
    <row r="227" spans="1:7">
      <c r="A227" s="170" t="s">
        <v>748</v>
      </c>
      <c r="B227" s="50" t="s">
        <v>6035</v>
      </c>
      <c r="C227" s="50"/>
      <c r="D227" s="50">
        <v>1</v>
      </c>
      <c r="E227" s="50">
        <v>3</v>
      </c>
      <c r="F227" s="50">
        <f t="shared" si="3"/>
        <v>4</v>
      </c>
      <c r="G227" s="323" t="s">
        <v>6278</v>
      </c>
    </row>
    <row r="228" spans="1:7">
      <c r="A228" s="170" t="s">
        <v>336</v>
      </c>
      <c r="B228" s="50" t="s">
        <v>98</v>
      </c>
      <c r="C228" s="50"/>
      <c r="D228" s="50"/>
      <c r="E228" s="50"/>
      <c r="F228" s="50">
        <f t="shared" si="3"/>
        <v>0</v>
      </c>
      <c r="G228" s="323" t="s">
        <v>6279</v>
      </c>
    </row>
    <row r="229" spans="1:7">
      <c r="A229" s="170" t="s">
        <v>1933</v>
      </c>
      <c r="B229" s="50" t="s">
        <v>6035</v>
      </c>
      <c r="C229" s="50"/>
      <c r="D229" s="50"/>
      <c r="E229" s="50"/>
      <c r="F229" s="50">
        <f t="shared" si="3"/>
        <v>0</v>
      </c>
      <c r="G229" s="314" t="s">
        <v>6280</v>
      </c>
    </row>
    <row r="230" spans="1:7">
      <c r="A230" s="170" t="s">
        <v>424</v>
      </c>
      <c r="B230" s="50" t="s">
        <v>6043</v>
      </c>
      <c r="C230" s="50">
        <v>1</v>
      </c>
      <c r="D230" s="50">
        <v>0</v>
      </c>
      <c r="E230" s="50"/>
      <c r="F230" s="50">
        <f t="shared" si="3"/>
        <v>1</v>
      </c>
      <c r="G230" s="323" t="s">
        <v>6281</v>
      </c>
    </row>
    <row r="231" spans="1:7">
      <c r="A231" s="170" t="s">
        <v>191</v>
      </c>
      <c r="B231" s="50" t="s">
        <v>6040</v>
      </c>
      <c r="C231" s="50"/>
      <c r="D231" s="50">
        <v>4</v>
      </c>
      <c r="E231" s="50">
        <v>1</v>
      </c>
      <c r="F231" s="50">
        <f t="shared" si="3"/>
        <v>5</v>
      </c>
      <c r="G231" s="316" t="s">
        <v>6282</v>
      </c>
    </row>
    <row r="232" spans="1:7">
      <c r="A232" s="170" t="s">
        <v>900</v>
      </c>
      <c r="B232" s="50" t="s">
        <v>98</v>
      </c>
      <c r="C232" s="50"/>
      <c r="D232" s="50"/>
      <c r="E232" s="50">
        <v>1</v>
      </c>
      <c r="F232" s="50">
        <f t="shared" si="3"/>
        <v>1</v>
      </c>
      <c r="G232" s="316" t="s">
        <v>6283</v>
      </c>
    </row>
    <row r="233" spans="1:7">
      <c r="A233" s="170" t="s">
        <v>6066</v>
      </c>
      <c r="C233" s="50"/>
      <c r="D233" s="50"/>
      <c r="E233" s="50"/>
      <c r="F233" s="50">
        <f t="shared" si="3"/>
        <v>0</v>
      </c>
      <c r="G233" s="314" t="s">
        <v>6284</v>
      </c>
    </row>
    <row r="234" spans="1:7">
      <c r="A234" s="170" t="s">
        <v>6035</v>
      </c>
      <c r="C234" s="50"/>
      <c r="D234" s="50"/>
      <c r="E234" s="50"/>
      <c r="F234" s="50">
        <f t="shared" si="3"/>
        <v>0</v>
      </c>
      <c r="G234" s="314" t="s">
        <v>6285</v>
      </c>
    </row>
    <row r="235" spans="1:7">
      <c r="A235" s="170" t="s">
        <v>6286</v>
      </c>
      <c r="C235" s="50"/>
      <c r="D235" s="50"/>
      <c r="E235" s="50"/>
      <c r="F235" s="50">
        <f t="shared" si="3"/>
        <v>0</v>
      </c>
      <c r="G235" s="314" t="s">
        <v>6287</v>
      </c>
    </row>
    <row r="236" spans="1:7">
      <c r="A236" s="170" t="s">
        <v>6288</v>
      </c>
      <c r="C236" s="50"/>
      <c r="D236" s="50"/>
      <c r="E236" s="50"/>
      <c r="F236" s="50">
        <f t="shared" si="3"/>
        <v>0</v>
      </c>
      <c r="G236" s="314" t="s">
        <v>6289</v>
      </c>
    </row>
    <row r="237" spans="1:7">
      <c r="A237" s="170" t="s">
        <v>1813</v>
      </c>
      <c r="B237" s="50" t="s">
        <v>6066</v>
      </c>
      <c r="C237" s="50"/>
      <c r="D237" s="50">
        <v>0</v>
      </c>
      <c r="E237" s="50">
        <v>2</v>
      </c>
      <c r="F237" s="50">
        <f t="shared" si="3"/>
        <v>2</v>
      </c>
      <c r="G237" s="323" t="s">
        <v>6290</v>
      </c>
    </row>
    <row r="238" spans="1:7">
      <c r="A238" s="170" t="s">
        <v>69</v>
      </c>
      <c r="C238" s="50">
        <v>25</v>
      </c>
      <c r="D238" s="50">
        <v>-54</v>
      </c>
      <c r="E238" s="50">
        <v>64</v>
      </c>
      <c r="F238" s="50">
        <f t="shared" si="3"/>
        <v>35</v>
      </c>
      <c r="G238" s="323"/>
    </row>
    <row r="239" spans="1:7">
      <c r="A239" s="170" t="s">
        <v>6040</v>
      </c>
      <c r="C239" s="50"/>
      <c r="D239" s="50"/>
      <c r="E239" s="50"/>
      <c r="F239" s="50">
        <f t="shared" si="3"/>
        <v>0</v>
      </c>
      <c r="G239" s="316"/>
    </row>
    <row r="240" spans="1:7">
      <c r="A240" s="170" t="s">
        <v>176</v>
      </c>
      <c r="B240" s="50" t="s">
        <v>98</v>
      </c>
      <c r="C240" s="50"/>
      <c r="D240" s="50"/>
      <c r="E240" s="50">
        <v>1</v>
      </c>
      <c r="F240" s="50">
        <f t="shared" si="3"/>
        <v>1</v>
      </c>
      <c r="G240" s="316" t="s">
        <v>6291</v>
      </c>
    </row>
    <row r="241" spans="1:7">
      <c r="A241" s="170" t="s">
        <v>6043</v>
      </c>
      <c r="C241" s="50"/>
      <c r="D241" s="50"/>
      <c r="E241" s="50"/>
      <c r="F241" s="50">
        <f t="shared" si="3"/>
        <v>0</v>
      </c>
      <c r="G241" s="314" t="s">
        <v>6292</v>
      </c>
    </row>
    <row r="242" spans="1:7">
      <c r="A242" s="170" t="s">
        <v>1660</v>
      </c>
      <c r="B242" s="50" t="s">
        <v>6035</v>
      </c>
      <c r="C242" s="50">
        <v>0</v>
      </c>
      <c r="D242" s="50"/>
      <c r="E242" s="50">
        <v>1</v>
      </c>
      <c r="F242" s="50">
        <f t="shared" si="3"/>
        <v>1</v>
      </c>
      <c r="G242" s="323" t="s">
        <v>6293</v>
      </c>
    </row>
    <row r="243" spans="1:7">
      <c r="A243" s="170" t="s">
        <v>1606</v>
      </c>
      <c r="B243" s="50" t="s">
        <v>6043</v>
      </c>
      <c r="C243" s="50"/>
      <c r="D243" s="50"/>
      <c r="E243" s="50"/>
      <c r="F243" s="50">
        <f t="shared" si="3"/>
        <v>0</v>
      </c>
      <c r="G243" s="316" t="s">
        <v>6294</v>
      </c>
    </row>
    <row r="244" spans="1:7">
      <c r="A244" s="170" t="s">
        <v>963</v>
      </c>
      <c r="B244" s="50" t="s">
        <v>98</v>
      </c>
      <c r="C244" s="50">
        <v>5</v>
      </c>
      <c r="D244" s="50"/>
      <c r="E244" s="50"/>
      <c r="F244" s="50">
        <f t="shared" si="3"/>
        <v>5</v>
      </c>
      <c r="G244" s="323" t="s">
        <v>6295</v>
      </c>
    </row>
    <row r="245" spans="1:7">
      <c r="A245" t="s">
        <v>237</v>
      </c>
      <c r="B245" s="50" t="s">
        <v>6126</v>
      </c>
      <c r="C245" s="50"/>
      <c r="D245" s="50">
        <v>0</v>
      </c>
      <c r="E245" s="50"/>
      <c r="F245" s="50">
        <f t="shared" si="3"/>
        <v>0</v>
      </c>
      <c r="G245" s="323" t="s">
        <v>6296</v>
      </c>
    </row>
    <row r="246" spans="1:7">
      <c r="A246" s="170" t="s">
        <v>6297</v>
      </c>
      <c r="B246" s="50" t="s">
        <v>6035</v>
      </c>
      <c r="C246" s="50"/>
      <c r="D246" s="50"/>
      <c r="E246" s="50">
        <v>1</v>
      </c>
      <c r="F246" s="50">
        <v>1</v>
      </c>
      <c r="G246" s="323" t="s">
        <v>6298</v>
      </c>
    </row>
    <row r="247" spans="1:7">
      <c r="A247" s="170" t="s">
        <v>1866</v>
      </c>
      <c r="B247" s="50" t="s">
        <v>6035</v>
      </c>
      <c r="C247" s="50">
        <v>1</v>
      </c>
      <c r="D247" s="50"/>
      <c r="E247" s="50"/>
      <c r="F247" s="50">
        <f t="shared" ref="F247:F261" si="4">C247+D247+E247</f>
        <v>1</v>
      </c>
      <c r="G247" s="323" t="s">
        <v>6299</v>
      </c>
    </row>
    <row r="248" spans="1:7">
      <c r="A248" s="170" t="s">
        <v>796</v>
      </c>
      <c r="B248" s="50" t="s">
        <v>6126</v>
      </c>
      <c r="C248" s="50"/>
      <c r="D248" s="50"/>
      <c r="E248" s="50"/>
      <c r="F248" s="50">
        <f>C248+D248+E248</f>
        <v>0</v>
      </c>
      <c r="G248" s="323" t="s">
        <v>6300</v>
      </c>
    </row>
    <row r="249" spans="1:7">
      <c r="A249" s="170" t="s">
        <v>271</v>
      </c>
      <c r="B249" s="50" t="s">
        <v>6035</v>
      </c>
      <c r="C249" s="50"/>
      <c r="D249" s="50"/>
      <c r="E249" s="50">
        <v>1</v>
      </c>
      <c r="F249" s="50">
        <f t="shared" si="4"/>
        <v>1</v>
      </c>
      <c r="G249" s="323" t="s">
        <v>6301</v>
      </c>
    </row>
    <row r="250" spans="1:7">
      <c r="A250" s="170" t="s">
        <v>2553</v>
      </c>
      <c r="B250" s="50" t="s">
        <v>98</v>
      </c>
      <c r="C250" s="50"/>
      <c r="D250" s="50"/>
      <c r="E250" s="50">
        <v>4</v>
      </c>
      <c r="F250" s="50">
        <f t="shared" si="4"/>
        <v>4</v>
      </c>
      <c r="G250" s="316" t="s">
        <v>6302</v>
      </c>
    </row>
    <row r="251" spans="1:7">
      <c r="A251" s="170" t="s">
        <v>2048</v>
      </c>
      <c r="B251" s="50" t="s">
        <v>6043</v>
      </c>
      <c r="C251" s="50">
        <v>-3</v>
      </c>
      <c r="D251" s="50"/>
      <c r="E251" s="50"/>
      <c r="F251" s="50">
        <f t="shared" si="4"/>
        <v>-3</v>
      </c>
      <c r="G251" s="323" t="s">
        <v>6303</v>
      </c>
    </row>
    <row r="252" spans="1:7">
      <c r="A252" s="170" t="s">
        <v>210</v>
      </c>
      <c r="B252" s="50" t="s">
        <v>6043</v>
      </c>
      <c r="C252" s="50">
        <v>8</v>
      </c>
      <c r="D252" s="50"/>
      <c r="E252" s="50"/>
      <c r="F252" s="50">
        <f t="shared" si="4"/>
        <v>8</v>
      </c>
      <c r="G252" s="323" t="s">
        <v>6304</v>
      </c>
    </row>
    <row r="253" spans="1:7">
      <c r="A253" s="170" t="s">
        <v>67</v>
      </c>
      <c r="B253" s="50" t="s">
        <v>6066</v>
      </c>
      <c r="C253" s="50">
        <v>31</v>
      </c>
      <c r="D253" s="50"/>
      <c r="E253" s="50">
        <v>4</v>
      </c>
      <c r="F253" s="50">
        <f t="shared" si="4"/>
        <v>35</v>
      </c>
      <c r="G253" s="316" t="s">
        <v>6305</v>
      </c>
    </row>
    <row r="254" spans="1:7">
      <c r="A254" s="170" t="s">
        <v>583</v>
      </c>
      <c r="B254" s="50" t="s">
        <v>6033</v>
      </c>
      <c r="C254" s="50"/>
      <c r="D254" s="50">
        <v>1</v>
      </c>
      <c r="E254" s="50"/>
      <c r="F254" s="50">
        <f t="shared" si="4"/>
        <v>1</v>
      </c>
      <c r="G254" s="323" t="s">
        <v>6306</v>
      </c>
    </row>
    <row r="255" spans="1:7">
      <c r="A255" s="170" t="s">
        <v>360</v>
      </c>
      <c r="B255" s="50" t="s">
        <v>357</v>
      </c>
      <c r="C255" s="50">
        <v>9</v>
      </c>
      <c r="D255" s="50">
        <v>2</v>
      </c>
      <c r="E255" s="50"/>
      <c r="F255" s="50">
        <f t="shared" si="4"/>
        <v>11</v>
      </c>
      <c r="G255" s="314" t="s">
        <v>6307</v>
      </c>
    </row>
    <row r="256" spans="1:7">
      <c r="A256" s="170" t="s">
        <v>747</v>
      </c>
      <c r="B256" s="50" t="s">
        <v>6035</v>
      </c>
      <c r="C256" s="50">
        <v>1</v>
      </c>
      <c r="D256" s="50">
        <v>6</v>
      </c>
      <c r="E256" s="50"/>
      <c r="F256" s="50">
        <f t="shared" si="4"/>
        <v>7</v>
      </c>
      <c r="G256" s="314" t="s">
        <v>6308</v>
      </c>
    </row>
    <row r="257" spans="1:7">
      <c r="A257" s="170" t="s">
        <v>962</v>
      </c>
      <c r="B257" s="50" t="s">
        <v>98</v>
      </c>
      <c r="C257" s="50"/>
      <c r="D257" s="50"/>
      <c r="E257" s="50">
        <v>2</v>
      </c>
      <c r="F257" s="50">
        <f t="shared" si="4"/>
        <v>2</v>
      </c>
      <c r="G257" s="314" t="s">
        <v>6309</v>
      </c>
    </row>
    <row r="258" spans="1:7">
      <c r="A258" s="170" t="s">
        <v>292</v>
      </c>
      <c r="B258" s="50" t="s">
        <v>98</v>
      </c>
      <c r="C258" s="50"/>
      <c r="D258" s="50"/>
      <c r="E258" s="50"/>
      <c r="F258" s="50">
        <f t="shared" si="4"/>
        <v>0</v>
      </c>
      <c r="G258" s="314" t="s">
        <v>6310</v>
      </c>
    </row>
    <row r="259" spans="1:7">
      <c r="A259" s="170" t="s">
        <v>1274</v>
      </c>
      <c r="B259" s="50" t="s">
        <v>6033</v>
      </c>
      <c r="C259" s="50"/>
      <c r="D259" s="50">
        <v>2</v>
      </c>
      <c r="E259" s="50"/>
      <c r="F259" s="50">
        <f t="shared" si="4"/>
        <v>2</v>
      </c>
      <c r="G259" s="314" t="s">
        <v>6311</v>
      </c>
    </row>
    <row r="260" spans="1:7">
      <c r="A260" s="170" t="s">
        <v>246</v>
      </c>
      <c r="B260" s="50" t="s">
        <v>243</v>
      </c>
      <c r="C260" s="50">
        <v>8</v>
      </c>
      <c r="D260" s="50"/>
      <c r="E260" s="50"/>
      <c r="F260" s="50">
        <f t="shared" si="4"/>
        <v>8</v>
      </c>
      <c r="G260" s="314" t="s">
        <v>6312</v>
      </c>
    </row>
    <row r="261" spans="1:7" ht="57.75" customHeight="1">
      <c r="A261" s="170" t="s">
        <v>1462</v>
      </c>
      <c r="B261" s="50" t="s">
        <v>98</v>
      </c>
      <c r="C261" s="50"/>
      <c r="D261" s="50">
        <v>1</v>
      </c>
      <c r="E261" s="50">
        <v>1</v>
      </c>
      <c r="F261" s="50">
        <f t="shared" si="4"/>
        <v>2</v>
      </c>
      <c r="G261" s="314" t="s">
        <v>6313</v>
      </c>
    </row>
    <row r="262" spans="1:7">
      <c r="A262" s="170" t="s">
        <v>847</v>
      </c>
      <c r="B262" s="50" t="s">
        <v>6035</v>
      </c>
      <c r="C262" s="50"/>
      <c r="D262" s="50"/>
      <c r="E262" s="50"/>
      <c r="F262" s="50">
        <f>C262+D262+E262</f>
        <v>0</v>
      </c>
      <c r="G262" s="301" t="s">
        <v>6314</v>
      </c>
    </row>
    <row r="263" spans="1:7">
      <c r="A263" s="170" t="s">
        <v>1432</v>
      </c>
      <c r="B263" s="50" t="s">
        <v>6043</v>
      </c>
      <c r="C263" s="50"/>
      <c r="D263" s="50"/>
      <c r="E263" s="50"/>
      <c r="F263" s="50">
        <f t="shared" ref="F263:F265" si="5">C263+D263+E263</f>
        <v>0</v>
      </c>
      <c r="G263" s="301" t="s">
        <v>6315</v>
      </c>
    </row>
    <row r="264" spans="1:7">
      <c r="A264" s="170" t="s">
        <v>1433</v>
      </c>
      <c r="B264" s="50" t="s">
        <v>6043</v>
      </c>
      <c r="C264" s="50"/>
      <c r="D264" s="50"/>
      <c r="E264" s="50"/>
      <c r="F264" s="50">
        <f t="shared" si="5"/>
        <v>0</v>
      </c>
      <c r="G264" s="301" t="s">
        <v>6316</v>
      </c>
    </row>
    <row r="265" spans="1:7">
      <c r="A265" s="170" t="s">
        <v>1434</v>
      </c>
      <c r="B265" s="50" t="s">
        <v>6043</v>
      </c>
      <c r="C265" s="50"/>
      <c r="D265" s="50"/>
      <c r="E265" s="50"/>
      <c r="F265" s="50">
        <f t="shared" si="5"/>
        <v>0</v>
      </c>
      <c r="G265" s="301" t="s">
        <v>6317</v>
      </c>
    </row>
    <row r="266" spans="1:7" ht="30">
      <c r="A266" s="183" t="s">
        <v>1680</v>
      </c>
      <c r="B266" s="50" t="s">
        <v>6318</v>
      </c>
      <c r="C266" s="50"/>
      <c r="D266" s="50"/>
      <c r="E266" s="50"/>
      <c r="F266" s="50">
        <f>C266+D266+E266</f>
        <v>0</v>
      </c>
      <c r="G266" s="323" t="s">
        <v>6319</v>
      </c>
    </row>
    <row r="267" spans="1:7" ht="30">
      <c r="A267" s="183" t="s">
        <v>1681</v>
      </c>
      <c r="B267" s="50" t="s">
        <v>6318</v>
      </c>
      <c r="C267" s="50"/>
      <c r="D267" s="50"/>
      <c r="E267" s="50"/>
      <c r="F267" s="50">
        <f>C267+D267+E267</f>
        <v>0</v>
      </c>
      <c r="G267" s="323" t="s">
        <v>6320</v>
      </c>
    </row>
    <row r="268" spans="1:7">
      <c r="A268" s="170" t="s">
        <v>938</v>
      </c>
      <c r="B268" s="50" t="s">
        <v>357</v>
      </c>
      <c r="C268" s="50">
        <v>1</v>
      </c>
      <c r="D268" s="50"/>
      <c r="E268" s="50"/>
      <c r="F268" s="50">
        <f>C268+D268+E268</f>
        <v>1</v>
      </c>
      <c r="G268" s="301" t="s">
        <v>6321</v>
      </c>
    </row>
    <row r="269" spans="1:7">
      <c r="A269" s="170" t="s">
        <v>1691</v>
      </c>
      <c r="B269" s="50" t="s">
        <v>6043</v>
      </c>
      <c r="C269" s="50"/>
      <c r="D269" s="50"/>
      <c r="E269" s="50"/>
      <c r="F269" s="50">
        <f>C269+D269+E269</f>
        <v>0</v>
      </c>
      <c r="G269" s="301" t="s">
        <v>6322</v>
      </c>
    </row>
    <row r="270" spans="1:7">
      <c r="A270" s="170" t="s">
        <v>1081</v>
      </c>
      <c r="B270" s="50" t="s">
        <v>78</v>
      </c>
      <c r="C270" s="50"/>
      <c r="D270" s="50"/>
      <c r="E270" s="50"/>
      <c r="F270" s="50">
        <f>C270+D270+E270</f>
        <v>0</v>
      </c>
      <c r="G270" s="301" t="s">
        <v>6323</v>
      </c>
    </row>
    <row r="271" spans="1:7">
      <c r="A271" s="170" t="s">
        <v>1099</v>
      </c>
      <c r="B271" s="50" t="s">
        <v>98</v>
      </c>
      <c r="C271" s="50"/>
      <c r="D271" s="50"/>
      <c r="E271" s="50"/>
      <c r="F271" s="50">
        <f>C271+D271+E271</f>
        <v>0</v>
      </c>
      <c r="G271" s="301" t="s">
        <v>6324</v>
      </c>
    </row>
    <row r="272" spans="1:7">
      <c r="A272" s="170" t="s">
        <v>1308</v>
      </c>
      <c r="B272" s="50" t="s">
        <v>78</v>
      </c>
      <c r="C272" s="50"/>
      <c r="D272" s="50"/>
      <c r="E272" s="50"/>
      <c r="F272" s="50">
        <f>C272+D272+E272</f>
        <v>0</v>
      </c>
      <c r="G272" s="301" t="s">
        <v>6325</v>
      </c>
    </row>
    <row r="273" spans="1:7">
      <c r="A273" s="170" t="s">
        <v>1588</v>
      </c>
      <c r="B273" s="207" t="s">
        <v>243</v>
      </c>
      <c r="C273" s="50"/>
      <c r="D273" s="50"/>
      <c r="E273" s="50"/>
      <c r="F273" s="50">
        <f>C273+D273+E273</f>
        <v>0</v>
      </c>
      <c r="G273" s="301" t="s">
        <v>6326</v>
      </c>
    </row>
    <row r="274" spans="1:7">
      <c r="A274" s="170" t="s">
        <v>1587</v>
      </c>
      <c r="B274" s="207" t="s">
        <v>243</v>
      </c>
      <c r="C274" s="50"/>
      <c r="D274" s="50"/>
      <c r="E274" s="50"/>
      <c r="F274" s="50">
        <f>C274+D274+E274</f>
        <v>0</v>
      </c>
      <c r="G274" s="301" t="s">
        <v>6327</v>
      </c>
    </row>
    <row r="275" spans="1:7">
      <c r="A275" s="170" t="s">
        <v>1495</v>
      </c>
      <c r="B275" s="50" t="s">
        <v>78</v>
      </c>
      <c r="C275" s="50"/>
      <c r="D275" s="50"/>
      <c r="E275" s="50"/>
      <c r="F275" s="50">
        <f>C275+D275+E275</f>
        <v>0</v>
      </c>
      <c r="G275" s="301" t="s">
        <v>6328</v>
      </c>
    </row>
    <row r="276" spans="1:7">
      <c r="A276" s="170" t="s">
        <v>282</v>
      </c>
      <c r="B276" s="50" t="s">
        <v>61</v>
      </c>
      <c r="C276" s="50"/>
      <c r="D276" s="50"/>
      <c r="E276" s="50">
        <v>1</v>
      </c>
      <c r="F276" s="50">
        <f>C276+D276+E276</f>
        <v>1</v>
      </c>
      <c r="G276" s="314" t="s">
        <v>6329</v>
      </c>
    </row>
    <row r="277" spans="1:7">
      <c r="A277" s="170" t="s">
        <v>6330</v>
      </c>
      <c r="B277" s="50" t="s">
        <v>6331</v>
      </c>
      <c r="C277" s="50"/>
      <c r="D277" s="50"/>
      <c r="E277" s="50"/>
      <c r="F277" s="50">
        <f>C277+D277+E277</f>
        <v>0</v>
      </c>
      <c r="G277" s="301" t="s">
        <v>6332</v>
      </c>
    </row>
    <row r="278" spans="1:7">
      <c r="C278" s="50"/>
      <c r="D278" s="50"/>
      <c r="E278" s="50"/>
      <c r="F278" s="50">
        <f>C278+D278+E278</f>
        <v>0</v>
      </c>
      <c r="G278" s="50"/>
    </row>
  </sheetData>
  <conditionalFormatting sqref="A261">
    <cfRule type="expression" dxfId="192" priority="1">
      <formula>$P261:$P1260="INFERIOR A 120 DIAS"</formula>
    </cfRule>
  </conditionalFormatting>
  <conditionalFormatting sqref="A261">
    <cfRule type="expression" dxfId="191" priority="190496">
      <formula>$P261:$P1260="INFERIOR A 60 DIAS"</formula>
    </cfRule>
    <cfRule type="expression" dxfId="190" priority="190497">
      <formula>$P261:$P1260="INFERIOR A 90 DIAS"</formula>
    </cfRule>
    <cfRule type="expression" dxfId="189" priority="190498">
      <formula>$P261:$P1252="EXPIRADO"</formula>
    </cfRule>
    <cfRule type="expression" dxfId="188" priority="190499">
      <formula>$P261:$P1260="INFERIOR A 30 DIAS"</formula>
    </cfRule>
  </conditionalFormatting>
  <dataValidations count="1">
    <dataValidation type="list" allowBlank="1" showInputMessage="1" showErrorMessage="1" sqref="A261" xr:uid="{E82E6075-7A85-4342-A05F-1F40A55768B4}">
      <formula1>INDIRECT("Integrantes[SERVIDOR]")</formula1>
    </dataValidation>
  </dataValidations>
  <hyperlinks>
    <hyperlink ref="G3" r:id="rId1" xr:uid="{38D77DEB-CC3E-45EC-B088-EC2C761A8C0E}"/>
    <hyperlink ref="G226" r:id="rId2" xr:uid="{7AF8D569-200F-48E8-9BC6-E186973FD7FE}"/>
    <hyperlink ref="G91" r:id="rId3" xr:uid="{29B5E14E-0C68-4C53-B3FD-4FC961BCAE2A}"/>
    <hyperlink ref="G4" r:id="rId4" xr:uid="{125F39D5-6E7B-44D6-AD50-907AC970428D}"/>
    <hyperlink ref="G6" r:id="rId5" xr:uid="{EE818756-BA6D-4BA2-97D5-74675091BCD7}"/>
    <hyperlink ref="G7" r:id="rId6" xr:uid="{2F100715-62AA-4CAC-AD9C-A66262E38289}"/>
    <hyperlink ref="G8" r:id="rId7" xr:uid="{9E727B61-2758-45CD-A3DF-AB6C81C5B85B}"/>
    <hyperlink ref="G9" r:id="rId8" xr:uid="{F435C141-E1DF-402D-9C57-94A26789A2D2}"/>
    <hyperlink ref="G130" r:id="rId9" xr:uid="{5569AC4D-0625-4DEA-8ED9-7AC32D5B124B}"/>
    <hyperlink ref="G36" r:id="rId10" xr:uid="{ABCB0312-7D5A-4495-9154-89EEF3B58F6D}"/>
    <hyperlink ref="G154" r:id="rId11" xr:uid="{6C5975A2-D773-4657-B90D-89EEB76472C0}"/>
    <hyperlink ref="G80" r:id="rId12" xr:uid="{80646CFA-3F9D-4CFD-98B3-CCE21C23F0BA}"/>
    <hyperlink ref="G133" r:id="rId13" xr:uid="{C60A073A-DA6A-4A4F-8937-85619662A297}"/>
    <hyperlink ref="G44" r:id="rId14" xr:uid="{130EB08D-7C42-49A6-BD74-EEDE52608257}"/>
    <hyperlink ref="G52" r:id="rId15" xr:uid="{AE381C10-9E27-4169-8F66-7998A7851E4F}"/>
    <hyperlink ref="G181" r:id="rId16" xr:uid="{582F6100-D568-46E5-905C-B718A5A463C3}"/>
    <hyperlink ref="G234" r:id="rId17" xr:uid="{3E46CB7A-37B4-4E26-81E9-723BBD5A4A21}"/>
    <hyperlink ref="G49" r:id="rId18" xr:uid="{139B533D-EDC4-4BC3-9E5D-8EDCD3CF662C}"/>
    <hyperlink ref="G82" r:id="rId19" xr:uid="{D818B406-FD2E-479B-9952-D84BBB024ED4}"/>
    <hyperlink ref="G235" r:id="rId20" xr:uid="{FCA70389-0A64-467A-B17B-2853CCA00AD9}"/>
    <hyperlink ref="G60" r:id="rId21" display="comil@tjpa.jus.br" xr:uid="{9EEA2F5D-1754-4D49-B8A3-51B855FC1212}"/>
    <hyperlink ref="G79" r:id="rId22" xr:uid="{CF5BA765-7D31-4D49-AD79-33B21ECF6EDB}"/>
    <hyperlink ref="G233" r:id="rId23" xr:uid="{11A8BCC8-A0B7-443B-8B21-8DCE7E27C2BA}"/>
    <hyperlink ref="G236" r:id="rId24" xr:uid="{EE41256B-6378-4F0D-8EA0-709DB7E166FE}"/>
    <hyperlink ref="G241" r:id="rId25" xr:uid="{84901AA3-71A1-4CC1-92DC-A77BE5F5C10C}"/>
    <hyperlink ref="G257" r:id="rId26" xr:uid="{366F74CD-8918-449C-962A-2B987D252E39}"/>
    <hyperlink ref="G256" r:id="rId27" xr:uid="{5708B4BB-E8D1-484F-A692-72C9A7B19549}"/>
    <hyperlink ref="G259" r:id="rId28" xr:uid="{AF7F61B3-AD67-4866-9E5A-9EA0408AED59}"/>
    <hyperlink ref="G260" r:id="rId29" xr:uid="{DDD77567-ECA4-46A2-B34A-7CDBCE759258}"/>
    <hyperlink ref="G12" r:id="rId30" xr:uid="{B3885DB6-3DDD-4894-BC4D-02F6935AF671}"/>
    <hyperlink ref="G13" r:id="rId31" xr:uid="{9573A6E9-4925-475A-AA19-186C8C0F2B28}"/>
    <hyperlink ref="G20" r:id="rId32" xr:uid="{7A948EA9-2CBD-494F-8E11-5A180679F364}"/>
    <hyperlink ref="G16" r:id="rId33" xr:uid="{F36DF8F1-D7D6-45DB-868F-A4D94AAF9414}"/>
    <hyperlink ref="G18" r:id="rId34" xr:uid="{FDAF79AD-51B0-4C58-BBB3-F4C5A8185938}"/>
    <hyperlink ref="G17" r:id="rId35" xr:uid="{D9B73B6D-3861-4AA6-A4A2-C6936CBECC38}"/>
    <hyperlink ref="G21" r:id="rId36" xr:uid="{8C2D8134-98AA-44C7-8B6D-1BC441CAFE4B}"/>
    <hyperlink ref="G22" r:id="rId37" xr:uid="{18EEB16D-27F8-423A-954F-C9E5D68EA3C7}"/>
    <hyperlink ref="G24" r:id="rId38" xr:uid="{B59C1328-F22C-4297-8A9E-24AD9FAEB08F}"/>
    <hyperlink ref="G25" r:id="rId39" xr:uid="{6B2E5DC9-27E1-4054-944F-A32C78E0445D}"/>
    <hyperlink ref="G26" r:id="rId40" xr:uid="{4B132E06-1C00-4F1B-8361-2E1DBF7F7B56}"/>
    <hyperlink ref="G27" r:id="rId41" xr:uid="{BE9813A1-BE28-4B61-A59F-B78FEB0B361A}"/>
    <hyperlink ref="G28" r:id="rId42" xr:uid="{DFBD1354-FE7B-4C6F-9EA8-1B481C1380FA}"/>
    <hyperlink ref="G29" r:id="rId43" xr:uid="{0BCC4E35-B6CD-4814-9681-4BE1992AE22A}"/>
    <hyperlink ref="G30" r:id="rId44" xr:uid="{9F4202EB-B6B7-4C79-8D40-C67868765096}"/>
    <hyperlink ref="G31" r:id="rId45" xr:uid="{70B4DC77-FBAF-4015-8E2A-F7248E15748F}"/>
    <hyperlink ref="G32" r:id="rId46" xr:uid="{17BB7BBE-95FB-4285-8EAF-F6EF2BAA69A7}"/>
    <hyperlink ref="G33" r:id="rId47" xr:uid="{EE52596C-411B-4E18-AB1B-DB8E8E69CB8B}"/>
    <hyperlink ref="G34" r:id="rId48" xr:uid="{0B610A81-E0A0-4365-BC34-4EDA122FAF86}"/>
    <hyperlink ref="G35" r:id="rId49" xr:uid="{21C02A3A-DE99-438D-9896-627368061662}"/>
    <hyperlink ref="G142" r:id="rId50" xr:uid="{9B417F97-5BF1-426B-A8F7-55FD60423533}"/>
    <hyperlink ref="G261" r:id="rId51" xr:uid="{E6387710-39A9-4831-BD96-E26F4C10850B}"/>
    <hyperlink ref="G218" r:id="rId52" xr:uid="{9646D2B4-4725-4EBB-B5A1-4C743B67FB77}"/>
    <hyperlink ref="G255" r:id="rId53" xr:uid="{50237FBD-66E8-447C-A0CE-1F7E1A44316C}"/>
    <hyperlink ref="G219" r:id="rId54" xr:uid="{843DF722-14A1-4D4C-A404-EA9FB3CF50DB}"/>
    <hyperlink ref="G220" r:id="rId55" xr:uid="{20B9DDD1-E893-4F2A-98A0-A04EE2C6B1B9}"/>
    <hyperlink ref="G221" r:id="rId56" xr:uid="{7DE0F9E8-A258-4426-A908-7C8A3E487344}"/>
    <hyperlink ref="G222" r:id="rId57" xr:uid="{C4339B37-586E-455A-BC37-F24F32D1FD94}"/>
    <hyperlink ref="G223" r:id="rId58" xr:uid="{A4C724C3-F490-4BA7-A25A-D6EE9A223E77}"/>
    <hyperlink ref="G224" r:id="rId59" xr:uid="{7C07ACEE-E1A0-415E-8EC3-3C64AB77D53A}"/>
    <hyperlink ref="G225" r:id="rId60" xr:uid="{4680C1C1-8D1C-4CFB-AAA5-8D85612F9968}"/>
    <hyperlink ref="G150" r:id="rId61" xr:uid="{1DDF4802-2FF0-4E3A-929E-68A0D0498346}"/>
    <hyperlink ref="G37" r:id="rId62" xr:uid="{6CCADE7B-E706-4D95-B173-63878D6D30D3}"/>
    <hyperlink ref="G40" r:id="rId63" xr:uid="{A570F1CD-7645-4D77-A1A9-80BC14AF582E}"/>
    <hyperlink ref="G42" r:id="rId64" xr:uid="{211CA01E-9A21-4A98-BE82-3FC83C2671E4}"/>
    <hyperlink ref="G43" r:id="rId65" xr:uid="{60FCB524-98F6-4A18-BF15-89D2898AB572}"/>
    <hyperlink ref="G45" r:id="rId66" xr:uid="{368C34F1-9673-41EC-A926-B78E33066C98}"/>
    <hyperlink ref="G85" r:id="rId67" xr:uid="{552CE8C2-798C-43E2-A8AE-C3E611574B73}"/>
    <hyperlink ref="G46" r:id="rId68" xr:uid="{3B51EB7C-5266-4466-8D72-6D704F40DA1D}"/>
    <hyperlink ref="G47" r:id="rId69" xr:uid="{000767DB-8D28-4691-89DD-9EDA7DFDD1DF}"/>
    <hyperlink ref="G48" r:id="rId70" xr:uid="{C2238565-665F-4BAD-BD7A-B6F7DAD78CF6}"/>
    <hyperlink ref="G54" r:id="rId71" xr:uid="{EF2FF3F5-5075-413A-AE39-0D2E2F792968}"/>
    <hyperlink ref="G55" r:id="rId72" xr:uid="{F99C7A0D-8993-46E9-95EE-0898A0EE3B1A}"/>
    <hyperlink ref="G59" r:id="rId73" xr:uid="{A3711665-7A47-448C-88B4-9B581D06E4B6}"/>
    <hyperlink ref="G61" r:id="rId74" xr:uid="{CEED4ADE-5ADC-4162-931F-A1ACCF6173C6}"/>
    <hyperlink ref="G63" r:id="rId75" xr:uid="{F4E40012-3C30-4FD3-90DB-EF188750E490}"/>
    <hyperlink ref="G62" r:id="rId76" xr:uid="{CE280E51-7944-4D40-A202-CBA180653506}"/>
    <hyperlink ref="G68" r:id="rId77" xr:uid="{5FED46D3-EFBD-4000-8784-7AA6B47E8193}"/>
    <hyperlink ref="G70" r:id="rId78" xr:uid="{F389E585-5409-408F-9742-1D4177DE7749}"/>
    <hyperlink ref="G64" r:id="rId79" xr:uid="{9D869CB8-32D9-44A3-A1B1-0A160F9BEB9A}"/>
    <hyperlink ref="G65" r:id="rId80" xr:uid="{13D99308-28FA-4026-A5D0-FBB5EDC5E857}"/>
    <hyperlink ref="G67" r:id="rId81" xr:uid="{1FC67469-B3DA-4A9F-935B-72F3EB214CB3}"/>
    <hyperlink ref="G69" r:id="rId82" xr:uid="{3A6B2F39-A881-4EAA-A239-25B976FBF8DE}"/>
    <hyperlink ref="G72" r:id="rId83" xr:uid="{DD50071E-3F41-44AD-9001-B07A5DFB483D}"/>
    <hyperlink ref="G75" r:id="rId84" xr:uid="{6EB3DCD2-021E-4F96-A67C-0B40E016E841}"/>
    <hyperlink ref="G76" r:id="rId85" xr:uid="{4F427C9E-58DD-4CE0-AA64-01116DE60479}"/>
    <hyperlink ref="G77" r:id="rId86" xr:uid="{BB221567-EE4A-4EB5-B64D-E22A003F5493}"/>
    <hyperlink ref="G78" r:id="rId87" xr:uid="{685E0D64-782E-4406-B689-D288315C4186}"/>
    <hyperlink ref="G81" r:id="rId88" xr:uid="{56EFEE88-3E52-48DE-B412-C3D9E1E5B575}"/>
    <hyperlink ref="G83" r:id="rId89" xr:uid="{F4C63985-A1FE-4B58-BD5B-5A2B889640EB}"/>
    <hyperlink ref="G87" r:id="rId90" xr:uid="{D57BC0E7-463A-4C32-9FD7-AB9D02999602}"/>
    <hyperlink ref="G89" r:id="rId91" xr:uid="{356CBBFD-45FE-4013-806A-5C76C92E52D5}"/>
    <hyperlink ref="G88" r:id="rId92" xr:uid="{026878D5-49E5-46FE-80D9-9B974AD1F9F9}"/>
    <hyperlink ref="G92" r:id="rId93" xr:uid="{AA9B146A-13CF-444B-B18C-DF98C1B2BDC5}"/>
    <hyperlink ref="G93" r:id="rId94" xr:uid="{FFF36131-3D85-4D4E-A049-E19A41A83743}"/>
    <hyperlink ref="G98" r:id="rId95" xr:uid="{2529EC76-912F-473C-993B-95922024DA3E}"/>
    <hyperlink ref="G99" r:id="rId96" xr:uid="{55B855BE-543B-4E49-938B-194A8E9C5104}"/>
    <hyperlink ref="G101" r:id="rId97" xr:uid="{71C9EE37-8FAA-4205-B3E5-C374570541C5}"/>
    <hyperlink ref="G102" r:id="rId98" xr:uid="{DA080456-B2E0-494C-8A17-DB54AE0CA59B}"/>
    <hyperlink ref="G103" r:id="rId99" xr:uid="{80541994-2013-41F3-B9A5-B470705FA34B}"/>
    <hyperlink ref="G104" r:id="rId100" xr:uid="{F1878426-7203-4A3B-81EB-D22997B83A1C}"/>
    <hyperlink ref="G108" r:id="rId101" xr:uid="{663A3B8C-BA42-4489-B263-87F5EEABD2B2}"/>
    <hyperlink ref="G110" r:id="rId102" xr:uid="{B2119544-B6D3-48B6-AA17-8E982703102A}"/>
    <hyperlink ref="G111" r:id="rId103" xr:uid="{9077F5D1-B16A-4E30-959C-5BC94E4CFFC2}"/>
    <hyperlink ref="G112" r:id="rId104" xr:uid="{4CF9E74D-90F1-48D7-9F67-48590DB2EC0E}"/>
    <hyperlink ref="G113" r:id="rId105" xr:uid="{CC800E13-2651-402B-A289-22A485DFD1A9}"/>
    <hyperlink ref="G114" r:id="rId106" xr:uid="{98F24AC1-AC2C-4CF6-BF40-93D0753BBAEB}"/>
    <hyperlink ref="G115" r:id="rId107" xr:uid="{B738CC13-5BE5-45B7-89C9-A5040794CC36}"/>
    <hyperlink ref="G117" r:id="rId108" xr:uid="{E537AE90-B0FD-48D4-999D-34F6B0E90A35}"/>
    <hyperlink ref="G119" r:id="rId109" xr:uid="{A5C62274-82F9-4A24-823D-CC46B3CB0746}"/>
    <hyperlink ref="G120" r:id="rId110" xr:uid="{EFED97F8-8933-4088-B313-A2C40C3FF8EC}"/>
    <hyperlink ref="G123" r:id="rId111" xr:uid="{BBD99BC8-077C-475D-A226-60073E4E6AF2}"/>
    <hyperlink ref="G125" r:id="rId112" xr:uid="{065AC6A3-56F3-493B-BF26-ED862C695B38}"/>
    <hyperlink ref="G126" r:id="rId113" xr:uid="{875132DD-088E-4AC6-9721-A085AF9A82A0}"/>
    <hyperlink ref="G127" r:id="rId114" xr:uid="{48E8C4D7-6658-4E07-B11F-9AFF20CA7856}"/>
    <hyperlink ref="G136" r:id="rId115" xr:uid="{56D54E73-0119-49BB-9EF6-BAF8D169D4C5}"/>
    <hyperlink ref="G129" r:id="rId116" xr:uid="{AB37F2B4-EDFD-4646-9685-A758228C798F}"/>
    <hyperlink ref="G148" r:id="rId117" xr:uid="{BA7DB8AD-AEC5-4F69-8947-EDB799D2D291}"/>
    <hyperlink ref="G149" r:id="rId118" xr:uid="{918C3549-0F8F-4E7D-843D-7F2F8575B010}"/>
    <hyperlink ref="G157" r:id="rId119" xr:uid="{6D26D914-816D-437D-8079-09208CE81E6E}"/>
    <hyperlink ref="G165" r:id="rId120" xr:uid="{8AB3DD55-7B22-464B-869F-67AADE65CB5D}"/>
    <hyperlink ref="G193" r:id="rId121" xr:uid="{072464FB-8A23-4CA9-940C-B4DE608704E3}"/>
    <hyperlink ref="G124" r:id="rId122" xr:uid="{35607627-9D91-4012-BBB0-50867BB8FD4C}"/>
    <hyperlink ref="G128" r:id="rId123" xr:uid="{9FAC9472-A88A-4DE8-8A1D-88E420195C5E}"/>
    <hyperlink ref="G131" r:id="rId124" xr:uid="{2ED8AE12-D605-4E44-9BF8-B2E2D94317D6}"/>
    <hyperlink ref="G134" r:id="rId125" xr:uid="{7AA0613A-184F-4E76-A922-6F4F1C6C1BEE}"/>
    <hyperlink ref="G135" r:id="rId126" xr:uid="{156836BA-EFD9-47B0-A4CF-2B1D5FE850E6}"/>
    <hyperlink ref="G139" r:id="rId127" xr:uid="{ABD9DAEE-D9F0-425C-BEDE-4E25B1F905B9}"/>
    <hyperlink ref="G140" r:id="rId128" xr:uid="{21738C5D-97B8-4285-8538-C564026D54A5}"/>
    <hyperlink ref="G141" r:id="rId129" xr:uid="{083E5A71-4FA8-421E-8733-9EB5232DDCC2}"/>
    <hyperlink ref="G143" r:id="rId130" xr:uid="{4A883F56-CE76-47BE-A3C4-B34ACCCC0EE2}"/>
    <hyperlink ref="G144" r:id="rId131" xr:uid="{4786077E-2DA2-4990-8C28-35D1B377A824}"/>
    <hyperlink ref="G145" r:id="rId132" xr:uid="{E0FA0CEB-3ABF-4F11-930F-8243155F9A4E}"/>
    <hyperlink ref="G147" r:id="rId133" xr:uid="{0DC902FE-AFF1-4C96-A162-E697C0E99F0F}"/>
    <hyperlink ref="G151" r:id="rId134" xr:uid="{3738B5EB-8998-48D0-9E41-A60B88BD3003}"/>
    <hyperlink ref="G152" r:id="rId135" xr:uid="{8148EDBE-6CE1-4DE0-8522-4A6A8FA6AE00}"/>
    <hyperlink ref="G153" r:id="rId136" xr:uid="{764B3DE3-5FBA-43D1-86F7-787D527AB908}"/>
    <hyperlink ref="G155" r:id="rId137" xr:uid="{B82BF132-DDC7-4DB6-A0F2-B411E1E37EE6}"/>
    <hyperlink ref="G156" r:id="rId138" xr:uid="{132EE4DF-04AA-4562-B929-0071F953BED9}"/>
    <hyperlink ref="G158" r:id="rId139" xr:uid="{8FCD2D83-D6E9-4649-B551-85D50FA254DD}"/>
    <hyperlink ref="G159" r:id="rId140" xr:uid="{8F311DD9-ED08-4C1A-BE09-B4F4306441AB}"/>
    <hyperlink ref="G161" r:id="rId141" xr:uid="{31106D19-2CF4-4988-8B2C-64A8EBA059AB}"/>
    <hyperlink ref="G163" r:id="rId142" xr:uid="{7222E503-46B8-410F-95D7-72E9783B3370}"/>
    <hyperlink ref="G164" r:id="rId143" xr:uid="{2201B198-A55F-4F8F-A80C-64ED551C94B5}"/>
    <hyperlink ref="G166" r:id="rId144" xr:uid="{F6D2CBBD-3E33-41BD-840C-0325B3F20C21}"/>
    <hyperlink ref="G168" r:id="rId145" xr:uid="{75EE54D4-0D66-44DC-9237-47EC103CC024}"/>
    <hyperlink ref="G170" r:id="rId146" xr:uid="{DFF42E8D-33B7-4E69-BCD6-D5D0BC8185A2}"/>
    <hyperlink ref="G171" r:id="rId147" xr:uid="{9B981AAB-AA1C-4786-B7E3-CFE3CF0F65EA}"/>
    <hyperlink ref="G172" r:id="rId148" xr:uid="{5935E36A-CA72-488D-B471-3B465916C5CA}"/>
    <hyperlink ref="G174" r:id="rId149" xr:uid="{08ED2476-E78C-4DD9-8272-D5C51AF1A99A}"/>
    <hyperlink ref="G175" r:id="rId150" xr:uid="{781D25CB-A251-44D9-B619-94006D4F7FC0}"/>
    <hyperlink ref="G176" r:id="rId151" xr:uid="{E3DFFFFE-927C-4FC7-9D93-14CEEBCDEA40}"/>
    <hyperlink ref="G177" r:id="rId152" xr:uid="{C0C8DE0F-FF4D-4CF3-8273-98C9DB1483FC}"/>
    <hyperlink ref="G178" r:id="rId153" xr:uid="{A195A757-0FB7-49B5-AF68-C81721F091EA}"/>
    <hyperlink ref="G179" r:id="rId154" xr:uid="{67B6D69D-C3CD-4ADC-97FF-4FE8CB8A22EC}"/>
    <hyperlink ref="G180" r:id="rId155" xr:uid="{72DB939D-3CAB-4578-B660-DA7E32B87BFD}"/>
    <hyperlink ref="G182" r:id="rId156" xr:uid="{FE51F7DC-18A3-4770-B63D-081E1321854F}"/>
    <hyperlink ref="G109" r:id="rId157" xr:uid="{3268DE5C-638F-4F04-B980-369A97B51534}"/>
    <hyperlink ref="G23" r:id="rId158" xr:uid="{042366C3-E97B-4241-8347-BDF9261D0EA4}"/>
    <hyperlink ref="G185" r:id="rId159" xr:uid="{682AADBB-B28B-4272-960C-A3D83FAFA1D8}"/>
    <hyperlink ref="G207" r:id="rId160" xr:uid="{8663A903-A806-46E1-AF1E-341B258D3D43}"/>
    <hyperlink ref="G188" r:id="rId161" xr:uid="{098BE7E7-EE6F-4AAC-BF59-1A36B98A3DC1}"/>
    <hyperlink ref="G186" r:id="rId162" xr:uid="{087DAA4F-E38A-4C31-87F9-DE5086CFDB49}"/>
    <hyperlink ref="G190" r:id="rId163" xr:uid="{42AE1E0C-F7D6-48C8-86A5-F60E992414A5}"/>
    <hyperlink ref="G191" r:id="rId164" xr:uid="{5758006C-9213-4A0D-AC50-A1B01D3E6FDF}"/>
    <hyperlink ref="G192" r:id="rId165" xr:uid="{88FEA901-F859-44DF-8ED6-390B254248DE}"/>
    <hyperlink ref="G194" r:id="rId166" xr:uid="{239D1549-73D4-4EA7-9706-FA72A7DA12FD}"/>
    <hyperlink ref="G195" r:id="rId167" xr:uid="{570FB7AE-970E-451F-98E4-05285A9B12B9}"/>
    <hyperlink ref="G41" r:id="rId168" xr:uid="{C3E8FE0E-77B1-464F-9276-49172179EEC3}"/>
    <hyperlink ref="G197" r:id="rId169" xr:uid="{C344BC18-7F7D-46F0-BD06-F8BABDADD90C}"/>
    <hyperlink ref="G198" r:id="rId170" xr:uid="{DFB56D5D-AC0B-4373-8C51-D198BADE517C}"/>
    <hyperlink ref="G199" r:id="rId171" xr:uid="{BA7648C2-FF19-4E35-98BE-B4FEECE1B4D5}"/>
    <hyperlink ref="G200" r:id="rId172" xr:uid="{066BDFF5-8939-4530-A3D9-6786EDC5168B}"/>
    <hyperlink ref="G201" r:id="rId173" xr:uid="{AC29F2B3-88D5-4333-AEF6-E4B190C49F22}"/>
    <hyperlink ref="G203" r:id="rId174" xr:uid="{B0C76ED8-9400-465D-93B1-24FD5B0B3D99}"/>
    <hyperlink ref="G204" r:id="rId175" xr:uid="{7123E368-F67C-4C68-B27C-342A5857C860}"/>
    <hyperlink ref="G205" r:id="rId176" xr:uid="{7DDB0D96-B04A-447D-8569-A410DF0FDFF0}"/>
    <hyperlink ref="G208" r:id="rId177" xr:uid="{28240895-1C61-49D7-A123-D0E047DB385E}"/>
    <hyperlink ref="G209" r:id="rId178" xr:uid="{6E6CBB1D-BBF8-4D4E-99D1-9538CF1B01D6}"/>
    <hyperlink ref="G210" r:id="rId179" xr:uid="{02B31809-A7E0-44D3-A888-248F008742C2}"/>
    <hyperlink ref="G211" r:id="rId180" xr:uid="{507F3BD5-FE2B-44B0-8F80-088B4BDA854E}"/>
    <hyperlink ref="G212" r:id="rId181" xr:uid="{9FF7F29C-4A86-4D3B-B09B-05C305A336D3}"/>
    <hyperlink ref="G213" r:id="rId182" xr:uid="{713A6662-AA49-41D1-80F3-AC0797D0AA4C}"/>
    <hyperlink ref="G214" r:id="rId183" xr:uid="{6F9DC85C-86E5-4E70-990B-38BAF4455326}"/>
    <hyperlink ref="G215" r:id="rId184" xr:uid="{EA9593E7-EDF1-448E-8ACD-451B35FBA0BC}"/>
    <hyperlink ref="G216" r:id="rId185" xr:uid="{9FB05FBB-A37C-41CC-A156-6A1FD16B4CF6}"/>
    <hyperlink ref="G227" r:id="rId186" xr:uid="{C159E2C0-967E-46E8-AFAB-82DECCACD630}"/>
    <hyperlink ref="G230" r:id="rId187" xr:uid="{3280461A-282E-4A94-A647-97C5FFBDAB1C}"/>
    <hyperlink ref="G231" r:id="rId188" xr:uid="{079A5094-A49D-4843-9123-BB0F8CC6F254}"/>
    <hyperlink ref="G232" r:id="rId189" xr:uid="{C12EC4BB-7294-496A-9D7F-76179A10FD8A}"/>
    <hyperlink ref="G237" r:id="rId190" xr:uid="{6344A305-FDF6-43D7-ABF3-076A524B971C}"/>
    <hyperlink ref="G245" r:id="rId191" xr:uid="{A7F12CB2-F128-44EB-8C90-3C6851AE7D5D}"/>
    <hyperlink ref="G240" r:id="rId192" xr:uid="{44644847-0B2C-4126-949D-F5E2987E9A55}"/>
    <hyperlink ref="G242" r:id="rId193" xr:uid="{1F771485-D947-49AA-A8E3-13D616D445D0}"/>
    <hyperlink ref="G243" r:id="rId194" xr:uid="{9E9B282C-CB39-42F3-A5CD-BB01D28C698F}"/>
    <hyperlink ref="G244" r:id="rId195" xr:uid="{4EDA5041-A1E0-4B32-9811-9DF03278CF97}"/>
    <hyperlink ref="G250" r:id="rId196" xr:uid="{42B0600F-6DD3-49DA-9C8E-1D398224F36A}"/>
    <hyperlink ref="G249" r:id="rId197" xr:uid="{434225A7-B6D4-48BB-A12F-030B6A2E6594}"/>
    <hyperlink ref="G253" r:id="rId198" xr:uid="{F24A355E-B9DF-47CE-9AC6-2FA39D1F8A34}"/>
    <hyperlink ref="G251" r:id="rId199" xr:uid="{AF9A51E9-48EC-4007-A773-23E25B727135}"/>
    <hyperlink ref="G252" r:id="rId200" xr:uid="{FA16F3AA-5A78-427C-8124-69621A747BDA}"/>
    <hyperlink ref="G254" r:id="rId201" xr:uid="{3A36EE49-3629-4562-A995-C308D4B563ED}"/>
    <hyperlink ref="G100" r:id="rId202" xr:uid="{02C1C594-02C5-43C2-81A9-62813364ABF7}"/>
    <hyperlink ref="G39" r:id="rId203" xr:uid="{09DD6A81-45E3-4732-A8B0-35E3165F987F}"/>
    <hyperlink ref="G84" r:id="rId204" xr:uid="{4F71308D-118F-4F18-BECC-F896BE5FA2D4}"/>
    <hyperlink ref="G196" r:id="rId205" xr:uid="{84CE3E5C-E9F1-403B-87A6-5259B25020A4}"/>
    <hyperlink ref="G90" r:id="rId206" xr:uid="{71A32E87-90FD-481A-9877-8B0E425018C2}"/>
    <hyperlink ref="G118" r:id="rId207" xr:uid="{A0AE8B98-7AB6-4A61-B4A6-7FAAD6ADDA2E}"/>
    <hyperlink ref="G146" r:id="rId208" xr:uid="{DD1213A4-5FC8-435B-9C04-E81146CE865E}"/>
    <hyperlink ref="G11" r:id="rId209" xr:uid="{43BDA8CD-EC54-4DD4-85CE-E18CA4F62359}"/>
    <hyperlink ref="G167" r:id="rId210" xr:uid="{B200CB2A-E058-4BB8-ABF6-5C328EE2BDE3}"/>
    <hyperlink ref="G173" r:id="rId211" xr:uid="{1092F6C3-8A6E-48F4-AE2B-882AC7B33184}"/>
    <hyperlink ref="G38" r:id="rId212" xr:uid="{E88F989B-04C9-41F4-B139-217C9159570A}"/>
    <hyperlink ref="G202" r:id="rId213" xr:uid="{A2F368FF-EA79-4C5E-9CE8-FC4D09F3E207}"/>
    <hyperlink ref="G228" r:id="rId214" xr:uid="{A636321E-7A32-42F4-AA01-1DABBEE91DC6}"/>
    <hyperlink ref="G137" r:id="rId215" xr:uid="{ED9AA57E-CEE1-4EB2-9777-F30A6069519E}"/>
    <hyperlink ref="G66" r:id="rId216" xr:uid="{87C72315-5A25-480D-8FF8-09CAADC12E41}"/>
    <hyperlink ref="G138" r:id="rId217" xr:uid="{A40D8E11-FC72-41C4-A462-5646EB1577CF}"/>
    <hyperlink ref="G14" r:id="rId218" xr:uid="{D9C13A87-9660-480A-BD69-30B1732ECE55}"/>
    <hyperlink ref="G15" r:id="rId219" xr:uid="{FE8167B3-302C-4281-BA65-37AAC3C38753}"/>
    <hyperlink ref="G160" r:id="rId220" xr:uid="{D081BB86-6916-41C1-B307-69C67176D2FE}"/>
    <hyperlink ref="G246" r:id="rId221" xr:uid="{CEAADACF-93FA-4601-A570-3D59BE348666}"/>
    <hyperlink ref="G217" r:id="rId222" xr:uid="{0A533314-62A9-468C-9345-C86196E31E30}"/>
    <hyperlink ref="G94" r:id="rId223" xr:uid="{4AD193A2-972B-45AE-A8A0-FCC86AFCC1AC}"/>
    <hyperlink ref="G247" r:id="rId224" xr:uid="{BBBC86D2-658C-4C6C-A3DE-B97EE95100F2}"/>
    <hyperlink ref="G51" r:id="rId225" xr:uid="{26D95D4C-0538-4AEF-BCB3-190A120EE286}"/>
    <hyperlink ref="G184" r:id="rId226" xr:uid="{9788243F-2978-4240-84D1-00A3D04434A9}"/>
    <hyperlink ref="G19" r:id="rId227" xr:uid="{8C17CBD9-F74A-4FED-A8ED-8C94FF077DD8}"/>
    <hyperlink ref="G189" r:id="rId228" xr:uid="{5EF9B57F-67FF-46D1-B17C-FDDD92200E7A}"/>
    <hyperlink ref="G258" r:id="rId229" xr:uid="{748AF2C9-F4F9-42E5-B277-21F582788092}"/>
    <hyperlink ref="G86" r:id="rId230" xr:uid="{3AD090E2-66BB-4697-BDB1-EDE9942C52C7}"/>
    <hyperlink ref="G162" r:id="rId231" xr:uid="{B0D30033-EF1B-4D2C-88CE-5B5E62C410FD}"/>
    <hyperlink ref="G121" r:id="rId232" xr:uid="{427D3BE8-C548-454B-A878-6BFEE73D7833}"/>
    <hyperlink ref="G95" r:id="rId233" xr:uid="{9252309C-A41C-4C9D-AA58-84F5A4A5E372}"/>
    <hyperlink ref="G97" r:id="rId234" xr:uid="{DE4D4116-30DE-4364-A5D7-EA617C5B2FAB}"/>
    <hyperlink ref="G96" r:id="rId235" xr:uid="{93F2C50E-BF61-43F6-8179-A23DFCA4F513}"/>
    <hyperlink ref="G57" r:id="rId236" xr:uid="{D6CC10E0-A0A0-40E4-9B8F-77E8A6C0BA9F}"/>
    <hyperlink ref="G56" r:id="rId237" xr:uid="{97A56DCE-AA14-4A27-96E7-AC2572A85F5B}"/>
    <hyperlink ref="G58" r:id="rId238" xr:uid="{64EBD6A0-27DA-4041-9B7D-52C7C23F175C}"/>
    <hyperlink ref="G169" r:id="rId239" xr:uid="{58EFC567-64E5-462A-BADF-AC611A55EB1A}"/>
    <hyperlink ref="G106" r:id="rId240" xr:uid="{85B73300-AD9A-4E9F-9891-A5738E98DD5A}"/>
    <hyperlink ref="G107" r:id="rId241" xr:uid="{06AC3301-34D8-4F33-A44D-DB86E1C5A309}"/>
    <hyperlink ref="G206" r:id="rId242" xr:uid="{2C369D34-6EEB-49B5-A26F-A33FA5B27AD8}"/>
    <hyperlink ref="G5" r:id="rId243" xr:uid="{B29BBF95-2C80-4D69-93A5-00231AF0F704}"/>
    <hyperlink ref="G53" r:id="rId244" xr:uid="{E241FEF9-3ABC-4CAD-A3D7-19AD1BC04439}"/>
    <hyperlink ref="G116" r:id="rId245" xr:uid="{44CE3E16-EE21-4DD1-B1D8-C669FDF5292E}"/>
    <hyperlink ref="G73" r:id="rId246" xr:uid="{DA6E8076-71A9-4BC8-A115-41A05DE1BA1A}"/>
    <hyperlink ref="G10" r:id="rId247" xr:uid="{7597836B-2116-499A-8F73-3D9E6A9B9509}"/>
    <hyperlink ref="G122" r:id="rId248" xr:uid="{DB9CAFBF-D78F-446D-A50C-DC3B4ED05E83}"/>
    <hyperlink ref="G50" r:id="rId249" xr:uid="{8DA2FEED-AF8B-46F5-99D5-333F58D5F1AA}"/>
    <hyperlink ref="G248" r:id="rId250" xr:uid="{BC474B8F-C352-4FC9-9448-ADACF48FCB70}"/>
    <hyperlink ref="G262" r:id="rId251" xr:uid="{BFF4C17C-30C8-4134-8BFA-454303B03E65}"/>
    <hyperlink ref="G263" r:id="rId252" xr:uid="{EA3C463C-25DF-4839-843A-DDC85DB21E05}"/>
    <hyperlink ref="G264" r:id="rId253" xr:uid="{ADE53882-2E5B-4C5C-ABCC-20727A37A991}"/>
    <hyperlink ref="G265" r:id="rId254" xr:uid="{9448062E-B7F8-4C9B-A6E5-66B4167B136C}"/>
    <hyperlink ref="G266" r:id="rId255" xr:uid="{198E7326-653F-42D2-8A32-D3F653B1877F}"/>
    <hyperlink ref="G267" r:id="rId256" xr:uid="{E89DAC37-43B7-4A44-859E-283F847B8A22}"/>
    <hyperlink ref="G268" r:id="rId257" xr:uid="{7F1A0319-EDE6-4451-95B8-E449808570DA}"/>
    <hyperlink ref="G269" r:id="rId258" xr:uid="{3C3AD233-3940-448A-BFFB-14F3775A0CCD}"/>
    <hyperlink ref="G270" r:id="rId259" xr:uid="{92C66FA7-06D5-4EE4-A009-2B4F699A325A}"/>
    <hyperlink ref="G271" r:id="rId260" xr:uid="{7981E95E-964D-4786-A6C7-F0A10A6CFA0D}"/>
    <hyperlink ref="G272" r:id="rId261" xr:uid="{2461F979-63D2-4A4B-AE82-EDF5EBF24231}"/>
    <hyperlink ref="G273" r:id="rId262" xr:uid="{11C3538C-8172-4CE5-B04C-1B039300CDEB}"/>
    <hyperlink ref="G274" r:id="rId263" xr:uid="{7AEF3D67-9828-4051-A230-17996ACCFF9E}"/>
    <hyperlink ref="G275" r:id="rId264" xr:uid="{D4B18A1A-BABB-49D4-99AA-08C8554A4A57}"/>
    <hyperlink ref="G276" r:id="rId265" display="raul.marques@tjpa.jus.br, " xr:uid="{061BF016-1C6E-47F6-955F-570B03D82D0F}"/>
    <hyperlink ref="G277" r:id="rId266" xr:uid="{743344B5-B831-423E-BE68-DD9EFED2FCB9}"/>
  </hyperlinks>
  <pageMargins left="0.511811024" right="0.511811024" top="0.78740157499999996" bottom="0.78740157499999996" header="0.31496062000000002" footer="0.31496062000000002"/>
  <tableParts count="1">
    <tablePart r:id="rId267"/>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116B-5DB5-471E-933E-29F7373BBFE5}">
  <dimension ref="A1:L266"/>
  <sheetViews>
    <sheetView workbookViewId="0">
      <pane ySplit="1" topLeftCell="A254" activePane="bottomLeft" state="frozen"/>
      <selection pane="bottomLeft" activeCell="B265" sqref="B265"/>
    </sheetView>
  </sheetViews>
  <sheetFormatPr defaultRowHeight="15"/>
  <cols>
    <col min="1" max="1" width="41.42578125" bestFit="1" customWidth="1"/>
    <col min="2" max="2" width="18.85546875" customWidth="1"/>
    <col min="3" max="8" width="18.85546875" style="329" customWidth="1"/>
    <col min="9" max="9" width="18.85546875" style="330" customWidth="1"/>
  </cols>
  <sheetData>
    <row r="1" spans="1:10" ht="25.5">
      <c r="A1" s="324" t="s">
        <v>6028</v>
      </c>
      <c r="B1" s="324" t="s">
        <v>6333</v>
      </c>
      <c r="C1" s="331" t="s">
        <v>35</v>
      </c>
      <c r="D1" s="331" t="s">
        <v>36</v>
      </c>
      <c r="E1" s="331" t="s">
        <v>37</v>
      </c>
      <c r="F1" s="331" t="s">
        <v>38</v>
      </c>
      <c r="G1" s="331" t="s">
        <v>39</v>
      </c>
      <c r="H1" s="331" t="s">
        <v>43</v>
      </c>
      <c r="I1" s="331" t="s">
        <v>6334</v>
      </c>
    </row>
    <row r="2" spans="1:10">
      <c r="A2" s="170" t="s">
        <v>236</v>
      </c>
      <c r="B2" s="50" t="s">
        <v>357</v>
      </c>
      <c r="C2" s="329">
        <f ca="1">COUNTIFS('Contratos Vigentes'!AJ:AJ,'Gestão e fiscalização atual'!A2,'Contratos Vigentes'!$Q:$Q, "VIGENTE")</f>
        <v>1</v>
      </c>
      <c r="D2" s="329">
        <f>COUNTIFS('Contratos Vigentes'!AK:AK,'Gestão e fiscalização atual'!A2,'Contratos Vigentes'!$Q:$Q, "VIGENTE")</f>
        <v>0</v>
      </c>
      <c r="E2" s="329">
        <f ca="1">COUNTIFS('Contratos Vigentes'!AL:AL,'Gestão e fiscalização atual'!A2,'Contratos Vigentes'!$Q:$Q, "VIGENTE")</f>
        <v>1</v>
      </c>
      <c r="F2" s="329">
        <f>COUNTIFS('Contratos Vigentes'!AM:AM,'Gestão e fiscalização atual'!A2,'Contratos Vigentes'!$Q:$Q, "VIGENTE")</f>
        <v>0</v>
      </c>
      <c r="G2" s="329">
        <f>COUNTIFS('Contratos Vigentes'!AN:AN,'Gestão e fiscalização atual'!A2,'Contratos Vigentes'!$Q:$Q, "VIGENTE")</f>
        <v>0</v>
      </c>
      <c r="H2" s="329">
        <f>COUNTIFS('Contratos Vigentes'!AR:AR,'Gestão e fiscalização atual'!A2,'Contratos Vigentes'!$Q:$Q, "VIGENTE")</f>
        <v>0</v>
      </c>
      <c r="I2" s="330">
        <f ca="1">(SUM(C2:H2))</f>
        <v>2</v>
      </c>
    </row>
    <row r="3" spans="1:10">
      <c r="A3" s="170" t="s">
        <v>137</v>
      </c>
      <c r="B3" s="50" t="s">
        <v>78</v>
      </c>
      <c r="C3" s="329">
        <f ca="1">COUNTIFS('Contratos Vigentes'!AJ:AJ,'Gestão e fiscalização atual'!A3,'Contratos Vigentes'!$Q:$Q, "VIGENTE")</f>
        <v>6</v>
      </c>
      <c r="D3" s="329">
        <f ca="1">COUNTIFS('Contratos Vigentes'!AK:AK,'Gestão e fiscalização atual'!A3,'Contratos Vigentes'!$Q:$Q, "VIGENTE")</f>
        <v>0</v>
      </c>
      <c r="E3" s="329">
        <f>COUNTIFS('Contratos Vigentes'!AL:AL,'Gestão e fiscalização atual'!A3,'Contratos Vigentes'!$Q:$Q, "VIGENTE")</f>
        <v>0</v>
      </c>
      <c r="F3" s="329">
        <f>COUNTIFS('Contratos Vigentes'!AM:AM,'Gestão e fiscalização atual'!A3,'Contratos Vigentes'!$Q:$Q, "VIGENTE")</f>
        <v>0</v>
      </c>
      <c r="G3" s="329">
        <f>COUNTIFS('Contratos Vigentes'!AN:AN,'Gestão e fiscalização atual'!A3,'Contratos Vigentes'!$Q:$Q, "VIGENTE")</f>
        <v>0</v>
      </c>
      <c r="H3" s="329">
        <f>COUNTIFS('Contratos Vigentes'!AR:AR,'Gestão e fiscalização atual'!A3,'Contratos Vigentes'!$Q:$Q, "VIGENTE")</f>
        <v>0</v>
      </c>
      <c r="I3" s="330">
        <f t="shared" ref="I3:I67" ca="1" si="0">(SUM(C3:H3))</f>
        <v>6</v>
      </c>
    </row>
    <row r="4" spans="1:10">
      <c r="A4" s="170" t="s">
        <v>1418</v>
      </c>
      <c r="B4" s="50" t="s">
        <v>357</v>
      </c>
      <c r="C4" s="329">
        <f>COUNTIFS('Contratos Vigentes'!AJ:AJ,'Gestão e fiscalização atual'!A4,'Contratos Vigentes'!$Q:$Q, "VIGENTE")</f>
        <v>0</v>
      </c>
      <c r="D4" s="329">
        <f>COUNTIFS('Contratos Vigentes'!AK:AK,'Gestão e fiscalização atual'!A4,'Contratos Vigentes'!$Q:$Q, "VIGENTE")</f>
        <v>0</v>
      </c>
      <c r="E4" s="329">
        <f>COUNTIFS('Contratos Vigentes'!AL:AL,'Gestão e fiscalização atual'!A4,'Contratos Vigentes'!$Q:$Q, "VIGENTE")</f>
        <v>0</v>
      </c>
      <c r="F4" s="329">
        <f>COUNTIFS('Contratos Vigentes'!AM:AM,'Gestão e fiscalização atual'!A4,'Contratos Vigentes'!$Q:$Q, "VIGENTE")</f>
        <v>0</v>
      </c>
      <c r="G4" s="329">
        <f ca="1">COUNTIFS('Contratos Vigentes'!AN:AN,'Gestão e fiscalização atual'!A4,'Contratos Vigentes'!$Q:$Q, "VIGENTE")</f>
        <v>1</v>
      </c>
      <c r="H4" s="329">
        <f>COUNTIFS('Contratos Vigentes'!AR:AR,'Gestão e fiscalização atual'!A4,'Contratos Vigentes'!$Q:$Q, "VIGENTE")</f>
        <v>0</v>
      </c>
      <c r="I4" s="330">
        <f t="shared" ca="1" si="0"/>
        <v>1</v>
      </c>
    </row>
    <row r="5" spans="1:10">
      <c r="A5" s="170" t="s">
        <v>1282</v>
      </c>
      <c r="B5" s="50" t="s">
        <v>78</v>
      </c>
      <c r="C5" s="329">
        <f>COUNTIFS('Contratos Vigentes'!AJ:AJ,'Gestão e fiscalização atual'!A5,'Contratos Vigentes'!$Q:$Q, "VIGENTE")</f>
        <v>0</v>
      </c>
      <c r="D5" s="329">
        <f ca="1">COUNTIFS('Contratos Vigentes'!AK:AK,'Gestão e fiscalização atual'!A5,'Contratos Vigentes'!$Q:$Q, "VIGENTE")</f>
        <v>1</v>
      </c>
      <c r="E5" s="329">
        <f ca="1">COUNTIFS('Contratos Vigentes'!AL:AL,'Gestão e fiscalização atual'!A5,'Contratos Vigentes'!$Q:$Q, "VIGENTE")</f>
        <v>0</v>
      </c>
      <c r="F5" s="329">
        <f>COUNTIFS('Contratos Vigentes'!AM:AM,'Gestão e fiscalização atual'!A5,'Contratos Vigentes'!$Q:$Q, "VIGENTE")</f>
        <v>0</v>
      </c>
      <c r="G5" s="329">
        <f>COUNTIFS('Contratos Vigentes'!AN:AN,'Gestão e fiscalização atual'!A5,'Contratos Vigentes'!$Q:$Q, "VIGENTE")</f>
        <v>0</v>
      </c>
      <c r="H5" s="329">
        <f>COUNTIFS('Contratos Vigentes'!AR:AR,'Gestão e fiscalização atual'!A5,'Contratos Vigentes'!$Q:$Q, "VIGENTE")</f>
        <v>0</v>
      </c>
      <c r="I5" s="330">
        <f t="shared" ca="1" si="0"/>
        <v>1</v>
      </c>
    </row>
    <row r="6" spans="1:10" s="26" customFormat="1" ht="13.9" hidden="1" customHeight="1">
      <c r="A6" s="326" t="s">
        <v>3340</v>
      </c>
      <c r="B6" s="50" t="s">
        <v>78</v>
      </c>
      <c r="C6" s="329">
        <f>COUNTIFS('Contratos Vigentes'!AJ:AJ,'Gestão e fiscalização atual'!A6,'Contratos Vigentes'!$Q:$Q, "VIGENTE")</f>
        <v>0</v>
      </c>
      <c r="D6" s="329">
        <f ca="1">COUNTIFS('Contratos Vigentes'!AK:AK,'Gestão e fiscalização atual'!A6,'Contratos Vigentes'!$Q:$Q, "VIGENTE")</f>
        <v>0</v>
      </c>
      <c r="E6" s="329">
        <f>COUNTIFS('Contratos Vigentes'!AL:AL,'Gestão e fiscalização atual'!A6,'Contratos Vigentes'!$Q:$Q, "VIGENTE")</f>
        <v>0</v>
      </c>
      <c r="F6" s="329">
        <f>COUNTIFS('Contratos Vigentes'!AM:AM,'Gestão e fiscalização atual'!A6,'Contratos Vigentes'!$Q:$Q, "VIGENTE")</f>
        <v>0</v>
      </c>
      <c r="G6" s="329">
        <f>COUNTIFS('Contratos Vigentes'!AN:AN,'Gestão e fiscalização atual'!A6,'Contratos Vigentes'!$Q:$Q, "VIGENTE")</f>
        <v>0</v>
      </c>
      <c r="H6" s="329">
        <f>COUNTIFS('Contratos Vigentes'!AR:AR,'Gestão e fiscalização atual'!A6,'Contratos Vigentes'!$Q:$Q, "VIGENTE")</f>
        <v>0</v>
      </c>
      <c r="I6" s="330">
        <f t="shared" ca="1" si="0"/>
        <v>0</v>
      </c>
      <c r="J6"/>
    </row>
    <row r="7" spans="1:10">
      <c r="A7" s="170" t="s">
        <v>1257</v>
      </c>
      <c r="B7" s="50" t="s">
        <v>441</v>
      </c>
      <c r="C7" s="329">
        <f ca="1">COUNTIFS('Contratos Vigentes'!AJ:AJ,'Gestão e fiscalização atual'!A7,'Contratos Vigentes'!$Q:$Q, "VIGENTE")</f>
        <v>2</v>
      </c>
      <c r="D7" s="329">
        <f ca="1">COUNTIFS('Contratos Vigentes'!AK:AK,'Gestão e fiscalização atual'!A7,'Contratos Vigentes'!$Q:$Q, "VIGENTE")</f>
        <v>2</v>
      </c>
      <c r="E7" s="329">
        <f>COUNTIFS('Contratos Vigentes'!AL:AL,'Gestão e fiscalização atual'!A7,'Contratos Vigentes'!$Q:$Q, "VIGENTE")</f>
        <v>0</v>
      </c>
      <c r="F7" s="329">
        <f>COUNTIFS('Contratos Vigentes'!AM:AM,'Gestão e fiscalização atual'!A7,'Contratos Vigentes'!$Q:$Q, "VIGENTE")</f>
        <v>0</v>
      </c>
      <c r="G7" s="329">
        <f>COUNTIFS('Contratos Vigentes'!AN:AN,'Gestão e fiscalização atual'!A7,'Contratos Vigentes'!$Q:$Q, "VIGENTE")</f>
        <v>0</v>
      </c>
      <c r="H7" s="329">
        <f>COUNTIFS('Contratos Vigentes'!AR:AR,'Gestão e fiscalização atual'!A7,'Contratos Vigentes'!$Q:$Q, "VIGENTE")</f>
        <v>0</v>
      </c>
      <c r="I7" s="330">
        <f t="shared" ca="1" si="0"/>
        <v>4</v>
      </c>
    </row>
    <row r="8" spans="1:10">
      <c r="A8" s="170" t="s">
        <v>1505</v>
      </c>
      <c r="B8" s="50" t="s">
        <v>441</v>
      </c>
      <c r="C8" s="329">
        <f>COUNTIFS('Contratos Vigentes'!AJ:AJ,'Gestão e fiscalização atual'!A8,'Contratos Vigentes'!$Q:$Q, "VIGENTE")</f>
        <v>0</v>
      </c>
      <c r="D8" s="329">
        <f>COUNTIFS('Contratos Vigentes'!AK:AK,'Gestão e fiscalização atual'!A8,'Contratos Vigentes'!$Q:$Q, "VIGENTE")</f>
        <v>0</v>
      </c>
      <c r="E8" s="329">
        <f>COUNTIFS('Contratos Vigentes'!AL:AL,'Gestão e fiscalização atual'!A8,'Contratos Vigentes'!$Q:$Q, "VIGENTE")</f>
        <v>0</v>
      </c>
      <c r="F8" s="329">
        <f>COUNTIFS('Contratos Vigentes'!AM:AM,'Gestão e fiscalização atual'!A8,'Contratos Vigentes'!$Q:$Q, "VIGENTE")</f>
        <v>0</v>
      </c>
      <c r="G8" s="329">
        <f ca="1">COUNTIFS('Contratos Vigentes'!AN:AN,'Gestão e fiscalização atual'!A8,'Contratos Vigentes'!$Q:$Q, "VIGENTE")</f>
        <v>1</v>
      </c>
      <c r="H8" s="329">
        <f>COUNTIFS('Contratos Vigentes'!AR:AR,'Gestão e fiscalização atual'!A8,'Contratos Vigentes'!$Q:$Q, "VIGENTE")</f>
        <v>0</v>
      </c>
      <c r="I8" s="330">
        <f t="shared" ca="1" si="0"/>
        <v>1</v>
      </c>
    </row>
    <row r="9" spans="1:10">
      <c r="A9" s="170" t="s">
        <v>212</v>
      </c>
      <c r="B9" s="50" t="s">
        <v>207</v>
      </c>
      <c r="C9" s="329">
        <f ca="1">COUNTIFS('Contratos Vigentes'!AJ:AJ,'Gestão e fiscalização atual'!A9,'Contratos Vigentes'!$Q:$Q, "VIGENTE")</f>
        <v>1</v>
      </c>
      <c r="D9" s="329">
        <f>COUNTIFS('Contratos Vigentes'!AK:AK,'Gestão e fiscalização atual'!A9,'Contratos Vigentes'!$Q:$Q, "VIGENTE")</f>
        <v>0</v>
      </c>
      <c r="E9" s="329">
        <f ca="1">COUNTIFS('Contratos Vigentes'!AL:AL,'Gestão e fiscalização atual'!A9,'Contratos Vigentes'!$Q:$Q, "VIGENTE")</f>
        <v>1</v>
      </c>
      <c r="F9" s="329">
        <f>COUNTIFS('Contratos Vigentes'!AM:AM,'Gestão e fiscalização atual'!A9,'Contratos Vigentes'!$Q:$Q, "VIGENTE")</f>
        <v>0</v>
      </c>
      <c r="G9" s="329">
        <f>COUNTIFS('Contratos Vigentes'!AN:AN,'Gestão e fiscalização atual'!A9,'Contratos Vigentes'!$Q:$Q, "VIGENTE")</f>
        <v>0</v>
      </c>
      <c r="H9" s="329">
        <f>COUNTIFS('Contratos Vigentes'!AR:AR,'Gestão e fiscalização atual'!A9,'Contratos Vigentes'!$Q:$Q, "VIGENTE")</f>
        <v>0</v>
      </c>
      <c r="I9" s="330">
        <f t="shared" ca="1" si="0"/>
        <v>2</v>
      </c>
    </row>
    <row r="10" spans="1:10" hidden="1">
      <c r="A10" s="170" t="s">
        <v>6335</v>
      </c>
      <c r="B10" s="50" t="s">
        <v>98</v>
      </c>
      <c r="C10" s="329">
        <f>COUNTIFS('Contratos Vigentes'!AJ:AJ,'Gestão e fiscalização atual'!A10,'Contratos Vigentes'!$Q:$Q, "VIGENTE")</f>
        <v>0</v>
      </c>
      <c r="D10" s="329">
        <f>COUNTIFS('Contratos Vigentes'!AK:AK,'Gestão e fiscalização atual'!A10,'Contratos Vigentes'!$Q:$Q, "VIGENTE")</f>
        <v>0</v>
      </c>
      <c r="E10" s="329">
        <f>COUNTIFS('Contratos Vigentes'!AL:AL,'Gestão e fiscalização atual'!A10,'Contratos Vigentes'!$Q:$Q, "VIGENTE")</f>
        <v>0</v>
      </c>
      <c r="F10" s="329">
        <f>COUNTIFS('Contratos Vigentes'!AM:AM,'Gestão e fiscalização atual'!A10,'Contratos Vigentes'!$Q:$Q, "VIGENTE")</f>
        <v>0</v>
      </c>
      <c r="G10" s="329">
        <f>COUNTIFS('Contratos Vigentes'!AN:AN,'Gestão e fiscalização atual'!A10,'Contratos Vigentes'!$Q:$Q, "VIGENTE")</f>
        <v>0</v>
      </c>
      <c r="H10" s="329">
        <f>COUNTIFS('Contratos Vigentes'!AR:AR,'Gestão e fiscalização atual'!A10,'Contratos Vigentes'!$Q:$Q, "VIGENTE")</f>
        <v>0</v>
      </c>
      <c r="I10" s="330">
        <f t="shared" si="0"/>
        <v>0</v>
      </c>
    </row>
    <row r="11" spans="1:10">
      <c r="A11" s="170" t="s">
        <v>1699</v>
      </c>
      <c r="B11" s="50" t="s">
        <v>78</v>
      </c>
      <c r="C11" s="329">
        <f ca="1">COUNTIFS('Contratos Vigentes'!AJ:AJ,'Gestão e fiscalização atual'!A11,'Contratos Vigentes'!$Q:$Q, "VIGENTE")</f>
        <v>2</v>
      </c>
      <c r="D11" s="329">
        <f ca="1">COUNTIFS('Contratos Vigentes'!AK:AK,'Gestão e fiscalização atual'!A11,'Contratos Vigentes'!$Q:$Q, "VIGENTE")</f>
        <v>0</v>
      </c>
      <c r="E11" s="329">
        <f>COUNTIFS('Contratos Vigentes'!AL:AL,'Gestão e fiscalização atual'!A11,'Contratos Vigentes'!$Q:$Q, "VIGENTE")</f>
        <v>0</v>
      </c>
      <c r="F11" s="329">
        <f>COUNTIFS('Contratos Vigentes'!AM:AM,'Gestão e fiscalização atual'!A11,'Contratos Vigentes'!$Q:$Q, "VIGENTE")</f>
        <v>0</v>
      </c>
      <c r="G11" s="329">
        <f>COUNTIFS('Contratos Vigentes'!AN:AN,'Gestão e fiscalização atual'!A11,'Contratos Vigentes'!$Q:$Q, "VIGENTE")</f>
        <v>0</v>
      </c>
      <c r="H11" s="329">
        <f>COUNTIFS('Contratos Vigentes'!AR:AR,'Gestão e fiscalização atual'!A11,'Contratos Vigentes'!$Q:$Q, "VIGENTE")</f>
        <v>0</v>
      </c>
      <c r="I11" s="330">
        <f t="shared" ca="1" si="0"/>
        <v>2</v>
      </c>
    </row>
    <row r="12" spans="1:10">
      <c r="A12" s="170" t="s">
        <v>175</v>
      </c>
      <c r="B12" s="50" t="s">
        <v>98</v>
      </c>
      <c r="C12" s="329">
        <f ca="1">COUNTIFS('Contratos Vigentes'!AJ:AJ,'Gestão e fiscalização atual'!A12,'Contratos Vigentes'!$Q:$Q, "VIGENTE")</f>
        <v>3</v>
      </c>
      <c r="D12" s="329">
        <f>COUNTIFS('Contratos Vigentes'!AK:AK,'Gestão e fiscalização atual'!A12,'Contratos Vigentes'!$Q:$Q, "VIGENTE")</f>
        <v>0</v>
      </c>
      <c r="E12" s="329">
        <f ca="1">COUNTIFS('Contratos Vigentes'!AL:AL,'Gestão e fiscalização atual'!A12,'Contratos Vigentes'!$Q:$Q, "VIGENTE")</f>
        <v>1</v>
      </c>
      <c r="F12" s="329">
        <f>COUNTIFS('Contratos Vigentes'!AM:AM,'Gestão e fiscalização atual'!A12,'Contratos Vigentes'!$Q:$Q, "VIGENTE")</f>
        <v>0</v>
      </c>
      <c r="G12" s="329">
        <f>COUNTIFS('Contratos Vigentes'!AN:AN,'Gestão e fiscalização atual'!A12,'Contratos Vigentes'!$Q:$Q, "VIGENTE")</f>
        <v>0</v>
      </c>
      <c r="H12" s="329">
        <f>COUNTIFS('Contratos Vigentes'!AR:AR,'Gestão e fiscalização atual'!A12,'Contratos Vigentes'!$Q:$Q, "VIGENTE")</f>
        <v>0</v>
      </c>
      <c r="I12" s="330">
        <f t="shared" ca="1" si="0"/>
        <v>4</v>
      </c>
    </row>
    <row r="13" spans="1:10">
      <c r="A13" s="170" t="s">
        <v>211</v>
      </c>
      <c r="B13" s="50" t="s">
        <v>207</v>
      </c>
      <c r="C13" s="329">
        <f>COUNTIFS('Contratos Vigentes'!AJ:AJ,'Gestão e fiscalização atual'!A13,'Contratos Vigentes'!$Q:$Q, "VIGENTE")</f>
        <v>0</v>
      </c>
      <c r="D13" s="329">
        <f ca="1">COUNTIFS('Contratos Vigentes'!AK:AK,'Gestão e fiscalização atual'!A13,'Contratos Vigentes'!$Q:$Q, "VIGENTE")</f>
        <v>1</v>
      </c>
      <c r="E13" s="329">
        <f ca="1">COUNTIFS('Contratos Vigentes'!AL:AL,'Gestão e fiscalização atual'!A13,'Contratos Vigentes'!$Q:$Q, "VIGENTE")</f>
        <v>1</v>
      </c>
      <c r="F13" s="329">
        <f>COUNTIFS('Contratos Vigentes'!AM:AM,'Gestão e fiscalização atual'!A13,'Contratos Vigentes'!$Q:$Q, "VIGENTE")</f>
        <v>0</v>
      </c>
      <c r="G13" s="329">
        <f>COUNTIFS('Contratos Vigentes'!AN:AN,'Gestão e fiscalização atual'!A13,'Contratos Vigentes'!$Q:$Q, "VIGENTE")</f>
        <v>0</v>
      </c>
      <c r="H13" s="329">
        <f>COUNTIFS('Contratos Vigentes'!AR:AR,'Gestão e fiscalização atual'!A13,'Contratos Vigentes'!$Q:$Q, "VIGENTE")</f>
        <v>0</v>
      </c>
      <c r="I13" s="330">
        <f t="shared" ca="1" si="0"/>
        <v>2</v>
      </c>
    </row>
    <row r="14" spans="1:10" s="376" customFormat="1" ht="30" hidden="1">
      <c r="A14" s="375" t="s">
        <v>6049</v>
      </c>
      <c r="B14" s="319" t="s">
        <v>6050</v>
      </c>
      <c r="C14" s="329">
        <f>COUNTIFS('Contratos Vigentes'!AJ:AJ,'Gestão e fiscalização atual'!A14,'Contratos Vigentes'!$Q:$Q, "VIGENTE")</f>
        <v>0</v>
      </c>
      <c r="D14" s="329">
        <f>COUNTIFS('Contratos Vigentes'!AK:AK,'Gestão e fiscalização atual'!A14,'Contratos Vigentes'!$Q:$Q, "VIGENTE")</f>
        <v>0</v>
      </c>
      <c r="E14" s="329">
        <f>COUNTIFS('Contratos Vigentes'!AL:AL,'Gestão e fiscalização atual'!A14,'Contratos Vigentes'!$Q:$Q, "VIGENTE")</f>
        <v>0</v>
      </c>
      <c r="F14" s="329">
        <f>COUNTIFS('Contratos Vigentes'!AM:AM,'Gestão e fiscalização atual'!A14,'Contratos Vigentes'!$Q:$Q, "VIGENTE")</f>
        <v>0</v>
      </c>
      <c r="G14" s="329">
        <f>COUNTIFS('Contratos Vigentes'!AN:AN,'Gestão e fiscalização atual'!A14,'Contratos Vigentes'!$Q:$Q, "VIGENTE")</f>
        <v>0</v>
      </c>
      <c r="H14" s="329">
        <f>COUNTIFS('Contratos Vigentes'!AR:AR,'Gestão e fiscalização atual'!A14,'Contratos Vigentes'!$Q:$Q, "VIGENTE")</f>
        <v>0</v>
      </c>
      <c r="I14" s="330">
        <f t="shared" si="0"/>
        <v>0</v>
      </c>
    </row>
    <row r="15" spans="1:10">
      <c r="A15" s="170" t="s">
        <v>214</v>
      </c>
      <c r="B15" s="50" t="s">
        <v>207</v>
      </c>
      <c r="C15" s="329">
        <f>COUNTIFS('Contratos Vigentes'!AJ:AJ,'Gestão e fiscalização atual'!A15,'Contratos Vigentes'!$Q:$Q, "VIGENTE")</f>
        <v>0</v>
      </c>
      <c r="D15" s="329">
        <f>COUNTIFS('Contratos Vigentes'!AK:AK,'Gestão e fiscalização atual'!A15,'Contratos Vigentes'!$Q:$Q, "VIGENTE")</f>
        <v>0</v>
      </c>
      <c r="E15" s="329">
        <f>COUNTIFS('Contratos Vigentes'!AL:AL,'Gestão e fiscalização atual'!A15,'Contratos Vigentes'!$Q:$Q, "VIGENTE")</f>
        <v>0</v>
      </c>
      <c r="F15" s="329">
        <f>COUNTIFS('Contratos Vigentes'!AM:AM,'Gestão e fiscalização atual'!A15,'Contratos Vigentes'!$Q:$Q, "VIGENTE")</f>
        <v>0</v>
      </c>
      <c r="G15" s="329">
        <f ca="1">COUNTIFS('Contratos Vigentes'!AN:AN,'Gestão e fiscalização atual'!A15,'Contratos Vigentes'!$Q:$Q, "VIGENTE")</f>
        <v>2</v>
      </c>
      <c r="H15" s="329">
        <v>1</v>
      </c>
      <c r="I15" s="330">
        <f t="shared" ca="1" si="0"/>
        <v>3</v>
      </c>
    </row>
    <row r="16" spans="1:10">
      <c r="A16" s="170" t="s">
        <v>1926</v>
      </c>
      <c r="B16" s="50" t="s">
        <v>207</v>
      </c>
      <c r="C16" s="329">
        <f>COUNTIFS('Contratos Vigentes'!AJ:AJ,'Gestão e fiscalização atual'!A16,'Contratos Vigentes'!$Q:$Q, "VIGENTE")</f>
        <v>0</v>
      </c>
      <c r="D16" s="329">
        <f>COUNTIFS('Contratos Vigentes'!AK:AK,'Gestão e fiscalização atual'!A16,'Contratos Vigentes'!$Q:$Q, "VIGENTE")</f>
        <v>0</v>
      </c>
      <c r="E16" s="329">
        <f>COUNTIFS('Contratos Vigentes'!AL:AL,'Gestão e fiscalização atual'!A16,'Contratos Vigentes'!$Q:$Q, "VIGENTE")</f>
        <v>0</v>
      </c>
      <c r="F16" s="329">
        <f>COUNTIFS('Contratos Vigentes'!AM:AM,'Gestão e fiscalização atual'!A16,'Contratos Vigentes'!$Q:$Q, "VIGENTE")</f>
        <v>0</v>
      </c>
      <c r="G16" s="329">
        <f ca="1">COUNTIFS('Contratos Vigentes'!AN:AN,'Gestão e fiscalização atual'!A16,'Contratos Vigentes'!$Q:$Q, "VIGENTE")</f>
        <v>0</v>
      </c>
      <c r="H16" s="329">
        <f>COUNTIFS('Contratos Vigentes'!AR:AR,'Gestão e fiscalização atual'!A16,'Contratos Vigentes'!$Q:$Q, "VIGENTE")</f>
        <v>0</v>
      </c>
      <c r="I16" s="330">
        <f t="shared" ca="1" si="0"/>
        <v>0</v>
      </c>
    </row>
    <row r="17" spans="1:9">
      <c r="A17" s="170" t="s">
        <v>6054</v>
      </c>
      <c r="B17" s="50" t="s">
        <v>207</v>
      </c>
      <c r="C17" s="329">
        <f>COUNTIFS('Contratos Vigentes'!AJ:AJ,'Gestão e fiscalização atual'!A17,'Contratos Vigentes'!$Q:$Q, "VIGENTE")</f>
        <v>0</v>
      </c>
      <c r="D17" s="329">
        <f>COUNTIFS('Contratos Vigentes'!AK:AK,'Gestão e fiscalização atual'!A17,'Contratos Vigentes'!$Q:$Q, "VIGENTE")</f>
        <v>0</v>
      </c>
      <c r="E17" s="329">
        <f>COUNTIFS('Contratos Vigentes'!AL:AL,'Gestão e fiscalização atual'!A17,'Contratos Vigentes'!$Q:$Q, "VIGENTE")</f>
        <v>0</v>
      </c>
      <c r="F17" s="329">
        <f>COUNTIFS('Contratos Vigentes'!AM:AM,'Gestão e fiscalização atual'!A17,'Contratos Vigentes'!$Q:$Q, "VIGENTE")</f>
        <v>0</v>
      </c>
      <c r="G17" s="329">
        <f>COUNTIFS('Contratos Vigentes'!AN:AN,'Gestão e fiscalização atual'!A17,'Contratos Vigentes'!$Q:$Q, "VIGENTE")</f>
        <v>0</v>
      </c>
      <c r="H17" s="329">
        <f>COUNTIFS('Contratos Vigentes'!AR:AR,'Gestão e fiscalização atual'!A17,'Contratos Vigentes'!$Q:$Q, "VIGENTE")</f>
        <v>0</v>
      </c>
      <c r="I17" s="330">
        <f t="shared" si="0"/>
        <v>0</v>
      </c>
    </row>
    <row r="18" spans="1:9" hidden="1">
      <c r="A18" s="170" t="s">
        <v>6336</v>
      </c>
      <c r="B18" s="50" t="s">
        <v>6337</v>
      </c>
      <c r="C18" s="329">
        <f>COUNTIFS('Contratos Vigentes'!AJ:AJ,'Gestão e fiscalização atual'!A18,'Contratos Vigentes'!$Q:$Q, "VIGENTE")</f>
        <v>0</v>
      </c>
      <c r="D18" s="329">
        <f>COUNTIFS('Contratos Vigentes'!AK:AK,'Gestão e fiscalização atual'!A18,'Contratos Vigentes'!$Q:$Q, "VIGENTE")</f>
        <v>0</v>
      </c>
      <c r="E18" s="329">
        <f>COUNTIFS('Contratos Vigentes'!AL:AL,'Gestão e fiscalização atual'!A18,'Contratos Vigentes'!$Q:$Q, "VIGENTE")</f>
        <v>0</v>
      </c>
      <c r="F18" s="329">
        <f>COUNTIFS('Contratos Vigentes'!AM:AM,'Gestão e fiscalização atual'!A18,'Contratos Vigentes'!$Q:$Q, "VIGENTE")</f>
        <v>0</v>
      </c>
      <c r="G18" s="329">
        <f>COUNTIFS('Contratos Vigentes'!AN:AN,'Gestão e fiscalização atual'!A18,'Contratos Vigentes'!$Q:$Q, "VIGENTE")</f>
        <v>0</v>
      </c>
      <c r="H18" s="329">
        <f>COUNTIFS('Contratos Vigentes'!AR:AR,'Gestão e fiscalização atual'!A18,'Contratos Vigentes'!$Q:$Q, "VIGENTE")</f>
        <v>0</v>
      </c>
      <c r="I18" s="330">
        <f t="shared" si="0"/>
        <v>0</v>
      </c>
    </row>
    <row r="19" spans="1:9">
      <c r="A19" s="170" t="s">
        <v>1033</v>
      </c>
      <c r="B19" s="50" t="s">
        <v>441</v>
      </c>
      <c r="C19" s="329">
        <f>COUNTIFS('Contratos Vigentes'!AJ:AJ,'Gestão e fiscalização atual'!A19,'Contratos Vigentes'!$Q:$Q, "VIGENTE")</f>
        <v>0</v>
      </c>
      <c r="D19" s="329">
        <f ca="1">COUNTIFS('Contratos Vigentes'!AK:AK,'Gestão e fiscalização atual'!A19,'Contratos Vigentes'!$Q:$Q, "VIGENTE")</f>
        <v>1</v>
      </c>
      <c r="E19" s="329">
        <f>COUNTIFS('Contratos Vigentes'!AL:AL,'Gestão e fiscalização atual'!A19,'Contratos Vigentes'!$Q:$Q, "VIGENTE")</f>
        <v>0</v>
      </c>
      <c r="F19" s="329">
        <f>COUNTIFS('Contratos Vigentes'!AM:AM,'Gestão e fiscalização atual'!A19,'Contratos Vigentes'!$Q:$Q, "VIGENTE")</f>
        <v>0</v>
      </c>
      <c r="G19" s="329">
        <f>COUNTIFS('Contratos Vigentes'!AN:AN,'Gestão e fiscalização atual'!A19,'Contratos Vigentes'!$Q:$Q, "VIGENTE")</f>
        <v>0</v>
      </c>
      <c r="H19" s="329">
        <f>COUNTIFS('Contratos Vigentes'!AR:AR,'Gestão e fiscalização atual'!A19,'Contratos Vigentes'!$Q:$Q, "VIGENTE")</f>
        <v>0</v>
      </c>
      <c r="I19" s="330">
        <f t="shared" ca="1" si="0"/>
        <v>1</v>
      </c>
    </row>
    <row r="20" spans="1:9">
      <c r="A20" s="170" t="s">
        <v>363</v>
      </c>
      <c r="B20" s="50" t="s">
        <v>357</v>
      </c>
      <c r="C20" s="329">
        <f>COUNTIFS('Contratos Vigentes'!AJ:AJ,'Gestão e fiscalização atual'!A20,'Contratos Vigentes'!$Q:$Q, "VIGENTE")</f>
        <v>0</v>
      </c>
      <c r="D20" s="329">
        <f ca="1">COUNTIFS('Contratos Vigentes'!AK:AK,'Gestão e fiscalização atual'!A20,'Contratos Vigentes'!$Q:$Q, "VIGENTE")</f>
        <v>1</v>
      </c>
      <c r="E20" s="329">
        <f ca="1">COUNTIFS('Contratos Vigentes'!AL:AL,'Gestão e fiscalização atual'!A20,'Contratos Vigentes'!$Q:$Q, "VIGENTE")</f>
        <v>1</v>
      </c>
      <c r="F20" s="329">
        <f>COUNTIFS('Contratos Vigentes'!AM:AM,'Gestão e fiscalização atual'!A20,'Contratos Vigentes'!$Q:$Q, "VIGENTE")</f>
        <v>0</v>
      </c>
      <c r="G20" s="329">
        <f ca="1">COUNTIFS('Contratos Vigentes'!AN:AN,'Gestão e fiscalização atual'!A20,'Contratos Vigentes'!$Q:$Q, "VIGENTE")</f>
        <v>7</v>
      </c>
      <c r="H20" s="329">
        <f>COUNTIFS('Contratos Vigentes'!AR:AR,'Gestão e fiscalização atual'!A20,'Contratos Vigentes'!$Q:$Q, "VIGENTE")</f>
        <v>0</v>
      </c>
      <c r="I20" s="330">
        <f t="shared" ca="1" si="0"/>
        <v>9</v>
      </c>
    </row>
    <row r="21" spans="1:9" hidden="1">
      <c r="A21" s="170" t="s">
        <v>2780</v>
      </c>
      <c r="B21" s="50" t="s">
        <v>98</v>
      </c>
      <c r="C21" s="329">
        <f>COUNTIFS('Contratos Vigentes'!AJ:AJ,'Gestão e fiscalização atual'!A21,'Contratos Vigentes'!$Q:$Q, "VIGENTE")</f>
        <v>0</v>
      </c>
      <c r="D21" s="329">
        <f>COUNTIFS('Contratos Vigentes'!AK:AK,'Gestão e fiscalização atual'!A21,'Contratos Vigentes'!$Q:$Q, "VIGENTE")</f>
        <v>0</v>
      </c>
      <c r="E21" s="329">
        <f ca="1">COUNTIFS('Contratos Vigentes'!AL:AL,'Gestão e fiscalização atual'!A21,'Contratos Vigentes'!$Q:$Q, "VIGENTE")</f>
        <v>0</v>
      </c>
      <c r="F21" s="329">
        <f>COUNTIFS('Contratos Vigentes'!AM:AM,'Gestão e fiscalização atual'!A21,'Contratos Vigentes'!$Q:$Q, "VIGENTE")</f>
        <v>0</v>
      </c>
      <c r="G21" s="329">
        <f>COUNTIFS('Contratos Vigentes'!AN:AN,'Gestão e fiscalização atual'!A21,'Contratos Vigentes'!$Q:$Q, "VIGENTE")</f>
        <v>0</v>
      </c>
      <c r="H21" s="329">
        <f>COUNTIFS('Contratos Vigentes'!AR:AR,'Gestão e fiscalização atual'!A21,'Contratos Vigentes'!$Q:$Q, "VIGENTE")</f>
        <v>0</v>
      </c>
      <c r="I21" s="330">
        <f t="shared" ca="1" si="0"/>
        <v>0</v>
      </c>
    </row>
    <row r="22" spans="1:9" hidden="1">
      <c r="A22" s="170" t="s">
        <v>3276</v>
      </c>
      <c r="B22" s="50" t="s">
        <v>78</v>
      </c>
      <c r="C22" s="329">
        <f>COUNTIFS('Contratos Vigentes'!AJ:AJ,'Gestão e fiscalização atual'!A22,'Contratos Vigentes'!$Q:$Q, "VIGENTE")</f>
        <v>0</v>
      </c>
      <c r="D22" s="329">
        <f ca="1">COUNTIFS('Contratos Vigentes'!AK:AK,'Gestão e fiscalização atual'!A22,'Contratos Vigentes'!$Q:$Q, "VIGENTE")</f>
        <v>0</v>
      </c>
      <c r="E22" s="329">
        <f>COUNTIFS('Contratos Vigentes'!AL:AL,'Gestão e fiscalização atual'!A22,'Contratos Vigentes'!$Q:$Q, "VIGENTE")</f>
        <v>0</v>
      </c>
      <c r="F22" s="329">
        <f>COUNTIFS('Contratos Vigentes'!AM:AM,'Gestão e fiscalização atual'!A22,'Contratos Vigentes'!$Q:$Q, "VIGENTE")</f>
        <v>0</v>
      </c>
      <c r="G22" s="329">
        <f>COUNTIFS('Contratos Vigentes'!AN:AN,'Gestão e fiscalização atual'!A22,'Contratos Vigentes'!$Q:$Q, "VIGENTE")</f>
        <v>0</v>
      </c>
      <c r="H22" s="329">
        <f>COUNTIFS('Contratos Vigentes'!AR:AR,'Gestão e fiscalização atual'!A22,'Contratos Vigentes'!$Q:$Q, "VIGENTE")</f>
        <v>0</v>
      </c>
      <c r="I22" s="330">
        <f t="shared" ca="1" si="0"/>
        <v>0</v>
      </c>
    </row>
    <row r="23" spans="1:9">
      <c r="A23" s="170" t="s">
        <v>739</v>
      </c>
      <c r="B23" s="50" t="s">
        <v>78</v>
      </c>
      <c r="C23" s="329">
        <f>COUNTIFS('Contratos Vigentes'!AJ:AJ,'Gestão e fiscalização atual'!A23,'Contratos Vigentes'!$Q:$Q, "VIGENTE")</f>
        <v>0</v>
      </c>
      <c r="D23" s="329">
        <f>COUNTIFS('Contratos Vigentes'!AK:AK,'Gestão e fiscalização atual'!A23,'Contratos Vigentes'!$Q:$Q, "VIGENTE")</f>
        <v>0</v>
      </c>
      <c r="E23" s="329">
        <f ca="1">COUNTIFS('Contratos Vigentes'!AL:AL,'Gestão e fiscalização atual'!A23,'Contratos Vigentes'!$Q:$Q, "VIGENTE")</f>
        <v>1</v>
      </c>
      <c r="F23" s="329">
        <f>COUNTIFS('Contratos Vigentes'!AM:AM,'Gestão e fiscalização atual'!A23,'Contratos Vigentes'!$Q:$Q, "VIGENTE")</f>
        <v>0</v>
      </c>
      <c r="G23" s="329">
        <f>COUNTIFS('Contratos Vigentes'!AN:AN,'Gestão e fiscalização atual'!A23,'Contratos Vigentes'!$Q:$Q, "VIGENTE")</f>
        <v>0</v>
      </c>
      <c r="H23" s="329">
        <f>COUNTIFS('Contratos Vigentes'!AR:AR,'Gestão e fiscalização atual'!A23,'Contratos Vigentes'!$Q:$Q, "VIGENTE")</f>
        <v>0</v>
      </c>
      <c r="I23" s="330">
        <f t="shared" ca="1" si="0"/>
        <v>1</v>
      </c>
    </row>
    <row r="24" spans="1:9" hidden="1">
      <c r="A24" s="170" t="s">
        <v>6063</v>
      </c>
      <c r="B24" s="50" t="s">
        <v>78</v>
      </c>
      <c r="C24" s="329">
        <f>COUNTIFS('Contratos Vigentes'!AJ:AJ,'Gestão e fiscalização atual'!A24,'Contratos Vigentes'!$Q:$Q, "VIGENTE")</f>
        <v>0</v>
      </c>
      <c r="D24" s="329">
        <f>COUNTIFS('Contratos Vigentes'!AK:AK,'Gestão e fiscalização atual'!A24,'Contratos Vigentes'!$Q:$Q, "VIGENTE")</f>
        <v>0</v>
      </c>
      <c r="E24" s="329">
        <f>COUNTIFS('Contratos Vigentes'!AL:AL,'Gestão e fiscalização atual'!A24,'Contratos Vigentes'!$Q:$Q, "VIGENTE")</f>
        <v>0</v>
      </c>
      <c r="F24" s="329">
        <f>COUNTIFS('Contratos Vigentes'!AM:AM,'Gestão e fiscalização atual'!A24,'Contratos Vigentes'!$Q:$Q, "VIGENTE")</f>
        <v>0</v>
      </c>
      <c r="G24" s="329">
        <f>COUNTIFS('Contratos Vigentes'!AN:AN,'Gestão e fiscalização atual'!A24,'Contratos Vigentes'!$Q:$Q, "VIGENTE")</f>
        <v>0</v>
      </c>
      <c r="H24" s="329">
        <f>COUNTIFS('Contratos Vigentes'!AR:AR,'Gestão e fiscalização atual'!A24,'Contratos Vigentes'!$Q:$Q, "VIGENTE")</f>
        <v>0</v>
      </c>
      <c r="I24" s="330">
        <f t="shared" si="0"/>
        <v>0</v>
      </c>
    </row>
    <row r="25" spans="1:9">
      <c r="A25" s="170" t="s">
        <v>1780</v>
      </c>
      <c r="B25" s="50" t="s">
        <v>207</v>
      </c>
      <c r="C25" s="329">
        <f>COUNTIFS('Contratos Vigentes'!AJ:AJ,'Gestão e fiscalização atual'!A25,'Contratos Vigentes'!$Q:$Q, "VIGENTE")</f>
        <v>0</v>
      </c>
      <c r="D25" s="329">
        <f>COUNTIFS('Contratos Vigentes'!AK:AK,'Gestão e fiscalização atual'!A25,'Contratos Vigentes'!$Q:$Q, "VIGENTE")</f>
        <v>0</v>
      </c>
      <c r="E25" s="329">
        <f ca="1">COUNTIFS('Contratos Vigentes'!AL:AL,'Gestão e fiscalização atual'!A25,'Contratos Vigentes'!$Q:$Q, "VIGENTE")</f>
        <v>0</v>
      </c>
      <c r="F25" s="329">
        <f>COUNTIFS('Contratos Vigentes'!AM:AM,'Gestão e fiscalização atual'!A25,'Contratos Vigentes'!$Q:$Q, "VIGENTE")</f>
        <v>0</v>
      </c>
      <c r="G25" s="329">
        <f>COUNTIFS('Contratos Vigentes'!AN:AN,'Gestão e fiscalização atual'!A25,'Contratos Vigentes'!$Q:$Q, "VIGENTE")</f>
        <v>0</v>
      </c>
      <c r="H25" s="329">
        <f>COUNTIFS('Contratos Vigentes'!AR:AR,'Gestão e fiscalização atual'!A25,'Contratos Vigentes'!$Q:$Q, "VIGENTE")</f>
        <v>0</v>
      </c>
      <c r="I25" s="330">
        <f t="shared" ca="1" si="0"/>
        <v>0</v>
      </c>
    </row>
    <row r="26" spans="1:9">
      <c r="A26" s="170" t="s">
        <v>192</v>
      </c>
      <c r="B26" s="50" t="s">
        <v>61</v>
      </c>
      <c r="C26" s="329">
        <f ca="1">COUNTIFS('Contratos Vigentes'!AJ:AJ,'Gestão e fiscalização atual'!A26,'Contratos Vigentes'!$Q:$Q, "VIGENTE")</f>
        <v>2</v>
      </c>
      <c r="D26" s="329">
        <f ca="1">COUNTIFS('Contratos Vigentes'!AK:AK,'Gestão e fiscalização atual'!A26,'Contratos Vigentes'!$Q:$Q, "VIGENTE")</f>
        <v>1</v>
      </c>
      <c r="E26" s="329">
        <f ca="1">COUNTIFS('Contratos Vigentes'!AL:AL,'Gestão e fiscalização atual'!A26,'Contratos Vigentes'!$Q:$Q, "VIGENTE")</f>
        <v>0</v>
      </c>
      <c r="F26" s="329">
        <f ca="1">COUNTIFS('Contratos Vigentes'!AM:AM,'Gestão e fiscalização atual'!A26,'Contratos Vigentes'!$Q:$Q, "VIGENTE")</f>
        <v>8</v>
      </c>
      <c r="G26" s="329">
        <f ca="1">COUNTIFS('Contratos Vigentes'!AN:AN,'Gestão e fiscalização atual'!A26,'Contratos Vigentes'!$Q:$Q, "VIGENTE")</f>
        <v>2</v>
      </c>
      <c r="H26" s="329">
        <f>COUNTIFS('Contratos Vigentes'!AR:AR,'Gestão e fiscalização atual'!A26,'Contratos Vigentes'!$Q:$Q, "VIGENTE")</f>
        <v>0</v>
      </c>
      <c r="I26" s="330">
        <f t="shared" ca="1" si="0"/>
        <v>13</v>
      </c>
    </row>
    <row r="27" spans="1:9">
      <c r="A27" s="170" t="s">
        <v>1385</v>
      </c>
      <c r="B27" s="50" t="s">
        <v>78</v>
      </c>
      <c r="C27" s="329">
        <f>COUNTIFS('Contratos Vigentes'!AJ:AJ,'Gestão e fiscalização atual'!A27,'Contratos Vigentes'!$Q:$Q, "VIGENTE")</f>
        <v>0</v>
      </c>
      <c r="D27" s="329">
        <f>COUNTIFS('Contratos Vigentes'!AK:AK,'Gestão e fiscalização atual'!A27,'Contratos Vigentes'!$Q:$Q, "VIGENTE")</f>
        <v>0</v>
      </c>
      <c r="E27" s="329">
        <f ca="1">COUNTIFS('Contratos Vigentes'!AL:AL,'Gestão e fiscalização atual'!A27,'Contratos Vigentes'!$Q:$Q, "VIGENTE")</f>
        <v>1</v>
      </c>
      <c r="F27" s="329">
        <f>COUNTIFS('Contratos Vigentes'!AM:AM,'Gestão e fiscalização atual'!A27,'Contratos Vigentes'!$Q:$Q, "VIGENTE")</f>
        <v>0</v>
      </c>
      <c r="G27" s="329">
        <f ca="1">COUNTIFS('Contratos Vigentes'!AN:AN,'Gestão e fiscalização atual'!A27,'Contratos Vigentes'!$Q:$Q, "VIGENTE")</f>
        <v>0</v>
      </c>
      <c r="H27" s="329">
        <f>COUNTIFS('Contratos Vigentes'!AR:AR,'Gestão e fiscalização atual'!A27,'Contratos Vigentes'!$Q:$Q, "VIGENTE")</f>
        <v>0</v>
      </c>
      <c r="I27" s="330">
        <f t="shared" ca="1" si="0"/>
        <v>1</v>
      </c>
    </row>
    <row r="28" spans="1:9">
      <c r="A28" s="170" t="s">
        <v>1299</v>
      </c>
      <c r="B28" s="50" t="s">
        <v>78</v>
      </c>
      <c r="C28" s="329">
        <f ca="1">COUNTIFS('Contratos Vigentes'!AJ:AJ,'Gestão e fiscalização atual'!A28,'Contratos Vigentes'!$Q:$Q, "VIGENTE")</f>
        <v>1</v>
      </c>
      <c r="D28" s="329">
        <f>COUNTIFS('Contratos Vigentes'!AK:AK,'Gestão e fiscalização atual'!A28,'Contratos Vigentes'!$Q:$Q, "VIGENTE")</f>
        <v>0</v>
      </c>
      <c r="E28" s="329">
        <f>COUNTIFS('Contratos Vigentes'!AL:AL,'Gestão e fiscalização atual'!A28,'Contratos Vigentes'!$Q:$Q, "VIGENTE")</f>
        <v>0</v>
      </c>
      <c r="F28" s="329">
        <f>COUNTIFS('Contratos Vigentes'!AM:AM,'Gestão e fiscalização atual'!A28,'Contratos Vigentes'!$Q:$Q, "VIGENTE")</f>
        <v>0</v>
      </c>
      <c r="G28" s="329">
        <f>COUNTIFS('Contratos Vigentes'!AN:AN,'Gestão e fiscalização atual'!A28,'Contratos Vigentes'!$Q:$Q, "VIGENTE")</f>
        <v>0</v>
      </c>
      <c r="H28" s="329">
        <f>COUNTIFS('Contratos Vigentes'!AR:AR,'Gestão e fiscalização atual'!A28,'Contratos Vigentes'!$Q:$Q, "VIGENTE")</f>
        <v>0</v>
      </c>
      <c r="I28" s="330">
        <f t="shared" ca="1" si="0"/>
        <v>1</v>
      </c>
    </row>
    <row r="29" spans="1:9">
      <c r="A29" s="170" t="s">
        <v>155</v>
      </c>
      <c r="B29" s="50" t="s">
        <v>78</v>
      </c>
      <c r="C29" s="329">
        <f>COUNTIFS('Contratos Vigentes'!AJ:AJ,'Gestão e fiscalização atual'!A29,'Contratos Vigentes'!$Q:$Q, "VIGENTE")</f>
        <v>0</v>
      </c>
      <c r="D29" s="329">
        <f ca="1">COUNTIFS('Contratos Vigentes'!AK:AK,'Gestão e fiscalização atual'!A29,'Contratos Vigentes'!$Q:$Q, "VIGENTE")</f>
        <v>0</v>
      </c>
      <c r="E29" s="329">
        <f ca="1">COUNTIFS('Contratos Vigentes'!AL:AL,'Gestão e fiscalização atual'!A29,'Contratos Vigentes'!$Q:$Q, "VIGENTE")</f>
        <v>2</v>
      </c>
      <c r="G29" s="329">
        <f>COUNTIFS('Contratos Vigentes'!AN:AN,'Gestão e fiscalização atual'!A29,'Contratos Vigentes'!$Q:$Q, "VIGENTE")</f>
        <v>0</v>
      </c>
      <c r="H29" s="329">
        <f ca="1">COUNTIFS('Contratos Vigentes'!AR:AR,'Gestão e fiscalização atual'!A29,'Contratos Vigentes'!$Q:$Q, "VIGENTE")</f>
        <v>2</v>
      </c>
      <c r="I29" s="330">
        <f t="shared" ca="1" si="0"/>
        <v>4</v>
      </c>
    </row>
    <row r="30" spans="1:9" hidden="1">
      <c r="A30" s="170" t="s">
        <v>6338</v>
      </c>
      <c r="B30" s="50" t="s">
        <v>61</v>
      </c>
      <c r="C30" s="329">
        <f>COUNTIFS('Contratos Vigentes'!AJ:AJ,'Gestão e fiscalização atual'!A30,'Contratos Vigentes'!$Q:$Q, "VIGENTE")</f>
        <v>0</v>
      </c>
      <c r="D30" s="329">
        <f>COUNTIFS('Contratos Vigentes'!AK:AK,'Gestão e fiscalização atual'!A30,'Contratos Vigentes'!$Q:$Q, "VIGENTE")</f>
        <v>0</v>
      </c>
      <c r="E30" s="329">
        <f>COUNTIFS('Contratos Vigentes'!AL:AL,'Gestão e fiscalização atual'!A30,'Contratos Vigentes'!$Q:$Q, "VIGENTE")</f>
        <v>0</v>
      </c>
      <c r="F30" s="329">
        <f>COUNTIFS('Contratos Vigentes'!AM:AM,'Gestão e fiscalização atual'!A30,'Contratos Vigentes'!$Q:$Q, "VIGENTE")</f>
        <v>0</v>
      </c>
      <c r="G30" s="329">
        <f>COUNTIFS('Contratos Vigentes'!AN:AN,'Gestão e fiscalização atual'!A30,'Contratos Vigentes'!$Q:$Q, "VIGENTE")</f>
        <v>0</v>
      </c>
      <c r="H30" s="329">
        <f>COUNTIFS('Contratos Vigentes'!AR:AR,'Gestão e fiscalização atual'!A30,'Contratos Vigentes'!$Q:$Q, "VIGENTE")</f>
        <v>0</v>
      </c>
      <c r="I30" s="330">
        <f t="shared" si="0"/>
        <v>0</v>
      </c>
    </row>
    <row r="31" spans="1:9" hidden="1">
      <c r="A31" s="170" t="s">
        <v>6071</v>
      </c>
      <c r="B31" s="50" t="s">
        <v>61</v>
      </c>
      <c r="C31" s="329">
        <f>COUNTIFS('Contratos Vigentes'!AJ:AJ,'Gestão e fiscalização atual'!A31,'Contratos Vigentes'!$Q:$Q, "VIGENTE")</f>
        <v>0</v>
      </c>
      <c r="D31" s="329">
        <f>COUNTIFS('Contratos Vigentes'!AK:AK,'Gestão e fiscalização atual'!A31,'Contratos Vigentes'!$Q:$Q, "VIGENTE")</f>
        <v>0</v>
      </c>
      <c r="E31" s="329">
        <f>COUNTIFS('Contratos Vigentes'!AL:AL,'Gestão e fiscalização atual'!A31,'Contratos Vigentes'!$Q:$Q, "VIGENTE")</f>
        <v>0</v>
      </c>
      <c r="F31" s="329">
        <f>COUNTIFS('Contratos Vigentes'!AM:AM,'Gestão e fiscalização atual'!A31,'Contratos Vigentes'!$Q:$Q, "VIGENTE")</f>
        <v>0</v>
      </c>
      <c r="G31" s="329">
        <f>COUNTIFS('Contratos Vigentes'!AN:AN,'Gestão e fiscalização atual'!A31,'Contratos Vigentes'!$Q:$Q, "VIGENTE")</f>
        <v>0</v>
      </c>
      <c r="H31" s="329">
        <f>COUNTIFS('Contratos Vigentes'!AR:AR,'Gestão e fiscalização atual'!A31,'Contratos Vigentes'!$Q:$Q, "VIGENTE")</f>
        <v>0</v>
      </c>
      <c r="I31" s="330">
        <f t="shared" si="0"/>
        <v>0</v>
      </c>
    </row>
    <row r="32" spans="1:9">
      <c r="A32" s="170" t="s">
        <v>139</v>
      </c>
      <c r="B32" s="50" t="s">
        <v>78</v>
      </c>
      <c r="C32" s="329">
        <f ca="1">COUNTIFS('Contratos Vigentes'!AJ:AJ,'Gestão e fiscalização atual'!A32,'Contratos Vigentes'!$Q:$Q, "VIGENTE")</f>
        <v>1</v>
      </c>
      <c r="D32" s="329">
        <f>COUNTIFS('Contratos Vigentes'!AK:AK,'Gestão e fiscalização atual'!A32,'Contratos Vigentes'!$Q:$Q, "VIGENTE")</f>
        <v>0</v>
      </c>
      <c r="E32" s="329">
        <f ca="1">COUNTIFS('Contratos Vigentes'!AL:AL,'Gestão e fiscalização atual'!A32,'Contratos Vigentes'!$Q:$Q, "VIGENTE")</f>
        <v>13</v>
      </c>
      <c r="F32" s="329">
        <f>COUNTIFS('Contratos Vigentes'!AM:AM,'Gestão e fiscalização atual'!A32,'Contratos Vigentes'!$Q:$Q, "VIGENTE")</f>
        <v>0</v>
      </c>
      <c r="G32" s="329">
        <f ca="1">COUNTIFS('Contratos Vigentes'!AN:AN,'Gestão e fiscalização atual'!A32,'Contratos Vigentes'!$Q:$Q, "VIGENTE")</f>
        <v>2</v>
      </c>
      <c r="H32" s="329">
        <f>COUNTIFS('Contratos Vigentes'!AR:AR,'Gestão e fiscalização atual'!A32,'Contratos Vigentes'!$Q:$Q, "VIGENTE")</f>
        <v>0</v>
      </c>
      <c r="I32" s="330">
        <f t="shared" ca="1" si="0"/>
        <v>16</v>
      </c>
    </row>
    <row r="33" spans="1:9">
      <c r="A33" s="170" t="s">
        <v>103</v>
      </c>
      <c r="B33" s="50" t="s">
        <v>98</v>
      </c>
      <c r="C33" s="329">
        <f ca="1">COUNTIFS('Contratos Vigentes'!AJ:AJ,'Gestão e fiscalização atual'!A33,'Contratos Vigentes'!$Q:$Q, "VIGENTE")</f>
        <v>2</v>
      </c>
      <c r="D33" s="329">
        <f ca="1">COUNTIFS('Contratos Vigentes'!AK:AK,'Gestão e fiscalização atual'!A33,'Contratos Vigentes'!$Q:$Q, "VIGENTE")</f>
        <v>24</v>
      </c>
      <c r="E33" s="329">
        <f ca="1">COUNTIFS('Contratos Vigentes'!AL:AL,'Gestão e fiscalização atual'!A33,'Contratos Vigentes'!$Q:$Q, "VIGENTE")</f>
        <v>1</v>
      </c>
      <c r="F33" s="329">
        <f ca="1">COUNTIFS('Contratos Vigentes'!AM:AM,'Gestão e fiscalização atual'!A33,'Contratos Vigentes'!$Q:$Q, "VIGENTE")</f>
        <v>29</v>
      </c>
      <c r="G33" s="329">
        <f ca="1">COUNTIFS('Contratos Vigentes'!AN:AN,'Gestão e fiscalização atual'!A33,'Contratos Vigentes'!$Q:$Q, "VIGENTE")</f>
        <v>3</v>
      </c>
      <c r="H33" s="329">
        <f>COUNTIFS('Contratos Vigentes'!AR:AR,'Gestão e fiscalização atual'!A33,'Contratos Vigentes'!$Q:$Q, "VIGENTE")</f>
        <v>0</v>
      </c>
      <c r="I33" s="330">
        <f t="shared" ca="1" si="0"/>
        <v>59</v>
      </c>
    </row>
    <row r="34" spans="1:9" hidden="1">
      <c r="A34" s="170" t="s">
        <v>6339</v>
      </c>
      <c r="B34" s="50" t="s">
        <v>61</v>
      </c>
      <c r="C34" s="329">
        <f>COUNTIFS('Contratos Vigentes'!AJ:AJ,'Gestão e fiscalização atual'!A34,'Contratos Vigentes'!$Q:$Q, "VIGENTE")</f>
        <v>0</v>
      </c>
      <c r="D34" s="329">
        <f>COUNTIFS('Contratos Vigentes'!AK:AK,'Gestão e fiscalização atual'!A34,'Contratos Vigentes'!$Q:$Q, "VIGENTE")</f>
        <v>0</v>
      </c>
      <c r="E34" s="329">
        <f>COUNTIFS('Contratos Vigentes'!AL:AL,'Gestão e fiscalização atual'!A34,'Contratos Vigentes'!$Q:$Q, "VIGENTE")</f>
        <v>0</v>
      </c>
      <c r="F34" s="329">
        <f>COUNTIFS('Contratos Vigentes'!AM:AM,'Gestão e fiscalização atual'!A34,'Contratos Vigentes'!$Q:$Q, "VIGENTE")</f>
        <v>0</v>
      </c>
      <c r="G34" s="329">
        <f>COUNTIFS('Contratos Vigentes'!AN:AN,'Gestão e fiscalização atual'!A34,'Contratos Vigentes'!$Q:$Q, "VIGENTE")</f>
        <v>0</v>
      </c>
      <c r="H34" s="329">
        <f>COUNTIFS('Contratos Vigentes'!AR:AR,'Gestão e fiscalização atual'!A34,'Contratos Vigentes'!$Q:$Q, "VIGENTE")</f>
        <v>0</v>
      </c>
      <c r="I34" s="330">
        <f t="shared" si="0"/>
        <v>0</v>
      </c>
    </row>
    <row r="35" spans="1:9">
      <c r="A35" s="170" t="s">
        <v>349</v>
      </c>
      <c r="B35" s="50" t="s">
        <v>98</v>
      </c>
      <c r="C35" s="329">
        <f ca="1">COUNTIFS('Contratos Vigentes'!AJ:AJ,'Gestão e fiscalização atual'!A35,'Contratos Vigentes'!$Q:$Q, "VIGENTE")</f>
        <v>0</v>
      </c>
      <c r="D35" s="329">
        <f ca="1">COUNTIFS('Contratos Vigentes'!AK:AK,'Gestão e fiscalização atual'!A35,'Contratos Vigentes'!$Q:$Q, "VIGENTE")</f>
        <v>1</v>
      </c>
      <c r="E35" s="329">
        <f>COUNTIFS('Contratos Vigentes'!AL:AL,'Gestão e fiscalização atual'!A35,'Contratos Vigentes'!$Q:$Q, "VIGENTE")</f>
        <v>0</v>
      </c>
      <c r="F35" s="329">
        <f>COUNTIFS('Contratos Vigentes'!AM:AM,'Gestão e fiscalização atual'!A35,'Contratos Vigentes'!$Q:$Q, "VIGENTE")</f>
        <v>0</v>
      </c>
      <c r="G35" s="329">
        <f>COUNTIFS('Contratos Vigentes'!AN:AN,'Gestão e fiscalização atual'!A35,'Contratos Vigentes'!$Q:$Q, "VIGENTE")</f>
        <v>0</v>
      </c>
      <c r="H35" s="329">
        <f>COUNTIFS('Contratos Vigentes'!AR:AR,'Gestão e fiscalização atual'!A35,'Contratos Vigentes'!$Q:$Q, "VIGENTE")</f>
        <v>0</v>
      </c>
      <c r="I35" s="330">
        <f t="shared" ca="1" si="0"/>
        <v>1</v>
      </c>
    </row>
    <row r="36" spans="1:9" hidden="1">
      <c r="A36" s="170" t="s">
        <v>2946</v>
      </c>
      <c r="B36" s="50" t="s">
        <v>61</v>
      </c>
      <c r="C36" s="329">
        <f>COUNTIFS('Contratos Vigentes'!AJ:AJ,'Gestão e fiscalização atual'!A36,'Contratos Vigentes'!$Q:$Q, "VIGENTE")</f>
        <v>0</v>
      </c>
      <c r="D36" s="329">
        <f ca="1">COUNTIFS('Contratos Vigentes'!AK:AK,'Gestão e fiscalização atual'!A36,'Contratos Vigentes'!$Q:$Q, "VIGENTE")</f>
        <v>0</v>
      </c>
      <c r="E36" s="329">
        <f>COUNTIFS('Contratos Vigentes'!AL:AL,'Gestão e fiscalização atual'!A36,'Contratos Vigentes'!$Q:$Q, "VIGENTE")</f>
        <v>0</v>
      </c>
      <c r="F36" s="329">
        <f>COUNTIFS('Contratos Vigentes'!AM:AM,'Gestão e fiscalização atual'!A36,'Contratos Vigentes'!$Q:$Q, "VIGENTE")</f>
        <v>0</v>
      </c>
      <c r="G36" s="329">
        <f ca="1">COUNTIFS('Contratos Vigentes'!AN:AN,'Gestão e fiscalização atual'!A36,'Contratos Vigentes'!$Q:$Q, "VIGENTE")</f>
        <v>0</v>
      </c>
      <c r="H36" s="329">
        <f>COUNTIFS('Contratos Vigentes'!AR:AR,'Gestão e fiscalização atual'!A36,'Contratos Vigentes'!$Q:$Q, "VIGENTE")</f>
        <v>0</v>
      </c>
      <c r="I36" s="330">
        <f t="shared" ca="1" si="0"/>
        <v>0</v>
      </c>
    </row>
    <row r="37" spans="1:9">
      <c r="A37" s="170" t="s">
        <v>444</v>
      </c>
      <c r="B37" s="50" t="s">
        <v>441</v>
      </c>
      <c r="C37" s="329">
        <f ca="1">COUNTIFS('Contratos Vigentes'!AJ:AJ,'Gestão e fiscalização atual'!A37,'Contratos Vigentes'!$Q:$Q, "VIGENTE")</f>
        <v>1</v>
      </c>
      <c r="D37" s="329">
        <f>COUNTIFS('Contratos Vigentes'!AK:AK,'Gestão e fiscalização atual'!A37,'Contratos Vigentes'!$Q:$Q, "VIGENTE")</f>
        <v>0</v>
      </c>
      <c r="E37" s="329">
        <f>COUNTIFS('Contratos Vigentes'!AL:AL,'Gestão e fiscalização atual'!A37,'Contratos Vigentes'!$Q:$Q, "VIGENTE")</f>
        <v>0</v>
      </c>
      <c r="F37" s="329">
        <f>COUNTIFS('Contratos Vigentes'!AM:AM,'Gestão e fiscalização atual'!A37,'Contratos Vigentes'!$Q:$Q, "VIGENTE")</f>
        <v>0</v>
      </c>
      <c r="G37" s="329">
        <f>COUNTIFS('Contratos Vigentes'!AN:AN,'Gestão e fiscalização atual'!A37,'Contratos Vigentes'!$Q:$Q, "VIGENTE")</f>
        <v>0</v>
      </c>
      <c r="H37" s="329">
        <f>COUNTIFS('Contratos Vigentes'!AR:AR,'Gestão e fiscalização atual'!A37,'Contratos Vigentes'!$Q:$Q, "VIGENTE")</f>
        <v>0</v>
      </c>
      <c r="I37" s="330">
        <f t="shared" ca="1" si="0"/>
        <v>1</v>
      </c>
    </row>
    <row r="38" spans="1:9">
      <c r="A38" s="170" t="s">
        <v>153</v>
      </c>
      <c r="B38" s="50" t="s">
        <v>98</v>
      </c>
      <c r="C38" s="329">
        <f>COUNTIFS('Contratos Vigentes'!AJ:AJ,'Gestão e fiscalização atual'!A38,'Contratos Vigentes'!$Q:$Q, "VIGENTE")</f>
        <v>0</v>
      </c>
      <c r="D38" s="329">
        <f ca="1">COUNTIFS('Contratos Vigentes'!AK:AK,'Gestão e fiscalização atual'!A38,'Contratos Vigentes'!$Q:$Q, "VIGENTE")</f>
        <v>1</v>
      </c>
      <c r="E38" s="329">
        <f ca="1">COUNTIFS('Contratos Vigentes'!AL:AL,'Gestão e fiscalização atual'!A38,'Contratos Vigentes'!$Q:$Q, "VIGENTE")</f>
        <v>6</v>
      </c>
      <c r="F38" s="329">
        <f>COUNTIFS('Contratos Vigentes'!AM:AM,'Gestão e fiscalização atual'!A38,'Contratos Vigentes'!$Q:$Q, "VIGENTE")</f>
        <v>0</v>
      </c>
      <c r="G38" s="329">
        <f>COUNTIFS('Contratos Vigentes'!AN:AN,'Gestão e fiscalização atual'!A38,'Contratos Vigentes'!$Q:$Q, "VIGENTE")</f>
        <v>0</v>
      </c>
      <c r="H38" s="329">
        <f>COUNTIFS('Contratos Vigentes'!AR:AR,'Gestão e fiscalização atual'!A38,'Contratos Vigentes'!$Q:$Q, "VIGENTE")</f>
        <v>0</v>
      </c>
      <c r="I38" s="330">
        <f t="shared" ca="1" si="0"/>
        <v>7</v>
      </c>
    </row>
    <row r="39" spans="1:9">
      <c r="A39" s="170" t="s">
        <v>1051</v>
      </c>
      <c r="B39" s="50" t="s">
        <v>61</v>
      </c>
      <c r="C39" s="329">
        <f>COUNTIFS('Contratos Vigentes'!AJ:AJ,'Gestão e fiscalização atual'!A39,'Contratos Vigentes'!$Q:$Q, "VIGENTE")</f>
        <v>0</v>
      </c>
      <c r="D39" s="329">
        <f>COUNTIFS('Contratos Vigentes'!AK:AK,'Gestão e fiscalização atual'!A39,'Contratos Vigentes'!$Q:$Q, "VIGENTE")</f>
        <v>0</v>
      </c>
      <c r="E39" s="329">
        <f>COUNTIFS('Contratos Vigentes'!AL:AL,'Gestão e fiscalização atual'!A39,'Contratos Vigentes'!$Q:$Q, "VIGENTE")</f>
        <v>0</v>
      </c>
      <c r="F39" s="329">
        <f>COUNTIFS('Contratos Vigentes'!AM:AM,'Gestão e fiscalização atual'!A39,'Contratos Vigentes'!$Q:$Q, "VIGENTE")</f>
        <v>0</v>
      </c>
      <c r="G39" s="329">
        <f ca="1">COUNTIFS('Contratos Vigentes'!AN:AN,'Gestão e fiscalização atual'!A39,'Contratos Vigentes'!$Q:$Q, "VIGENTE")</f>
        <v>1</v>
      </c>
      <c r="H39" s="329">
        <f>COUNTIFS('Contratos Vigentes'!AR:AR,'Gestão e fiscalização atual'!A39,'Contratos Vigentes'!$Q:$Q, "VIGENTE")</f>
        <v>0</v>
      </c>
      <c r="I39" s="330">
        <f t="shared" ca="1" si="0"/>
        <v>1</v>
      </c>
    </row>
    <row r="40" spans="1:9">
      <c r="A40" s="170" t="s">
        <v>167</v>
      </c>
      <c r="B40" s="50" t="s">
        <v>78</v>
      </c>
      <c r="C40" s="329">
        <f>COUNTIFS('Contratos Vigentes'!AJ:AJ,'Gestão e fiscalização atual'!A40,'Contratos Vigentes'!$Q:$Q, "VIGENTE")</f>
        <v>0</v>
      </c>
      <c r="D40" s="329">
        <f ca="1">COUNTIFS('Contratos Vigentes'!AK:AK,'Gestão e fiscalização atual'!A40,'Contratos Vigentes'!$Q:$Q, "VIGENTE")</f>
        <v>3</v>
      </c>
      <c r="E40" s="329">
        <f ca="1">COUNTIFS('Contratos Vigentes'!AL:AL,'Gestão e fiscalização atual'!A40,'Contratos Vigentes'!$Q:$Q, "VIGENTE")</f>
        <v>3</v>
      </c>
      <c r="F40" s="329">
        <f ca="1">COUNTIFS('Contratos Vigentes'!AM:AM,'Gestão e fiscalização atual'!A40,'Contratos Vigentes'!$Q:$Q, "VIGENTE")</f>
        <v>1</v>
      </c>
      <c r="G40" s="329">
        <f ca="1">COUNTIFS('Contratos Vigentes'!AN:AN,'Gestão e fiscalização atual'!A40,'Contratos Vigentes'!$Q:$Q, "VIGENTE")</f>
        <v>6</v>
      </c>
      <c r="H40" s="329">
        <f>COUNTIFS('Contratos Vigentes'!AR:AR,'Gestão e fiscalização atual'!A40,'Contratos Vigentes'!$Q:$Q, "VIGENTE")</f>
        <v>0</v>
      </c>
      <c r="I40" s="330">
        <f t="shared" ca="1" si="0"/>
        <v>13</v>
      </c>
    </row>
    <row r="41" spans="1:9" hidden="1">
      <c r="A41" s="170" t="s">
        <v>2092</v>
      </c>
      <c r="B41" s="50" t="s">
        <v>78</v>
      </c>
      <c r="C41" s="329">
        <f>COUNTIFS('Contratos Vigentes'!AJ:AJ,'Gestão e fiscalização atual'!A41,'Contratos Vigentes'!$Q:$Q, "VIGENTE")</f>
        <v>0</v>
      </c>
      <c r="D41" s="329">
        <f>COUNTIFS('Contratos Vigentes'!AK:AK,'Gestão e fiscalização atual'!A41,'Contratos Vigentes'!$Q:$Q, "VIGENTE")</f>
        <v>0</v>
      </c>
      <c r="E41" s="329">
        <f ca="1">COUNTIFS('Contratos Vigentes'!AL:AL,'Gestão e fiscalização atual'!A41,'Contratos Vigentes'!$Q:$Q, "VIGENTE")</f>
        <v>0</v>
      </c>
      <c r="F41" s="329">
        <f>COUNTIFS('Contratos Vigentes'!AM:AM,'Gestão e fiscalização atual'!A41,'Contratos Vigentes'!$Q:$Q, "VIGENTE")</f>
        <v>0</v>
      </c>
      <c r="G41" s="329">
        <f>COUNTIFS('Contratos Vigentes'!AN:AN,'Gestão e fiscalização atual'!A41,'Contratos Vigentes'!$Q:$Q, "VIGENTE")</f>
        <v>0</v>
      </c>
      <c r="H41" s="329">
        <f>COUNTIFS('Contratos Vigentes'!AR:AR,'Gestão e fiscalização atual'!A41,'Contratos Vigentes'!$Q:$Q, "VIGENTE")</f>
        <v>0</v>
      </c>
      <c r="I41" s="330">
        <f t="shared" ca="1" si="0"/>
        <v>0</v>
      </c>
    </row>
    <row r="42" spans="1:9">
      <c r="A42" s="170" t="s">
        <v>1283</v>
      </c>
      <c r="B42" s="50" t="s">
        <v>78</v>
      </c>
      <c r="C42" s="329">
        <f>COUNTIFS('Contratos Vigentes'!AJ:AJ,'Gestão e fiscalização atual'!A42,'Contratos Vigentes'!$Q:$Q, "VIGENTE")</f>
        <v>0</v>
      </c>
      <c r="D42" s="329">
        <f ca="1">COUNTIFS('Contratos Vigentes'!AK:AK,'Gestão e fiscalização atual'!A42,'Contratos Vigentes'!$Q:$Q, "VIGENTE")</f>
        <v>0</v>
      </c>
      <c r="E42" s="329">
        <f ca="1">COUNTIFS('Contratos Vigentes'!AL:AL,'Gestão e fiscalização atual'!A42,'Contratos Vigentes'!$Q:$Q, "VIGENTE")</f>
        <v>1</v>
      </c>
      <c r="F42" s="329">
        <f>COUNTIFS('Contratos Vigentes'!AM:AM,'Gestão e fiscalização atual'!A42,'Contratos Vigentes'!$Q:$Q, "VIGENTE")</f>
        <v>0</v>
      </c>
      <c r="G42" s="329">
        <f>COUNTIFS('Contratos Vigentes'!AN:AN,'Gestão e fiscalização atual'!A42,'Contratos Vigentes'!$Q:$Q, "VIGENTE")</f>
        <v>0</v>
      </c>
      <c r="H42" s="329">
        <f>COUNTIFS('Contratos Vigentes'!AR:AR,'Gestão e fiscalização atual'!A42,'Contratos Vigentes'!$Q:$Q, "VIGENTE")</f>
        <v>0</v>
      </c>
      <c r="I42" s="330">
        <f t="shared" ca="1" si="0"/>
        <v>1</v>
      </c>
    </row>
    <row r="43" spans="1:9">
      <c r="A43" s="170" t="s">
        <v>311</v>
      </c>
      <c r="B43" s="50" t="s">
        <v>98</v>
      </c>
      <c r="C43" s="329">
        <f>COUNTIFS('Contratos Vigentes'!AJ:AJ,'Gestão e fiscalização atual'!A43,'Contratos Vigentes'!$Q:$Q, "VIGENTE")</f>
        <v>0</v>
      </c>
      <c r="D43" s="329">
        <f ca="1">COUNTIFS('Contratos Vigentes'!AK:AK,'Gestão e fiscalização atual'!A43,'Contratos Vigentes'!$Q:$Q, "VIGENTE")</f>
        <v>1</v>
      </c>
      <c r="E43" s="329">
        <f ca="1">COUNTIFS('Contratos Vigentes'!AL:AL,'Gestão e fiscalização atual'!A43,'Contratos Vigentes'!$Q:$Q, "VIGENTE")</f>
        <v>5</v>
      </c>
      <c r="F43" s="329">
        <f>COUNTIFS('Contratos Vigentes'!AM:AM,'Gestão e fiscalização atual'!A43,'Contratos Vigentes'!$Q:$Q, "VIGENTE")</f>
        <v>0</v>
      </c>
      <c r="G43" s="329">
        <f ca="1">COUNTIFS('Contratos Vigentes'!AN:AN,'Gestão e fiscalização atual'!A43,'Contratos Vigentes'!$Q:$Q, "VIGENTE")</f>
        <v>5</v>
      </c>
      <c r="H43" s="329">
        <f>COUNTIFS('Contratos Vigentes'!AR:AR,'Gestão e fiscalização atual'!A43,'Contratos Vigentes'!$Q:$Q, "VIGENTE")</f>
        <v>0</v>
      </c>
      <c r="I43" s="330">
        <f t="shared" ca="1" si="0"/>
        <v>11</v>
      </c>
    </row>
    <row r="44" spans="1:9" hidden="1">
      <c r="A44" s="170" t="s">
        <v>3760</v>
      </c>
      <c r="B44" s="50" t="s">
        <v>98</v>
      </c>
      <c r="C44" s="329">
        <f ca="1">COUNTIFS('Contratos Vigentes'!AJ:AJ,'Gestão e fiscalização atual'!A44,'Contratos Vigentes'!$Q:$Q, "VIGENTE")</f>
        <v>0</v>
      </c>
      <c r="D44" s="329">
        <f ca="1">COUNTIFS('Contratos Vigentes'!AK:AK,'Gestão e fiscalização atual'!A44,'Contratos Vigentes'!$Q:$Q, "VIGENTE")</f>
        <v>0</v>
      </c>
      <c r="E44" s="329">
        <f>COUNTIFS('Contratos Vigentes'!AL:AL,'Gestão e fiscalização atual'!A44,'Contratos Vigentes'!$Q:$Q, "VIGENTE")</f>
        <v>0</v>
      </c>
      <c r="F44" s="329">
        <f>COUNTIFS('Contratos Vigentes'!AM:AM,'Gestão e fiscalização atual'!A44,'Contratos Vigentes'!$Q:$Q, "VIGENTE")</f>
        <v>0</v>
      </c>
      <c r="G44" s="329">
        <f>COUNTIFS('Contratos Vigentes'!AN:AN,'Gestão e fiscalização atual'!A44,'Contratos Vigentes'!$Q:$Q, "VIGENTE")</f>
        <v>0</v>
      </c>
      <c r="H44" s="329">
        <f>COUNTIFS('Contratos Vigentes'!AR:AR,'Gestão e fiscalização atual'!A44,'Contratos Vigentes'!$Q:$Q, "VIGENTE")</f>
        <v>0</v>
      </c>
      <c r="I44" s="330">
        <f t="shared" ca="1" si="0"/>
        <v>0</v>
      </c>
    </row>
    <row r="45" spans="1:9">
      <c r="A45" s="170" t="s">
        <v>85</v>
      </c>
      <c r="B45" s="50" t="s">
        <v>98</v>
      </c>
      <c r="C45" s="329">
        <f>COUNTIFS('Contratos Vigentes'!AJ:AJ,'Gestão e fiscalização atual'!A45,'Contratos Vigentes'!$Q:$Q, "VIGENTE")</f>
        <v>0</v>
      </c>
      <c r="D45" s="329">
        <f ca="1">COUNTIFS('Contratos Vigentes'!AK:AK,'Gestão e fiscalização atual'!A45,'Contratos Vigentes'!$Q:$Q, "VIGENTE")</f>
        <v>1</v>
      </c>
      <c r="E45" s="329">
        <f ca="1">COUNTIFS('Contratos Vigentes'!AL:AL,'Gestão e fiscalização atual'!A45,'Contratos Vigentes'!$Q:$Q, "VIGENTE")</f>
        <v>3</v>
      </c>
      <c r="F45" s="329">
        <f ca="1">COUNTIFS('Contratos Vigentes'!AM:AM,'Gestão e fiscalização atual'!A45,'Contratos Vigentes'!$Q:$Q, "VIGENTE")</f>
        <v>0</v>
      </c>
      <c r="G45" s="329">
        <f>COUNTIFS('Contratos Vigentes'!AN:AN,'Gestão e fiscalização atual'!A45,'Contratos Vigentes'!$Q:$Q, "VIGENTE")</f>
        <v>0</v>
      </c>
      <c r="H45" s="329">
        <f>COUNTIFS('Contratos Vigentes'!AR:AR,'Gestão e fiscalização atual'!A45,'Contratos Vigentes'!$Q:$Q, "VIGENTE")</f>
        <v>0</v>
      </c>
      <c r="I45" s="330">
        <f t="shared" ca="1" si="0"/>
        <v>4</v>
      </c>
    </row>
    <row r="46" spans="1:9">
      <c r="A46" s="170" t="s">
        <v>423</v>
      </c>
      <c r="B46" s="50" t="s">
        <v>207</v>
      </c>
      <c r="C46" s="329">
        <f ca="1">COUNTIFS('Contratos Vigentes'!AJ:AJ,'Gestão e fiscalização atual'!A46,'Contratos Vigentes'!$Q:$Q, "VIGENTE")</f>
        <v>1</v>
      </c>
      <c r="D46" s="329">
        <f>COUNTIFS('Contratos Vigentes'!AK:AK,'Gestão e fiscalização atual'!A46,'Contratos Vigentes'!$Q:$Q, "VIGENTE")</f>
        <v>0</v>
      </c>
      <c r="E46" s="329">
        <f>COUNTIFS('Contratos Vigentes'!AL:AL,'Gestão e fiscalização atual'!A46,'Contratos Vigentes'!$Q:$Q, "VIGENTE")</f>
        <v>0</v>
      </c>
      <c r="F46" s="329">
        <f>COUNTIFS('Contratos Vigentes'!AM:AM,'Gestão e fiscalização atual'!A46,'Contratos Vigentes'!$Q:$Q, "VIGENTE")</f>
        <v>0</v>
      </c>
      <c r="G46" s="329">
        <f>COUNTIFS('Contratos Vigentes'!AN:AN,'Gestão e fiscalização atual'!A46,'Contratos Vigentes'!$Q:$Q, "VIGENTE")</f>
        <v>0</v>
      </c>
      <c r="H46" s="329">
        <f>COUNTIFS('Contratos Vigentes'!AR:AR,'Gestão e fiscalização atual'!A46,'Contratos Vigentes'!$Q:$Q, "VIGENTE")</f>
        <v>0</v>
      </c>
      <c r="I46" s="330">
        <f t="shared" ca="1" si="0"/>
        <v>1</v>
      </c>
    </row>
    <row r="47" spans="1:9">
      <c r="A47" s="170" t="s">
        <v>567</v>
      </c>
      <c r="B47" s="50" t="s">
        <v>61</v>
      </c>
      <c r="C47" s="329">
        <f ca="1">COUNTIFS('Contratos Vigentes'!AJ:AJ,'Gestão e fiscalização atual'!A47,'Contratos Vigentes'!$Q:$Q, "VIGENTE")</f>
        <v>2</v>
      </c>
      <c r="D47" s="329">
        <f>COUNTIFS('Contratos Vigentes'!AK:AK,'Gestão e fiscalização atual'!A47,'Contratos Vigentes'!$Q:$Q, "VIGENTE")</f>
        <v>0</v>
      </c>
      <c r="E47" s="329">
        <f>COUNTIFS('Contratos Vigentes'!AL:AL,'Gestão e fiscalização atual'!A47,'Contratos Vigentes'!$Q:$Q, "VIGENTE")</f>
        <v>0</v>
      </c>
      <c r="F47" s="329">
        <f ca="1">COUNTIFS('Contratos Vigentes'!AM:AM,'Gestão e fiscalização atual'!A47,'Contratos Vigentes'!$Q:$Q, "VIGENTE")</f>
        <v>1</v>
      </c>
      <c r="G47" s="329">
        <f>COUNTIFS('Contratos Vigentes'!AN:AN,'Gestão e fiscalização atual'!A47,'Contratos Vigentes'!$Q:$Q, "VIGENTE")</f>
        <v>0</v>
      </c>
      <c r="H47" s="329">
        <f>COUNTIFS('Contratos Vigentes'!AR:AR,'Gestão e fiscalização atual'!A47,'Contratos Vigentes'!$Q:$Q, "VIGENTE")</f>
        <v>0</v>
      </c>
      <c r="I47" s="330">
        <f t="shared" ca="1" si="0"/>
        <v>3</v>
      </c>
    </row>
    <row r="48" spans="1:9">
      <c r="A48" s="170" t="s">
        <v>1239</v>
      </c>
      <c r="B48" s="50" t="s">
        <v>61</v>
      </c>
      <c r="C48" s="329">
        <f>COUNTIFS('Contratos Vigentes'!AJ:AJ,'Gestão e fiscalização atual'!A48,'Contratos Vigentes'!$Q:$Q, "VIGENTE")</f>
        <v>0</v>
      </c>
      <c r="D48" s="329">
        <f ca="1">COUNTIFS('Contratos Vigentes'!AK:AK,'Gestão e fiscalização atual'!A48,'Contratos Vigentes'!$Q:$Q, "VIGENTE")</f>
        <v>1</v>
      </c>
      <c r="E48" s="329">
        <f>COUNTIFS('Contratos Vigentes'!AL:AL,'Gestão e fiscalização atual'!A48,'Contratos Vigentes'!$Q:$Q, "VIGENTE")</f>
        <v>0</v>
      </c>
      <c r="F48" s="329">
        <f>COUNTIFS('Contratos Vigentes'!AM:AM,'Gestão e fiscalização atual'!A48,'Contratos Vigentes'!$Q:$Q, "VIGENTE")</f>
        <v>0</v>
      </c>
      <c r="G48" s="329">
        <f>COUNTIFS('Contratos Vigentes'!AN:AN,'Gestão e fiscalização atual'!A48,'Contratos Vigentes'!$Q:$Q, "VIGENTE")</f>
        <v>0</v>
      </c>
      <c r="H48" s="329">
        <f>COUNTIFS('Contratos Vigentes'!AR:AR,'Gestão e fiscalização atual'!A48,'Contratos Vigentes'!$Q:$Q, "VIGENTE")</f>
        <v>0</v>
      </c>
      <c r="I48" s="330">
        <f t="shared" ca="1" si="0"/>
        <v>1</v>
      </c>
    </row>
    <row r="49" spans="1:9">
      <c r="A49" s="170" t="s">
        <v>258</v>
      </c>
      <c r="B49" s="50" t="s">
        <v>6337</v>
      </c>
      <c r="C49" s="329">
        <f ca="1">COUNTIFS('Contratos Vigentes'!AJ:AJ,'Gestão e fiscalização atual'!A49,'Contratos Vigentes'!$Q:$Q, "VIGENTE")</f>
        <v>1</v>
      </c>
      <c r="D49" s="329">
        <f>COUNTIFS('Contratos Vigentes'!AK:AK,'Gestão e fiscalização atual'!A49,'Contratos Vigentes'!$Q:$Q, "VIGENTE")</f>
        <v>0</v>
      </c>
      <c r="E49" s="329">
        <f>COUNTIFS('Contratos Vigentes'!AL:AL,'Gestão e fiscalização atual'!A49,'Contratos Vigentes'!$Q:$Q, "VIGENTE")</f>
        <v>0</v>
      </c>
      <c r="F49" s="329">
        <f>COUNTIFS('Contratos Vigentes'!AM:AM,'Gestão e fiscalização atual'!A49,'Contratos Vigentes'!$Q:$Q, "VIGENTE")</f>
        <v>0</v>
      </c>
      <c r="G49" s="329">
        <f>COUNTIFS('Contratos Vigentes'!AN:AN,'Gestão e fiscalização atual'!A49,'Contratos Vigentes'!$Q:$Q, "VIGENTE")</f>
        <v>0</v>
      </c>
      <c r="H49" s="329">
        <f>COUNTIFS('Contratos Vigentes'!AR:AR,'Gestão e fiscalização atual'!A49,'Contratos Vigentes'!$Q:$Q, "VIGENTE")</f>
        <v>0</v>
      </c>
      <c r="I49" s="330">
        <f t="shared" ca="1" si="0"/>
        <v>1</v>
      </c>
    </row>
    <row r="50" spans="1:9">
      <c r="A50" s="170" t="s">
        <v>795</v>
      </c>
      <c r="B50" s="50" t="s">
        <v>232</v>
      </c>
      <c r="C50" s="329">
        <f>COUNTIFS('Contratos Vigentes'!AJ:AJ,'Gestão e fiscalização atual'!A50,'Contratos Vigentes'!$Q:$Q, "VIGENTE")</f>
        <v>0</v>
      </c>
      <c r="D50" s="329">
        <f>COUNTIFS('Contratos Vigentes'!AK:AK,'Gestão e fiscalização atual'!A50,'Contratos Vigentes'!$Q:$Q, "VIGENTE")</f>
        <v>0</v>
      </c>
      <c r="E50" s="329">
        <f>COUNTIFS('Contratos Vigentes'!AL:AL,'Gestão e fiscalização atual'!A50,'Contratos Vigentes'!$Q:$Q, "VIGENTE")</f>
        <v>0</v>
      </c>
      <c r="F50" s="329">
        <f ca="1">COUNTIFS('Contratos Vigentes'!AM:AM,'Gestão e fiscalização atual'!A50,'Contratos Vigentes'!$Q:$Q, "VIGENTE")</f>
        <v>1</v>
      </c>
      <c r="G50" s="329">
        <f>COUNTIFS('Contratos Vigentes'!AN:AN,'Gestão e fiscalização atual'!A50,'Contratos Vigentes'!$Q:$Q, "VIGENTE")</f>
        <v>0</v>
      </c>
      <c r="H50" s="329">
        <f>COUNTIFS('Contratos Vigentes'!AR:AR,'Gestão e fiscalização atual'!A50,'Contratos Vigentes'!$Q:$Q, "VIGENTE")</f>
        <v>0</v>
      </c>
      <c r="I50" s="330">
        <f ca="1">(SUM(C50:H50))</f>
        <v>1</v>
      </c>
    </row>
    <row r="51" spans="1:9">
      <c r="A51" s="170" t="s">
        <v>1215</v>
      </c>
      <c r="B51" s="50" t="s">
        <v>98</v>
      </c>
      <c r="C51" s="329">
        <f>COUNTIFS('Contratos Vigentes'!AJ:AJ,'Gestão e fiscalização atual'!A51,'Contratos Vigentes'!$Q:$Q, "VIGENTE")</f>
        <v>0</v>
      </c>
      <c r="D51" s="329">
        <f ca="1">COUNTIFS('Contratos Vigentes'!AK:AK,'Gestão e fiscalização atual'!A51,'Contratos Vigentes'!$Q:$Q, "VIGENTE")</f>
        <v>1</v>
      </c>
      <c r="E51" s="329">
        <f>COUNTIFS('Contratos Vigentes'!AL:AL,'Gestão e fiscalização atual'!A51,'Contratos Vigentes'!$Q:$Q, "VIGENTE")</f>
        <v>0</v>
      </c>
      <c r="F51" s="329">
        <f>COUNTIFS('Contratos Vigentes'!AM:AM,'Gestão e fiscalização atual'!A51,'Contratos Vigentes'!$Q:$Q, "VIGENTE")</f>
        <v>0</v>
      </c>
      <c r="G51" s="329">
        <f>COUNTIFS('Contratos Vigentes'!AN:AN,'Gestão e fiscalização atual'!A51,'Contratos Vigentes'!$Q:$Q, "VIGENTE")</f>
        <v>0</v>
      </c>
      <c r="H51" s="329">
        <f>COUNTIFS('Contratos Vigentes'!AR:AR,'Gestão e fiscalização atual'!A51,'Contratos Vigentes'!$Q:$Q, "VIGENTE")</f>
        <v>0</v>
      </c>
      <c r="I51" s="330">
        <f t="shared" ca="1" si="0"/>
        <v>1</v>
      </c>
    </row>
    <row r="52" spans="1:9">
      <c r="A52" s="170" t="s">
        <v>86</v>
      </c>
      <c r="B52" s="50" t="s">
        <v>78</v>
      </c>
      <c r="C52" s="329">
        <f ca="1">COUNTIFS('Contratos Vigentes'!AJ:AJ,'Gestão e fiscalização atual'!A52,'Contratos Vigentes'!$Q:$Q, "VIGENTE")</f>
        <v>0</v>
      </c>
      <c r="D52" s="329">
        <f ca="1">COUNTIFS('Contratos Vigentes'!AK:AK,'Gestão e fiscalização atual'!A52,'Contratos Vigentes'!$Q:$Q, "VIGENTE")</f>
        <v>0</v>
      </c>
      <c r="E52" s="329">
        <f ca="1">COUNTIFS('Contratos Vigentes'!AL:AL,'Gestão e fiscalização atual'!A52,'Contratos Vigentes'!$Q:$Q, "VIGENTE")</f>
        <v>0</v>
      </c>
      <c r="F52" s="329">
        <f ca="1">COUNTIFS('Contratos Vigentes'!AM:AM,'Gestão e fiscalização atual'!A52,'Contratos Vigentes'!$Q:$Q, "VIGENTE")</f>
        <v>1</v>
      </c>
      <c r="G52" s="329">
        <f ca="1">COUNTIFS('Contratos Vigentes'!AN:AN,'Gestão e fiscalização atual'!A52,'Contratos Vigentes'!$Q:$Q, "VIGENTE")</f>
        <v>1</v>
      </c>
      <c r="H52" s="329">
        <f>COUNTIFS('Contratos Vigentes'!AR:AR,'Gestão e fiscalização atual'!A52,'Contratos Vigentes'!$Q:$Q, "VIGENTE")</f>
        <v>0</v>
      </c>
      <c r="I52" s="330">
        <f t="shared" ca="1" si="0"/>
        <v>2</v>
      </c>
    </row>
    <row r="53" spans="1:9">
      <c r="A53" s="170" t="s">
        <v>623</v>
      </c>
      <c r="B53" s="50" t="s">
        <v>61</v>
      </c>
      <c r="C53" s="329">
        <f>COUNTIFS('Contratos Vigentes'!AJ:AJ,'Gestão e fiscalização atual'!A53,'Contratos Vigentes'!$Q:$Q, "VIGENTE")</f>
        <v>0</v>
      </c>
      <c r="D53" s="329">
        <f>COUNTIFS('Contratos Vigentes'!AK:AK,'Gestão e fiscalização atual'!A53,'Contratos Vigentes'!$Q:$Q, "VIGENTE")</f>
        <v>0</v>
      </c>
      <c r="E53" s="329">
        <f ca="1">COUNTIFS('Contratos Vigentes'!AL:AL,'Gestão e fiscalização atual'!A53,'Contratos Vigentes'!$Q:$Q, "VIGENTE")</f>
        <v>1</v>
      </c>
      <c r="F53" s="329">
        <f ca="1">COUNTIFS('Contratos Vigentes'!AM:AM,'Gestão e fiscalização atual'!A53,'Contratos Vigentes'!$Q:$Q, "VIGENTE")</f>
        <v>3</v>
      </c>
      <c r="G53" s="329">
        <f>COUNTIFS('Contratos Vigentes'!AN:AN,'Gestão e fiscalização atual'!A53,'Contratos Vigentes'!$Q:$Q, "VIGENTE")</f>
        <v>0</v>
      </c>
      <c r="H53" s="329">
        <f>COUNTIFS('Contratos Vigentes'!AR:AR,'Gestão e fiscalização atual'!A53,'Contratos Vigentes'!$Q:$Q, "VIGENTE")</f>
        <v>0</v>
      </c>
      <c r="I53" s="330">
        <f t="shared" ca="1" si="0"/>
        <v>4</v>
      </c>
    </row>
    <row r="54" spans="1:9">
      <c r="A54" s="170" t="s">
        <v>104</v>
      </c>
      <c r="B54" s="50" t="s">
        <v>98</v>
      </c>
      <c r="C54" s="329">
        <f>COUNTIFS('Contratos Vigentes'!AJ:AJ,'Gestão e fiscalização atual'!A54,'Contratos Vigentes'!$Q:$Q, "VIGENTE")</f>
        <v>0</v>
      </c>
      <c r="D54" s="329">
        <f ca="1">COUNTIFS('Contratos Vigentes'!AK:AK,'Gestão e fiscalização atual'!A54,'Contratos Vigentes'!$Q:$Q, "VIGENTE")</f>
        <v>1</v>
      </c>
      <c r="E54" s="329">
        <f ca="1">COUNTIFS('Contratos Vigentes'!AL:AL,'Gestão e fiscalização atual'!A54,'Contratos Vigentes'!$Q:$Q, "VIGENTE")</f>
        <v>10</v>
      </c>
      <c r="F54" s="329">
        <f>COUNTIFS('Contratos Vigentes'!AM:AM,'Gestão e fiscalização atual'!A54,'Contratos Vigentes'!$Q:$Q, "VIGENTE")</f>
        <v>0</v>
      </c>
      <c r="G54" s="329">
        <f ca="1">COUNTIFS('Contratos Vigentes'!AN:AN,'Gestão e fiscalização atual'!A54,'Contratos Vigentes'!$Q:$Q, "VIGENTE")</f>
        <v>4</v>
      </c>
      <c r="H54" s="329">
        <f>COUNTIFS('Contratos Vigentes'!AR:AR,'Gestão e fiscalização atual'!A54,'Contratos Vigentes'!$Q:$Q, "VIGENTE")</f>
        <v>0</v>
      </c>
      <c r="I54" s="330">
        <f t="shared" ca="1" si="0"/>
        <v>15</v>
      </c>
    </row>
    <row r="55" spans="1:9">
      <c r="A55" s="170" t="s">
        <v>126</v>
      </c>
      <c r="B55" s="50" t="s">
        <v>61</v>
      </c>
      <c r="C55" s="329">
        <f ca="1">COUNTIFS('Contratos Vigentes'!AJ:AJ,'Gestão e fiscalização atual'!A55,'Contratos Vigentes'!$Q:$Q, "VIGENTE")</f>
        <v>21</v>
      </c>
      <c r="D55" s="329">
        <f ca="1">COUNTIFS('Contratos Vigentes'!AK:AK,'Gestão e fiscalização atual'!A55,'Contratos Vigentes'!$Q:$Q, "VIGENTE")</f>
        <v>2</v>
      </c>
      <c r="E55" s="329">
        <f ca="1">COUNTIFS('Contratos Vigentes'!AL:AL,'Gestão e fiscalização atual'!A55,'Contratos Vigentes'!$Q:$Q, "VIGENTE")</f>
        <v>4</v>
      </c>
      <c r="F55" s="329">
        <f>COUNTIFS('Contratos Vigentes'!AM:AM,'Gestão e fiscalização atual'!A55,'Contratos Vigentes'!$Q:$Q, "VIGENTE")</f>
        <v>0</v>
      </c>
      <c r="G55" s="329">
        <f ca="1">COUNTIFS('Contratos Vigentes'!AN:AN,'Gestão e fiscalização atual'!A55,'Contratos Vigentes'!$Q:$Q, "VIGENTE")</f>
        <v>1</v>
      </c>
      <c r="H55" s="329">
        <f>COUNTIFS('Contratos Vigentes'!AR:AR,'Gestão e fiscalização atual'!A55,'Contratos Vigentes'!$Q:$Q, "VIGENTE")</f>
        <v>0</v>
      </c>
      <c r="I55" s="330">
        <f t="shared" ca="1" si="0"/>
        <v>28</v>
      </c>
    </row>
    <row r="56" spans="1:9" hidden="1">
      <c r="A56" s="170" t="s">
        <v>3277</v>
      </c>
      <c r="B56" s="50" t="s">
        <v>98</v>
      </c>
      <c r="C56" s="329">
        <f>COUNTIFS('Contratos Vigentes'!AJ:AJ,'Gestão e fiscalização atual'!A56,'Contratos Vigentes'!$Q:$Q, "VIGENTE")</f>
        <v>0</v>
      </c>
      <c r="D56" s="329">
        <f>COUNTIFS('Contratos Vigentes'!AK:AK,'Gestão e fiscalização atual'!A56,'Contratos Vigentes'!$Q:$Q, "VIGENTE")</f>
        <v>0</v>
      </c>
      <c r="E56" s="329">
        <f ca="1">COUNTIFS('Contratos Vigentes'!AL:AL,'Gestão e fiscalização atual'!A56,'Contratos Vigentes'!$Q:$Q, "VIGENTE")</f>
        <v>0</v>
      </c>
      <c r="F56" s="329">
        <f>COUNTIFS('Contratos Vigentes'!AM:AM,'Gestão e fiscalização atual'!A56,'Contratos Vigentes'!$Q:$Q, "VIGENTE")</f>
        <v>0</v>
      </c>
      <c r="G56" s="329">
        <f>COUNTIFS('Contratos Vigentes'!AN:AN,'Gestão e fiscalização atual'!A56,'Contratos Vigentes'!$Q:$Q, "VIGENTE")</f>
        <v>0</v>
      </c>
      <c r="H56" s="329">
        <f>COUNTIFS('Contratos Vigentes'!AR:AR,'Gestão e fiscalização atual'!A56,'Contratos Vigentes'!$Q:$Q, "VIGENTE")</f>
        <v>0</v>
      </c>
      <c r="I56" s="330">
        <f t="shared" ca="1" si="0"/>
        <v>0</v>
      </c>
    </row>
    <row r="57" spans="1:9">
      <c r="A57" s="170" t="s">
        <v>105</v>
      </c>
      <c r="B57" s="50" t="s">
        <v>98</v>
      </c>
      <c r="C57" s="329">
        <f>COUNTIFS('Contratos Vigentes'!AJ:AJ,'Gestão e fiscalização atual'!A57,'Contratos Vigentes'!$Q:$Q, "VIGENTE")</f>
        <v>0</v>
      </c>
      <c r="D57" s="329">
        <f>COUNTIFS('Contratos Vigentes'!AK:AK,'Gestão e fiscalização atual'!A57,'Contratos Vigentes'!$Q:$Q, "VIGENTE")</f>
        <v>0</v>
      </c>
      <c r="E57" s="329">
        <f ca="1">COUNTIFS('Contratos Vigentes'!AL:AL,'Gestão e fiscalização atual'!A57,'Contratos Vigentes'!$Q:$Q, "VIGENTE")</f>
        <v>2</v>
      </c>
      <c r="F57" s="329">
        <f>COUNTIFS('Contratos Vigentes'!AM:AM,'Gestão e fiscalização atual'!A57,'Contratos Vigentes'!$Q:$Q, "VIGENTE")</f>
        <v>0</v>
      </c>
      <c r="G57" s="329">
        <f ca="1">COUNTIFS('Contratos Vigentes'!AN:AN,'Gestão e fiscalização atual'!A57,'Contratos Vigentes'!$Q:$Q, "VIGENTE")</f>
        <v>7</v>
      </c>
      <c r="H57" s="329">
        <f>COUNTIFS('Contratos Vigentes'!AR:AR,'Gestão e fiscalização atual'!A57,'Contratos Vigentes'!$Q:$Q, "VIGENTE")</f>
        <v>0</v>
      </c>
      <c r="I57" s="330">
        <f t="shared" ca="1" si="0"/>
        <v>9</v>
      </c>
    </row>
    <row r="58" spans="1:9">
      <c r="A58" s="170" t="s">
        <v>434</v>
      </c>
      <c r="B58" s="50" t="s">
        <v>98</v>
      </c>
      <c r="C58" s="329">
        <f>COUNTIFS('Contratos Vigentes'!AJ:AJ,'Gestão e fiscalização atual'!A58,'Contratos Vigentes'!$Q:$Q, "VIGENTE")</f>
        <v>0</v>
      </c>
      <c r="D58" s="329">
        <f>COUNTIFS('Contratos Vigentes'!AK:AK,'Gestão e fiscalização atual'!A58,'Contratos Vigentes'!$Q:$Q, "VIGENTE")</f>
        <v>0</v>
      </c>
      <c r="E58" s="329">
        <f ca="1">COUNTIFS('Contratos Vigentes'!AL:AL,'Gestão e fiscalização atual'!A58,'Contratos Vigentes'!$Q:$Q, "VIGENTE")</f>
        <v>1</v>
      </c>
      <c r="F58" s="329">
        <f>COUNTIFS('Contratos Vigentes'!AM:AM,'Gestão e fiscalização atual'!A58,'Contratos Vigentes'!$Q:$Q, "VIGENTE")</f>
        <v>0</v>
      </c>
      <c r="G58" s="329">
        <f>COUNTIFS('Contratos Vigentes'!AN:AN,'Gestão e fiscalização atual'!A58,'Contratos Vigentes'!$Q:$Q, "VIGENTE")</f>
        <v>0</v>
      </c>
      <c r="H58" s="329">
        <f>COUNTIFS('Contratos Vigentes'!AR:AR,'Gestão e fiscalização atual'!A58,'Contratos Vigentes'!$Q:$Q, "VIGENTE")</f>
        <v>0</v>
      </c>
      <c r="I58" s="330">
        <f t="shared" ca="1" si="0"/>
        <v>1</v>
      </c>
    </row>
    <row r="59" spans="1:9" hidden="1">
      <c r="A59" s="170" t="s">
        <v>2075</v>
      </c>
      <c r="B59" s="50" t="s">
        <v>6106</v>
      </c>
      <c r="C59" s="329">
        <f>COUNTIFS('Contratos Vigentes'!AJ:AJ,'Gestão e fiscalização atual'!A59,'Contratos Vigentes'!$Q:$Q, "VIGENTE")</f>
        <v>0</v>
      </c>
      <c r="D59" s="329">
        <f>COUNTIFS('Contratos Vigentes'!AK:AK,'Gestão e fiscalização atual'!A59,'Contratos Vigentes'!$Q:$Q, "VIGENTE")</f>
        <v>0</v>
      </c>
      <c r="E59" s="329">
        <f>COUNTIFS('Contratos Vigentes'!AL:AL,'Gestão e fiscalização atual'!A59,'Contratos Vigentes'!$Q:$Q, "VIGENTE")</f>
        <v>0</v>
      </c>
      <c r="F59" s="329">
        <f ca="1">COUNTIFS('Contratos Vigentes'!AM:AM,'Gestão e fiscalização atual'!A59,'Contratos Vigentes'!$Q:$Q, "VIGENTE")</f>
        <v>0</v>
      </c>
      <c r="G59" s="329">
        <f>COUNTIFS('Contratos Vigentes'!AN:AN,'Gestão e fiscalização atual'!A59,'Contratos Vigentes'!$Q:$Q, "VIGENTE")</f>
        <v>0</v>
      </c>
      <c r="H59" s="329">
        <f>COUNTIFS('Contratos Vigentes'!AR:AR,'Gestão e fiscalização atual'!A59,'Contratos Vigentes'!$Q:$Q, "VIGENTE")</f>
        <v>0</v>
      </c>
      <c r="I59" s="330">
        <f t="shared" ca="1" si="0"/>
        <v>0</v>
      </c>
    </row>
    <row r="60" spans="1:9">
      <c r="A60" s="170" t="s">
        <v>337</v>
      </c>
      <c r="B60" s="50" t="s">
        <v>98</v>
      </c>
      <c r="C60" s="329">
        <f ca="1">COUNTIFS('Contratos Vigentes'!AJ:AJ,'Gestão e fiscalização atual'!A60,'Contratos Vigentes'!$Q:$Q, "VIGENTE")</f>
        <v>0</v>
      </c>
      <c r="D60" s="329">
        <f ca="1">COUNTIFS('Contratos Vigentes'!AK:AK,'Gestão e fiscalização atual'!A60,'Contratos Vigentes'!$Q:$Q, "VIGENTE")</f>
        <v>0</v>
      </c>
      <c r="E60" s="329">
        <f ca="1">COUNTIFS('Contratos Vigentes'!AL:AL,'Gestão e fiscalização atual'!A60,'Contratos Vigentes'!$Q:$Q, "VIGENTE")</f>
        <v>6</v>
      </c>
      <c r="F60" s="329">
        <f>COUNTIFS('Contratos Vigentes'!AM:AM,'Gestão e fiscalização atual'!A60,'Contratos Vigentes'!$Q:$Q, "VIGENTE")</f>
        <v>0</v>
      </c>
      <c r="G60" s="329">
        <f ca="1">COUNTIFS('Contratos Vigentes'!AN:AN,'Gestão e fiscalização atual'!A60,'Contratos Vigentes'!$Q:$Q, "VIGENTE")</f>
        <v>0</v>
      </c>
      <c r="H60" s="329">
        <f>COUNTIFS('Contratos Vigentes'!AR:AR,'Gestão e fiscalização atual'!A60,'Contratos Vigentes'!$Q:$Q, "VIGENTE")</f>
        <v>0</v>
      </c>
      <c r="I60" s="330">
        <f t="shared" ca="1" si="0"/>
        <v>6</v>
      </c>
    </row>
    <row r="61" spans="1:9">
      <c r="A61" s="170" t="s">
        <v>487</v>
      </c>
      <c r="B61" s="50" t="s">
        <v>98</v>
      </c>
      <c r="C61" s="329">
        <f ca="1">COUNTIFS('Contratos Vigentes'!AJ:AJ,'Gestão e fiscalização atual'!A61,'Contratos Vigentes'!$Q:$Q, "VIGENTE")</f>
        <v>0</v>
      </c>
      <c r="D61" s="329">
        <f ca="1">COUNTIFS('Contratos Vigentes'!AK:AK,'Gestão e fiscalização atual'!A61,'Contratos Vigentes'!$Q:$Q, "VIGENTE")</f>
        <v>6</v>
      </c>
      <c r="E61" s="329">
        <f ca="1">COUNTIFS('Contratos Vigentes'!AL:AL,'Gestão e fiscalização atual'!A61,'Contratos Vigentes'!$Q:$Q, "VIGENTE")</f>
        <v>1</v>
      </c>
      <c r="F61" s="329">
        <f>COUNTIFS('Contratos Vigentes'!AM:AM,'Gestão e fiscalização atual'!A61,'Contratos Vigentes'!$Q:$Q, "VIGENTE")</f>
        <v>0</v>
      </c>
      <c r="G61" s="329">
        <f>COUNTIFS('Contratos Vigentes'!AN:AN,'Gestão e fiscalização atual'!A61,'Contratos Vigentes'!$Q:$Q, "VIGENTE")</f>
        <v>0</v>
      </c>
      <c r="H61" s="329">
        <f>COUNTIFS('Contratos Vigentes'!AR:AR,'Gestão e fiscalização atual'!A61,'Contratos Vigentes'!$Q:$Q, "VIGENTE")</f>
        <v>0</v>
      </c>
      <c r="I61" s="330">
        <f t="shared" ca="1" si="0"/>
        <v>7</v>
      </c>
    </row>
    <row r="62" spans="1:9" ht="38.25" hidden="1">
      <c r="A62" s="74" t="s">
        <v>6110</v>
      </c>
      <c r="B62" s="50" t="s">
        <v>98</v>
      </c>
      <c r="C62" s="329">
        <f>COUNTIFS('Contratos Vigentes'!AJ:AJ,'Gestão e fiscalização atual'!A62,'Contratos Vigentes'!$Q:$Q, "VIGENTE")</f>
        <v>0</v>
      </c>
      <c r="D62" s="329">
        <f>COUNTIFS('Contratos Vigentes'!AK:AK,'Gestão e fiscalização atual'!A62,'Contratos Vigentes'!$Q:$Q, "VIGENTE")</f>
        <v>0</v>
      </c>
      <c r="E62" s="329">
        <f>COUNTIFS('Contratos Vigentes'!AL:AL,'Gestão e fiscalização atual'!A62,'Contratos Vigentes'!$Q:$Q, "VIGENTE")</f>
        <v>0</v>
      </c>
      <c r="F62" s="329">
        <f>COUNTIFS('Contratos Vigentes'!AM:AM,'Gestão e fiscalização atual'!A62,'Contratos Vigentes'!$Q:$Q, "VIGENTE")</f>
        <v>0</v>
      </c>
      <c r="G62" s="329">
        <f>COUNTIFS('Contratos Vigentes'!AN:AN,'Gestão e fiscalização atual'!A62,'Contratos Vigentes'!$Q:$Q, "VIGENTE")</f>
        <v>0</v>
      </c>
      <c r="H62" s="329">
        <f>COUNTIFS('Contratos Vigentes'!AR:AR,'Gestão e fiscalização atual'!A62,'Contratos Vigentes'!$Q:$Q, "VIGENTE")</f>
        <v>0</v>
      </c>
      <c r="I62" s="330">
        <f t="shared" si="0"/>
        <v>0</v>
      </c>
    </row>
    <row r="63" spans="1:9">
      <c r="A63" s="170" t="s">
        <v>70</v>
      </c>
      <c r="B63" s="50" t="s">
        <v>61</v>
      </c>
      <c r="C63" s="329">
        <f ca="1">COUNTIFS('Contratos Vigentes'!AJ:AJ,'Gestão e fiscalização atual'!A63,'Contratos Vigentes'!$Q:$Q, "VIGENTE")</f>
        <v>0</v>
      </c>
      <c r="D63" s="329">
        <f ca="1">COUNTIFS('Contratos Vigentes'!AK:AK,'Gestão e fiscalização atual'!A63,'Contratos Vigentes'!$Q:$Q, "VIGENTE")</f>
        <v>0</v>
      </c>
      <c r="E63" s="329">
        <f ca="1">COUNTIFS('Contratos Vigentes'!AL:AL,'Gestão e fiscalização atual'!A63,'Contratos Vigentes'!$Q:$Q, "VIGENTE")</f>
        <v>1</v>
      </c>
      <c r="F63" s="329">
        <f>COUNTIFS('Contratos Vigentes'!AM:AM,'Gestão e fiscalização atual'!A63,'Contratos Vigentes'!$Q:$Q, "VIGENTE")</f>
        <v>0</v>
      </c>
      <c r="G63" s="329">
        <f ca="1">COUNTIFS('Contratos Vigentes'!AN:AN,'Gestão e fiscalização atual'!A63,'Contratos Vigentes'!$Q:$Q, "VIGENTE")</f>
        <v>3</v>
      </c>
      <c r="H63" s="329">
        <f>COUNTIFS('Contratos Vigentes'!AR:AR,'Gestão e fiscalização atual'!A63,'Contratos Vigentes'!$Q:$Q, "VIGENTE")</f>
        <v>0</v>
      </c>
      <c r="I63" s="330">
        <f t="shared" ca="1" si="0"/>
        <v>4</v>
      </c>
    </row>
    <row r="64" spans="1:9">
      <c r="A64" s="170" t="s">
        <v>213</v>
      </c>
      <c r="B64" s="50" t="s">
        <v>207</v>
      </c>
      <c r="C64" s="329">
        <f>COUNTIFS('Contratos Vigentes'!AJ:AJ,'Gestão e fiscalização atual'!A64,'Contratos Vigentes'!$Q:$Q, "VIGENTE")</f>
        <v>0</v>
      </c>
      <c r="D64" s="329">
        <f>COUNTIFS('Contratos Vigentes'!AK:AK,'Gestão e fiscalização atual'!A64,'Contratos Vigentes'!$Q:$Q, "VIGENTE")</f>
        <v>0</v>
      </c>
      <c r="E64" s="329">
        <f ca="1">COUNTIFS('Contratos Vigentes'!AL:AL,'Gestão e fiscalização atual'!A64,'Contratos Vigentes'!$Q:$Q, "VIGENTE")</f>
        <v>1</v>
      </c>
      <c r="F64" s="329">
        <f ca="1">COUNTIFS('Contratos Vigentes'!AM:AM,'Gestão e fiscalização atual'!A64,'Contratos Vigentes'!$Q:$Q, "VIGENTE")</f>
        <v>1</v>
      </c>
      <c r="G64" s="329">
        <f>COUNTIFS('Contratos Vigentes'!AN:AN,'Gestão e fiscalização atual'!A64,'Contratos Vigentes'!$Q:$Q, "VIGENTE")</f>
        <v>0</v>
      </c>
      <c r="H64" s="329">
        <f>COUNTIFS('Contratos Vigentes'!AR:AR,'Gestão e fiscalização atual'!A64,'Contratos Vigentes'!$Q:$Q, "VIGENTE")</f>
        <v>0</v>
      </c>
      <c r="I64" s="330">
        <f t="shared" ca="1" si="0"/>
        <v>2</v>
      </c>
    </row>
    <row r="65" spans="1:9" hidden="1">
      <c r="A65" s="170" t="s">
        <v>2676</v>
      </c>
      <c r="B65" s="50" t="s">
        <v>78</v>
      </c>
      <c r="C65" s="329">
        <f ca="1">COUNTIFS('Contratos Vigentes'!AJ:AJ,'Gestão e fiscalização atual'!A65,'Contratos Vigentes'!$Q:$Q, "VIGENTE")</f>
        <v>0</v>
      </c>
      <c r="D65" s="329">
        <f>COUNTIFS('Contratos Vigentes'!AK:AK,'Gestão e fiscalização atual'!A65,'Contratos Vigentes'!$Q:$Q, "VIGENTE")</f>
        <v>0</v>
      </c>
      <c r="E65" s="329">
        <f>COUNTIFS('Contratos Vigentes'!AL:AL,'Gestão e fiscalização atual'!A65,'Contratos Vigentes'!$Q:$Q, "VIGENTE")</f>
        <v>0</v>
      </c>
      <c r="F65" s="329">
        <f>COUNTIFS('Contratos Vigentes'!AM:AM,'Gestão e fiscalização atual'!A65,'Contratos Vigentes'!$Q:$Q, "VIGENTE")</f>
        <v>0</v>
      </c>
      <c r="G65" s="329">
        <f>COUNTIFS('Contratos Vigentes'!AN:AN,'Gestão e fiscalização atual'!A65,'Contratos Vigentes'!$Q:$Q, "VIGENTE")</f>
        <v>0</v>
      </c>
      <c r="H65" s="329">
        <f>COUNTIFS('Contratos Vigentes'!AR:AR,'Gestão e fiscalização atual'!A65,'Contratos Vigentes'!$Q:$Q, "VIGENTE")</f>
        <v>0</v>
      </c>
      <c r="I65" s="330">
        <f t="shared" ca="1" si="0"/>
        <v>0</v>
      </c>
    </row>
    <row r="66" spans="1:9">
      <c r="A66" s="170" t="s">
        <v>1735</v>
      </c>
      <c r="B66" s="50" t="s">
        <v>207</v>
      </c>
      <c r="C66" s="329">
        <f>COUNTIFS('Contratos Vigentes'!AJ:AJ,'Gestão e fiscalização atual'!A66,'Contratos Vigentes'!$Q:$Q, "VIGENTE")</f>
        <v>0</v>
      </c>
      <c r="D66" s="329">
        <f>COUNTIFS('Contratos Vigentes'!AK:AK,'Gestão e fiscalização atual'!A66,'Contratos Vigentes'!$Q:$Q, "VIGENTE")</f>
        <v>0</v>
      </c>
      <c r="E66" s="329">
        <f>COUNTIFS('Contratos Vigentes'!AL:AL,'Gestão e fiscalização atual'!A66,'Contratos Vigentes'!$Q:$Q, "VIGENTE")</f>
        <v>0</v>
      </c>
      <c r="F66" s="329">
        <f>COUNTIFS('Contratos Vigentes'!AM:AM,'Gestão e fiscalização atual'!A66,'Contratos Vigentes'!$Q:$Q, "VIGENTE")</f>
        <v>0</v>
      </c>
      <c r="G66" s="329">
        <f ca="1">COUNTIFS('Contratos Vigentes'!AN:AN,'Gestão e fiscalização atual'!A66,'Contratos Vigentes'!$Q:$Q, "VIGENTE")</f>
        <v>0</v>
      </c>
      <c r="H66" s="329">
        <f>COUNTIFS('Contratos Vigentes'!AR:AR,'Gestão e fiscalização atual'!A66,'Contratos Vigentes'!$Q:$Q, "VIGENTE")</f>
        <v>0</v>
      </c>
      <c r="I66" s="330">
        <f t="shared" ca="1" si="0"/>
        <v>0</v>
      </c>
    </row>
    <row r="67" spans="1:9">
      <c r="A67" s="170" t="s">
        <v>723</v>
      </c>
      <c r="B67" s="50" t="s">
        <v>232</v>
      </c>
      <c r="C67" s="329">
        <f>COUNTIFS('Contratos Vigentes'!AJ:AJ,'Gestão e fiscalização atual'!A67,'Contratos Vigentes'!$Q:$Q, "VIGENTE")</f>
        <v>0</v>
      </c>
      <c r="D67" s="329">
        <f>COUNTIFS('Contratos Vigentes'!AK:AK,'Gestão e fiscalização atual'!A67,'Contratos Vigentes'!$Q:$Q, "VIGENTE")</f>
        <v>0</v>
      </c>
      <c r="E67" s="329">
        <f ca="1">COUNTIFS('Contratos Vigentes'!AL:AL,'Gestão e fiscalização atual'!A67,'Contratos Vigentes'!$Q:$Q, "VIGENTE")</f>
        <v>1</v>
      </c>
      <c r="F67" s="329">
        <f>COUNTIFS('Contratos Vigentes'!AM:AM,'Gestão e fiscalização atual'!A67,'Contratos Vigentes'!$Q:$Q, "VIGENTE")</f>
        <v>0</v>
      </c>
      <c r="G67" s="329">
        <f>COUNTIFS('Contratos Vigentes'!AN:AN,'Gestão e fiscalização atual'!A67,'Contratos Vigentes'!$Q:$Q, "VIGENTE")</f>
        <v>0</v>
      </c>
      <c r="H67" s="329">
        <f>COUNTIFS('Contratos Vigentes'!AR:AR,'Gestão e fiscalização atual'!A67,'Contratos Vigentes'!$Q:$Q, "VIGENTE")</f>
        <v>0</v>
      </c>
      <c r="I67" s="330">
        <f t="shared" ca="1" si="0"/>
        <v>1</v>
      </c>
    </row>
    <row r="68" spans="1:9">
      <c r="A68" s="170" t="s">
        <v>453</v>
      </c>
      <c r="B68" s="50" t="s">
        <v>78</v>
      </c>
      <c r="C68" s="329">
        <f ca="1">COUNTIFS('Contratos Vigentes'!AJ:AJ,'Gestão e fiscalização atual'!A68,'Contratos Vigentes'!$Q:$Q, "VIGENTE")</f>
        <v>1</v>
      </c>
      <c r="D68" s="329">
        <f>COUNTIFS('Contratos Vigentes'!AK:AK,'Gestão e fiscalização atual'!A68,'Contratos Vigentes'!$Q:$Q, "VIGENTE")</f>
        <v>0</v>
      </c>
      <c r="E68" s="329">
        <f>COUNTIFS('Contratos Vigentes'!AL:AL,'Gestão e fiscalização atual'!A68,'Contratos Vigentes'!$Q:$Q, "VIGENTE")</f>
        <v>0</v>
      </c>
      <c r="F68" s="329">
        <f>COUNTIFS('Contratos Vigentes'!AM:AM,'Gestão e fiscalização atual'!A68,'Contratos Vigentes'!$Q:$Q, "VIGENTE")</f>
        <v>0</v>
      </c>
      <c r="G68" s="329">
        <f>COUNTIFS('Contratos Vigentes'!AN:AN,'Gestão e fiscalização atual'!A68,'Contratos Vigentes'!$Q:$Q, "VIGENTE")</f>
        <v>0</v>
      </c>
      <c r="H68" s="329">
        <f>COUNTIFS('Contratos Vigentes'!AR:AR,'Gestão e fiscalização atual'!A68,'Contratos Vigentes'!$Q:$Q, "VIGENTE")</f>
        <v>0</v>
      </c>
      <c r="I68" s="330">
        <f t="shared" ref="I68:I132" ca="1" si="1">(SUM(C68:H68))</f>
        <v>1</v>
      </c>
    </row>
    <row r="69" spans="1:9" hidden="1">
      <c r="A69" s="170" t="s">
        <v>2435</v>
      </c>
      <c r="B69" s="50" t="s">
        <v>98</v>
      </c>
      <c r="C69" s="329">
        <f>COUNTIFS('Contratos Vigentes'!AJ:AJ,'Gestão e fiscalização atual'!A69,'Contratos Vigentes'!$Q:$Q, "VIGENTE")</f>
        <v>0</v>
      </c>
      <c r="D69" s="329">
        <f>COUNTIFS('Contratos Vigentes'!AK:AK,'Gestão e fiscalização atual'!A69,'Contratos Vigentes'!$Q:$Q, "VIGENTE")</f>
        <v>0</v>
      </c>
      <c r="E69" s="329">
        <f ca="1">COUNTIFS('Contratos Vigentes'!AL:AL,'Gestão e fiscalização atual'!A69,'Contratos Vigentes'!$Q:$Q, "VIGENTE")</f>
        <v>0</v>
      </c>
      <c r="F69" s="329">
        <f>COUNTIFS('Contratos Vigentes'!AM:AM,'Gestão e fiscalização atual'!A69,'Contratos Vigentes'!$Q:$Q, "VIGENTE")</f>
        <v>0</v>
      </c>
      <c r="G69" s="329">
        <f ca="1">COUNTIFS('Contratos Vigentes'!AN:AN,'Gestão e fiscalização atual'!A69,'Contratos Vigentes'!$Q:$Q, "VIGENTE")</f>
        <v>0</v>
      </c>
      <c r="H69" s="329">
        <f>COUNTIFS('Contratos Vigentes'!AR:AR,'Gestão e fiscalização atual'!A69,'Contratos Vigentes'!$Q:$Q, "VIGENTE")</f>
        <v>0</v>
      </c>
      <c r="I69" s="330">
        <f t="shared" ca="1" si="1"/>
        <v>0</v>
      </c>
    </row>
    <row r="70" spans="1:9">
      <c r="A70" s="170" t="s">
        <v>102</v>
      </c>
      <c r="B70" s="50" t="s">
        <v>98</v>
      </c>
      <c r="C70" s="329">
        <f ca="1">COUNTIFS('Contratos Vigentes'!AJ:AJ,'Gestão e fiscalização atual'!A70,'Contratos Vigentes'!$Q:$Q, "VIGENTE")</f>
        <v>14</v>
      </c>
      <c r="D70" s="329">
        <f ca="1">COUNTIFS('Contratos Vigentes'!AK:AK,'Gestão e fiscalização atual'!A70,'Contratos Vigentes'!$Q:$Q, "VIGENTE")</f>
        <v>1</v>
      </c>
      <c r="E70" s="329">
        <f ca="1">COUNTIFS('Contratos Vigentes'!AL:AL,'Gestão e fiscalização atual'!A70,'Contratos Vigentes'!$Q:$Q, "VIGENTE")</f>
        <v>1</v>
      </c>
      <c r="F70" s="329">
        <f>COUNTIFS('Contratos Vigentes'!AM:AM,'Gestão e fiscalização atual'!A70,'Contratos Vigentes'!$Q:$Q, "VIGENTE")</f>
        <v>0</v>
      </c>
      <c r="G70" s="329">
        <f>COUNTIFS('Contratos Vigentes'!AN:AN,'Gestão e fiscalização atual'!A70,'Contratos Vigentes'!$Q:$Q, "VIGENTE")</f>
        <v>0</v>
      </c>
      <c r="H70" s="329">
        <f>COUNTIFS('Contratos Vigentes'!AR:AR,'Gestão e fiscalização atual'!A70,'Contratos Vigentes'!$Q:$Q, "VIGENTE")</f>
        <v>0</v>
      </c>
      <c r="I70" s="330">
        <f t="shared" ca="1" si="1"/>
        <v>16</v>
      </c>
    </row>
    <row r="71" spans="1:9">
      <c r="A71" s="170" t="s">
        <v>722</v>
      </c>
      <c r="B71" s="50" t="s">
        <v>98</v>
      </c>
      <c r="C71" s="329">
        <f ca="1">COUNTIFS('Contratos Vigentes'!AJ:AJ,'Gestão e fiscalização atual'!A71,'Contratos Vigentes'!$Q:$Q, "VIGENTE")</f>
        <v>2</v>
      </c>
      <c r="D71" s="329">
        <f>COUNTIFS('Contratos Vigentes'!AK:AK,'Gestão e fiscalização atual'!A71,'Contratos Vigentes'!$Q:$Q, "VIGENTE")</f>
        <v>0</v>
      </c>
      <c r="E71" s="329">
        <f>COUNTIFS('Contratos Vigentes'!AL:AL,'Gestão e fiscalização atual'!A71,'Contratos Vigentes'!$Q:$Q, "VIGENTE")</f>
        <v>0</v>
      </c>
      <c r="F71" s="329">
        <f>COUNTIFS('Contratos Vigentes'!AM:AM,'Gestão e fiscalização atual'!A71,'Contratos Vigentes'!$Q:$Q, "VIGENTE")</f>
        <v>0</v>
      </c>
      <c r="G71" s="329">
        <f>COUNTIFS('Contratos Vigentes'!AN:AN,'Gestão e fiscalização atual'!A71,'Contratos Vigentes'!$Q:$Q, "VIGENTE")</f>
        <v>0</v>
      </c>
      <c r="H71" s="329">
        <f>COUNTIFS('Contratos Vigentes'!AR:AR,'Gestão e fiscalização atual'!A71,'Contratos Vigentes'!$Q:$Q, "VIGENTE")</f>
        <v>0</v>
      </c>
      <c r="I71" s="330">
        <f t="shared" ca="1" si="1"/>
        <v>2</v>
      </c>
    </row>
    <row r="72" spans="1:9">
      <c r="A72" s="170" t="s">
        <v>381</v>
      </c>
      <c r="B72" s="50" t="s">
        <v>98</v>
      </c>
      <c r="C72" s="329">
        <f>COUNTIFS('Contratos Vigentes'!AJ:AJ,'Gestão e fiscalização atual'!A72,'Contratos Vigentes'!$Q:$Q, "VIGENTE")</f>
        <v>0</v>
      </c>
      <c r="D72" s="329">
        <f>COUNTIFS('Contratos Vigentes'!AK:AK,'Gestão e fiscalização atual'!A72,'Contratos Vigentes'!$Q:$Q, "VIGENTE")</f>
        <v>0</v>
      </c>
      <c r="E72" s="329">
        <f ca="1">COUNTIFS('Contratos Vigentes'!AL:AL,'Gestão e fiscalização atual'!A72,'Contratos Vigentes'!$Q:$Q, "VIGENTE")</f>
        <v>3</v>
      </c>
      <c r="F72" s="329">
        <f ca="1">COUNTIFS('Contratos Vigentes'!AM:AM,'Gestão e fiscalização atual'!A72,'Contratos Vigentes'!$Q:$Q, "VIGENTE")</f>
        <v>2</v>
      </c>
      <c r="G72" s="329">
        <f ca="1">COUNTIFS('Contratos Vigentes'!AN:AN,'Gestão e fiscalização atual'!A72,'Contratos Vigentes'!$Q:$Q, "VIGENTE")</f>
        <v>2</v>
      </c>
      <c r="H72" s="329">
        <f>COUNTIFS('Contratos Vigentes'!AR:AR,'Gestão e fiscalização atual'!A72,'Contratos Vigentes'!$Q:$Q, "VIGENTE")</f>
        <v>0</v>
      </c>
      <c r="I72" s="330">
        <f t="shared" ca="1" si="1"/>
        <v>7</v>
      </c>
    </row>
    <row r="73" spans="1:9">
      <c r="A73" s="170" t="s">
        <v>405</v>
      </c>
      <c r="B73" s="50" t="s">
        <v>78</v>
      </c>
      <c r="C73" s="329">
        <f ca="1">COUNTIFS('Contratos Vigentes'!AJ:AJ,'Gestão e fiscalização atual'!A73,'Contratos Vigentes'!$Q:$Q, "VIGENTE")</f>
        <v>9</v>
      </c>
      <c r="D73" s="329">
        <f>COUNTIFS('Contratos Vigentes'!AK:AK,'Gestão e fiscalização atual'!A73,'Contratos Vigentes'!$Q:$Q, "VIGENTE")</f>
        <v>0</v>
      </c>
      <c r="E73" s="329">
        <f ca="1">COUNTIFS('Contratos Vigentes'!AL:AL,'Gestão e fiscalização atual'!A73,'Contratos Vigentes'!$Q:$Q, "VIGENTE")</f>
        <v>1</v>
      </c>
      <c r="F73" s="329">
        <f>COUNTIFS('Contratos Vigentes'!AM:AM,'Gestão e fiscalização atual'!A73,'Contratos Vigentes'!$Q:$Q, "VIGENTE")</f>
        <v>0</v>
      </c>
      <c r="G73" s="329">
        <f>COUNTIFS('Contratos Vigentes'!AN:AN,'Gestão e fiscalização atual'!A73,'Contratos Vigentes'!$Q:$Q, "VIGENTE")</f>
        <v>0</v>
      </c>
      <c r="H73" s="329">
        <f>COUNTIFS('Contratos Vigentes'!AR:AR,'Gestão e fiscalização atual'!A73,'Contratos Vigentes'!$Q:$Q, "VIGENTE")</f>
        <v>0</v>
      </c>
      <c r="I73" s="330">
        <f t="shared" ca="1" si="1"/>
        <v>10</v>
      </c>
    </row>
    <row r="74" spans="1:9">
      <c r="A74" s="170" t="s">
        <v>68</v>
      </c>
      <c r="B74" s="50" t="s">
        <v>61</v>
      </c>
      <c r="C74" s="329">
        <f ca="1">COUNTIFS('Contratos Vigentes'!AJ:AJ,'Gestão e fiscalização atual'!A74,'Contratos Vigentes'!$Q:$Q, "VIGENTE")</f>
        <v>0</v>
      </c>
      <c r="D74" s="329">
        <f ca="1">COUNTIFS('Contratos Vigentes'!AK:AK,'Gestão e fiscalização atual'!A74,'Contratos Vigentes'!$Q:$Q, "VIGENTE")</f>
        <v>9</v>
      </c>
      <c r="E74" s="329">
        <f ca="1">COUNTIFS('Contratos Vigentes'!AL:AL,'Gestão e fiscalização atual'!A74,'Contratos Vigentes'!$Q:$Q, "VIGENTE")</f>
        <v>15</v>
      </c>
      <c r="F74" s="329">
        <f>COUNTIFS('Contratos Vigentes'!AM:AM,'Gestão e fiscalização atual'!A74,'Contratos Vigentes'!$Q:$Q, "VIGENTE")</f>
        <v>0</v>
      </c>
      <c r="G74" s="329">
        <f ca="1">COUNTIFS('Contratos Vigentes'!AN:AN,'Gestão e fiscalização atual'!A74,'Contratos Vigentes'!$Q:$Q, "VIGENTE")</f>
        <v>0</v>
      </c>
      <c r="H74" s="329">
        <f>COUNTIFS('Contratos Vigentes'!AR:AR,'Gestão e fiscalização atual'!A74,'Contratos Vigentes'!$Q:$Q, "VIGENTE")</f>
        <v>0</v>
      </c>
      <c r="I74" s="330">
        <f t="shared" ca="1" si="1"/>
        <v>24</v>
      </c>
    </row>
    <row r="75" spans="1:9">
      <c r="A75" s="170" t="s">
        <v>987</v>
      </c>
      <c r="B75" s="50" t="s">
        <v>243</v>
      </c>
      <c r="C75" s="329">
        <f ca="1">COUNTIFS('Contratos Vigentes'!AJ:AJ,'Gestão e fiscalização atual'!A75,'Contratos Vigentes'!$Q:$Q, "VIGENTE")</f>
        <v>8</v>
      </c>
      <c r="D75" s="329">
        <f ca="1">COUNTIFS('Contratos Vigentes'!AK:AK,'Gestão e fiscalização atual'!A75,'Contratos Vigentes'!$Q:$Q, "VIGENTE")</f>
        <v>0</v>
      </c>
      <c r="E75" s="329">
        <f ca="1">COUNTIFS('Contratos Vigentes'!AL:AL,'Gestão e fiscalização atual'!A75,'Contratos Vigentes'!$Q:$Q, "VIGENTE")</f>
        <v>1</v>
      </c>
      <c r="F75" s="329">
        <f>COUNTIFS('Contratos Vigentes'!AM:AM,'Gestão e fiscalização atual'!A75,'Contratos Vigentes'!$Q:$Q, "VIGENTE")</f>
        <v>0</v>
      </c>
      <c r="G75" s="329">
        <f>COUNTIFS('Contratos Vigentes'!AN:AN,'Gestão e fiscalização atual'!A75,'Contratos Vigentes'!$Q:$Q, "VIGENTE")</f>
        <v>0</v>
      </c>
      <c r="H75" s="329">
        <f>COUNTIFS('Contratos Vigentes'!AR:AR,'Gestão e fiscalização atual'!A75,'Contratos Vigentes'!$Q:$Q, "VIGENTE")</f>
        <v>0</v>
      </c>
      <c r="I75" s="330">
        <f t="shared" ca="1" si="1"/>
        <v>9</v>
      </c>
    </row>
    <row r="76" spans="1:9">
      <c r="A76" s="170" t="s">
        <v>302</v>
      </c>
      <c r="B76" s="50" t="s">
        <v>78</v>
      </c>
      <c r="C76" s="329">
        <f ca="1">COUNTIFS('Contratos Vigentes'!AJ:AJ,'Gestão e fiscalização atual'!A76,'Contratos Vigentes'!$Q:$Q, "VIGENTE")</f>
        <v>6</v>
      </c>
      <c r="D76" s="329">
        <f ca="1">COUNTIFS('Contratos Vigentes'!AK:AK,'Gestão e fiscalização atual'!A76,'Contratos Vigentes'!$Q:$Q, "VIGENTE")</f>
        <v>2</v>
      </c>
      <c r="E76" s="329">
        <f ca="1">COUNTIFS('Contratos Vigentes'!AL:AL,'Gestão e fiscalização atual'!A76,'Contratos Vigentes'!$Q:$Q, "VIGENTE")</f>
        <v>0</v>
      </c>
      <c r="F76" s="329">
        <f>COUNTIFS('Contratos Vigentes'!AM:AM,'Gestão e fiscalização atual'!A76,'Contratos Vigentes'!$Q:$Q, "VIGENTE")</f>
        <v>0</v>
      </c>
      <c r="G76" s="329">
        <f>COUNTIFS('Contratos Vigentes'!AN:AN,'Gestão e fiscalização atual'!A76,'Contratos Vigentes'!$Q:$Q, "VIGENTE")</f>
        <v>0</v>
      </c>
      <c r="H76" s="329">
        <f>COUNTIFS('Contratos Vigentes'!AR:AR,'Gestão e fiscalização atual'!A76,'Contratos Vigentes'!$Q:$Q, "VIGENTE")</f>
        <v>0</v>
      </c>
      <c r="I76" s="330">
        <f t="shared" ca="1" si="1"/>
        <v>8</v>
      </c>
    </row>
    <row r="77" spans="1:9">
      <c r="A77" s="170" t="s">
        <v>468</v>
      </c>
      <c r="B77" s="50" t="s">
        <v>243</v>
      </c>
      <c r="C77" s="329">
        <f>COUNTIFS('Contratos Vigentes'!AJ:AJ,'Gestão e fiscalização atual'!A77,'Contratos Vigentes'!$Q:$Q, "VIGENTE")</f>
        <v>0</v>
      </c>
      <c r="D77" s="329">
        <f>COUNTIFS('Contratos Vigentes'!AK:AK,'Gestão e fiscalização atual'!A77,'Contratos Vigentes'!$Q:$Q, "VIGENTE")</f>
        <v>0</v>
      </c>
      <c r="E77" s="329">
        <f>COUNTIFS('Contratos Vigentes'!AL:AL,'Gestão e fiscalização atual'!A77,'Contratos Vigentes'!$Q:$Q, "VIGENTE")</f>
        <v>0</v>
      </c>
      <c r="F77" s="329">
        <f ca="1">COUNTIFS('Contratos Vigentes'!AM:AM,'Gestão e fiscalização atual'!A77,'Contratos Vigentes'!$Q:$Q, "VIGENTE")</f>
        <v>1</v>
      </c>
      <c r="G77" s="329">
        <f>COUNTIFS('Contratos Vigentes'!AN:AN,'Gestão e fiscalização atual'!A77,'Contratos Vigentes'!$Q:$Q, "VIGENTE")</f>
        <v>0</v>
      </c>
      <c r="H77" s="329">
        <f>COUNTIFS('Contratos Vigentes'!AR:AR,'Gestão e fiscalização atual'!A77,'Contratos Vigentes'!$Q:$Q, "VIGENTE")</f>
        <v>0</v>
      </c>
      <c r="I77" s="330">
        <f t="shared" ca="1" si="1"/>
        <v>1</v>
      </c>
    </row>
    <row r="78" spans="1:9">
      <c r="A78" s="170" t="s">
        <v>467</v>
      </c>
      <c r="B78" s="50" t="s">
        <v>243</v>
      </c>
      <c r="C78" s="329">
        <f>COUNTIFS('Contratos Vigentes'!AJ:AJ,'Gestão e fiscalização atual'!A78,'Contratos Vigentes'!$Q:$Q, "VIGENTE")</f>
        <v>0</v>
      </c>
      <c r="D78" s="329">
        <f>COUNTIFS('Contratos Vigentes'!AK:AK,'Gestão e fiscalização atual'!A78,'Contratos Vigentes'!$Q:$Q, "VIGENTE")</f>
        <v>0</v>
      </c>
      <c r="E78" s="329">
        <f ca="1">COUNTIFS('Contratos Vigentes'!AL:AL,'Gestão e fiscalização atual'!A78,'Contratos Vigentes'!$Q:$Q, "VIGENTE")</f>
        <v>1</v>
      </c>
      <c r="F78" s="329">
        <f>COUNTIFS('Contratos Vigentes'!AM:AM,'Gestão e fiscalização atual'!A78,'Contratos Vigentes'!$Q:$Q, "VIGENTE")</f>
        <v>0</v>
      </c>
      <c r="G78" s="329">
        <f>COUNTIFS('Contratos Vigentes'!AN:AN,'Gestão e fiscalização atual'!A78,'Contratos Vigentes'!$Q:$Q, "VIGENTE")</f>
        <v>0</v>
      </c>
      <c r="H78" s="329">
        <f>COUNTIFS('Contratos Vigentes'!AR:AR,'Gestão e fiscalização atual'!A78,'Contratos Vigentes'!$Q:$Q, "VIGENTE")</f>
        <v>0</v>
      </c>
      <c r="I78" s="330">
        <f t="shared" ca="1" si="1"/>
        <v>1</v>
      </c>
    </row>
    <row r="79" spans="1:9">
      <c r="A79" s="170" t="s">
        <v>469</v>
      </c>
      <c r="B79" s="50" t="s">
        <v>243</v>
      </c>
      <c r="C79" s="329">
        <f>COUNTIFS('Contratos Vigentes'!AJ:AJ,'Gestão e fiscalização atual'!A79,'Contratos Vigentes'!$Q:$Q, "VIGENTE")</f>
        <v>0</v>
      </c>
      <c r="D79" s="329">
        <f>COUNTIFS('Contratos Vigentes'!AK:AK,'Gestão e fiscalização atual'!A79,'Contratos Vigentes'!$Q:$Q, "VIGENTE")</f>
        <v>0</v>
      </c>
      <c r="E79" s="329">
        <f>COUNTIFS('Contratos Vigentes'!AL:AL,'Gestão e fiscalização atual'!A79,'Contratos Vigentes'!$Q:$Q, "VIGENTE")</f>
        <v>0</v>
      </c>
      <c r="F79" s="329">
        <f>COUNTIFS('Contratos Vigentes'!AM:AM,'Gestão e fiscalização atual'!A79,'Contratos Vigentes'!$Q:$Q, "VIGENTE")</f>
        <v>0</v>
      </c>
      <c r="G79" s="329">
        <f ca="1">COUNTIFS('Contratos Vigentes'!AN:AN,'Gestão e fiscalização atual'!A79,'Contratos Vigentes'!$Q:$Q, "VIGENTE")</f>
        <v>1</v>
      </c>
      <c r="H79" s="329">
        <f>COUNTIFS('Contratos Vigentes'!AR:AR,'Gestão e fiscalização atual'!A79,'Contratos Vigentes'!$Q:$Q, "VIGENTE")</f>
        <v>0</v>
      </c>
      <c r="I79" s="330">
        <f t="shared" ca="1" si="1"/>
        <v>1</v>
      </c>
    </row>
    <row r="80" spans="1:9">
      <c r="A80" s="170" t="s">
        <v>515</v>
      </c>
      <c r="B80" s="50" t="s">
        <v>6098</v>
      </c>
      <c r="C80" s="329">
        <f>COUNTIFS('Contratos Vigentes'!AJ:AJ,'Gestão e fiscalização atual'!A80,'Contratos Vigentes'!$Q:$Q, "VIGENTE")</f>
        <v>0</v>
      </c>
      <c r="D80" s="329">
        <f>COUNTIFS('Contratos Vigentes'!AK:AK,'Gestão e fiscalização atual'!A80,'Contratos Vigentes'!$Q:$Q, "VIGENTE")</f>
        <v>0</v>
      </c>
      <c r="E80" s="329">
        <f ca="1">COUNTIFS('Contratos Vigentes'!AL:AL,'Gestão e fiscalização atual'!A80,'Contratos Vigentes'!$Q:$Q, "VIGENTE")</f>
        <v>1</v>
      </c>
      <c r="F80" s="329">
        <f>COUNTIFS('Contratos Vigentes'!AM:AM,'Gestão e fiscalização atual'!A80,'Contratos Vigentes'!$Q:$Q, "VIGENTE")</f>
        <v>0</v>
      </c>
      <c r="G80" s="329">
        <f>COUNTIFS('Contratos Vigentes'!AN:AN,'Gestão e fiscalização atual'!A80,'Contratos Vigentes'!$Q:$Q, "VIGENTE")</f>
        <v>0</v>
      </c>
      <c r="H80" s="329">
        <f>COUNTIFS('Contratos Vigentes'!AR:AR,'Gestão e fiscalização atual'!A80,'Contratos Vigentes'!$Q:$Q, "VIGENTE")</f>
        <v>0</v>
      </c>
      <c r="I80" s="330">
        <f t="shared" ca="1" si="1"/>
        <v>1</v>
      </c>
    </row>
    <row r="81" spans="1:9">
      <c r="A81" s="170" t="s">
        <v>516</v>
      </c>
      <c r="B81" s="50" t="s">
        <v>6098</v>
      </c>
      <c r="C81" s="329">
        <f>COUNTIFS('Contratos Vigentes'!AJ:AJ,'Gestão e fiscalização atual'!A81,'Contratos Vigentes'!$Q:$Q, "VIGENTE")</f>
        <v>0</v>
      </c>
      <c r="D81" s="329">
        <f>COUNTIFS('Contratos Vigentes'!AK:AK,'Gestão e fiscalização atual'!A81,'Contratos Vigentes'!$Q:$Q, "VIGENTE")</f>
        <v>0</v>
      </c>
      <c r="E81" s="329">
        <f>COUNTIFS('Contratos Vigentes'!AL:AL,'Gestão e fiscalização atual'!A81,'Contratos Vigentes'!$Q:$Q, "VIGENTE")</f>
        <v>0</v>
      </c>
      <c r="F81" s="329">
        <f>COUNTIFS('Contratos Vigentes'!AM:AM,'Gestão e fiscalização atual'!A81,'Contratos Vigentes'!$Q:$Q, "VIGENTE")</f>
        <v>0</v>
      </c>
      <c r="G81" s="329">
        <f ca="1">COUNTIFS('Contratos Vigentes'!AN:AN,'Gestão e fiscalização atual'!A81,'Contratos Vigentes'!$Q:$Q, "VIGENTE")</f>
        <v>1</v>
      </c>
      <c r="H81" s="329">
        <f>COUNTIFS('Contratos Vigentes'!AR:AR,'Gestão e fiscalização atual'!A81,'Contratos Vigentes'!$Q:$Q, "VIGENTE")</f>
        <v>0</v>
      </c>
      <c r="I81" s="330">
        <f t="shared" ca="1" si="1"/>
        <v>1</v>
      </c>
    </row>
    <row r="82" spans="1:9" ht="17.25" customHeight="1">
      <c r="A82" s="183" t="s">
        <v>514</v>
      </c>
      <c r="B82" s="50" t="s">
        <v>6098</v>
      </c>
      <c r="C82" s="329">
        <f ca="1">COUNTIFS('Contratos Vigentes'!AJ:AJ,'Gestão e fiscalização atual'!A82,'Contratos Vigentes'!$Q:$Q, "VIGENTE")</f>
        <v>1</v>
      </c>
      <c r="D82" s="329">
        <f>COUNTIFS('Contratos Vigentes'!AK:AK,'Gestão e fiscalização atual'!A82,'Contratos Vigentes'!$Q:$Q, "VIGENTE")</f>
        <v>0</v>
      </c>
      <c r="E82" s="329">
        <f>COUNTIFS('Contratos Vigentes'!AL:AL,'Gestão e fiscalização atual'!A82,'Contratos Vigentes'!$Q:$Q, "VIGENTE")</f>
        <v>0</v>
      </c>
      <c r="F82" s="329">
        <f>COUNTIFS('Contratos Vigentes'!AM:AM,'Gestão e fiscalização atual'!A82,'Contratos Vigentes'!$Q:$Q, "VIGENTE")</f>
        <v>0</v>
      </c>
      <c r="G82" s="329">
        <f>COUNTIFS('Contratos Vigentes'!AN:AN,'Gestão e fiscalização atual'!A82,'Contratos Vigentes'!$Q:$Q, "VIGENTE")</f>
        <v>0</v>
      </c>
      <c r="H82" s="329">
        <f>COUNTIFS('Contratos Vigentes'!AR:AR,'Gestão e fiscalização atual'!A82,'Contratos Vigentes'!$Q:$Q, "VIGENTE")</f>
        <v>0</v>
      </c>
      <c r="I82" s="330">
        <f t="shared" ca="1" si="1"/>
        <v>1</v>
      </c>
    </row>
    <row r="83" spans="1:9">
      <c r="A83" s="170" t="s">
        <v>749</v>
      </c>
      <c r="B83" s="50" t="s">
        <v>78</v>
      </c>
      <c r="C83" s="329">
        <f>COUNTIFS('Contratos Vigentes'!AJ:AJ,'Gestão e fiscalização atual'!A83,'Contratos Vigentes'!$Q:$Q, "VIGENTE")</f>
        <v>0</v>
      </c>
      <c r="D83" s="329">
        <f>COUNTIFS('Contratos Vigentes'!AK:AK,'Gestão e fiscalização atual'!A83,'Contratos Vigentes'!$Q:$Q, "VIGENTE")</f>
        <v>0</v>
      </c>
      <c r="E83" s="329">
        <f>COUNTIFS('Contratos Vigentes'!AL:AL,'Gestão e fiscalização atual'!A83,'Contratos Vigentes'!$Q:$Q, "VIGENTE")</f>
        <v>0</v>
      </c>
      <c r="F83" s="329">
        <f>COUNTIFS('Contratos Vigentes'!AM:AM,'Gestão e fiscalização atual'!A83,'Contratos Vigentes'!$Q:$Q, "VIGENTE")</f>
        <v>0</v>
      </c>
      <c r="G83" s="329">
        <f ca="1">COUNTIFS('Contratos Vigentes'!AN:AN,'Gestão e fiscalização atual'!A83,'Contratos Vigentes'!$Q:$Q, "VIGENTE")</f>
        <v>1</v>
      </c>
      <c r="H83" s="329">
        <f>COUNTIFS('Contratos Vigentes'!AR:AR,'Gestão e fiscalização atual'!A83,'Contratos Vigentes'!$Q:$Q, "VIGENTE")</f>
        <v>0</v>
      </c>
      <c r="I83" s="330">
        <f t="shared" ca="1" si="1"/>
        <v>1</v>
      </c>
    </row>
    <row r="84" spans="1:9" hidden="1">
      <c r="A84" s="170" t="s">
        <v>3289</v>
      </c>
      <c r="B84" s="50" t="s">
        <v>78</v>
      </c>
      <c r="C84" s="329">
        <f>COUNTIFS('Contratos Vigentes'!AJ:AJ,'Gestão e fiscalização atual'!A84,'Contratos Vigentes'!$Q:$Q, "VIGENTE")</f>
        <v>0</v>
      </c>
      <c r="D84" s="329">
        <f ca="1">COUNTIFS('Contratos Vigentes'!AK:AK,'Gestão e fiscalização atual'!A84,'Contratos Vigentes'!$Q:$Q, "VIGENTE")</f>
        <v>0</v>
      </c>
      <c r="E84" s="329">
        <f>COUNTIFS('Contratos Vigentes'!AL:AL,'Gestão e fiscalização atual'!A84,'Contratos Vigentes'!$Q:$Q, "VIGENTE")</f>
        <v>0</v>
      </c>
      <c r="F84" s="329">
        <f>COUNTIFS('Contratos Vigentes'!AM:AM,'Gestão e fiscalização atual'!A84,'Contratos Vigentes'!$Q:$Q, "VIGENTE")</f>
        <v>0</v>
      </c>
      <c r="G84" s="329">
        <f>COUNTIFS('Contratos Vigentes'!AN:AN,'Gestão e fiscalização atual'!A84,'Contratos Vigentes'!$Q:$Q, "VIGENTE")</f>
        <v>0</v>
      </c>
      <c r="H84" s="329">
        <f>COUNTIFS('Contratos Vigentes'!AR:AR,'Gestão e fiscalização atual'!A84,'Contratos Vigentes'!$Q:$Q, "VIGENTE")</f>
        <v>0</v>
      </c>
      <c r="I84" s="330">
        <f t="shared" ca="1" si="1"/>
        <v>0</v>
      </c>
    </row>
    <row r="85" spans="1:9">
      <c r="A85" s="170" t="s">
        <v>1064</v>
      </c>
      <c r="B85" s="50" t="s">
        <v>207</v>
      </c>
      <c r="C85" s="329">
        <f>COUNTIFS('Contratos Vigentes'!AJ:AJ,'Gestão e fiscalização atual'!A85,'Contratos Vigentes'!$Q:$Q, "VIGENTE")</f>
        <v>0</v>
      </c>
      <c r="D85" s="329">
        <f>COUNTIFS('Contratos Vigentes'!AK:AK,'Gestão e fiscalização atual'!A85,'Contratos Vigentes'!$Q:$Q, "VIGENTE")</f>
        <v>0</v>
      </c>
      <c r="E85" s="329">
        <f ca="1">COUNTIFS('Contratos Vigentes'!AL:AL,'Gestão e fiscalização atual'!A85,'Contratos Vigentes'!$Q:$Q, "VIGENTE")</f>
        <v>1</v>
      </c>
      <c r="F85" s="329">
        <f>COUNTIFS('Contratos Vigentes'!AM:AM,'Gestão e fiscalização atual'!A85,'Contratos Vigentes'!$Q:$Q, "VIGENTE")</f>
        <v>0</v>
      </c>
      <c r="G85" s="329">
        <f>COUNTIFS('Contratos Vigentes'!AN:AN,'Gestão e fiscalização atual'!A85,'Contratos Vigentes'!$Q:$Q, "VIGENTE")</f>
        <v>0</v>
      </c>
      <c r="H85" s="329">
        <f>COUNTIFS('Contratos Vigentes'!AR:AR,'Gestão e fiscalização atual'!A85,'Contratos Vigentes'!$Q:$Q, "VIGENTE")</f>
        <v>0</v>
      </c>
      <c r="I85" s="330">
        <f t="shared" ca="1" si="1"/>
        <v>1</v>
      </c>
    </row>
    <row r="86" spans="1:9">
      <c r="A86" s="170" t="s">
        <v>177</v>
      </c>
      <c r="B86" s="50" t="s">
        <v>98</v>
      </c>
      <c r="C86" s="329">
        <f>COUNTIFS('Contratos Vigentes'!AJ:AJ,'Gestão e fiscalização atual'!A86,'Contratos Vigentes'!$Q:$Q, "VIGENTE")</f>
        <v>0</v>
      </c>
      <c r="D86" s="329">
        <f>COUNTIFS('Contratos Vigentes'!AK:AK,'Gestão e fiscalização atual'!A86,'Contratos Vigentes'!$Q:$Q, "VIGENTE")</f>
        <v>0</v>
      </c>
      <c r="E86" s="329">
        <f>COUNTIFS('Contratos Vigentes'!AL:AL,'Gestão e fiscalização atual'!A86,'Contratos Vigentes'!$Q:$Q, "VIGENTE")</f>
        <v>0</v>
      </c>
      <c r="F86" s="329">
        <f>COUNTIFS('Contratos Vigentes'!AM:AM,'Gestão e fiscalização atual'!A86,'Contratos Vigentes'!$Q:$Q, "VIGENTE")</f>
        <v>0</v>
      </c>
      <c r="G86" s="329">
        <f ca="1">COUNTIFS('Contratos Vigentes'!AN:AN,'Gestão e fiscalização atual'!A86,'Contratos Vigentes'!$Q:$Q, "VIGENTE")</f>
        <v>3</v>
      </c>
      <c r="H86" s="329">
        <f>COUNTIFS('Contratos Vigentes'!AR:AR,'Gestão e fiscalização atual'!A86,'Contratos Vigentes'!$Q:$Q, "VIGENTE")</f>
        <v>0</v>
      </c>
      <c r="I86" s="330">
        <f t="shared" ca="1" si="1"/>
        <v>3</v>
      </c>
    </row>
    <row r="87" spans="1:9" hidden="1">
      <c r="A87" s="170" t="s">
        <v>3980</v>
      </c>
      <c r="B87" s="50" t="s">
        <v>207</v>
      </c>
      <c r="C87" s="329">
        <f ca="1">COUNTIFS('Contratos Vigentes'!AJ:AJ,'Gestão e fiscalização atual'!A87,'Contratos Vigentes'!$Q:$Q, "VIGENTE")</f>
        <v>0</v>
      </c>
      <c r="D87" s="329">
        <f>COUNTIFS('Contratos Vigentes'!AK:AK,'Gestão e fiscalização atual'!A87,'Contratos Vigentes'!$Q:$Q, "VIGENTE")</f>
        <v>0</v>
      </c>
      <c r="E87" s="329">
        <f>COUNTIFS('Contratos Vigentes'!AL:AL,'Gestão e fiscalização atual'!A87,'Contratos Vigentes'!$Q:$Q, "VIGENTE")</f>
        <v>0</v>
      </c>
      <c r="F87" s="329">
        <f>COUNTIFS('Contratos Vigentes'!AM:AM,'Gestão e fiscalização atual'!A87,'Contratos Vigentes'!$Q:$Q, "VIGENTE")</f>
        <v>0</v>
      </c>
      <c r="G87" s="329">
        <f>COUNTIFS('Contratos Vigentes'!AN:AN,'Gestão e fiscalização atual'!A87,'Contratos Vigentes'!$Q:$Q, "VIGENTE")</f>
        <v>0</v>
      </c>
      <c r="H87" s="329">
        <f>COUNTIFS('Contratos Vigentes'!AR:AR,'Gestão e fiscalização atual'!A87,'Contratos Vigentes'!$Q:$Q, "VIGENTE")</f>
        <v>0</v>
      </c>
      <c r="I87" s="330">
        <f t="shared" ca="1" si="1"/>
        <v>0</v>
      </c>
    </row>
    <row r="88" spans="1:9" hidden="1">
      <c r="A88" s="170" t="s">
        <v>2980</v>
      </c>
      <c r="B88" s="50" t="s">
        <v>357</v>
      </c>
      <c r="C88" s="329">
        <f ca="1">COUNTIFS('Contratos Vigentes'!AJ:AJ,'Gestão e fiscalização atual'!A88,'Contratos Vigentes'!$Q:$Q, "VIGENTE")</f>
        <v>0</v>
      </c>
      <c r="D88" s="329">
        <f>COUNTIFS('Contratos Vigentes'!AK:AK,'Gestão e fiscalização atual'!A88,'Contratos Vigentes'!$Q:$Q, "VIGENTE")</f>
        <v>0</v>
      </c>
      <c r="E88" s="329">
        <f>COUNTIFS('Contratos Vigentes'!AL:AL,'Gestão e fiscalização atual'!A88,'Contratos Vigentes'!$Q:$Q, "VIGENTE")</f>
        <v>0</v>
      </c>
      <c r="F88" s="329">
        <f>COUNTIFS('Contratos Vigentes'!AM:AM,'Gestão e fiscalização atual'!A88,'Contratos Vigentes'!$Q:$Q, "VIGENTE")</f>
        <v>0</v>
      </c>
      <c r="G88" s="329">
        <f>COUNTIFS('Contratos Vigentes'!AN:AN,'Gestão e fiscalização atual'!A88,'Contratos Vigentes'!$Q:$Q, "VIGENTE")</f>
        <v>0</v>
      </c>
      <c r="H88" s="329">
        <f>COUNTIFS('Contratos Vigentes'!AR:AR,'Gestão e fiscalização atual'!A88,'Contratos Vigentes'!$Q:$Q, "VIGENTE")</f>
        <v>0</v>
      </c>
      <c r="I88" s="330">
        <f t="shared" ca="1" si="1"/>
        <v>0</v>
      </c>
    </row>
    <row r="89" spans="1:9" hidden="1">
      <c r="A89" s="170" t="s">
        <v>6340</v>
      </c>
      <c r="B89" s="50" t="s">
        <v>78</v>
      </c>
      <c r="C89" s="329">
        <f>COUNTIFS('Contratos Vigentes'!AJ:AJ,'Gestão e fiscalização atual'!A89,'Contratos Vigentes'!$Q:$Q, "VIGENTE")</f>
        <v>0</v>
      </c>
      <c r="D89" s="329">
        <f>COUNTIFS('Contratos Vigentes'!AK:AK,'Gestão e fiscalização atual'!A89,'Contratos Vigentes'!$Q:$Q, "VIGENTE")</f>
        <v>0</v>
      </c>
      <c r="E89" s="329">
        <f>COUNTIFS('Contratos Vigentes'!AL:AL,'Gestão e fiscalização atual'!A89,'Contratos Vigentes'!$Q:$Q, "VIGENTE")</f>
        <v>0</v>
      </c>
      <c r="F89" s="329">
        <f>COUNTIFS('Contratos Vigentes'!AM:AM,'Gestão e fiscalização atual'!A89,'Contratos Vigentes'!$Q:$Q, "VIGENTE")</f>
        <v>0</v>
      </c>
      <c r="G89" s="329">
        <f>COUNTIFS('Contratos Vigentes'!AN:AN,'Gestão e fiscalização atual'!A89,'Contratos Vigentes'!$Q:$Q, "VIGENTE")</f>
        <v>0</v>
      </c>
      <c r="H89" s="329">
        <f>COUNTIFS('Contratos Vigentes'!AR:AR,'Gestão e fiscalização atual'!A89,'Contratos Vigentes'!$Q:$Q, "VIGENTE")</f>
        <v>0</v>
      </c>
      <c r="I89" s="330">
        <f t="shared" si="1"/>
        <v>0</v>
      </c>
    </row>
    <row r="90" spans="1:9">
      <c r="A90" s="170" t="s">
        <v>164</v>
      </c>
      <c r="B90" s="50" t="s">
        <v>78</v>
      </c>
      <c r="C90" s="329">
        <f ca="1">COUNTIFS('Contratos Vigentes'!AJ:AJ,'Gestão e fiscalização atual'!A90,'Contratos Vigentes'!$Q:$Q, "VIGENTE")</f>
        <v>14</v>
      </c>
      <c r="D90" s="329">
        <f ca="1">COUNTIFS('Contratos Vigentes'!AK:AK,'Gestão e fiscalização atual'!A90,'Contratos Vigentes'!$Q:$Q, "VIGENTE")</f>
        <v>3</v>
      </c>
      <c r="E90" s="329">
        <f>COUNTIFS('Contratos Vigentes'!AL:AL,'Gestão e fiscalização atual'!A90,'Contratos Vigentes'!$Q:$Q, "VIGENTE")</f>
        <v>0</v>
      </c>
      <c r="F90" s="329">
        <f>COUNTIFS('Contratos Vigentes'!AM:AM,'Gestão e fiscalização atual'!A90,'Contratos Vigentes'!$Q:$Q, "VIGENTE")</f>
        <v>0</v>
      </c>
      <c r="G90" s="329">
        <f>COUNTIFS('Contratos Vigentes'!AN:AN,'Gestão e fiscalização atual'!A90,'Contratos Vigentes'!$Q:$Q, "VIGENTE")</f>
        <v>0</v>
      </c>
      <c r="H90" s="329">
        <f>COUNTIFS('Contratos Vigentes'!AR:AR,'Gestão e fiscalização atual'!A90,'Contratos Vigentes'!$Q:$Q, "VIGENTE")</f>
        <v>0</v>
      </c>
      <c r="I90" s="330">
        <f t="shared" ca="1" si="1"/>
        <v>17</v>
      </c>
    </row>
    <row r="91" spans="1:9">
      <c r="A91" s="170" t="s">
        <v>322</v>
      </c>
      <c r="B91" s="50" t="s">
        <v>98</v>
      </c>
      <c r="C91" s="329">
        <f ca="1">COUNTIFS('Contratos Vigentes'!AJ:AJ,'Gestão e fiscalização atual'!A91,'Contratos Vigentes'!$Q:$Q, "VIGENTE")</f>
        <v>0</v>
      </c>
      <c r="D91" s="329">
        <f ca="1">COUNTIFS('Contratos Vigentes'!AK:AK,'Gestão e fiscalização atual'!A91,'Contratos Vigentes'!$Q:$Q, "VIGENTE")</f>
        <v>0</v>
      </c>
      <c r="E91" s="329">
        <f ca="1">COUNTIFS('Contratos Vigentes'!AL:AL,'Gestão e fiscalização atual'!A91,'Contratos Vigentes'!$Q:$Q, "VIGENTE")</f>
        <v>0</v>
      </c>
      <c r="F91" s="329">
        <f ca="1">COUNTIFS('Contratos Vigentes'!AM:AM,'Gestão e fiscalização atual'!A91,'Contratos Vigentes'!$Q:$Q, "VIGENTE")</f>
        <v>5</v>
      </c>
      <c r="G91" s="329">
        <f ca="1">COUNTIFS('Contratos Vigentes'!AN:AN,'Gestão e fiscalização atual'!A91,'Contratos Vigentes'!$Q:$Q, "VIGENTE")</f>
        <v>0</v>
      </c>
      <c r="H91" s="329">
        <f>COUNTIFS('Contratos Vigentes'!AR:AR,'Gestão e fiscalização atual'!A91,'Contratos Vigentes'!$Q:$Q, "VIGENTE")</f>
        <v>0</v>
      </c>
      <c r="I91" s="330">
        <f t="shared" ca="1" si="1"/>
        <v>5</v>
      </c>
    </row>
    <row r="92" spans="1:9">
      <c r="A92" s="170" t="s">
        <v>988</v>
      </c>
      <c r="B92" s="50" t="s">
        <v>243</v>
      </c>
      <c r="C92" s="329">
        <f>COUNTIFS('Contratos Vigentes'!AJ:AJ,'Gestão e fiscalização atual'!A92,'Contratos Vigentes'!$Q:$Q, "VIGENTE")</f>
        <v>0</v>
      </c>
      <c r="D92" s="329">
        <f ca="1">COUNTIFS('Contratos Vigentes'!AK:AK,'Gestão e fiscalização atual'!A92,'Contratos Vigentes'!$Q:$Q, "VIGENTE")</f>
        <v>0</v>
      </c>
      <c r="E92" s="329">
        <f ca="1">COUNTIFS('Contratos Vigentes'!AL:AL,'Gestão e fiscalização atual'!A92,'Contratos Vigentes'!$Q:$Q, "VIGENTE")</f>
        <v>6</v>
      </c>
      <c r="F92" s="329">
        <f>COUNTIFS('Contratos Vigentes'!AM:AM,'Gestão e fiscalização atual'!A92,'Contratos Vigentes'!$Q:$Q, "VIGENTE")</f>
        <v>0</v>
      </c>
      <c r="G92" s="329">
        <f ca="1">COUNTIFS('Contratos Vigentes'!AN:AN,'Gestão e fiscalização atual'!A92,'Contratos Vigentes'!$Q:$Q, "VIGENTE")</f>
        <v>2</v>
      </c>
      <c r="H92" s="329">
        <f>COUNTIFS('Contratos Vigentes'!AR:AR,'Gestão e fiscalização atual'!A92,'Contratos Vigentes'!$Q:$Q, "VIGENTE")</f>
        <v>0</v>
      </c>
      <c r="I92" s="330">
        <f t="shared" ca="1" si="1"/>
        <v>8</v>
      </c>
    </row>
    <row r="93" spans="1:9" hidden="1">
      <c r="A93" s="170" t="s">
        <v>6341</v>
      </c>
      <c r="B93" s="50" t="s">
        <v>78</v>
      </c>
      <c r="C93" s="329">
        <f>COUNTIFS('Contratos Vigentes'!AJ:AJ,'Gestão e fiscalização atual'!A93,'Contratos Vigentes'!$Q:$Q, "VIGENTE")</f>
        <v>0</v>
      </c>
      <c r="D93" s="329">
        <f>COUNTIFS('Contratos Vigentes'!AK:AK,'Gestão e fiscalização atual'!A93,'Contratos Vigentes'!$Q:$Q, "VIGENTE")</f>
        <v>0</v>
      </c>
      <c r="E93" s="329">
        <f>COUNTIFS('Contratos Vigentes'!AL:AL,'Gestão e fiscalização atual'!A93,'Contratos Vigentes'!$Q:$Q, "VIGENTE")</f>
        <v>0</v>
      </c>
      <c r="F93" s="329">
        <f>COUNTIFS('Contratos Vigentes'!AM:AM,'Gestão e fiscalização atual'!A93,'Contratos Vigentes'!$Q:$Q, "VIGENTE")</f>
        <v>0</v>
      </c>
      <c r="G93" s="329">
        <f>COUNTIFS('Contratos Vigentes'!AN:AN,'Gestão e fiscalização atual'!A93,'Contratos Vigentes'!$Q:$Q, "VIGENTE")</f>
        <v>0</v>
      </c>
      <c r="H93" s="329">
        <f>COUNTIFS('Contratos Vigentes'!AR:AR,'Gestão e fiscalização atual'!A93,'Contratos Vigentes'!$Q:$Q, "VIGENTE")</f>
        <v>0</v>
      </c>
      <c r="I93" s="330">
        <f t="shared" si="1"/>
        <v>0</v>
      </c>
    </row>
    <row r="94" spans="1:9">
      <c r="A94" s="170" t="s">
        <v>1552</v>
      </c>
      <c r="B94" s="50" t="s">
        <v>207</v>
      </c>
      <c r="C94" s="329">
        <f>COUNTIFS('Contratos Vigentes'!AJ:AJ,'Gestão e fiscalização atual'!A94,'Contratos Vigentes'!$Q:$Q, "VIGENTE")</f>
        <v>0</v>
      </c>
      <c r="D94" s="329">
        <f>COUNTIFS('Contratos Vigentes'!AK:AK,'Gestão e fiscalização atual'!A94,'Contratos Vigentes'!$Q:$Q, "VIGENTE")</f>
        <v>0</v>
      </c>
      <c r="E94" s="329">
        <f>COUNTIFS('Contratos Vigentes'!AL:AL,'Gestão e fiscalização atual'!A94,'Contratos Vigentes'!$Q:$Q, "VIGENTE")</f>
        <v>0</v>
      </c>
      <c r="F94" s="329">
        <f>COUNTIFS('Contratos Vigentes'!AM:AM,'Gestão e fiscalização atual'!A94,'Contratos Vigentes'!$Q:$Q, "VIGENTE")</f>
        <v>0</v>
      </c>
      <c r="G94" s="329">
        <f ca="1">COUNTIFS('Contratos Vigentes'!AN:AN,'Gestão e fiscalização atual'!A94,'Contratos Vigentes'!$Q:$Q, "VIGENTE")</f>
        <v>1</v>
      </c>
      <c r="H94" s="329">
        <f>COUNTIFS('Contratos Vigentes'!AR:AR,'Gestão e fiscalização atual'!A94,'Contratos Vigentes'!$Q:$Q, "VIGENTE")</f>
        <v>0</v>
      </c>
      <c r="I94" s="330">
        <f t="shared" ca="1" si="1"/>
        <v>1</v>
      </c>
    </row>
    <row r="95" spans="1:9" hidden="1">
      <c r="A95" s="170" t="s">
        <v>2634</v>
      </c>
      <c r="B95" s="50" t="s">
        <v>98</v>
      </c>
      <c r="C95" s="329">
        <f>COUNTIFS('Contratos Vigentes'!AJ:AJ,'Gestão e fiscalização atual'!A95,'Contratos Vigentes'!$Q:$Q, "VIGENTE")</f>
        <v>0</v>
      </c>
      <c r="D95" s="329">
        <f ca="1">COUNTIFS('Contratos Vigentes'!AK:AK,'Gestão e fiscalização atual'!A95,'Contratos Vigentes'!$Q:$Q, "VIGENTE")</f>
        <v>0</v>
      </c>
      <c r="E95" s="329">
        <f>COUNTIFS('Contratos Vigentes'!AL:AL,'Gestão e fiscalização atual'!A95,'Contratos Vigentes'!$Q:$Q, "VIGENTE")</f>
        <v>0</v>
      </c>
      <c r="F95" s="329">
        <f ca="1">COUNTIFS('Contratos Vigentes'!AM:AM,'Gestão e fiscalização atual'!A95,'Contratos Vigentes'!$Q:$Q, "VIGENTE")</f>
        <v>0</v>
      </c>
      <c r="G95" s="329">
        <f>COUNTIFS('Contratos Vigentes'!AN:AN,'Gestão e fiscalização atual'!A95,'Contratos Vigentes'!$Q:$Q, "VIGENTE")</f>
        <v>0</v>
      </c>
      <c r="H95" s="329">
        <f>COUNTIFS('Contratos Vigentes'!AR:AR,'Gestão e fiscalização atual'!A95,'Contratos Vigentes'!$Q:$Q, "VIGENTE")</f>
        <v>0</v>
      </c>
      <c r="I95" s="330">
        <f t="shared" ca="1" si="1"/>
        <v>0</v>
      </c>
    </row>
    <row r="96" spans="1:9">
      <c r="A96" s="170" t="s">
        <v>1550</v>
      </c>
      <c r="B96" s="50" t="s">
        <v>207</v>
      </c>
      <c r="C96" s="329">
        <f>COUNTIFS('Contratos Vigentes'!AJ:AJ,'Gestão e fiscalização atual'!A96,'Contratos Vigentes'!$Q:$Q, "VIGENTE")</f>
        <v>0</v>
      </c>
      <c r="D96" s="329">
        <f>COUNTIFS('Contratos Vigentes'!AK:AK,'Gestão e fiscalização atual'!A96,'Contratos Vigentes'!$Q:$Q, "VIGENTE")</f>
        <v>0</v>
      </c>
      <c r="E96" s="329">
        <f ca="1">COUNTIFS('Contratos Vigentes'!AL:AL,'Gestão e fiscalização atual'!A96,'Contratos Vigentes'!$Q:$Q, "VIGENTE")</f>
        <v>1</v>
      </c>
      <c r="F96" s="329">
        <f>COUNTIFS('Contratos Vigentes'!AM:AM,'Gestão e fiscalização atual'!A96,'Contratos Vigentes'!$Q:$Q, "VIGENTE")</f>
        <v>0</v>
      </c>
      <c r="G96" s="329">
        <f>COUNTIFS('Contratos Vigentes'!AN:AN,'Gestão e fiscalização atual'!A96,'Contratos Vigentes'!$Q:$Q, "VIGENTE")</f>
        <v>0</v>
      </c>
      <c r="H96" s="329">
        <f>COUNTIFS('Contratos Vigentes'!AR:AR,'Gestão e fiscalização atual'!A96,'Contratos Vigentes'!$Q:$Q, "VIGENTE")</f>
        <v>0</v>
      </c>
      <c r="I96" s="330">
        <f t="shared" ca="1" si="1"/>
        <v>1</v>
      </c>
    </row>
    <row r="97" spans="1:9" hidden="1">
      <c r="A97" s="170" t="s">
        <v>6145</v>
      </c>
      <c r="B97" s="50" t="s">
        <v>98</v>
      </c>
      <c r="C97" s="329">
        <f>COUNTIFS('Contratos Vigentes'!AJ:AJ,'Gestão e fiscalização atual'!A97,'Contratos Vigentes'!$Q:$Q, "VIGENTE")</f>
        <v>0</v>
      </c>
      <c r="D97" s="329">
        <f>COUNTIFS('Contratos Vigentes'!AK:AK,'Gestão e fiscalização atual'!A97,'Contratos Vigentes'!$Q:$Q, "VIGENTE")</f>
        <v>0</v>
      </c>
      <c r="E97" s="329">
        <f>COUNTIFS('Contratos Vigentes'!AL:AL,'Gestão e fiscalização atual'!A97,'Contratos Vigentes'!$Q:$Q, "VIGENTE")</f>
        <v>0</v>
      </c>
      <c r="F97" s="329">
        <f>COUNTIFS('Contratos Vigentes'!AM:AM,'Gestão e fiscalização atual'!A97,'Contratos Vigentes'!$Q:$Q, "VIGENTE")</f>
        <v>0</v>
      </c>
      <c r="G97" s="329">
        <f>COUNTIFS('Contratos Vigentes'!AN:AN,'Gestão e fiscalização atual'!A97,'Contratos Vigentes'!$Q:$Q, "VIGENTE")</f>
        <v>0</v>
      </c>
      <c r="H97" s="329">
        <f>COUNTIFS('Contratos Vigentes'!AR:AR,'Gestão e fiscalização atual'!A97,'Contratos Vigentes'!$Q:$Q, "VIGENTE")</f>
        <v>0</v>
      </c>
      <c r="I97" s="330">
        <f t="shared" si="1"/>
        <v>0</v>
      </c>
    </row>
    <row r="98" spans="1:9">
      <c r="A98" s="170" t="s">
        <v>348</v>
      </c>
      <c r="B98" s="50" t="s">
        <v>98</v>
      </c>
      <c r="C98" s="329">
        <f ca="1">COUNTIFS('Contratos Vigentes'!AJ:AJ,'Gestão e fiscalização atual'!A98,'Contratos Vigentes'!$Q:$Q, "VIGENTE")</f>
        <v>16</v>
      </c>
      <c r="D98" s="329">
        <f ca="1">COUNTIFS('Contratos Vigentes'!AK:AK,'Gestão e fiscalização atual'!A98,'Contratos Vigentes'!$Q:$Q, "VIGENTE")</f>
        <v>1</v>
      </c>
      <c r="E98" s="329">
        <f ca="1">COUNTIFS('Contratos Vigentes'!AL:AL,'Gestão e fiscalização atual'!A98,'Contratos Vigentes'!$Q:$Q, "VIGENTE")</f>
        <v>2</v>
      </c>
      <c r="F98" s="329">
        <f ca="1">COUNTIFS('Contratos Vigentes'!AM:AM,'Gestão e fiscalização atual'!A98,'Contratos Vigentes'!$Q:$Q, "VIGENTE")</f>
        <v>1</v>
      </c>
      <c r="G98" s="329">
        <f>COUNTIFS('Contratos Vigentes'!AN:AN,'Gestão e fiscalização atual'!A98,'Contratos Vigentes'!$Q:$Q, "VIGENTE")</f>
        <v>0</v>
      </c>
      <c r="H98" s="329">
        <f>COUNTIFS('Contratos Vigentes'!AR:AR,'Gestão e fiscalização atual'!A98,'Contratos Vigentes'!$Q:$Q, "VIGENTE")</f>
        <v>0</v>
      </c>
      <c r="I98" s="330">
        <f t="shared" ca="1" si="1"/>
        <v>20</v>
      </c>
    </row>
    <row r="99" spans="1:9">
      <c r="A99" s="170" t="s">
        <v>488</v>
      </c>
      <c r="B99" s="50" t="s">
        <v>98</v>
      </c>
      <c r="C99" s="329">
        <f>COUNTIFS('Contratos Vigentes'!AJ:AJ,'Gestão e fiscalização atual'!A99,'Contratos Vigentes'!$Q:$Q, "VIGENTE")</f>
        <v>0</v>
      </c>
      <c r="D99" s="329">
        <f>COUNTIFS('Contratos Vigentes'!AK:AK,'Gestão e fiscalização atual'!A99,'Contratos Vigentes'!$Q:$Q, "VIGENTE")</f>
        <v>0</v>
      </c>
      <c r="E99" s="329">
        <f ca="1">COUNTIFS('Contratos Vigentes'!AL:AL,'Gestão e fiscalização atual'!A99,'Contratos Vigentes'!$Q:$Q, "VIGENTE")</f>
        <v>4</v>
      </c>
      <c r="F99" s="329">
        <f>COUNTIFS('Contratos Vigentes'!AM:AM,'Gestão e fiscalização atual'!A99,'Contratos Vigentes'!$Q:$Q, "VIGENTE")</f>
        <v>0</v>
      </c>
      <c r="G99" s="329">
        <f ca="1">COUNTIFS('Contratos Vigentes'!AN:AN,'Gestão e fiscalização atual'!A99,'Contratos Vigentes'!$Q:$Q, "VIGENTE")</f>
        <v>1</v>
      </c>
      <c r="H99" s="329">
        <f>COUNTIFS('Contratos Vigentes'!AR:AR,'Gestão e fiscalização atual'!A99,'Contratos Vigentes'!$Q:$Q, "VIGENTE")</f>
        <v>0</v>
      </c>
      <c r="I99" s="330">
        <f t="shared" ca="1" si="1"/>
        <v>5</v>
      </c>
    </row>
    <row r="100" spans="1:9">
      <c r="A100" s="170" t="s">
        <v>283</v>
      </c>
      <c r="B100" s="50" t="s">
        <v>61</v>
      </c>
      <c r="C100" s="329">
        <f ca="1">COUNTIFS('Contratos Vigentes'!AJ:AJ,'Gestão e fiscalização atual'!A100,'Contratos Vigentes'!$Q:$Q, "VIGENTE")</f>
        <v>0</v>
      </c>
      <c r="D100" s="329">
        <f>COUNTIFS('Contratos Vigentes'!AK:AK,'Gestão e fiscalização atual'!A100,'Contratos Vigentes'!$Q:$Q, "VIGENTE")</f>
        <v>0</v>
      </c>
      <c r="E100" s="329">
        <f>COUNTIFS('Contratos Vigentes'!AL:AL,'Gestão e fiscalização atual'!A100,'Contratos Vigentes'!$Q:$Q, "VIGENTE")</f>
        <v>0</v>
      </c>
      <c r="F100" s="329">
        <f ca="1">COUNTIFS('Contratos Vigentes'!AM:AM,'Gestão e fiscalização atual'!A100,'Contratos Vigentes'!$Q:$Q, "VIGENTE")</f>
        <v>6</v>
      </c>
      <c r="G100" s="329">
        <f>COUNTIFS('Contratos Vigentes'!AN:AN,'Gestão e fiscalização atual'!A100,'Contratos Vigentes'!$Q:$Q, "VIGENTE")</f>
        <v>0</v>
      </c>
      <c r="H100" s="329">
        <f>COUNTIFS('Contratos Vigentes'!AR:AR,'Gestão e fiscalização atual'!A100,'Contratos Vigentes'!$Q:$Q, "VIGENTE")</f>
        <v>0</v>
      </c>
      <c r="I100" s="330">
        <f t="shared" ca="1" si="1"/>
        <v>6</v>
      </c>
    </row>
    <row r="101" spans="1:9" hidden="1">
      <c r="A101" s="170" t="s">
        <v>3430</v>
      </c>
      <c r="B101" s="50" t="s">
        <v>98</v>
      </c>
      <c r="C101" s="329">
        <f ca="1">COUNTIFS('Contratos Vigentes'!AJ:AJ,'Gestão e fiscalização atual'!A101,'Contratos Vigentes'!$Q:$Q, "VIGENTE")</f>
        <v>0</v>
      </c>
      <c r="D101" s="329">
        <f ca="1">COUNTIFS('Contratos Vigentes'!AK:AK,'Gestão e fiscalização atual'!A101,'Contratos Vigentes'!$Q:$Q, "VIGENTE")</f>
        <v>0</v>
      </c>
      <c r="E101" s="329">
        <f>COUNTIFS('Contratos Vigentes'!AL:AL,'Gestão e fiscalização atual'!A101,'Contratos Vigentes'!$Q:$Q, "VIGENTE")</f>
        <v>0</v>
      </c>
      <c r="F101" s="329">
        <f>COUNTIFS('Contratos Vigentes'!AM:AM,'Gestão e fiscalização atual'!A101,'Contratos Vigentes'!$Q:$Q, "VIGENTE")</f>
        <v>0</v>
      </c>
      <c r="G101" s="329">
        <f>COUNTIFS('Contratos Vigentes'!AN:AN,'Gestão e fiscalização atual'!A101,'Contratos Vigentes'!$Q:$Q, "VIGENTE")</f>
        <v>0</v>
      </c>
      <c r="H101" s="329">
        <f>COUNTIFS('Contratos Vigentes'!AR:AR,'Gestão e fiscalização atual'!A101,'Contratos Vigentes'!$Q:$Q, "VIGENTE")</f>
        <v>0</v>
      </c>
      <c r="I101" s="330">
        <f t="shared" ca="1" si="1"/>
        <v>0</v>
      </c>
    </row>
    <row r="102" spans="1:9">
      <c r="A102" s="170" t="s">
        <v>1549</v>
      </c>
      <c r="B102" s="50" t="s">
        <v>98</v>
      </c>
      <c r="C102" s="329">
        <f ca="1">COUNTIFS('Contratos Vigentes'!AJ:AJ,'Gestão e fiscalização atual'!A102,'Contratos Vigentes'!$Q:$Q, "VIGENTE")</f>
        <v>1</v>
      </c>
      <c r="D102" s="329">
        <f>COUNTIFS('Contratos Vigentes'!AK:AK,'Gestão e fiscalização atual'!A102,'Contratos Vigentes'!$Q:$Q, "VIGENTE")</f>
        <v>0</v>
      </c>
      <c r="E102" s="329">
        <f ca="1">COUNTIFS('Contratos Vigentes'!AL:AL,'Gestão e fiscalização atual'!A102,'Contratos Vigentes'!$Q:$Q, "VIGENTE")</f>
        <v>0</v>
      </c>
      <c r="F102" s="329">
        <f>COUNTIFS('Contratos Vigentes'!AM:AM,'Gestão e fiscalização atual'!A102,'Contratos Vigentes'!$Q:$Q, "VIGENTE")</f>
        <v>0</v>
      </c>
      <c r="G102" s="329">
        <f>COUNTIFS('Contratos Vigentes'!AN:AN,'Gestão e fiscalização atual'!A102,'Contratos Vigentes'!$Q:$Q, "VIGENTE")</f>
        <v>0</v>
      </c>
      <c r="H102" s="329">
        <f>COUNTIFS('Contratos Vigentes'!AR:AR,'Gestão e fiscalização atual'!A102,'Contratos Vigentes'!$Q:$Q, "VIGENTE")</f>
        <v>0</v>
      </c>
      <c r="I102" s="330">
        <f t="shared" ca="1" si="1"/>
        <v>1</v>
      </c>
    </row>
    <row r="103" spans="1:9">
      <c r="A103" s="170" t="s">
        <v>373</v>
      </c>
      <c r="B103" s="50" t="s">
        <v>61</v>
      </c>
      <c r="C103" s="329">
        <f>COUNTIFS('Contratos Vigentes'!AJ:AJ,'Gestão e fiscalização atual'!A103,'Contratos Vigentes'!$Q:$Q, "VIGENTE")</f>
        <v>0</v>
      </c>
      <c r="D103" s="329">
        <f ca="1">COUNTIFS('Contratos Vigentes'!AK:AK,'Gestão e fiscalização atual'!A103,'Contratos Vigentes'!$Q:$Q, "VIGENTE")</f>
        <v>1</v>
      </c>
      <c r="E103" s="329">
        <f ca="1">COUNTIFS('Contratos Vigentes'!AL:AL,'Gestão e fiscalização atual'!A103,'Contratos Vigentes'!$Q:$Q, "VIGENTE")</f>
        <v>2</v>
      </c>
      <c r="F103" s="329">
        <f ca="1">COUNTIFS('Contratos Vigentes'!AM:AM,'Gestão e fiscalização atual'!A103,'Contratos Vigentes'!$Q:$Q, "VIGENTE")</f>
        <v>1</v>
      </c>
      <c r="G103" s="329">
        <f>COUNTIFS('Contratos Vigentes'!AN:AN,'Gestão e fiscalização atual'!A103,'Contratos Vigentes'!$Q:$Q, "VIGENTE")</f>
        <v>0</v>
      </c>
      <c r="H103" s="329">
        <f>COUNTIFS('Contratos Vigentes'!AR:AR,'Gestão e fiscalização atual'!A103,'Contratos Vigentes'!$Q:$Q, "VIGENTE")</f>
        <v>0</v>
      </c>
      <c r="I103" s="330">
        <f t="shared" ca="1" si="1"/>
        <v>4</v>
      </c>
    </row>
    <row r="104" spans="1:9">
      <c r="A104" s="170" t="s">
        <v>1351</v>
      </c>
      <c r="B104" s="50" t="s">
        <v>78</v>
      </c>
      <c r="C104" s="329">
        <f ca="1">COUNTIFS('Contratos Vigentes'!AJ:AJ,'Gestão e fiscalização atual'!A104,'Contratos Vigentes'!$Q:$Q, "VIGENTE")</f>
        <v>0</v>
      </c>
      <c r="D104" s="329">
        <f>COUNTIFS('Contratos Vigentes'!AK:AK,'Gestão e fiscalização atual'!A104,'Contratos Vigentes'!$Q:$Q, "VIGENTE")</f>
        <v>0</v>
      </c>
      <c r="E104" s="329">
        <f>COUNTIFS('Contratos Vigentes'!AL:AL,'Gestão e fiscalização atual'!A104,'Contratos Vigentes'!$Q:$Q, "VIGENTE")</f>
        <v>0</v>
      </c>
      <c r="F104" s="329">
        <f ca="1">COUNTIFS('Contratos Vigentes'!AM:AM,'Gestão e fiscalização atual'!A104,'Contratos Vigentes'!$Q:$Q, "VIGENTE")</f>
        <v>1</v>
      </c>
      <c r="G104" s="329">
        <f>COUNTIFS('Contratos Vigentes'!AN:AN,'Gestão e fiscalização atual'!A104,'Contratos Vigentes'!$Q:$Q, "VIGENTE")</f>
        <v>0</v>
      </c>
      <c r="H104" s="329">
        <f>COUNTIFS('Contratos Vigentes'!AR:AR,'Gestão e fiscalização atual'!A104,'Contratos Vigentes'!$Q:$Q, "VIGENTE")</f>
        <v>0</v>
      </c>
      <c r="I104" s="330">
        <f t="shared" ca="1" si="1"/>
        <v>1</v>
      </c>
    </row>
    <row r="105" spans="1:9">
      <c r="A105" s="170" t="s">
        <v>888</v>
      </c>
      <c r="B105" s="50" t="s">
        <v>61</v>
      </c>
      <c r="C105" s="329">
        <f>COUNTIFS('Contratos Vigentes'!AJ:AJ,'Gestão e fiscalização atual'!A105,'Contratos Vigentes'!$Q:$Q, "VIGENTE")</f>
        <v>0</v>
      </c>
      <c r="D105" s="329">
        <f ca="1">COUNTIFS('Contratos Vigentes'!AK:AK,'Gestão e fiscalização atual'!A105,'Contratos Vigentes'!$Q:$Q, "VIGENTE")</f>
        <v>1</v>
      </c>
      <c r="E105" s="329">
        <f ca="1">COUNTIFS('Contratos Vigentes'!AL:AL,'Gestão e fiscalização atual'!A105,'Contratos Vigentes'!$Q:$Q, "VIGENTE")</f>
        <v>1</v>
      </c>
      <c r="F105" s="329">
        <f>COUNTIFS('Contratos Vigentes'!AM:AM,'Gestão e fiscalização atual'!A105,'Contratos Vigentes'!$Q:$Q, "VIGENTE")</f>
        <v>0</v>
      </c>
      <c r="G105" s="329">
        <f ca="1">COUNTIFS('Contratos Vigentes'!AN:AN,'Gestão e fiscalização atual'!A105,'Contratos Vigentes'!$Q:$Q, "VIGENTE")</f>
        <v>2</v>
      </c>
      <c r="H105" s="329">
        <f>COUNTIFS('Contratos Vigentes'!AR:AR,'Gestão e fiscalização atual'!A105,'Contratos Vigentes'!$Q:$Q, "VIGENTE")</f>
        <v>0</v>
      </c>
      <c r="I105" s="330">
        <f t="shared" ca="1" si="1"/>
        <v>4</v>
      </c>
    </row>
    <row r="106" spans="1:9">
      <c r="A106" s="170" t="s">
        <v>456</v>
      </c>
      <c r="B106" s="50" t="s">
        <v>78</v>
      </c>
      <c r="C106" s="329">
        <f>COUNTIFS('Contratos Vigentes'!AJ:AJ,'Gestão e fiscalização atual'!A106,'Contratos Vigentes'!$Q:$Q, "VIGENTE")</f>
        <v>0</v>
      </c>
      <c r="D106" s="329">
        <f>COUNTIFS('Contratos Vigentes'!AK:AK,'Gestão e fiscalização atual'!A106,'Contratos Vigentes'!$Q:$Q, "VIGENTE")</f>
        <v>0</v>
      </c>
      <c r="E106" s="329">
        <f>COUNTIFS('Contratos Vigentes'!AL:AL,'Gestão e fiscalização atual'!A106,'Contratos Vigentes'!$Q:$Q, "VIGENTE")</f>
        <v>0</v>
      </c>
      <c r="F106" s="329">
        <f>COUNTIFS('Contratos Vigentes'!AM:AM,'Gestão e fiscalização atual'!A106,'Contratos Vigentes'!$Q:$Q, "VIGENTE")</f>
        <v>0</v>
      </c>
      <c r="G106" s="329">
        <f ca="1">COUNTIFS('Contratos Vigentes'!AN:AN,'Gestão e fiscalização atual'!A106,'Contratos Vigentes'!$Q:$Q, "VIGENTE")</f>
        <v>1</v>
      </c>
      <c r="H106" s="329">
        <f>COUNTIFS('Contratos Vigentes'!AR:AR,'Gestão e fiscalização atual'!A106,'Contratos Vigentes'!$Q:$Q, "VIGENTE")</f>
        <v>0</v>
      </c>
      <c r="I106" s="330">
        <f t="shared" ca="1" si="1"/>
        <v>1</v>
      </c>
    </row>
    <row r="107" spans="1:9">
      <c r="A107" s="170" t="s">
        <v>569</v>
      </c>
      <c r="B107" s="50" t="s">
        <v>61</v>
      </c>
      <c r="C107" s="329">
        <f ca="1">COUNTIFS('Contratos Vigentes'!AJ:AJ,'Gestão e fiscalização atual'!A107,'Contratos Vigentes'!$Q:$Q, "VIGENTE")</f>
        <v>0</v>
      </c>
      <c r="D107" s="329">
        <f ca="1">COUNTIFS('Contratos Vigentes'!AK:AK,'Gestão e fiscalização atual'!A107,'Contratos Vigentes'!$Q:$Q, "VIGENTE")</f>
        <v>0</v>
      </c>
      <c r="E107" s="329">
        <f ca="1">COUNTIFS('Contratos Vigentes'!AL:AL,'Gestão e fiscalização atual'!A107,'Contratos Vigentes'!$Q:$Q, "VIGENTE")</f>
        <v>0</v>
      </c>
      <c r="F107" s="329">
        <f ca="1">COUNTIFS('Contratos Vigentes'!AM:AM,'Gestão e fiscalização atual'!A107,'Contratos Vigentes'!$Q:$Q, "VIGENTE")</f>
        <v>0</v>
      </c>
      <c r="G107" s="329">
        <f ca="1">COUNTIFS('Contratos Vigentes'!AN:AN,'Gestão e fiscalização atual'!A107,'Contratos Vigentes'!$Q:$Q, "VIGENTE")</f>
        <v>1</v>
      </c>
      <c r="H107" s="329">
        <f>COUNTIFS('Contratos Vigentes'!AR:AR,'Gestão e fiscalização atual'!A107,'Contratos Vigentes'!$Q:$Q, "VIGENTE")</f>
        <v>0</v>
      </c>
      <c r="I107" s="330">
        <f t="shared" ca="1" si="1"/>
        <v>1</v>
      </c>
    </row>
    <row r="108" spans="1:9">
      <c r="A108" s="170" t="s">
        <v>1668</v>
      </c>
      <c r="B108" s="50" t="s">
        <v>78</v>
      </c>
      <c r="C108" s="329">
        <f>COUNTIFS('Contratos Vigentes'!AJ:AJ,'Gestão e fiscalização atual'!A108,'Contratos Vigentes'!$Q:$Q, "VIGENTE")</f>
        <v>0</v>
      </c>
      <c r="D108" s="329">
        <f ca="1">COUNTIFS('Contratos Vigentes'!AK:AK,'Gestão e fiscalização atual'!A108,'Contratos Vigentes'!$Q:$Q, "VIGENTE")</f>
        <v>0</v>
      </c>
      <c r="E108" s="329">
        <f ca="1">COUNTIFS('Contratos Vigentes'!AL:AL,'Gestão e fiscalização atual'!A108,'Contratos Vigentes'!$Q:$Q, "VIGENTE")</f>
        <v>3</v>
      </c>
      <c r="F108" s="329">
        <f>COUNTIFS('Contratos Vigentes'!AM:AM,'Gestão e fiscalização atual'!A108,'Contratos Vigentes'!$Q:$Q, "VIGENTE")</f>
        <v>0</v>
      </c>
      <c r="G108" s="329">
        <f ca="1">COUNTIFS('Contratos Vigentes'!AN:AN,'Gestão e fiscalização atual'!A108,'Contratos Vigentes'!$Q:$Q, "VIGENTE")</f>
        <v>0</v>
      </c>
      <c r="H108" s="329">
        <f>COUNTIFS('Contratos Vigentes'!AR:AR,'Gestão e fiscalização atual'!A108,'Contratos Vigentes'!$Q:$Q, "VIGENTE")</f>
        <v>0</v>
      </c>
      <c r="I108" s="330">
        <f t="shared" ca="1" si="1"/>
        <v>3</v>
      </c>
    </row>
    <row r="109" spans="1:9" hidden="1">
      <c r="A109" s="170" t="s">
        <v>3938</v>
      </c>
      <c r="B109" s="50" t="s">
        <v>357</v>
      </c>
      <c r="C109" s="329">
        <f>COUNTIFS('Contratos Vigentes'!AJ:AJ,'Gestão e fiscalização atual'!A109,'Contratos Vigentes'!$Q:$Q, "VIGENTE")</f>
        <v>0</v>
      </c>
      <c r="D109" s="329">
        <f>COUNTIFS('Contratos Vigentes'!AK:AK,'Gestão e fiscalização atual'!A109,'Contratos Vigentes'!$Q:$Q, "VIGENTE")</f>
        <v>0</v>
      </c>
      <c r="E109" s="329">
        <f ca="1">COUNTIFS('Contratos Vigentes'!AL:AL,'Gestão e fiscalização atual'!A109,'Contratos Vigentes'!$Q:$Q, "VIGENTE")</f>
        <v>0</v>
      </c>
      <c r="F109" s="329">
        <f>COUNTIFS('Contratos Vigentes'!AM:AM,'Gestão e fiscalização atual'!A109,'Contratos Vigentes'!$Q:$Q, "VIGENTE")</f>
        <v>0</v>
      </c>
      <c r="G109" s="329">
        <f>COUNTIFS('Contratos Vigentes'!AN:AN,'Gestão e fiscalização atual'!A109,'Contratos Vigentes'!$Q:$Q, "VIGENTE")</f>
        <v>0</v>
      </c>
      <c r="H109" s="329">
        <f>COUNTIFS('Contratos Vigentes'!AR:AR,'Gestão e fiscalização atual'!A109,'Contratos Vigentes'!$Q:$Q, "VIGENTE")</f>
        <v>0</v>
      </c>
      <c r="I109" s="330">
        <f t="shared" ca="1" si="1"/>
        <v>0</v>
      </c>
    </row>
    <row r="110" spans="1:9">
      <c r="A110" s="170" t="s">
        <v>1258</v>
      </c>
      <c r="B110" s="50" t="s">
        <v>441</v>
      </c>
      <c r="C110" s="329">
        <f>COUNTIFS('Contratos Vigentes'!AJ:AJ,'Gestão e fiscalização atual'!A110,'Contratos Vigentes'!$Q:$Q, "VIGENTE")</f>
        <v>0</v>
      </c>
      <c r="D110" s="329">
        <f>COUNTIFS('Contratos Vigentes'!AK:AK,'Gestão e fiscalização atual'!A110,'Contratos Vigentes'!$Q:$Q, "VIGENTE")</f>
        <v>0</v>
      </c>
      <c r="E110" s="329">
        <f ca="1">COUNTIFS('Contratos Vigentes'!AL:AL,'Gestão e fiscalização atual'!A110,'Contratos Vigentes'!$Q:$Q, "VIGENTE")</f>
        <v>1</v>
      </c>
      <c r="F110" s="329">
        <f>COUNTIFS('Contratos Vigentes'!AM:AM,'Gestão e fiscalização atual'!A110,'Contratos Vigentes'!$Q:$Q, "VIGENTE")</f>
        <v>0</v>
      </c>
      <c r="G110" s="329">
        <f>COUNTIFS('Contratos Vigentes'!AN:AN,'Gestão e fiscalização atual'!A110,'Contratos Vigentes'!$Q:$Q, "VIGENTE")</f>
        <v>0</v>
      </c>
      <c r="H110" s="329">
        <f>COUNTIFS('Contratos Vigentes'!AR:AR,'Gestão e fiscalização atual'!A110,'Contratos Vigentes'!$Q:$Q, "VIGENTE")</f>
        <v>0</v>
      </c>
      <c r="I110" s="330">
        <f t="shared" ca="1" si="1"/>
        <v>1</v>
      </c>
    </row>
    <row r="111" spans="1:9">
      <c r="A111" s="325" t="s">
        <v>624</v>
      </c>
      <c r="B111" s="50" t="s">
        <v>61</v>
      </c>
      <c r="C111" s="329">
        <f>COUNTIFS('Contratos Vigentes'!AJ:AJ,'Gestão e fiscalização atual'!A111,'Contratos Vigentes'!$Q:$Q, "VIGENTE")</f>
        <v>0</v>
      </c>
      <c r="D111" s="329">
        <f>COUNTIFS('Contratos Vigentes'!AK:AK,'Gestão e fiscalização atual'!A111,'Contratos Vigentes'!$Q:$Q, "VIGENTE")</f>
        <v>0</v>
      </c>
      <c r="E111" s="329">
        <f ca="1">COUNTIFS('Contratos Vigentes'!AL:AL,'Gestão e fiscalização atual'!A111,'Contratos Vigentes'!$Q:$Q, "VIGENTE")</f>
        <v>1</v>
      </c>
      <c r="F111" s="329">
        <f>COUNTIFS('Contratos Vigentes'!AM:AM,'Gestão e fiscalização atual'!A111,'Contratos Vigentes'!$Q:$Q, "VIGENTE")</f>
        <v>0</v>
      </c>
      <c r="G111" s="329">
        <f ca="1">COUNTIFS('Contratos Vigentes'!AN:AN,'Gestão e fiscalização atual'!A111,'Contratos Vigentes'!$Q:$Q, "VIGENTE")</f>
        <v>11</v>
      </c>
      <c r="H111" s="329">
        <f>COUNTIFS('Contratos Vigentes'!AR:AR,'Gestão e fiscalização atual'!A111,'Contratos Vigentes'!$Q:$Q, "VIGENTE")</f>
        <v>0</v>
      </c>
      <c r="I111" s="330">
        <f t="shared" ca="1" si="1"/>
        <v>12</v>
      </c>
    </row>
    <row r="112" spans="1:9" ht="15.75" customHeight="1">
      <c r="A112" s="170" t="s">
        <v>1168</v>
      </c>
      <c r="B112" s="50" t="s">
        <v>78</v>
      </c>
      <c r="C112" s="329">
        <f>COUNTIFS('Contratos Vigentes'!AJ:AJ,'Gestão e fiscalização atual'!A112,'Contratos Vigentes'!$Q:$Q, "VIGENTE")</f>
        <v>0</v>
      </c>
      <c r="D112" s="329">
        <f>COUNTIFS('Contratos Vigentes'!AK:AK,'Gestão e fiscalização atual'!A112,'Contratos Vigentes'!$Q:$Q, "VIGENTE")</f>
        <v>0</v>
      </c>
      <c r="E112" s="329">
        <f>COUNTIFS('Contratos Vigentes'!AL:AL,'Gestão e fiscalização atual'!A112,'Contratos Vigentes'!$Q:$Q, "VIGENTE")</f>
        <v>0</v>
      </c>
      <c r="F112" s="329">
        <f>COUNTIFS('Contratos Vigentes'!AM:AM,'Gestão e fiscalização atual'!A112,'Contratos Vigentes'!$Q:$Q, "VIGENTE")</f>
        <v>0</v>
      </c>
      <c r="G112" s="329">
        <f>COUNTIFS('Contratos Vigentes'!AN:AN,'Gestão e fiscalização atual'!A112,'Contratos Vigentes'!$Q:$Q, "VIGENTE")</f>
        <v>0</v>
      </c>
      <c r="H112" s="329">
        <f ca="1">COUNTIFS('Contratos Vigentes'!AR:AR,'Gestão e fiscalização atual'!A112,'Contratos Vigentes'!$Q:$Q, "VIGENTE")</f>
        <v>2</v>
      </c>
      <c r="I112" s="330">
        <f ca="1">(SUM(C112:H112))</f>
        <v>2</v>
      </c>
    </row>
    <row r="113" spans="1:9">
      <c r="A113" s="170" t="s">
        <v>1087</v>
      </c>
      <c r="B113" s="50" t="s">
        <v>78</v>
      </c>
      <c r="C113" s="329">
        <f>COUNTIFS('Contratos Vigentes'!AJ:AJ,'Gestão e fiscalização atual'!A113,'Contratos Vigentes'!$Q:$Q, "VIGENTE")</f>
        <v>0</v>
      </c>
      <c r="D113" s="329">
        <f ca="1">COUNTIFS('Contratos Vigentes'!AK:AK,'Gestão e fiscalização atual'!A113,'Contratos Vigentes'!$Q:$Q, "VIGENTE")</f>
        <v>1</v>
      </c>
      <c r="E113" s="329">
        <f ca="1">COUNTIFS('Contratos Vigentes'!AL:AL,'Gestão e fiscalização atual'!A113,'Contratos Vigentes'!$Q:$Q, "VIGENTE")</f>
        <v>2</v>
      </c>
      <c r="F113" s="329">
        <f>COUNTIFS('Contratos Vigentes'!AM:AM,'Gestão e fiscalização atual'!A113,'Contratos Vigentes'!$Q:$Q, "VIGENTE")</f>
        <v>0</v>
      </c>
      <c r="G113" s="329">
        <f ca="1">COUNTIFS('Contratos Vigentes'!AN:AN,'Gestão e fiscalização atual'!A113,'Contratos Vigentes'!$Q:$Q, "VIGENTE")</f>
        <v>2</v>
      </c>
      <c r="H113" s="329">
        <f>COUNTIFS('Contratos Vigentes'!AR:AR,'Gestão e fiscalização atual'!A113,'Contratos Vigentes'!$Q:$Q, "VIGENTE")</f>
        <v>0</v>
      </c>
      <c r="I113" s="330">
        <f t="shared" ca="1" si="1"/>
        <v>5</v>
      </c>
    </row>
    <row r="114" spans="1:9">
      <c r="A114" s="170" t="s">
        <v>151</v>
      </c>
      <c r="B114" s="50" t="s">
        <v>207</v>
      </c>
      <c r="C114" s="329">
        <f ca="1">COUNTIFS('Contratos Vigentes'!AJ:AJ,'Gestão e fiscalização atual'!A114,'Contratos Vigentes'!$Q:$Q, "VIGENTE")</f>
        <v>5</v>
      </c>
      <c r="D114" s="329">
        <f>COUNTIFS('Contratos Vigentes'!AK:AK,'Gestão e fiscalização atual'!A114,'Contratos Vigentes'!$Q:$Q, "VIGENTE")</f>
        <v>0</v>
      </c>
      <c r="E114" s="329">
        <f>COUNTIFS('Contratos Vigentes'!AL:AL,'Gestão e fiscalização atual'!A114,'Contratos Vigentes'!$Q:$Q, "VIGENTE")</f>
        <v>0</v>
      </c>
      <c r="F114" s="329">
        <f>COUNTIFS('Contratos Vigentes'!AM:AM,'Gestão e fiscalização atual'!A114,'Contratos Vigentes'!$Q:$Q, "VIGENTE")</f>
        <v>0</v>
      </c>
      <c r="G114" s="329">
        <f>COUNTIFS('Contratos Vigentes'!AN:AN,'Gestão e fiscalização atual'!A114,'Contratos Vigentes'!$Q:$Q, "VIGENTE")</f>
        <v>0</v>
      </c>
      <c r="H114" s="329">
        <f>COUNTIFS('Contratos Vigentes'!AR:AR,'Gestão e fiscalização atual'!A114,'Contratos Vigentes'!$Q:$Q, "VIGENTE")</f>
        <v>0</v>
      </c>
      <c r="I114" s="330">
        <f t="shared" ca="1" si="1"/>
        <v>5</v>
      </c>
    </row>
    <row r="115" spans="1:9">
      <c r="A115" s="170" t="s">
        <v>165</v>
      </c>
      <c r="B115" s="50" t="s">
        <v>78</v>
      </c>
      <c r="C115" s="329">
        <f>COUNTIFS('Contratos Vigentes'!AJ:AJ,'Gestão e fiscalização atual'!A115,'Contratos Vigentes'!$Q:$Q, "VIGENTE")</f>
        <v>0</v>
      </c>
      <c r="D115" s="329">
        <f ca="1">COUNTIFS('Contratos Vigentes'!AK:AK,'Gestão e fiscalização atual'!A115,'Contratos Vigentes'!$Q:$Q, "VIGENTE")</f>
        <v>2</v>
      </c>
      <c r="E115" s="329">
        <f ca="1">COUNTIFS('Contratos Vigentes'!AL:AL,'Gestão e fiscalização atual'!A115,'Contratos Vigentes'!$Q:$Q, "VIGENTE")</f>
        <v>3</v>
      </c>
      <c r="F115" s="329">
        <f ca="1">COUNTIFS('Contratos Vigentes'!AM:AM,'Gestão e fiscalização atual'!A115,'Contratos Vigentes'!$Q:$Q, "VIGENTE")</f>
        <v>1</v>
      </c>
      <c r="G115" s="329">
        <f ca="1">COUNTIFS('Contratos Vigentes'!AN:AN,'Gestão e fiscalização atual'!A115,'Contratos Vigentes'!$Q:$Q, "VIGENTE")</f>
        <v>0</v>
      </c>
      <c r="H115" s="329">
        <f>COUNTIFS('Contratos Vigentes'!AR:AR,'Gestão e fiscalização atual'!A115,'Contratos Vigentes'!$Q:$Q, "VIGENTE")</f>
        <v>0</v>
      </c>
      <c r="I115" s="330">
        <f t="shared" ca="1" si="1"/>
        <v>6</v>
      </c>
    </row>
    <row r="116" spans="1:9">
      <c r="A116" s="170" t="s">
        <v>351</v>
      </c>
      <c r="B116" s="50" t="s">
        <v>98</v>
      </c>
      <c r="C116" s="329">
        <f>COUNTIFS('Contratos Vigentes'!AJ:AJ,'Gestão e fiscalização atual'!A116,'Contratos Vigentes'!$Q:$Q, "VIGENTE")</f>
        <v>0</v>
      </c>
      <c r="D116" s="329">
        <f>COUNTIFS('Contratos Vigentes'!AK:AK,'Gestão e fiscalização atual'!A116,'Contratos Vigentes'!$Q:$Q, "VIGENTE")</f>
        <v>0</v>
      </c>
      <c r="E116" s="329">
        <f ca="1">COUNTIFS('Contratos Vigentes'!AL:AL,'Gestão e fiscalização atual'!A116,'Contratos Vigentes'!$Q:$Q, "VIGENTE")</f>
        <v>2</v>
      </c>
      <c r="F116" s="329">
        <f>COUNTIFS('Contratos Vigentes'!AM:AM,'Gestão e fiscalização atual'!A116,'Contratos Vigentes'!$Q:$Q, "VIGENTE")</f>
        <v>0</v>
      </c>
      <c r="G116" s="329">
        <f ca="1">COUNTIFS('Contratos Vigentes'!AN:AN,'Gestão e fiscalização atual'!A116,'Contratos Vigentes'!$Q:$Q, "VIGENTE")</f>
        <v>3</v>
      </c>
      <c r="H116" s="329">
        <f>COUNTIFS('Contratos Vigentes'!AR:AR,'Gestão e fiscalização atual'!A116,'Contratos Vigentes'!$Q:$Q, "VIGENTE")</f>
        <v>0</v>
      </c>
      <c r="I116" s="330">
        <f t="shared" ca="1" si="1"/>
        <v>5</v>
      </c>
    </row>
    <row r="117" spans="1:9">
      <c r="A117" s="170" t="s">
        <v>793</v>
      </c>
      <c r="B117" s="50" t="s">
        <v>232</v>
      </c>
      <c r="C117" s="329">
        <f ca="1">COUNTIFS('Contratos Vigentes'!AJ:AJ,'Gestão e fiscalização atual'!A117,'Contratos Vigentes'!$Q:$Q, "VIGENTE")</f>
        <v>1</v>
      </c>
      <c r="D117" s="329">
        <f>COUNTIFS('Contratos Vigentes'!AK:AK,'Gestão e fiscalização atual'!A117,'Contratos Vigentes'!$Q:$Q, "VIGENTE")</f>
        <v>0</v>
      </c>
      <c r="E117" s="329">
        <f>COUNTIFS('Contratos Vigentes'!AL:AL,'Gestão e fiscalização atual'!A117,'Contratos Vigentes'!$Q:$Q, "VIGENTE")</f>
        <v>0</v>
      </c>
      <c r="F117" s="329">
        <f>COUNTIFS('Contratos Vigentes'!AM:AM,'Gestão e fiscalização atual'!A117,'Contratos Vigentes'!$Q:$Q, "VIGENTE")</f>
        <v>0</v>
      </c>
      <c r="G117" s="329">
        <f>COUNTIFS('Contratos Vigentes'!AN:AN,'Gestão e fiscalização atual'!A117,'Contratos Vigentes'!$Q:$Q, "VIGENTE")</f>
        <v>0</v>
      </c>
      <c r="H117" s="329">
        <f>COUNTIFS('Contratos Vigentes'!AR:AR,'Gestão e fiscalização atual'!A117,'Contratos Vigentes'!$Q:$Q, "VIGENTE")</f>
        <v>0</v>
      </c>
      <c r="I117" s="330">
        <f ca="1">(SUM(C117:H117))</f>
        <v>1</v>
      </c>
    </row>
    <row r="118" spans="1:9">
      <c r="A118" s="170" t="s">
        <v>225</v>
      </c>
      <c r="B118" s="50" t="s">
        <v>207</v>
      </c>
      <c r="C118" s="329">
        <f>COUNTIFS('Contratos Vigentes'!AJ:AJ,'Gestão e fiscalização atual'!A118,'Contratos Vigentes'!$Q:$Q, "VIGENTE")</f>
        <v>0</v>
      </c>
      <c r="D118" s="329">
        <f>COUNTIFS('Contratos Vigentes'!AK:AK,'Gestão e fiscalização atual'!A118,'Contratos Vigentes'!$Q:$Q, "VIGENTE")</f>
        <v>0</v>
      </c>
      <c r="E118" s="329">
        <f ca="1">COUNTIFS('Contratos Vigentes'!AL:AL,'Gestão e fiscalização atual'!A118,'Contratos Vigentes'!$Q:$Q, "VIGENTE")</f>
        <v>1</v>
      </c>
      <c r="F118" s="329">
        <f>COUNTIFS('Contratos Vigentes'!AM:AM,'Gestão e fiscalização atual'!A118,'Contratos Vigentes'!$Q:$Q, "VIGENTE")</f>
        <v>0</v>
      </c>
      <c r="G118" s="329">
        <f>COUNTIFS('Contratos Vigentes'!AN:AN,'Gestão e fiscalização atual'!A118,'Contratos Vigentes'!$Q:$Q, "VIGENTE")</f>
        <v>0</v>
      </c>
      <c r="H118" s="329">
        <f>COUNTIFS('Contratos Vigentes'!AR:AR,'Gestão e fiscalização atual'!A118,'Contratos Vigentes'!$Q:$Q, "VIGENTE")</f>
        <v>0</v>
      </c>
      <c r="I118" s="330">
        <f t="shared" ca="1" si="1"/>
        <v>1</v>
      </c>
    </row>
    <row r="119" spans="1:9" hidden="1">
      <c r="A119" s="170" t="s">
        <v>3321</v>
      </c>
      <c r="B119" s="50" t="s">
        <v>78</v>
      </c>
      <c r="C119" s="329">
        <f>COUNTIFS('Contratos Vigentes'!AJ:AJ,'Gestão e fiscalização atual'!A119,'Contratos Vigentes'!$Q:$Q, "VIGENTE")</f>
        <v>0</v>
      </c>
      <c r="D119" s="329">
        <f>COUNTIFS('Contratos Vigentes'!AK:AK,'Gestão e fiscalização atual'!A119,'Contratos Vigentes'!$Q:$Q, "VIGENTE")</f>
        <v>0</v>
      </c>
      <c r="E119" s="329">
        <f ca="1">COUNTIFS('Contratos Vigentes'!AL:AL,'Gestão e fiscalização atual'!A119,'Contratos Vigentes'!$Q:$Q, "VIGENTE")</f>
        <v>0</v>
      </c>
      <c r="F119" s="329">
        <f>COUNTIFS('Contratos Vigentes'!AM:AM,'Gestão e fiscalização atual'!A119,'Contratos Vigentes'!$Q:$Q, "VIGENTE")</f>
        <v>0</v>
      </c>
      <c r="G119" s="329">
        <f>COUNTIFS('Contratos Vigentes'!AN:AN,'Gestão e fiscalização atual'!A119,'Contratos Vigentes'!$Q:$Q, "VIGENTE")</f>
        <v>0</v>
      </c>
      <c r="H119" s="329">
        <f>COUNTIFS('Contratos Vigentes'!AR:AR,'Gestão e fiscalização atual'!A119,'Contratos Vigentes'!$Q:$Q, "VIGENTE")</f>
        <v>0</v>
      </c>
      <c r="I119" s="330">
        <f t="shared" ca="1" si="1"/>
        <v>0</v>
      </c>
    </row>
    <row r="120" spans="1:9">
      <c r="A120" s="170" t="s">
        <v>166</v>
      </c>
      <c r="B120" s="50" t="s">
        <v>78</v>
      </c>
      <c r="C120" s="329">
        <f>COUNTIFS('Contratos Vigentes'!AJ:AJ,'Gestão e fiscalização atual'!A120,'Contratos Vigentes'!$Q:$Q, "VIGENTE")</f>
        <v>0</v>
      </c>
      <c r="D120" s="329">
        <f ca="1">COUNTIFS('Contratos Vigentes'!AK:AK,'Gestão e fiscalização atual'!A120,'Contratos Vigentes'!$Q:$Q, "VIGENTE")</f>
        <v>2</v>
      </c>
      <c r="E120" s="329">
        <f ca="1">COUNTIFS('Contratos Vigentes'!AL:AL,'Gestão e fiscalização atual'!A120,'Contratos Vigentes'!$Q:$Q, "VIGENTE")</f>
        <v>3</v>
      </c>
      <c r="F120" s="329">
        <f ca="1">COUNTIFS('Contratos Vigentes'!AM:AM,'Gestão e fiscalização atual'!A120,'Contratos Vigentes'!$Q:$Q, "VIGENTE")</f>
        <v>1</v>
      </c>
      <c r="G120" s="329">
        <f ca="1">COUNTIFS('Contratos Vigentes'!AN:AN,'Gestão e fiscalização atual'!A120,'Contratos Vigentes'!$Q:$Q, "VIGENTE")</f>
        <v>4</v>
      </c>
      <c r="H120" s="329">
        <f>COUNTIFS('Contratos Vigentes'!AR:AR,'Gestão e fiscalização atual'!A120,'Contratos Vigentes'!$Q:$Q, "VIGENTE")</f>
        <v>0</v>
      </c>
      <c r="I120" s="330">
        <f t="shared" ca="1" si="1"/>
        <v>10</v>
      </c>
    </row>
    <row r="121" spans="1:9">
      <c r="A121" s="170" t="s">
        <v>1551</v>
      </c>
      <c r="B121" s="50" t="s">
        <v>207</v>
      </c>
      <c r="C121" s="329">
        <f ca="1">COUNTIFS('Contratos Vigentes'!AJ:AJ,'Gestão e fiscalização atual'!A121,'Contratos Vigentes'!$Q:$Q, "VIGENTE")</f>
        <v>0</v>
      </c>
      <c r="D121" s="329">
        <f ca="1">COUNTIFS('Contratos Vigentes'!AK:AK,'Gestão e fiscalização atual'!A121,'Contratos Vigentes'!$Q:$Q, "VIGENTE")</f>
        <v>0</v>
      </c>
      <c r="E121" s="329">
        <f ca="1">COUNTIFS('Contratos Vigentes'!AL:AL,'Gestão e fiscalização atual'!A121,'Contratos Vigentes'!$Q:$Q, "VIGENTE")</f>
        <v>0</v>
      </c>
      <c r="F121" s="329">
        <f ca="1">COUNTIFS('Contratos Vigentes'!AM:AM,'Gestão e fiscalização atual'!A121,'Contratos Vigentes'!$Q:$Q, "VIGENTE")</f>
        <v>1</v>
      </c>
      <c r="G121" s="329">
        <f>COUNTIFS('Contratos Vigentes'!AN:AN,'Gestão e fiscalização atual'!A121,'Contratos Vigentes'!$Q:$Q, "VIGENTE")</f>
        <v>0</v>
      </c>
      <c r="H121" s="329">
        <f>COUNTIFS('Contratos Vigentes'!AR:AR,'Gestão e fiscalização atual'!A121,'Contratos Vigentes'!$Q:$Q, "VIGENTE")</f>
        <v>0</v>
      </c>
      <c r="I121" s="330">
        <f t="shared" ca="1" si="1"/>
        <v>1</v>
      </c>
    </row>
    <row r="122" spans="1:9">
      <c r="A122" s="170" t="s">
        <v>235</v>
      </c>
      <c r="B122" s="50" t="s">
        <v>232</v>
      </c>
      <c r="C122" s="329">
        <f ca="1">COUNTIFS('Contratos Vigentes'!AJ:AJ,'Gestão e fiscalização atual'!A122,'Contratos Vigentes'!$Q:$Q, "VIGENTE")</f>
        <v>1</v>
      </c>
      <c r="D122" s="329">
        <f ca="1">COUNTIFS('Contratos Vigentes'!AK:AK,'Gestão e fiscalização atual'!A122,'Contratos Vigentes'!$Q:$Q, "VIGENTE")</f>
        <v>1</v>
      </c>
      <c r="E122" s="329">
        <f>COUNTIFS('Contratos Vigentes'!AL:AL,'Gestão e fiscalização atual'!A122,'Contratos Vigentes'!$Q:$Q, "VIGENTE")</f>
        <v>0</v>
      </c>
      <c r="F122" s="329">
        <f>COUNTIFS('Contratos Vigentes'!AM:AM,'Gestão e fiscalização atual'!A122,'Contratos Vigentes'!$Q:$Q, "VIGENTE")</f>
        <v>0</v>
      </c>
      <c r="G122" s="329">
        <f>COUNTIFS('Contratos Vigentes'!AN:AN,'Gestão e fiscalização atual'!A122,'Contratos Vigentes'!$Q:$Q, "VIGENTE")</f>
        <v>0</v>
      </c>
      <c r="H122" s="329">
        <f>COUNTIFS('Contratos Vigentes'!AR:AR,'Gestão e fiscalização atual'!A122,'Contratos Vigentes'!$Q:$Q, "VIGENTE")</f>
        <v>0</v>
      </c>
      <c r="I122" s="330">
        <f t="shared" ca="1" si="1"/>
        <v>2</v>
      </c>
    </row>
    <row r="123" spans="1:9" hidden="1">
      <c r="A123" s="170" t="s">
        <v>1988</v>
      </c>
      <c r="B123" s="50" t="s">
        <v>232</v>
      </c>
      <c r="C123" s="329">
        <f>COUNTIFS('Contratos Vigentes'!AJ:AJ,'Gestão e fiscalização atual'!A123,'Contratos Vigentes'!$Q:$Q, "VIGENTE")</f>
        <v>0</v>
      </c>
      <c r="D123" s="329">
        <f>COUNTIFS('Contratos Vigentes'!AK:AK,'Gestão e fiscalização atual'!A123,'Contratos Vigentes'!$Q:$Q, "VIGENTE")</f>
        <v>0</v>
      </c>
      <c r="E123" s="329">
        <f ca="1">COUNTIFS('Contratos Vigentes'!AL:AL,'Gestão e fiscalização atual'!A123,'Contratos Vigentes'!$Q:$Q, "VIGENTE")</f>
        <v>0</v>
      </c>
      <c r="F123" s="329">
        <f>COUNTIFS('Contratos Vigentes'!AM:AM,'Gestão e fiscalização atual'!A123,'Contratos Vigentes'!$Q:$Q, "VIGENTE")</f>
        <v>0</v>
      </c>
      <c r="G123" s="329">
        <f>COUNTIFS('Contratos Vigentes'!AN:AN,'Gestão e fiscalização atual'!A123,'Contratos Vigentes'!$Q:$Q, "VIGENTE")</f>
        <v>0</v>
      </c>
      <c r="H123" s="329">
        <f>COUNTIFS('Contratos Vigentes'!AR:AR,'Gestão e fiscalização atual'!A123,'Contratos Vigentes'!$Q:$Q, "VIGENTE")</f>
        <v>0</v>
      </c>
      <c r="I123" s="330">
        <f t="shared" ca="1" si="1"/>
        <v>0</v>
      </c>
    </row>
    <row r="124" spans="1:9" hidden="1">
      <c r="A124" s="170" t="s">
        <v>2917</v>
      </c>
      <c r="B124" s="50" t="s">
        <v>6033</v>
      </c>
      <c r="C124" s="329">
        <f>COUNTIFS('Contratos Vigentes'!AJ:AJ,'Gestão e fiscalização atual'!A124,'Contratos Vigentes'!$Q:$Q, "VIGENTE")</f>
        <v>0</v>
      </c>
      <c r="D124" s="329">
        <f>COUNTIFS('Contratos Vigentes'!AK:AK,'Gestão e fiscalização atual'!A124,'Contratos Vigentes'!$Q:$Q, "VIGENTE")</f>
        <v>0</v>
      </c>
      <c r="E124" s="329">
        <f ca="1">COUNTIFS('Contratos Vigentes'!AL:AL,'Gestão e fiscalização atual'!A124,'Contratos Vigentes'!$Q:$Q, "VIGENTE")</f>
        <v>0</v>
      </c>
      <c r="F124" s="329">
        <f>COUNTIFS('Contratos Vigentes'!AM:AM,'Gestão e fiscalização atual'!A124,'Contratos Vigentes'!$Q:$Q, "VIGENTE")</f>
        <v>0</v>
      </c>
      <c r="G124" s="329">
        <f>COUNTIFS('Contratos Vigentes'!AN:AN,'Gestão e fiscalização atual'!A124,'Contratos Vigentes'!$Q:$Q, "VIGENTE")</f>
        <v>0</v>
      </c>
      <c r="H124" s="329">
        <f>COUNTIFS('Contratos Vigentes'!AR:AR,'Gestão e fiscalização atual'!A124,'Contratos Vigentes'!$Q:$Q, "VIGENTE")</f>
        <v>0</v>
      </c>
      <c r="I124" s="330">
        <f t="shared" ca="1" si="1"/>
        <v>0</v>
      </c>
    </row>
    <row r="125" spans="1:9" hidden="1">
      <c r="A125" s="170" t="s">
        <v>3100</v>
      </c>
      <c r="B125" s="50" t="s">
        <v>441</v>
      </c>
      <c r="C125" s="329">
        <f>COUNTIFS('Contratos Vigentes'!AJ:AJ,'Gestão e fiscalização atual'!A125,'Contratos Vigentes'!$Q:$Q, "VIGENTE")</f>
        <v>0</v>
      </c>
      <c r="D125" s="329">
        <f ca="1">COUNTIFS('Contratos Vigentes'!AK:AK,'Gestão e fiscalização atual'!A125,'Contratos Vigentes'!$Q:$Q, "VIGENTE")</f>
        <v>0</v>
      </c>
      <c r="E125" s="329">
        <f>COUNTIFS('Contratos Vigentes'!AL:AL,'Gestão e fiscalização atual'!A125,'Contratos Vigentes'!$Q:$Q, "VIGENTE")</f>
        <v>0</v>
      </c>
      <c r="F125" s="329">
        <f>COUNTIFS('Contratos Vigentes'!AM:AM,'Gestão e fiscalização atual'!A125,'Contratos Vigentes'!$Q:$Q, "VIGENTE")</f>
        <v>0</v>
      </c>
      <c r="G125" s="329">
        <f>COUNTIFS('Contratos Vigentes'!AN:AN,'Gestão e fiscalização atual'!A125,'Contratos Vigentes'!$Q:$Q, "VIGENTE")</f>
        <v>0</v>
      </c>
      <c r="H125" s="329">
        <f>COUNTIFS('Contratos Vigentes'!AR:AR,'Gestão e fiscalização atual'!A125,'Contratos Vigentes'!$Q:$Q, "VIGENTE")</f>
        <v>0</v>
      </c>
      <c r="I125" s="330">
        <f t="shared" ca="1" si="1"/>
        <v>0</v>
      </c>
    </row>
    <row r="126" spans="1:9" hidden="1">
      <c r="A126" s="170" t="s">
        <v>2781</v>
      </c>
      <c r="B126" s="50" t="s">
        <v>98</v>
      </c>
      <c r="C126" s="329">
        <f>COUNTIFS('Contratos Vigentes'!AJ:AJ,'Gestão e fiscalização atual'!A126,'Contratos Vigentes'!$Q:$Q, "VIGENTE")</f>
        <v>0</v>
      </c>
      <c r="D126" s="329">
        <f ca="1">COUNTIFS('Contratos Vigentes'!AK:AK,'Gestão e fiscalização atual'!A126,'Contratos Vigentes'!$Q:$Q, "VIGENTE")</f>
        <v>0</v>
      </c>
      <c r="E126" s="329">
        <f>COUNTIFS('Contratos Vigentes'!AL:AL,'Gestão e fiscalização atual'!A126,'Contratos Vigentes'!$Q:$Q, "VIGENTE")</f>
        <v>0</v>
      </c>
      <c r="F126" s="329">
        <f>COUNTIFS('Contratos Vigentes'!AM:AM,'Gestão e fiscalização atual'!A126,'Contratos Vigentes'!$Q:$Q, "VIGENTE")</f>
        <v>0</v>
      </c>
      <c r="G126" s="329">
        <f ca="1">COUNTIFS('Contratos Vigentes'!AN:AN,'Gestão e fiscalização atual'!A126,'Contratos Vigentes'!$Q:$Q, "VIGENTE")</f>
        <v>0</v>
      </c>
      <c r="H126" s="329">
        <f>COUNTIFS('Contratos Vigentes'!AR:AR,'Gestão e fiscalização atual'!A126,'Contratos Vigentes'!$Q:$Q, "VIGENTE")</f>
        <v>0</v>
      </c>
      <c r="I126" s="330">
        <f t="shared" ca="1" si="1"/>
        <v>0</v>
      </c>
    </row>
    <row r="127" spans="1:9">
      <c r="A127" s="170" t="s">
        <v>724</v>
      </c>
      <c r="B127" s="50" t="s">
        <v>61</v>
      </c>
      <c r="C127" s="329">
        <f>COUNTIFS('Contratos Vigentes'!AJ:AJ,'Gestão e fiscalização atual'!A127,'Contratos Vigentes'!$Q:$Q, "VIGENTE")</f>
        <v>0</v>
      </c>
      <c r="D127" s="329">
        <f ca="1">COUNTIFS('Contratos Vigentes'!AK:AK,'Gestão e fiscalização atual'!A127,'Contratos Vigentes'!$Q:$Q, "VIGENTE")</f>
        <v>0</v>
      </c>
      <c r="E127" s="329">
        <f>COUNTIFS('Contratos Vigentes'!AL:AL,'Gestão e fiscalização atual'!A127,'Contratos Vigentes'!$Q:$Q, "VIGENTE")</f>
        <v>0</v>
      </c>
      <c r="F127" s="329">
        <f>COUNTIFS('Contratos Vigentes'!AM:AM,'Gestão e fiscalização atual'!A127,'Contratos Vigentes'!$Q:$Q, "VIGENTE")</f>
        <v>0</v>
      </c>
      <c r="G127" s="329">
        <f ca="1">COUNTIFS('Contratos Vigentes'!AN:AN,'Gestão e fiscalização atual'!A127,'Contratos Vigentes'!$Q:$Q, "VIGENTE")</f>
        <v>1</v>
      </c>
      <c r="H127" s="329">
        <f>COUNTIFS('Contratos Vigentes'!AR:AR,'Gestão e fiscalização atual'!A127,'Contratos Vigentes'!$Q:$Q, "VIGENTE")</f>
        <v>0</v>
      </c>
      <c r="I127" s="330">
        <f t="shared" ca="1" si="1"/>
        <v>1</v>
      </c>
    </row>
    <row r="128" spans="1:9">
      <c r="A128" s="170" t="s">
        <v>84</v>
      </c>
      <c r="B128" s="50" t="s">
        <v>78</v>
      </c>
      <c r="C128" s="329">
        <f ca="1">COUNTIFS('Contratos Vigentes'!AJ:AJ,'Gestão e fiscalização atual'!A128,'Contratos Vigentes'!$Q:$Q, "VIGENTE")</f>
        <v>32</v>
      </c>
      <c r="D128" s="329">
        <f ca="1">COUNTIFS('Contratos Vigentes'!AK:AK,'Gestão e fiscalização atual'!A128,'Contratos Vigentes'!$Q:$Q, "VIGENTE")</f>
        <v>0</v>
      </c>
      <c r="E128" s="329">
        <f>COUNTIFS('Contratos Vigentes'!AL:AL,'Gestão e fiscalização atual'!A128,'Contratos Vigentes'!$Q:$Q, "VIGENTE")</f>
        <v>0</v>
      </c>
      <c r="F128" s="329">
        <f>COUNTIFS('Contratos Vigentes'!AM:AM,'Gestão e fiscalização atual'!A128,'Contratos Vigentes'!$Q:$Q, "VIGENTE")</f>
        <v>0</v>
      </c>
      <c r="G128" s="329">
        <f ca="1">COUNTIFS('Contratos Vigentes'!AN:AN,'Gestão e fiscalização atual'!A128,'Contratos Vigentes'!$Q:$Q, "VIGENTE")</f>
        <v>10</v>
      </c>
      <c r="H128" s="329">
        <f>COUNTIFS('Contratos Vigentes'!AR:AR,'Gestão e fiscalização atual'!A128,'Contratos Vigentes'!$Q:$Q, "VIGENTE")</f>
        <v>0</v>
      </c>
      <c r="I128" s="330">
        <f t="shared" ca="1" si="1"/>
        <v>42</v>
      </c>
    </row>
    <row r="129" spans="1:9" hidden="1">
      <c r="A129" s="170" t="s">
        <v>2697</v>
      </c>
      <c r="B129" s="50" t="s">
        <v>78</v>
      </c>
      <c r="C129" s="329">
        <f>COUNTIFS('Contratos Vigentes'!AJ:AJ,'Gestão e fiscalização atual'!A129,'Contratos Vigentes'!$Q:$Q, "VIGENTE")</f>
        <v>0</v>
      </c>
      <c r="D129" s="329">
        <f>COUNTIFS('Contratos Vigentes'!AK:AK,'Gestão e fiscalização atual'!A129,'Contratos Vigentes'!$Q:$Q, "VIGENTE")</f>
        <v>0</v>
      </c>
      <c r="E129" s="329">
        <f ca="1">COUNTIFS('Contratos Vigentes'!AL:AL,'Gestão e fiscalização atual'!A129,'Contratos Vigentes'!$Q:$Q, "VIGENTE")</f>
        <v>0</v>
      </c>
      <c r="F129" s="329">
        <f>COUNTIFS('Contratos Vigentes'!AM:AM,'Gestão e fiscalização atual'!A129,'Contratos Vigentes'!$Q:$Q, "VIGENTE")</f>
        <v>0</v>
      </c>
      <c r="G129" s="329">
        <f>COUNTIFS('Contratos Vigentes'!AN:AN,'Gestão e fiscalização atual'!A129,'Contratos Vigentes'!$Q:$Q, "VIGENTE")</f>
        <v>0</v>
      </c>
      <c r="H129" s="329">
        <f>COUNTIFS('Contratos Vigentes'!AR:AR,'Gestão e fiscalização atual'!A129,'Contratos Vigentes'!$Q:$Q, "VIGENTE")</f>
        <v>0</v>
      </c>
      <c r="I129" s="330">
        <f t="shared" ca="1" si="1"/>
        <v>0</v>
      </c>
    </row>
    <row r="130" spans="1:9">
      <c r="A130" s="170" t="s">
        <v>1106</v>
      </c>
      <c r="B130" s="50" t="s">
        <v>98</v>
      </c>
      <c r="C130" s="329">
        <f>COUNTIFS('Contratos Vigentes'!AJ:AJ,'Gestão e fiscalização atual'!A130,'Contratos Vigentes'!$Q:$Q, "VIGENTE")</f>
        <v>0</v>
      </c>
      <c r="D130" s="329">
        <f>COUNTIFS('Contratos Vigentes'!AK:AK,'Gestão e fiscalização atual'!A130,'Contratos Vigentes'!$Q:$Q, "VIGENTE")</f>
        <v>0</v>
      </c>
      <c r="E130" s="329">
        <f ca="1">COUNTIFS('Contratos Vigentes'!AL:AL,'Gestão e fiscalização atual'!A130,'Contratos Vigentes'!$Q:$Q, "VIGENTE")</f>
        <v>1</v>
      </c>
      <c r="F130" s="329">
        <f>COUNTIFS('Contratos Vigentes'!AM:AM,'Gestão e fiscalização atual'!A130,'Contratos Vigentes'!$Q:$Q, "VIGENTE")</f>
        <v>0</v>
      </c>
      <c r="G130" s="329">
        <f>COUNTIFS('Contratos Vigentes'!AN:AN,'Gestão e fiscalização atual'!A130,'Contratos Vigentes'!$Q:$Q, "VIGENTE")</f>
        <v>0</v>
      </c>
      <c r="H130" s="329">
        <f>COUNTIFS('Contratos Vigentes'!AR:AR,'Gestão e fiscalização atual'!A130,'Contratos Vigentes'!$Q:$Q, "VIGENTE")</f>
        <v>0</v>
      </c>
      <c r="I130" s="330">
        <f t="shared" ca="1" si="1"/>
        <v>1</v>
      </c>
    </row>
    <row r="131" spans="1:9" hidden="1">
      <c r="A131" s="170" t="s">
        <v>2073</v>
      </c>
      <c r="B131" s="50"/>
      <c r="C131" s="329">
        <f ca="1">COUNTIFS('Contratos Vigentes'!AJ:AJ,'Gestão e fiscalização atual'!A131,'Contratos Vigentes'!$Q:$Q, "VIGENTE")</f>
        <v>0</v>
      </c>
      <c r="D131" s="329">
        <f>COUNTIFS('Contratos Vigentes'!AK:AK,'Gestão e fiscalização atual'!A131,'Contratos Vigentes'!$Q:$Q, "VIGENTE")</f>
        <v>0</v>
      </c>
      <c r="E131" s="329">
        <f>COUNTIFS('Contratos Vigentes'!AL:AL,'Gestão e fiscalização atual'!A131,'Contratos Vigentes'!$Q:$Q, "VIGENTE")</f>
        <v>0</v>
      </c>
      <c r="F131" s="329">
        <f>COUNTIFS('Contratos Vigentes'!AM:AM,'Gestão e fiscalização atual'!A131,'Contratos Vigentes'!$Q:$Q, "VIGENTE")</f>
        <v>0</v>
      </c>
      <c r="G131" s="329">
        <f>COUNTIFS('Contratos Vigentes'!AN:AN,'Gestão e fiscalização atual'!A131,'Contratos Vigentes'!$Q:$Q, "VIGENTE")</f>
        <v>0</v>
      </c>
      <c r="H131" s="329">
        <f>COUNTIFS('Contratos Vigentes'!AR:AR,'Gestão e fiscalização atual'!A131,'Contratos Vigentes'!$Q:$Q, "VIGENTE")</f>
        <v>0</v>
      </c>
      <c r="I131" s="330">
        <f t="shared" ca="1" si="1"/>
        <v>0</v>
      </c>
    </row>
    <row r="132" spans="1:9">
      <c r="A132" s="170" t="s">
        <v>1107</v>
      </c>
      <c r="B132" s="50" t="s">
        <v>98</v>
      </c>
      <c r="C132" s="329">
        <f>COUNTIFS('Contratos Vigentes'!AJ:AJ,'Gestão e fiscalização atual'!A132,'Contratos Vigentes'!$Q:$Q, "VIGENTE")</f>
        <v>0</v>
      </c>
      <c r="D132" s="329">
        <f>COUNTIFS('Contratos Vigentes'!AK:AK,'Gestão e fiscalização atual'!A132,'Contratos Vigentes'!$Q:$Q, "VIGENTE")</f>
        <v>0</v>
      </c>
      <c r="E132" s="329">
        <f>COUNTIFS('Contratos Vigentes'!AL:AL,'Gestão e fiscalização atual'!A132,'Contratos Vigentes'!$Q:$Q, "VIGENTE")</f>
        <v>0</v>
      </c>
      <c r="F132" s="329">
        <f>COUNTIFS('Contratos Vigentes'!AM:AM,'Gestão e fiscalização atual'!A132,'Contratos Vigentes'!$Q:$Q, "VIGENTE")</f>
        <v>0</v>
      </c>
      <c r="G132" s="329">
        <f ca="1">COUNTIFS('Contratos Vigentes'!AN:AN,'Gestão e fiscalização atual'!A132,'Contratos Vigentes'!$Q:$Q, "VIGENTE")</f>
        <v>1</v>
      </c>
      <c r="H132" s="329">
        <f>COUNTIFS('Contratos Vigentes'!AR:AR,'Gestão e fiscalização atual'!A132,'Contratos Vigentes'!$Q:$Q, "VIGENTE")</f>
        <v>0</v>
      </c>
      <c r="I132" s="330">
        <f t="shared" ca="1" si="1"/>
        <v>1</v>
      </c>
    </row>
    <row r="133" spans="1:9" hidden="1">
      <c r="A133" s="170" t="s">
        <v>6342</v>
      </c>
      <c r="B133" s="50" t="s">
        <v>98</v>
      </c>
      <c r="C133" s="329">
        <f>COUNTIFS('Contratos Vigentes'!AJ:AJ,'Gestão e fiscalização atual'!A133,'Contratos Vigentes'!$Q:$Q, "VIGENTE")</f>
        <v>0</v>
      </c>
      <c r="D133" s="329">
        <f>COUNTIFS('Contratos Vigentes'!AK:AK,'Gestão e fiscalização atual'!A133,'Contratos Vigentes'!$Q:$Q, "VIGENTE")</f>
        <v>0</v>
      </c>
      <c r="E133" s="329">
        <f>COUNTIFS('Contratos Vigentes'!AL:AL,'Gestão e fiscalização atual'!A133,'Contratos Vigentes'!$Q:$Q, "VIGENTE")</f>
        <v>0</v>
      </c>
      <c r="F133" s="329">
        <f>COUNTIFS('Contratos Vigentes'!AM:AM,'Gestão e fiscalização atual'!A133,'Contratos Vigentes'!$Q:$Q, "VIGENTE")</f>
        <v>0</v>
      </c>
      <c r="G133" s="329">
        <f>COUNTIFS('Contratos Vigentes'!AN:AN,'Gestão e fiscalização atual'!A133,'Contratos Vigentes'!$Q:$Q, "VIGENTE")</f>
        <v>0</v>
      </c>
      <c r="H133" s="329">
        <f>COUNTIFS('Contratos Vigentes'!AR:AR,'Gestão e fiscalização atual'!A133,'Contratos Vigentes'!$Q:$Q, "VIGENTE")</f>
        <v>0</v>
      </c>
      <c r="I133" s="330">
        <f t="shared" ref="I133:I195" si="2">(SUM(C133:H133))</f>
        <v>0</v>
      </c>
    </row>
    <row r="134" spans="1:9">
      <c r="A134" s="170" t="s">
        <v>1773</v>
      </c>
      <c r="B134" s="50" t="s">
        <v>243</v>
      </c>
      <c r="C134" s="329">
        <f>COUNTIFS('Contratos Vigentes'!AJ:AJ,'Gestão e fiscalização atual'!A134,'Contratos Vigentes'!$Q:$Q, "VIGENTE")</f>
        <v>0</v>
      </c>
      <c r="D134" s="329">
        <f>COUNTIFS('Contratos Vigentes'!AK:AK,'Gestão e fiscalização atual'!A134,'Contratos Vigentes'!$Q:$Q, "VIGENTE")</f>
        <v>0</v>
      </c>
      <c r="E134" s="329">
        <f ca="1">COUNTIFS('Contratos Vigentes'!AL:AL,'Gestão e fiscalização atual'!A134,'Contratos Vigentes'!$Q:$Q, "VIGENTE")</f>
        <v>0</v>
      </c>
      <c r="F134" s="329">
        <f>COUNTIFS('Contratos Vigentes'!AM:AM,'Gestão e fiscalização atual'!A134,'Contratos Vigentes'!$Q:$Q, "VIGENTE")</f>
        <v>0</v>
      </c>
      <c r="G134" s="329">
        <f>COUNTIFS('Contratos Vigentes'!AN:AN,'Gestão e fiscalização atual'!A134,'Contratos Vigentes'!$Q:$Q, "VIGENTE")</f>
        <v>0</v>
      </c>
      <c r="H134" s="329">
        <f>COUNTIFS('Contratos Vigentes'!AR:AR,'Gestão e fiscalização atual'!A134,'Contratos Vigentes'!$Q:$Q, "VIGENTE")</f>
        <v>0</v>
      </c>
      <c r="I134" s="330">
        <f t="shared" ca="1" si="2"/>
        <v>0</v>
      </c>
    </row>
    <row r="135" spans="1:9">
      <c r="A135" s="170" t="s">
        <v>1796</v>
      </c>
      <c r="B135" s="50" t="s">
        <v>61</v>
      </c>
      <c r="C135" s="329">
        <f ca="1">COUNTIFS('Contratos Vigentes'!AJ:AJ,'Gestão e fiscalização atual'!A135,'Contratos Vigentes'!$Q:$Q, "VIGENTE")</f>
        <v>0</v>
      </c>
      <c r="D135" s="329">
        <f ca="1">COUNTIFS('Contratos Vigentes'!AK:AK,'Gestão e fiscalização atual'!A135,'Contratos Vigentes'!$Q:$Q, "VIGENTE")</f>
        <v>0</v>
      </c>
      <c r="E135" s="329">
        <f ca="1">COUNTIFS('Contratos Vigentes'!AL:AL,'Gestão e fiscalização atual'!A135,'Contratos Vigentes'!$Q:$Q, "VIGENTE")</f>
        <v>0</v>
      </c>
      <c r="F135" s="329">
        <f>COUNTIFS('Contratos Vigentes'!AM:AM,'Gestão e fiscalização atual'!A135,'Contratos Vigentes'!$Q:$Q, "VIGENTE")</f>
        <v>0</v>
      </c>
      <c r="G135" s="329">
        <f ca="1">COUNTIFS('Contratos Vigentes'!AN:AN,'Gestão e fiscalização atual'!A135,'Contratos Vigentes'!$Q:$Q, "VIGENTE")</f>
        <v>0</v>
      </c>
      <c r="H135" s="329">
        <f>COUNTIFS('Contratos Vigentes'!AR:AR,'Gestão e fiscalização atual'!A135,'Contratos Vigentes'!$Q:$Q, "VIGENTE")</f>
        <v>0</v>
      </c>
      <c r="I135" s="330">
        <f t="shared" ca="1" si="2"/>
        <v>0</v>
      </c>
    </row>
    <row r="136" spans="1:9" hidden="1">
      <c r="A136" s="170" t="s">
        <v>6186</v>
      </c>
      <c r="B136" s="50" t="s">
        <v>207</v>
      </c>
      <c r="C136" s="329">
        <f>COUNTIFS('Contratos Vigentes'!AJ:AJ,'Gestão e fiscalização atual'!A136,'Contratos Vigentes'!$Q:$Q, "VIGENTE")</f>
        <v>0</v>
      </c>
      <c r="D136" s="329">
        <f>COUNTIFS('Contratos Vigentes'!AK:AK,'Gestão e fiscalização atual'!A136,'Contratos Vigentes'!$Q:$Q, "VIGENTE")</f>
        <v>0</v>
      </c>
      <c r="E136" s="329">
        <f>COUNTIFS('Contratos Vigentes'!AL:AL,'Gestão e fiscalização atual'!A136,'Contratos Vigentes'!$Q:$Q, "VIGENTE")</f>
        <v>0</v>
      </c>
      <c r="F136" s="329">
        <f>COUNTIFS('Contratos Vigentes'!AM:AM,'Gestão e fiscalização atual'!A136,'Contratos Vigentes'!$Q:$Q, "VIGENTE")</f>
        <v>0</v>
      </c>
      <c r="G136" s="329">
        <f>COUNTIFS('Contratos Vigentes'!AN:AN,'Gestão e fiscalização atual'!A136,'Contratos Vigentes'!$Q:$Q, "VIGENTE")</f>
        <v>0</v>
      </c>
      <c r="H136" s="329">
        <f>COUNTIFS('Contratos Vigentes'!AR:AR,'Gestão e fiscalização atual'!A136,'Contratos Vigentes'!$Q:$Q, "VIGENTE")</f>
        <v>0</v>
      </c>
      <c r="I136" s="330">
        <f t="shared" si="2"/>
        <v>0</v>
      </c>
    </row>
    <row r="137" spans="1:9">
      <c r="A137" s="170" t="s">
        <v>138</v>
      </c>
      <c r="B137" s="50" t="s">
        <v>78</v>
      </c>
      <c r="C137" s="329">
        <f ca="1">COUNTIFS('Contratos Vigentes'!AJ:AJ,'Gestão e fiscalização atual'!A137,'Contratos Vigentes'!$Q:$Q, "VIGENTE")</f>
        <v>22</v>
      </c>
      <c r="D137" s="329">
        <f ca="1">COUNTIFS('Contratos Vigentes'!AK:AK,'Gestão e fiscalização atual'!A137,'Contratos Vigentes'!$Q:$Q, "VIGENTE")</f>
        <v>14</v>
      </c>
      <c r="E137" s="329">
        <f ca="1">COUNTIFS('Contratos Vigentes'!AL:AL,'Gestão e fiscalização atual'!A137,'Contratos Vigentes'!$Q:$Q, "VIGENTE")</f>
        <v>1</v>
      </c>
      <c r="F137" s="329">
        <f>COUNTIFS('Contratos Vigentes'!AM:AM,'Gestão e fiscalização atual'!A137,'Contratos Vigentes'!$Q:$Q, "VIGENTE")</f>
        <v>0</v>
      </c>
      <c r="G137" s="329">
        <f>COUNTIFS('Contratos Vigentes'!AN:AN,'Gestão e fiscalização atual'!A137,'Contratos Vigentes'!$Q:$Q, "VIGENTE")</f>
        <v>0</v>
      </c>
      <c r="H137" s="329">
        <f>COUNTIFS('Contratos Vigentes'!AR:AR,'Gestão e fiscalização atual'!A137,'Contratos Vigentes'!$Q:$Q, "VIGENTE")</f>
        <v>0</v>
      </c>
      <c r="I137" s="330">
        <f t="shared" ca="1" si="2"/>
        <v>37</v>
      </c>
    </row>
    <row r="138" spans="1:9">
      <c r="A138" s="170" t="s">
        <v>1734</v>
      </c>
      <c r="B138" s="50" t="s">
        <v>207</v>
      </c>
      <c r="C138" s="329">
        <f ca="1">COUNTIFS('Contratos Vigentes'!AJ:AJ,'Gestão e fiscalização atual'!A138,'Contratos Vigentes'!$Q:$Q, "VIGENTE")</f>
        <v>0</v>
      </c>
      <c r="D138" s="329">
        <f>COUNTIFS('Contratos Vigentes'!AK:AK,'Gestão e fiscalização atual'!A138,'Contratos Vigentes'!$Q:$Q, "VIGENTE")</f>
        <v>0</v>
      </c>
      <c r="E138" s="329">
        <f>COUNTIFS('Contratos Vigentes'!AL:AL,'Gestão e fiscalização atual'!A138,'Contratos Vigentes'!$Q:$Q, "VIGENTE")</f>
        <v>0</v>
      </c>
      <c r="F138" s="329">
        <f ca="1">COUNTIFS('Contratos Vigentes'!AM:AM,'Gestão e fiscalização atual'!A138,'Contratos Vigentes'!$Q:$Q, "VIGENTE")</f>
        <v>0</v>
      </c>
      <c r="G138" s="329">
        <f>COUNTIFS('Contratos Vigentes'!AN:AN,'Gestão e fiscalização atual'!A138,'Contratos Vigentes'!$Q:$Q, "VIGENTE")</f>
        <v>0</v>
      </c>
      <c r="H138" s="329">
        <f>COUNTIFS('Contratos Vigentes'!AR:AR,'Gestão e fiscalização atual'!A138,'Contratos Vigentes'!$Q:$Q, "VIGENTE")</f>
        <v>0</v>
      </c>
      <c r="I138" s="330">
        <f t="shared" ca="1" si="2"/>
        <v>0</v>
      </c>
    </row>
    <row r="139" spans="1:9" hidden="1">
      <c r="A139" s="170" t="s">
        <v>6343</v>
      </c>
      <c r="B139" s="50" t="s">
        <v>61</v>
      </c>
      <c r="C139" s="329">
        <f>COUNTIFS('Contratos Vigentes'!AJ:AJ,'Gestão e fiscalização atual'!A139,'Contratos Vigentes'!$Q:$Q, "VIGENTE")</f>
        <v>0</v>
      </c>
      <c r="D139" s="329">
        <f>COUNTIFS('Contratos Vigentes'!AK:AK,'Gestão e fiscalização atual'!A139,'Contratos Vigentes'!$Q:$Q, "VIGENTE")</f>
        <v>0</v>
      </c>
      <c r="E139" s="329">
        <f>COUNTIFS('Contratos Vigentes'!AL:AL,'Gestão e fiscalização atual'!A139,'Contratos Vigentes'!$Q:$Q, "VIGENTE")</f>
        <v>0</v>
      </c>
      <c r="F139" s="329">
        <f>COUNTIFS('Contratos Vigentes'!AM:AM,'Gestão e fiscalização atual'!A139,'Contratos Vigentes'!$Q:$Q, "VIGENTE")</f>
        <v>0</v>
      </c>
      <c r="G139" s="329">
        <f>COUNTIFS('Contratos Vigentes'!AN:AN,'Gestão e fiscalização atual'!A139,'Contratos Vigentes'!$Q:$Q, "VIGENTE")</f>
        <v>0</v>
      </c>
      <c r="H139" s="329">
        <f>COUNTIFS('Contratos Vigentes'!AR:AR,'Gestão e fiscalização atual'!A139,'Contratos Vigentes'!$Q:$Q, "VIGENTE")</f>
        <v>0</v>
      </c>
      <c r="I139" s="330">
        <f t="shared" si="2"/>
        <v>0</v>
      </c>
    </row>
    <row r="140" spans="1:9">
      <c r="A140" s="170" t="s">
        <v>1080</v>
      </c>
      <c r="B140" s="50" t="s">
        <v>78</v>
      </c>
      <c r="C140" s="329">
        <f>COUNTIFS('Contratos Vigentes'!AJ:AJ,'Gestão e fiscalização atual'!A140,'Contratos Vigentes'!$Q:$Q, "VIGENTE")</f>
        <v>0</v>
      </c>
      <c r="D140" s="329">
        <f ca="1">COUNTIFS('Contratos Vigentes'!AK:AK,'Gestão e fiscalização atual'!A140,'Contratos Vigentes'!$Q:$Q, "VIGENTE")</f>
        <v>1</v>
      </c>
      <c r="E140" s="329">
        <f ca="1">COUNTIFS('Contratos Vigentes'!AL:AL,'Gestão e fiscalização atual'!A140,'Contratos Vigentes'!$Q:$Q, "VIGENTE")</f>
        <v>3</v>
      </c>
      <c r="F140" s="329">
        <f ca="1">COUNTIFS('Contratos Vigentes'!AM:AM,'Gestão e fiscalização atual'!A140,'Contratos Vigentes'!$Q:$Q, "VIGENTE")</f>
        <v>1</v>
      </c>
      <c r="G140" s="329">
        <f ca="1">COUNTIFS('Contratos Vigentes'!AN:AN,'Gestão e fiscalização atual'!A140,'Contratos Vigentes'!$Q:$Q, "VIGENTE")</f>
        <v>1</v>
      </c>
      <c r="H140" s="329">
        <f>COUNTIFS('Contratos Vigentes'!AR:AR,'Gestão e fiscalização atual'!A140,'Contratos Vigentes'!$Q:$Q, "VIGENTE")</f>
        <v>0</v>
      </c>
      <c r="I140" s="330">
        <f t="shared" ca="1" si="2"/>
        <v>6</v>
      </c>
    </row>
    <row r="141" spans="1:9" hidden="1">
      <c r="A141" s="170" t="s">
        <v>6190</v>
      </c>
      <c r="B141" s="50" t="s">
        <v>6191</v>
      </c>
      <c r="C141" s="329">
        <f>COUNTIFS('Contratos Vigentes'!AJ:AJ,'Gestão e fiscalização atual'!A141,'Contratos Vigentes'!$Q:$Q, "VIGENTE")</f>
        <v>0</v>
      </c>
      <c r="D141" s="329">
        <f>COUNTIFS('Contratos Vigentes'!AK:AK,'Gestão e fiscalização atual'!A141,'Contratos Vigentes'!$Q:$Q, "VIGENTE")</f>
        <v>0</v>
      </c>
      <c r="E141" s="329">
        <f>COUNTIFS('Contratos Vigentes'!AL:AL,'Gestão e fiscalização atual'!A141,'Contratos Vigentes'!$Q:$Q, "VIGENTE")</f>
        <v>0</v>
      </c>
      <c r="F141" s="329">
        <f>COUNTIFS('Contratos Vigentes'!AM:AM,'Gestão e fiscalização atual'!A141,'Contratos Vigentes'!$Q:$Q, "VIGENTE")</f>
        <v>0</v>
      </c>
      <c r="G141" s="329">
        <f>COUNTIFS('Contratos Vigentes'!AN:AN,'Gestão e fiscalização atual'!A141,'Contratos Vigentes'!$Q:$Q, "VIGENTE")</f>
        <v>0</v>
      </c>
      <c r="H141" s="329">
        <f>COUNTIFS('Contratos Vigentes'!AR:AR,'Gestão e fiscalização atual'!A141,'Contratos Vigentes'!$Q:$Q, "VIGENTE")</f>
        <v>0</v>
      </c>
      <c r="I141" s="330">
        <f t="shared" si="2"/>
        <v>0</v>
      </c>
    </row>
    <row r="142" spans="1:9">
      <c r="A142" s="170" t="s">
        <v>152</v>
      </c>
      <c r="B142" s="50" t="s">
        <v>207</v>
      </c>
      <c r="C142" s="329">
        <f>COUNTIFS('Contratos Vigentes'!AJ:AJ,'Gestão e fiscalização atual'!A142,'Contratos Vigentes'!$Q:$Q, "VIGENTE")</f>
        <v>0</v>
      </c>
      <c r="D142" s="329">
        <f ca="1">COUNTIFS('Contratos Vigentes'!AK:AK,'Gestão e fiscalização atual'!A142,'Contratos Vigentes'!$Q:$Q, "VIGENTE")</f>
        <v>1</v>
      </c>
      <c r="E142" s="329">
        <f>COUNTIFS('Contratos Vigentes'!AL:AL,'Gestão e fiscalização atual'!A142,'Contratos Vigentes'!$Q:$Q, "VIGENTE")</f>
        <v>0</v>
      </c>
      <c r="F142" s="329">
        <f ca="1">COUNTIFS('Contratos Vigentes'!AM:AM,'Gestão e fiscalização atual'!A142,'Contratos Vigentes'!$Q:$Q, "VIGENTE")</f>
        <v>1</v>
      </c>
      <c r="G142" s="329">
        <f>COUNTIFS('Contratos Vigentes'!AN:AN,'Gestão e fiscalização atual'!A142,'Contratos Vigentes'!$Q:$Q, "VIGENTE")</f>
        <v>0</v>
      </c>
      <c r="H142" s="329">
        <f>COUNTIFS('Contratos Vigentes'!AR:AR,'Gestão e fiscalização atual'!A142,'Contratos Vigentes'!$Q:$Q, "VIGENTE")</f>
        <v>0</v>
      </c>
      <c r="I142" s="330">
        <f t="shared" ca="1" si="2"/>
        <v>2</v>
      </c>
    </row>
    <row r="143" spans="1:9">
      <c r="A143" s="170" t="s">
        <v>226</v>
      </c>
      <c r="B143" s="50" t="s">
        <v>207</v>
      </c>
      <c r="C143" s="329">
        <f>COUNTIFS('Contratos Vigentes'!AJ:AJ,'Gestão e fiscalização atual'!A143,'Contratos Vigentes'!$Q:$Q, "VIGENTE")</f>
        <v>0</v>
      </c>
      <c r="D143" s="329">
        <f ca="1">COUNTIFS('Contratos Vigentes'!AK:AK,'Gestão e fiscalização atual'!A143,'Contratos Vigentes'!$Q:$Q, "VIGENTE")</f>
        <v>0</v>
      </c>
      <c r="E143" s="329">
        <f ca="1">COUNTIFS('Contratos Vigentes'!AL:AL,'Gestão e fiscalização atual'!A143,'Contratos Vigentes'!$Q:$Q, "VIGENTE")</f>
        <v>1</v>
      </c>
      <c r="F143" s="329">
        <f ca="1">COUNTIFS('Contratos Vigentes'!AM:AM,'Gestão e fiscalização atual'!A143,'Contratos Vigentes'!$Q:$Q, "VIGENTE")</f>
        <v>1</v>
      </c>
      <c r="G143" s="329">
        <f ca="1">COUNTIFS('Contratos Vigentes'!AN:AN,'Gestão e fiscalização atual'!A143,'Contratos Vigentes'!$Q:$Q, "VIGENTE")</f>
        <v>1</v>
      </c>
      <c r="H143" s="329">
        <f>COUNTIFS('Contratos Vigentes'!AR:AR,'Gestão e fiscalização atual'!A143,'Contratos Vigentes'!$Q:$Q, "VIGENTE")</f>
        <v>0</v>
      </c>
      <c r="I143" s="330">
        <f t="shared" ca="1" si="2"/>
        <v>3</v>
      </c>
    </row>
    <row r="144" spans="1:9">
      <c r="A144" s="170" t="s">
        <v>1409</v>
      </c>
      <c r="B144" s="50" t="s">
        <v>78</v>
      </c>
      <c r="C144" s="329">
        <f>COUNTIFS('Contratos Vigentes'!AJ:AJ,'Gestão e fiscalização atual'!A144,'Contratos Vigentes'!$Q:$Q, "VIGENTE")</f>
        <v>0</v>
      </c>
      <c r="D144" s="329">
        <f>COUNTIFS('Contratos Vigentes'!AK:AK,'Gestão e fiscalização atual'!A144,'Contratos Vigentes'!$Q:$Q, "VIGENTE")</f>
        <v>0</v>
      </c>
      <c r="E144" s="329">
        <f>COUNTIFS('Contratos Vigentes'!AL:AL,'Gestão e fiscalização atual'!A144,'Contratos Vigentes'!$Q:$Q, "VIGENTE")</f>
        <v>0</v>
      </c>
      <c r="F144" s="329">
        <f>COUNTIFS('Contratos Vigentes'!AM:AM,'Gestão e fiscalização atual'!A144,'Contratos Vigentes'!$Q:$Q, "VIGENTE")</f>
        <v>0</v>
      </c>
      <c r="G144" s="329">
        <f ca="1">COUNTIFS('Contratos Vigentes'!AN:AN,'Gestão e fiscalização atual'!A144,'Contratos Vigentes'!$Q:$Q, "VIGENTE")</f>
        <v>1</v>
      </c>
      <c r="H144" s="329">
        <f>COUNTIFS('Contratos Vigentes'!AR:AR,'Gestão e fiscalização atual'!A144,'Contratos Vigentes'!$Q:$Q, "VIGENTE")</f>
        <v>0</v>
      </c>
      <c r="I144" s="330">
        <f t="shared" ca="1" si="2"/>
        <v>1</v>
      </c>
    </row>
    <row r="145" spans="1:9">
      <c r="A145" s="170" t="s">
        <v>140</v>
      </c>
      <c r="B145" s="50" t="s">
        <v>78</v>
      </c>
      <c r="C145" s="329">
        <f>COUNTIFS('Contratos Vigentes'!AJ:AJ,'Gestão e fiscalização atual'!A145,'Contratos Vigentes'!$Q:$Q, "VIGENTE")</f>
        <v>0</v>
      </c>
      <c r="D145" s="329">
        <f ca="1">COUNTIFS('Contratos Vigentes'!AK:AK,'Gestão e fiscalização atual'!A145,'Contratos Vigentes'!$Q:$Q, "VIGENTE")</f>
        <v>2</v>
      </c>
      <c r="E145" s="329">
        <f>COUNTIFS('Contratos Vigentes'!AL:AL,'Gestão e fiscalização atual'!A145,'Contratos Vigentes'!$Q:$Q, "VIGENTE")</f>
        <v>0</v>
      </c>
      <c r="F145" s="329">
        <f ca="1">COUNTIFS('Contratos Vigentes'!AM:AM,'Gestão e fiscalização atual'!A145,'Contratos Vigentes'!$Q:$Q, "VIGENTE")</f>
        <v>11</v>
      </c>
      <c r="G145" s="329">
        <f ca="1">COUNTIFS('Contratos Vigentes'!AN:AN,'Gestão e fiscalização atual'!A145,'Contratos Vigentes'!$Q:$Q, "VIGENTE")</f>
        <v>3</v>
      </c>
      <c r="H145" s="329">
        <f>COUNTIFS('Contratos Vigentes'!AR:AR,'Gestão e fiscalização atual'!A145,'Contratos Vigentes'!$Q:$Q, "VIGENTE")</f>
        <v>0</v>
      </c>
      <c r="I145" s="330">
        <f t="shared" ca="1" si="2"/>
        <v>16</v>
      </c>
    </row>
    <row r="146" spans="1:9">
      <c r="A146" s="170" t="s">
        <v>362</v>
      </c>
      <c r="B146" s="50" t="s">
        <v>357</v>
      </c>
      <c r="C146" s="329">
        <f>COUNTIFS('Contratos Vigentes'!AJ:AJ,'Gestão e fiscalização atual'!A146,'Contratos Vigentes'!$Q:$Q, "VIGENTE")</f>
        <v>0</v>
      </c>
      <c r="D146" s="329">
        <f ca="1">COUNTIFS('Contratos Vigentes'!AK:AK,'Gestão e fiscalização atual'!A146,'Contratos Vigentes'!$Q:$Q, "VIGENTE")</f>
        <v>2</v>
      </c>
      <c r="E146" s="329">
        <f ca="1">COUNTIFS('Contratos Vigentes'!AL:AL,'Gestão e fiscalização atual'!A146,'Contratos Vigentes'!$Q:$Q, "VIGENTE")</f>
        <v>9</v>
      </c>
      <c r="F146" s="329">
        <f ca="1">COUNTIFS('Contratos Vigentes'!AM:AM,'Gestão e fiscalização atual'!A146,'Contratos Vigentes'!$Q:$Q, "VIGENTE")</f>
        <v>7</v>
      </c>
      <c r="G146" s="329">
        <f>COUNTIFS('Contratos Vigentes'!AN:AN,'Gestão e fiscalização atual'!A146,'Contratos Vigentes'!$Q:$Q, "VIGENTE")</f>
        <v>0</v>
      </c>
      <c r="H146" s="329">
        <f>COUNTIFS('Contratos Vigentes'!AR:AR,'Gestão e fiscalização atual'!A146,'Contratos Vigentes'!$Q:$Q, "VIGENTE")</f>
        <v>0</v>
      </c>
      <c r="I146" s="330">
        <f t="shared" ca="1" si="2"/>
        <v>18</v>
      </c>
    </row>
    <row r="147" spans="1:9" hidden="1">
      <c r="A147" s="170" t="s">
        <v>6198</v>
      </c>
      <c r="B147" s="50" t="s">
        <v>98</v>
      </c>
      <c r="C147" s="329">
        <f>COUNTIFS('Contratos Vigentes'!AJ:AJ,'Gestão e fiscalização atual'!A147,'Contratos Vigentes'!$Q:$Q, "VIGENTE")</f>
        <v>0</v>
      </c>
      <c r="D147" s="329">
        <f>COUNTIFS('Contratos Vigentes'!AK:AK,'Gestão e fiscalização atual'!A147,'Contratos Vigentes'!$Q:$Q, "VIGENTE")</f>
        <v>0</v>
      </c>
      <c r="E147" s="329">
        <f>COUNTIFS('Contratos Vigentes'!AL:AL,'Gestão e fiscalização atual'!A147,'Contratos Vigentes'!$Q:$Q, "VIGENTE")</f>
        <v>0</v>
      </c>
      <c r="F147" s="329">
        <f>COUNTIFS('Contratos Vigentes'!AM:AM,'Gestão e fiscalização atual'!A147,'Contratos Vigentes'!$Q:$Q, "VIGENTE")</f>
        <v>0</v>
      </c>
      <c r="G147" s="329">
        <f>COUNTIFS('Contratos Vigentes'!AN:AN,'Gestão e fiscalização atual'!A147,'Contratos Vigentes'!$Q:$Q, "VIGENTE")</f>
        <v>0</v>
      </c>
      <c r="H147" s="329">
        <f>COUNTIFS('Contratos Vigentes'!AR:AR,'Gestão e fiscalização atual'!A147,'Contratos Vigentes'!$Q:$Q, "VIGENTE")</f>
        <v>0</v>
      </c>
      <c r="I147" s="330">
        <f t="shared" si="2"/>
        <v>0</v>
      </c>
    </row>
    <row r="148" spans="1:9">
      <c r="A148" s="170" t="s">
        <v>1528</v>
      </c>
      <c r="B148" s="50" t="s">
        <v>6200</v>
      </c>
      <c r="C148" s="329">
        <f>COUNTIFS('Contratos Vigentes'!AJ:AJ,'Gestão e fiscalização atual'!A148,'Contratos Vigentes'!$Q:$Q, "VIGENTE")</f>
        <v>0</v>
      </c>
      <c r="D148" s="329">
        <f>COUNTIFS('Contratos Vigentes'!AK:AK,'Gestão e fiscalização atual'!A148,'Contratos Vigentes'!$Q:$Q, "VIGENTE")</f>
        <v>0</v>
      </c>
      <c r="E148" s="329">
        <f ca="1">COUNTIFS('Contratos Vigentes'!AL:AL,'Gestão e fiscalização atual'!A148,'Contratos Vigentes'!$Q:$Q, "VIGENTE")</f>
        <v>1</v>
      </c>
      <c r="F148" s="329">
        <f>COUNTIFS('Contratos Vigentes'!AM:AM,'Gestão e fiscalização atual'!A148,'Contratos Vigentes'!$Q:$Q, "VIGENTE")</f>
        <v>0</v>
      </c>
      <c r="G148" s="329">
        <f>COUNTIFS('Contratos Vigentes'!AN:AN,'Gestão e fiscalização atual'!A148,'Contratos Vigentes'!$Q:$Q, "VIGENTE")</f>
        <v>0</v>
      </c>
      <c r="H148" s="329">
        <f>COUNTIFS('Contratos Vigentes'!AR:AR,'Gestão e fiscalização atual'!A148,'Contratos Vigentes'!$Q:$Q, "VIGENTE")</f>
        <v>0</v>
      </c>
      <c r="I148" s="330">
        <f t="shared" ca="1" si="2"/>
        <v>1</v>
      </c>
    </row>
    <row r="149" spans="1:9">
      <c r="A149" s="357" t="s">
        <v>303</v>
      </c>
      <c r="B149" s="50" t="s">
        <v>78</v>
      </c>
      <c r="C149" s="329">
        <f>COUNTIFS('Contratos Vigentes'!AJ:AJ,'Gestão e fiscalização atual'!A149,'Contratos Vigentes'!$Q:$Q, "VIGENTE")</f>
        <v>0</v>
      </c>
      <c r="D149" s="329">
        <f ca="1">COUNTIFS('Contratos Vigentes'!AK:AK,'Gestão e fiscalização atual'!A149,'Contratos Vigentes'!$Q:$Q, "VIGENTE")</f>
        <v>0</v>
      </c>
      <c r="E149" s="329">
        <f ca="1">COUNTIFS('Contratos Vigentes'!AL:AL,'Gestão e fiscalização atual'!A149,'Contratos Vigentes'!$Q:$Q, "VIGENTE")</f>
        <v>2</v>
      </c>
      <c r="F149" s="329">
        <f ca="1">COUNTIFS('Contratos Vigentes'!AM:AM,'Gestão e fiscalização atual'!A149,'Contratos Vigentes'!$Q:$Q, "VIGENTE")</f>
        <v>1</v>
      </c>
      <c r="G149" s="329">
        <f ca="1">COUNTIFS('Contratos Vigentes'!AN:AN,'Gestão e fiscalização atual'!A149,'Contratos Vigentes'!$Q:$Q, "VIGENTE")</f>
        <v>1</v>
      </c>
      <c r="H149" s="329">
        <f>COUNTIFS('Contratos Vigentes'!AR:AR,'Gestão e fiscalização atual'!A149,'Contratos Vigentes'!$Q:$Q, "VIGENTE")</f>
        <v>0</v>
      </c>
      <c r="I149" s="330">
        <f t="shared" ca="1" si="2"/>
        <v>4</v>
      </c>
    </row>
    <row r="150" spans="1:9">
      <c r="A150" s="170" t="s">
        <v>547</v>
      </c>
      <c r="B150" s="50" t="s">
        <v>78</v>
      </c>
      <c r="C150" s="329">
        <f>COUNTIFS('Contratos Vigentes'!AJ:AJ,'Gestão e fiscalização atual'!A150,'Contratos Vigentes'!$Q:$Q, "VIGENTE")</f>
        <v>0</v>
      </c>
      <c r="D150" s="329">
        <f ca="1">COUNTIFS('Contratos Vigentes'!AK:AK,'Gestão e fiscalização atual'!A150,'Contratos Vigentes'!$Q:$Q, "VIGENTE")</f>
        <v>0</v>
      </c>
      <c r="E150" s="329">
        <f ca="1">COUNTIFS('Contratos Vigentes'!AL:AL,'Gestão e fiscalização atual'!A150,'Contratos Vigentes'!$Q:$Q, "VIGENTE")</f>
        <v>0</v>
      </c>
      <c r="F150" s="329">
        <f>COUNTIFS('Contratos Vigentes'!AM:AM,'Gestão e fiscalização atual'!A150,'Contratos Vigentes'!$Q:$Q, "VIGENTE")</f>
        <v>0</v>
      </c>
      <c r="G150" s="329">
        <f ca="1">COUNTIFS('Contratos Vigentes'!AN:AN,'Gestão e fiscalização atual'!A150,'Contratos Vigentes'!$Q:$Q, "VIGENTE")</f>
        <v>2</v>
      </c>
      <c r="H150" s="329">
        <f>COUNTIFS('Contratos Vigentes'!AR:AR,'Gestão e fiscalização atual'!A150,'Contratos Vigentes'!$Q:$Q, "VIGENTE")</f>
        <v>0</v>
      </c>
      <c r="I150" s="330">
        <f t="shared" ca="1" si="2"/>
        <v>2</v>
      </c>
    </row>
    <row r="151" spans="1:9">
      <c r="A151" s="170" t="s">
        <v>3012</v>
      </c>
      <c r="B151" s="50" t="s">
        <v>78</v>
      </c>
      <c r="C151" s="329">
        <f>COUNTIFS('Contratos Vigentes'!AJ:AJ,'Gestão e fiscalização atual'!A151,'Contratos Vigentes'!$Q:$Q, "VIGENTE")</f>
        <v>0</v>
      </c>
      <c r="D151" s="329">
        <f ca="1">COUNTIFS('Contratos Vigentes'!AK:AK,'Gestão e fiscalização atual'!A151,'Contratos Vigentes'!$Q:$Q, "VIGENTE")</f>
        <v>0</v>
      </c>
      <c r="E151" s="329">
        <f>COUNTIFS('Contratos Vigentes'!AL:AL,'Gestão e fiscalização atual'!A151,'Contratos Vigentes'!$Q:$Q, "VIGENTE")</f>
        <v>0</v>
      </c>
      <c r="F151" s="329">
        <f>COUNTIFS('Contratos Vigentes'!AM:AM,'Gestão e fiscalização atual'!A151,'Contratos Vigentes'!$Q:$Q, "VIGENTE")</f>
        <v>0</v>
      </c>
      <c r="G151" s="329">
        <f>COUNTIFS('Contratos Vigentes'!AN:AN,'Gestão e fiscalização atual'!A151,'Contratos Vigentes'!$Q:$Q, "VIGENTE")</f>
        <v>0</v>
      </c>
      <c r="H151" s="329">
        <f>COUNTIFS('Contratos Vigentes'!AR:AR,'Gestão e fiscalização atual'!A151,'Contratos Vigentes'!$Q:$Q, "VIGENTE")</f>
        <v>0</v>
      </c>
      <c r="I151" s="330">
        <f t="shared" ca="1" si="2"/>
        <v>0</v>
      </c>
    </row>
    <row r="152" spans="1:9">
      <c r="A152" s="170" t="s">
        <v>259</v>
      </c>
      <c r="B152" s="50" t="s">
        <v>207</v>
      </c>
      <c r="C152" s="329">
        <f>COUNTIFS('Contratos Vigentes'!AJ:AJ,'Gestão e fiscalização atual'!A152,'Contratos Vigentes'!$Q:$Q, "VIGENTE")</f>
        <v>0</v>
      </c>
      <c r="D152" s="329">
        <f>COUNTIFS('Contratos Vigentes'!AK:AK,'Gestão e fiscalização atual'!A152,'Contratos Vigentes'!$Q:$Q, "VIGENTE")</f>
        <v>0</v>
      </c>
      <c r="E152" s="329">
        <f ca="1">COUNTIFS('Contratos Vigentes'!AL:AL,'Gestão e fiscalização atual'!A152,'Contratos Vigentes'!$Q:$Q, "VIGENTE")</f>
        <v>1</v>
      </c>
      <c r="F152" s="329">
        <f>COUNTIFS('Contratos Vigentes'!AM:AM,'Gestão e fiscalização atual'!A152,'Contratos Vigentes'!$Q:$Q, "VIGENTE")</f>
        <v>0</v>
      </c>
      <c r="G152" s="329">
        <f>COUNTIFS('Contratos Vigentes'!AN:AN,'Gestão e fiscalização atual'!A152,'Contratos Vigentes'!$Q:$Q, "VIGENTE")</f>
        <v>0</v>
      </c>
      <c r="H152" s="329">
        <f>COUNTIFS('Contratos Vigentes'!AR:AR,'Gestão e fiscalização atual'!A152,'Contratos Vigentes'!$Q:$Q, "VIGENTE")</f>
        <v>0</v>
      </c>
      <c r="I152" s="330">
        <f t="shared" ca="1" si="2"/>
        <v>1</v>
      </c>
    </row>
    <row r="153" spans="1:9" hidden="1">
      <c r="A153" s="170" t="s">
        <v>3241</v>
      </c>
      <c r="B153" s="50" t="s">
        <v>78</v>
      </c>
      <c r="C153" s="329">
        <f>COUNTIFS('Contratos Vigentes'!AJ:AJ,'Gestão e fiscalização atual'!A153,'Contratos Vigentes'!$Q:$Q, "VIGENTE")</f>
        <v>0</v>
      </c>
      <c r="D153" s="329">
        <f>COUNTIFS('Contratos Vigentes'!AK:AK,'Gestão e fiscalização atual'!A153,'Contratos Vigentes'!$Q:$Q, "VIGENTE")</f>
        <v>0</v>
      </c>
      <c r="E153" s="329">
        <f ca="1">COUNTIFS('Contratos Vigentes'!AL:AL,'Gestão e fiscalização atual'!A153,'Contratos Vigentes'!$Q:$Q, "VIGENTE")</f>
        <v>0</v>
      </c>
      <c r="F153" s="329">
        <f>COUNTIFS('Contratos Vigentes'!AM:AM,'Gestão e fiscalização atual'!A153,'Contratos Vigentes'!$Q:$Q, "VIGENTE")</f>
        <v>0</v>
      </c>
      <c r="G153" s="329">
        <f>COUNTIFS('Contratos Vigentes'!AN:AN,'Gestão e fiscalização atual'!A153,'Contratos Vigentes'!$Q:$Q, "VIGENTE")</f>
        <v>0</v>
      </c>
      <c r="H153" s="329">
        <f>COUNTIFS('Contratos Vigentes'!AR:AR,'Gestão e fiscalização atual'!A153,'Contratos Vigentes'!$Q:$Q, "VIGENTE")</f>
        <v>0</v>
      </c>
      <c r="I153" s="330">
        <f t="shared" ca="1" si="2"/>
        <v>0</v>
      </c>
    </row>
    <row r="154" spans="1:9">
      <c r="A154" s="356" t="s">
        <v>615</v>
      </c>
      <c r="B154" s="50" t="s">
        <v>78</v>
      </c>
      <c r="C154" s="329">
        <f>COUNTIFS('Contratos Vigentes'!AJ:AJ,'Gestão e fiscalização atual'!A154,'Contratos Vigentes'!$Q:$Q, "VIGENTE")</f>
        <v>0</v>
      </c>
      <c r="D154" s="329">
        <f>COUNTIFS('Contratos Vigentes'!AK:AK,'Gestão e fiscalização atual'!A154,'Contratos Vigentes'!$Q:$Q, "VIGENTE")</f>
        <v>0</v>
      </c>
      <c r="E154" s="329">
        <f>COUNTIFS('Contratos Vigentes'!AL:AL,'Gestão e fiscalização atual'!A154,'Contratos Vigentes'!$Q:$Q, "VIGENTE")</f>
        <v>0</v>
      </c>
      <c r="F154" s="329">
        <f>COUNTIFS('Contratos Vigentes'!AM:AM,'Gestão e fiscalização atual'!A154,'Contratos Vigentes'!$Q:$Q, "VIGENTE")</f>
        <v>0</v>
      </c>
      <c r="G154" s="329">
        <f>COUNTIFS('Contratos Vigentes'!AN:AN,'Gestão e fiscalização atual'!A154,'Contratos Vigentes'!$Q:$Q, "VIGENTE")</f>
        <v>0</v>
      </c>
      <c r="H154" s="329">
        <f ca="1">COUNTIFS('Contratos Vigentes'!AR:AR,'Gestão e fiscalização atual'!A154,'Contratos Vigentes'!$Q:$Q, "VIGENTE")</f>
        <v>1</v>
      </c>
      <c r="I154" s="330">
        <f t="shared" ca="1" si="2"/>
        <v>1</v>
      </c>
    </row>
    <row r="155" spans="1:9">
      <c r="A155" s="170" t="s">
        <v>435</v>
      </c>
      <c r="B155" s="50" t="s">
        <v>98</v>
      </c>
      <c r="C155" s="329">
        <f>COUNTIFS('Contratos Vigentes'!AJ:AJ,'Gestão e fiscalização atual'!A155,'Contratos Vigentes'!$Q:$Q, "VIGENTE")</f>
        <v>0</v>
      </c>
      <c r="D155" s="329">
        <f>COUNTIFS('Contratos Vigentes'!AK:AK,'Gestão e fiscalização atual'!A155,'Contratos Vigentes'!$Q:$Q, "VIGENTE")</f>
        <v>0</v>
      </c>
      <c r="E155" s="329">
        <f>COUNTIFS('Contratos Vigentes'!AL:AL,'Gestão e fiscalização atual'!A155,'Contratos Vigentes'!$Q:$Q, "VIGENTE")</f>
        <v>0</v>
      </c>
      <c r="F155" s="329">
        <f>COUNTIFS('Contratos Vigentes'!AM:AM,'Gestão e fiscalização atual'!A155,'Contratos Vigentes'!$Q:$Q, "VIGENTE")</f>
        <v>0</v>
      </c>
      <c r="G155" s="329">
        <f ca="1">COUNTIFS('Contratos Vigentes'!AN:AN,'Gestão e fiscalização atual'!A155,'Contratos Vigentes'!$Q:$Q, "VIGENTE")</f>
        <v>1</v>
      </c>
      <c r="H155" s="329">
        <f>COUNTIFS('Contratos Vigentes'!AR:AR,'Gestão e fiscalização atual'!A155,'Contratos Vigentes'!$Q:$Q, "VIGENTE")</f>
        <v>0</v>
      </c>
      <c r="I155" s="330">
        <f t="shared" ca="1" si="2"/>
        <v>1</v>
      </c>
    </row>
    <row r="156" spans="1:9" hidden="1">
      <c r="A156" s="170" t="s">
        <v>2916</v>
      </c>
      <c r="B156" s="50" t="s">
        <v>6033</v>
      </c>
      <c r="C156" s="329">
        <f ca="1">COUNTIFS('Contratos Vigentes'!AJ:AJ,'Gestão e fiscalização atual'!A156,'Contratos Vigentes'!$Q:$Q, "VIGENTE")</f>
        <v>0</v>
      </c>
      <c r="D156" s="329">
        <f ca="1">COUNTIFS('Contratos Vigentes'!AK:AK,'Gestão e fiscalização atual'!A156,'Contratos Vigentes'!$Q:$Q, "VIGENTE")</f>
        <v>0</v>
      </c>
      <c r="E156" s="329">
        <f>COUNTIFS('Contratos Vigentes'!AL:AL,'Gestão e fiscalização atual'!A156,'Contratos Vigentes'!$Q:$Q, "VIGENTE")</f>
        <v>0</v>
      </c>
      <c r="F156" s="329">
        <f>COUNTIFS('Contratos Vigentes'!AM:AM,'Gestão e fiscalização atual'!A156,'Contratos Vigentes'!$Q:$Q, "VIGENTE")</f>
        <v>0</v>
      </c>
      <c r="G156" s="329">
        <f>COUNTIFS('Contratos Vigentes'!AN:AN,'Gestão e fiscalização atual'!A156,'Contratos Vigentes'!$Q:$Q, "VIGENTE")</f>
        <v>0</v>
      </c>
      <c r="H156" s="329">
        <f>COUNTIFS('Contratos Vigentes'!AR:AR,'Gestão e fiscalização atual'!A156,'Contratos Vigentes'!$Q:$Q, "VIGENTE")</f>
        <v>0</v>
      </c>
      <c r="I156" s="330">
        <f t="shared" ca="1" si="2"/>
        <v>0</v>
      </c>
    </row>
    <row r="157" spans="1:9" hidden="1">
      <c r="A157" s="170" t="s">
        <v>794</v>
      </c>
      <c r="B157" s="50" t="s">
        <v>6209</v>
      </c>
      <c r="C157" s="329">
        <f>COUNTIFS('Contratos Vigentes'!AJ:AJ,'Gestão e fiscalização atual'!A157,'Contratos Vigentes'!$Q:$Q, "VIGENTE")</f>
        <v>0</v>
      </c>
      <c r="D157" s="329">
        <f ca="1">COUNTIFS('Contratos Vigentes'!AK:AK,'Gestão e fiscalização atual'!A157,'Contratos Vigentes'!$Q:$Q, "VIGENTE")</f>
        <v>0</v>
      </c>
      <c r="E157" s="329">
        <f ca="1">COUNTIFS('Contratos Vigentes'!AL:AL,'Gestão e fiscalização atual'!A157,'Contratos Vigentes'!$Q:$Q, "VIGENTE")</f>
        <v>1</v>
      </c>
      <c r="F157" s="329">
        <f>COUNTIFS('Contratos Vigentes'!AM:AM,'Gestão e fiscalização atual'!A157,'Contratos Vigentes'!$Q:$Q, "VIGENTE")</f>
        <v>0</v>
      </c>
      <c r="G157" s="329">
        <f>COUNTIFS('Contratos Vigentes'!AN:AN,'Gestão e fiscalização atual'!A157,'Contratos Vigentes'!$Q:$Q, "VIGENTE")</f>
        <v>0</v>
      </c>
      <c r="H157" s="329">
        <f>COUNTIFS('Contratos Vigentes'!AR:AR,'Gestão e fiscalização atual'!A157,'Contratos Vigentes'!$Q:$Q, "VIGENTE")</f>
        <v>0</v>
      </c>
      <c r="I157" s="330">
        <f t="shared" ca="1" si="2"/>
        <v>1</v>
      </c>
    </row>
    <row r="158" spans="1:9">
      <c r="A158" s="170" t="s">
        <v>454</v>
      </c>
      <c r="B158" s="50" t="s">
        <v>78</v>
      </c>
      <c r="C158" s="329">
        <f>COUNTIFS('Contratos Vigentes'!AJ:AJ,'Gestão e fiscalização atual'!A158,'Contratos Vigentes'!$Q:$Q, "VIGENTE")</f>
        <v>0</v>
      </c>
      <c r="D158" s="329">
        <f>COUNTIFS('Contratos Vigentes'!AK:AK,'Gestão e fiscalização atual'!A158,'Contratos Vigentes'!$Q:$Q, "VIGENTE")</f>
        <v>0</v>
      </c>
      <c r="E158" s="329">
        <f ca="1">COUNTIFS('Contratos Vigentes'!AL:AL,'Gestão e fiscalização atual'!A158,'Contratos Vigentes'!$Q:$Q, "VIGENTE")</f>
        <v>1</v>
      </c>
      <c r="F158" s="329">
        <f>COUNTIFS('Contratos Vigentes'!AM:AM,'Gestão e fiscalização atual'!A158,'Contratos Vigentes'!$Q:$Q, "VIGENTE")</f>
        <v>0</v>
      </c>
      <c r="G158" s="329">
        <f>COUNTIFS('Contratos Vigentes'!AN:AN,'Gestão e fiscalização atual'!A158,'Contratos Vigentes'!$Q:$Q, "VIGENTE")</f>
        <v>0</v>
      </c>
      <c r="H158" s="329">
        <f>COUNTIFS('Contratos Vigentes'!AR:AR,'Gestão e fiscalização atual'!A158,'Contratos Vigentes'!$Q:$Q, "VIGENTE")</f>
        <v>0</v>
      </c>
      <c r="I158" s="330">
        <f t="shared" ca="1" si="2"/>
        <v>1</v>
      </c>
    </row>
    <row r="159" spans="1:9" hidden="1">
      <c r="A159" s="170" t="s">
        <v>6344</v>
      </c>
      <c r="B159" s="50" t="s">
        <v>207</v>
      </c>
      <c r="C159" s="329">
        <f>COUNTIFS('Contratos Vigentes'!AJ:AJ,'Gestão e fiscalização atual'!A159,'Contratos Vigentes'!$Q:$Q, "VIGENTE")</f>
        <v>0</v>
      </c>
      <c r="D159" s="329">
        <f>COUNTIFS('Contratos Vigentes'!AK:AK,'Gestão e fiscalização atual'!A159,'Contratos Vigentes'!$Q:$Q, "VIGENTE")</f>
        <v>0</v>
      </c>
      <c r="E159" s="329">
        <f>COUNTIFS('Contratos Vigentes'!AL:AL,'Gestão e fiscalização atual'!A159,'Contratos Vigentes'!$Q:$Q, "VIGENTE")</f>
        <v>0</v>
      </c>
      <c r="F159" s="329">
        <f>COUNTIFS('Contratos Vigentes'!AM:AM,'Gestão e fiscalização atual'!A159,'Contratos Vigentes'!$Q:$Q, "VIGENTE")</f>
        <v>0</v>
      </c>
      <c r="G159" s="329">
        <f>COUNTIFS('Contratos Vigentes'!AN:AN,'Gestão e fiscalização atual'!A159,'Contratos Vigentes'!$Q:$Q, "VIGENTE")</f>
        <v>0</v>
      </c>
      <c r="H159" s="329">
        <f>COUNTIFS('Contratos Vigentes'!AR:AR,'Gestão e fiscalização atual'!A159,'Contratos Vigentes'!$Q:$Q, "VIGENTE")</f>
        <v>0</v>
      </c>
      <c r="I159" s="330">
        <f t="shared" si="2"/>
        <v>0</v>
      </c>
    </row>
    <row r="160" spans="1:9">
      <c r="A160" s="170" t="s">
        <v>3011</v>
      </c>
      <c r="B160" s="50" t="s">
        <v>78</v>
      </c>
      <c r="C160" s="329">
        <f ca="1">COUNTIFS('Contratos Vigentes'!AJ:AJ,'Gestão e fiscalização atual'!A160,'Contratos Vigentes'!$Q:$Q, "VIGENTE")</f>
        <v>0</v>
      </c>
      <c r="D160" s="329">
        <f>COUNTIFS('Contratos Vigentes'!AK:AK,'Gestão e fiscalização atual'!A160,'Contratos Vigentes'!$Q:$Q, "VIGENTE")</f>
        <v>0</v>
      </c>
      <c r="E160" s="329">
        <f>COUNTIFS('Contratos Vigentes'!AL:AL,'Gestão e fiscalização atual'!A160,'Contratos Vigentes'!$Q:$Q, "VIGENTE")</f>
        <v>0</v>
      </c>
      <c r="F160" s="329">
        <f>COUNTIFS('Contratos Vigentes'!AM:AM,'Gestão e fiscalização atual'!A160,'Contratos Vigentes'!$Q:$Q, "VIGENTE")</f>
        <v>0</v>
      </c>
      <c r="G160" s="329">
        <f>COUNTIFS('Contratos Vigentes'!AN:AN,'Gestão e fiscalização atual'!A160,'Contratos Vigentes'!$Q:$Q, "VIGENTE")</f>
        <v>0</v>
      </c>
      <c r="H160" s="329">
        <f>COUNTIFS('Contratos Vigentes'!AR:AR,'Gestão e fiscalização atual'!A160,'Contratos Vigentes'!$Q:$Q, "VIGENTE")</f>
        <v>0</v>
      </c>
      <c r="I160" s="330">
        <f t="shared" ca="1" si="2"/>
        <v>0</v>
      </c>
    </row>
    <row r="161" spans="1:12" hidden="1">
      <c r="A161" s="170" t="s">
        <v>1479</v>
      </c>
      <c r="B161" s="50" t="s">
        <v>98</v>
      </c>
      <c r="C161" s="329">
        <f ca="1">COUNTIFS('Contratos Vigentes'!AJ:AJ,'Gestão e fiscalização atual'!A161,'Contratos Vigentes'!$Q:$Q, "VIGENTE")</f>
        <v>0</v>
      </c>
      <c r="D161" s="329">
        <f>COUNTIFS('Contratos Vigentes'!AK:AK,'Gestão e fiscalização atual'!A161,'Contratos Vigentes'!$Q:$Q, "VIGENTE")</f>
        <v>0</v>
      </c>
      <c r="E161" s="329">
        <f ca="1">COUNTIFS('Contratos Vigentes'!AL:AL,'Gestão e fiscalização atual'!A161,'Contratos Vigentes'!$Q:$Q, "VIGENTE")</f>
        <v>1</v>
      </c>
      <c r="F161" s="329">
        <f>COUNTIFS('Contratos Vigentes'!AM:AM,'Gestão e fiscalização atual'!A161,'Contratos Vigentes'!$Q:$Q, "VIGENTE")</f>
        <v>0</v>
      </c>
      <c r="G161" s="329">
        <f>COUNTIFS('Contratos Vigentes'!AN:AN,'Gestão e fiscalização atual'!A161,'Contratos Vigentes'!$Q:$Q, "VIGENTE")</f>
        <v>0</v>
      </c>
      <c r="H161" s="329">
        <f>COUNTIFS('Contratos Vigentes'!AR:AR,'Gestão e fiscalização atual'!A161,'Contratos Vigentes'!$Q:$Q, "VIGENTE")</f>
        <v>0</v>
      </c>
      <c r="I161" s="330">
        <f t="shared" ca="1" si="2"/>
        <v>1</v>
      </c>
    </row>
    <row r="162" spans="1:12" hidden="1">
      <c r="A162" s="170" t="s">
        <v>2206</v>
      </c>
      <c r="B162" s="50" t="s">
        <v>232</v>
      </c>
      <c r="C162" s="329">
        <f>COUNTIFS('Contratos Vigentes'!AJ:AJ,'Gestão e fiscalização atual'!A162,'Contratos Vigentes'!$Q:$Q, "VIGENTE")</f>
        <v>0</v>
      </c>
      <c r="D162" s="329">
        <f>COUNTIFS('Contratos Vigentes'!AK:AK,'Gestão e fiscalização atual'!A162,'Contratos Vigentes'!$Q:$Q, "VIGENTE")</f>
        <v>0</v>
      </c>
      <c r="E162" s="329">
        <f>COUNTIFS('Contratos Vigentes'!AL:AL,'Gestão e fiscalização atual'!A162,'Contratos Vigentes'!$Q:$Q, "VIGENTE")</f>
        <v>0</v>
      </c>
      <c r="F162" s="329">
        <f>COUNTIFS('Contratos Vigentes'!AM:AM,'Gestão e fiscalização atual'!A162,'Contratos Vigentes'!$Q:$Q, "VIGENTE")</f>
        <v>0</v>
      </c>
      <c r="G162" s="329">
        <f ca="1">COUNTIFS('Contratos Vigentes'!AN:AN,'Gestão e fiscalização atual'!A162,'Contratos Vigentes'!$Q:$Q, "VIGENTE")</f>
        <v>0</v>
      </c>
      <c r="H162" s="329">
        <f>COUNTIFS('Contratos Vigentes'!AR:AR,'Gestão e fiscalização atual'!A162,'Contratos Vigentes'!$Q:$Q, "VIGENTE")</f>
        <v>0</v>
      </c>
      <c r="I162" s="330">
        <f t="shared" ca="1" si="2"/>
        <v>0</v>
      </c>
    </row>
    <row r="163" spans="1:12" hidden="1">
      <c r="A163" s="170" t="s">
        <v>2661</v>
      </c>
      <c r="B163" s="50" t="s">
        <v>78</v>
      </c>
      <c r="C163" s="329">
        <f>COUNTIFS('Contratos Vigentes'!AJ:AJ,'Gestão e fiscalização atual'!A163,'Contratos Vigentes'!$Q:$Q, "VIGENTE")</f>
        <v>0</v>
      </c>
      <c r="D163" s="329">
        <f>COUNTIFS('Contratos Vigentes'!AK:AK,'Gestão e fiscalização atual'!A163,'Contratos Vigentes'!$Q:$Q, "VIGENTE")</f>
        <v>0</v>
      </c>
      <c r="E163" s="329">
        <f>COUNTIFS('Contratos Vigentes'!AL:AL,'Gestão e fiscalização atual'!A163,'Contratos Vigentes'!$Q:$Q, "VIGENTE")</f>
        <v>0</v>
      </c>
      <c r="F163" s="329">
        <f>COUNTIFS('Contratos Vigentes'!AM:AM,'Gestão e fiscalização atual'!A163,'Contratos Vigentes'!$Q:$Q, "VIGENTE")</f>
        <v>0</v>
      </c>
      <c r="G163" s="329">
        <f>COUNTIFS('Contratos Vigentes'!AN:AN,'Gestão e fiscalização atual'!A163,'Contratos Vigentes'!$Q:$Q, "VIGENTE")</f>
        <v>0</v>
      </c>
      <c r="H163" s="329">
        <f ca="1">COUNTIFS('Contratos Vigentes'!AR:AR,'Gestão e fiscalização atual'!A163,'Contratos Vigentes'!$Q:$Q, "VIGENTE")</f>
        <v>0</v>
      </c>
      <c r="I163" s="330">
        <f t="shared" ca="1" si="2"/>
        <v>0</v>
      </c>
    </row>
    <row r="164" spans="1:12">
      <c r="A164" s="170" t="s">
        <v>1208</v>
      </c>
      <c r="B164" s="50" t="s">
        <v>6216</v>
      </c>
      <c r="C164" s="329">
        <f ca="1">COUNTIFS('Contratos Vigentes'!AJ:AJ,'Gestão e fiscalização atual'!A164,'Contratos Vigentes'!$Q:$Q, "VIGENTE")</f>
        <v>1</v>
      </c>
      <c r="D164" s="329">
        <f>COUNTIFS('Contratos Vigentes'!AK:AK,'Gestão e fiscalização atual'!A164,'Contratos Vigentes'!$Q:$Q, "VIGENTE")</f>
        <v>0</v>
      </c>
      <c r="E164" s="329">
        <f>COUNTIFS('Contratos Vigentes'!AL:AL,'Gestão e fiscalização atual'!A164,'Contratos Vigentes'!$Q:$Q, "VIGENTE")</f>
        <v>0</v>
      </c>
      <c r="F164" s="329">
        <f>COUNTIFS('Contratos Vigentes'!AM:AM,'Gestão e fiscalização atual'!A164,'Contratos Vigentes'!$Q:$Q, "VIGENTE")</f>
        <v>0</v>
      </c>
      <c r="G164" s="329">
        <f>COUNTIFS('Contratos Vigentes'!AN:AN,'Gestão e fiscalização atual'!A164,'Contratos Vigentes'!$Q:$Q, "VIGENTE")</f>
        <v>0</v>
      </c>
      <c r="H164" s="329">
        <f>COUNTIFS('Contratos Vigentes'!AR:AR,'Gestão e fiscalização atual'!A164,'Contratos Vigentes'!$Q:$Q, "VIGENTE")</f>
        <v>0</v>
      </c>
      <c r="I164" s="330">
        <f t="shared" ca="1" si="2"/>
        <v>1</v>
      </c>
    </row>
    <row r="165" spans="1:12">
      <c r="A165" s="170" t="s">
        <v>1392</v>
      </c>
      <c r="B165" s="50" t="s">
        <v>98</v>
      </c>
      <c r="C165" s="329">
        <f>COUNTIFS('Contratos Vigentes'!AJ:AJ,'Gestão e fiscalização atual'!A165,'Contratos Vigentes'!$Q:$Q, "VIGENTE")</f>
        <v>0</v>
      </c>
      <c r="D165" s="329">
        <f>COUNTIFS('Contratos Vigentes'!AK:AK,'Gestão e fiscalização atual'!A165,'Contratos Vigentes'!$Q:$Q, "VIGENTE")</f>
        <v>0</v>
      </c>
      <c r="E165" s="329">
        <f ca="1">COUNTIFS('Contratos Vigentes'!AL:AL,'Gestão e fiscalização atual'!A165,'Contratos Vigentes'!$Q:$Q, "VIGENTE")</f>
        <v>1</v>
      </c>
      <c r="F165" s="329">
        <f>COUNTIFS('Contratos Vigentes'!AM:AM,'Gestão e fiscalização atual'!A165,'Contratos Vigentes'!$Q:$Q, "VIGENTE")</f>
        <v>0</v>
      </c>
      <c r="G165" s="329">
        <f ca="1">COUNTIFS('Contratos Vigentes'!AN:AN,'Gestão e fiscalização atual'!A165,'Contratos Vigentes'!$Q:$Q, "VIGENTE")</f>
        <v>0</v>
      </c>
      <c r="H165" s="329">
        <f>COUNTIFS('Contratos Vigentes'!AR:AR,'Gestão e fiscalização atual'!A165,'Contratos Vigentes'!$Q:$Q, "VIGENTE")</f>
        <v>0</v>
      </c>
      <c r="I165" s="330">
        <f t="shared" ca="1" si="2"/>
        <v>1</v>
      </c>
    </row>
    <row r="166" spans="1:12">
      <c r="A166" s="170" t="s">
        <v>1700</v>
      </c>
      <c r="B166" s="50" t="s">
        <v>78</v>
      </c>
      <c r="C166" s="329">
        <f>COUNTIFS('Contratos Vigentes'!AJ:AJ,'Gestão e fiscalização atual'!A166,'Contratos Vigentes'!$Q:$Q, "VIGENTE")</f>
        <v>0</v>
      </c>
      <c r="D166" s="329">
        <f>COUNTIFS('Contratos Vigentes'!AK:AK,'Gestão e fiscalização atual'!A166,'Contratos Vigentes'!$Q:$Q, "VIGENTE")</f>
        <v>0</v>
      </c>
      <c r="E166" s="329">
        <f ca="1">COUNTIFS('Contratos Vigentes'!AL:AL,'Gestão e fiscalização atual'!A166,'Contratos Vigentes'!$Q:$Q, "VIGENTE")</f>
        <v>2</v>
      </c>
      <c r="F166" s="329">
        <f>COUNTIFS('Contratos Vigentes'!AM:AM,'Gestão e fiscalização atual'!A166,'Contratos Vigentes'!$Q:$Q, "VIGENTE")</f>
        <v>0</v>
      </c>
      <c r="G166" s="329">
        <f>COUNTIFS('Contratos Vigentes'!AN:AN,'Gestão e fiscalização atual'!A166,'Contratos Vigentes'!$Q:$Q, "VIGENTE")</f>
        <v>0</v>
      </c>
      <c r="H166" s="329">
        <f>COUNTIFS('Contratos Vigentes'!AR:AR,'Gestão e fiscalização atual'!A166,'Contratos Vigentes'!$Q:$Q, "VIGENTE")</f>
        <v>0</v>
      </c>
      <c r="I166" s="330">
        <f t="shared" ca="1" si="2"/>
        <v>2</v>
      </c>
    </row>
    <row r="167" spans="1:12">
      <c r="A167" s="170" t="s">
        <v>224</v>
      </c>
      <c r="B167" s="50" t="s">
        <v>207</v>
      </c>
      <c r="C167" s="329">
        <f ca="1">COUNTIFS('Contratos Vigentes'!AJ:AJ,'Gestão e fiscalização atual'!A167,'Contratos Vigentes'!$Q:$Q, "VIGENTE")</f>
        <v>0</v>
      </c>
      <c r="D167" s="329">
        <f ca="1">COUNTIFS('Contratos Vigentes'!AK:AK,'Gestão e fiscalização atual'!A167,'Contratos Vigentes'!$Q:$Q, "VIGENTE")</f>
        <v>1</v>
      </c>
      <c r="E167" s="329">
        <f>COUNTIFS('Contratos Vigentes'!AL:AL,'Gestão e fiscalização atual'!A167,'Contratos Vigentes'!$Q:$Q, "VIGENTE")</f>
        <v>0</v>
      </c>
      <c r="F167" s="329">
        <f>COUNTIFS('Contratos Vigentes'!AM:AM,'Gestão e fiscalização atual'!A167,'Contratos Vigentes'!$Q:$Q, "VIGENTE")</f>
        <v>0</v>
      </c>
      <c r="G167" s="329">
        <f>COUNTIFS('Contratos Vigentes'!AN:AN,'Gestão e fiscalização atual'!A167,'Contratos Vigentes'!$Q:$Q, "VIGENTE")</f>
        <v>0</v>
      </c>
      <c r="H167" s="329">
        <f>COUNTIFS('Contratos Vigentes'!AR:AR,'Gestão e fiscalização atual'!A167,'Contratos Vigentes'!$Q:$Q, "VIGENTE")</f>
        <v>0</v>
      </c>
      <c r="I167" s="330">
        <f t="shared" ca="1" si="2"/>
        <v>1</v>
      </c>
    </row>
    <row r="168" spans="1:12">
      <c r="A168" s="170" t="s">
        <v>1767</v>
      </c>
      <c r="B168" s="50" t="s">
        <v>243</v>
      </c>
      <c r="C168" s="329">
        <f>COUNTIFS('Contratos Vigentes'!AJ:AJ,'Gestão e fiscalização atual'!A168,'Contratos Vigentes'!$Q:$Q, "VIGENTE")</f>
        <v>0</v>
      </c>
      <c r="D168" s="329">
        <f>COUNTIFS('Contratos Vigentes'!AK:AK,'Gestão e fiscalização atual'!A168,'Contratos Vigentes'!$Q:$Q, "VIGENTE")</f>
        <v>0</v>
      </c>
      <c r="E168" s="329">
        <f ca="1">COUNTIFS('Contratos Vigentes'!AL:AL,'Gestão e fiscalização atual'!A168,'Contratos Vigentes'!$Q:$Q, "VIGENTE")</f>
        <v>0</v>
      </c>
      <c r="F168" s="329">
        <f>COUNTIFS('Contratos Vigentes'!AM:AM,'Gestão e fiscalização atual'!A168,'Contratos Vigentes'!$Q:$Q, "VIGENTE")</f>
        <v>0</v>
      </c>
      <c r="G168" s="329">
        <f ca="1">COUNTIFS('Contratos Vigentes'!AN:AN,'Gestão e fiscalização atual'!A168,'Contratos Vigentes'!$Q:$Q, "VIGENTE")</f>
        <v>0</v>
      </c>
      <c r="H168" s="329">
        <f>COUNTIFS('Contratos Vigentes'!AR:AR,'Gestão e fiscalização atual'!A168,'Contratos Vigentes'!$Q:$Q, "VIGENTE")</f>
        <v>0</v>
      </c>
      <c r="I168" s="330">
        <f t="shared" ca="1" si="2"/>
        <v>0</v>
      </c>
    </row>
    <row r="169" spans="1:12">
      <c r="A169" s="170" t="s">
        <v>1209</v>
      </c>
      <c r="B169" s="50" t="s">
        <v>6216</v>
      </c>
      <c r="C169" s="329">
        <f>COUNTIFS('Contratos Vigentes'!AJ:AJ,'Gestão e fiscalização atual'!A169,'Contratos Vigentes'!$Q:$Q, "VIGENTE")</f>
        <v>0</v>
      </c>
      <c r="D169" s="329">
        <f>COUNTIFS('Contratos Vigentes'!AK:AK,'Gestão e fiscalização atual'!A169,'Contratos Vigentes'!$Q:$Q, "VIGENTE")</f>
        <v>0</v>
      </c>
      <c r="E169" s="329">
        <f ca="1">COUNTIFS('Contratos Vigentes'!AL:AL,'Gestão e fiscalização atual'!A169,'Contratos Vigentes'!$Q:$Q, "VIGENTE")</f>
        <v>1</v>
      </c>
      <c r="F169" s="329">
        <f>COUNTIFS('Contratos Vigentes'!AM:AM,'Gestão e fiscalização atual'!A169,'Contratos Vigentes'!$Q:$Q, "VIGENTE")</f>
        <v>0</v>
      </c>
      <c r="G169" s="329">
        <f>COUNTIFS('Contratos Vigentes'!AN:AN,'Gestão e fiscalização atual'!A169,'Contratos Vigentes'!$Q:$Q, "VIGENTE")</f>
        <v>0</v>
      </c>
      <c r="H169" s="329">
        <f>COUNTIFS('Contratos Vigentes'!AR:AR,'Gestão e fiscalização atual'!A169,'Contratos Vigentes'!$Q:$Q, "VIGENTE")</f>
        <v>0</v>
      </c>
      <c r="I169" s="330">
        <f t="shared" ca="1" si="2"/>
        <v>1</v>
      </c>
    </row>
    <row r="170" spans="1:12">
      <c r="A170" s="170" t="s">
        <v>270</v>
      </c>
      <c r="B170" s="50" t="s">
        <v>78</v>
      </c>
      <c r="C170" s="329">
        <f>COUNTIFS('Contratos Vigentes'!AJ:AJ,'Gestão e fiscalização atual'!A170,'Contratos Vigentes'!$Q:$Q, "VIGENTE")</f>
        <v>0</v>
      </c>
      <c r="D170" s="329">
        <f>COUNTIFS('Contratos Vigentes'!AK:AK,'Gestão e fiscalização atual'!A170,'Contratos Vigentes'!$Q:$Q, "VIGENTE")</f>
        <v>0</v>
      </c>
      <c r="E170" s="329">
        <f ca="1">COUNTIFS('Contratos Vigentes'!AL:AL,'Gestão e fiscalização atual'!A170,'Contratos Vigentes'!$Q:$Q, "VIGENTE")</f>
        <v>2</v>
      </c>
      <c r="F170" s="329">
        <f>COUNTIFS('Contratos Vigentes'!AM:AM,'Gestão e fiscalização atual'!A170,'Contratos Vigentes'!$Q:$Q, "VIGENTE")</f>
        <v>0</v>
      </c>
      <c r="G170" s="329">
        <f ca="1">COUNTIFS('Contratos Vigentes'!AN:AN,'Gestão e fiscalização atual'!A170,'Contratos Vigentes'!$Q:$Q, "VIGENTE")</f>
        <v>1</v>
      </c>
      <c r="H170" s="329">
        <f>COUNTIFS('Contratos Vigentes'!AR:AR,'Gestão e fiscalização atual'!A170,'Contratos Vigentes'!$Q:$Q, "VIGENTE")</f>
        <v>0</v>
      </c>
      <c r="I170" s="330">
        <f t="shared" ca="1" si="2"/>
        <v>3</v>
      </c>
    </row>
    <row r="171" spans="1:12">
      <c r="A171" s="170" t="s">
        <v>568</v>
      </c>
      <c r="B171" s="50" t="s">
        <v>61</v>
      </c>
      <c r="C171" s="329">
        <f ca="1">COUNTIFS('Contratos Vigentes'!AJ:AJ,'Gestão e fiscalização atual'!A171,'Contratos Vigentes'!$Q:$Q, "VIGENTE")</f>
        <v>0</v>
      </c>
      <c r="D171" s="329">
        <f ca="1">COUNTIFS('Contratos Vigentes'!AK:AK,'Gestão e fiscalização atual'!A171,'Contratos Vigentes'!$Q:$Q, "VIGENTE")</f>
        <v>0</v>
      </c>
      <c r="E171" s="329">
        <f ca="1">COUNTIFS('Contratos Vigentes'!AL:AL,'Gestão e fiscalização atual'!A171,'Contratos Vigentes'!$Q:$Q, "VIGENTE")</f>
        <v>1</v>
      </c>
      <c r="F171" s="329">
        <f>COUNTIFS('Contratos Vigentes'!AM:AM,'Gestão e fiscalização atual'!A171,'Contratos Vigentes'!$Q:$Q, "VIGENTE")</f>
        <v>0</v>
      </c>
      <c r="G171" s="329">
        <f ca="1">COUNTIFS('Contratos Vigentes'!AN:AN,'Gestão e fiscalização atual'!A171,'Contratos Vigentes'!$Q:$Q, "VIGENTE")</f>
        <v>0</v>
      </c>
      <c r="H171" s="329">
        <f>COUNTIFS('Contratos Vigentes'!AR:AR,'Gestão e fiscalização atual'!A171,'Contratos Vigentes'!$Q:$Q, "VIGENTE")</f>
        <v>0</v>
      </c>
      <c r="I171" s="330">
        <f t="shared" ca="1" si="2"/>
        <v>1</v>
      </c>
    </row>
    <row r="172" spans="1:12">
      <c r="A172" s="170" t="s">
        <v>964</v>
      </c>
      <c r="B172" s="50" t="s">
        <v>98</v>
      </c>
      <c r="C172" s="329">
        <f>COUNTIFS('Contratos Vigentes'!AJ:AJ,'Gestão e fiscalização atual'!A172,'Contratos Vigentes'!$Q:$Q, "VIGENTE")</f>
        <v>0</v>
      </c>
      <c r="D172" s="329">
        <f>COUNTIFS('Contratos Vigentes'!AK:AK,'Gestão e fiscalização atual'!A172,'Contratos Vigentes'!$Q:$Q, "VIGENTE")</f>
        <v>0</v>
      </c>
      <c r="E172" s="329">
        <f ca="1">COUNTIFS('Contratos Vigentes'!AL:AL,'Gestão e fiscalização atual'!A172,'Contratos Vigentes'!$Q:$Q, "VIGENTE")</f>
        <v>1</v>
      </c>
      <c r="F172" s="329">
        <f>COUNTIFS('Contratos Vigentes'!AM:AM,'Gestão e fiscalização atual'!A172,'Contratos Vigentes'!$Q:$Q, "VIGENTE")</f>
        <v>0</v>
      </c>
      <c r="G172" s="329">
        <f ca="1">COUNTIFS('Contratos Vigentes'!AN:AN,'Gestão e fiscalização atual'!A172,'Contratos Vigentes'!$Q:$Q, "VIGENTE")</f>
        <v>2</v>
      </c>
      <c r="H172" s="329">
        <f>COUNTIFS('Contratos Vigentes'!AR:AR,'Gestão e fiscalização atual'!A172,'Contratos Vigentes'!$Q:$Q, "VIGENTE")</f>
        <v>0</v>
      </c>
      <c r="I172" s="330">
        <f t="shared" ca="1" si="2"/>
        <v>3</v>
      </c>
    </row>
    <row r="173" spans="1:12" hidden="1">
      <c r="A173" t="s">
        <v>2687</v>
      </c>
      <c r="B173" s="50" t="s">
        <v>78</v>
      </c>
      <c r="C173" s="329">
        <f>COUNTIFS('Contratos Vigentes'!AJ:AJ,'Gestão e fiscalização atual'!A173,'Contratos Vigentes'!$Q:$Q, "VIGENTE")</f>
        <v>0</v>
      </c>
      <c r="D173" s="329">
        <f ca="1">COUNTIFS('Contratos Vigentes'!AK:AK,'Gestão e fiscalização atual'!A173,'Contratos Vigentes'!$Q:$Q, "VIGENTE")</f>
        <v>0</v>
      </c>
      <c r="E173" s="329">
        <f>COUNTIFS('Contratos Vigentes'!AL:AL,'Gestão e fiscalização atual'!A173,'Contratos Vigentes'!$Q:$Q, "VIGENTE")</f>
        <v>0</v>
      </c>
      <c r="F173" s="329">
        <f>COUNTIFS('Contratos Vigentes'!AM:AM,'Gestão e fiscalização atual'!A173,'Contratos Vigentes'!$Q:$Q, "VIGENTE")</f>
        <v>0</v>
      </c>
      <c r="G173" s="329">
        <f>COUNTIFS('Contratos Vigentes'!AN:AN,'Gestão e fiscalização atual'!A173,'Contratos Vigentes'!$Q:$Q, "VIGENTE")</f>
        <v>0</v>
      </c>
      <c r="H173" s="329">
        <f>COUNTIFS('Contratos Vigentes'!AR:AR,'Gestão e fiscalização atual'!A173,'Contratos Vigentes'!$Q:$Q, "VIGENTE")</f>
        <v>0</v>
      </c>
      <c r="I173" s="330">
        <f t="shared" ca="1" si="2"/>
        <v>0</v>
      </c>
    </row>
    <row r="174" spans="1:12" hidden="1">
      <c r="A174" s="170" t="s">
        <v>6228</v>
      </c>
      <c r="B174" s="50" t="s">
        <v>98</v>
      </c>
      <c r="C174" s="329">
        <f>COUNTIFS('Contratos Vigentes'!AJ:AJ,'Gestão e fiscalização atual'!A174,'Contratos Vigentes'!$Q:$Q, "VIGENTE")</f>
        <v>0</v>
      </c>
      <c r="D174" s="329">
        <f>COUNTIFS('Contratos Vigentes'!AK:AK,'Gestão e fiscalização atual'!A174,'Contratos Vigentes'!$Q:$Q, "VIGENTE")</f>
        <v>0</v>
      </c>
      <c r="E174" s="329">
        <f>COUNTIFS('Contratos Vigentes'!AL:AL,'Gestão e fiscalização atual'!A174,'Contratos Vigentes'!$Q:$Q, "VIGENTE")</f>
        <v>0</v>
      </c>
      <c r="F174" s="329">
        <f>COUNTIFS('Contratos Vigentes'!AM:AM,'Gestão e fiscalização atual'!A174,'Contratos Vigentes'!$Q:$Q, "VIGENTE")</f>
        <v>0</v>
      </c>
      <c r="G174" s="329">
        <f>COUNTIFS('Contratos Vigentes'!AN:AN,'Gestão e fiscalização atual'!A174,'Contratos Vigentes'!$Q:$Q, "VIGENTE")</f>
        <v>0</v>
      </c>
      <c r="H174" s="329">
        <f>COUNTIFS('Contratos Vigentes'!AR:AR,'Gestão e fiscalização atual'!A174,'Contratos Vigentes'!$Q:$Q, "VIGENTE")</f>
        <v>0</v>
      </c>
      <c r="I174" s="330">
        <f t="shared" si="2"/>
        <v>0</v>
      </c>
      <c r="J174" s="328"/>
      <c r="K174" s="26"/>
      <c r="L174" s="26"/>
    </row>
    <row r="175" spans="1:12">
      <c r="A175" s="170" t="s">
        <v>1766</v>
      </c>
      <c r="B175" s="50" t="s">
        <v>243</v>
      </c>
      <c r="C175" s="329">
        <f>COUNTIFS('Contratos Vigentes'!AJ:AJ,'Gestão e fiscalização atual'!A175,'Contratos Vigentes'!$Q:$Q, "VIGENTE")</f>
        <v>0</v>
      </c>
      <c r="D175" s="329">
        <f ca="1">COUNTIFS('Contratos Vigentes'!AK:AK,'Gestão e fiscalização atual'!A175,'Contratos Vigentes'!$Q:$Q, "VIGENTE")</f>
        <v>0</v>
      </c>
      <c r="E175" s="329">
        <f ca="1">COUNTIFS('Contratos Vigentes'!AL:AL,'Gestão e fiscalização atual'!A175,'Contratos Vigentes'!$Q:$Q, "VIGENTE")</f>
        <v>0</v>
      </c>
      <c r="F175" s="329">
        <f ca="1">COUNTIFS('Contratos Vigentes'!AM:AM,'Gestão e fiscalização atual'!A175,'Contratos Vigentes'!$Q:$Q, "VIGENTE")</f>
        <v>0</v>
      </c>
      <c r="G175" s="329">
        <f>COUNTIFS('Contratos Vigentes'!AN:AN,'Gestão e fiscalização atual'!A175,'Contratos Vigentes'!$Q:$Q, "VIGENTE")</f>
        <v>0</v>
      </c>
      <c r="H175" s="329">
        <f>COUNTIFS('Contratos Vigentes'!AR:AR,'Gestão e fiscalização atual'!A175,'Contratos Vigentes'!$Q:$Q, "VIGENTE")</f>
        <v>0</v>
      </c>
      <c r="I175" s="330">
        <f t="shared" ca="1" si="2"/>
        <v>0</v>
      </c>
    </row>
    <row r="176" spans="1:12" hidden="1">
      <c r="A176" s="170" t="s">
        <v>2593</v>
      </c>
      <c r="B176" s="50" t="s">
        <v>78</v>
      </c>
      <c r="C176" s="329">
        <f ca="1">COUNTIFS('Contratos Vigentes'!AJ:AJ,'Gestão e fiscalização atual'!A176,'Contratos Vigentes'!$Q:$Q, "VIGENTE")</f>
        <v>0</v>
      </c>
      <c r="D176" s="329">
        <f ca="1">COUNTIFS('Contratos Vigentes'!AK:AK,'Gestão e fiscalização atual'!A176,'Contratos Vigentes'!$Q:$Q, "VIGENTE")</f>
        <v>0</v>
      </c>
      <c r="E176" s="329">
        <f ca="1">COUNTIFS('Contratos Vigentes'!AL:AL,'Gestão e fiscalização atual'!A176,'Contratos Vigentes'!$Q:$Q, "VIGENTE")</f>
        <v>1</v>
      </c>
      <c r="F176" s="329">
        <f>COUNTIFS('Contratos Vigentes'!AM:AM,'Gestão e fiscalização atual'!A176,'Contratos Vigentes'!$Q:$Q, "VIGENTE")</f>
        <v>0</v>
      </c>
      <c r="G176" s="329">
        <f>COUNTIFS('Contratos Vigentes'!AN:AN,'Gestão e fiscalização atual'!A176,'Contratos Vigentes'!$Q:$Q, "VIGENTE")</f>
        <v>0</v>
      </c>
      <c r="H176" s="329">
        <f>COUNTIFS('Contratos Vigentes'!AR:AR,'Gestão e fiscalização atual'!A176,'Contratos Vigentes'!$Q:$Q, "VIGENTE")</f>
        <v>0</v>
      </c>
      <c r="I176" s="330">
        <f t="shared" ca="1" si="2"/>
        <v>1</v>
      </c>
    </row>
    <row r="177" spans="1:11">
      <c r="A177" s="170" t="s">
        <v>87</v>
      </c>
      <c r="B177" s="50" t="s">
        <v>98</v>
      </c>
      <c r="C177" s="329">
        <f>COUNTIFS('Contratos Vigentes'!AJ:AJ,'Gestão e fiscalização atual'!A177,'Contratos Vigentes'!$Q:$Q, "VIGENTE")</f>
        <v>0</v>
      </c>
      <c r="D177" s="329">
        <f>COUNTIFS('Contratos Vigentes'!AK:AK,'Gestão e fiscalização atual'!A177,'Contratos Vigentes'!$Q:$Q, "VIGENTE")</f>
        <v>0</v>
      </c>
      <c r="E177" s="329">
        <f ca="1">COUNTIFS('Contratos Vigentes'!AL:AL,'Gestão e fiscalização atual'!A177,'Contratos Vigentes'!$Q:$Q, "VIGENTE")</f>
        <v>3</v>
      </c>
      <c r="F177" s="329">
        <f>COUNTIFS('Contratos Vigentes'!AM:AM,'Gestão e fiscalização atual'!A177,'Contratos Vigentes'!$Q:$Q, "VIGENTE")</f>
        <v>0</v>
      </c>
      <c r="G177" s="329">
        <f ca="1">COUNTIFS('Contratos Vigentes'!AN:AN,'Gestão e fiscalização atual'!A177,'Contratos Vigentes'!$Q:$Q, "VIGENTE")</f>
        <v>0</v>
      </c>
      <c r="H177" s="329">
        <f>COUNTIFS('Contratos Vigentes'!AR:AR,'Gestão e fiscalização atual'!A177,'Contratos Vigentes'!$Q:$Q, "VIGENTE")</f>
        <v>0</v>
      </c>
      <c r="I177" s="330">
        <f t="shared" ca="1" si="2"/>
        <v>3</v>
      </c>
    </row>
    <row r="178" spans="1:11">
      <c r="A178" s="170" t="s">
        <v>350</v>
      </c>
      <c r="B178" s="50" t="s">
        <v>98</v>
      </c>
      <c r="C178" s="329">
        <f ca="1">COUNTIFS('Contratos Vigentes'!AJ:AJ,'Gestão e fiscalização atual'!A178,'Contratos Vigentes'!$Q:$Q, "VIGENTE")</f>
        <v>0</v>
      </c>
      <c r="D178" s="329">
        <f ca="1">COUNTIFS('Contratos Vigentes'!AK:AK,'Gestão e fiscalização atual'!A178,'Contratos Vigentes'!$Q:$Q, "VIGENTE")</f>
        <v>0</v>
      </c>
      <c r="E178" s="329">
        <f ca="1">COUNTIFS('Contratos Vigentes'!AL:AL,'Gestão e fiscalização atual'!A178,'Contratos Vigentes'!$Q:$Q, "VIGENTE")</f>
        <v>6</v>
      </c>
      <c r="F178" s="329">
        <f>COUNTIFS('Contratos Vigentes'!AM:AM,'Gestão e fiscalização atual'!A178,'Contratos Vigentes'!$Q:$Q, "VIGENTE")</f>
        <v>0</v>
      </c>
      <c r="G178" s="329">
        <f ca="1">COUNTIFS('Contratos Vigentes'!AN:AN,'Gestão e fiscalização atual'!A178,'Contratos Vigentes'!$Q:$Q, "VIGENTE")</f>
        <v>2</v>
      </c>
      <c r="H178" s="329">
        <f>COUNTIFS('Contratos Vigentes'!AR:AR,'Gestão e fiscalização atual'!A178,'Contratos Vigentes'!$Q:$Q, "VIGENTE")</f>
        <v>0</v>
      </c>
      <c r="I178" s="330">
        <f t="shared" ca="1" si="2"/>
        <v>8</v>
      </c>
      <c r="J178" s="328"/>
      <c r="K178" s="26"/>
    </row>
    <row r="179" spans="1:11" ht="60" hidden="1">
      <c r="A179" s="327" t="s">
        <v>6234</v>
      </c>
      <c r="B179" s="50" t="s">
        <v>98</v>
      </c>
      <c r="C179" s="329">
        <f>COUNTIFS('Contratos Vigentes'!AJ:AJ,'Gestão e fiscalização atual'!A179,'Contratos Vigentes'!$Q:$Q, "VIGENTE")</f>
        <v>0</v>
      </c>
      <c r="D179" s="329">
        <f>COUNTIFS('Contratos Vigentes'!AK:AK,'Gestão e fiscalização atual'!A179,'Contratos Vigentes'!$Q:$Q, "VIGENTE")</f>
        <v>0</v>
      </c>
      <c r="E179" s="329">
        <f>COUNTIFS('Contratos Vigentes'!AL:AL,'Gestão e fiscalização atual'!A179,'Contratos Vigentes'!$Q:$Q, "VIGENTE")</f>
        <v>0</v>
      </c>
      <c r="F179" s="329">
        <f>COUNTIFS('Contratos Vigentes'!AM:AM,'Gestão e fiscalização atual'!A179,'Contratos Vigentes'!$Q:$Q, "VIGENTE")</f>
        <v>0</v>
      </c>
      <c r="G179" s="329">
        <f>COUNTIFS('Contratos Vigentes'!AN:AN,'Gestão e fiscalização atual'!A179,'Contratos Vigentes'!$Q:$Q, "VIGENTE")</f>
        <v>0</v>
      </c>
      <c r="H179" s="329">
        <f>COUNTIFS('Contratos Vigentes'!AR:AR,'Gestão e fiscalização atual'!A179,'Contratos Vigentes'!$Q:$Q, "VIGENTE")</f>
        <v>0</v>
      </c>
      <c r="I179" s="330">
        <f t="shared" si="2"/>
        <v>0</v>
      </c>
    </row>
    <row r="180" spans="1:11">
      <c r="A180" s="170" t="s">
        <v>260</v>
      </c>
      <c r="B180" s="50" t="s">
        <v>6337</v>
      </c>
      <c r="C180" s="329">
        <f>COUNTIFS('Contratos Vigentes'!AJ:AJ,'Gestão e fiscalização atual'!A180,'Contratos Vigentes'!$Q:$Q, "VIGENTE")</f>
        <v>0</v>
      </c>
      <c r="D180" s="329">
        <f>COUNTIFS('Contratos Vigentes'!AK:AK,'Gestão e fiscalização atual'!A180,'Contratos Vigentes'!$Q:$Q, "VIGENTE")</f>
        <v>0</v>
      </c>
      <c r="E180" s="329">
        <f>COUNTIFS('Contratos Vigentes'!AL:AL,'Gestão e fiscalização atual'!A180,'Contratos Vigentes'!$Q:$Q, "VIGENTE")</f>
        <v>0</v>
      </c>
      <c r="F180" s="329">
        <f ca="1">COUNTIFS('Contratos Vigentes'!AM:AM,'Gestão e fiscalização atual'!A180,'Contratos Vigentes'!$Q:$Q, "VIGENTE")</f>
        <v>1</v>
      </c>
      <c r="G180" s="329">
        <f>COUNTIFS('Contratos Vigentes'!AN:AN,'Gestão e fiscalização atual'!A180,'Contratos Vigentes'!$Q:$Q, "VIGENTE")</f>
        <v>0</v>
      </c>
      <c r="H180" s="329">
        <f>COUNTIFS('Contratos Vigentes'!AR:AR,'Gestão e fiscalização atual'!A180,'Contratos Vigentes'!$Q:$Q, "VIGENTE")</f>
        <v>0</v>
      </c>
      <c r="I180" s="330">
        <f t="shared" ca="1" si="2"/>
        <v>1</v>
      </c>
    </row>
    <row r="181" spans="1:11" hidden="1">
      <c r="A181" s="170" t="s">
        <v>3048</v>
      </c>
      <c r="B181" s="50" t="s">
        <v>78</v>
      </c>
      <c r="C181" s="329">
        <f>COUNTIFS('Contratos Vigentes'!AJ:AJ,'Gestão e fiscalização atual'!A181,'Contratos Vigentes'!$Q:$Q, "VIGENTE")</f>
        <v>0</v>
      </c>
      <c r="D181" s="329">
        <f ca="1">COUNTIFS('Contratos Vigentes'!AK:AK,'Gestão e fiscalização atual'!A181,'Contratos Vigentes'!$Q:$Q, "VIGENTE")</f>
        <v>0</v>
      </c>
      <c r="E181" s="329">
        <f ca="1">COUNTIFS('Contratos Vigentes'!AL:AL,'Gestão e fiscalização atual'!A181,'Contratos Vigentes'!$Q:$Q, "VIGENTE")</f>
        <v>0</v>
      </c>
      <c r="F181" s="329">
        <f>COUNTIFS('Contratos Vigentes'!AM:AM,'Gestão e fiscalização atual'!A181,'Contratos Vigentes'!$Q:$Q, "VIGENTE")</f>
        <v>0</v>
      </c>
      <c r="G181" s="329">
        <f>COUNTIFS('Contratos Vigentes'!AN:AN,'Gestão e fiscalização atual'!A181,'Contratos Vigentes'!$Q:$Q, "VIGENTE")</f>
        <v>0</v>
      </c>
      <c r="H181" s="329">
        <f>COUNTIFS('Contratos Vigentes'!AR:AR,'Gestão e fiscalização atual'!A181,'Contratos Vigentes'!$Q:$Q, "VIGENTE")</f>
        <v>0</v>
      </c>
      <c r="I181" s="330">
        <f t="shared" ca="1" si="2"/>
        <v>0</v>
      </c>
    </row>
    <row r="182" spans="1:11" hidden="1">
      <c r="A182" s="170" t="s">
        <v>3259</v>
      </c>
      <c r="B182" s="50" t="s">
        <v>441</v>
      </c>
      <c r="C182" s="329">
        <f ca="1">COUNTIFS('Contratos Vigentes'!AJ:AJ,'Gestão e fiscalização atual'!A182,'Contratos Vigentes'!$Q:$Q, "VIGENTE")</f>
        <v>0</v>
      </c>
      <c r="D182" s="329">
        <f ca="1">COUNTIFS('Contratos Vigentes'!AK:AK,'Gestão e fiscalização atual'!A182,'Contratos Vigentes'!$Q:$Q, "VIGENTE")</f>
        <v>0</v>
      </c>
      <c r="E182" s="329">
        <f>COUNTIFS('Contratos Vigentes'!AL:AL,'Gestão e fiscalização atual'!A182,'Contratos Vigentes'!$Q:$Q, "VIGENTE")</f>
        <v>0</v>
      </c>
      <c r="F182" s="329">
        <f>COUNTIFS('Contratos Vigentes'!AM:AM,'Gestão e fiscalização atual'!A182,'Contratos Vigentes'!$Q:$Q, "VIGENTE")</f>
        <v>0</v>
      </c>
      <c r="G182" s="329">
        <f>COUNTIFS('Contratos Vigentes'!AN:AN,'Gestão e fiscalização atual'!A182,'Contratos Vigentes'!$Q:$Q, "VIGENTE")</f>
        <v>0</v>
      </c>
      <c r="H182" s="329">
        <f>COUNTIFS('Contratos Vigentes'!AR:AR,'Gestão e fiscalização atual'!A182,'Contratos Vigentes'!$Q:$Q, "VIGENTE")</f>
        <v>0</v>
      </c>
      <c r="I182" s="330">
        <f t="shared" ca="1" si="2"/>
        <v>0</v>
      </c>
    </row>
    <row r="183" spans="1:11" hidden="1">
      <c r="A183" s="170" t="s">
        <v>6345</v>
      </c>
      <c r="B183" s="50" t="s">
        <v>61</v>
      </c>
      <c r="C183" s="329">
        <f>COUNTIFS('Contratos Vigentes'!AJ:AJ,'Gestão e fiscalização atual'!A183,'Contratos Vigentes'!$Q:$Q, "VIGENTE")</f>
        <v>0</v>
      </c>
      <c r="D183" s="329">
        <f>COUNTIFS('Contratos Vigentes'!AK:AK,'Gestão e fiscalização atual'!A183,'Contratos Vigentes'!$Q:$Q, "VIGENTE")</f>
        <v>0</v>
      </c>
      <c r="E183" s="329">
        <f>COUNTIFS('Contratos Vigentes'!AL:AL,'Gestão e fiscalização atual'!A183,'Contratos Vigentes'!$Q:$Q, "VIGENTE")</f>
        <v>0</v>
      </c>
      <c r="F183" s="329">
        <f>COUNTIFS('Contratos Vigentes'!AM:AM,'Gestão e fiscalização atual'!A183,'Contratos Vigentes'!$Q:$Q, "VIGENTE")</f>
        <v>0</v>
      </c>
      <c r="G183" s="329">
        <f>COUNTIFS('Contratos Vigentes'!AN:AN,'Gestão e fiscalização atual'!A183,'Contratos Vigentes'!$Q:$Q, "VIGENTE")</f>
        <v>0</v>
      </c>
      <c r="H183" s="329">
        <f>COUNTIFS('Contratos Vigentes'!AR:AR,'Gestão e fiscalização atual'!A183,'Contratos Vigentes'!$Q:$Q, "VIGENTE")</f>
        <v>0</v>
      </c>
      <c r="I183" s="330">
        <f t="shared" si="2"/>
        <v>0</v>
      </c>
    </row>
    <row r="184" spans="1:11" ht="135" hidden="1">
      <c r="A184" s="422" t="s">
        <v>190</v>
      </c>
      <c r="B184" s="207" t="s">
        <v>61</v>
      </c>
      <c r="C184" s="329">
        <f>COUNTIFS('Contratos Vigentes'!AJ:AJ,'Gestão e fiscalização atual'!A184,'Contratos Vigentes'!$Q:$Q, "VIGENTE")</f>
        <v>0</v>
      </c>
      <c r="D184" s="329">
        <f>COUNTIFS('Contratos Vigentes'!AK:AK,'Gestão e fiscalização atual'!A184,'Contratos Vigentes'!$Q:$Q, "VIGENTE")</f>
        <v>0</v>
      </c>
      <c r="E184" s="329">
        <f>COUNTIFS('Contratos Vigentes'!AL:AL,'Gestão e fiscalização atual'!A184,'Contratos Vigentes'!$Q:$Q, "VIGENTE")</f>
        <v>0</v>
      </c>
      <c r="F184" s="329">
        <f>COUNTIFS('Contratos Vigentes'!AM:AM,'Gestão e fiscalização atual'!A184,'Contratos Vigentes'!$Q:$Q, "VIGENTE")</f>
        <v>0</v>
      </c>
      <c r="G184" s="329">
        <f>COUNTIFS('Contratos Vigentes'!AN:AN,'Gestão e fiscalização atual'!A184,'Contratos Vigentes'!$Q:$Q, "VIGENTE")</f>
        <v>0</v>
      </c>
      <c r="H184" s="329">
        <f>COUNTIFS('Contratos Vigentes'!AR:AR,'Gestão e fiscalização atual'!A184,'Contratos Vigentes'!$Q:$Q, "VIGENTE")</f>
        <v>0</v>
      </c>
      <c r="I184" s="330">
        <f t="shared" si="2"/>
        <v>0</v>
      </c>
    </row>
    <row r="185" spans="1:11">
      <c r="A185" s="170" t="s">
        <v>1542</v>
      </c>
      <c r="B185" s="50" t="s">
        <v>98</v>
      </c>
      <c r="C185" s="329">
        <f ca="1">COUNTIFS('Contratos Vigentes'!AJ:AJ,'Gestão e fiscalização atual'!A185,'Contratos Vigentes'!$Q:$Q, "VIGENTE")</f>
        <v>1</v>
      </c>
      <c r="D185" s="329">
        <f>COUNTIFS('Contratos Vigentes'!AK:AK,'Gestão e fiscalização atual'!A185,'Contratos Vigentes'!$Q:$Q, "VIGENTE")</f>
        <v>0</v>
      </c>
      <c r="E185" s="329">
        <f>COUNTIFS('Contratos Vigentes'!AL:AL,'Gestão e fiscalização atual'!A185,'Contratos Vigentes'!$Q:$Q, "VIGENTE")</f>
        <v>0</v>
      </c>
      <c r="F185" s="329">
        <f>COUNTIFS('Contratos Vigentes'!AM:AM,'Gestão e fiscalização atual'!A185,'Contratos Vigentes'!$Q:$Q, "VIGENTE")</f>
        <v>0</v>
      </c>
      <c r="G185" s="329">
        <f>COUNTIFS('Contratos Vigentes'!AN:AN,'Gestão e fiscalização atual'!A185,'Contratos Vigentes'!$Q:$Q, "VIGENTE")</f>
        <v>0</v>
      </c>
      <c r="H185" s="329">
        <f>COUNTIFS('Contratos Vigentes'!AR:AR,'Gestão e fiscalização atual'!A185,'Contratos Vigentes'!$Q:$Q, "VIGENTE")</f>
        <v>0</v>
      </c>
      <c r="I185" s="330">
        <f t="shared" ca="1" si="2"/>
        <v>1</v>
      </c>
    </row>
    <row r="186" spans="1:11">
      <c r="A186" s="170" t="s">
        <v>445</v>
      </c>
      <c r="B186" s="50" t="s">
        <v>441</v>
      </c>
      <c r="C186" s="329">
        <f ca="1">COUNTIFS('Contratos Vigentes'!AJ:AJ,'Gestão e fiscalização atual'!A186,'Contratos Vigentes'!$Q:$Q, "VIGENTE")</f>
        <v>0</v>
      </c>
      <c r="D186" s="329">
        <f ca="1">COUNTIFS('Contratos Vigentes'!AK:AK,'Gestão e fiscalização atual'!A186,'Contratos Vigentes'!$Q:$Q, "VIGENTE")</f>
        <v>1</v>
      </c>
      <c r="E186" s="329">
        <f>COUNTIFS('Contratos Vigentes'!AL:AL,'Gestão e fiscalização atual'!A186,'Contratos Vigentes'!$Q:$Q, "VIGENTE")</f>
        <v>0</v>
      </c>
      <c r="F186" s="329">
        <f>COUNTIFS('Contratos Vigentes'!AM:AM,'Gestão e fiscalização atual'!A186,'Contratos Vigentes'!$Q:$Q, "VIGENTE")</f>
        <v>0</v>
      </c>
      <c r="G186" s="329">
        <f>COUNTIFS('Contratos Vigentes'!AN:AN,'Gestão e fiscalização atual'!A186,'Contratos Vigentes'!$Q:$Q, "VIGENTE")</f>
        <v>0</v>
      </c>
      <c r="H186" s="329">
        <f>COUNTIFS('Contratos Vigentes'!AR:AR,'Gestão e fiscalização atual'!A186,'Contratos Vigentes'!$Q:$Q, "VIGENTE")</f>
        <v>0</v>
      </c>
      <c r="I186" s="330">
        <f t="shared" ca="1" si="2"/>
        <v>1</v>
      </c>
    </row>
    <row r="187" spans="1:11" hidden="1">
      <c r="A187" s="170" t="s">
        <v>2729</v>
      </c>
      <c r="B187" s="50" t="s">
        <v>78</v>
      </c>
      <c r="C187" s="329">
        <f>COUNTIFS('Contratos Vigentes'!AJ:AJ,'Gestão e fiscalização atual'!A187,'Contratos Vigentes'!$Q:$Q, "VIGENTE")</f>
        <v>0</v>
      </c>
      <c r="D187" s="329">
        <f>COUNTIFS('Contratos Vigentes'!AK:AK,'Gestão e fiscalização atual'!A187,'Contratos Vigentes'!$Q:$Q, "VIGENTE")</f>
        <v>0</v>
      </c>
      <c r="E187" s="329">
        <f ca="1">COUNTIFS('Contratos Vigentes'!AL:AL,'Gestão e fiscalização atual'!A187,'Contratos Vigentes'!$Q:$Q, "VIGENTE")</f>
        <v>0</v>
      </c>
      <c r="F187" s="329">
        <f>COUNTIFS('Contratos Vigentes'!AM:AM,'Gestão e fiscalização atual'!A187,'Contratos Vigentes'!$Q:$Q, "VIGENTE")</f>
        <v>0</v>
      </c>
      <c r="G187" s="329">
        <f>COUNTIFS('Contratos Vigentes'!AN:AN,'Gestão e fiscalização atual'!A187,'Contratos Vigentes'!$Q:$Q, "VIGENTE")</f>
        <v>0</v>
      </c>
      <c r="H187" s="329">
        <f>COUNTIFS('Contratos Vigentes'!AR:AR,'Gestão e fiscalização atual'!A187,'Contratos Vigentes'!$Q:$Q, "VIGENTE")</f>
        <v>0</v>
      </c>
      <c r="I187" s="330">
        <f t="shared" ca="1" si="2"/>
        <v>0</v>
      </c>
    </row>
    <row r="188" spans="1:11">
      <c r="A188" s="170" t="s">
        <v>1386</v>
      </c>
      <c r="B188" s="50" t="s">
        <v>78</v>
      </c>
      <c r="C188" s="329">
        <f>COUNTIFS('Contratos Vigentes'!AJ:AJ,'Gestão e fiscalização atual'!A188,'Contratos Vigentes'!$Q:$Q, "VIGENTE")</f>
        <v>0</v>
      </c>
      <c r="D188" s="329">
        <f ca="1">COUNTIFS('Contratos Vigentes'!AK:AK,'Gestão e fiscalização atual'!A188,'Contratos Vigentes'!$Q:$Q, "VIGENTE")</f>
        <v>0</v>
      </c>
      <c r="E188" s="329">
        <f ca="1">COUNTIFS('Contratos Vigentes'!AL:AL,'Gestão e fiscalização atual'!A188,'Contratos Vigentes'!$Q:$Q, "VIGENTE")</f>
        <v>0</v>
      </c>
      <c r="F188" s="329">
        <f>COUNTIFS('Contratos Vigentes'!AM:AM,'Gestão e fiscalização atual'!A188,'Contratos Vigentes'!$Q:$Q, "VIGENTE")</f>
        <v>0</v>
      </c>
      <c r="G188" s="329">
        <f ca="1">COUNTIFS('Contratos Vigentes'!AN:AN,'Gestão e fiscalização atual'!A188,'Contratos Vigentes'!$Q:$Q, "VIGENTE")</f>
        <v>1</v>
      </c>
      <c r="H188" s="329">
        <f>COUNTIFS('Contratos Vigentes'!AR:AR,'Gestão e fiscalização atual'!A188,'Contratos Vigentes'!$Q:$Q, "VIGENTE")</f>
        <v>0</v>
      </c>
      <c r="I188" s="330">
        <f t="shared" ca="1" si="2"/>
        <v>1</v>
      </c>
    </row>
    <row r="189" spans="1:11">
      <c r="A189" s="170" t="s">
        <v>248</v>
      </c>
      <c r="B189" s="50" t="s">
        <v>243</v>
      </c>
      <c r="C189" s="329">
        <f ca="1">COUNTIFS('Contratos Vigentes'!AJ:AJ,'Gestão e fiscalização atual'!A189,'Contratos Vigentes'!$Q:$Q, "VIGENTE")</f>
        <v>0</v>
      </c>
      <c r="D189" s="329">
        <f>COUNTIFS('Contratos Vigentes'!AK:AK,'Gestão e fiscalização atual'!A189,'Contratos Vigentes'!$Q:$Q, "VIGENTE")</f>
        <v>0</v>
      </c>
      <c r="E189" s="329">
        <f ca="1">COUNTIFS('Contratos Vigentes'!AL:AL,'Gestão e fiscalização atual'!A189,'Contratos Vigentes'!$Q:$Q, "VIGENTE")</f>
        <v>1</v>
      </c>
      <c r="F189" s="329">
        <f>COUNTIFS('Contratos Vigentes'!AM:AM,'Gestão e fiscalização atual'!A189,'Contratos Vigentes'!$Q:$Q, "VIGENTE")</f>
        <v>0</v>
      </c>
      <c r="G189" s="329">
        <f>COUNTIFS('Contratos Vigentes'!AN:AN,'Gestão e fiscalização atual'!A189,'Contratos Vigentes'!$Q:$Q, "VIGENTE")</f>
        <v>0</v>
      </c>
      <c r="H189" s="329">
        <f>COUNTIFS('Contratos Vigentes'!AR:AR,'Gestão e fiscalização atual'!A189,'Contratos Vigentes'!$Q:$Q, "VIGENTE")</f>
        <v>0</v>
      </c>
      <c r="I189" s="330">
        <f t="shared" ca="1" si="2"/>
        <v>1</v>
      </c>
    </row>
    <row r="190" spans="1:11">
      <c r="A190" s="170" t="s">
        <v>1504</v>
      </c>
      <c r="B190" s="50" t="s">
        <v>441</v>
      </c>
      <c r="C190" s="329">
        <f>COUNTIFS('Contratos Vigentes'!AJ:AJ,'Gestão e fiscalização atual'!A190,'Contratos Vigentes'!$Q:$Q, "VIGENTE")</f>
        <v>0</v>
      </c>
      <c r="D190" s="329">
        <f>COUNTIFS('Contratos Vigentes'!AK:AK,'Gestão e fiscalização atual'!A190,'Contratos Vigentes'!$Q:$Q, "VIGENTE")</f>
        <v>0</v>
      </c>
      <c r="E190" s="329">
        <f>COUNTIFS('Contratos Vigentes'!AL:AL,'Gestão e fiscalização atual'!A190,'Contratos Vigentes'!$Q:$Q, "VIGENTE")</f>
        <v>0</v>
      </c>
      <c r="F190" s="329">
        <f ca="1">COUNTIFS('Contratos Vigentes'!AM:AM,'Gestão e fiscalização atual'!A190,'Contratos Vigentes'!$Q:$Q, "VIGENTE")</f>
        <v>1</v>
      </c>
      <c r="G190" s="329">
        <f>COUNTIFS('Contratos Vigentes'!AN:AN,'Gestão e fiscalização atual'!A190,'Contratos Vigentes'!$Q:$Q, "VIGENTE")</f>
        <v>0</v>
      </c>
      <c r="H190" s="329">
        <f>COUNTIFS('Contratos Vigentes'!AR:AR,'Gestão e fiscalização atual'!A190,'Contratos Vigentes'!$Q:$Q, "VIGENTE")</f>
        <v>0</v>
      </c>
      <c r="I190" s="330">
        <f t="shared" ca="1" si="2"/>
        <v>1</v>
      </c>
    </row>
    <row r="191" spans="1:11" hidden="1">
      <c r="A191" s="170" t="s">
        <v>2800</v>
      </c>
      <c r="B191" s="50" t="s">
        <v>98</v>
      </c>
      <c r="C191" s="329">
        <f>COUNTIFS('Contratos Vigentes'!AJ:AJ,'Gestão e fiscalização atual'!A191,'Contratos Vigentes'!$Q:$Q, "VIGENTE")</f>
        <v>0</v>
      </c>
      <c r="D191" s="329">
        <f>COUNTIFS('Contratos Vigentes'!AK:AK,'Gestão e fiscalização atual'!A191,'Contratos Vigentes'!$Q:$Q, "VIGENTE")</f>
        <v>0</v>
      </c>
      <c r="E191" s="329">
        <f>COUNTIFS('Contratos Vigentes'!AL:AL,'Gestão e fiscalização atual'!A191,'Contratos Vigentes'!$Q:$Q, "VIGENTE")</f>
        <v>0</v>
      </c>
      <c r="F191" s="329">
        <f>COUNTIFS('Contratos Vigentes'!AM:AM,'Gestão e fiscalização atual'!A191,'Contratos Vigentes'!$Q:$Q, "VIGENTE")</f>
        <v>0</v>
      </c>
      <c r="G191" s="329">
        <f ca="1">COUNTIFS('Contratos Vigentes'!AN:AN,'Gestão e fiscalização atual'!A191,'Contratos Vigentes'!$Q:$Q, "VIGENTE")</f>
        <v>0</v>
      </c>
      <c r="H191" s="329">
        <f>COUNTIFS('Contratos Vigentes'!AR:AR,'Gestão e fiscalização atual'!A191,'Contratos Vigentes'!$Q:$Q, "VIGENTE")</f>
        <v>0</v>
      </c>
      <c r="I191" s="330">
        <f t="shared" ca="1" si="2"/>
        <v>0</v>
      </c>
    </row>
    <row r="192" spans="1:11">
      <c r="A192" s="170" t="s">
        <v>614</v>
      </c>
      <c r="B192" s="50" t="s">
        <v>61</v>
      </c>
      <c r="C192" s="329">
        <f>COUNTIFS('Contratos Vigentes'!AJ:AJ,'Gestão e fiscalização atual'!A192,'Contratos Vigentes'!$Q:$Q, "VIGENTE")</f>
        <v>0</v>
      </c>
      <c r="D192" s="329">
        <f ca="1">COUNTIFS('Contratos Vigentes'!AK:AK,'Gestão e fiscalização atual'!A192,'Contratos Vigentes'!$Q:$Q, "VIGENTE")</f>
        <v>0</v>
      </c>
      <c r="E192" s="329">
        <f ca="1">COUNTIFS('Contratos Vigentes'!AL:AL,'Gestão e fiscalização atual'!A192,'Contratos Vigentes'!$Q:$Q, "VIGENTE")</f>
        <v>3</v>
      </c>
      <c r="F192" s="329">
        <f>COUNTIFS('Contratos Vigentes'!AM:AM,'Gestão e fiscalização atual'!A192,'Contratos Vigentes'!$Q:$Q, "VIGENTE")</f>
        <v>0</v>
      </c>
      <c r="G192" s="329">
        <f ca="1">COUNTIFS('Contratos Vigentes'!AN:AN,'Gestão e fiscalização atual'!A192,'Contratos Vigentes'!$Q:$Q, "VIGENTE")</f>
        <v>2</v>
      </c>
      <c r="H192" s="329">
        <f>COUNTIFS('Contratos Vigentes'!AR:AR,'Gestão e fiscalização atual'!A192,'Contratos Vigentes'!$Q:$Q, "VIGENTE")</f>
        <v>0</v>
      </c>
      <c r="I192" s="330">
        <f t="shared" ca="1" si="2"/>
        <v>5</v>
      </c>
    </row>
    <row r="193" spans="1:9">
      <c r="A193" s="170" t="s">
        <v>853</v>
      </c>
      <c r="B193" s="50" t="s">
        <v>207</v>
      </c>
      <c r="C193" s="329">
        <f>COUNTIFS('Contratos Vigentes'!AJ:AJ,'Gestão e fiscalização atual'!A193,'Contratos Vigentes'!$Q:$Q, "VIGENTE")</f>
        <v>0</v>
      </c>
      <c r="D193" s="329">
        <f ca="1">COUNTIFS('Contratos Vigentes'!AK:AK,'Gestão e fiscalização atual'!A193,'Contratos Vigentes'!$Q:$Q, "VIGENTE")</f>
        <v>1</v>
      </c>
      <c r="E193" s="329">
        <f>COUNTIFS('Contratos Vigentes'!AL:AL,'Gestão e fiscalização atual'!A193,'Contratos Vigentes'!$Q:$Q, "VIGENTE")</f>
        <v>0</v>
      </c>
      <c r="F193" s="329">
        <f>COUNTIFS('Contratos Vigentes'!AM:AM,'Gestão e fiscalização atual'!A193,'Contratos Vigentes'!$Q:$Q, "VIGENTE")</f>
        <v>0</v>
      </c>
      <c r="G193" s="329">
        <f>COUNTIFS('Contratos Vigentes'!AN:AN,'Gestão e fiscalização atual'!A193,'Contratos Vigentes'!$Q:$Q, "VIGENTE")</f>
        <v>0</v>
      </c>
      <c r="H193" s="329">
        <f>COUNTIFS('Contratos Vigentes'!AR:AR,'Gestão e fiscalização atual'!A193,'Contratos Vigentes'!$Q:$Q, "VIGENTE")</f>
        <v>0</v>
      </c>
      <c r="I193" s="330">
        <f t="shared" ca="1" si="2"/>
        <v>1</v>
      </c>
    </row>
    <row r="194" spans="1:9" hidden="1">
      <c r="A194" s="170" t="s">
        <v>3206</v>
      </c>
      <c r="B194" s="50" t="s">
        <v>207</v>
      </c>
      <c r="C194" s="329">
        <f>COUNTIFS('Contratos Vigentes'!AJ:AJ,'Gestão e fiscalização atual'!A194,'Contratos Vigentes'!$Q:$Q, "VIGENTE")</f>
        <v>0</v>
      </c>
      <c r="D194" s="329">
        <f>COUNTIFS('Contratos Vigentes'!AK:AK,'Gestão e fiscalização atual'!A194,'Contratos Vigentes'!$Q:$Q, "VIGENTE")</f>
        <v>0</v>
      </c>
      <c r="E194" s="329">
        <f ca="1">COUNTIFS('Contratos Vigentes'!AL:AL,'Gestão e fiscalização atual'!A194,'Contratos Vigentes'!$Q:$Q, "VIGENTE")</f>
        <v>0</v>
      </c>
      <c r="F194" s="329">
        <f>COUNTIFS('Contratos Vigentes'!AM:AM,'Gestão e fiscalização atual'!A194,'Contratos Vigentes'!$Q:$Q, "VIGENTE")</f>
        <v>0</v>
      </c>
      <c r="G194" s="329">
        <f>COUNTIFS('Contratos Vigentes'!AN:AN,'Gestão e fiscalização atual'!A194,'Contratos Vigentes'!$Q:$Q, "VIGENTE")</f>
        <v>0</v>
      </c>
      <c r="H194" s="329">
        <f>COUNTIFS('Contratos Vigentes'!AR:AR,'Gestão e fiscalização atual'!A194,'Contratos Vigentes'!$Q:$Q, "VIGENTE")</f>
        <v>0</v>
      </c>
      <c r="I194" s="330">
        <f t="shared" ca="1" si="2"/>
        <v>0</v>
      </c>
    </row>
    <row r="195" spans="1:9">
      <c r="A195" s="170" t="s">
        <v>223</v>
      </c>
      <c r="B195" s="50" t="s">
        <v>207</v>
      </c>
      <c r="C195" s="329">
        <f ca="1">COUNTIFS('Contratos Vigentes'!AJ:AJ,'Gestão e fiscalização atual'!A195,'Contratos Vigentes'!$Q:$Q, "VIGENTE")</f>
        <v>1</v>
      </c>
      <c r="D195" s="329">
        <f ca="1">COUNTIFS('Contratos Vigentes'!AK:AK,'Gestão e fiscalização atual'!A195,'Contratos Vigentes'!$Q:$Q, "VIGENTE")</f>
        <v>0</v>
      </c>
      <c r="E195" s="329">
        <f ca="1">COUNTIFS('Contratos Vigentes'!AL:AL,'Gestão e fiscalização atual'!A195,'Contratos Vigentes'!$Q:$Q, "VIGENTE")</f>
        <v>0</v>
      </c>
      <c r="F195" s="329">
        <f>COUNTIFS('Contratos Vigentes'!AM:AM,'Gestão e fiscalização atual'!A195,'Contratos Vigentes'!$Q:$Q, "VIGENTE")</f>
        <v>0</v>
      </c>
      <c r="G195" s="329">
        <f>COUNTIFS('Contratos Vigentes'!AN:AN,'Gestão e fiscalização atual'!A195,'Contratos Vigentes'!$Q:$Q, "VIGENTE")</f>
        <v>0</v>
      </c>
      <c r="H195" s="329">
        <f>COUNTIFS('Contratos Vigentes'!AR:AR,'Gestão e fiscalização atual'!A195,'Contratos Vigentes'!$Q:$Q, "VIGENTE")</f>
        <v>0</v>
      </c>
      <c r="I195" s="330">
        <f t="shared" ca="1" si="2"/>
        <v>1</v>
      </c>
    </row>
    <row r="196" spans="1:9">
      <c r="A196" s="170" t="s">
        <v>1032</v>
      </c>
      <c r="B196" s="50" t="s">
        <v>441</v>
      </c>
      <c r="C196" s="329">
        <f ca="1">COUNTIFS('Contratos Vigentes'!AJ:AJ,'Gestão e fiscalização atual'!A196,'Contratos Vigentes'!$Q:$Q, "VIGENTE")</f>
        <v>2</v>
      </c>
      <c r="D196" s="329">
        <f>COUNTIFS('Contratos Vigentes'!AK:AK,'Gestão e fiscalização atual'!A196,'Contratos Vigentes'!$Q:$Q, "VIGENTE")</f>
        <v>0</v>
      </c>
      <c r="E196" s="329">
        <f>COUNTIFS('Contratos Vigentes'!AL:AL,'Gestão e fiscalização atual'!A196,'Contratos Vigentes'!$Q:$Q, "VIGENTE")</f>
        <v>0</v>
      </c>
      <c r="F196" s="329">
        <f>COUNTIFS('Contratos Vigentes'!AM:AM,'Gestão e fiscalização atual'!A196,'Contratos Vigentes'!$Q:$Q, "VIGENTE")</f>
        <v>0</v>
      </c>
      <c r="G196" s="329">
        <f>COUNTIFS('Contratos Vigentes'!AN:AN,'Gestão e fiscalização atual'!A196,'Contratos Vigentes'!$Q:$Q, "VIGENTE")</f>
        <v>0</v>
      </c>
      <c r="H196" s="329">
        <f>COUNTIFS('Contratos Vigentes'!AR:AR,'Gestão e fiscalização atual'!A196,'Contratos Vigentes'!$Q:$Q, "VIGENTE")</f>
        <v>0</v>
      </c>
      <c r="I196" s="330">
        <f t="shared" ref="I196:I256" ca="1" si="3">(SUM(C196:H196))</f>
        <v>2</v>
      </c>
    </row>
    <row r="197" spans="1:9">
      <c r="A197" s="170" t="s">
        <v>407</v>
      </c>
      <c r="B197" s="50" t="s">
        <v>78</v>
      </c>
      <c r="C197" s="329">
        <f>COUNTIFS('Contratos Vigentes'!AJ:AJ,'Gestão e fiscalização atual'!A197,'Contratos Vigentes'!$Q:$Q, "VIGENTE")</f>
        <v>0</v>
      </c>
      <c r="D197" s="329">
        <f ca="1">COUNTIFS('Contratos Vigentes'!AK:AK,'Gestão e fiscalização atual'!A197,'Contratos Vigentes'!$Q:$Q, "VIGENTE")</f>
        <v>4</v>
      </c>
      <c r="E197" s="329">
        <f ca="1">COUNTIFS('Contratos Vigentes'!AL:AL,'Gestão e fiscalização atual'!A197,'Contratos Vigentes'!$Q:$Q, "VIGENTE")</f>
        <v>5</v>
      </c>
      <c r="F197" s="329">
        <f>COUNTIFS('Contratos Vigentes'!AM:AM,'Gestão e fiscalização atual'!A197,'Contratos Vigentes'!$Q:$Q, "VIGENTE")</f>
        <v>0</v>
      </c>
      <c r="G197" s="329">
        <f ca="1">COUNTIFS('Contratos Vigentes'!AN:AN,'Gestão e fiscalização atual'!A197,'Contratos Vigentes'!$Q:$Q, "VIGENTE")</f>
        <v>2</v>
      </c>
      <c r="H197" s="329">
        <f>COUNTIFS('Contratos Vigentes'!AR:AR,'Gestão e fiscalização atual'!A197,'Contratos Vigentes'!$Q:$Q, "VIGENTE")</f>
        <v>0</v>
      </c>
      <c r="I197" s="330">
        <f t="shared" ca="1" si="3"/>
        <v>11</v>
      </c>
    </row>
    <row r="198" spans="1:9">
      <c r="A198" s="170" t="s">
        <v>847</v>
      </c>
      <c r="B198" s="50" t="s">
        <v>78</v>
      </c>
      <c r="C198" s="329">
        <f ca="1">COUNTIFS('Contratos Vigentes'!AJ:AJ,'Gestão e fiscalização atual'!A198,'Contratos Vigentes'!$Q:$Q, "VIGENTE")</f>
        <v>1</v>
      </c>
      <c r="D198" s="329">
        <f>COUNTIFS('Contratos Vigentes'!AK:AK,'Gestão e fiscalização atual'!A198,'Contratos Vigentes'!$Q:$Q, "VIGENTE")</f>
        <v>0</v>
      </c>
      <c r="E198" s="329">
        <f>COUNTIFS('Contratos Vigentes'!AL:AL,'Gestão e fiscalização atual'!A198,'Contratos Vigentes'!$Q:$Q, "VIGENTE")</f>
        <v>0</v>
      </c>
      <c r="F198" s="329">
        <f>COUNTIFS('Contratos Vigentes'!AM:AM,'Gestão e fiscalização atual'!A198,'Contratos Vigentes'!$Q:$Q, "VIGENTE")</f>
        <v>0</v>
      </c>
      <c r="G198" s="329">
        <f>COUNTIFS('Contratos Vigentes'!AN:AN,'Gestão e fiscalização atual'!A198,'Contratos Vigentes'!$Q:$Q, "VIGENTE")</f>
        <v>0</v>
      </c>
      <c r="H198" s="329">
        <f>COUNTIFS('Contratos Vigentes'!AR:AR,'Gestão e fiscalização atual'!A198,'Contratos Vigentes'!$Q:$Q, "VIGENTE")</f>
        <v>0</v>
      </c>
      <c r="I198" s="330">
        <f ca="1">(SUM(C198:H198))</f>
        <v>1</v>
      </c>
    </row>
    <row r="199" spans="1:9">
      <c r="A199" s="170" t="s">
        <v>433</v>
      </c>
      <c r="B199" s="50" t="s">
        <v>98</v>
      </c>
      <c r="C199" s="329">
        <f>COUNTIFS('Contratos Vigentes'!AJ:AJ,'Gestão e fiscalização atual'!A199,'Contratos Vigentes'!$Q:$Q, "VIGENTE")</f>
        <v>0</v>
      </c>
      <c r="D199" s="329">
        <f ca="1">COUNTIFS('Contratos Vigentes'!AK:AK,'Gestão e fiscalização atual'!A199,'Contratos Vigentes'!$Q:$Q, "VIGENTE")</f>
        <v>2</v>
      </c>
      <c r="E199" s="329">
        <f>COUNTIFS('Contratos Vigentes'!AL:AL,'Gestão e fiscalização atual'!A199,'Contratos Vigentes'!$Q:$Q, "VIGENTE")</f>
        <v>0</v>
      </c>
      <c r="F199" s="329">
        <f ca="1">COUNTIFS('Contratos Vigentes'!AM:AM,'Gestão e fiscalização atual'!A199,'Contratos Vigentes'!$Q:$Q, "VIGENTE")</f>
        <v>1</v>
      </c>
      <c r="G199" s="329">
        <f>COUNTIFS('Contratos Vigentes'!AN:AN,'Gestão e fiscalização atual'!A199,'Contratos Vigentes'!$Q:$Q, "VIGENTE")</f>
        <v>0</v>
      </c>
      <c r="H199" s="329">
        <f>COUNTIFS('Contratos Vigentes'!AR:AR,'Gestão e fiscalização atual'!A199,'Contratos Vigentes'!$Q:$Q, "VIGENTE")</f>
        <v>0</v>
      </c>
      <c r="I199" s="330">
        <f t="shared" ca="1" si="3"/>
        <v>3</v>
      </c>
    </row>
    <row r="200" spans="1:9">
      <c r="A200" s="170" t="s">
        <v>446</v>
      </c>
      <c r="B200" s="50" t="s">
        <v>441</v>
      </c>
      <c r="C200" s="329">
        <f>COUNTIFS('Contratos Vigentes'!AJ:AJ,'Gestão e fiscalização atual'!A200,'Contratos Vigentes'!$Q:$Q, "VIGENTE")</f>
        <v>0</v>
      </c>
      <c r="D200" s="329">
        <f>COUNTIFS('Contratos Vigentes'!AK:AK,'Gestão e fiscalização atual'!A200,'Contratos Vigentes'!$Q:$Q, "VIGENTE")</f>
        <v>0</v>
      </c>
      <c r="E200" s="329">
        <f ca="1">COUNTIFS('Contratos Vigentes'!AL:AL,'Gestão e fiscalização atual'!A200,'Contratos Vigentes'!$Q:$Q, "VIGENTE")</f>
        <v>1</v>
      </c>
      <c r="F200" s="329">
        <f>COUNTIFS('Contratos Vigentes'!AM:AM,'Gestão e fiscalização atual'!A200,'Contratos Vigentes'!$Q:$Q, "VIGENTE")</f>
        <v>0</v>
      </c>
      <c r="G200" s="329">
        <f>COUNTIFS('Contratos Vigentes'!AN:AN,'Gestão e fiscalização atual'!A200,'Contratos Vigentes'!$Q:$Q, "VIGENTE")</f>
        <v>0</v>
      </c>
      <c r="H200" s="329">
        <f>COUNTIFS('Contratos Vigentes'!AR:AR,'Gestão e fiscalização atual'!A200,'Contratos Vigentes'!$Q:$Q, "VIGENTE")</f>
        <v>0</v>
      </c>
      <c r="I200" s="330">
        <f t="shared" ca="1" si="3"/>
        <v>1</v>
      </c>
    </row>
    <row r="201" spans="1:9">
      <c r="A201" s="170" t="s">
        <v>561</v>
      </c>
      <c r="B201" s="50" t="s">
        <v>357</v>
      </c>
      <c r="C201" s="329">
        <f ca="1">COUNTIFS('Contratos Vigentes'!AJ:AJ,'Gestão e fiscalização atual'!A201,'Contratos Vigentes'!$Q:$Q, "VIGENTE")</f>
        <v>1</v>
      </c>
      <c r="D201" s="329">
        <f>COUNTIFS('Contratos Vigentes'!AK:AK,'Gestão e fiscalização atual'!A201,'Contratos Vigentes'!$Q:$Q, "VIGENTE")</f>
        <v>0</v>
      </c>
      <c r="E201" s="329">
        <f>COUNTIFS('Contratos Vigentes'!AL:AL,'Gestão e fiscalização atual'!A201,'Contratos Vigentes'!$Q:$Q, "VIGENTE")</f>
        <v>0</v>
      </c>
      <c r="F201" s="329">
        <f>COUNTIFS('Contratos Vigentes'!AM:AM,'Gestão e fiscalização atual'!A201,'Contratos Vigentes'!$Q:$Q, "VIGENTE")</f>
        <v>0</v>
      </c>
      <c r="G201" s="329">
        <f>COUNTIFS('Contratos Vigentes'!AN:AN,'Gestão e fiscalização atual'!A201,'Contratos Vigentes'!$Q:$Q, "VIGENTE")</f>
        <v>0</v>
      </c>
      <c r="H201" s="329">
        <f>COUNTIFS('Contratos Vigentes'!AR:AR,'Gestão e fiscalização atual'!A201,'Contratos Vigentes'!$Q:$Q, "VIGENTE")</f>
        <v>0</v>
      </c>
      <c r="I201" s="330">
        <f t="shared" ca="1" si="3"/>
        <v>1</v>
      </c>
    </row>
    <row r="202" spans="1:9" hidden="1">
      <c r="A202" s="170" t="s">
        <v>6346</v>
      </c>
      <c r="B202" s="50" t="s">
        <v>78</v>
      </c>
      <c r="C202" s="329">
        <f>COUNTIFS('Contratos Vigentes'!AJ:AJ,'Gestão e fiscalização atual'!A202,'Contratos Vigentes'!$Q:$Q, "VIGENTE")</f>
        <v>0</v>
      </c>
      <c r="D202" s="329">
        <f>COUNTIFS('Contratos Vigentes'!AK:AK,'Gestão e fiscalização atual'!A202,'Contratos Vigentes'!$Q:$Q, "VIGENTE")</f>
        <v>0</v>
      </c>
      <c r="E202" s="329">
        <f>COUNTIFS('Contratos Vigentes'!AL:AL,'Gestão e fiscalização atual'!A202,'Contratos Vigentes'!$Q:$Q, "VIGENTE")</f>
        <v>0</v>
      </c>
      <c r="F202" s="329">
        <f>COUNTIFS('Contratos Vigentes'!AM:AM,'Gestão e fiscalização atual'!A202,'Contratos Vigentes'!$Q:$Q, "VIGENTE")</f>
        <v>0</v>
      </c>
      <c r="G202" s="329">
        <f>COUNTIFS('Contratos Vigentes'!AN:AN,'Gestão e fiscalização atual'!A202,'Contratos Vigentes'!$Q:$Q, "VIGENTE")</f>
        <v>0</v>
      </c>
      <c r="H202" s="329">
        <f>COUNTIFS('Contratos Vigentes'!AR:AR,'Gestão e fiscalização atual'!A202,'Contratos Vigentes'!$Q:$Q, "VIGENTE")</f>
        <v>0</v>
      </c>
      <c r="I202" s="330">
        <f t="shared" si="3"/>
        <v>0</v>
      </c>
    </row>
    <row r="203" spans="1:9">
      <c r="A203" s="170" t="s">
        <v>154</v>
      </c>
      <c r="B203" s="50" t="s">
        <v>98</v>
      </c>
      <c r="C203" s="329">
        <f>COUNTIFS('Contratos Vigentes'!AJ:AJ,'Gestão e fiscalização atual'!A203,'Contratos Vigentes'!$Q:$Q, "VIGENTE")</f>
        <v>0</v>
      </c>
      <c r="D203" s="329">
        <f ca="1">COUNTIFS('Contratos Vigentes'!AK:AK,'Gestão e fiscalização atual'!A203,'Contratos Vigentes'!$Q:$Q, "VIGENTE")</f>
        <v>0</v>
      </c>
      <c r="E203" s="329">
        <f ca="1">COUNTIFS('Contratos Vigentes'!AL:AL,'Gestão e fiscalização atual'!A203,'Contratos Vigentes'!$Q:$Q, "VIGENTE")</f>
        <v>1</v>
      </c>
      <c r="F203" s="329">
        <f>COUNTIFS('Contratos Vigentes'!AM:AM,'Gestão e fiscalização atual'!A203,'Contratos Vigentes'!$Q:$Q, "VIGENTE")</f>
        <v>0</v>
      </c>
      <c r="G203" s="329">
        <f ca="1">COUNTIFS('Contratos Vigentes'!AN:AN,'Gestão e fiscalização atual'!A203,'Contratos Vigentes'!$Q:$Q, "VIGENTE")</f>
        <v>1</v>
      </c>
      <c r="H203" s="329">
        <f>COUNTIFS('Contratos Vigentes'!AR:AR,'Gestão e fiscalização atual'!A203,'Contratos Vigentes'!$Q:$Q, "VIGENTE")</f>
        <v>0</v>
      </c>
      <c r="I203" s="330">
        <f t="shared" ca="1" si="3"/>
        <v>2</v>
      </c>
    </row>
    <row r="204" spans="1:9">
      <c r="A204" s="170" t="s">
        <v>1417</v>
      </c>
      <c r="B204" s="50" t="s">
        <v>357</v>
      </c>
      <c r="C204" s="329">
        <f>COUNTIFS('Contratos Vigentes'!AJ:AJ,'Gestão e fiscalização atual'!A204,'Contratos Vigentes'!$Q:$Q, "VIGENTE")</f>
        <v>0</v>
      </c>
      <c r="D204" s="329">
        <f>COUNTIFS('Contratos Vigentes'!AK:AK,'Gestão e fiscalização atual'!A204,'Contratos Vigentes'!$Q:$Q, "VIGENTE")</f>
        <v>0</v>
      </c>
      <c r="E204" s="329">
        <f>COUNTIFS('Contratos Vigentes'!AL:AL,'Gestão e fiscalização atual'!A204,'Contratos Vigentes'!$Q:$Q, "VIGENTE")</f>
        <v>0</v>
      </c>
      <c r="F204" s="329">
        <f ca="1">COUNTIFS('Contratos Vigentes'!AM:AM,'Gestão e fiscalização atual'!A204,'Contratos Vigentes'!$Q:$Q, "VIGENTE")</f>
        <v>1</v>
      </c>
      <c r="G204" s="329">
        <f>COUNTIFS('Contratos Vigentes'!AN:AN,'Gestão e fiscalização atual'!A204,'Contratos Vigentes'!$Q:$Q, "VIGENTE")</f>
        <v>0</v>
      </c>
      <c r="H204" s="329">
        <f>COUNTIFS('Contratos Vigentes'!AR:AR,'Gestão e fiscalização atual'!A204,'Contratos Vigentes'!$Q:$Q, "VIGENTE")</f>
        <v>0</v>
      </c>
      <c r="I204" s="330">
        <f t="shared" ca="1" si="3"/>
        <v>1</v>
      </c>
    </row>
    <row r="205" spans="1:9" hidden="1">
      <c r="A205" s="170" t="s">
        <v>3759</v>
      </c>
      <c r="B205" s="50" t="s">
        <v>98</v>
      </c>
      <c r="C205" s="329">
        <f ca="1">COUNTIFS('Contratos Vigentes'!AJ:AJ,'Gestão e fiscalização atual'!A205,'Contratos Vigentes'!$Q:$Q, "VIGENTE")</f>
        <v>0</v>
      </c>
      <c r="D205" s="329">
        <f>COUNTIFS('Contratos Vigentes'!AK:AK,'Gestão e fiscalização atual'!A205,'Contratos Vigentes'!$Q:$Q, "VIGENTE")</f>
        <v>0</v>
      </c>
      <c r="E205" s="329">
        <f>COUNTIFS('Contratos Vigentes'!AL:AL,'Gestão e fiscalização atual'!A205,'Contratos Vigentes'!$Q:$Q, "VIGENTE")</f>
        <v>0</v>
      </c>
      <c r="F205" s="329">
        <f>COUNTIFS('Contratos Vigentes'!AM:AM,'Gestão e fiscalização atual'!A205,'Contratos Vigentes'!$Q:$Q, "VIGENTE")</f>
        <v>0</v>
      </c>
      <c r="G205" s="329">
        <f>COUNTIFS('Contratos Vigentes'!AN:AN,'Gestão e fiscalização atual'!A205,'Contratos Vigentes'!$Q:$Q, "VIGENTE")</f>
        <v>0</v>
      </c>
      <c r="H205" s="329">
        <f>COUNTIFS('Contratos Vigentes'!AR:AR,'Gestão e fiscalização atual'!A205,'Contratos Vigentes'!$Q:$Q, "VIGENTE")</f>
        <v>0</v>
      </c>
      <c r="I205" s="330">
        <f t="shared" ca="1" si="3"/>
        <v>0</v>
      </c>
    </row>
    <row r="206" spans="1:9">
      <c r="A206" s="170" t="s">
        <v>1503</v>
      </c>
      <c r="B206" s="50" t="s">
        <v>441</v>
      </c>
      <c r="C206" s="329">
        <f>COUNTIFS('Contratos Vigentes'!AJ:AJ,'Gestão e fiscalização atual'!A206,'Contratos Vigentes'!$Q:$Q, "VIGENTE")</f>
        <v>0</v>
      </c>
      <c r="D206" s="329">
        <f>COUNTIFS('Contratos Vigentes'!AK:AK,'Gestão e fiscalização atual'!A206,'Contratos Vigentes'!$Q:$Q, "VIGENTE")</f>
        <v>0</v>
      </c>
      <c r="E206" s="329">
        <f ca="1">COUNTIFS('Contratos Vigentes'!AL:AL,'Gestão e fiscalização atual'!A206,'Contratos Vigentes'!$Q:$Q, "VIGENTE")</f>
        <v>1</v>
      </c>
      <c r="F206" s="329">
        <f>COUNTIFS('Contratos Vigentes'!AM:AM,'Gestão e fiscalização atual'!A206,'Contratos Vigentes'!$Q:$Q, "VIGENTE")</f>
        <v>0</v>
      </c>
      <c r="G206" s="329">
        <f>COUNTIFS('Contratos Vigentes'!AN:AN,'Gestão e fiscalização atual'!A206,'Contratos Vigentes'!$Q:$Q, "VIGENTE")</f>
        <v>0</v>
      </c>
      <c r="H206" s="329">
        <f>COUNTIFS('Contratos Vigentes'!AR:AR,'Gestão e fiscalização atual'!A206,'Contratos Vigentes'!$Q:$Q, "VIGENTE")</f>
        <v>0</v>
      </c>
      <c r="I206" s="330">
        <f t="shared" ca="1" si="3"/>
        <v>1</v>
      </c>
    </row>
    <row r="207" spans="1:9" hidden="1">
      <c r="A207" s="170" t="s">
        <v>6347</v>
      </c>
      <c r="B207" s="50" t="s">
        <v>207</v>
      </c>
      <c r="C207" s="329">
        <f>COUNTIFS('Contratos Vigentes'!AJ:AJ,'Gestão e fiscalização atual'!A207,'Contratos Vigentes'!$Q:$Q, "VIGENTE")</f>
        <v>0</v>
      </c>
      <c r="D207" s="329">
        <f>COUNTIFS('Contratos Vigentes'!AK:AK,'Gestão e fiscalização atual'!A207,'Contratos Vigentes'!$Q:$Q, "VIGENTE")</f>
        <v>0</v>
      </c>
      <c r="E207" s="329">
        <f>COUNTIFS('Contratos Vigentes'!AL:AL,'Gestão e fiscalização atual'!A207,'Contratos Vigentes'!$Q:$Q, "VIGENTE")</f>
        <v>0</v>
      </c>
      <c r="F207" s="329">
        <f>COUNTIFS('Contratos Vigentes'!AM:AM,'Gestão e fiscalização atual'!A207,'Contratos Vigentes'!$Q:$Q, "VIGENTE")</f>
        <v>0</v>
      </c>
      <c r="G207" s="329">
        <f>COUNTIFS('Contratos Vigentes'!AN:AN,'Gestão e fiscalização atual'!A207,'Contratos Vigentes'!$Q:$Q, "VIGENTE")</f>
        <v>0</v>
      </c>
      <c r="H207" s="329">
        <f>COUNTIFS('Contratos Vigentes'!AR:AR,'Gestão e fiscalização atual'!A207,'Contratos Vigentes'!$Q:$Q, "VIGENTE")</f>
        <v>0</v>
      </c>
      <c r="I207" s="330">
        <f t="shared" si="3"/>
        <v>0</v>
      </c>
    </row>
    <row r="208" spans="1:9">
      <c r="A208" s="170" t="s">
        <v>636</v>
      </c>
      <c r="B208" s="50" t="s">
        <v>78</v>
      </c>
      <c r="C208" s="329">
        <f>COUNTIFS('Contratos Vigentes'!AJ:AJ,'Gestão e fiscalização atual'!A208,'Contratos Vigentes'!$Q:$Q, "VIGENTE")</f>
        <v>0</v>
      </c>
      <c r="D208" s="329">
        <f>COUNTIFS('Contratos Vigentes'!AK:AK,'Gestão e fiscalização atual'!A208,'Contratos Vigentes'!$Q:$Q, "VIGENTE")</f>
        <v>0</v>
      </c>
      <c r="E208" s="329">
        <f ca="1">COUNTIFS('Contratos Vigentes'!AL:AL,'Gestão e fiscalização atual'!A208,'Contratos Vigentes'!$Q:$Q, "VIGENTE")</f>
        <v>11</v>
      </c>
      <c r="F208" s="329">
        <f>COUNTIFS('Contratos Vigentes'!AM:AM,'Gestão e fiscalização atual'!A208,'Contratos Vigentes'!$Q:$Q, "VIGENTE")</f>
        <v>0</v>
      </c>
      <c r="G208" s="329">
        <f>COUNTIFS('Contratos Vigentes'!AN:AN,'Gestão e fiscalização atual'!A208,'Contratos Vigentes'!$Q:$Q, "VIGENTE")</f>
        <v>0</v>
      </c>
      <c r="H208" s="329">
        <f>COUNTIFS('Contratos Vigentes'!AR:AR,'Gestão e fiscalização atual'!A208,'Contratos Vigentes'!$Q:$Q, "VIGENTE")</f>
        <v>0</v>
      </c>
      <c r="I208" s="330">
        <f t="shared" ca="1" si="3"/>
        <v>11</v>
      </c>
    </row>
    <row r="209" spans="1:9">
      <c r="A209" s="170" t="s">
        <v>1486</v>
      </c>
      <c r="B209" s="50" t="s">
        <v>98</v>
      </c>
      <c r="C209" s="329">
        <f>COUNTIFS('Contratos Vigentes'!AJ:AJ,'Gestão e fiscalização atual'!A209,'Contratos Vigentes'!$Q:$Q, "VIGENTE")</f>
        <v>0</v>
      </c>
      <c r="D209" s="329">
        <f>COUNTIFS('Contratos Vigentes'!AK:AK,'Gestão e fiscalização atual'!A209,'Contratos Vigentes'!$Q:$Q, "VIGENTE")</f>
        <v>0</v>
      </c>
      <c r="E209" s="329">
        <f ca="1">COUNTIFS('Contratos Vigentes'!AL:AL,'Gestão e fiscalização atual'!A209,'Contratos Vigentes'!$Q:$Q, "VIGENTE")</f>
        <v>1</v>
      </c>
      <c r="F209" s="329">
        <f>COUNTIFS('Contratos Vigentes'!AM:AM,'Gestão e fiscalização atual'!A209,'Contratos Vigentes'!$Q:$Q, "VIGENTE")</f>
        <v>0</v>
      </c>
      <c r="G209" s="329">
        <f ca="1">COUNTIFS('Contratos Vigentes'!AN:AN,'Gestão e fiscalização atual'!A209,'Contratos Vigentes'!$Q:$Q, "VIGENTE")</f>
        <v>0</v>
      </c>
      <c r="H209" s="329">
        <f>COUNTIFS('Contratos Vigentes'!AR:AR,'Gestão e fiscalização atual'!A209,'Contratos Vigentes'!$Q:$Q, "VIGENTE")</f>
        <v>0</v>
      </c>
      <c r="I209" s="330">
        <f t="shared" ca="1" si="3"/>
        <v>1</v>
      </c>
    </row>
    <row r="210" spans="1:9">
      <c r="A210" s="170" t="s">
        <v>1823</v>
      </c>
      <c r="B210" s="50" t="s">
        <v>98</v>
      </c>
      <c r="C210" s="329">
        <f>COUNTIFS('Contratos Vigentes'!AJ:AJ,'Gestão e fiscalização atual'!A210,'Contratos Vigentes'!$Q:$Q, "VIGENTE")</f>
        <v>0</v>
      </c>
      <c r="D210" s="329">
        <f>COUNTIFS('Contratos Vigentes'!AK:AK,'Gestão e fiscalização atual'!A210,'Contratos Vigentes'!$Q:$Q, "VIGENTE")</f>
        <v>0</v>
      </c>
      <c r="E210" s="329">
        <f ca="1">COUNTIFS('Contratos Vigentes'!AL:AL,'Gestão e fiscalização atual'!A210,'Contratos Vigentes'!$Q:$Q, "VIGENTE")</f>
        <v>0</v>
      </c>
      <c r="F210" s="329">
        <f>COUNTIFS('Contratos Vigentes'!AM:AM,'Gestão e fiscalização atual'!A210,'Contratos Vigentes'!$Q:$Q, "VIGENTE")</f>
        <v>0</v>
      </c>
      <c r="G210" s="329">
        <f ca="1">COUNTIFS('Contratos Vigentes'!AN:AN,'Gestão e fiscalização atual'!A210,'Contratos Vigentes'!$Q:$Q, "VIGENTE")</f>
        <v>0</v>
      </c>
      <c r="H210" s="329">
        <f>COUNTIFS('Contratos Vigentes'!AR:AR,'Gestão e fiscalização atual'!A210,'Contratos Vigentes'!$Q:$Q, "VIGENTE")</f>
        <v>0</v>
      </c>
      <c r="I210" s="330">
        <f t="shared" ca="1" si="3"/>
        <v>0</v>
      </c>
    </row>
    <row r="211" spans="1:9">
      <c r="A211" s="170" t="s">
        <v>613</v>
      </c>
      <c r="B211" s="50" t="s">
        <v>61</v>
      </c>
      <c r="C211" s="329">
        <f ca="1">COUNTIFS('Contratos Vigentes'!AJ:AJ,'Gestão e fiscalização atual'!A211,'Contratos Vigentes'!$Q:$Q, "VIGENTE")</f>
        <v>0</v>
      </c>
      <c r="D211" s="329">
        <f ca="1">COUNTIFS('Contratos Vigentes'!AK:AK,'Gestão e fiscalização atual'!A211,'Contratos Vigentes'!$Q:$Q, "VIGENTE")</f>
        <v>1</v>
      </c>
      <c r="E211" s="329">
        <f ca="1">COUNTIFS('Contratos Vigentes'!AL:AL,'Gestão e fiscalização atual'!A211,'Contratos Vigentes'!$Q:$Q, "VIGENTE")</f>
        <v>3</v>
      </c>
      <c r="F211" s="329">
        <f>COUNTIFS('Contratos Vigentes'!AM:AM,'Gestão e fiscalização atual'!A211,'Contratos Vigentes'!$Q:$Q, "VIGENTE")</f>
        <v>0</v>
      </c>
      <c r="G211" s="329">
        <f ca="1">COUNTIFS('Contratos Vigentes'!AN:AN,'Gestão e fiscalização atual'!A211,'Contratos Vigentes'!$Q:$Q, "VIGENTE")</f>
        <v>3</v>
      </c>
      <c r="H211" s="329">
        <f>COUNTIFS('Contratos Vigentes'!AR:AR,'Gestão e fiscalização atual'!A211,'Contratos Vigentes'!$Q:$Q, "VIGENTE")</f>
        <v>0</v>
      </c>
      <c r="I211" s="330">
        <f t="shared" ca="1" si="3"/>
        <v>7</v>
      </c>
    </row>
    <row r="212" spans="1:9">
      <c r="A212" s="170" t="s">
        <v>382</v>
      </c>
      <c r="B212" s="50" t="s">
        <v>98</v>
      </c>
      <c r="C212" s="329">
        <f>COUNTIFS('Contratos Vigentes'!AJ:AJ,'Gestão e fiscalização atual'!A212,'Contratos Vigentes'!$Q:$Q, "VIGENTE")</f>
        <v>0</v>
      </c>
      <c r="D212" s="329">
        <f>COUNTIFS('Contratos Vigentes'!AK:AK,'Gestão e fiscalização atual'!A212,'Contratos Vigentes'!$Q:$Q, "VIGENTE")</f>
        <v>0</v>
      </c>
      <c r="E212" s="329">
        <f ca="1">COUNTIFS('Contratos Vigentes'!AL:AL,'Gestão e fiscalização atual'!A212,'Contratos Vigentes'!$Q:$Q, "VIGENTE")</f>
        <v>0</v>
      </c>
      <c r="F212" s="329">
        <f ca="1">COUNTIFS('Contratos Vigentes'!AM:AM,'Gestão e fiscalização atual'!A212,'Contratos Vigentes'!$Q:$Q, "VIGENTE")</f>
        <v>1</v>
      </c>
      <c r="G212" s="329">
        <f>COUNTIFS('Contratos Vigentes'!AN:AN,'Gestão e fiscalização atual'!A212,'Contratos Vigentes'!$Q:$Q, "VIGENTE")</f>
        <v>0</v>
      </c>
      <c r="H212" s="329">
        <f>COUNTIFS('Contratos Vigentes'!AR:AR,'Gestão e fiscalização atual'!A212,'Contratos Vigentes'!$Q:$Q, "VIGENTE")</f>
        <v>0</v>
      </c>
      <c r="I212" s="330">
        <f t="shared" ca="1" si="3"/>
        <v>1</v>
      </c>
    </row>
    <row r="213" spans="1:9" hidden="1">
      <c r="A213" s="170" t="s">
        <v>2205</v>
      </c>
      <c r="B213" s="50" t="s">
        <v>232</v>
      </c>
      <c r="C213" s="329">
        <f ca="1">COUNTIFS('Contratos Vigentes'!AJ:AJ,'Gestão e fiscalização atual'!A213,'Contratos Vigentes'!$Q:$Q, "VIGENTE")</f>
        <v>0</v>
      </c>
      <c r="D213" s="329">
        <f>COUNTIFS('Contratos Vigentes'!AK:AK,'Gestão e fiscalização atual'!A213,'Contratos Vigentes'!$Q:$Q, "VIGENTE")</f>
        <v>0</v>
      </c>
      <c r="E213" s="329">
        <f>COUNTIFS('Contratos Vigentes'!AL:AL,'Gestão e fiscalização atual'!A213,'Contratos Vigentes'!$Q:$Q, "VIGENTE")</f>
        <v>0</v>
      </c>
      <c r="F213" s="329">
        <f ca="1">COUNTIFS('Contratos Vigentes'!AM:AM,'Gestão e fiscalização atual'!A213,'Contratos Vigentes'!$Q:$Q, "VIGENTE")</f>
        <v>0</v>
      </c>
      <c r="G213" s="329">
        <f>COUNTIFS('Contratos Vigentes'!AN:AN,'Gestão e fiscalização atual'!A213,'Contratos Vigentes'!$Q:$Q, "VIGENTE")</f>
        <v>0</v>
      </c>
      <c r="H213" s="329">
        <f>COUNTIFS('Contratos Vigentes'!AR:AR,'Gestão e fiscalização atual'!A213,'Contratos Vigentes'!$Q:$Q, "VIGENTE")</f>
        <v>0</v>
      </c>
      <c r="I213" s="330">
        <f t="shared" ca="1" si="3"/>
        <v>0</v>
      </c>
    </row>
    <row r="214" spans="1:9" hidden="1">
      <c r="A214" s="170" t="s">
        <v>6266</v>
      </c>
      <c r="B214" s="50" t="s">
        <v>78</v>
      </c>
      <c r="C214" s="329">
        <f>COUNTIFS('Contratos Vigentes'!AJ:AJ,'Gestão e fiscalização atual'!A214,'Contratos Vigentes'!$Q:$Q, "VIGENTE")</f>
        <v>0</v>
      </c>
      <c r="D214" s="329">
        <f>COUNTIFS('Contratos Vigentes'!AK:AK,'Gestão e fiscalização atual'!A214,'Contratos Vigentes'!$Q:$Q, "VIGENTE")</f>
        <v>0</v>
      </c>
      <c r="E214" s="329">
        <f>COUNTIFS('Contratos Vigentes'!AL:AL,'Gestão e fiscalização atual'!A214,'Contratos Vigentes'!$Q:$Q, "VIGENTE")</f>
        <v>0</v>
      </c>
      <c r="F214" s="329">
        <f>COUNTIFS('Contratos Vigentes'!AM:AM,'Gestão e fiscalização atual'!A214,'Contratos Vigentes'!$Q:$Q, "VIGENTE")</f>
        <v>0</v>
      </c>
      <c r="G214" s="329">
        <f>COUNTIFS('Contratos Vigentes'!AN:AN,'Gestão e fiscalização atual'!A214,'Contratos Vigentes'!$Q:$Q, "VIGENTE")</f>
        <v>0</v>
      </c>
      <c r="H214" s="329">
        <f>COUNTIFS('Contratos Vigentes'!AR:AR,'Gestão e fiscalização atual'!A214,'Contratos Vigentes'!$Q:$Q, "VIGENTE")</f>
        <v>0</v>
      </c>
      <c r="I214" s="330">
        <f t="shared" si="3"/>
        <v>0</v>
      </c>
    </row>
    <row r="215" spans="1:9">
      <c r="A215" s="170" t="s">
        <v>1070</v>
      </c>
      <c r="B215" s="50" t="s">
        <v>98</v>
      </c>
      <c r="C215" s="329">
        <f ca="1">COUNTIFS('Contratos Vigentes'!AJ:AJ,'Gestão e fiscalização atual'!A215,'Contratos Vigentes'!$Q:$Q, "VIGENTE")</f>
        <v>3</v>
      </c>
      <c r="D215" s="329">
        <f ca="1">COUNTIFS('Contratos Vigentes'!AK:AK,'Gestão e fiscalização atual'!A215,'Contratos Vigentes'!$Q:$Q, "VIGENTE")</f>
        <v>3</v>
      </c>
      <c r="E215" s="329">
        <f>COUNTIFS('Contratos Vigentes'!AL:AL,'Gestão e fiscalização atual'!A215,'Contratos Vigentes'!$Q:$Q, "VIGENTE")</f>
        <v>0</v>
      </c>
      <c r="F215" s="329">
        <f ca="1">COUNTIFS('Contratos Vigentes'!AM:AM,'Gestão e fiscalização atual'!A215,'Contratos Vigentes'!$Q:$Q, "VIGENTE")</f>
        <v>0</v>
      </c>
      <c r="G215" s="329">
        <f>COUNTIFS('Contratos Vigentes'!AN:AN,'Gestão e fiscalização atual'!A215,'Contratos Vigentes'!$Q:$Q, "VIGENTE")</f>
        <v>0</v>
      </c>
      <c r="H215" s="329">
        <f>COUNTIFS('Contratos Vigentes'!AR:AR,'Gestão e fiscalização atual'!A215,'Contratos Vigentes'!$Q:$Q, "VIGENTE")</f>
        <v>0</v>
      </c>
      <c r="I215" s="330">
        <f t="shared" ca="1" si="3"/>
        <v>6</v>
      </c>
    </row>
    <row r="216" spans="1:9">
      <c r="A216" s="170" t="s">
        <v>1432</v>
      </c>
      <c r="B216" s="50" t="s">
        <v>207</v>
      </c>
      <c r="C216" s="329">
        <f ca="1">COUNTIFS('Contratos Vigentes'!AJ:AJ,'Gestão e fiscalização atual'!A216,'Contratos Vigentes'!$Q:$Q, "VIGENTE")</f>
        <v>1</v>
      </c>
      <c r="D216" s="329">
        <f>COUNTIFS('Contratos Vigentes'!AK:AK,'Gestão e fiscalização atual'!A216,'Contratos Vigentes'!$Q:$Q, "VIGENTE")</f>
        <v>0</v>
      </c>
      <c r="E216" s="329">
        <f>COUNTIFS('Contratos Vigentes'!AL:AL,'Gestão e fiscalização atual'!A216,'Contratos Vigentes'!$Q:$Q, "VIGENTE")</f>
        <v>0</v>
      </c>
      <c r="F216" s="329">
        <f>COUNTIFS('Contratos Vigentes'!AM:AM,'Gestão e fiscalização atual'!A216,'Contratos Vigentes'!$Q:$Q, "VIGENTE")</f>
        <v>0</v>
      </c>
      <c r="G216" s="329">
        <f>COUNTIFS('Contratos Vigentes'!AN:AN,'Gestão e fiscalização atual'!A216,'Contratos Vigentes'!$Q:$Q, "VIGENTE")</f>
        <v>0</v>
      </c>
      <c r="H216" s="329">
        <f>COUNTIFS('Contratos Vigentes'!AR:AR,'Gestão e fiscalização atual'!A216,'Contratos Vigentes'!$Q:$Q, "VIGENTE")</f>
        <v>0</v>
      </c>
      <c r="I216" s="330">
        <f ca="1">(SUM(C216:H216))</f>
        <v>1</v>
      </c>
    </row>
    <row r="217" spans="1:9">
      <c r="A217" s="170" t="s">
        <v>1433</v>
      </c>
      <c r="B217" s="50" t="s">
        <v>207</v>
      </c>
      <c r="C217" s="329">
        <f>COUNTIFS('Contratos Vigentes'!AJ:AJ,'Gestão e fiscalização atual'!A217,'Contratos Vigentes'!$Q:$Q, "VIGENTE")</f>
        <v>0</v>
      </c>
      <c r="D217" s="329">
        <f>COUNTIFS('Contratos Vigentes'!AK:AK,'Gestão e fiscalização atual'!A217,'Contratos Vigentes'!$Q:$Q, "VIGENTE")</f>
        <v>0</v>
      </c>
      <c r="E217" s="329">
        <f ca="1">COUNTIFS('Contratos Vigentes'!AL:AL,'Gestão e fiscalização atual'!A217,'Contratos Vigentes'!$Q:$Q, "VIGENTE")</f>
        <v>1</v>
      </c>
      <c r="F217" s="329">
        <f>COUNTIFS('Contratos Vigentes'!AM:AM,'Gestão e fiscalização atual'!A217,'Contratos Vigentes'!$Q:$Q, "VIGENTE")</f>
        <v>0</v>
      </c>
      <c r="G217" s="329">
        <f>COUNTIFS('Contratos Vigentes'!AN:AN,'Gestão e fiscalização atual'!A217,'Contratos Vigentes'!$Q:$Q, "VIGENTE")</f>
        <v>0</v>
      </c>
      <c r="H217" s="329">
        <f>COUNTIFS('Contratos Vigentes'!AR:AR,'Gestão e fiscalização atual'!A217,'Contratos Vigentes'!$Q:$Q, "VIGENTE")</f>
        <v>0</v>
      </c>
      <c r="I217" s="330">
        <f ca="1">(SUM(C217:H217))</f>
        <v>1</v>
      </c>
    </row>
    <row r="218" spans="1:9">
      <c r="A218" s="170" t="s">
        <v>1434</v>
      </c>
      <c r="B218" s="50" t="s">
        <v>207</v>
      </c>
      <c r="C218" s="329">
        <f>COUNTIFS('Contratos Vigentes'!AJ:AJ,'Gestão e fiscalização atual'!A218,'Contratos Vigentes'!$Q:$Q, "VIGENTE")</f>
        <v>0</v>
      </c>
      <c r="D218" s="329">
        <f>COUNTIFS('Contratos Vigentes'!AK:AK,'Gestão e fiscalização atual'!A218,'Contratos Vigentes'!$Q:$Q, "VIGENTE")</f>
        <v>0</v>
      </c>
      <c r="E218" s="329">
        <f>COUNTIFS('Contratos Vigentes'!AL:AL,'Gestão e fiscalização atual'!A218,'Contratos Vigentes'!$Q:$Q, "VIGENTE")</f>
        <v>0</v>
      </c>
      <c r="F218" s="329">
        <f>COUNTIFS('Contratos Vigentes'!AM:AM,'Gestão e fiscalização atual'!A218,'Contratos Vigentes'!$Q:$Q, "VIGENTE")</f>
        <v>0</v>
      </c>
      <c r="G218" s="329">
        <f ca="1">COUNTIFS('Contratos Vigentes'!AN:AN,'Gestão e fiscalização atual'!A218,'Contratos Vigentes'!$Q:$Q, "VIGENTE")</f>
        <v>1</v>
      </c>
      <c r="H218" s="329">
        <f>COUNTIFS('Contratos Vigentes'!AR:AR,'Gestão e fiscalização atual'!A218,'Contratos Vigentes'!$Q:$Q, "VIGENTE")</f>
        <v>0</v>
      </c>
      <c r="I218" s="330">
        <f ca="1">(SUM(C218:H218))</f>
        <v>1</v>
      </c>
    </row>
    <row r="219" spans="1:9">
      <c r="A219" s="170" t="s">
        <v>866</v>
      </c>
      <c r="B219" s="50" t="s">
        <v>78</v>
      </c>
      <c r="C219" s="329">
        <f>COUNTIFS('Contratos Vigentes'!AJ:AJ,'Gestão e fiscalização atual'!A219,'Contratos Vigentes'!$Q:$Q, "VIGENTE")</f>
        <v>0</v>
      </c>
      <c r="D219" s="329">
        <f ca="1">COUNTIFS('Contratos Vigentes'!AK:AK,'Gestão e fiscalização atual'!A219,'Contratos Vigentes'!$Q:$Q, "VIGENTE")</f>
        <v>0</v>
      </c>
      <c r="E219" s="329">
        <f ca="1">COUNTIFS('Contratos Vigentes'!AL:AL,'Gestão e fiscalização atual'!A219,'Contratos Vigentes'!$Q:$Q, "VIGENTE")</f>
        <v>3</v>
      </c>
      <c r="F219" s="329">
        <f ca="1">COUNTIFS('Contratos Vigentes'!AM:AM,'Gestão e fiscalização atual'!A219,'Contratos Vigentes'!$Q:$Q, "VIGENTE")</f>
        <v>3</v>
      </c>
      <c r="G219" s="329">
        <f ca="1">COUNTIFS('Contratos Vigentes'!AN:AN,'Gestão e fiscalização atual'!A219,'Contratos Vigentes'!$Q:$Q, "VIGENTE")</f>
        <v>3</v>
      </c>
      <c r="H219" s="329">
        <f>COUNTIFS('Contratos Vigentes'!AR:AR,'Gestão e fiscalização atual'!A219,'Contratos Vigentes'!$Q:$Q, "VIGENTE")</f>
        <v>0</v>
      </c>
      <c r="I219" s="330">
        <f t="shared" ca="1" si="3"/>
        <v>9</v>
      </c>
    </row>
    <row r="220" spans="1:9">
      <c r="A220" s="170" t="s">
        <v>406</v>
      </c>
      <c r="B220" s="50" t="s">
        <v>78</v>
      </c>
      <c r="C220" s="329">
        <f>COUNTIFS('Contratos Vigentes'!AJ:AJ,'Gestão e fiscalização atual'!A220,'Contratos Vigentes'!$Q:$Q, "VIGENTE")</f>
        <v>0</v>
      </c>
      <c r="D220" s="329">
        <f ca="1">COUNTIFS('Contratos Vigentes'!AK:AK,'Gestão e fiscalização atual'!A220,'Contratos Vigentes'!$Q:$Q, "VIGENTE")</f>
        <v>1</v>
      </c>
      <c r="E220" s="329">
        <f ca="1">COUNTIFS('Contratos Vigentes'!AL:AL,'Gestão e fiscalização atual'!A220,'Contratos Vigentes'!$Q:$Q, "VIGENTE")</f>
        <v>2</v>
      </c>
      <c r="F220" s="329">
        <f ca="1">COUNTIFS('Contratos Vigentes'!AM:AM,'Gestão e fiscalização atual'!A220,'Contratos Vigentes'!$Q:$Q, "VIGENTE")</f>
        <v>1</v>
      </c>
      <c r="G220" s="329">
        <f ca="1">COUNTIFS('Contratos Vigentes'!AN:AN,'Gestão e fiscalização atual'!A220,'Contratos Vigentes'!$Q:$Q, "VIGENTE")</f>
        <v>4</v>
      </c>
      <c r="H220" s="424">
        <v>1</v>
      </c>
      <c r="I220" s="330">
        <f t="shared" ca="1" si="3"/>
        <v>9</v>
      </c>
    </row>
    <row r="221" spans="1:9">
      <c r="A221" s="170" t="s">
        <v>1447</v>
      </c>
      <c r="B221" s="50" t="s">
        <v>441</v>
      </c>
      <c r="C221" s="329">
        <f ca="1">COUNTIFS('Contratos Vigentes'!AJ:AJ,'Gestão e fiscalização atual'!A221,'Contratos Vigentes'!$Q:$Q, "VIGENTE")</f>
        <v>1</v>
      </c>
      <c r="D221" s="329">
        <f>COUNTIFS('Contratos Vigentes'!AK:AK,'Gestão e fiscalização atual'!A221,'Contratos Vigentes'!$Q:$Q, "VIGENTE")</f>
        <v>0</v>
      </c>
      <c r="E221" s="329">
        <f>COUNTIFS('Contratos Vigentes'!AL:AL,'Gestão e fiscalização atual'!A221,'Contratos Vigentes'!$Q:$Q, "VIGENTE")</f>
        <v>0</v>
      </c>
      <c r="F221" s="329">
        <f>COUNTIFS('Contratos Vigentes'!AM:AM,'Gestão e fiscalização atual'!A221,'Contratos Vigentes'!$Q:$Q, "VIGENTE")</f>
        <v>0</v>
      </c>
      <c r="G221" s="329">
        <f>COUNTIFS('Contratos Vigentes'!AN:AN,'Gestão e fiscalização atual'!A221,'Contratos Vigentes'!$Q:$Q, "VIGENTE")</f>
        <v>0</v>
      </c>
      <c r="H221" s="329">
        <f>COUNTIFS('Contratos Vigentes'!AR:AR,'Gestão e fiscalização atual'!A221,'Contratos Vigentes'!$Q:$Q, "VIGENTE")</f>
        <v>0</v>
      </c>
      <c r="I221" s="330">
        <f t="shared" ca="1" si="3"/>
        <v>1</v>
      </c>
    </row>
    <row r="222" spans="1:9">
      <c r="A222" s="170" t="s">
        <v>361</v>
      </c>
      <c r="B222" s="50" t="s">
        <v>357</v>
      </c>
      <c r="C222" s="329">
        <f ca="1">COUNTIFS('Contratos Vigentes'!AJ:AJ,'Gestão e fiscalização atual'!A222,'Contratos Vigentes'!$Q:$Q, "VIGENTE")</f>
        <v>1</v>
      </c>
      <c r="D222" s="329">
        <f>COUNTIFS('Contratos Vigentes'!AK:AK,'Gestão e fiscalização atual'!A222,'Contratos Vigentes'!$Q:$Q, "VIGENTE")</f>
        <v>0</v>
      </c>
      <c r="E222" s="329">
        <f ca="1">COUNTIFS('Contratos Vigentes'!AL:AL,'Gestão e fiscalização atual'!A222,'Contratos Vigentes'!$Q:$Q, "VIGENTE")</f>
        <v>11</v>
      </c>
      <c r="F222" s="329">
        <f>COUNTIFS('Contratos Vigentes'!AM:AM,'Gestão e fiscalização atual'!A222,'Contratos Vigentes'!$Q:$Q, "VIGENTE")</f>
        <v>0</v>
      </c>
      <c r="G222" s="329">
        <f>COUNTIFS('Contratos Vigentes'!AN:AN,'Gestão e fiscalização atual'!A222,'Contratos Vigentes'!$Q:$Q, "VIGENTE")</f>
        <v>0</v>
      </c>
      <c r="H222" s="329">
        <f>COUNTIFS('Contratos Vigentes'!AR:AR,'Gestão e fiscalização atual'!A222,'Contratos Vigentes'!$Q:$Q, "VIGENTE")</f>
        <v>0</v>
      </c>
      <c r="I222" s="330">
        <f t="shared" ca="1" si="3"/>
        <v>12</v>
      </c>
    </row>
    <row r="223" spans="1:9">
      <c r="A223" s="170" t="s">
        <v>1143</v>
      </c>
      <c r="B223" s="50" t="s">
        <v>243</v>
      </c>
      <c r="C223" s="329">
        <f ca="1">COUNTIFS('Contratos Vigentes'!AJ:AJ,'Gestão e fiscalização atual'!A223,'Contratos Vigentes'!$Q:$Q, "VIGENTE")</f>
        <v>0</v>
      </c>
      <c r="D223" s="329">
        <f ca="1">COUNTIFS('Contratos Vigentes'!AK:AK,'Gestão e fiscalização atual'!A223,'Contratos Vigentes'!$Q:$Q, "VIGENTE")</f>
        <v>1</v>
      </c>
      <c r="E223" s="329">
        <f>COUNTIFS('Contratos Vigentes'!AL:AL,'Gestão e fiscalização atual'!A223,'Contratos Vigentes'!$Q:$Q, "VIGENTE")</f>
        <v>0</v>
      </c>
      <c r="F223" s="329">
        <f>COUNTIFS('Contratos Vigentes'!AM:AM,'Gestão e fiscalização atual'!A223,'Contratos Vigentes'!$Q:$Q, "VIGENTE")</f>
        <v>0</v>
      </c>
      <c r="G223" s="329">
        <f>COUNTIFS('Contratos Vigentes'!AN:AN,'Gestão e fiscalização atual'!A223,'Contratos Vigentes'!$Q:$Q, "VIGENTE")</f>
        <v>0</v>
      </c>
      <c r="H223" s="329">
        <f>COUNTIFS('Contratos Vigentes'!AR:AR,'Gestão e fiscalização atual'!A223,'Contratos Vigentes'!$Q:$Q, "VIGENTE")</f>
        <v>0</v>
      </c>
      <c r="I223" s="330">
        <f t="shared" ca="1" si="3"/>
        <v>1</v>
      </c>
    </row>
    <row r="224" spans="1:9">
      <c r="A224" s="170" t="s">
        <v>455</v>
      </c>
      <c r="B224" s="50" t="s">
        <v>78</v>
      </c>
      <c r="C224" s="329">
        <f ca="1">COUNTIFS('Contratos Vigentes'!AJ:AJ,'Gestão e fiscalização atual'!A224,'Contratos Vigentes'!$Q:$Q, "VIGENTE")</f>
        <v>2</v>
      </c>
      <c r="D224" s="329">
        <f>COUNTIFS('Contratos Vigentes'!AK:AK,'Gestão e fiscalização atual'!A224,'Contratos Vigentes'!$Q:$Q, "VIGENTE")</f>
        <v>0</v>
      </c>
      <c r="E224" s="329">
        <f>COUNTIFS('Contratos Vigentes'!AL:AL,'Gestão e fiscalização atual'!A224,'Contratos Vigentes'!$Q:$Q, "VIGENTE")</f>
        <v>0</v>
      </c>
      <c r="F224" s="329">
        <f ca="1">COUNTIFS('Contratos Vigentes'!AM:AM,'Gestão e fiscalização atual'!A224,'Contratos Vigentes'!$Q:$Q, "VIGENTE")</f>
        <v>1</v>
      </c>
      <c r="G224" s="329">
        <f>COUNTIFS('Contratos Vigentes'!AN:AN,'Gestão e fiscalização atual'!A224,'Contratos Vigentes'!$Q:$Q, "VIGENTE")</f>
        <v>0</v>
      </c>
      <c r="H224" s="329">
        <f>COUNTIFS('Contratos Vigentes'!AR:AR,'Gestão e fiscalização atual'!A224,'Contratos Vigentes'!$Q:$Q, "VIGENTE")</f>
        <v>0</v>
      </c>
      <c r="I224" s="330">
        <f t="shared" ca="1" si="3"/>
        <v>3</v>
      </c>
    </row>
    <row r="225" spans="1:9" hidden="1">
      <c r="A225" s="170" t="s">
        <v>6348</v>
      </c>
      <c r="B225" s="50" t="s">
        <v>78</v>
      </c>
      <c r="C225" s="329">
        <f>COUNTIFS('Contratos Vigentes'!AJ:AJ,'Gestão e fiscalização atual'!A225,'Contratos Vigentes'!$Q:$Q, "VIGENTE")</f>
        <v>0</v>
      </c>
      <c r="D225" s="329">
        <f>COUNTIFS('Contratos Vigentes'!AK:AK,'Gestão e fiscalização atual'!A225,'Contratos Vigentes'!$Q:$Q, "VIGENTE")</f>
        <v>0</v>
      </c>
      <c r="E225" s="329">
        <f>COUNTIFS('Contratos Vigentes'!AL:AL,'Gestão e fiscalização atual'!A225,'Contratos Vigentes'!$Q:$Q, "VIGENTE")</f>
        <v>0</v>
      </c>
      <c r="F225" s="329">
        <f>COUNTIFS('Contratos Vigentes'!AM:AM,'Gestão e fiscalização atual'!A225,'Contratos Vigentes'!$Q:$Q, "VIGENTE")</f>
        <v>0</v>
      </c>
      <c r="G225" s="329">
        <f>COUNTIFS('Contratos Vigentes'!AN:AN,'Gestão e fiscalização atual'!A225,'Contratos Vigentes'!$Q:$Q, "VIGENTE")</f>
        <v>0</v>
      </c>
      <c r="H225" s="329">
        <f>COUNTIFS('Contratos Vigentes'!AR:AR,'Gestão e fiscalização atual'!A225,'Contratos Vigentes'!$Q:$Q, "VIGENTE")</f>
        <v>0</v>
      </c>
      <c r="I225" s="330">
        <f t="shared" si="3"/>
        <v>0</v>
      </c>
    </row>
    <row r="226" spans="1:9">
      <c r="A226" s="325" t="s">
        <v>622</v>
      </c>
      <c r="B226" s="50" t="s">
        <v>61</v>
      </c>
      <c r="C226" s="329">
        <f ca="1">COUNTIFS('Contratos Vigentes'!AJ:AJ,'Gestão e fiscalização atual'!A226,'Contratos Vigentes'!$Q:$Q, "VIGENTE")</f>
        <v>1</v>
      </c>
      <c r="D226" s="329">
        <f ca="1">COUNTIFS('Contratos Vigentes'!AK:AK,'Gestão e fiscalização atual'!A226,'Contratos Vigentes'!$Q:$Q, "VIGENTE")</f>
        <v>0</v>
      </c>
      <c r="E226" s="329">
        <f ca="1">COUNTIFS('Contratos Vigentes'!AL:AL,'Gestão e fiscalização atual'!A226,'Contratos Vigentes'!$Q:$Q, "VIGENTE")</f>
        <v>11</v>
      </c>
      <c r="F226" s="329">
        <f>COUNTIFS('Contratos Vigentes'!AM:AM,'Gestão e fiscalização atual'!A226,'Contratos Vigentes'!$Q:$Q, "VIGENTE")</f>
        <v>0</v>
      </c>
      <c r="G226" s="329">
        <f ca="1">COUNTIFS('Contratos Vigentes'!AN:AN,'Gestão e fiscalização atual'!A226,'Contratos Vigentes'!$Q:$Q, "VIGENTE")</f>
        <v>2</v>
      </c>
      <c r="H226" s="329">
        <f>COUNTIFS('Contratos Vigentes'!AR:AR,'Gestão e fiscalização atual'!A226,'Contratos Vigentes'!$Q:$Q, "VIGENTE")</f>
        <v>0</v>
      </c>
      <c r="I226" s="330">
        <f t="shared" ca="1" si="3"/>
        <v>14</v>
      </c>
    </row>
    <row r="227" spans="1:9">
      <c r="A227" s="170" t="s">
        <v>247</v>
      </c>
      <c r="B227" s="50" t="s">
        <v>243</v>
      </c>
      <c r="C227" s="329">
        <f>COUNTIFS('Contratos Vigentes'!AJ:AJ,'Gestão e fiscalização atual'!A227,'Contratos Vigentes'!$Q:$Q, "VIGENTE")</f>
        <v>0</v>
      </c>
      <c r="D227" s="329">
        <f ca="1">COUNTIFS('Contratos Vigentes'!AK:AK,'Gestão e fiscalização atual'!A227,'Contratos Vigentes'!$Q:$Q, "VIGENTE")</f>
        <v>1</v>
      </c>
      <c r="E227" s="329">
        <f>COUNTIFS('Contratos Vigentes'!AL:AL,'Gestão e fiscalização atual'!A227,'Contratos Vigentes'!$Q:$Q, "VIGENTE")</f>
        <v>0</v>
      </c>
      <c r="F227" s="329">
        <f>COUNTIFS('Contratos Vigentes'!AM:AM,'Gestão e fiscalização atual'!A227,'Contratos Vigentes'!$Q:$Q, "VIGENTE")</f>
        <v>0</v>
      </c>
      <c r="G227" s="329">
        <f>COUNTIFS('Contratos Vigentes'!AN:AN,'Gestão e fiscalização atual'!A227,'Contratos Vigentes'!$Q:$Q, "VIGENTE")</f>
        <v>0</v>
      </c>
      <c r="H227" s="329">
        <f>COUNTIFS('Contratos Vigentes'!AR:AR,'Gestão e fiscalização atual'!A227,'Contratos Vigentes'!$Q:$Q, "VIGENTE")</f>
        <v>0</v>
      </c>
      <c r="I227" s="330">
        <f t="shared" ca="1" si="3"/>
        <v>1</v>
      </c>
    </row>
    <row r="228" spans="1:9" hidden="1">
      <c r="A228" s="170" t="s">
        <v>1307</v>
      </c>
      <c r="B228" s="50" t="s">
        <v>78</v>
      </c>
      <c r="C228" s="329">
        <f ca="1">COUNTIFS('Contratos Vigentes'!AJ:AJ,'Gestão e fiscalização atual'!A228,'Contratos Vigentes'!$Q:$Q, "VIGENTE")</f>
        <v>1</v>
      </c>
      <c r="D228" s="329">
        <f ca="1">COUNTIFS('Contratos Vigentes'!AK:AK,'Gestão e fiscalização atual'!A228,'Contratos Vigentes'!$Q:$Q, "VIGENTE")</f>
        <v>0</v>
      </c>
      <c r="E228" s="329">
        <f ca="1">COUNTIFS('Contratos Vigentes'!AL:AL,'Gestão e fiscalização atual'!A228,'Contratos Vigentes'!$Q:$Q, "VIGENTE")</f>
        <v>0</v>
      </c>
      <c r="F228" s="329">
        <f>COUNTIFS('Contratos Vigentes'!AM:AM,'Gestão e fiscalização atual'!A228,'Contratos Vigentes'!$Q:$Q, "VIGENTE")</f>
        <v>0</v>
      </c>
      <c r="G228" s="329">
        <f>COUNTIFS('Contratos Vigentes'!AN:AN,'Gestão e fiscalização atual'!A228,'Contratos Vigentes'!$Q:$Q, "VIGENTE")</f>
        <v>0</v>
      </c>
      <c r="H228" s="329">
        <f>COUNTIFS('Contratos Vigentes'!AR:AR,'Gestão e fiscalização atual'!A228,'Contratos Vigentes'!$Q:$Q, "VIGENTE")</f>
        <v>0</v>
      </c>
      <c r="I228" s="330">
        <f t="shared" ca="1" si="3"/>
        <v>1</v>
      </c>
    </row>
    <row r="229" spans="1:9">
      <c r="A229" s="170" t="s">
        <v>748</v>
      </c>
      <c r="B229" s="50" t="s">
        <v>78</v>
      </c>
      <c r="C229" s="329">
        <f>COUNTIFS('Contratos Vigentes'!AJ:AJ,'Gestão e fiscalização atual'!A229,'Contratos Vigentes'!$Q:$Q, "VIGENTE")</f>
        <v>0</v>
      </c>
      <c r="D229" s="329">
        <f>COUNTIFS('Contratos Vigentes'!AK:AK,'Gestão e fiscalização atual'!A229,'Contratos Vigentes'!$Q:$Q, "VIGENTE")</f>
        <v>0</v>
      </c>
      <c r="E229" s="329">
        <f>COUNTIFS('Contratos Vigentes'!AL:AL,'Gestão e fiscalização atual'!A229,'Contratos Vigentes'!$Q:$Q, "VIGENTE")</f>
        <v>0</v>
      </c>
      <c r="F229" s="329">
        <f ca="1">COUNTIFS('Contratos Vigentes'!AM:AM,'Gestão e fiscalização atual'!A229,'Contratos Vigentes'!$Q:$Q, "VIGENTE")</f>
        <v>1</v>
      </c>
      <c r="G229" s="329">
        <f ca="1">COUNTIFS('Contratos Vigentes'!AN:AN,'Gestão e fiscalização atual'!A229,'Contratos Vigentes'!$Q:$Q, "VIGENTE")</f>
        <v>0</v>
      </c>
      <c r="H229" s="329">
        <f>COUNTIFS('Contratos Vigentes'!AR:AR,'Gestão e fiscalização atual'!A229,'Contratos Vigentes'!$Q:$Q, "VIGENTE")</f>
        <v>0</v>
      </c>
      <c r="I229" s="330">
        <f t="shared" ca="1" si="3"/>
        <v>1</v>
      </c>
    </row>
    <row r="230" spans="1:9" hidden="1">
      <c r="A230" s="170" t="s">
        <v>6349</v>
      </c>
      <c r="B230" s="50" t="s">
        <v>98</v>
      </c>
      <c r="C230" s="329">
        <f>COUNTIFS('Contratos Vigentes'!AJ:AJ,'Gestão e fiscalização atual'!A230,'Contratos Vigentes'!$Q:$Q, "VIGENTE")</f>
        <v>0</v>
      </c>
      <c r="D230" s="329">
        <f>COUNTIFS('Contratos Vigentes'!AK:AK,'Gestão e fiscalização atual'!A230,'Contratos Vigentes'!$Q:$Q, "VIGENTE")</f>
        <v>0</v>
      </c>
      <c r="E230" s="329">
        <f>COUNTIFS('Contratos Vigentes'!AL:AL,'Gestão e fiscalização atual'!A230,'Contratos Vigentes'!$Q:$Q, "VIGENTE")</f>
        <v>0</v>
      </c>
      <c r="F230" s="329">
        <f>COUNTIFS('Contratos Vigentes'!AM:AM,'Gestão e fiscalização atual'!A230,'Contratos Vigentes'!$Q:$Q, "VIGENTE")</f>
        <v>0</v>
      </c>
      <c r="G230" s="329">
        <f>COUNTIFS('Contratos Vigentes'!AN:AN,'Gestão e fiscalização atual'!A230,'Contratos Vigentes'!$Q:$Q, "VIGENTE")</f>
        <v>0</v>
      </c>
      <c r="H230" s="329">
        <f>COUNTIFS('Contratos Vigentes'!AR:AR,'Gestão e fiscalização atual'!A230,'Contratos Vigentes'!$Q:$Q, "VIGENTE")</f>
        <v>0</v>
      </c>
      <c r="I230" s="330">
        <f t="shared" si="3"/>
        <v>0</v>
      </c>
    </row>
    <row r="231" spans="1:9">
      <c r="A231" s="170" t="s">
        <v>424</v>
      </c>
      <c r="B231" s="50" t="s">
        <v>207</v>
      </c>
      <c r="C231" s="329">
        <f ca="1">COUNTIFS('Contratos Vigentes'!AJ:AJ,'Gestão e fiscalização atual'!A231,'Contratos Vigentes'!$Q:$Q, "VIGENTE")</f>
        <v>1</v>
      </c>
      <c r="D231" s="329">
        <f>COUNTIFS('Contratos Vigentes'!AK:AK,'Gestão e fiscalização atual'!A231,'Contratos Vigentes'!$Q:$Q, "VIGENTE")</f>
        <v>0</v>
      </c>
      <c r="E231" s="329">
        <f ca="1">COUNTIFS('Contratos Vigentes'!AL:AL,'Gestão e fiscalização atual'!A231,'Contratos Vigentes'!$Q:$Q, "VIGENTE")</f>
        <v>1</v>
      </c>
      <c r="F231" s="329">
        <f>COUNTIFS('Contratos Vigentes'!AM:AM,'Gestão e fiscalização atual'!A231,'Contratos Vigentes'!$Q:$Q, "VIGENTE")</f>
        <v>0</v>
      </c>
      <c r="G231" s="329">
        <f>COUNTIFS('Contratos Vigentes'!AN:AN,'Gestão e fiscalização atual'!A231,'Contratos Vigentes'!$Q:$Q, "VIGENTE")</f>
        <v>0</v>
      </c>
      <c r="H231" s="329">
        <f>COUNTIFS('Contratos Vigentes'!AR:AR,'Gestão e fiscalização atual'!A231,'Contratos Vigentes'!$Q:$Q, "VIGENTE")</f>
        <v>0</v>
      </c>
      <c r="I231" s="330">
        <f t="shared" ca="1" si="3"/>
        <v>2</v>
      </c>
    </row>
    <row r="232" spans="1:9">
      <c r="A232" s="170" t="s">
        <v>191</v>
      </c>
      <c r="B232" s="50" t="s">
        <v>441</v>
      </c>
      <c r="C232" s="329">
        <f ca="1">COUNTIFS('Contratos Vigentes'!AJ:AJ,'Gestão e fiscalização atual'!A232,'Contratos Vigentes'!$Q:$Q, "VIGENTE")</f>
        <v>1</v>
      </c>
      <c r="D232" s="329">
        <f ca="1">COUNTIFS('Contratos Vigentes'!AK:AK,'Gestão e fiscalização atual'!A232,'Contratos Vigentes'!$Q:$Q, "VIGENTE")</f>
        <v>1</v>
      </c>
      <c r="E232" s="329">
        <f ca="1">COUNTIFS('Contratos Vigentes'!AL:AL,'Gestão e fiscalização atual'!A232,'Contratos Vigentes'!$Q:$Q, "VIGENTE")</f>
        <v>3</v>
      </c>
      <c r="F232" s="329">
        <f ca="1">COUNTIFS('Contratos Vigentes'!AM:AM,'Gestão e fiscalização atual'!A232,'Contratos Vigentes'!$Q:$Q, "VIGENTE")</f>
        <v>2</v>
      </c>
      <c r="G232" s="329">
        <f>COUNTIFS('Contratos Vigentes'!AN:AN,'Gestão e fiscalização atual'!A232,'Contratos Vigentes'!$Q:$Q, "VIGENTE")</f>
        <v>0</v>
      </c>
      <c r="H232" s="329">
        <f>COUNTIFS('Contratos Vigentes'!AR:AR,'Gestão e fiscalização atual'!A232,'Contratos Vigentes'!$Q:$Q, "VIGENTE")</f>
        <v>0</v>
      </c>
      <c r="I232" s="330">
        <f t="shared" ca="1" si="3"/>
        <v>7</v>
      </c>
    </row>
    <row r="233" spans="1:9" hidden="1">
      <c r="A233" s="170" t="s">
        <v>2865</v>
      </c>
      <c r="B233" s="50" t="s">
        <v>98</v>
      </c>
      <c r="C233" s="329">
        <f>COUNTIFS('Contratos Vigentes'!AJ:AJ,'Gestão e fiscalização atual'!A233,'Contratos Vigentes'!$Q:$Q, "VIGENTE")</f>
        <v>0</v>
      </c>
      <c r="D233" s="329">
        <f>COUNTIFS('Contratos Vigentes'!AK:AK,'Gestão e fiscalização atual'!A233,'Contratos Vigentes'!$Q:$Q, "VIGENTE")</f>
        <v>0</v>
      </c>
      <c r="E233" s="329">
        <f>COUNTIFS('Contratos Vigentes'!AL:AL,'Gestão e fiscalização atual'!A233,'Contratos Vigentes'!$Q:$Q, "VIGENTE")</f>
        <v>0</v>
      </c>
      <c r="F233" s="329">
        <f>COUNTIFS('Contratos Vigentes'!AM:AM,'Gestão e fiscalização atual'!A233,'Contratos Vigentes'!$Q:$Q, "VIGENTE")</f>
        <v>0</v>
      </c>
      <c r="G233" s="329">
        <f ca="1">COUNTIFS('Contratos Vigentes'!AN:AN,'Gestão e fiscalização atual'!A233,'Contratos Vigentes'!$Q:$Q, "VIGENTE")</f>
        <v>0</v>
      </c>
      <c r="H233" s="329">
        <f>COUNTIFS('Contratos Vigentes'!AR:AR,'Gestão e fiscalização atual'!A233,'Contratos Vigentes'!$Q:$Q, "VIGENTE")</f>
        <v>0</v>
      </c>
      <c r="I233" s="330">
        <f t="shared" ca="1" si="3"/>
        <v>0</v>
      </c>
    </row>
    <row r="234" spans="1:9">
      <c r="A234" s="170" t="s">
        <v>1813</v>
      </c>
      <c r="B234" s="50" t="s">
        <v>61</v>
      </c>
      <c r="C234" s="329">
        <f>COUNTIFS('Contratos Vigentes'!AJ:AJ,'Gestão e fiscalização atual'!A234,'Contratos Vigentes'!$Q:$Q, "VIGENTE")</f>
        <v>0</v>
      </c>
      <c r="D234" s="329">
        <f>COUNTIFS('Contratos Vigentes'!AK:AK,'Gestão e fiscalização atual'!A234,'Contratos Vigentes'!$Q:$Q, "VIGENTE")</f>
        <v>0</v>
      </c>
      <c r="E234" s="329">
        <f ca="1">COUNTIFS('Contratos Vigentes'!AL:AL,'Gestão e fiscalização atual'!A234,'Contratos Vigentes'!$Q:$Q, "VIGENTE")</f>
        <v>0</v>
      </c>
      <c r="F234" s="329">
        <f ca="1">COUNTIFS('Contratos Vigentes'!AM:AM,'Gestão e fiscalização atual'!A234,'Contratos Vigentes'!$Q:$Q, "VIGENTE")</f>
        <v>0</v>
      </c>
      <c r="G234" s="329">
        <f ca="1">COUNTIFS('Contratos Vigentes'!AN:AN,'Gestão e fiscalização atual'!A234,'Contratos Vigentes'!$Q:$Q, "VIGENTE")</f>
        <v>0</v>
      </c>
      <c r="H234" s="329">
        <f>COUNTIFS('Contratos Vigentes'!AR:AR,'Gestão e fiscalização atual'!A234,'Contratos Vigentes'!$Q:$Q, "VIGENTE")</f>
        <v>0</v>
      </c>
      <c r="I234" s="330">
        <f t="shared" ca="1" si="3"/>
        <v>0</v>
      </c>
    </row>
    <row r="235" spans="1:9" hidden="1">
      <c r="A235" s="170" t="s">
        <v>69</v>
      </c>
      <c r="B235" s="50" t="s">
        <v>4296</v>
      </c>
      <c r="C235" s="329">
        <f ca="1">COUNTIFS('Contratos Vigentes'!AJ:AJ,'Gestão e fiscalização atual'!A235,'Contratos Vigentes'!$Q:$Q, "VIGENTE")</f>
        <v>0</v>
      </c>
      <c r="D235" s="329">
        <f ca="1">COUNTIFS('Contratos Vigentes'!AK:AK,'Gestão e fiscalização atual'!A235,'Contratos Vigentes'!$Q:$Q, "VIGENTE")</f>
        <v>145</v>
      </c>
      <c r="E235" s="329">
        <f ca="1">COUNTIFS('Contratos Vigentes'!AL:AL,'Gestão e fiscalização atual'!A235,'Contratos Vigentes'!$Q:$Q, "VIGENTE")</f>
        <v>3</v>
      </c>
      <c r="F235" s="329">
        <f ca="1">COUNTIFS('Contratos Vigentes'!AM:AM,'Gestão e fiscalização atual'!A235,'Contratos Vigentes'!$Q:$Q, "VIGENTE")</f>
        <v>132</v>
      </c>
      <c r="G235" s="329">
        <f ca="1">COUNTIFS('Contratos Vigentes'!AN:AN,'Gestão e fiscalização atual'!A235,'Contratos Vigentes'!$Q:$Q, "VIGENTE")</f>
        <v>109</v>
      </c>
      <c r="H235" s="329">
        <f>COUNTIFS('Contratos Vigentes'!AR:AR,'Gestão e fiscalização atual'!A235,'Contratos Vigentes'!$Q:$Q, "VIGENTE")</f>
        <v>0</v>
      </c>
      <c r="I235" s="330">
        <f t="shared" ca="1" si="3"/>
        <v>389</v>
      </c>
    </row>
    <row r="236" spans="1:9">
      <c r="A236" s="170" t="s">
        <v>176</v>
      </c>
      <c r="B236" s="50" t="s">
        <v>98</v>
      </c>
      <c r="C236" s="329">
        <f>COUNTIFS('Contratos Vigentes'!AJ:AJ,'Gestão e fiscalização atual'!A236,'Contratos Vigentes'!$Q:$Q, "VIGENTE")</f>
        <v>0</v>
      </c>
      <c r="D236" s="329">
        <f>COUNTIFS('Contratos Vigentes'!AK:AK,'Gestão e fiscalização atual'!A236,'Contratos Vigentes'!$Q:$Q, "VIGENTE")</f>
        <v>0</v>
      </c>
      <c r="E236" s="329">
        <f ca="1">COUNTIFS('Contratos Vigentes'!AL:AL,'Gestão e fiscalização atual'!A236,'Contratos Vigentes'!$Q:$Q, "VIGENTE")</f>
        <v>2</v>
      </c>
      <c r="F236" s="329">
        <f ca="1">COUNTIFS('Contratos Vigentes'!AM:AM,'Gestão e fiscalização atual'!A236,'Contratos Vigentes'!$Q:$Q, "VIGENTE")</f>
        <v>1</v>
      </c>
      <c r="G236" s="329">
        <f ca="1">COUNTIFS('Contratos Vigentes'!AN:AN,'Gestão e fiscalização atual'!A236,'Contratos Vigentes'!$Q:$Q, "VIGENTE")</f>
        <v>1</v>
      </c>
      <c r="H236" s="329">
        <f>COUNTIFS('Contratos Vigentes'!AR:AR,'Gestão e fiscalização atual'!A236,'Contratos Vigentes'!$Q:$Q, "VIGENTE")</f>
        <v>0</v>
      </c>
      <c r="I236" s="330">
        <f t="shared" ca="1" si="3"/>
        <v>4</v>
      </c>
    </row>
    <row r="237" spans="1:9">
      <c r="A237" s="170" t="s">
        <v>1660</v>
      </c>
      <c r="B237" s="50" t="s">
        <v>78</v>
      </c>
      <c r="C237" s="329">
        <f>COUNTIFS('Contratos Vigentes'!AJ:AJ,'Gestão e fiscalização atual'!A237,'Contratos Vigentes'!$Q:$Q, "VIGENTE")</f>
        <v>0</v>
      </c>
      <c r="D237" s="329">
        <f>COUNTIFS('Contratos Vigentes'!AK:AK,'Gestão e fiscalização atual'!A237,'Contratos Vigentes'!$Q:$Q, "VIGENTE")</f>
        <v>0</v>
      </c>
      <c r="E237" s="329">
        <f ca="1">COUNTIFS('Contratos Vigentes'!AL:AL,'Gestão e fiscalização atual'!A237,'Contratos Vigentes'!$Q:$Q, "VIGENTE")</f>
        <v>1</v>
      </c>
      <c r="F237" s="329">
        <f>COUNTIFS('Contratos Vigentes'!AM:AM,'Gestão e fiscalização atual'!A237,'Contratos Vigentes'!$Q:$Q, "VIGENTE")</f>
        <v>0</v>
      </c>
      <c r="G237" s="329">
        <f ca="1">COUNTIFS('Contratos Vigentes'!AN:AN,'Gestão e fiscalização atual'!A237,'Contratos Vigentes'!$Q:$Q, "VIGENTE")</f>
        <v>0</v>
      </c>
      <c r="H237" s="329">
        <f>COUNTIFS('Contratos Vigentes'!AR:AR,'Gestão e fiscalização atual'!A237,'Contratos Vigentes'!$Q:$Q, "VIGENTE")</f>
        <v>0</v>
      </c>
      <c r="I237" s="330">
        <f t="shared" ca="1" si="3"/>
        <v>1</v>
      </c>
    </row>
    <row r="238" spans="1:9">
      <c r="A238" s="170" t="s">
        <v>1606</v>
      </c>
      <c r="B238" s="50" t="s">
        <v>207</v>
      </c>
      <c r="C238" s="329">
        <f>COUNTIFS('Contratos Vigentes'!AJ:AJ,'Gestão e fiscalização atual'!A238,'Contratos Vigentes'!$Q:$Q, "VIGENTE")</f>
        <v>0</v>
      </c>
      <c r="D238" s="329">
        <f>COUNTIFS('Contratos Vigentes'!AK:AK,'Gestão e fiscalização atual'!A238,'Contratos Vigentes'!$Q:$Q, "VIGENTE")</f>
        <v>0</v>
      </c>
      <c r="E238" s="329">
        <f ca="1">COUNTIFS('Contratos Vigentes'!AL:AL,'Gestão e fiscalização atual'!A238,'Contratos Vigentes'!$Q:$Q, "VIGENTE")</f>
        <v>1</v>
      </c>
      <c r="F238" s="329">
        <f>COUNTIFS('Contratos Vigentes'!AM:AM,'Gestão e fiscalização atual'!A238,'Contratos Vigentes'!$Q:$Q, "VIGENTE")</f>
        <v>0</v>
      </c>
      <c r="G238" s="329">
        <f>COUNTIFS('Contratos Vigentes'!AN:AN,'Gestão e fiscalização atual'!A238,'Contratos Vigentes'!$Q:$Q, "VIGENTE")</f>
        <v>0</v>
      </c>
      <c r="H238" s="329">
        <f>COUNTIFS('Contratos Vigentes'!AR:AR,'Gestão e fiscalização atual'!A238,'Contratos Vigentes'!$Q:$Q, "VIGENTE")</f>
        <v>0</v>
      </c>
      <c r="I238" s="330">
        <f t="shared" ca="1" si="3"/>
        <v>1</v>
      </c>
    </row>
    <row r="239" spans="1:9">
      <c r="A239" s="170" t="s">
        <v>963</v>
      </c>
      <c r="B239" s="50" t="s">
        <v>98</v>
      </c>
      <c r="C239" s="329">
        <f ca="1">COUNTIFS('Contratos Vigentes'!AJ:AJ,'Gestão e fiscalização atual'!A239,'Contratos Vigentes'!$Q:$Q, "VIGENTE")</f>
        <v>0</v>
      </c>
      <c r="D239" s="329">
        <f>COUNTIFS('Contratos Vigentes'!AK:AK,'Gestão e fiscalização atual'!A239,'Contratos Vigentes'!$Q:$Q, "VIGENTE")</f>
        <v>0</v>
      </c>
      <c r="E239" s="329">
        <f ca="1">COUNTIFS('Contratos Vigentes'!AL:AL,'Gestão e fiscalização atual'!A239,'Contratos Vigentes'!$Q:$Q, "VIGENTE")</f>
        <v>2</v>
      </c>
      <c r="F239" s="329">
        <f>COUNTIFS('Contratos Vigentes'!AM:AM,'Gestão e fiscalização atual'!A239,'Contratos Vigentes'!$Q:$Q, "VIGENTE")</f>
        <v>0</v>
      </c>
      <c r="G239" s="329">
        <f ca="1">COUNTIFS('Contratos Vigentes'!AN:AN,'Gestão e fiscalização atual'!A239,'Contratos Vigentes'!$Q:$Q, "VIGENTE")</f>
        <v>1</v>
      </c>
      <c r="H239" s="329">
        <f>COUNTIFS('Contratos Vigentes'!AR:AR,'Gestão e fiscalização atual'!A239,'Contratos Vigentes'!$Q:$Q, "VIGENTE")</f>
        <v>0</v>
      </c>
      <c r="I239" s="330">
        <f t="shared" ca="1" si="3"/>
        <v>3</v>
      </c>
    </row>
    <row r="240" spans="1:9">
      <c r="A240" t="s">
        <v>237</v>
      </c>
      <c r="B240" s="50" t="s">
        <v>232</v>
      </c>
      <c r="C240" s="329">
        <f>COUNTIFS('Contratos Vigentes'!AJ:AJ,'Gestão e fiscalização atual'!A240,'Contratos Vigentes'!$Q:$Q, "VIGENTE")</f>
        <v>0</v>
      </c>
      <c r="D240" s="329">
        <f>COUNTIFS('Contratos Vigentes'!AK:AK,'Gestão e fiscalização atual'!A240,'Contratos Vigentes'!$Q:$Q, "VIGENTE")</f>
        <v>0</v>
      </c>
      <c r="E240" s="329">
        <f>COUNTIFS('Contratos Vigentes'!AL:AL,'Gestão e fiscalização atual'!A240,'Contratos Vigentes'!$Q:$Q, "VIGENTE")</f>
        <v>0</v>
      </c>
      <c r="F240" s="329">
        <f ca="1">COUNTIFS('Contratos Vigentes'!AM:AM,'Gestão e fiscalização atual'!A240,'Contratos Vigentes'!$Q:$Q, "VIGENTE")</f>
        <v>1</v>
      </c>
      <c r="G240" s="329">
        <f>COUNTIFS('Contratos Vigentes'!AN:AN,'Gestão e fiscalização atual'!A240,'Contratos Vigentes'!$Q:$Q, "VIGENTE")</f>
        <v>0</v>
      </c>
      <c r="H240" s="329">
        <f>COUNTIFS('Contratos Vigentes'!AR:AR,'Gestão e fiscalização atual'!A240,'Contratos Vigentes'!$Q:$Q, "VIGENTE")</f>
        <v>0</v>
      </c>
      <c r="I240" s="330">
        <f t="shared" ca="1" si="3"/>
        <v>1</v>
      </c>
    </row>
    <row r="241" spans="1:9">
      <c r="A241" s="170" t="s">
        <v>6297</v>
      </c>
      <c r="B241" s="50" t="s">
        <v>78</v>
      </c>
      <c r="C241" s="329">
        <f>COUNTIFS('Contratos Vigentes'!AJ:AJ,'Gestão e fiscalização atual'!A241,'Contratos Vigentes'!$Q:$Q, "VIGENTE")</f>
        <v>0</v>
      </c>
      <c r="D241" s="329">
        <f>COUNTIFS('Contratos Vigentes'!AK:AK,'Gestão e fiscalização atual'!A241,'Contratos Vigentes'!$Q:$Q, "VIGENTE")</f>
        <v>0</v>
      </c>
      <c r="E241" s="329">
        <f>COUNTIFS('Contratos Vigentes'!AL:AL,'Gestão e fiscalização atual'!A241,'Contratos Vigentes'!$Q:$Q, "VIGENTE")</f>
        <v>0</v>
      </c>
      <c r="F241" s="329">
        <f>COUNTIFS('Contratos Vigentes'!AM:AM,'Gestão e fiscalização atual'!A241,'Contratos Vigentes'!$Q:$Q, "VIGENTE")</f>
        <v>0</v>
      </c>
      <c r="G241" s="329">
        <f>COUNTIFS('Contratos Vigentes'!AN:AN,'Gestão e fiscalização atual'!A241,'Contratos Vigentes'!$Q:$Q, "VIGENTE")</f>
        <v>0</v>
      </c>
      <c r="H241" s="329">
        <v>1</v>
      </c>
      <c r="I241" s="330">
        <f t="shared" si="3"/>
        <v>1</v>
      </c>
    </row>
    <row r="242" spans="1:9">
      <c r="A242" s="170" t="s">
        <v>1866</v>
      </c>
      <c r="B242" s="50" t="s">
        <v>78</v>
      </c>
      <c r="C242" s="329">
        <f>COUNTIFS('Contratos Vigentes'!AJ:AJ,'Gestão e fiscalização atual'!A242,'Contratos Vigentes'!$Q:$Q, "VIGENTE")</f>
        <v>0</v>
      </c>
      <c r="D242" s="329">
        <f>COUNTIFS('Contratos Vigentes'!AK:AK,'Gestão e fiscalização atual'!A242,'Contratos Vigentes'!$Q:$Q, "VIGENTE")</f>
        <v>0</v>
      </c>
      <c r="E242" s="329">
        <f>COUNTIFS('Contratos Vigentes'!AL:AL,'Gestão e fiscalização atual'!A242,'Contratos Vigentes'!$Q:$Q, "VIGENTE")</f>
        <v>0</v>
      </c>
      <c r="F242" s="329">
        <f ca="1">COUNTIFS('Contratos Vigentes'!AM:AM,'Gestão e fiscalização atual'!A242,'Contratos Vigentes'!$Q:$Q, "VIGENTE")</f>
        <v>0</v>
      </c>
      <c r="G242" s="329">
        <f ca="1">COUNTIFS('Contratos Vigentes'!AN:AN,'Gestão e fiscalização atual'!A242,'Contratos Vigentes'!$Q:$Q, "VIGENTE")</f>
        <v>0</v>
      </c>
      <c r="H242" s="329">
        <f>COUNTIFS('Contratos Vigentes'!AR:AR,'Gestão e fiscalização atual'!A242,'Contratos Vigentes'!$Q:$Q, "VIGENTE")</f>
        <v>0</v>
      </c>
      <c r="I242" s="330">
        <f t="shared" ca="1" si="3"/>
        <v>0</v>
      </c>
    </row>
    <row r="243" spans="1:9">
      <c r="A243" s="170" t="s">
        <v>796</v>
      </c>
      <c r="B243" s="50" t="s">
        <v>232</v>
      </c>
      <c r="C243" s="329">
        <f>COUNTIFS('Contratos Vigentes'!AJ:AJ,'Gestão e fiscalização atual'!A243,'Contratos Vigentes'!$Q:$Q, "VIGENTE")</f>
        <v>0</v>
      </c>
      <c r="D243" s="329">
        <f>COUNTIFS('Contratos Vigentes'!AK:AK,'Gestão e fiscalização atual'!A243,'Contratos Vigentes'!$Q:$Q, "VIGENTE")</f>
        <v>0</v>
      </c>
      <c r="E243" s="329">
        <f>COUNTIFS('Contratos Vigentes'!AL:AL,'Gestão e fiscalização atual'!A243,'Contratos Vigentes'!$Q:$Q, "VIGENTE")</f>
        <v>0</v>
      </c>
      <c r="F243" s="329">
        <f>COUNTIFS('Contratos Vigentes'!AM:AM,'Gestão e fiscalização atual'!A243,'Contratos Vigentes'!$Q:$Q, "VIGENTE")</f>
        <v>0</v>
      </c>
      <c r="G243" s="329">
        <f ca="1">COUNTIFS('Contratos Vigentes'!AN:AN,'Gestão e fiscalização atual'!A243,'Contratos Vigentes'!$Q:$Q, "VIGENTE")</f>
        <v>1</v>
      </c>
      <c r="H243" s="329">
        <f>COUNTIFS('Contratos Vigentes'!AR:AR,'Gestão e fiscalização atual'!A243,'Contratos Vigentes'!$Q:$Q, "VIGENTE")</f>
        <v>0</v>
      </c>
      <c r="I243" s="330">
        <f ca="1">(SUM(C243:H243))</f>
        <v>1</v>
      </c>
    </row>
    <row r="244" spans="1:9">
      <c r="A244" s="170" t="s">
        <v>271</v>
      </c>
      <c r="B244" s="50" t="s">
        <v>78</v>
      </c>
      <c r="C244" s="329">
        <f>COUNTIFS('Contratos Vigentes'!AJ:AJ,'Gestão e fiscalização atual'!A244,'Contratos Vigentes'!$Q:$Q, "VIGENTE")</f>
        <v>0</v>
      </c>
      <c r="D244" s="329">
        <f ca="1">COUNTIFS('Contratos Vigentes'!AK:AK,'Gestão e fiscalização atual'!A244,'Contratos Vigentes'!$Q:$Q, "VIGENTE")</f>
        <v>0</v>
      </c>
      <c r="E244" s="329">
        <f ca="1">COUNTIFS('Contratos Vigentes'!AL:AL,'Gestão e fiscalização atual'!A244,'Contratos Vigentes'!$Q:$Q, "VIGENTE")</f>
        <v>3</v>
      </c>
      <c r="F244" s="329">
        <f ca="1">COUNTIFS('Contratos Vigentes'!AM:AM,'Gestão e fiscalização atual'!A244,'Contratos Vigentes'!$Q:$Q, "VIGENTE")</f>
        <v>19</v>
      </c>
      <c r="G244" s="329">
        <f>COUNTIFS('Contratos Vigentes'!AN:AN,'Gestão e fiscalização atual'!A244,'Contratos Vigentes'!$Q:$Q, "VIGENTE")</f>
        <v>0</v>
      </c>
      <c r="H244" s="329">
        <f ca="1">COUNTIFS('Contratos Vigentes'!AR:AR,'Gestão e fiscalização atual'!A244,'Contratos Vigentes'!$Q:$Q, "VIGENTE")</f>
        <v>3</v>
      </c>
      <c r="I244" s="330">
        <f t="shared" ca="1" si="3"/>
        <v>25</v>
      </c>
    </row>
    <row r="245" spans="1:9" hidden="1">
      <c r="A245" s="170" t="s">
        <v>2553</v>
      </c>
      <c r="B245" s="50" t="s">
        <v>98</v>
      </c>
      <c r="C245" s="329">
        <f ca="1">COUNTIFS('Contratos Vigentes'!AJ:AJ,'Gestão e fiscalização atual'!A245,'Contratos Vigentes'!$Q:$Q, "VIGENTE")</f>
        <v>0</v>
      </c>
      <c r="D245" s="329">
        <f>COUNTIFS('Contratos Vigentes'!AK:AK,'Gestão e fiscalização atual'!A245,'Contratos Vigentes'!$Q:$Q, "VIGENTE")</f>
        <v>0</v>
      </c>
      <c r="E245" s="329">
        <f ca="1">COUNTIFS('Contratos Vigentes'!AL:AL,'Gestão e fiscalização atual'!A245,'Contratos Vigentes'!$Q:$Q, "VIGENTE")</f>
        <v>0</v>
      </c>
      <c r="F245" s="329">
        <f>COUNTIFS('Contratos Vigentes'!AM:AM,'Gestão e fiscalização atual'!A245,'Contratos Vigentes'!$Q:$Q, "VIGENTE")</f>
        <v>0</v>
      </c>
      <c r="G245" s="329">
        <f>COUNTIFS('Contratos Vigentes'!AN:AN,'Gestão e fiscalização atual'!A245,'Contratos Vigentes'!$Q:$Q, "VIGENTE")</f>
        <v>0</v>
      </c>
      <c r="H245" s="329">
        <f>COUNTIFS('Contratos Vigentes'!AR:AR,'Gestão e fiscalização atual'!A245,'Contratos Vigentes'!$Q:$Q, "VIGENTE")</f>
        <v>0</v>
      </c>
      <c r="I245" s="330">
        <f t="shared" ca="1" si="3"/>
        <v>0</v>
      </c>
    </row>
    <row r="246" spans="1:9" hidden="1">
      <c r="A246" s="170" t="s">
        <v>2048</v>
      </c>
      <c r="B246" s="50" t="s">
        <v>207</v>
      </c>
      <c r="C246" s="329">
        <f ca="1">COUNTIFS('Contratos Vigentes'!AJ:AJ,'Gestão e fiscalização atual'!A246,'Contratos Vigentes'!$Q:$Q, "VIGENTE")</f>
        <v>0</v>
      </c>
      <c r="D246" s="329">
        <f>COUNTIFS('Contratos Vigentes'!AK:AK,'Gestão e fiscalização atual'!A246,'Contratos Vigentes'!$Q:$Q, "VIGENTE")</f>
        <v>0</v>
      </c>
      <c r="E246" s="329">
        <f>COUNTIFS('Contratos Vigentes'!AL:AL,'Gestão e fiscalização atual'!A246,'Contratos Vigentes'!$Q:$Q, "VIGENTE")</f>
        <v>0</v>
      </c>
      <c r="F246" s="329">
        <f>COUNTIFS('Contratos Vigentes'!AM:AM,'Gestão e fiscalização atual'!A246,'Contratos Vigentes'!$Q:$Q, "VIGENTE")</f>
        <v>0</v>
      </c>
      <c r="G246" s="329">
        <f>COUNTIFS('Contratos Vigentes'!AN:AN,'Gestão e fiscalização atual'!A246,'Contratos Vigentes'!$Q:$Q, "VIGENTE")</f>
        <v>0</v>
      </c>
      <c r="H246" s="329">
        <f>COUNTIFS('Contratos Vigentes'!AR:AR,'Gestão e fiscalização atual'!A246,'Contratos Vigentes'!$Q:$Q, "VIGENTE")</f>
        <v>0</v>
      </c>
      <c r="I246" s="330">
        <f t="shared" ca="1" si="3"/>
        <v>0</v>
      </c>
    </row>
    <row r="247" spans="1:9">
      <c r="A247" s="170" t="s">
        <v>210</v>
      </c>
      <c r="B247" s="50" t="s">
        <v>207</v>
      </c>
      <c r="C247" s="329">
        <f ca="1">COUNTIFS('Contratos Vigentes'!AJ:AJ,'Gestão e fiscalização atual'!A247,'Contratos Vigentes'!$Q:$Q, "VIGENTE")</f>
        <v>1</v>
      </c>
      <c r="D247" s="329">
        <f>COUNTIFS('Contratos Vigentes'!AK:AK,'Gestão e fiscalização atual'!A247,'Contratos Vigentes'!$Q:$Q, "VIGENTE")</f>
        <v>0</v>
      </c>
      <c r="E247" s="329">
        <f>COUNTIFS('Contratos Vigentes'!AL:AL,'Gestão e fiscalização atual'!A247,'Contratos Vigentes'!$Q:$Q, "VIGENTE")</f>
        <v>0</v>
      </c>
      <c r="F247" s="329">
        <f>COUNTIFS('Contratos Vigentes'!AM:AM,'Gestão e fiscalização atual'!A247,'Contratos Vigentes'!$Q:$Q, "VIGENTE")</f>
        <v>0</v>
      </c>
      <c r="G247" s="329">
        <f>COUNTIFS('Contratos Vigentes'!AN:AN,'Gestão e fiscalização atual'!A247,'Contratos Vigentes'!$Q:$Q, "VIGENTE")</f>
        <v>0</v>
      </c>
      <c r="H247" s="329">
        <v>1</v>
      </c>
      <c r="I247" s="330">
        <f t="shared" ca="1" si="3"/>
        <v>2</v>
      </c>
    </row>
    <row r="248" spans="1:9" hidden="1">
      <c r="A248" s="170" t="s">
        <v>2184</v>
      </c>
      <c r="B248" s="50" t="s">
        <v>61</v>
      </c>
      <c r="C248" s="329">
        <f ca="1">COUNTIFS('Contratos Vigentes'!AJ:AJ,'Gestão e fiscalização atual'!A248,'Contratos Vigentes'!$Q:$Q, "VIGENTE")</f>
        <v>0</v>
      </c>
      <c r="D248" s="329">
        <f>COUNTIFS('Contratos Vigentes'!AK:AK,'Gestão e fiscalização atual'!A248,'Contratos Vigentes'!$Q:$Q, "VIGENTE")</f>
        <v>0</v>
      </c>
      <c r="E248" s="329">
        <f>COUNTIFS('Contratos Vigentes'!AL:AL,'Gestão e fiscalização atual'!A248,'Contratos Vigentes'!$Q:$Q, "VIGENTE")</f>
        <v>0</v>
      </c>
      <c r="F248" s="329">
        <f>COUNTIFS('Contratos Vigentes'!AM:AM,'Gestão e fiscalização atual'!A248,'Contratos Vigentes'!$Q:$Q, "VIGENTE")</f>
        <v>0</v>
      </c>
      <c r="G248" s="329">
        <f>COUNTIFS('Contratos Vigentes'!AN:AN,'Gestão e fiscalização atual'!A248,'Contratos Vigentes'!$Q:$Q, "VIGENTE")</f>
        <v>0</v>
      </c>
      <c r="H248" s="329">
        <f>COUNTIFS('Contratos Vigentes'!AR:AR,'Gestão e fiscalização atual'!A248,'Contratos Vigentes'!$Q:$Q, "VIGENTE")</f>
        <v>0</v>
      </c>
      <c r="I248" s="330">
        <f t="shared" ca="1" si="3"/>
        <v>0</v>
      </c>
    </row>
    <row r="249" spans="1:9">
      <c r="A249" s="170" t="s">
        <v>583</v>
      </c>
      <c r="B249" s="50" t="s">
        <v>357</v>
      </c>
      <c r="C249" s="329">
        <f>COUNTIFS('Contratos Vigentes'!AJ:AJ,'Gestão e fiscalização atual'!A249,'Contratos Vigentes'!$Q:$Q, "VIGENTE")</f>
        <v>0</v>
      </c>
      <c r="D249" s="329">
        <f ca="1">COUNTIFS('Contratos Vigentes'!AK:AK,'Gestão e fiscalização atual'!A249,'Contratos Vigentes'!$Q:$Q, "VIGENTE")</f>
        <v>1</v>
      </c>
      <c r="E249" s="329">
        <f>COUNTIFS('Contratos Vigentes'!AL:AL,'Gestão e fiscalização atual'!A249,'Contratos Vigentes'!$Q:$Q, "VIGENTE")</f>
        <v>0</v>
      </c>
      <c r="F249" s="329">
        <f>COUNTIFS('Contratos Vigentes'!AM:AM,'Gestão e fiscalização atual'!A249,'Contratos Vigentes'!$Q:$Q, "VIGENTE")</f>
        <v>0</v>
      </c>
      <c r="G249" s="329">
        <f>COUNTIFS('Contratos Vigentes'!AN:AN,'Gestão e fiscalização atual'!A249,'Contratos Vigentes'!$Q:$Q, "VIGENTE")</f>
        <v>0</v>
      </c>
      <c r="H249" s="329">
        <f>COUNTIFS('Contratos Vigentes'!AR:AR,'Gestão e fiscalização atual'!A249,'Contratos Vigentes'!$Q:$Q, "VIGENTE")</f>
        <v>0</v>
      </c>
      <c r="I249" s="330">
        <f t="shared" ca="1" si="3"/>
        <v>1</v>
      </c>
    </row>
    <row r="250" spans="1:9">
      <c r="A250" s="170" t="s">
        <v>360</v>
      </c>
      <c r="B250" s="50" t="s">
        <v>357</v>
      </c>
      <c r="C250" s="329">
        <f ca="1">COUNTIFS('Contratos Vigentes'!AJ:AJ,'Gestão e fiscalização atual'!A250,'Contratos Vigentes'!$Q:$Q, "VIGENTE")</f>
        <v>10</v>
      </c>
      <c r="D250" s="329">
        <f>COUNTIFS('Contratos Vigentes'!AK:AK,'Gestão e fiscalização atual'!A250,'Contratos Vigentes'!$Q:$Q, "VIGENTE")</f>
        <v>0</v>
      </c>
      <c r="E250" s="329">
        <f>COUNTIFS('Contratos Vigentes'!AL:AL,'Gestão e fiscalização atual'!A250,'Contratos Vigentes'!$Q:$Q, "VIGENTE")</f>
        <v>0</v>
      </c>
      <c r="F250" s="329">
        <f>COUNTIFS('Contratos Vigentes'!AM:AM,'Gestão e fiscalização atual'!A250,'Contratos Vigentes'!$Q:$Q, "VIGENTE")</f>
        <v>0</v>
      </c>
      <c r="G250" s="329">
        <f ca="1">COUNTIFS('Contratos Vigentes'!AN:AN,'Gestão e fiscalização atual'!A250,'Contratos Vigentes'!$Q:$Q, "VIGENTE")</f>
        <v>1</v>
      </c>
      <c r="H250" s="329">
        <f>COUNTIFS('Contratos Vigentes'!AR:AR,'Gestão e fiscalização atual'!A250,'Contratos Vigentes'!$Q:$Q, "VIGENTE")</f>
        <v>0</v>
      </c>
      <c r="I250" s="330">
        <f t="shared" ca="1" si="3"/>
        <v>11</v>
      </c>
    </row>
    <row r="251" spans="1:9">
      <c r="A251" s="170" t="s">
        <v>747</v>
      </c>
      <c r="B251" s="50" t="s">
        <v>78</v>
      </c>
      <c r="C251" s="329">
        <f ca="1">COUNTIFS('Contratos Vigentes'!AJ:AJ,'Gestão e fiscalização atual'!A251,'Contratos Vigentes'!$Q:$Q, "VIGENTE")</f>
        <v>1</v>
      </c>
      <c r="D251" s="329">
        <f ca="1">COUNTIFS('Contratos Vigentes'!AK:AK,'Gestão e fiscalização atual'!A251,'Contratos Vigentes'!$Q:$Q, "VIGENTE")</f>
        <v>0</v>
      </c>
      <c r="E251" s="329">
        <f>COUNTIFS('Contratos Vigentes'!AL:AL,'Gestão e fiscalização atual'!A251,'Contratos Vigentes'!$Q:$Q, "VIGENTE")</f>
        <v>0</v>
      </c>
      <c r="F251" s="329">
        <f>COUNTIFS('Contratos Vigentes'!AM:AM,'Gestão e fiscalização atual'!A251,'Contratos Vigentes'!$Q:$Q, "VIGENTE")</f>
        <v>0</v>
      </c>
      <c r="G251" s="329">
        <f>COUNTIFS('Contratos Vigentes'!AN:AN,'Gestão e fiscalização atual'!A251,'Contratos Vigentes'!$Q:$Q, "VIGENTE")</f>
        <v>0</v>
      </c>
      <c r="H251" s="329">
        <f>COUNTIFS('Contratos Vigentes'!AR:AR,'Gestão e fiscalização atual'!A251,'Contratos Vigentes'!$Q:$Q, "VIGENTE")</f>
        <v>0</v>
      </c>
      <c r="I251" s="330">
        <f t="shared" ca="1" si="3"/>
        <v>1</v>
      </c>
    </row>
    <row r="252" spans="1:9">
      <c r="A252" s="170" t="s">
        <v>962</v>
      </c>
      <c r="B252" s="50" t="s">
        <v>98</v>
      </c>
      <c r="C252" s="329">
        <f ca="1">COUNTIFS('Contratos Vigentes'!AJ:AJ,'Gestão e fiscalização atual'!A252,'Contratos Vigentes'!$Q:$Q, "VIGENTE")</f>
        <v>3</v>
      </c>
      <c r="D252" s="329">
        <f>COUNTIFS('Contratos Vigentes'!AK:AK,'Gestão e fiscalização atual'!A252,'Contratos Vigentes'!$Q:$Q, "VIGENTE")</f>
        <v>0</v>
      </c>
      <c r="E252" s="329">
        <f>COUNTIFS('Contratos Vigentes'!AL:AL,'Gestão e fiscalização atual'!A252,'Contratos Vigentes'!$Q:$Q, "VIGENTE")</f>
        <v>0</v>
      </c>
      <c r="F252" s="329">
        <f>COUNTIFS('Contratos Vigentes'!AM:AM,'Gestão e fiscalização atual'!A252,'Contratos Vigentes'!$Q:$Q, "VIGENTE")</f>
        <v>0</v>
      </c>
      <c r="G252" s="329">
        <f ca="1">COUNTIFS('Contratos Vigentes'!AN:AN,'Gestão e fiscalização atual'!A252,'Contratos Vigentes'!$Q:$Q, "VIGENTE")</f>
        <v>1</v>
      </c>
      <c r="H252" s="329">
        <f>COUNTIFS('Contratos Vigentes'!AR:AR,'Gestão e fiscalização atual'!A252,'Contratos Vigentes'!$Q:$Q, "VIGENTE")</f>
        <v>0</v>
      </c>
      <c r="I252" s="330">
        <f t="shared" ca="1" si="3"/>
        <v>4</v>
      </c>
    </row>
    <row r="253" spans="1:9">
      <c r="A253" s="170" t="s">
        <v>292</v>
      </c>
      <c r="B253" s="50" t="s">
        <v>98</v>
      </c>
      <c r="C253" s="329">
        <f>COUNTIFS('Contratos Vigentes'!AJ:AJ,'Gestão e fiscalização atual'!A253,'Contratos Vigentes'!$Q:$Q, "VIGENTE")</f>
        <v>0</v>
      </c>
      <c r="D253" s="329">
        <f>COUNTIFS('Contratos Vigentes'!AK:AK,'Gestão e fiscalização atual'!A253,'Contratos Vigentes'!$Q:$Q, "VIGENTE")</f>
        <v>0</v>
      </c>
      <c r="E253" s="329">
        <f>COUNTIFS('Contratos Vigentes'!AL:AL,'Gestão e fiscalização atual'!A253,'Contratos Vigentes'!$Q:$Q, "VIGENTE")</f>
        <v>0</v>
      </c>
      <c r="F253" s="329">
        <f ca="1">COUNTIFS('Contratos Vigentes'!AM:AM,'Gestão e fiscalização atual'!A253,'Contratos Vigentes'!$Q:$Q, "VIGENTE")</f>
        <v>1</v>
      </c>
      <c r="G253" s="329">
        <f>COUNTIFS('Contratos Vigentes'!AN:AN,'Gestão e fiscalização atual'!A253,'Contratos Vigentes'!$Q:$Q, "VIGENTE")</f>
        <v>0</v>
      </c>
      <c r="H253" s="329">
        <f>COUNTIFS('Contratos Vigentes'!AR:AR,'Gestão e fiscalização atual'!A253,'Contratos Vigentes'!$Q:$Q, "VIGENTE")</f>
        <v>0</v>
      </c>
      <c r="I253" s="330">
        <f t="shared" ca="1" si="3"/>
        <v>1</v>
      </c>
    </row>
    <row r="254" spans="1:9">
      <c r="A254" s="170" t="s">
        <v>1274</v>
      </c>
      <c r="B254" s="50" t="s">
        <v>357</v>
      </c>
      <c r="C254" s="329">
        <f ca="1">COUNTIFS('Contratos Vigentes'!AJ:AJ,'Gestão e fiscalização atual'!A254,'Contratos Vigentes'!$Q:$Q, "VIGENTE")</f>
        <v>1</v>
      </c>
      <c r="D254" s="329">
        <f ca="1">COUNTIFS('Contratos Vigentes'!AK:AK,'Gestão e fiscalização atual'!A254,'Contratos Vigentes'!$Q:$Q, "VIGENTE")</f>
        <v>0</v>
      </c>
      <c r="E254" s="329">
        <f>COUNTIFS('Contratos Vigentes'!AL:AL,'Gestão e fiscalização atual'!A254,'Contratos Vigentes'!$Q:$Q, "VIGENTE")</f>
        <v>0</v>
      </c>
      <c r="F254" s="329">
        <f>COUNTIFS('Contratos Vigentes'!AM:AM,'Gestão e fiscalização atual'!A254,'Contratos Vigentes'!$Q:$Q, "VIGENTE")</f>
        <v>0</v>
      </c>
      <c r="G254" s="329">
        <f>COUNTIFS('Contratos Vigentes'!AN:AN,'Gestão e fiscalização atual'!A254,'Contratos Vigentes'!$Q:$Q, "VIGENTE")</f>
        <v>0</v>
      </c>
      <c r="H254" s="329">
        <f>COUNTIFS('Contratos Vigentes'!AR:AR,'Gestão e fiscalização atual'!A254,'Contratos Vigentes'!$Q:$Q, "VIGENTE")</f>
        <v>0</v>
      </c>
      <c r="I254" s="330">
        <f t="shared" ca="1" si="3"/>
        <v>1</v>
      </c>
    </row>
    <row r="255" spans="1:9">
      <c r="A255" s="170" t="s">
        <v>246</v>
      </c>
      <c r="B255" s="50" t="s">
        <v>243</v>
      </c>
      <c r="C255" s="329">
        <f ca="1">COUNTIFS('Contratos Vigentes'!AJ:AJ,'Gestão e fiscalização atual'!A255,'Contratos Vigentes'!$Q:$Q, "VIGENTE")</f>
        <v>3</v>
      </c>
      <c r="D255" s="329">
        <f ca="1">COUNTIFS('Contratos Vigentes'!AK:AK,'Gestão e fiscalização atual'!A255,'Contratos Vigentes'!$Q:$Q, "VIGENTE")</f>
        <v>0</v>
      </c>
      <c r="E255" s="329">
        <f>COUNTIFS('Contratos Vigentes'!AL:AL,'Gestão e fiscalização atual'!A255,'Contratos Vigentes'!$Q:$Q, "VIGENTE")</f>
        <v>0</v>
      </c>
      <c r="F255" s="329">
        <f>COUNTIFS('Contratos Vigentes'!AM:AM,'Gestão e fiscalização atual'!A255,'Contratos Vigentes'!$Q:$Q, "VIGENTE")</f>
        <v>0</v>
      </c>
      <c r="G255" s="329">
        <f>COUNTIFS('Contratos Vigentes'!AN:AN,'Gestão e fiscalização atual'!A255,'Contratos Vigentes'!$Q:$Q, "VIGENTE")</f>
        <v>0</v>
      </c>
      <c r="H255" s="329">
        <f>COUNTIFS('Contratos Vigentes'!AR:AR,'Gestão e fiscalização atual'!A255,'Contratos Vigentes'!$Q:$Q, "VIGENTE")</f>
        <v>0</v>
      </c>
      <c r="I255" s="330">
        <f t="shared" ca="1" si="3"/>
        <v>3</v>
      </c>
    </row>
    <row r="256" spans="1:9">
      <c r="A256" s="170" t="s">
        <v>1462</v>
      </c>
      <c r="B256" s="50" t="s">
        <v>98</v>
      </c>
      <c r="C256" s="329">
        <f>COUNTIFS('Contratos Vigentes'!AJ:AJ,'Gestão e fiscalização atual'!A256,'Contratos Vigentes'!$Q:$Q, "VIGENTE")</f>
        <v>0</v>
      </c>
      <c r="D256" s="329">
        <f ca="1">COUNTIFS('Contratos Vigentes'!AK:AK,'Gestão e fiscalização atual'!A256,'Contratos Vigentes'!$Q:$Q, "VIGENTE")</f>
        <v>0</v>
      </c>
      <c r="E256" s="329">
        <f ca="1">COUNTIFS('Contratos Vigentes'!AL:AL,'Gestão e fiscalização atual'!A256,'Contratos Vigentes'!$Q:$Q, "VIGENTE")</f>
        <v>0</v>
      </c>
      <c r="F256" s="329">
        <f>COUNTIFS('Contratos Vigentes'!AM:AM,'Gestão e fiscalização atual'!A256,'Contratos Vigentes'!$Q:$Q, "VIGENTE")</f>
        <v>0</v>
      </c>
      <c r="G256" s="329">
        <f ca="1">COUNTIFS('Contratos Vigentes'!AN:AN,'Gestão e fiscalização atual'!A256,'Contratos Vigentes'!$Q:$Q, "VIGENTE")</f>
        <v>1</v>
      </c>
      <c r="H256" s="329">
        <f>COUNTIFS('Contratos Vigentes'!AR:AR,'Gestão e fiscalização atual'!A256,'Contratos Vigentes'!$Q:$Q, "VIGENTE")</f>
        <v>0</v>
      </c>
      <c r="I256" s="330">
        <f t="shared" ca="1" si="3"/>
        <v>1</v>
      </c>
    </row>
    <row r="257" spans="1:9">
      <c r="A257" s="170" t="s">
        <v>1680</v>
      </c>
      <c r="B257" s="50" t="s">
        <v>6318</v>
      </c>
      <c r="C257" s="329">
        <f>COUNTIFS('Contratos Vigentes'!AJ:AJ,'Gestão e fiscalização atual'!A257,'Contratos Vigentes'!$Q:$Q, "VIGENTE")</f>
        <v>0</v>
      </c>
      <c r="D257" s="329">
        <f>COUNTIFS('Contratos Vigentes'!AK:AK,'Gestão e fiscalização atual'!A257,'Contratos Vigentes'!$Q:$Q, "VIGENTE")</f>
        <v>0</v>
      </c>
      <c r="E257" s="329">
        <f ca="1">COUNTIFS('Contratos Vigentes'!AL:AL,'Gestão e fiscalização atual'!A257,'Contratos Vigentes'!$Q:$Q, "VIGENTE")</f>
        <v>1</v>
      </c>
      <c r="F257" s="329">
        <f>COUNTIFS('Contratos Vigentes'!AM:AM,'Gestão e fiscalização atual'!A257,'Contratos Vigentes'!$Q:$Q, "VIGENTE")</f>
        <v>0</v>
      </c>
      <c r="G257" s="329">
        <f>COUNTIFS('Contratos Vigentes'!AN:AN,'Gestão e fiscalização atual'!A257,'Contratos Vigentes'!$Q:$Q, "VIGENTE")</f>
        <v>0</v>
      </c>
      <c r="H257" s="329">
        <f>COUNTIFS('Contratos Vigentes'!AR:AR,'Gestão e fiscalização atual'!A257,'Contratos Vigentes'!$Q:$Q, "VIGENTE")</f>
        <v>0</v>
      </c>
      <c r="I257" s="330">
        <f ca="1">(SUM(C257:H257))</f>
        <v>1</v>
      </c>
    </row>
    <row r="258" spans="1:9">
      <c r="A258" s="170" t="s">
        <v>1681</v>
      </c>
      <c r="B258" s="50" t="s">
        <v>6318</v>
      </c>
      <c r="C258" s="329">
        <f>COUNTIFS('Contratos Vigentes'!AJ:AJ,'Gestão e fiscalização atual'!A258,'Contratos Vigentes'!$Q:$Q, "VIGENTE")</f>
        <v>0</v>
      </c>
      <c r="D258" s="329">
        <f>COUNTIFS('Contratos Vigentes'!AK:AK,'Gestão e fiscalização atual'!A258,'Contratos Vigentes'!$Q:$Q, "VIGENTE")</f>
        <v>0</v>
      </c>
      <c r="E258" s="329">
        <f>COUNTIFS('Contratos Vigentes'!AL:AL,'Gestão e fiscalização atual'!A258,'Contratos Vigentes'!$Q:$Q, "VIGENTE")</f>
        <v>0</v>
      </c>
      <c r="F258" s="329">
        <f>COUNTIFS('Contratos Vigentes'!AM:AM,'Gestão e fiscalização atual'!A258,'Contratos Vigentes'!$Q:$Q, "VIGENTE")</f>
        <v>0</v>
      </c>
      <c r="G258" s="329">
        <f ca="1">COUNTIFS('Contratos Vigentes'!AN:AN,'Gestão e fiscalização atual'!A258,'Contratos Vigentes'!$Q:$Q, "VIGENTE")</f>
        <v>1</v>
      </c>
      <c r="H258" s="329">
        <f>COUNTIFS('Contratos Vigentes'!AR:AR,'Gestão e fiscalização atual'!A258,'Contratos Vigentes'!$Q:$Q, "VIGENTE")</f>
        <v>0</v>
      </c>
      <c r="I258" s="330">
        <f ca="1">(SUM(C258:H258))</f>
        <v>1</v>
      </c>
    </row>
    <row r="259" spans="1:9">
      <c r="A259" s="170" t="s">
        <v>938</v>
      </c>
      <c r="B259" s="50" t="s">
        <v>357</v>
      </c>
      <c r="C259" s="329">
        <f ca="1">COUNTIFS('Contratos Vigentes'!AJ:AJ,'Gestão e fiscalização atual'!A259,'Contratos Vigentes'!$Q:$Q, "VIGENTE")</f>
        <v>6</v>
      </c>
      <c r="D259" s="329">
        <f>COUNTIFS('Contratos Vigentes'!AK:AK,'Gestão e fiscalização atual'!A259,'Contratos Vigentes'!$Q:$Q, "VIGENTE")</f>
        <v>0</v>
      </c>
      <c r="E259" s="329">
        <f>COUNTIFS('Contratos Vigentes'!AL:AL,'Gestão e fiscalização atual'!A259,'Contratos Vigentes'!$Q:$Q, "VIGENTE")</f>
        <v>0</v>
      </c>
      <c r="F259" s="329">
        <f>COUNTIFS('Contratos Vigentes'!AM:AM,'Gestão e fiscalização atual'!A259,'Contratos Vigentes'!$Q:$Q, "VIGENTE")</f>
        <v>0</v>
      </c>
      <c r="G259" s="329">
        <f>COUNTIFS('Contratos Vigentes'!AN:AN,'Gestão e fiscalização atual'!A259,'Contratos Vigentes'!$Q:$Q, "VIGENTE")</f>
        <v>0</v>
      </c>
      <c r="H259" s="329">
        <f>COUNTIFS('Contratos Vigentes'!AR:AR,'Gestão e fiscalização atual'!A259,'Contratos Vigentes'!$Q:$Q, "VIGENTE")</f>
        <v>0</v>
      </c>
      <c r="I259" s="330">
        <f ca="1">(SUM(C259:H259))</f>
        <v>6</v>
      </c>
    </row>
    <row r="260" spans="1:9">
      <c r="A260" s="170" t="s">
        <v>1691</v>
      </c>
      <c r="B260" s="50" t="s">
        <v>207</v>
      </c>
      <c r="C260" s="329">
        <f>COUNTIFS('Contratos Vigentes'!AJ:AJ,'Gestão e fiscalização atual'!A260,'Contratos Vigentes'!$Q:$Q, "VIGENTE")</f>
        <v>0</v>
      </c>
      <c r="D260" s="329">
        <f>COUNTIFS('Contratos Vigentes'!AK:AK,'Gestão e fiscalização atual'!A260,'Contratos Vigentes'!$Q:$Q, "VIGENTE")</f>
        <v>0</v>
      </c>
      <c r="E260" s="329">
        <f>COUNTIFS('Contratos Vigentes'!AL:AL,'Gestão e fiscalização atual'!A260,'Contratos Vigentes'!$Q:$Q, "VIGENTE")</f>
        <v>0</v>
      </c>
      <c r="F260" s="329">
        <f>COUNTIFS('Contratos Vigentes'!AM:AM,'Gestão e fiscalização atual'!A260,'Contratos Vigentes'!$Q:$Q, "VIGENTE")</f>
        <v>0</v>
      </c>
      <c r="G260" s="329">
        <f ca="1">COUNTIFS('Contratos Vigentes'!AN:AN,'Gestão e fiscalização atual'!A260,'Contratos Vigentes'!$Q:$Q, "VIGENTE")</f>
        <v>1</v>
      </c>
      <c r="H260" s="329">
        <f>COUNTIFS('Contratos Vigentes'!AR:AR,'Gestão e fiscalização atual'!A260,'Contratos Vigentes'!$Q:$Q, "VIGENTE")</f>
        <v>0</v>
      </c>
      <c r="I260" s="330">
        <f ca="1">(SUM(C260:H260))</f>
        <v>1</v>
      </c>
    </row>
    <row r="261" spans="1:9">
      <c r="A261" s="170" t="s">
        <v>1081</v>
      </c>
      <c r="B261" s="50" t="s">
        <v>78</v>
      </c>
      <c r="C261" s="329">
        <f>COUNTIFS('Contratos Vigentes'!AJ:AJ,'Gestão e fiscalização atual'!A261,'Contratos Vigentes'!$Q:$Q, "VIGENTE")</f>
        <v>0</v>
      </c>
      <c r="D261" s="329">
        <f>COUNTIFS('Contratos Vigentes'!AK:AK,'Gestão e fiscalização atual'!A261,'Contratos Vigentes'!$Q:$Q, "VIGENTE")</f>
        <v>0</v>
      </c>
      <c r="E261" s="329">
        <f>COUNTIFS('Contratos Vigentes'!AL:AL,'Gestão e fiscalização atual'!A261,'Contratos Vigentes'!$Q:$Q, "VIGENTE")</f>
        <v>0</v>
      </c>
      <c r="F261" s="329">
        <f ca="1">COUNTIFS('Contratos Vigentes'!AM:AM,'Gestão e fiscalização atual'!A261,'Contratos Vigentes'!$Q:$Q, "VIGENTE")</f>
        <v>1</v>
      </c>
      <c r="G261" s="329">
        <f>COUNTIFS('Contratos Vigentes'!AN:AN,'Gestão e fiscalização atual'!A261,'Contratos Vigentes'!$Q:$Q, "VIGENTE")</f>
        <v>0</v>
      </c>
      <c r="H261" s="329">
        <f>COUNTIFS('Contratos Vigentes'!AR:AR,'Gestão e fiscalização atual'!A261,'Contratos Vigentes'!$Q:$Q, "VIGENTE")</f>
        <v>0</v>
      </c>
      <c r="I261" s="330">
        <f ca="1">(SUM(C261:H261))</f>
        <v>1</v>
      </c>
    </row>
    <row r="262" spans="1:9">
      <c r="A262" s="170" t="s">
        <v>1308</v>
      </c>
      <c r="B262" s="50" t="s">
        <v>78</v>
      </c>
      <c r="C262" s="329">
        <f>COUNTIFS('Contratos Vigentes'!AJ:AJ,'Gestão e fiscalização atual'!A262,'Contratos Vigentes'!$Q:$Q, "VIGENTE")</f>
        <v>0</v>
      </c>
      <c r="D262" s="329">
        <f>COUNTIFS('Contratos Vigentes'!AK:AK,'Gestão e fiscalização atual'!A262,'Contratos Vigentes'!$Q:$Q, "VIGENTE")</f>
        <v>0</v>
      </c>
      <c r="E262" s="329">
        <f ca="1">COUNTIFS('Contratos Vigentes'!AL:AL,'Gestão e fiscalização atual'!A262,'Contratos Vigentes'!$Q:$Q, "VIGENTE")</f>
        <v>1</v>
      </c>
      <c r="F262" s="329">
        <f>COUNTIFS('Contratos Vigentes'!AM:AM,'Gestão e fiscalização atual'!A262,'Contratos Vigentes'!$Q:$Q, "VIGENTE")</f>
        <v>0</v>
      </c>
      <c r="G262" s="329">
        <f>COUNTIFS('Contratos Vigentes'!AN:AN,'Gestão e fiscalização atual'!A262,'Contratos Vigentes'!$Q:$Q, "VIGENTE")</f>
        <v>0</v>
      </c>
      <c r="H262" s="329">
        <f>COUNTIFS('Contratos Vigentes'!AR:AR,'Gestão e fiscalização atual'!A262,'Contratos Vigentes'!$Q:$Q, "VIGENTE")</f>
        <v>0</v>
      </c>
      <c r="I262" s="330">
        <f ca="1">(SUM(C262:H262))</f>
        <v>1</v>
      </c>
    </row>
    <row r="263" spans="1:9">
      <c r="A263" s="170" t="s">
        <v>1588</v>
      </c>
      <c r="B263" s="207" t="s">
        <v>243</v>
      </c>
      <c r="C263" s="329">
        <f>COUNTIFS('Contratos Vigentes'!AJ:AJ,'Gestão e fiscalização atual'!A263,'Contratos Vigentes'!$Q:$Q, "VIGENTE")</f>
        <v>0</v>
      </c>
      <c r="D263" s="329">
        <f>COUNTIFS('Contratos Vigentes'!AK:AK,'Gestão e fiscalização atual'!A263,'Contratos Vigentes'!$Q:$Q, "VIGENTE")</f>
        <v>0</v>
      </c>
      <c r="E263" s="329">
        <f>COUNTIFS('Contratos Vigentes'!AL:AL,'Gestão e fiscalização atual'!A263,'Contratos Vigentes'!$Q:$Q, "VIGENTE")</f>
        <v>0</v>
      </c>
      <c r="F263" s="329">
        <f ca="1">COUNTIFS('Contratos Vigentes'!AM:AM,'Gestão e fiscalização atual'!A263,'Contratos Vigentes'!$Q:$Q, "VIGENTE")</f>
        <v>2</v>
      </c>
      <c r="G263" s="329">
        <f>COUNTIFS('Contratos Vigentes'!AN:AN,'Gestão e fiscalização atual'!A263,'Contratos Vigentes'!$Q:$Q, "VIGENTE")</f>
        <v>0</v>
      </c>
      <c r="H263" s="329">
        <f>COUNTIFS('Contratos Vigentes'!AR:AR,'Gestão e fiscalização atual'!A263,'Contratos Vigentes'!$Q:$Q, "VIGENTE")</f>
        <v>0</v>
      </c>
      <c r="I263" s="330">
        <f t="shared" ref="I263:I264" ca="1" si="4">(SUM(C263:H263))</f>
        <v>2</v>
      </c>
    </row>
    <row r="264" spans="1:9">
      <c r="A264" s="170" t="s">
        <v>1587</v>
      </c>
      <c r="B264" s="207" t="s">
        <v>243</v>
      </c>
      <c r="C264" s="329">
        <f>COUNTIFS('Contratos Vigentes'!AJ:AJ,'Gestão e fiscalização atual'!A264,'Contratos Vigentes'!$Q:$Q, "VIGENTE")</f>
        <v>0</v>
      </c>
      <c r="D264" s="329">
        <f>COUNTIFS('Contratos Vigentes'!AK:AK,'Gestão e fiscalização atual'!A264,'Contratos Vigentes'!$Q:$Q, "VIGENTE")</f>
        <v>0</v>
      </c>
      <c r="E264" s="329">
        <f ca="1">COUNTIFS('Contratos Vigentes'!AL:AL,'Gestão e fiscalização atual'!A264,'Contratos Vigentes'!$Q:$Q, "VIGENTE")</f>
        <v>2</v>
      </c>
      <c r="F264" s="329">
        <f>COUNTIFS('Contratos Vigentes'!AM:AM,'Gestão e fiscalização atual'!A264,'Contratos Vigentes'!$Q:$Q, "VIGENTE")</f>
        <v>0</v>
      </c>
      <c r="G264" s="329">
        <f>COUNTIFS('Contratos Vigentes'!AN:AN,'Gestão e fiscalização atual'!A264,'Contratos Vigentes'!$Q:$Q, "VIGENTE")</f>
        <v>0</v>
      </c>
      <c r="H264" s="329">
        <f>COUNTIFS('Contratos Vigentes'!AR:AR,'Gestão e fiscalização atual'!A264,'Contratos Vigentes'!$Q:$Q, "VIGENTE")</f>
        <v>0</v>
      </c>
      <c r="I264" s="330">
        <f t="shared" ca="1" si="4"/>
        <v>2</v>
      </c>
    </row>
    <row r="265" spans="1:9">
      <c r="A265" s="170" t="s">
        <v>1495</v>
      </c>
      <c r="B265" s="50" t="s">
        <v>78</v>
      </c>
      <c r="C265" s="329">
        <f>COUNTIFS('Contratos Vigentes'!AJ:AJ,'Gestão e fiscalização atual'!A265,'Contratos Vigentes'!$Q:$Q, "VIGENTE")</f>
        <v>0</v>
      </c>
      <c r="D265" s="329">
        <f>COUNTIFS('Contratos Vigentes'!AK:AK,'Gestão e fiscalização atual'!A265,'Contratos Vigentes'!$Q:$Q, "VIGENTE")</f>
        <v>0</v>
      </c>
      <c r="E265" s="329">
        <f>COUNTIFS('Contratos Vigentes'!AL:AL,'Gestão e fiscalização atual'!A265,'Contratos Vigentes'!$Q:$Q, "VIGENTE")</f>
        <v>0</v>
      </c>
      <c r="F265" s="329">
        <f ca="1">COUNTIFS('Contratos Vigentes'!AM:AM,'Gestão e fiscalização atual'!A265,'Contratos Vigentes'!$Q:$Q, "VIGENTE")</f>
        <v>1</v>
      </c>
      <c r="G265" s="329">
        <f>COUNTIFS('Contratos Vigentes'!AN:AN,'Gestão e fiscalização atual'!A265,'Contratos Vigentes'!$Q:$Q, "VIGENTE")</f>
        <v>0</v>
      </c>
      <c r="H265" s="329">
        <f>COUNTIFS('Contratos Vigentes'!AR:AR,'Gestão e fiscalização atual'!A265,'Contratos Vigentes'!$Q:$Q, "VIGENTE")</f>
        <v>0</v>
      </c>
      <c r="I265" s="330">
        <f ca="1">(SUM(C265:H265))</f>
        <v>1</v>
      </c>
    </row>
    <row r="266" spans="1:9">
      <c r="A266" s="170" t="s">
        <v>282</v>
      </c>
      <c r="B266" s="50" t="s">
        <v>61</v>
      </c>
      <c r="C266" s="329">
        <f>COUNTIFS('Contratos Vigentes'!AJ:AJ,'Gestão e fiscalização atual'!A266,'Contratos Vigentes'!$Q:$Q, "VIGENTE")</f>
        <v>0</v>
      </c>
      <c r="D266" s="329">
        <f>COUNTIFS('Contratos Vigentes'!AK:AK,'Gestão e fiscalização atual'!A266,'Contratos Vigentes'!$Q:$Q, "VIGENTE")</f>
        <v>0</v>
      </c>
      <c r="E266" s="329">
        <f ca="1">COUNTIFS('Contratos Vigentes'!AL:AL,'Gestão e fiscalização atual'!A266,'Contratos Vigentes'!$Q:$Q, "VIGENTE")</f>
        <v>6</v>
      </c>
      <c r="F266" s="329">
        <f>COUNTIFS('Contratos Vigentes'!AM:AM,'Gestão e fiscalização atual'!A266,'Contratos Vigentes'!$Q:$Q, "VIGENTE")</f>
        <v>0</v>
      </c>
      <c r="G266" s="329">
        <f>COUNTIFS('Contratos Vigentes'!AN:AN,'Gestão e fiscalização atual'!A266,'Contratos Vigentes'!$Q:$Q, "VIGENTE")</f>
        <v>0</v>
      </c>
      <c r="H266" s="329">
        <f>COUNTIFS('Contratos Vigentes'!AR:AR,'Gestão e fiscalização atual'!A266,'Contratos Vigentes'!$Q:$Q, "VIGENTE")</f>
        <v>0</v>
      </c>
      <c r="I266" s="330">
        <f ca="1">(SUM(C266:H266))</f>
        <v>6</v>
      </c>
    </row>
  </sheetData>
  <conditionalFormatting sqref="A173">
    <cfRule type="expression" dxfId="168" priority="1">
      <formula>$P173:$P1186="INFERIOR A 120 DIAS"</formula>
    </cfRule>
  </conditionalFormatting>
  <conditionalFormatting sqref="A149">
    <cfRule type="expression" dxfId="167" priority="190508">
      <formula>$P149:$P1158="INFERIOR A 60 DIAS"</formula>
    </cfRule>
    <cfRule type="expression" dxfId="166" priority="190509">
      <formula>$P149:$P1158="INFERIOR A 90 DIAS"</formula>
    </cfRule>
    <cfRule type="expression" dxfId="165" priority="190510">
      <formula>$P149:$P1150="EXPIRADO"</formula>
    </cfRule>
    <cfRule type="expression" dxfId="164" priority="190511">
      <formula>$P149:$P1158="INFERIOR A 30 DIAS"</formula>
    </cfRule>
  </conditionalFormatting>
  <conditionalFormatting sqref="A173">
    <cfRule type="expression" dxfId="163" priority="190512">
      <formula>$P173:$P1186="INFERIOR A 60 DIAS"</formula>
    </cfRule>
    <cfRule type="expression" dxfId="162" priority="190513">
      <formula>$P173:$P1186="INFERIOR A 90 DIAS"</formula>
    </cfRule>
    <cfRule type="expression" dxfId="161" priority="190514">
      <formula>$P173:$P1178="EXPIRADO"</formula>
    </cfRule>
    <cfRule type="expression" dxfId="160" priority="190515">
      <formula>$P173:$P1186="INFERIOR A 30 DIAS"</formula>
    </cfRule>
  </conditionalFormatting>
  <dataValidations count="1">
    <dataValidation type="list" allowBlank="1" showInputMessage="1" showErrorMessage="1" sqref="C1:G1 A173" xr:uid="{88992EB9-C8FF-4A19-969D-72B519861020}">
      <formula1>INDIRECT("Integrantes[SERVIDOR]")</formula1>
    </dataValidation>
  </dataValidations>
  <pageMargins left="0.511811024" right="0.511811024" top="0.78740157499999996" bottom="0.78740157499999996" header="0.31496062000000002" footer="0.31496062000000002"/>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3">
    <pageSetUpPr fitToPage="1"/>
  </sheetPr>
  <dimension ref="A1:AZ175"/>
  <sheetViews>
    <sheetView zoomScale="80" zoomScaleNormal="80" workbookViewId="0">
      <selection activeCell="L61" sqref="L61"/>
    </sheetView>
  </sheetViews>
  <sheetFormatPr defaultRowHeight="15" customHeight="1"/>
  <cols>
    <col min="1" max="1" width="18.7109375" bestFit="1" customWidth="1"/>
    <col min="2" max="2" width="36.28515625" bestFit="1" customWidth="1"/>
    <col min="3" max="3" width="30.7109375" bestFit="1" customWidth="1"/>
    <col min="4" max="4" width="4.5703125" bestFit="1" customWidth="1"/>
    <col min="5" max="5" width="11" bestFit="1" customWidth="1"/>
    <col min="6" max="6" width="15.85546875" bestFit="1" customWidth="1"/>
    <col min="7" max="7" width="32.28515625" bestFit="1" customWidth="1"/>
    <col min="8" max="8" width="22" bestFit="1" customWidth="1"/>
    <col min="9" max="9" width="17" bestFit="1" customWidth="1"/>
    <col min="10" max="10" width="13.140625" style="50" bestFit="1" customWidth="1"/>
    <col min="11" max="11" width="13.140625" bestFit="1" customWidth="1"/>
    <col min="12" max="12" width="11" bestFit="1" customWidth="1"/>
    <col min="13" max="13" width="30.7109375" bestFit="1" customWidth="1"/>
    <col min="14" max="14" width="19.28515625" bestFit="1" customWidth="1"/>
    <col min="15" max="15" width="11.42578125" bestFit="1" customWidth="1"/>
    <col min="16" max="16" width="36.28515625" bestFit="1" customWidth="1"/>
    <col min="17" max="19" width="19.28515625" bestFit="1" customWidth="1"/>
    <col min="20" max="21" width="7.140625" bestFit="1" customWidth="1"/>
    <col min="22" max="22" width="36.28515625" bestFit="1" customWidth="1"/>
    <col min="23" max="26" width="18" bestFit="1" customWidth="1"/>
    <col min="27" max="27" width="9.28515625" hidden="1" customWidth="1"/>
    <col min="28" max="29" width="5.42578125" hidden="1" customWidth="1"/>
    <col min="30" max="30" width="10.28515625" hidden="1" customWidth="1"/>
    <col min="31" max="31" width="6.5703125" hidden="1" customWidth="1"/>
    <col min="32" max="32" width="10.28515625" hidden="1" customWidth="1"/>
    <col min="33" max="33" width="11.42578125" hidden="1" customWidth="1"/>
    <col min="34" max="36" width="12.5703125" hidden="1" customWidth="1"/>
    <col min="37" max="37" width="35.140625" hidden="1" customWidth="1"/>
    <col min="38" max="38" width="5.42578125" hidden="1" customWidth="1"/>
    <col min="39" max="39" width="18" bestFit="1" customWidth="1"/>
    <col min="40" max="40" width="19.28515625" bestFit="1" customWidth="1"/>
    <col min="41" max="50" width="5.42578125" hidden="1" customWidth="1"/>
    <col min="51" max="51" width="42.28515625" hidden="1" customWidth="1"/>
    <col min="52" max="52" width="41.140625" hidden="1" customWidth="1"/>
    <col min="53" max="59" width="7.140625" bestFit="1" customWidth="1"/>
    <col min="60" max="62" width="8.140625" bestFit="1" customWidth="1"/>
    <col min="63" max="63" width="7.140625" bestFit="1" customWidth="1"/>
    <col min="64" max="65" width="8.140625" bestFit="1" customWidth="1"/>
    <col min="66" max="66" width="9.28515625" bestFit="1" customWidth="1"/>
    <col min="67" max="84" width="8.140625" bestFit="1" customWidth="1"/>
    <col min="85" max="85" width="5.42578125" bestFit="1" customWidth="1"/>
    <col min="86" max="86" width="7.140625" bestFit="1" customWidth="1"/>
    <col min="87" max="88" width="8.140625" bestFit="1" customWidth="1"/>
    <col min="89" max="89" width="5.42578125" bestFit="1" customWidth="1"/>
    <col min="90" max="90" width="8.140625" bestFit="1" customWidth="1"/>
    <col min="91" max="91" width="7.140625" bestFit="1" customWidth="1"/>
    <col min="92" max="100" width="8.140625" bestFit="1" customWidth="1"/>
    <col min="101" max="101" width="5.42578125" bestFit="1" customWidth="1"/>
    <col min="102" max="118" width="8.140625" bestFit="1" customWidth="1"/>
    <col min="119" max="119" width="7.140625" bestFit="1" customWidth="1"/>
    <col min="120" max="121" width="8.140625" bestFit="1" customWidth="1"/>
    <col min="122" max="122" width="5.42578125" bestFit="1" customWidth="1"/>
    <col min="123" max="123" width="7.140625" bestFit="1" customWidth="1"/>
    <col min="124" max="124" width="5.42578125" bestFit="1" customWidth="1"/>
    <col min="125" max="130" width="8.140625" bestFit="1" customWidth="1"/>
    <col min="131" max="131" width="5.42578125" bestFit="1" customWidth="1"/>
    <col min="132" max="140" width="8.140625" bestFit="1" customWidth="1"/>
    <col min="141" max="141" width="5.42578125" bestFit="1" customWidth="1"/>
    <col min="142" max="143" width="8.140625" bestFit="1" customWidth="1"/>
    <col min="144" max="144" width="5.42578125" bestFit="1" customWidth="1"/>
    <col min="145" max="148" width="8.140625" bestFit="1" customWidth="1"/>
    <col min="149" max="150" width="7.140625" bestFit="1" customWidth="1"/>
    <col min="151" max="151" width="8.140625" bestFit="1" customWidth="1"/>
    <col min="152" max="152" width="5.42578125" bestFit="1" customWidth="1"/>
    <col min="153" max="157" width="8.140625" bestFit="1" customWidth="1"/>
    <col min="158" max="158" width="7.140625" bestFit="1" customWidth="1"/>
    <col min="159" max="159" width="5.42578125" bestFit="1" customWidth="1"/>
    <col min="160" max="161" width="8.140625" bestFit="1" customWidth="1"/>
    <col min="162" max="162" width="7.140625" bestFit="1" customWidth="1"/>
    <col min="163" max="163" width="8.140625" bestFit="1" customWidth="1"/>
    <col min="164" max="164" width="5.42578125" bestFit="1" customWidth="1"/>
    <col min="165" max="165" width="8.140625" bestFit="1" customWidth="1"/>
    <col min="166" max="167" width="5.42578125" bestFit="1" customWidth="1"/>
    <col min="168" max="168" width="7.140625" bestFit="1" customWidth="1"/>
    <col min="169" max="170" width="8.140625" bestFit="1" customWidth="1"/>
    <col min="171" max="171" width="7.140625" bestFit="1" customWidth="1"/>
    <col min="172" max="172" width="5.42578125" bestFit="1" customWidth="1"/>
    <col min="173" max="174" width="8.140625" bestFit="1" customWidth="1"/>
    <col min="175" max="175" width="5.42578125" bestFit="1" customWidth="1"/>
    <col min="176" max="177" width="8.140625" bestFit="1" customWidth="1"/>
    <col min="178" max="179" width="7.140625" bestFit="1" customWidth="1"/>
    <col min="180" max="181" width="8.140625" bestFit="1" customWidth="1"/>
    <col min="182" max="183" width="5.42578125" bestFit="1" customWidth="1"/>
    <col min="184" max="184" width="8.140625" bestFit="1" customWidth="1"/>
    <col min="185" max="185" width="5.42578125" bestFit="1" customWidth="1"/>
    <col min="186" max="188" width="8.140625" bestFit="1" customWidth="1"/>
    <col min="189" max="189" width="7.140625" bestFit="1" customWidth="1"/>
    <col min="190" max="190" width="8.140625" bestFit="1" customWidth="1"/>
    <col min="191" max="192" width="5.42578125" bestFit="1" customWidth="1"/>
    <col min="193" max="193" width="8.140625" bestFit="1" customWidth="1"/>
    <col min="194" max="194" width="7.140625" bestFit="1" customWidth="1"/>
    <col min="195" max="195" width="8.140625" bestFit="1" customWidth="1"/>
    <col min="196" max="196" width="7.140625" bestFit="1" customWidth="1"/>
    <col min="197" max="197" width="5.42578125" bestFit="1" customWidth="1"/>
    <col min="198" max="198" width="8.140625" bestFit="1" customWidth="1"/>
    <col min="199" max="199" width="7.140625" bestFit="1" customWidth="1"/>
    <col min="200" max="203" width="5.42578125" bestFit="1" customWidth="1"/>
    <col min="204" max="204" width="8.140625" bestFit="1" customWidth="1"/>
    <col min="205" max="205" width="7.140625" bestFit="1" customWidth="1"/>
    <col min="206" max="206" width="5.42578125" bestFit="1" customWidth="1"/>
    <col min="207" max="208" width="8.140625" bestFit="1" customWidth="1"/>
    <col min="209" max="209" width="5.42578125" bestFit="1" customWidth="1"/>
    <col min="210" max="210" width="8.140625" bestFit="1" customWidth="1"/>
    <col min="211" max="211" width="7.140625" bestFit="1" customWidth="1"/>
    <col min="212" max="212" width="5.42578125" bestFit="1" customWidth="1"/>
    <col min="213" max="213" width="8.140625" bestFit="1" customWidth="1"/>
    <col min="214" max="214" width="5.42578125" bestFit="1" customWidth="1"/>
    <col min="215" max="216" width="8.140625" bestFit="1" customWidth="1"/>
    <col min="217" max="217" width="7.140625" bestFit="1" customWidth="1"/>
    <col min="218" max="218" width="8.140625" bestFit="1" customWidth="1"/>
    <col min="219" max="220" width="5.42578125" bestFit="1" customWidth="1"/>
    <col min="221" max="224" width="6.5703125" bestFit="1" customWidth="1"/>
    <col min="225" max="225" width="9.28515625" bestFit="1" customWidth="1"/>
    <col min="226" max="226" width="8.140625" bestFit="1" customWidth="1"/>
    <col min="227" max="230" width="9.28515625" bestFit="1" customWidth="1"/>
    <col min="231" max="233" width="6.5703125" bestFit="1" customWidth="1"/>
    <col min="234" max="235" width="9.28515625" bestFit="1" customWidth="1"/>
    <col min="236" max="237" width="6.5703125" bestFit="1" customWidth="1"/>
    <col min="238" max="238" width="9.28515625" bestFit="1" customWidth="1"/>
    <col min="239" max="241" width="6.5703125" bestFit="1" customWidth="1"/>
    <col min="242" max="242" width="9.28515625" bestFit="1" customWidth="1"/>
    <col min="243" max="243" width="6.5703125" bestFit="1" customWidth="1"/>
    <col min="244" max="244" width="9.28515625" bestFit="1" customWidth="1"/>
    <col min="245" max="245" width="8.140625" bestFit="1" customWidth="1"/>
    <col min="246" max="251" width="6.5703125" bestFit="1" customWidth="1"/>
    <col min="252" max="252" width="8.140625" bestFit="1" customWidth="1"/>
    <col min="253" max="255" width="9.28515625" bestFit="1" customWidth="1"/>
    <col min="256" max="256" width="8.140625" bestFit="1" customWidth="1"/>
    <col min="257" max="257" width="9.28515625" bestFit="1" customWidth="1"/>
    <col min="258" max="264" width="6.5703125" bestFit="1" customWidth="1"/>
    <col min="265" max="265" width="9.28515625" bestFit="1" customWidth="1"/>
    <col min="266" max="267" width="6.5703125" bestFit="1" customWidth="1"/>
    <col min="268" max="268" width="9.28515625" bestFit="1" customWidth="1"/>
    <col min="269" max="270" width="6.5703125" bestFit="1" customWidth="1"/>
    <col min="271" max="271" width="9.28515625" bestFit="1" customWidth="1"/>
    <col min="272" max="272" width="6.5703125" bestFit="1" customWidth="1"/>
    <col min="273" max="273" width="9.28515625" bestFit="1" customWidth="1"/>
    <col min="274" max="278" width="6.5703125" bestFit="1" customWidth="1"/>
    <col min="279" max="279" width="9.28515625" bestFit="1" customWidth="1"/>
    <col min="280" max="280" width="6.5703125" bestFit="1" customWidth="1"/>
    <col min="281" max="282" width="8.140625" bestFit="1" customWidth="1"/>
    <col min="283" max="284" width="6.5703125" bestFit="1" customWidth="1"/>
    <col min="285" max="287" width="9.28515625" bestFit="1" customWidth="1"/>
    <col min="288" max="288" width="6.5703125" bestFit="1" customWidth="1"/>
    <col min="289" max="289" width="8.140625" bestFit="1" customWidth="1"/>
    <col min="290" max="293" width="9.28515625" bestFit="1" customWidth="1"/>
    <col min="294" max="294" width="8.140625" bestFit="1" customWidth="1"/>
    <col min="295" max="297" width="6.5703125" bestFit="1" customWidth="1"/>
    <col min="298" max="298" width="9.28515625" bestFit="1" customWidth="1"/>
    <col min="299" max="299" width="6.5703125" bestFit="1" customWidth="1"/>
    <col min="300" max="301" width="9.28515625" bestFit="1" customWidth="1"/>
    <col min="302" max="302" width="8.140625" bestFit="1" customWidth="1"/>
    <col min="303" max="303" width="6.5703125" bestFit="1" customWidth="1"/>
    <col min="304" max="306" width="8.140625" bestFit="1" customWidth="1"/>
    <col min="307" max="312" width="6.5703125" bestFit="1" customWidth="1"/>
    <col min="313" max="314" width="9.28515625" bestFit="1" customWidth="1"/>
    <col min="315" max="315" width="8.140625" bestFit="1" customWidth="1"/>
    <col min="316" max="316" width="9.28515625" bestFit="1" customWidth="1"/>
    <col min="317" max="317" width="8.140625" bestFit="1" customWidth="1"/>
    <col min="318" max="318" width="9.28515625" bestFit="1" customWidth="1"/>
    <col min="319" max="320" width="8.140625" bestFit="1" customWidth="1"/>
    <col min="321" max="321" width="6.5703125" bestFit="1" customWidth="1"/>
    <col min="322" max="322" width="9.28515625" bestFit="1" customWidth="1"/>
    <col min="323" max="325" width="6.5703125" bestFit="1" customWidth="1"/>
    <col min="326" max="326" width="9.28515625" bestFit="1" customWidth="1"/>
    <col min="327" max="327" width="8.140625" bestFit="1" customWidth="1"/>
    <col min="328" max="328" width="9.28515625" bestFit="1" customWidth="1"/>
    <col min="329" max="330" width="6.5703125" bestFit="1" customWidth="1"/>
    <col min="331" max="335" width="9.28515625" bestFit="1" customWidth="1"/>
    <col min="336" max="336" width="8.140625" bestFit="1" customWidth="1"/>
    <col min="337" max="337" width="6.5703125" bestFit="1" customWidth="1"/>
    <col min="338" max="338" width="8.140625" bestFit="1" customWidth="1"/>
    <col min="339" max="339" width="6.5703125" bestFit="1" customWidth="1"/>
    <col min="340" max="341" width="9.28515625" bestFit="1" customWidth="1"/>
    <col min="342" max="342" width="6.5703125" bestFit="1" customWidth="1"/>
    <col min="343" max="343" width="8.140625" bestFit="1" customWidth="1"/>
    <col min="344" max="344" width="6.5703125" bestFit="1" customWidth="1"/>
    <col min="345" max="345" width="9.28515625" bestFit="1" customWidth="1"/>
    <col min="346" max="347" width="6.5703125" bestFit="1" customWidth="1"/>
    <col min="348" max="348" width="9.28515625" bestFit="1" customWidth="1"/>
    <col min="349" max="351" width="6.5703125" bestFit="1" customWidth="1"/>
    <col min="352" max="352" width="9.28515625" bestFit="1" customWidth="1"/>
    <col min="353" max="356" width="6.5703125" bestFit="1" customWidth="1"/>
    <col min="357" max="357" width="9.28515625" bestFit="1" customWidth="1"/>
    <col min="358" max="358" width="8.140625" bestFit="1" customWidth="1"/>
    <col min="359" max="359" width="9.28515625" bestFit="1" customWidth="1"/>
    <col min="360" max="362" width="6.5703125" bestFit="1" customWidth="1"/>
    <col min="363" max="364" width="9.28515625" bestFit="1" customWidth="1"/>
    <col min="365" max="366" width="6.5703125" bestFit="1" customWidth="1"/>
    <col min="367" max="367" width="9.28515625" bestFit="1" customWidth="1"/>
    <col min="368" max="368" width="8.140625" bestFit="1" customWidth="1"/>
    <col min="369" max="371" width="6.5703125" bestFit="1" customWidth="1"/>
    <col min="372" max="372" width="9.28515625" bestFit="1" customWidth="1"/>
    <col min="373" max="373" width="6.5703125" bestFit="1" customWidth="1"/>
    <col min="374" max="380" width="9.28515625" bestFit="1" customWidth="1"/>
    <col min="381" max="383" width="6.5703125" bestFit="1" customWidth="1"/>
    <col min="384" max="384" width="9.28515625" bestFit="1" customWidth="1"/>
    <col min="385" max="385" width="8.140625" bestFit="1" customWidth="1"/>
    <col min="386" max="387" width="9.28515625" bestFit="1" customWidth="1"/>
    <col min="388" max="388" width="6.5703125" bestFit="1" customWidth="1"/>
    <col min="389" max="389" width="9.28515625" bestFit="1" customWidth="1"/>
    <col min="390" max="390" width="8.140625" bestFit="1" customWidth="1"/>
    <col min="391" max="392" width="6.5703125" bestFit="1" customWidth="1"/>
    <col min="393" max="394" width="8.140625" bestFit="1" customWidth="1"/>
    <col min="395" max="395" width="9.28515625" bestFit="1" customWidth="1"/>
    <col min="396" max="397" width="6.5703125" bestFit="1" customWidth="1"/>
    <col min="398" max="398" width="8.140625" bestFit="1" customWidth="1"/>
    <col min="399" max="399" width="6.5703125" bestFit="1" customWidth="1"/>
    <col min="400" max="400" width="9.28515625" bestFit="1" customWidth="1"/>
    <col min="401" max="401" width="8.140625" bestFit="1" customWidth="1"/>
    <col min="402" max="404" width="9.28515625" bestFit="1" customWidth="1"/>
    <col min="405" max="407" width="8.140625" bestFit="1" customWidth="1"/>
    <col min="408" max="408" width="9.28515625" bestFit="1" customWidth="1"/>
    <col min="409" max="412" width="6.5703125" bestFit="1" customWidth="1"/>
    <col min="413" max="413" width="8.140625" bestFit="1" customWidth="1"/>
    <col min="414" max="414" width="6.5703125" bestFit="1" customWidth="1"/>
    <col min="415" max="417" width="8.140625" bestFit="1" customWidth="1"/>
    <col min="418" max="418" width="9.28515625" bestFit="1" customWidth="1"/>
    <col min="419" max="421" width="6.5703125" bestFit="1" customWidth="1"/>
    <col min="422" max="422" width="8.140625" bestFit="1" customWidth="1"/>
    <col min="423" max="424" width="9.28515625" bestFit="1" customWidth="1"/>
    <col min="425" max="425" width="8.140625" bestFit="1" customWidth="1"/>
    <col min="426" max="427" width="6.5703125" bestFit="1" customWidth="1"/>
    <col min="428" max="430" width="9.28515625" bestFit="1" customWidth="1"/>
    <col min="431" max="431" width="10.42578125" bestFit="1" customWidth="1"/>
    <col min="432" max="432" width="7.7109375" bestFit="1" customWidth="1"/>
    <col min="433" max="433" width="9.28515625" bestFit="1" customWidth="1"/>
    <col min="434" max="436" width="7.7109375" bestFit="1" customWidth="1"/>
    <col min="437" max="438" width="10.42578125" bestFit="1" customWidth="1"/>
    <col min="439" max="440" width="7.7109375" bestFit="1" customWidth="1"/>
    <col min="441" max="442" width="10.42578125" bestFit="1" customWidth="1"/>
    <col min="443" max="443" width="9.28515625" bestFit="1" customWidth="1"/>
    <col min="444" max="444" width="10.42578125" bestFit="1" customWidth="1"/>
    <col min="445" max="445" width="7.7109375" bestFit="1" customWidth="1"/>
    <col min="446" max="447" width="10.42578125" bestFit="1" customWidth="1"/>
    <col min="448" max="449" width="7.7109375" bestFit="1" customWidth="1"/>
    <col min="450" max="450" width="9.28515625" bestFit="1" customWidth="1"/>
    <col min="451" max="451" width="7.7109375" bestFit="1" customWidth="1"/>
    <col min="452" max="452" width="10.42578125" bestFit="1" customWidth="1"/>
    <col min="453" max="453" width="7.7109375" bestFit="1" customWidth="1"/>
    <col min="454" max="454" width="10.42578125" bestFit="1" customWidth="1"/>
    <col min="455" max="455" width="7.7109375" bestFit="1" customWidth="1"/>
    <col min="456" max="456" width="9.28515625" bestFit="1" customWidth="1"/>
    <col min="457" max="458" width="10.42578125" bestFit="1" customWidth="1"/>
    <col min="459" max="460" width="7.7109375" bestFit="1" customWidth="1"/>
    <col min="461" max="462" width="10.42578125" bestFit="1" customWidth="1"/>
    <col min="463" max="464" width="7.7109375" bestFit="1" customWidth="1"/>
    <col min="465" max="465" width="9.28515625" bestFit="1" customWidth="1"/>
    <col min="466" max="466" width="7.7109375" bestFit="1" customWidth="1"/>
    <col min="467" max="467" width="10.42578125" bestFit="1" customWidth="1"/>
    <col min="468" max="468" width="9.28515625" bestFit="1" customWidth="1"/>
    <col min="469" max="471" width="7.7109375" bestFit="1" customWidth="1"/>
    <col min="472" max="472" width="10.42578125" bestFit="1" customWidth="1"/>
    <col min="473" max="473" width="9.28515625" bestFit="1" customWidth="1"/>
    <col min="474" max="478" width="7.7109375" bestFit="1" customWidth="1"/>
    <col min="479" max="479" width="10.42578125" bestFit="1" customWidth="1"/>
    <col min="480" max="482" width="7.7109375" bestFit="1" customWidth="1"/>
    <col min="483" max="483" width="10.42578125" bestFit="1" customWidth="1"/>
    <col min="484" max="484" width="7.7109375" bestFit="1" customWidth="1"/>
    <col min="485" max="486" width="9.28515625" bestFit="1" customWidth="1"/>
    <col min="487" max="488" width="10.42578125" bestFit="1" customWidth="1"/>
    <col min="489" max="489" width="7.7109375" bestFit="1" customWidth="1"/>
    <col min="490" max="491" width="9.28515625" bestFit="1" customWidth="1"/>
    <col min="492" max="492" width="7.7109375" bestFit="1" customWidth="1"/>
    <col min="493" max="494" width="10.42578125" bestFit="1" customWidth="1"/>
    <col min="495" max="496" width="7.7109375" bestFit="1" customWidth="1"/>
    <col min="497" max="499" width="10.42578125" bestFit="1" customWidth="1"/>
    <col min="500" max="500" width="7.7109375" bestFit="1" customWidth="1"/>
    <col min="501" max="501" width="10.42578125" bestFit="1" customWidth="1"/>
    <col min="502" max="507" width="7.7109375" bestFit="1" customWidth="1"/>
    <col min="508" max="508" width="10.42578125" bestFit="1" customWidth="1"/>
    <col min="509" max="509" width="7.7109375" bestFit="1" customWidth="1"/>
    <col min="510" max="510" width="10.42578125" bestFit="1" customWidth="1"/>
    <col min="511" max="511" width="9.28515625" bestFit="1" customWidth="1"/>
    <col min="512" max="512" width="10.42578125" bestFit="1" customWidth="1"/>
    <col min="513" max="519" width="7.7109375" bestFit="1" customWidth="1"/>
    <col min="520" max="522" width="10.42578125" bestFit="1" customWidth="1"/>
    <col min="523" max="523" width="9.28515625" bestFit="1" customWidth="1"/>
    <col min="524" max="524" width="7.7109375" bestFit="1" customWidth="1"/>
    <col min="525" max="525" width="10.42578125" bestFit="1" customWidth="1"/>
    <col min="526" max="526" width="9.28515625" bestFit="1" customWidth="1"/>
    <col min="527" max="530" width="7.7109375" bestFit="1" customWidth="1"/>
    <col min="531" max="531" width="9.28515625" bestFit="1" customWidth="1"/>
    <col min="532" max="532" width="7.7109375" bestFit="1" customWidth="1"/>
    <col min="533" max="533" width="10.42578125" bestFit="1" customWidth="1"/>
    <col min="534" max="534" width="7.7109375" bestFit="1" customWidth="1"/>
    <col min="535" max="535" width="10.42578125" bestFit="1" customWidth="1"/>
    <col min="536" max="537" width="7.7109375" bestFit="1" customWidth="1"/>
    <col min="538" max="538" width="10.42578125" bestFit="1" customWidth="1"/>
    <col min="539" max="539" width="7.7109375" bestFit="1" customWidth="1"/>
    <col min="540" max="540" width="9.28515625" bestFit="1" customWidth="1"/>
    <col min="541" max="544" width="7.7109375" bestFit="1" customWidth="1"/>
    <col min="545" max="545" width="10.42578125" bestFit="1" customWidth="1"/>
    <col min="546" max="546" width="7.7109375" bestFit="1" customWidth="1"/>
    <col min="547" max="547" width="9.28515625" bestFit="1" customWidth="1"/>
    <col min="548" max="548" width="7.7109375" bestFit="1" customWidth="1"/>
    <col min="549" max="549" width="9.28515625" bestFit="1" customWidth="1"/>
    <col min="550" max="551" width="10.42578125" bestFit="1" customWidth="1"/>
    <col min="552" max="556" width="7.7109375" bestFit="1" customWidth="1"/>
    <col min="557" max="557" width="10.42578125" bestFit="1" customWidth="1"/>
    <col min="558" max="559" width="9.28515625" bestFit="1" customWidth="1"/>
    <col min="560" max="561" width="7.7109375" bestFit="1" customWidth="1"/>
    <col min="562" max="562" width="9.28515625" bestFit="1" customWidth="1"/>
    <col min="563" max="566" width="7.7109375" bestFit="1" customWidth="1"/>
    <col min="567" max="567" width="10.42578125" bestFit="1" customWidth="1"/>
    <col min="568" max="568" width="7.7109375" bestFit="1" customWidth="1"/>
    <col min="569" max="569" width="10.42578125" bestFit="1" customWidth="1"/>
    <col min="570" max="570" width="7.7109375" bestFit="1" customWidth="1"/>
    <col min="571" max="572" width="10.42578125" bestFit="1" customWidth="1"/>
    <col min="573" max="577" width="7.7109375" bestFit="1" customWidth="1"/>
    <col min="578" max="578" width="10.42578125" bestFit="1" customWidth="1"/>
    <col min="579" max="579" width="7.7109375" bestFit="1" customWidth="1"/>
    <col min="580" max="580" width="10.42578125" bestFit="1" customWidth="1"/>
    <col min="581" max="581" width="7.7109375" bestFit="1" customWidth="1"/>
    <col min="582" max="582" width="10.42578125" bestFit="1" customWidth="1"/>
    <col min="583" max="583" width="7.7109375" bestFit="1" customWidth="1"/>
    <col min="584" max="585" width="10.42578125" bestFit="1" customWidth="1"/>
    <col min="586" max="586" width="7.7109375" bestFit="1" customWidth="1"/>
    <col min="587" max="587" width="10.42578125" bestFit="1" customWidth="1"/>
    <col min="588" max="588" width="7.7109375" bestFit="1" customWidth="1"/>
    <col min="589" max="589" width="9.28515625" bestFit="1" customWidth="1"/>
    <col min="590" max="590" width="7.7109375" bestFit="1" customWidth="1"/>
    <col min="591" max="591" width="9.28515625" bestFit="1" customWidth="1"/>
    <col min="592" max="592" width="10.42578125" bestFit="1" customWidth="1"/>
    <col min="593" max="593" width="7.7109375" bestFit="1" customWidth="1"/>
    <col min="594" max="594" width="10.42578125" bestFit="1" customWidth="1"/>
    <col min="595" max="595" width="7.7109375" bestFit="1" customWidth="1"/>
    <col min="596" max="596" width="10.42578125" bestFit="1" customWidth="1"/>
    <col min="597" max="597" width="9.28515625" bestFit="1" customWidth="1"/>
    <col min="598" max="598" width="10.42578125" bestFit="1" customWidth="1"/>
    <col min="599" max="599" width="9.28515625" bestFit="1" customWidth="1"/>
    <col min="600" max="600" width="7.7109375" bestFit="1" customWidth="1"/>
    <col min="601" max="601" width="10.42578125" bestFit="1" customWidth="1"/>
    <col min="602" max="602" width="9.28515625" bestFit="1" customWidth="1"/>
    <col min="603" max="606" width="7.7109375" bestFit="1" customWidth="1"/>
    <col min="607" max="607" width="10.42578125" bestFit="1" customWidth="1"/>
    <col min="608" max="609" width="7.7109375" bestFit="1" customWidth="1"/>
    <col min="610" max="610" width="10.42578125" bestFit="1" customWidth="1"/>
    <col min="611" max="613" width="7.7109375" bestFit="1" customWidth="1"/>
    <col min="614" max="615" width="10.42578125" bestFit="1" customWidth="1"/>
    <col min="616" max="616" width="7.7109375" bestFit="1" customWidth="1"/>
    <col min="617" max="617" width="10.42578125" bestFit="1" customWidth="1"/>
    <col min="618" max="622" width="7.7109375" bestFit="1" customWidth="1"/>
    <col min="623" max="624" width="10.42578125" bestFit="1" customWidth="1"/>
    <col min="625" max="626" width="7.7109375" bestFit="1" customWidth="1"/>
    <col min="627" max="629" width="10.42578125" bestFit="1" customWidth="1"/>
    <col min="630" max="630" width="7.7109375" bestFit="1" customWidth="1"/>
    <col min="631" max="631" width="10.42578125" bestFit="1" customWidth="1"/>
    <col min="632" max="633" width="7.7109375" bestFit="1" customWidth="1"/>
    <col min="634" max="634" width="10.42578125" bestFit="1" customWidth="1"/>
    <col min="635" max="636" width="7.7109375" bestFit="1" customWidth="1"/>
    <col min="637" max="637" width="9.28515625" bestFit="1" customWidth="1"/>
    <col min="638" max="643" width="10.42578125" bestFit="1" customWidth="1"/>
    <col min="644" max="647" width="7.7109375" bestFit="1" customWidth="1"/>
    <col min="648" max="648" width="9.28515625" bestFit="1" customWidth="1"/>
    <col min="649" max="650" width="10.42578125" bestFit="1" customWidth="1"/>
    <col min="651" max="653" width="7.7109375" bestFit="1" customWidth="1"/>
    <col min="654" max="654" width="10.42578125" bestFit="1" customWidth="1"/>
    <col min="655" max="655" width="7.7109375" bestFit="1" customWidth="1"/>
    <col min="656" max="656" width="10.42578125" bestFit="1" customWidth="1"/>
    <col min="657" max="658" width="9.28515625" bestFit="1" customWidth="1"/>
    <col min="659" max="659" width="7.7109375" bestFit="1" customWidth="1"/>
    <col min="660" max="661" width="10.42578125" bestFit="1" customWidth="1"/>
    <col min="662" max="662" width="7.7109375" bestFit="1" customWidth="1"/>
    <col min="663" max="665" width="8.7109375" bestFit="1" customWidth="1"/>
    <col min="666" max="666" width="11.42578125" bestFit="1" customWidth="1"/>
    <col min="667" max="667" width="8.7109375" bestFit="1" customWidth="1"/>
    <col min="668" max="669" width="11.42578125" bestFit="1" customWidth="1"/>
    <col min="670" max="670" width="10.42578125" bestFit="1" customWidth="1"/>
    <col min="671" max="672" width="11.42578125" bestFit="1" customWidth="1"/>
    <col min="673" max="673" width="8.7109375" bestFit="1" customWidth="1"/>
    <col min="674" max="674" width="10.42578125" bestFit="1" customWidth="1"/>
    <col min="675" max="675" width="11.42578125" bestFit="1" customWidth="1"/>
    <col min="676" max="676" width="8.7109375" bestFit="1" customWidth="1"/>
    <col min="677" max="677" width="11.42578125" bestFit="1" customWidth="1"/>
    <col min="678" max="682" width="8.7109375" bestFit="1" customWidth="1"/>
    <col min="683" max="684" width="11.42578125" bestFit="1" customWidth="1"/>
    <col min="685" max="689" width="8.7109375" bestFit="1" customWidth="1"/>
    <col min="690" max="691" width="11.42578125" bestFit="1" customWidth="1"/>
    <col min="692" max="692" width="8.7109375" bestFit="1" customWidth="1"/>
    <col min="693" max="693" width="11.42578125" bestFit="1" customWidth="1"/>
    <col min="694" max="694" width="10.42578125" bestFit="1" customWidth="1"/>
    <col min="695" max="695" width="8.7109375" bestFit="1" customWidth="1"/>
    <col min="696" max="696" width="11.42578125" bestFit="1" customWidth="1"/>
    <col min="697" max="698" width="8.7109375" bestFit="1" customWidth="1"/>
    <col min="699" max="699" width="10.42578125" bestFit="1" customWidth="1"/>
    <col min="700" max="700" width="8.7109375" bestFit="1" customWidth="1"/>
    <col min="701" max="701" width="11.42578125" bestFit="1" customWidth="1"/>
    <col min="702" max="702" width="8.7109375" bestFit="1" customWidth="1"/>
    <col min="703" max="703" width="11.42578125" bestFit="1" customWidth="1"/>
    <col min="704" max="704" width="8.7109375" bestFit="1" customWidth="1"/>
    <col min="705" max="708" width="11.42578125" bestFit="1" customWidth="1"/>
    <col min="709" max="709" width="10.42578125" bestFit="1" customWidth="1"/>
    <col min="710" max="710" width="8.7109375" bestFit="1" customWidth="1"/>
    <col min="711" max="711" width="10.42578125" bestFit="1" customWidth="1"/>
    <col min="712" max="713" width="11.42578125" bestFit="1" customWidth="1"/>
    <col min="714" max="718" width="8.7109375" bestFit="1" customWidth="1"/>
    <col min="719" max="721" width="11.42578125" bestFit="1" customWidth="1"/>
    <col min="722" max="722" width="8.7109375" bestFit="1" customWidth="1"/>
    <col min="723" max="724" width="11.42578125" bestFit="1" customWidth="1"/>
    <col min="725" max="726" width="8.7109375" bestFit="1" customWidth="1"/>
    <col min="727" max="727" width="11.42578125" bestFit="1" customWidth="1"/>
    <col min="728" max="729" width="8.7109375" bestFit="1" customWidth="1"/>
    <col min="730" max="730" width="11.42578125" bestFit="1" customWidth="1"/>
    <col min="731" max="732" width="8.7109375" bestFit="1" customWidth="1"/>
    <col min="733" max="734" width="11.42578125" bestFit="1" customWidth="1"/>
    <col min="735" max="737" width="8.7109375" bestFit="1" customWidth="1"/>
    <col min="738" max="739" width="11.42578125" bestFit="1" customWidth="1"/>
    <col min="740" max="741" width="8.7109375" bestFit="1" customWidth="1"/>
    <col min="742" max="742" width="11.42578125" bestFit="1" customWidth="1"/>
    <col min="743" max="743" width="8.7109375" bestFit="1" customWidth="1"/>
    <col min="744" max="744" width="11.42578125" bestFit="1" customWidth="1"/>
    <col min="745" max="745" width="8.7109375" bestFit="1" customWidth="1"/>
    <col min="746" max="746" width="11.42578125" bestFit="1" customWidth="1"/>
    <col min="747" max="747" width="10.42578125" bestFit="1" customWidth="1"/>
    <col min="748" max="748" width="8.7109375" bestFit="1" customWidth="1"/>
    <col min="749" max="755" width="11.42578125" bestFit="1" customWidth="1"/>
    <col min="756" max="756" width="10.42578125" bestFit="1" customWidth="1"/>
    <col min="757" max="757" width="11.42578125" bestFit="1" customWidth="1"/>
    <col min="758" max="758" width="8.7109375" bestFit="1" customWidth="1"/>
    <col min="759" max="759" width="11.42578125" bestFit="1" customWidth="1"/>
    <col min="760" max="761" width="8.7109375" bestFit="1" customWidth="1"/>
    <col min="762" max="762" width="11.42578125" bestFit="1" customWidth="1"/>
    <col min="763" max="763" width="8.7109375" bestFit="1" customWidth="1"/>
    <col min="764" max="764" width="11.42578125" bestFit="1" customWidth="1"/>
    <col min="765" max="765" width="8.7109375" bestFit="1" customWidth="1"/>
    <col min="766" max="769" width="11.42578125" bestFit="1" customWidth="1"/>
    <col min="770" max="770" width="8.7109375" bestFit="1" customWidth="1"/>
    <col min="771" max="774" width="11.42578125" bestFit="1" customWidth="1"/>
    <col min="775" max="776" width="8.7109375" bestFit="1" customWidth="1"/>
    <col min="777" max="778" width="11.42578125" bestFit="1" customWidth="1"/>
    <col min="779" max="780" width="8.7109375" bestFit="1" customWidth="1"/>
    <col min="781" max="781" width="11.42578125" bestFit="1" customWidth="1"/>
    <col min="782" max="782" width="8.7109375" bestFit="1" customWidth="1"/>
    <col min="783" max="783" width="10.42578125" bestFit="1" customWidth="1"/>
    <col min="784" max="784" width="11.42578125" bestFit="1" customWidth="1"/>
    <col min="785" max="787" width="8.7109375" bestFit="1" customWidth="1"/>
    <col min="788" max="788" width="11.42578125" bestFit="1" customWidth="1"/>
    <col min="789" max="790" width="9.85546875" bestFit="1" customWidth="1"/>
    <col min="791" max="791" width="11.42578125" bestFit="1" customWidth="1"/>
    <col min="792" max="792" width="12.5703125" bestFit="1" customWidth="1"/>
    <col min="793" max="793" width="11.42578125" bestFit="1" customWidth="1"/>
    <col min="794" max="794" width="12.5703125" bestFit="1" customWidth="1"/>
    <col min="795" max="800" width="9.85546875" bestFit="1" customWidth="1"/>
    <col min="801" max="802" width="12.5703125" bestFit="1" customWidth="1"/>
    <col min="803" max="804" width="9.85546875" bestFit="1" customWidth="1"/>
    <col min="805" max="807" width="12.5703125" bestFit="1" customWidth="1"/>
    <col min="808" max="809" width="9.85546875" bestFit="1" customWidth="1"/>
    <col min="810" max="810" width="11.42578125" bestFit="1" customWidth="1"/>
    <col min="811" max="814" width="12.5703125" bestFit="1" customWidth="1"/>
    <col min="815" max="815" width="9.85546875" bestFit="1" customWidth="1"/>
    <col min="816" max="816" width="10.85546875" bestFit="1" customWidth="1"/>
    <col min="817" max="817" width="9.28515625" bestFit="1" customWidth="1"/>
    <col min="818" max="818" width="10.28515625" bestFit="1" customWidth="1"/>
    <col min="819" max="819" width="7.140625" bestFit="1" customWidth="1"/>
    <col min="820" max="820" width="11" bestFit="1" customWidth="1"/>
  </cols>
  <sheetData>
    <row r="1" spans="1:40">
      <c r="V1" s="49" t="s">
        <v>6350</v>
      </c>
      <c r="W1" s="52" t="s">
        <v>2</v>
      </c>
    </row>
    <row r="2" spans="1:40">
      <c r="A2" s="49" t="s">
        <v>6350</v>
      </c>
      <c r="B2" s="49" t="s">
        <v>16</v>
      </c>
      <c r="I2" s="49" t="s">
        <v>6351</v>
      </c>
      <c r="J2" s="49" t="s">
        <v>16</v>
      </c>
      <c r="V2" s="49" t="s">
        <v>18</v>
      </c>
      <c r="W2">
        <v>2020</v>
      </c>
      <c r="X2">
        <v>2021</v>
      </c>
      <c r="Y2" s="171">
        <v>2022</v>
      </c>
      <c r="Z2" s="171">
        <v>2023</v>
      </c>
      <c r="AA2" t="s">
        <v>2717</v>
      </c>
      <c r="AB2" t="s">
        <v>3266</v>
      </c>
      <c r="AC2" t="s">
        <v>1654</v>
      </c>
      <c r="AD2" t="s">
        <v>2555</v>
      </c>
      <c r="AE2" t="s">
        <v>2217</v>
      </c>
      <c r="AF2" t="s">
        <v>2662</v>
      </c>
      <c r="AG2" t="s">
        <v>1797</v>
      </c>
      <c r="AH2" t="s">
        <v>1511</v>
      </c>
      <c r="AI2" t="s">
        <v>2348</v>
      </c>
      <c r="AJ2" t="s">
        <v>2056</v>
      </c>
      <c r="AK2">
        <v>2024</v>
      </c>
      <c r="AL2">
        <v>2025</v>
      </c>
      <c r="AM2">
        <v>2026</v>
      </c>
      <c r="AN2" s="54" t="s">
        <v>4892</v>
      </c>
    </row>
    <row r="3" spans="1:40">
      <c r="A3" s="49" t="s">
        <v>20</v>
      </c>
      <c r="B3" t="s">
        <v>185</v>
      </c>
      <c r="C3" t="s">
        <v>4214</v>
      </c>
      <c r="D3" t="s">
        <v>4892</v>
      </c>
      <c r="I3" s="49" t="s">
        <v>2</v>
      </c>
      <c r="J3" t="s">
        <v>4214</v>
      </c>
      <c r="K3" t="s">
        <v>185</v>
      </c>
      <c r="L3" t="s">
        <v>4892</v>
      </c>
      <c r="V3" t="s">
        <v>60</v>
      </c>
      <c r="W3">
        <v>11774309.48</v>
      </c>
      <c r="X3">
        <v>30356442.079999994</v>
      </c>
      <c r="Y3" s="51">
        <v>80269097.329999998</v>
      </c>
      <c r="Z3" s="51">
        <v>75784218.819999993</v>
      </c>
      <c r="AA3">
        <v>0</v>
      </c>
      <c r="AB3">
        <v>0</v>
      </c>
      <c r="AD3">
        <v>0</v>
      </c>
      <c r="AE3">
        <v>0</v>
      </c>
      <c r="AF3">
        <v>118227.43</v>
      </c>
      <c r="AG3">
        <v>2664000</v>
      </c>
      <c r="AH3">
        <v>0</v>
      </c>
      <c r="AI3">
        <v>1064934.6599999999</v>
      </c>
      <c r="AJ3">
        <v>1966364.0200000003</v>
      </c>
      <c r="AK3">
        <v>394444118.68400002</v>
      </c>
      <c r="AL3">
        <v>278784887.16537517</v>
      </c>
      <c r="AM3">
        <v>0</v>
      </c>
      <c r="AN3" s="51">
        <v>877226599.66937518</v>
      </c>
    </row>
    <row r="4" spans="1:40" ht="15" customHeight="1">
      <c r="A4" t="s">
        <v>98</v>
      </c>
      <c r="B4" s="48">
        <v>298879748.31000012</v>
      </c>
      <c r="C4" s="48">
        <v>127305414.11</v>
      </c>
      <c r="D4" s="48">
        <v>426185162.42000014</v>
      </c>
      <c r="I4" s="50" t="s">
        <v>2056</v>
      </c>
      <c r="J4">
        <v>19</v>
      </c>
      <c r="L4">
        <v>19</v>
      </c>
      <c r="V4" t="s">
        <v>3303</v>
      </c>
      <c r="Y4" s="51">
        <v>0</v>
      </c>
      <c r="Z4" s="51">
        <v>0</v>
      </c>
      <c r="AK4">
        <v>0</v>
      </c>
      <c r="AL4">
        <v>610008.35</v>
      </c>
      <c r="AN4" s="51">
        <v>610008.35</v>
      </c>
    </row>
    <row r="5" spans="1:40">
      <c r="A5" t="s">
        <v>78</v>
      </c>
      <c r="B5" s="48">
        <v>201179181.14199999</v>
      </c>
      <c r="C5" s="48">
        <v>28963302.180999994</v>
      </c>
      <c r="D5" s="48">
        <v>230142483.32299998</v>
      </c>
      <c r="I5" s="50" t="s">
        <v>2348</v>
      </c>
      <c r="J5">
        <v>22</v>
      </c>
      <c r="L5">
        <v>22</v>
      </c>
      <c r="V5" t="s">
        <v>134</v>
      </c>
      <c r="X5">
        <v>49587</v>
      </c>
      <c r="Y5" s="51">
        <v>756393.8</v>
      </c>
      <c r="Z5" s="51"/>
      <c r="AG5">
        <v>0</v>
      </c>
      <c r="AH5">
        <v>27415.200000000001</v>
      </c>
      <c r="AN5" s="51">
        <v>833396</v>
      </c>
    </row>
    <row r="6" spans="1:40" ht="15" customHeight="1">
      <c r="A6" t="s">
        <v>61</v>
      </c>
      <c r="B6" s="48">
        <v>55500969.436675012</v>
      </c>
      <c r="C6" s="48">
        <v>95056459.675599992</v>
      </c>
      <c r="D6" s="48">
        <v>150557429.112275</v>
      </c>
      <c r="I6" s="50" t="s">
        <v>1511</v>
      </c>
      <c r="J6">
        <v>7</v>
      </c>
      <c r="K6">
        <v>2</v>
      </c>
      <c r="L6">
        <v>9</v>
      </c>
      <c r="V6" t="s">
        <v>1191</v>
      </c>
      <c r="W6">
        <v>0</v>
      </c>
      <c r="Y6" s="51">
        <v>0</v>
      </c>
      <c r="Z6" s="51"/>
      <c r="AC6">
        <v>0</v>
      </c>
      <c r="AH6">
        <v>0</v>
      </c>
      <c r="AK6">
        <v>0</v>
      </c>
      <c r="AL6">
        <v>0</v>
      </c>
      <c r="AN6" s="51">
        <v>0</v>
      </c>
    </row>
    <row r="7" spans="1:40" ht="15" hidden="1" customHeight="1">
      <c r="A7" t="s">
        <v>357</v>
      </c>
      <c r="B7" s="48">
        <v>21837307.206</v>
      </c>
      <c r="C7" s="48">
        <v>702540</v>
      </c>
      <c r="D7" s="48">
        <v>22539847.206</v>
      </c>
      <c r="I7" s="50" t="s">
        <v>1797</v>
      </c>
      <c r="J7">
        <v>9</v>
      </c>
      <c r="L7">
        <v>9</v>
      </c>
      <c r="V7" t="s">
        <v>4892</v>
      </c>
      <c r="W7">
        <v>11774309.48</v>
      </c>
      <c r="X7">
        <v>30406029.079999994</v>
      </c>
      <c r="Y7" s="51">
        <v>81025491.129999995</v>
      </c>
      <c r="Z7" s="51">
        <v>75784218.819999993</v>
      </c>
      <c r="AA7">
        <v>0</v>
      </c>
      <c r="AB7">
        <v>0</v>
      </c>
      <c r="AC7">
        <v>0</v>
      </c>
      <c r="AD7">
        <v>0</v>
      </c>
      <c r="AE7">
        <v>0</v>
      </c>
      <c r="AF7">
        <v>118227.43</v>
      </c>
      <c r="AG7">
        <v>2664000</v>
      </c>
      <c r="AH7">
        <v>27415.200000000001</v>
      </c>
      <c r="AI7">
        <v>1064934.6599999999</v>
      </c>
      <c r="AJ7">
        <v>1966364.0200000003</v>
      </c>
      <c r="AK7">
        <v>394444118.68400002</v>
      </c>
      <c r="AL7">
        <v>279394895.5153752</v>
      </c>
      <c r="AM7">
        <v>0</v>
      </c>
      <c r="AN7" s="51">
        <v>878670004.01937521</v>
      </c>
    </row>
    <row r="8" spans="1:40" ht="15" customHeight="1">
      <c r="A8" t="s">
        <v>207</v>
      </c>
      <c r="B8" s="48">
        <v>19068478.298599999</v>
      </c>
      <c r="C8" s="48">
        <v>813712.74</v>
      </c>
      <c r="D8" s="48">
        <v>19882191.038599998</v>
      </c>
      <c r="I8" s="50" t="s">
        <v>2662</v>
      </c>
      <c r="J8">
        <v>1</v>
      </c>
      <c r="L8">
        <v>1</v>
      </c>
    </row>
    <row r="9" spans="1:40" ht="15" customHeight="1">
      <c r="A9" t="s">
        <v>243</v>
      </c>
      <c r="B9" s="48">
        <v>11460968.488599999</v>
      </c>
      <c r="C9" s="48">
        <v>3559502.3808999998</v>
      </c>
      <c r="D9" s="48">
        <v>15020470.869499998</v>
      </c>
      <c r="I9" s="50" t="s">
        <v>2217</v>
      </c>
      <c r="J9">
        <v>2</v>
      </c>
      <c r="L9">
        <v>2</v>
      </c>
    </row>
    <row r="10" spans="1:40" ht="15" customHeight="1">
      <c r="A10" t="s">
        <v>441</v>
      </c>
      <c r="B10" s="48">
        <v>11278315.219999999</v>
      </c>
      <c r="C10" s="48">
        <v>0</v>
      </c>
      <c r="D10" s="48">
        <v>11278315.219999999</v>
      </c>
      <c r="I10" s="50" t="s">
        <v>2555</v>
      </c>
      <c r="J10">
        <v>2</v>
      </c>
      <c r="L10">
        <v>2</v>
      </c>
      <c r="P10" s="49" t="s">
        <v>6350</v>
      </c>
      <c r="Q10" s="49" t="s">
        <v>16</v>
      </c>
    </row>
    <row r="11" spans="1:40" ht="15" customHeight="1">
      <c r="A11" t="s">
        <v>232</v>
      </c>
      <c r="B11" s="48">
        <v>2059251.28</v>
      </c>
      <c r="C11" s="48">
        <v>270900</v>
      </c>
      <c r="D11" s="48">
        <v>2330151.2800000003</v>
      </c>
      <c r="I11" s="50" t="s">
        <v>1654</v>
      </c>
      <c r="J11"/>
      <c r="K11">
        <v>1</v>
      </c>
      <c r="L11">
        <v>1</v>
      </c>
      <c r="P11" s="49" t="s">
        <v>2</v>
      </c>
      <c r="Q11" t="s">
        <v>185</v>
      </c>
      <c r="R11" t="s">
        <v>4214</v>
      </c>
      <c r="S11" t="s">
        <v>4892</v>
      </c>
      <c r="Y11" t="s">
        <v>60</v>
      </c>
      <c r="Z11" t="s">
        <v>3303</v>
      </c>
    </row>
    <row r="12" spans="1:40" ht="15" customHeight="1">
      <c r="A12" t="s">
        <v>254</v>
      </c>
      <c r="B12" s="48"/>
      <c r="C12" s="48">
        <v>677953.55</v>
      </c>
      <c r="D12" s="48">
        <v>677953.55</v>
      </c>
      <c r="I12" s="50" t="s">
        <v>3266</v>
      </c>
      <c r="J12">
        <v>1</v>
      </c>
      <c r="L12">
        <v>1</v>
      </c>
      <c r="P12" s="170">
        <v>2020</v>
      </c>
      <c r="Q12" s="48">
        <v>1371243</v>
      </c>
      <c r="R12" s="48">
        <v>10403066.48</v>
      </c>
      <c r="S12" s="48">
        <v>11774309.48</v>
      </c>
      <c r="Y12">
        <v>33</v>
      </c>
      <c r="Z12">
        <v>46</v>
      </c>
    </row>
    <row r="13" spans="1:40" ht="15" customHeight="1">
      <c r="A13" t="s">
        <v>2070</v>
      </c>
      <c r="B13" s="48"/>
      <c r="C13" s="48">
        <v>56000</v>
      </c>
      <c r="D13" s="48">
        <v>56000</v>
      </c>
      <c r="I13" s="50" t="s">
        <v>2717</v>
      </c>
      <c r="J13">
        <v>1</v>
      </c>
      <c r="L13">
        <v>1</v>
      </c>
      <c r="P13" s="170">
        <v>2021</v>
      </c>
      <c r="Q13" s="48">
        <v>25247176.239999995</v>
      </c>
      <c r="R13" s="48">
        <v>5158852.84</v>
      </c>
      <c r="S13" s="48">
        <v>30406029.079999994</v>
      </c>
    </row>
    <row r="14" spans="1:40" ht="15" customHeight="1">
      <c r="A14" t="s">
        <v>2929</v>
      </c>
      <c r="B14" s="48"/>
      <c r="C14" s="48">
        <v>0</v>
      </c>
      <c r="D14" s="48">
        <v>0</v>
      </c>
      <c r="I14">
        <v>2026</v>
      </c>
      <c r="J14"/>
      <c r="K14">
        <v>1</v>
      </c>
      <c r="L14">
        <v>1</v>
      </c>
      <c r="P14" s="170">
        <v>2022</v>
      </c>
      <c r="Q14" s="48">
        <v>55086446.669999994</v>
      </c>
      <c r="R14" s="48">
        <v>25939044.460000001</v>
      </c>
      <c r="S14" s="48">
        <v>81025491.129999995</v>
      </c>
    </row>
    <row r="15" spans="1:40" ht="15" customHeight="1">
      <c r="A15" t="s">
        <v>4892</v>
      </c>
      <c r="B15" s="48">
        <v>621264219.38187516</v>
      </c>
      <c r="C15" s="48">
        <v>257405784.63749999</v>
      </c>
      <c r="D15" s="48">
        <v>878670004.01937497</v>
      </c>
      <c r="I15" s="50">
        <v>2025</v>
      </c>
      <c r="J15">
        <v>92</v>
      </c>
      <c r="K15">
        <v>100</v>
      </c>
      <c r="L15">
        <v>192</v>
      </c>
      <c r="P15" s="170">
        <v>2023</v>
      </c>
      <c r="Q15" s="48">
        <v>54202728.100000001</v>
      </c>
      <c r="R15" s="48">
        <v>21581490.719999999</v>
      </c>
      <c r="S15" s="48">
        <v>75784218.819999993</v>
      </c>
    </row>
    <row r="16" spans="1:40" ht="15" customHeight="1">
      <c r="I16" s="50">
        <v>2024</v>
      </c>
      <c r="J16">
        <v>145</v>
      </c>
      <c r="K16">
        <v>67</v>
      </c>
      <c r="L16">
        <v>212</v>
      </c>
      <c r="P16" t="s">
        <v>2717</v>
      </c>
      <c r="Q16" s="48"/>
      <c r="R16" s="48">
        <v>0</v>
      </c>
      <c r="S16" s="48">
        <v>0</v>
      </c>
      <c r="V16" s="49" t="s">
        <v>6352</v>
      </c>
      <c r="W16" s="49" t="s">
        <v>4889</v>
      </c>
    </row>
    <row r="17" spans="1:41" ht="15" customHeight="1">
      <c r="I17" s="50">
        <v>2023</v>
      </c>
      <c r="J17">
        <v>168</v>
      </c>
      <c r="K17">
        <v>24</v>
      </c>
      <c r="L17">
        <v>192</v>
      </c>
      <c r="P17" t="s">
        <v>3266</v>
      </c>
      <c r="Q17" s="48"/>
      <c r="R17" s="48">
        <v>0</v>
      </c>
      <c r="S17" s="48">
        <v>0</v>
      </c>
      <c r="V17" s="49" t="s">
        <v>4890</v>
      </c>
      <c r="W17">
        <v>2020</v>
      </c>
      <c r="X17">
        <v>2021</v>
      </c>
      <c r="Y17">
        <v>2022</v>
      </c>
      <c r="Z17">
        <v>2023</v>
      </c>
      <c r="AA17" t="s">
        <v>2717</v>
      </c>
      <c r="AB17" t="s">
        <v>3266</v>
      </c>
      <c r="AC17" t="s">
        <v>1654</v>
      </c>
      <c r="AD17" t="s">
        <v>2555</v>
      </c>
      <c r="AE17" t="s">
        <v>2217</v>
      </c>
      <c r="AF17" t="s">
        <v>2662</v>
      </c>
      <c r="AG17" t="s">
        <v>1797</v>
      </c>
      <c r="AH17" t="s">
        <v>1511</v>
      </c>
      <c r="AI17" t="s">
        <v>2348</v>
      </c>
      <c r="AJ17" t="s">
        <v>2056</v>
      </c>
      <c r="AK17" t="s">
        <v>4891</v>
      </c>
      <c r="AL17">
        <v>2024</v>
      </c>
      <c r="AM17">
        <v>2025</v>
      </c>
      <c r="AN17">
        <v>2026</v>
      </c>
      <c r="AO17" t="s">
        <v>4892</v>
      </c>
    </row>
    <row r="18" spans="1:41" ht="15" customHeight="1">
      <c r="I18" s="50">
        <v>2022</v>
      </c>
      <c r="J18">
        <v>72</v>
      </c>
      <c r="K18">
        <v>30</v>
      </c>
      <c r="L18">
        <v>102</v>
      </c>
      <c r="P18" t="s">
        <v>1654</v>
      </c>
      <c r="Q18" s="48">
        <v>0</v>
      </c>
      <c r="R18" s="48"/>
      <c r="S18" s="48">
        <v>0</v>
      </c>
      <c r="V18" s="170" t="s">
        <v>1658</v>
      </c>
      <c r="Y18">
        <v>24</v>
      </c>
      <c r="Z18">
        <v>62</v>
      </c>
      <c r="AC18">
        <v>1</v>
      </c>
      <c r="AL18">
        <v>46</v>
      </c>
      <c r="AM18">
        <v>68</v>
      </c>
      <c r="AO18">
        <v>201</v>
      </c>
    </row>
    <row r="19" spans="1:41" ht="15" customHeight="1">
      <c r="B19" s="49" t="s">
        <v>16</v>
      </c>
      <c r="I19" s="50">
        <v>2021</v>
      </c>
      <c r="J19">
        <v>46</v>
      </c>
      <c r="K19">
        <v>21</v>
      </c>
      <c r="L19">
        <v>67</v>
      </c>
      <c r="P19" t="s">
        <v>2555</v>
      </c>
      <c r="Q19" s="48"/>
      <c r="R19" s="48">
        <v>0</v>
      </c>
      <c r="S19" s="48">
        <v>0</v>
      </c>
      <c r="V19" s="170" t="s">
        <v>387</v>
      </c>
      <c r="Y19">
        <v>1</v>
      </c>
      <c r="Z19">
        <v>2</v>
      </c>
      <c r="AA19">
        <v>1</v>
      </c>
      <c r="AD19">
        <v>2</v>
      </c>
      <c r="AE19">
        <v>1</v>
      </c>
      <c r="AF19">
        <v>1</v>
      </c>
      <c r="AG19">
        <v>2</v>
      </c>
      <c r="AI19">
        <v>2</v>
      </c>
      <c r="AJ19">
        <v>2</v>
      </c>
      <c r="AL19">
        <v>6</v>
      </c>
      <c r="AM19">
        <v>4</v>
      </c>
      <c r="AO19">
        <v>24</v>
      </c>
    </row>
    <row r="20" spans="1:41" ht="15" customHeight="1">
      <c r="B20" t="s">
        <v>185</v>
      </c>
      <c r="C20" t="s">
        <v>4214</v>
      </c>
      <c r="D20" t="s">
        <v>4892</v>
      </c>
      <c r="I20" s="50">
        <v>2020</v>
      </c>
      <c r="J20">
        <v>19</v>
      </c>
      <c r="K20">
        <v>3</v>
      </c>
      <c r="L20">
        <v>22</v>
      </c>
      <c r="P20" t="s">
        <v>2217</v>
      </c>
      <c r="Q20" s="48"/>
      <c r="R20" s="48">
        <v>0</v>
      </c>
      <c r="S20" s="48">
        <v>0</v>
      </c>
      <c r="V20" s="170" t="s">
        <v>144</v>
      </c>
      <c r="W20">
        <v>2</v>
      </c>
      <c r="X20">
        <v>36</v>
      </c>
      <c r="Y20">
        <v>14</v>
      </c>
      <c r="Z20">
        <v>11</v>
      </c>
      <c r="AI20">
        <v>7</v>
      </c>
      <c r="AJ20">
        <v>4</v>
      </c>
      <c r="AL20">
        <v>12</v>
      </c>
      <c r="AM20">
        <v>11</v>
      </c>
      <c r="AO20">
        <v>97</v>
      </c>
    </row>
    <row r="21" spans="1:41" ht="15" customHeight="1">
      <c r="A21" t="s">
        <v>6350</v>
      </c>
      <c r="B21" s="48">
        <v>621264219.3818748</v>
      </c>
      <c r="C21" s="48">
        <v>257405784.63750005</v>
      </c>
      <c r="D21" s="48">
        <v>878670004.01937485</v>
      </c>
      <c r="I21" t="s">
        <v>4892</v>
      </c>
      <c r="J21">
        <v>606</v>
      </c>
      <c r="K21">
        <v>249</v>
      </c>
      <c r="L21">
        <v>855</v>
      </c>
      <c r="P21" t="s">
        <v>2662</v>
      </c>
      <c r="Q21" s="48"/>
      <c r="R21" s="48">
        <v>118227.43</v>
      </c>
      <c r="S21" s="48">
        <v>118227.43</v>
      </c>
      <c r="V21" s="170" t="s">
        <v>2896</v>
      </c>
      <c r="Z21">
        <v>1</v>
      </c>
      <c r="AO21">
        <v>1</v>
      </c>
    </row>
    <row r="22" spans="1:41" ht="15" customHeight="1">
      <c r="J22"/>
      <c r="P22" t="s">
        <v>1797</v>
      </c>
      <c r="Q22" s="48"/>
      <c r="R22" s="48">
        <v>2664000</v>
      </c>
      <c r="S22" s="48">
        <v>2664000</v>
      </c>
      <c r="V22" s="170" t="s">
        <v>76</v>
      </c>
      <c r="W22">
        <v>1</v>
      </c>
      <c r="X22">
        <v>2</v>
      </c>
      <c r="Y22">
        <v>1</v>
      </c>
      <c r="Z22">
        <v>36</v>
      </c>
      <c r="AL22">
        <v>29</v>
      </c>
      <c r="AM22">
        <v>17</v>
      </c>
      <c r="AO22">
        <v>86</v>
      </c>
    </row>
    <row r="23" spans="1:41" ht="15" customHeight="1">
      <c r="J23"/>
      <c r="P23" t="s">
        <v>1511</v>
      </c>
      <c r="Q23" s="48">
        <v>27415.200000000001</v>
      </c>
      <c r="R23" s="48">
        <v>0</v>
      </c>
      <c r="S23" s="48">
        <v>27415.200000000001</v>
      </c>
      <c r="V23" s="170" t="s">
        <v>122</v>
      </c>
      <c r="Z23">
        <v>5</v>
      </c>
      <c r="AO23">
        <v>5</v>
      </c>
    </row>
    <row r="24" spans="1:41" ht="15" customHeight="1">
      <c r="J24"/>
      <c r="P24" t="s">
        <v>2348</v>
      </c>
      <c r="Q24" s="48"/>
      <c r="R24" s="48">
        <v>1064934.6599999999</v>
      </c>
      <c r="S24" s="48">
        <v>1064934.6599999999</v>
      </c>
      <c r="V24" s="170" t="s">
        <v>110</v>
      </c>
      <c r="W24">
        <v>3</v>
      </c>
      <c r="Y24">
        <v>5</v>
      </c>
      <c r="Z24">
        <v>44</v>
      </c>
      <c r="AL24">
        <v>42</v>
      </c>
      <c r="AM24">
        <v>29</v>
      </c>
      <c r="AO24">
        <v>123</v>
      </c>
    </row>
    <row r="25" spans="1:41" ht="15" customHeight="1">
      <c r="J25"/>
      <c r="P25" t="s">
        <v>2056</v>
      </c>
      <c r="Q25" s="48"/>
      <c r="R25" s="48">
        <v>1966364.0200000003</v>
      </c>
      <c r="S25" s="48">
        <v>1966364.0200000003</v>
      </c>
      <c r="V25" s="170" t="s">
        <v>412</v>
      </c>
      <c r="Y25">
        <v>1</v>
      </c>
      <c r="AH25">
        <v>2</v>
      </c>
      <c r="AL25">
        <v>2</v>
      </c>
      <c r="AM25">
        <v>1</v>
      </c>
      <c r="AO25">
        <v>6</v>
      </c>
    </row>
    <row r="26" spans="1:41" ht="15" customHeight="1">
      <c r="J26"/>
      <c r="P26">
        <v>2024</v>
      </c>
      <c r="Q26" s="48">
        <v>212188004.86840001</v>
      </c>
      <c r="R26" s="48">
        <v>182256113.81559998</v>
      </c>
      <c r="S26" s="48">
        <v>394444118.68400002</v>
      </c>
      <c r="V26" s="170" t="s">
        <v>277</v>
      </c>
      <c r="X26">
        <v>10</v>
      </c>
      <c r="Y26">
        <v>13</v>
      </c>
      <c r="Z26">
        <v>6</v>
      </c>
      <c r="AH26">
        <v>1</v>
      </c>
      <c r="AJ26">
        <v>1</v>
      </c>
      <c r="AL26">
        <v>4</v>
      </c>
      <c r="AM26">
        <v>1</v>
      </c>
      <c r="AO26">
        <v>36</v>
      </c>
    </row>
    <row r="27" spans="1:41" ht="15" customHeight="1">
      <c r="J27"/>
      <c r="P27">
        <v>2025</v>
      </c>
      <c r="Q27" s="48">
        <v>273141205.30347496</v>
      </c>
      <c r="R27" s="48">
        <v>6253690.2118999995</v>
      </c>
      <c r="S27" s="48">
        <v>279394895.51537496</v>
      </c>
      <c r="V27" s="170" t="s">
        <v>131</v>
      </c>
      <c r="W27">
        <v>3</v>
      </c>
      <c r="X27">
        <v>2</v>
      </c>
      <c r="Y27">
        <v>2</v>
      </c>
      <c r="AB27">
        <v>1</v>
      </c>
      <c r="AE27">
        <v>1</v>
      </c>
      <c r="AG27">
        <v>3</v>
      </c>
      <c r="AH27">
        <v>2</v>
      </c>
      <c r="AJ27">
        <v>1</v>
      </c>
      <c r="AL27">
        <v>2</v>
      </c>
      <c r="AM27">
        <v>5</v>
      </c>
      <c r="AO27">
        <v>22</v>
      </c>
    </row>
    <row r="28" spans="1:41" ht="15" customHeight="1">
      <c r="J28"/>
      <c r="P28">
        <v>2026</v>
      </c>
      <c r="Q28" s="48">
        <v>0</v>
      </c>
      <c r="R28" s="48"/>
      <c r="S28" s="48">
        <v>0</v>
      </c>
      <c r="V28" s="170" t="s">
        <v>57</v>
      </c>
      <c r="W28">
        <v>10</v>
      </c>
      <c r="X28">
        <v>14</v>
      </c>
      <c r="Y28">
        <v>39</v>
      </c>
      <c r="Z28">
        <v>24</v>
      </c>
      <c r="AG28">
        <v>4</v>
      </c>
      <c r="AH28">
        <v>2</v>
      </c>
      <c r="AI28">
        <v>13</v>
      </c>
      <c r="AJ28">
        <v>11</v>
      </c>
      <c r="AL28">
        <v>61</v>
      </c>
      <c r="AM28">
        <v>34</v>
      </c>
      <c r="AN28">
        <v>1</v>
      </c>
      <c r="AO28">
        <v>213</v>
      </c>
    </row>
    <row r="29" spans="1:41" ht="15" customHeight="1">
      <c r="J29"/>
      <c r="P29" t="s">
        <v>4892</v>
      </c>
      <c r="Q29" s="48">
        <v>621264219.38187504</v>
      </c>
      <c r="R29" s="48">
        <v>257405784.63749999</v>
      </c>
      <c r="S29" s="48">
        <v>878670004.01937485</v>
      </c>
      <c r="V29" s="170" t="s">
        <v>160</v>
      </c>
      <c r="W29">
        <v>3</v>
      </c>
      <c r="X29">
        <v>3</v>
      </c>
      <c r="Y29">
        <v>2</v>
      </c>
      <c r="Z29">
        <v>1</v>
      </c>
      <c r="AH29">
        <v>2</v>
      </c>
      <c r="AL29">
        <v>2</v>
      </c>
      <c r="AM29">
        <v>2</v>
      </c>
      <c r="AO29">
        <v>15</v>
      </c>
    </row>
    <row r="30" spans="1:41" ht="15" customHeight="1">
      <c r="J30"/>
      <c r="V30" s="170" t="s">
        <v>4891</v>
      </c>
    </row>
    <row r="31" spans="1:41" ht="15" customHeight="1">
      <c r="J31"/>
      <c r="V31" s="170" t="s">
        <v>2361</v>
      </c>
      <c r="AL31">
        <v>5</v>
      </c>
      <c r="AO31">
        <v>5</v>
      </c>
    </row>
    <row r="32" spans="1:41" ht="15" customHeight="1">
      <c r="J32"/>
      <c r="V32" s="170" t="s">
        <v>983</v>
      </c>
      <c r="AL32">
        <v>1</v>
      </c>
      <c r="AM32">
        <v>12</v>
      </c>
      <c r="AO32">
        <v>13</v>
      </c>
    </row>
    <row r="33" spans="1:41" ht="15" customHeight="1">
      <c r="J33"/>
      <c r="V33" s="170" t="s">
        <v>182</v>
      </c>
      <c r="AM33">
        <v>8</v>
      </c>
      <c r="AO33">
        <v>8</v>
      </c>
    </row>
    <row r="34" spans="1:41" ht="15" customHeight="1">
      <c r="A34" s="49" t="s">
        <v>2</v>
      </c>
      <c r="B34" s="170">
        <v>2024</v>
      </c>
      <c r="J34"/>
      <c r="V34" s="170" t="s">
        <v>4892</v>
      </c>
      <c r="W34">
        <v>22</v>
      </c>
      <c r="X34">
        <v>67</v>
      </c>
      <c r="Y34">
        <v>102</v>
      </c>
      <c r="Z34">
        <v>192</v>
      </c>
      <c r="AA34">
        <v>1</v>
      </c>
      <c r="AB34">
        <v>1</v>
      </c>
      <c r="AC34">
        <v>1</v>
      </c>
      <c r="AD34">
        <v>2</v>
      </c>
      <c r="AE34">
        <v>2</v>
      </c>
      <c r="AF34">
        <v>1</v>
      </c>
      <c r="AG34">
        <v>9</v>
      </c>
      <c r="AH34">
        <v>9</v>
      </c>
      <c r="AI34">
        <v>22</v>
      </c>
      <c r="AJ34">
        <v>19</v>
      </c>
      <c r="AL34">
        <v>212</v>
      </c>
      <c r="AM34">
        <v>192</v>
      </c>
      <c r="AN34">
        <v>1</v>
      </c>
      <c r="AO34">
        <v>855</v>
      </c>
    </row>
    <row r="35" spans="1:41" ht="15" customHeight="1">
      <c r="J35"/>
    </row>
    <row r="36" spans="1:41" ht="15" customHeight="1">
      <c r="A36" s="49" t="s">
        <v>6353</v>
      </c>
      <c r="B36" s="49" t="s">
        <v>16</v>
      </c>
      <c r="J36"/>
    </row>
    <row r="37" spans="1:41" ht="15" customHeight="1">
      <c r="A37" s="49" t="s">
        <v>7</v>
      </c>
      <c r="B37" t="s">
        <v>4214</v>
      </c>
      <c r="C37" t="s">
        <v>185</v>
      </c>
      <c r="D37" t="s">
        <v>4892</v>
      </c>
      <c r="J37"/>
    </row>
    <row r="38" spans="1:41" ht="15" customHeight="1">
      <c r="A38" t="s">
        <v>111</v>
      </c>
      <c r="B38" s="51">
        <v>10809031.629999999</v>
      </c>
      <c r="D38" s="51">
        <v>10809031.629999999</v>
      </c>
      <c r="J38"/>
    </row>
    <row r="39" spans="1:41" ht="15" customHeight="1">
      <c r="A39" t="s">
        <v>1415</v>
      </c>
      <c r="B39" s="51">
        <v>2938182.84</v>
      </c>
      <c r="C39" s="51">
        <v>8288963.1199999992</v>
      </c>
      <c r="D39" s="51">
        <v>11227145.959999999</v>
      </c>
      <c r="J39"/>
    </row>
    <row r="40" spans="1:41" ht="15" customHeight="1">
      <c r="A40" t="s">
        <v>132</v>
      </c>
      <c r="B40" s="51">
        <v>1002917.1299999999</v>
      </c>
      <c r="C40" s="51">
        <v>154010.4</v>
      </c>
      <c r="D40" s="51">
        <v>1156927.5299999998</v>
      </c>
      <c r="E40" s="51"/>
      <c r="F40" s="48"/>
      <c r="J40"/>
    </row>
    <row r="41" spans="1:41" ht="15" customHeight="1">
      <c r="A41" t="s">
        <v>145</v>
      </c>
      <c r="B41" s="51">
        <v>476892</v>
      </c>
      <c r="C41" s="51">
        <v>6815528.830000001</v>
      </c>
      <c r="D41" s="51">
        <v>7292420.830000001</v>
      </c>
      <c r="E41" s="51"/>
      <c r="J41" s="51"/>
    </row>
    <row r="42" spans="1:41" ht="15" customHeight="1">
      <c r="A42" t="s">
        <v>58</v>
      </c>
      <c r="B42" s="51">
        <v>214196523.33999997</v>
      </c>
      <c r="C42" s="51">
        <v>513395616.00999999</v>
      </c>
      <c r="D42" s="51">
        <v>727592139.3499999</v>
      </c>
      <c r="J42"/>
    </row>
    <row r="43" spans="1:41" ht="15" customHeight="1">
      <c r="A43" t="s">
        <v>327</v>
      </c>
      <c r="B43" s="51">
        <v>19866</v>
      </c>
      <c r="C43" s="51"/>
      <c r="D43" s="51">
        <v>19866</v>
      </c>
      <c r="J43"/>
    </row>
    <row r="44" spans="1:41" ht="15" customHeight="1">
      <c r="A44" t="s">
        <v>543</v>
      </c>
      <c r="B44" s="51"/>
      <c r="C44" s="51">
        <v>187458</v>
      </c>
      <c r="D44" s="51">
        <v>187458</v>
      </c>
      <c r="E44" s="51"/>
      <c r="F44" s="48"/>
      <c r="G44" s="438"/>
      <c r="J44"/>
    </row>
    <row r="45" spans="1:41" ht="15" customHeight="1">
      <c r="A45" t="s">
        <v>1792</v>
      </c>
      <c r="B45" s="51"/>
      <c r="C45" s="51">
        <v>1235766.71</v>
      </c>
      <c r="D45" s="51">
        <v>1235766.71</v>
      </c>
      <c r="J45"/>
    </row>
    <row r="46" spans="1:41" ht="15" customHeight="1">
      <c r="A46" t="s">
        <v>4892</v>
      </c>
      <c r="B46" s="51">
        <v>229443412.93999997</v>
      </c>
      <c r="C46" s="51">
        <v>530077343.06999999</v>
      </c>
      <c r="D46" s="51">
        <v>759520756.00999999</v>
      </c>
      <c r="E46" s="51"/>
      <c r="J46"/>
    </row>
    <row r="47" spans="1:41" ht="15" customHeight="1">
      <c r="J47"/>
    </row>
    <row r="48" spans="1:41" ht="15" customHeight="1">
      <c r="J48"/>
    </row>
    <row r="49" spans="1:15" ht="15" customHeight="1">
      <c r="J49"/>
    </row>
    <row r="50" spans="1:15" ht="15" customHeight="1">
      <c r="J50"/>
    </row>
    <row r="51" spans="1:15" ht="15" customHeight="1">
      <c r="B51" s="49" t="s">
        <v>16</v>
      </c>
      <c r="C51" s="49" t="s">
        <v>2</v>
      </c>
      <c r="D51" s="49" t="s">
        <v>6354</v>
      </c>
      <c r="J51"/>
    </row>
    <row r="52" spans="1:15" ht="60">
      <c r="B52" t="s">
        <v>4214</v>
      </c>
      <c r="F52" t="s">
        <v>6355</v>
      </c>
      <c r="G52" t="s">
        <v>6356</v>
      </c>
      <c r="H52" t="s">
        <v>185</v>
      </c>
      <c r="J52"/>
      <c r="L52" t="s">
        <v>6357</v>
      </c>
      <c r="M52" t="s">
        <v>6358</v>
      </c>
      <c r="N52" s="54" t="s">
        <v>6359</v>
      </c>
      <c r="O52" s="54" t="s">
        <v>6360</v>
      </c>
    </row>
    <row r="53" spans="1:15">
      <c r="B53" s="50">
        <v>2023</v>
      </c>
      <c r="C53" s="50"/>
      <c r="D53" s="50">
        <v>2024</v>
      </c>
      <c r="E53" s="50"/>
      <c r="H53">
        <v>2023</v>
      </c>
      <c r="J53">
        <v>2024</v>
      </c>
      <c r="N53" s="54"/>
      <c r="O53" s="54"/>
    </row>
    <row r="54" spans="1:15" ht="45">
      <c r="A54" s="49" t="s">
        <v>18</v>
      </c>
      <c r="B54" s="264" t="s">
        <v>6361</v>
      </c>
      <c r="C54" s="319" t="s">
        <v>6362</v>
      </c>
      <c r="D54" s="264" t="s">
        <v>6361</v>
      </c>
      <c r="E54" s="319" t="s">
        <v>6362</v>
      </c>
      <c r="H54" s="264" t="s">
        <v>6361</v>
      </c>
      <c r="I54" s="264" t="s">
        <v>6362</v>
      </c>
      <c r="J54" s="264" t="s">
        <v>6361</v>
      </c>
      <c r="K54" s="264" t="s">
        <v>6362</v>
      </c>
      <c r="N54" s="54"/>
      <c r="O54" s="54"/>
    </row>
    <row r="55" spans="1:15" ht="15" customHeight="1">
      <c r="A55" t="s">
        <v>60</v>
      </c>
      <c r="B55" s="320">
        <v>21581490.719999995</v>
      </c>
      <c r="C55" s="321">
        <v>106</v>
      </c>
      <c r="D55" s="320">
        <v>182256113.81559998</v>
      </c>
      <c r="E55" s="321">
        <v>99</v>
      </c>
      <c r="F55" s="264">
        <v>203837604.53559998</v>
      </c>
      <c r="G55" s="264">
        <v>205</v>
      </c>
      <c r="H55" s="320">
        <v>54202728.100000001</v>
      </c>
      <c r="I55" s="320">
        <v>24</v>
      </c>
      <c r="J55" s="320">
        <v>212188004.86840001</v>
      </c>
      <c r="K55" s="320">
        <v>64</v>
      </c>
      <c r="L55" s="264">
        <v>266390732.9684</v>
      </c>
      <c r="M55" s="264">
        <v>88</v>
      </c>
      <c r="N55" s="320">
        <v>470228337.50400001</v>
      </c>
      <c r="O55" s="321">
        <v>293</v>
      </c>
    </row>
    <row r="56" spans="1:15" ht="15" customHeight="1">
      <c r="A56" t="s">
        <v>3303</v>
      </c>
      <c r="B56" s="320">
        <v>0</v>
      </c>
      <c r="C56" s="321">
        <v>62</v>
      </c>
      <c r="D56" s="320">
        <v>0</v>
      </c>
      <c r="E56" s="321">
        <v>46</v>
      </c>
      <c r="F56" s="264">
        <v>0</v>
      </c>
      <c r="G56" s="264">
        <v>108</v>
      </c>
      <c r="H56" s="320"/>
      <c r="I56" s="320"/>
      <c r="J56" s="320"/>
      <c r="K56" s="320"/>
      <c r="L56" s="264"/>
      <c r="M56" s="264"/>
      <c r="N56" s="320">
        <v>0</v>
      </c>
      <c r="O56" s="321">
        <v>108</v>
      </c>
    </row>
    <row r="57" spans="1:15" ht="15" customHeight="1">
      <c r="A57" t="s">
        <v>1191</v>
      </c>
      <c r="B57" s="320"/>
      <c r="C57" s="321"/>
      <c r="D57" s="320"/>
      <c r="E57" s="321"/>
      <c r="F57" s="264"/>
      <c r="G57" s="264"/>
      <c r="H57" s="320"/>
      <c r="I57" s="320"/>
      <c r="J57" s="320">
        <v>0</v>
      </c>
      <c r="K57" s="320">
        <v>3</v>
      </c>
      <c r="L57" s="264">
        <v>0</v>
      </c>
      <c r="M57" s="264">
        <v>3</v>
      </c>
      <c r="N57" s="320">
        <v>0</v>
      </c>
      <c r="O57" s="321">
        <v>3</v>
      </c>
    </row>
    <row r="58" spans="1:15" ht="15" customHeight="1">
      <c r="A58" t="s">
        <v>4892</v>
      </c>
      <c r="B58" s="320">
        <v>21581490.719999995</v>
      </c>
      <c r="C58" s="321">
        <v>168</v>
      </c>
      <c r="D58" s="320">
        <v>182256113.81559998</v>
      </c>
      <c r="E58" s="321">
        <v>145</v>
      </c>
      <c r="F58" s="264">
        <v>203837604.53559998</v>
      </c>
      <c r="G58" s="264">
        <v>313</v>
      </c>
      <c r="H58" s="320">
        <v>54202728.100000001</v>
      </c>
      <c r="I58" s="320">
        <v>24</v>
      </c>
      <c r="J58" s="320">
        <v>212188004.86840001</v>
      </c>
      <c r="K58" s="320">
        <v>67</v>
      </c>
      <c r="L58" s="264">
        <v>266390732.9684</v>
      </c>
      <c r="M58" s="264">
        <v>91</v>
      </c>
      <c r="N58" s="320">
        <v>470228337.50400001</v>
      </c>
      <c r="O58" s="320">
        <v>404</v>
      </c>
    </row>
    <row r="59" spans="1:15" ht="15" customHeight="1">
      <c r="J59"/>
    </row>
    <row r="60" spans="1:15" ht="15" customHeight="1">
      <c r="J60"/>
    </row>
    <row r="61" spans="1:15" ht="15" customHeight="1">
      <c r="J61"/>
    </row>
    <row r="62" spans="1:15" ht="15" customHeight="1">
      <c r="J62"/>
    </row>
    <row r="63" spans="1:15" ht="15" customHeight="1">
      <c r="J63"/>
    </row>
    <row r="64" spans="1:15" ht="15" customHeight="1">
      <c r="A64" s="49" t="s">
        <v>16</v>
      </c>
      <c r="B64" t="s">
        <v>185</v>
      </c>
      <c r="J64"/>
    </row>
    <row r="65" spans="1:10" ht="15" customHeight="1">
      <c r="J65"/>
    </row>
    <row r="66" spans="1:10" ht="15" customHeight="1">
      <c r="A66" s="49" t="s">
        <v>4890</v>
      </c>
      <c r="B66" t="s">
        <v>6363</v>
      </c>
      <c r="J66"/>
    </row>
    <row r="67" spans="1:10" ht="15" customHeight="1">
      <c r="A67" s="170" t="s">
        <v>65</v>
      </c>
      <c r="B67">
        <v>42</v>
      </c>
    </row>
    <row r="68" spans="1:10" ht="15" customHeight="1">
      <c r="A68" s="170" t="s">
        <v>82</v>
      </c>
      <c r="B68">
        <v>69</v>
      </c>
    </row>
    <row r="69" spans="1:10" ht="15" customHeight="1">
      <c r="A69" s="170" t="s">
        <v>4892</v>
      </c>
      <c r="B69">
        <v>111</v>
      </c>
    </row>
    <row r="76" spans="1:10" ht="15" customHeight="1">
      <c r="J76"/>
    </row>
    <row r="91" spans="1:10" ht="15" customHeight="1">
      <c r="A91" s="49" t="s">
        <v>3303</v>
      </c>
      <c r="B91" t="s">
        <v>6351</v>
      </c>
      <c r="C91" t="s">
        <v>6353</v>
      </c>
      <c r="J91"/>
    </row>
    <row r="92" spans="1:10" ht="15" hidden="1" customHeight="1">
      <c r="A92" s="170" t="s">
        <v>3303</v>
      </c>
      <c r="B92">
        <v>175</v>
      </c>
      <c r="C92" s="48">
        <v>2278590.3840000005</v>
      </c>
      <c r="J92"/>
    </row>
    <row r="93" spans="1:10" ht="15" customHeight="1">
      <c r="A93" s="322">
        <v>2023</v>
      </c>
      <c r="B93" s="50">
        <v>62</v>
      </c>
      <c r="C93" s="51">
        <v>975265.1599999998</v>
      </c>
      <c r="J93"/>
    </row>
    <row r="94" spans="1:10" ht="15" customHeight="1">
      <c r="A94" s="322">
        <v>2024</v>
      </c>
      <c r="B94" s="50">
        <v>46</v>
      </c>
      <c r="C94" s="51">
        <v>693317.12999999989</v>
      </c>
      <c r="J94"/>
    </row>
    <row r="95" spans="1:10" ht="15" customHeight="1">
      <c r="A95" s="322">
        <v>2025</v>
      </c>
      <c r="B95" s="50">
        <v>67</v>
      </c>
      <c r="C95" s="51">
        <v>610008.09399999992</v>
      </c>
      <c r="J95"/>
    </row>
    <row r="96" spans="1:10" ht="15" customHeight="1">
      <c r="A96" s="170" t="s">
        <v>4892</v>
      </c>
      <c r="B96" s="50">
        <v>175</v>
      </c>
      <c r="C96" s="48">
        <v>2278590.3840000005</v>
      </c>
      <c r="J96"/>
    </row>
    <row r="97" spans="1:10" ht="15" customHeight="1">
      <c r="J97"/>
    </row>
    <row r="98" spans="1:10" ht="15" customHeight="1">
      <c r="J98"/>
    </row>
    <row r="99" spans="1:10" ht="15" customHeight="1">
      <c r="J99"/>
    </row>
    <row r="100" spans="1:10" ht="15" customHeight="1">
      <c r="A100" s="49" t="s">
        <v>16</v>
      </c>
      <c r="B100" t="s">
        <v>185</v>
      </c>
      <c r="J100"/>
    </row>
    <row r="101" spans="1:10" ht="15" customHeight="1">
      <c r="J101"/>
    </row>
    <row r="102" spans="1:10" ht="15" customHeight="1">
      <c r="A102" s="49" t="s">
        <v>6364</v>
      </c>
      <c r="B102" s="49" t="s">
        <v>4889</v>
      </c>
      <c r="J102"/>
    </row>
    <row r="103" spans="1:10" ht="15" customHeight="1">
      <c r="A103" s="49" t="s">
        <v>4890</v>
      </c>
      <c r="B103" t="s">
        <v>66</v>
      </c>
      <c r="C103" t="s">
        <v>115</v>
      </c>
      <c r="D103" t="s">
        <v>82</v>
      </c>
      <c r="E103" t="s">
        <v>4892</v>
      </c>
      <c r="J103"/>
    </row>
    <row r="104" spans="1:10" ht="15" customHeight="1">
      <c r="A104" s="170" t="s">
        <v>1864</v>
      </c>
      <c r="B104">
        <v>4</v>
      </c>
      <c r="C104">
        <v>8</v>
      </c>
      <c r="D104">
        <v>11</v>
      </c>
      <c r="E104">
        <v>23</v>
      </c>
      <c r="J104"/>
    </row>
    <row r="105" spans="1:10" ht="15" customHeight="1">
      <c r="A105" s="170" t="s">
        <v>189</v>
      </c>
      <c r="B105">
        <v>8</v>
      </c>
      <c r="C105">
        <v>33</v>
      </c>
      <c r="D105">
        <v>7</v>
      </c>
      <c r="E105">
        <v>48</v>
      </c>
      <c r="J105"/>
    </row>
    <row r="106" spans="1:10" ht="15" customHeight="1">
      <c r="A106" s="170" t="s">
        <v>257</v>
      </c>
      <c r="B106">
        <v>5</v>
      </c>
      <c r="C106">
        <v>40</v>
      </c>
      <c r="E106">
        <v>45</v>
      </c>
      <c r="J106"/>
    </row>
    <row r="107" spans="1:10" ht="15" customHeight="1">
      <c r="A107" s="170" t="s">
        <v>6365</v>
      </c>
      <c r="B107">
        <v>3</v>
      </c>
      <c r="C107">
        <v>52</v>
      </c>
      <c r="E107">
        <v>55</v>
      </c>
      <c r="J107"/>
    </row>
    <row r="108" spans="1:10" ht="15" customHeight="1">
      <c r="A108" s="170" t="s">
        <v>4892</v>
      </c>
      <c r="B108">
        <v>20</v>
      </c>
      <c r="C108">
        <v>133</v>
      </c>
      <c r="D108">
        <v>18</v>
      </c>
      <c r="E108">
        <v>171</v>
      </c>
      <c r="J108"/>
    </row>
    <row r="109" spans="1:10" ht="15" customHeight="1">
      <c r="J109"/>
    </row>
    <row r="110" spans="1:10" ht="15" customHeight="1">
      <c r="J110"/>
    </row>
    <row r="111" spans="1:10" ht="15" customHeight="1">
      <c r="J111"/>
    </row>
    <row r="112" spans="1:10" ht="15" customHeight="1">
      <c r="J112"/>
    </row>
    <row r="113" spans="1:10" ht="15" customHeight="1">
      <c r="A113" s="49" t="s">
        <v>2</v>
      </c>
      <c r="B113" s="170">
        <v>2025</v>
      </c>
      <c r="J113"/>
    </row>
    <row r="114" spans="1:10" ht="15" customHeight="1">
      <c r="J114"/>
    </row>
    <row r="115" spans="1:10" ht="15" customHeight="1">
      <c r="A115" s="49" t="s">
        <v>4890</v>
      </c>
      <c r="B115" t="s">
        <v>6350</v>
      </c>
      <c r="J115"/>
    </row>
    <row r="116" spans="1:10" ht="15" customHeight="1">
      <c r="A116" s="170" t="s">
        <v>71</v>
      </c>
      <c r="B116" s="51">
        <v>112748960.93537501</v>
      </c>
      <c r="J116"/>
    </row>
    <row r="117" spans="1:10" ht="15" customHeight="1">
      <c r="A117" s="170" t="s">
        <v>52</v>
      </c>
      <c r="B117" s="51">
        <v>166645934.57999998</v>
      </c>
      <c r="C117" s="51">
        <f>B117-C95</f>
        <v>166035926.48599997</v>
      </c>
      <c r="D117" t="s">
        <v>6366</v>
      </c>
      <c r="J117"/>
    </row>
    <row r="118" spans="1:10" ht="15" customHeight="1">
      <c r="A118" s="170" t="s">
        <v>4892</v>
      </c>
      <c r="B118" s="51">
        <v>279394895.51537502</v>
      </c>
      <c r="J118"/>
    </row>
    <row r="119" spans="1:10" ht="15" customHeight="1">
      <c r="J119"/>
    </row>
    <row r="120" spans="1:10" ht="15" customHeight="1">
      <c r="J120"/>
    </row>
    <row r="121" spans="1:10" ht="15" customHeight="1">
      <c r="J121"/>
    </row>
    <row r="122" spans="1:10" ht="15" customHeight="1">
      <c r="J122"/>
    </row>
    <row r="123" spans="1:10" ht="15" customHeight="1">
      <c r="J123"/>
    </row>
    <row r="124" spans="1:10" ht="15" customHeight="1">
      <c r="J124"/>
    </row>
    <row r="125" spans="1:10" ht="15" customHeight="1">
      <c r="J125"/>
    </row>
    <row r="126" spans="1:10" ht="15" customHeight="1">
      <c r="J126"/>
    </row>
    <row r="127" spans="1:10" ht="15" customHeight="1">
      <c r="J127"/>
    </row>
    <row r="128" spans="1:10" ht="15" customHeight="1">
      <c r="J128"/>
    </row>
    <row r="129" spans="10:10" ht="15" customHeight="1">
      <c r="J129"/>
    </row>
    <row r="130" spans="10:10" ht="15" customHeight="1">
      <c r="J130"/>
    </row>
    <row r="131" spans="10:10" ht="15" customHeight="1">
      <c r="J131"/>
    </row>
    <row r="132" spans="10:10" ht="15" customHeight="1">
      <c r="J132"/>
    </row>
    <row r="133" spans="10:10" ht="15" customHeight="1">
      <c r="J133"/>
    </row>
    <row r="134" spans="10:10" ht="15" customHeight="1">
      <c r="J134"/>
    </row>
    <row r="135" spans="10:10" ht="15" customHeight="1">
      <c r="J135"/>
    </row>
    <row r="136" spans="10:10" ht="15" customHeight="1">
      <c r="J136"/>
    </row>
    <row r="137" spans="10:10" ht="15" customHeight="1">
      <c r="J137"/>
    </row>
    <row r="138" spans="10:10" ht="15" customHeight="1">
      <c r="J138"/>
    </row>
    <row r="139" spans="10:10" ht="15" customHeight="1">
      <c r="J139"/>
    </row>
    <row r="140" spans="10:10" ht="15" customHeight="1">
      <c r="J140"/>
    </row>
    <row r="141" spans="10:10" ht="15" customHeight="1">
      <c r="J141"/>
    </row>
    <row r="142" spans="10:10" ht="15" customHeight="1">
      <c r="J142"/>
    </row>
    <row r="143" spans="10:10" ht="15" customHeight="1">
      <c r="J143"/>
    </row>
    <row r="144" spans="10:10" ht="15" customHeight="1">
      <c r="J144"/>
    </row>
    <row r="145" spans="10:10" ht="15" customHeight="1">
      <c r="J145"/>
    </row>
    <row r="146" spans="10:10" ht="15" customHeight="1">
      <c r="J146"/>
    </row>
    <row r="147" spans="10:10" ht="15" customHeight="1">
      <c r="J147"/>
    </row>
    <row r="148" spans="10:10" ht="15" customHeight="1">
      <c r="J148"/>
    </row>
    <row r="149" spans="10:10" ht="15" customHeight="1">
      <c r="J149"/>
    </row>
    <row r="150" spans="10:10" ht="15" customHeight="1">
      <c r="J150"/>
    </row>
    <row r="151" spans="10:10" ht="15" customHeight="1">
      <c r="J151"/>
    </row>
    <row r="152" spans="10:10" ht="15" customHeight="1">
      <c r="J152"/>
    </row>
    <row r="153" spans="10:10" ht="15" customHeight="1">
      <c r="J153"/>
    </row>
    <row r="154" spans="10:10" ht="15" customHeight="1">
      <c r="J154"/>
    </row>
    <row r="155" spans="10:10" ht="15" customHeight="1">
      <c r="J155"/>
    </row>
    <row r="156" spans="10:10" ht="15" customHeight="1">
      <c r="J156"/>
    </row>
    <row r="157" spans="10:10" ht="15" customHeight="1">
      <c r="J157"/>
    </row>
    <row r="158" spans="10:10" ht="15" customHeight="1">
      <c r="J158"/>
    </row>
    <row r="159" spans="10:10" ht="15" customHeight="1">
      <c r="J159"/>
    </row>
    <row r="160" spans="10:10" ht="15" customHeight="1">
      <c r="J160"/>
    </row>
    <row r="161" spans="10:10" ht="15" customHeight="1">
      <c r="J161"/>
    </row>
    <row r="162" spans="10:10" ht="15" customHeight="1">
      <c r="J162"/>
    </row>
    <row r="163" spans="10:10" ht="15" customHeight="1">
      <c r="J163"/>
    </row>
    <row r="164" spans="10:10" ht="15" customHeight="1">
      <c r="J164"/>
    </row>
    <row r="165" spans="10:10" ht="15" customHeight="1">
      <c r="J165"/>
    </row>
    <row r="166" spans="10:10" ht="15" customHeight="1">
      <c r="J166"/>
    </row>
    <row r="167" spans="10:10" ht="15" customHeight="1">
      <c r="J167"/>
    </row>
    <row r="168" spans="10:10" ht="15" customHeight="1">
      <c r="J168"/>
    </row>
    <row r="169" spans="10:10" ht="15" customHeight="1">
      <c r="J169"/>
    </row>
    <row r="170" spans="10:10" ht="15" customHeight="1">
      <c r="J170"/>
    </row>
    <row r="171" spans="10:10" ht="15" customHeight="1">
      <c r="J171"/>
    </row>
    <row r="172" spans="10:10" ht="15" customHeight="1">
      <c r="J172"/>
    </row>
    <row r="173" spans="10:10" ht="15" customHeight="1">
      <c r="J173"/>
    </row>
    <row r="174" spans="10:10" ht="15" customHeight="1">
      <c r="J174"/>
    </row>
    <row r="175" spans="10:10" ht="15" customHeight="1">
      <c r="J175"/>
    </row>
  </sheetData>
  <pageMargins left="0.7" right="0.7" top="0.75" bottom="0.75" header="0.3" footer="0.3"/>
  <pageSetup paperSize="9" orientation="landscape"/>
  <drawing r:id="rId1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BBC3D-BAAE-4C85-BA63-E3BB1FF6922A}">
  <sheetPr codeName="Planilha5"/>
  <dimension ref="A1:O16"/>
  <sheetViews>
    <sheetView workbookViewId="0">
      <selection activeCell="A5" sqref="A5"/>
    </sheetView>
  </sheetViews>
  <sheetFormatPr defaultRowHeight="15"/>
  <cols>
    <col min="1" max="1" width="36.5703125" bestFit="1" customWidth="1"/>
    <col min="2" max="2" width="21.28515625" customWidth="1"/>
    <col min="4" max="4" width="23.140625" bestFit="1" customWidth="1"/>
    <col min="6" max="6" width="14.42578125" customWidth="1"/>
    <col min="7" max="7" width="27.28515625" bestFit="1" customWidth="1"/>
    <col min="9" max="9" width="15.28515625" bestFit="1" customWidth="1"/>
    <col min="11" max="11" width="18.28515625" bestFit="1" customWidth="1"/>
    <col min="13" max="13" width="31.42578125" bestFit="1" customWidth="1"/>
  </cols>
  <sheetData>
    <row r="1" spans="1:15">
      <c r="A1" s="680" t="s">
        <v>6367</v>
      </c>
      <c r="B1" s="681"/>
      <c r="D1" s="36" t="s">
        <v>6368</v>
      </c>
      <c r="F1" s="680" t="s">
        <v>6369</v>
      </c>
      <c r="G1" s="681"/>
      <c r="I1" s="36" t="s">
        <v>6370</v>
      </c>
      <c r="K1" s="163" t="s">
        <v>6371</v>
      </c>
      <c r="M1" s="163" t="s">
        <v>6372</v>
      </c>
      <c r="O1" t="s">
        <v>6373</v>
      </c>
    </row>
    <row r="2" spans="1:15">
      <c r="A2" s="33" t="s">
        <v>1658</v>
      </c>
      <c r="B2" s="34" t="s">
        <v>6374</v>
      </c>
      <c r="D2" s="37" t="s">
        <v>111</v>
      </c>
      <c r="F2" s="464" t="s">
        <v>243</v>
      </c>
      <c r="G2" s="465" t="s">
        <v>6375</v>
      </c>
      <c r="I2" s="37" t="s">
        <v>60</v>
      </c>
      <c r="K2" t="s">
        <v>82</v>
      </c>
      <c r="M2" t="s">
        <v>3138</v>
      </c>
      <c r="O2" t="s">
        <v>69</v>
      </c>
    </row>
    <row r="3" spans="1:15">
      <c r="A3" s="33" t="s">
        <v>387</v>
      </c>
      <c r="B3" s="34"/>
      <c r="D3" s="37" t="s">
        <v>1415</v>
      </c>
      <c r="F3" s="464" t="s">
        <v>357</v>
      </c>
      <c r="G3" s="465" t="s">
        <v>6376</v>
      </c>
      <c r="I3" s="37" t="s">
        <v>134</v>
      </c>
      <c r="K3" t="s">
        <v>66</v>
      </c>
      <c r="M3" t="s">
        <v>64</v>
      </c>
      <c r="O3" t="s">
        <v>6377</v>
      </c>
    </row>
    <row r="4" spans="1:15">
      <c r="A4" s="33" t="s">
        <v>144</v>
      </c>
      <c r="B4" s="34" t="s">
        <v>6378</v>
      </c>
      <c r="D4" s="37" t="s">
        <v>3543</v>
      </c>
      <c r="F4" s="464" t="s">
        <v>2929</v>
      </c>
      <c r="G4" s="465" t="s">
        <v>6379</v>
      </c>
      <c r="I4" s="38" t="s">
        <v>1191</v>
      </c>
      <c r="K4" t="s">
        <v>115</v>
      </c>
      <c r="M4" t="s">
        <v>81</v>
      </c>
    </row>
    <row r="5" spans="1:15">
      <c r="A5" s="33" t="s">
        <v>1637</v>
      </c>
      <c r="B5" s="34" t="s">
        <v>6380</v>
      </c>
      <c r="D5" s="37" t="s">
        <v>278</v>
      </c>
      <c r="F5" s="464" t="s">
        <v>254</v>
      </c>
      <c r="G5" s="464" t="s">
        <v>6381</v>
      </c>
      <c r="I5" s="38" t="s">
        <v>3303</v>
      </c>
      <c r="M5" s="295" t="s">
        <v>1785</v>
      </c>
    </row>
    <row r="6" spans="1:15" ht="30">
      <c r="A6" s="46" t="s">
        <v>2896</v>
      </c>
      <c r="B6" s="47" t="s">
        <v>6382</v>
      </c>
      <c r="D6" s="37" t="s">
        <v>132</v>
      </c>
      <c r="F6" s="29" t="s">
        <v>232</v>
      </c>
      <c r="G6" s="30"/>
      <c r="M6" s="295" t="s">
        <v>174</v>
      </c>
    </row>
    <row r="7" spans="1:15">
      <c r="A7" s="46" t="s">
        <v>76</v>
      </c>
      <c r="B7" s="47" t="s">
        <v>6383</v>
      </c>
      <c r="D7" s="37" t="s">
        <v>145</v>
      </c>
      <c r="F7" s="29" t="s">
        <v>61</v>
      </c>
      <c r="G7" s="30"/>
      <c r="M7" s="295" t="s">
        <v>149</v>
      </c>
    </row>
    <row r="8" spans="1:15">
      <c r="A8" s="33" t="s">
        <v>983</v>
      </c>
      <c r="B8" s="34" t="s">
        <v>6384</v>
      </c>
      <c r="D8" s="37" t="s">
        <v>543</v>
      </c>
      <c r="F8" s="29" t="s">
        <v>78</v>
      </c>
      <c r="G8" s="30"/>
    </row>
    <row r="9" spans="1:15">
      <c r="A9" s="33" t="s">
        <v>122</v>
      </c>
      <c r="B9" s="34" t="s">
        <v>6385</v>
      </c>
      <c r="D9" s="37" t="s">
        <v>58</v>
      </c>
      <c r="F9" s="29" t="s">
        <v>98</v>
      </c>
      <c r="G9" s="30"/>
    </row>
    <row r="10" spans="1:15">
      <c r="A10" s="33" t="s">
        <v>2361</v>
      </c>
      <c r="B10" s="34" t="s">
        <v>6386</v>
      </c>
      <c r="D10" s="38" t="s">
        <v>1792</v>
      </c>
      <c r="F10" s="29" t="s">
        <v>441</v>
      </c>
      <c r="G10" s="30"/>
    </row>
    <row r="11" spans="1:15">
      <c r="A11" s="33" t="s">
        <v>110</v>
      </c>
      <c r="B11" s="34" t="s">
        <v>6387</v>
      </c>
      <c r="D11" s="38"/>
      <c r="F11" s="31" t="s">
        <v>207</v>
      </c>
      <c r="G11" s="30"/>
    </row>
    <row r="12" spans="1:15">
      <c r="A12" s="33" t="s">
        <v>412</v>
      </c>
      <c r="B12" s="34" t="s">
        <v>6388</v>
      </c>
      <c r="D12" s="38"/>
      <c r="F12" s="31" t="s">
        <v>2070</v>
      </c>
      <c r="G12" s="30" t="s">
        <v>6389</v>
      </c>
    </row>
    <row r="13" spans="1:15">
      <c r="A13" s="33" t="s">
        <v>277</v>
      </c>
      <c r="B13" s="34" t="s">
        <v>6390</v>
      </c>
      <c r="F13" s="31"/>
      <c r="G13" s="32"/>
    </row>
    <row r="14" spans="1:15">
      <c r="A14" s="33" t="s">
        <v>131</v>
      </c>
      <c r="B14" s="34" t="s">
        <v>6391</v>
      </c>
    </row>
    <row r="15" spans="1:15">
      <c r="A15" s="33" t="s">
        <v>57</v>
      </c>
      <c r="B15" s="34" t="s">
        <v>6392</v>
      </c>
    </row>
    <row r="16" spans="1:15">
      <c r="A16" s="35" t="s">
        <v>160</v>
      </c>
      <c r="B16" s="55" t="s">
        <v>6393</v>
      </c>
    </row>
  </sheetData>
  <mergeCells count="2">
    <mergeCell ref="A1:B1"/>
    <mergeCell ref="F1:G1"/>
  </mergeCells>
  <pageMargins left="0.511811024" right="0.511811024" top="0.78740157499999996" bottom="0.78740157499999996" header="0.31496062000000002" footer="0.31496062000000002"/>
  <pageSetup paperSize="9" orientation="portrait" verticalDpi="599"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BBB07-E4A3-4C4E-A95D-33CEE58B7DC8}">
  <sheetPr codeName="Planilha6"/>
  <dimension ref="A1:B11"/>
  <sheetViews>
    <sheetView workbookViewId="0">
      <selection activeCell="B8" sqref="B8"/>
    </sheetView>
  </sheetViews>
  <sheetFormatPr defaultRowHeight="15"/>
  <cols>
    <col min="1" max="1" width="10.28515625" customWidth="1"/>
    <col min="2" max="2" width="41.85546875" customWidth="1"/>
  </cols>
  <sheetData>
    <row r="1" spans="1:2">
      <c r="A1" t="s">
        <v>6394</v>
      </c>
      <c r="B1" t="s">
        <v>6395</v>
      </c>
    </row>
    <row r="2" spans="1:2">
      <c r="A2" t="s">
        <v>6066</v>
      </c>
      <c r="B2" t="s">
        <v>6396</v>
      </c>
    </row>
    <row r="3" spans="1:2">
      <c r="A3" t="s">
        <v>6035</v>
      </c>
      <c r="B3" t="s">
        <v>6397</v>
      </c>
    </row>
    <row r="4" spans="1:2">
      <c r="A4" t="s">
        <v>6398</v>
      </c>
      <c r="B4" t="s">
        <v>6399</v>
      </c>
    </row>
    <row r="5" spans="1:2">
      <c r="A5" t="s">
        <v>6400</v>
      </c>
      <c r="B5" t="s">
        <v>6401</v>
      </c>
    </row>
    <row r="6" spans="1:2">
      <c r="A6" t="s">
        <v>6402</v>
      </c>
      <c r="B6" t="s">
        <v>6375</v>
      </c>
    </row>
    <row r="7" spans="1:2">
      <c r="A7" t="s">
        <v>6403</v>
      </c>
      <c r="B7" t="s">
        <v>6404</v>
      </c>
    </row>
    <row r="8" spans="1:2">
      <c r="A8" t="s">
        <v>6405</v>
      </c>
      <c r="B8" t="s">
        <v>6389</v>
      </c>
    </row>
    <row r="9" spans="1:2">
      <c r="A9" t="s">
        <v>6043</v>
      </c>
      <c r="B9" t="s">
        <v>6406</v>
      </c>
    </row>
    <row r="10" spans="1:2">
      <c r="A10" t="s">
        <v>6407</v>
      </c>
      <c r="B10" t="s">
        <v>6408</v>
      </c>
    </row>
    <row r="11" spans="1:2">
      <c r="A11" t="s">
        <v>6040</v>
      </c>
      <c r="B11" t="s">
        <v>6409</v>
      </c>
    </row>
  </sheetData>
  <pageMargins left="0.511811024" right="0.511811024" top="0.78740157499999996" bottom="0.78740157499999996" header="0.31496062000000002" footer="0.31496062000000002"/>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CDF03-C3BB-4607-96DF-D446D4C7AE9E}">
  <sheetPr codeName="Planilha7">
    <pageSetUpPr fitToPage="1"/>
  </sheetPr>
  <dimension ref="A1:E25"/>
  <sheetViews>
    <sheetView workbookViewId="0"/>
  </sheetViews>
  <sheetFormatPr defaultRowHeight="15"/>
  <cols>
    <col min="1" max="1" width="41.140625" customWidth="1"/>
    <col min="2" max="2" width="19.140625" customWidth="1"/>
    <col min="3" max="3" width="3.5703125" customWidth="1"/>
    <col min="4" max="4" width="36" customWidth="1"/>
    <col min="5" max="5" width="29.140625" customWidth="1"/>
  </cols>
  <sheetData>
    <row r="1" spans="1:5">
      <c r="A1" s="2" t="s">
        <v>6367</v>
      </c>
      <c r="B1" s="3" t="s">
        <v>6410</v>
      </c>
      <c r="D1" s="5" t="s">
        <v>6411</v>
      </c>
      <c r="E1" t="s">
        <v>6412</v>
      </c>
    </row>
    <row r="2" spans="1:5">
      <c r="A2" s="2" t="s">
        <v>6413</v>
      </c>
      <c r="B2" s="3"/>
      <c r="D2" s="6" t="s">
        <v>6414</v>
      </c>
    </row>
    <row r="3" spans="1:5">
      <c r="A3" s="2" t="s">
        <v>6415</v>
      </c>
      <c r="B3" s="3"/>
      <c r="D3" s="6" t="s">
        <v>6416</v>
      </c>
      <c r="E3" s="6"/>
    </row>
    <row r="4" spans="1:5">
      <c r="A4" s="2" t="s">
        <v>6417</v>
      </c>
      <c r="B4" s="3" t="s">
        <v>6393</v>
      </c>
      <c r="D4" s="6" t="s">
        <v>6418</v>
      </c>
    </row>
    <row r="5" spans="1:5">
      <c r="A5" s="2" t="s">
        <v>76</v>
      </c>
      <c r="B5" s="3" t="s">
        <v>6419</v>
      </c>
      <c r="D5" s="6" t="s">
        <v>6420</v>
      </c>
    </row>
    <row r="6" spans="1:5">
      <c r="A6" s="2" t="s">
        <v>6421</v>
      </c>
      <c r="B6" s="3"/>
      <c r="D6" s="6" t="s">
        <v>6422</v>
      </c>
    </row>
    <row r="7" spans="1:5">
      <c r="A7" s="2" t="s">
        <v>6423</v>
      </c>
      <c r="B7" s="3"/>
      <c r="D7" s="6" t="s">
        <v>6424</v>
      </c>
    </row>
    <row r="8" spans="1:5" ht="24">
      <c r="A8" s="2" t="s">
        <v>110</v>
      </c>
      <c r="B8" s="3" t="s">
        <v>6387</v>
      </c>
      <c r="D8" s="6" t="s">
        <v>6425</v>
      </c>
    </row>
    <row r="9" spans="1:5">
      <c r="A9" s="2" t="s">
        <v>6426</v>
      </c>
      <c r="B9" s="3"/>
      <c r="D9" s="6" t="s">
        <v>6427</v>
      </c>
    </row>
    <row r="10" spans="1:5">
      <c r="A10" s="2" t="s">
        <v>6428</v>
      </c>
      <c r="B10" s="3" t="s">
        <v>6390</v>
      </c>
      <c r="D10" s="6" t="s">
        <v>6415</v>
      </c>
      <c r="E10" s="2" t="s">
        <v>6415</v>
      </c>
    </row>
    <row r="11" spans="1:5">
      <c r="A11" s="2" t="s">
        <v>131</v>
      </c>
      <c r="B11" s="3" t="s">
        <v>6429</v>
      </c>
      <c r="D11" s="6" t="s">
        <v>6430</v>
      </c>
      <c r="E11" s="2" t="s">
        <v>6426</v>
      </c>
    </row>
    <row r="12" spans="1:5">
      <c r="A12" s="2" t="s">
        <v>6431</v>
      </c>
      <c r="B12" s="3"/>
      <c r="D12" s="6" t="s">
        <v>6432</v>
      </c>
    </row>
    <row r="13" spans="1:5" ht="24">
      <c r="A13" s="2" t="s">
        <v>6433</v>
      </c>
      <c r="B13" s="3" t="s">
        <v>6434</v>
      </c>
      <c r="D13" s="6" t="s">
        <v>6435</v>
      </c>
      <c r="E13" s="6"/>
    </row>
    <row r="14" spans="1:5" ht="30">
      <c r="A14" s="4" t="s">
        <v>6436</v>
      </c>
      <c r="B14" s="3"/>
      <c r="D14" s="6" t="s">
        <v>6437</v>
      </c>
    </row>
    <row r="15" spans="1:5">
      <c r="A15" s="2" t="s">
        <v>6438</v>
      </c>
      <c r="B15" s="3" t="s">
        <v>6439</v>
      </c>
      <c r="D15" s="6" t="s">
        <v>144</v>
      </c>
    </row>
    <row r="16" spans="1:5">
      <c r="A16" s="2" t="s">
        <v>5108</v>
      </c>
      <c r="B16" s="3" t="s">
        <v>6392</v>
      </c>
      <c r="D16" s="7" t="s">
        <v>3303</v>
      </c>
      <c r="E16" s="2" t="s">
        <v>6413</v>
      </c>
    </row>
    <row r="17" spans="4:5">
      <c r="D17" s="6" t="s">
        <v>6440</v>
      </c>
    </row>
    <row r="18" spans="4:5">
      <c r="D18" s="6" t="s">
        <v>6428</v>
      </c>
      <c r="E18" s="2" t="s">
        <v>6428</v>
      </c>
    </row>
    <row r="19" spans="4:5">
      <c r="D19" s="6" t="s">
        <v>6441</v>
      </c>
    </row>
    <row r="20" spans="4:5">
      <c r="D20" s="6" t="s">
        <v>6442</v>
      </c>
      <c r="E20" s="2"/>
    </row>
    <row r="21" spans="4:5">
      <c r="D21" s="6" t="s">
        <v>6443</v>
      </c>
      <c r="E21" s="2"/>
    </row>
    <row r="22" spans="4:5">
      <c r="D22" s="6" t="s">
        <v>6444</v>
      </c>
      <c r="E22" s="6"/>
    </row>
    <row r="23" spans="4:5">
      <c r="D23" s="6" t="s">
        <v>5108</v>
      </c>
      <c r="E23" s="2"/>
    </row>
    <row r="24" spans="4:5">
      <c r="D24" s="6" t="s">
        <v>6445</v>
      </c>
    </row>
    <row r="25" spans="4:5">
      <c r="D25" s="6" t="s">
        <v>6446</v>
      </c>
      <c r="E25" s="6"/>
    </row>
  </sheetData>
  <conditionalFormatting sqref="D2">
    <cfRule type="expression" dxfId="148" priority="160">
      <formula>$W2:$W33="NÃO"</formula>
    </cfRule>
    <cfRule type="expression" dxfId="147" priority="161">
      <formula>$M2:$M33="SUPERIOR A 90 DIAS"</formula>
    </cfRule>
    <cfRule type="expression" dxfId="146" priority="162">
      <formula>$M2:$M33="INFERIOR A 60 DIAS"</formula>
    </cfRule>
    <cfRule type="expression" dxfId="145" priority="163">
      <formula>$M2:$M33="INFERIOR A 30 DIAS"</formula>
    </cfRule>
    <cfRule type="expression" dxfId="144" priority="164">
      <formula>$M2:$M33="INFERIOR A 90 DIAS"</formula>
    </cfRule>
    <cfRule type="expression" dxfId="143" priority="165">
      <formula>$M2:$M49="EXPIRADO"</formula>
    </cfRule>
    <cfRule type="expression" dxfId="142" priority="166">
      <formula>$W2:$W34="NÃO"</formula>
    </cfRule>
    <cfRule type="expression" dxfId="141" priority="167">
      <formula>$M2:$M34="SUPERIOR A 90 DIAS"</formula>
    </cfRule>
    <cfRule type="expression" dxfId="140" priority="168">
      <formula>$M2:$M34="INFERIOR A 60 DIAS"</formula>
    </cfRule>
    <cfRule type="expression" dxfId="139" priority="169">
      <formula>$M2:$M34="INFERIOR A 30 DIAS"</formula>
    </cfRule>
    <cfRule type="expression" dxfId="138" priority="170">
      <formula>$M2:$M34="INFERIOR A 90 DIAS"</formula>
    </cfRule>
  </conditionalFormatting>
  <conditionalFormatting sqref="D3">
    <cfRule type="expression" dxfId="137" priority="149">
      <formula>$W3:$W50="NÃO"</formula>
    </cfRule>
    <cfRule type="expression" dxfId="136" priority="150">
      <formula>$M3:$M50="SUPERIOR A 90 DIAS"</formula>
    </cfRule>
    <cfRule type="expression" dxfId="135" priority="151">
      <formula>$M3:$M50="INFERIOR A 60 DIAS"</formula>
    </cfRule>
    <cfRule type="expression" dxfId="134" priority="152">
      <formula>$M3:$M50="INFERIOR A 30 DIAS"</formula>
    </cfRule>
    <cfRule type="expression" dxfId="133" priority="153">
      <formula>$M3:$M50="INFERIOR A 90 DIAS"</formula>
    </cfRule>
    <cfRule type="expression" dxfId="132" priority="154">
      <formula>$M3:$M66="EXPIRADO"</formula>
    </cfRule>
    <cfRule type="expression" dxfId="131" priority="155">
      <formula>$W3:$W51="NÃO"</formula>
    </cfRule>
    <cfRule type="expression" dxfId="130" priority="156">
      <formula>$M3:$M51="SUPERIOR A 90 DIAS"</formula>
    </cfRule>
    <cfRule type="expression" dxfId="129" priority="157">
      <formula>$M3:$M51="INFERIOR A 60 DIAS"</formula>
    </cfRule>
    <cfRule type="expression" dxfId="128" priority="158">
      <formula>$M3:$M51="INFERIOR A 30 DIAS"</formula>
    </cfRule>
    <cfRule type="expression" dxfId="127" priority="159">
      <formula>$M3:$M51="INFERIOR A 90 DIAS"</formula>
    </cfRule>
  </conditionalFormatting>
  <conditionalFormatting sqref="D4:D7">
    <cfRule type="expression" dxfId="126" priority="138">
      <formula>$W4:$W53="NÃO"</formula>
    </cfRule>
    <cfRule type="expression" dxfId="125" priority="139">
      <formula>$M4:$M53="SUPERIOR A 90 DIAS"</formula>
    </cfRule>
    <cfRule type="expression" dxfId="124" priority="140">
      <formula>$M4:$M53="INFERIOR A 60 DIAS"</formula>
    </cfRule>
    <cfRule type="expression" dxfId="123" priority="141">
      <formula>$M4:$M53="INFERIOR A 30 DIAS"</formula>
    </cfRule>
    <cfRule type="expression" dxfId="122" priority="142">
      <formula>$M4:$M53="INFERIOR A 90 DIAS"</formula>
    </cfRule>
    <cfRule type="expression" dxfId="121" priority="143">
      <formula>$M4:$M69="EXPIRADO"</formula>
    </cfRule>
  </conditionalFormatting>
  <conditionalFormatting sqref="D4:D14">
    <cfRule type="expression" dxfId="120" priority="67">
      <formula>$W4:$W54="NÃO"</formula>
    </cfRule>
    <cfRule type="expression" dxfId="119" priority="68">
      <formula>$M4:$M54="SUPERIOR A 90 DIAS"</formula>
    </cfRule>
    <cfRule type="expression" dxfId="118" priority="69">
      <formula>$M4:$M54="INFERIOR A 60 DIAS"</formula>
    </cfRule>
    <cfRule type="expression" dxfId="117" priority="70">
      <formula>$M4:$M54="INFERIOR A 30 DIAS"</formula>
    </cfRule>
    <cfRule type="expression" dxfId="116" priority="71">
      <formula>$M4:$M54="INFERIOR A 90 DIAS"</formula>
    </cfRule>
  </conditionalFormatting>
  <conditionalFormatting sqref="D8:D14">
    <cfRule type="expression" dxfId="115" priority="72">
      <formula>$M8:$M74="EXPIRADO"</formula>
    </cfRule>
  </conditionalFormatting>
  <conditionalFormatting sqref="D8:D16">
    <cfRule type="expression" dxfId="114" priority="73">
      <formula>$W8:$W59="NÃO"</formula>
    </cfRule>
    <cfRule type="expression" dxfId="113" priority="74">
      <formula>$M8:$M59="SUPERIOR A 90 DIAS"</formula>
    </cfRule>
    <cfRule type="expression" dxfId="112" priority="75">
      <formula>$M8:$M59="INFERIOR A 60 DIAS"</formula>
    </cfRule>
    <cfRule type="expression" dxfId="111" priority="76">
      <formula>$M8:$M59="INFERIOR A 30 DIAS"</formula>
    </cfRule>
    <cfRule type="expression" dxfId="110" priority="77">
      <formula>$M8:$M59="INFERIOR A 90 DIAS"</formula>
    </cfRule>
  </conditionalFormatting>
  <conditionalFormatting sqref="D15:D16">
    <cfRule type="expression" dxfId="109" priority="132">
      <formula>$M15:$M82="EXPIRADO"</formula>
    </cfRule>
    <cfRule type="expression" dxfId="108" priority="133">
      <formula>$W15:$W67="NÃO"</formula>
    </cfRule>
    <cfRule type="expression" dxfId="107" priority="134">
      <formula>$M15:$M67="SUPERIOR A 90 DIAS"</formula>
    </cfRule>
    <cfRule type="expression" dxfId="106" priority="135">
      <formula>$M15:$M67="INFERIOR A 60 DIAS"</formula>
    </cfRule>
    <cfRule type="expression" dxfId="105" priority="136">
      <formula>$M15:$M67="INFERIOR A 30 DIAS"</formula>
    </cfRule>
    <cfRule type="expression" dxfId="104" priority="137">
      <formula>$M15:$M67="INFERIOR A 90 DIAS"</formula>
    </cfRule>
  </conditionalFormatting>
  <conditionalFormatting sqref="D17">
    <cfRule type="expression" dxfId="103" priority="56">
      <formula>$W17:$W71="NÃO"</formula>
    </cfRule>
    <cfRule type="expression" dxfId="102" priority="57">
      <formula>$M17:$M71="SUPERIOR A 90 DIAS"</formula>
    </cfRule>
    <cfRule type="expression" dxfId="101" priority="58">
      <formula>$M17:$M71="INFERIOR A 60 DIAS"</formula>
    </cfRule>
    <cfRule type="expression" dxfId="100" priority="59">
      <formula>$M17:$M71="INFERIOR A 30 DIAS"</formula>
    </cfRule>
    <cfRule type="expression" dxfId="99" priority="60">
      <formula>$M17:$M71="INFERIOR A 90 DIAS"</formula>
    </cfRule>
    <cfRule type="expression" dxfId="98" priority="61">
      <formula>$M17:$M87="EXPIRADO"</formula>
    </cfRule>
    <cfRule type="expression" dxfId="97" priority="62">
      <formula>$W17:$W72="NÃO"</formula>
    </cfRule>
    <cfRule type="expression" dxfId="96" priority="63">
      <formula>$M17:$M72="SUPERIOR A 90 DIAS"</formula>
    </cfRule>
    <cfRule type="expression" dxfId="95" priority="64">
      <formula>$M17:$M72="INFERIOR A 60 DIAS"</formula>
    </cfRule>
    <cfRule type="expression" dxfId="94" priority="65">
      <formula>$M17:$M72="INFERIOR A 30 DIAS"</formula>
    </cfRule>
    <cfRule type="expression" dxfId="93" priority="66">
      <formula>$M17:$M72="INFERIOR A 90 DIAS"</formula>
    </cfRule>
  </conditionalFormatting>
  <conditionalFormatting sqref="D18">
    <cfRule type="expression" dxfId="92" priority="116">
      <formula>$W18:$W82="NÃO"</formula>
    </cfRule>
    <cfRule type="expression" dxfId="91" priority="117">
      <formula>$M18:$M82="SUPERIOR A 90 DIAS"</formula>
    </cfRule>
    <cfRule type="expression" dxfId="90" priority="118">
      <formula>$M18:$M82="INFERIOR A 60 DIAS"</formula>
    </cfRule>
    <cfRule type="expression" dxfId="89" priority="119">
      <formula>$M18:$M82="INFERIOR A 30 DIAS"</formula>
    </cfRule>
    <cfRule type="expression" dxfId="88" priority="120">
      <formula>$M18:$M82="INFERIOR A 90 DIAS"</formula>
    </cfRule>
    <cfRule type="expression" dxfId="87" priority="121">
      <formula>$M18:$M98="EXPIRADO"</formula>
    </cfRule>
    <cfRule type="expression" dxfId="86" priority="122">
      <formula>$W18:$W83="NÃO"</formula>
    </cfRule>
    <cfRule type="expression" dxfId="85" priority="123">
      <formula>$M18:$M83="SUPERIOR A 90 DIAS"</formula>
    </cfRule>
    <cfRule type="expression" dxfId="84" priority="124">
      <formula>$M18:$M83="INFERIOR A 60 DIAS"</formula>
    </cfRule>
    <cfRule type="expression" dxfId="83" priority="125">
      <formula>$M18:$M83="INFERIOR A 30 DIAS"</formula>
    </cfRule>
    <cfRule type="expression" dxfId="82" priority="126">
      <formula>$M18:$M83="INFERIOR A 90 DIAS"</formula>
    </cfRule>
  </conditionalFormatting>
  <conditionalFormatting sqref="D19:D20">
    <cfRule type="expression" dxfId="81" priority="105">
      <formula>$W19:$W89="NÃO"</formula>
    </cfRule>
    <cfRule type="expression" dxfId="80" priority="106">
      <formula>$M19:$M89="SUPERIOR A 90 DIAS"</formula>
    </cfRule>
    <cfRule type="expression" dxfId="79" priority="107">
      <formula>$M19:$M89="INFERIOR A 60 DIAS"</formula>
    </cfRule>
    <cfRule type="expression" dxfId="78" priority="108">
      <formula>$M19:$M89="INFERIOR A 30 DIAS"</formula>
    </cfRule>
    <cfRule type="expression" dxfId="77" priority="109">
      <formula>$M19:$M89="INFERIOR A 90 DIAS"</formula>
    </cfRule>
    <cfRule type="expression" dxfId="76" priority="110">
      <formula>$M19:$M105="EXPIRADO"</formula>
    </cfRule>
    <cfRule type="expression" dxfId="75" priority="111">
      <formula>$W19:$W90="NÃO"</formula>
    </cfRule>
    <cfRule type="expression" dxfId="74" priority="112">
      <formula>$M19:$M90="SUPERIOR A 90 DIAS"</formula>
    </cfRule>
    <cfRule type="expression" dxfId="73" priority="113">
      <formula>$M19:$M90="INFERIOR A 60 DIAS"</formula>
    </cfRule>
    <cfRule type="expression" dxfId="72" priority="114">
      <formula>$M19:$M90="INFERIOR A 30 DIAS"</formula>
    </cfRule>
    <cfRule type="expression" dxfId="71" priority="115">
      <formula>$M19:$M90="INFERIOR A 90 DIAS"</formula>
    </cfRule>
  </conditionalFormatting>
  <conditionalFormatting sqref="D21">
    <cfRule type="expression" dxfId="70" priority="94">
      <formula>$W21:$W193="NÃO"</formula>
    </cfRule>
    <cfRule type="expression" dxfId="69" priority="95">
      <formula>$M21:$M193="SUPERIOR A 90 DIAS"</formula>
    </cfRule>
    <cfRule type="expression" dxfId="68" priority="96">
      <formula>$M21:$M193="INFERIOR A 60 DIAS"</formula>
    </cfRule>
    <cfRule type="expression" dxfId="67" priority="97">
      <formula>$M21:$M193="INFERIOR A 30 DIAS"</formula>
    </cfRule>
    <cfRule type="expression" dxfId="66" priority="98">
      <formula>$M21:$M193="INFERIOR A 90 DIAS"</formula>
    </cfRule>
    <cfRule type="expression" dxfId="65" priority="99">
      <formula>$M21:$M209="EXPIRADO"</formula>
    </cfRule>
    <cfRule type="expression" dxfId="64" priority="100">
      <formula>$W21:$W194="NÃO"</formula>
    </cfRule>
    <cfRule type="expression" dxfId="63" priority="101">
      <formula>$M21:$M194="SUPERIOR A 90 DIAS"</formula>
    </cfRule>
    <cfRule type="expression" dxfId="62" priority="102">
      <formula>$M21:$M194="INFERIOR A 60 DIAS"</formula>
    </cfRule>
    <cfRule type="expression" dxfId="61" priority="103">
      <formula>$M21:$M194="INFERIOR A 30 DIAS"</formula>
    </cfRule>
    <cfRule type="expression" dxfId="60" priority="104">
      <formula>$M21:$M194="INFERIOR A 90 DIAS"</formula>
    </cfRule>
  </conditionalFormatting>
  <conditionalFormatting sqref="D22:D25">
    <cfRule type="expression" dxfId="59" priority="78">
      <formula>$W22:$W217="NÃO"</formula>
    </cfRule>
    <cfRule type="expression" dxfId="58" priority="79">
      <formula>$M22:$M217="SUPERIOR A 90 DIAS"</formula>
    </cfRule>
    <cfRule type="expression" dxfId="57" priority="80">
      <formula>$M22:$M217="INFERIOR A 60 DIAS"</formula>
    </cfRule>
    <cfRule type="expression" dxfId="56" priority="81">
      <formula>$M22:$M217="INFERIOR A 30 DIAS"</formula>
    </cfRule>
    <cfRule type="expression" dxfId="55" priority="82">
      <formula>$M22:$M217="INFERIOR A 90 DIAS"</formula>
    </cfRule>
    <cfRule type="expression" dxfId="54" priority="83">
      <formula>$M22:$M217="EXPIRADO"</formula>
    </cfRule>
    <cfRule type="expression" dxfId="53" priority="84">
      <formula>$W22:$W202="NÃO"</formula>
    </cfRule>
    <cfRule type="expression" dxfId="52" priority="85">
      <formula>$M22:$M202="SUPERIOR A 90 DIAS"</formula>
    </cfRule>
    <cfRule type="expression" dxfId="51" priority="86">
      <formula>$M22:$M202="INFERIOR A 60 DIAS"</formula>
    </cfRule>
    <cfRule type="expression" dxfId="50" priority="87">
      <formula>$M22:$M202="INFERIOR A 30 DIAS"</formula>
    </cfRule>
    <cfRule type="expression" dxfId="49" priority="88">
      <formula>$M22:$M202="INFERIOR A 90 DIAS"</formula>
    </cfRule>
  </conditionalFormatting>
  <conditionalFormatting sqref="D23">
    <cfRule type="expression" dxfId="48" priority="89">
      <formula>$W23:$W202="NÃO"</formula>
    </cfRule>
    <cfRule type="expression" dxfId="47" priority="90">
      <formula>$M23:$M202="SUPERIOR A 90 DIAS"</formula>
    </cfRule>
    <cfRule type="expression" dxfId="46" priority="91">
      <formula>$M23:$M202="INFERIOR A 60 DIAS"</formula>
    </cfRule>
    <cfRule type="expression" dxfId="45" priority="92">
      <formula>$M23:$M202="INFERIOR A 30 DIAS"</formula>
    </cfRule>
    <cfRule type="expression" dxfId="44" priority="93">
      <formula>$M23:$M202="INFERIOR A 90 DIAS"</formula>
    </cfRule>
  </conditionalFormatting>
  <conditionalFormatting sqref="E3">
    <cfRule type="expression" dxfId="43" priority="34">
      <formula>$W3:$W52="NÃO"</formula>
    </cfRule>
    <cfRule type="expression" dxfId="42" priority="35">
      <formula>$M3:$M52="SUPERIOR A 90 DIAS"</formula>
    </cfRule>
    <cfRule type="expression" dxfId="41" priority="36">
      <formula>$M3:$M52="INFERIOR A 60 DIAS"</formula>
    </cfRule>
    <cfRule type="expression" dxfId="40" priority="37">
      <formula>$M3:$M52="INFERIOR A 30 DIAS"</formula>
    </cfRule>
    <cfRule type="expression" dxfId="39" priority="38">
      <formula>$M3:$M52="INFERIOR A 90 DIAS"</formula>
    </cfRule>
    <cfRule type="expression" dxfId="38" priority="39">
      <formula>$M3:$M68="EXPIRADO"</formula>
    </cfRule>
    <cfRule type="expression" dxfId="37" priority="40">
      <formula>$W3:$W53="NÃO"</formula>
    </cfRule>
    <cfRule type="expression" dxfId="36" priority="41">
      <formula>$M3:$M53="SUPERIOR A 90 DIAS"</formula>
    </cfRule>
    <cfRule type="expression" dxfId="35" priority="42">
      <formula>$M3:$M53="INFERIOR A 60 DIAS"</formula>
    </cfRule>
    <cfRule type="expression" dxfId="34" priority="43">
      <formula>$M3:$M53="INFERIOR A 30 DIAS"</formula>
    </cfRule>
    <cfRule type="expression" dxfId="33" priority="44">
      <formula>$M3:$M53="INFERIOR A 90 DIAS"</formula>
    </cfRule>
  </conditionalFormatting>
  <conditionalFormatting sqref="E13">
    <cfRule type="expression" dxfId="32" priority="23">
      <formula>$W13:$W63="NÃO"</formula>
    </cfRule>
    <cfRule type="expression" dxfId="31" priority="24">
      <formula>$M13:$M63="SUPERIOR A 90 DIAS"</formula>
    </cfRule>
    <cfRule type="expression" dxfId="30" priority="25">
      <formula>$M13:$M63="INFERIOR A 60 DIAS"</formula>
    </cfRule>
    <cfRule type="expression" dxfId="29" priority="26">
      <formula>$M13:$M63="INFERIOR A 30 DIAS"</formula>
    </cfRule>
    <cfRule type="expression" dxfId="28" priority="27">
      <formula>$M13:$M63="INFERIOR A 90 DIAS"</formula>
    </cfRule>
    <cfRule type="expression" dxfId="27" priority="28">
      <formula>$M13:$M79="EXPIRADO"</formula>
    </cfRule>
    <cfRule type="expression" dxfId="26" priority="29">
      <formula>$W13:$W64="NÃO"</formula>
    </cfRule>
    <cfRule type="expression" dxfId="25" priority="30">
      <formula>$M13:$M64="SUPERIOR A 90 DIAS"</formula>
    </cfRule>
    <cfRule type="expression" dxfId="24" priority="31">
      <formula>$M13:$M64="INFERIOR A 60 DIAS"</formula>
    </cfRule>
    <cfRule type="expression" dxfId="23" priority="32">
      <formula>$M13:$M64="INFERIOR A 30 DIAS"</formula>
    </cfRule>
    <cfRule type="expression" dxfId="22" priority="33">
      <formula>$M13:$M64="INFERIOR A 90 DIAS"</formula>
    </cfRule>
  </conditionalFormatting>
  <conditionalFormatting sqref="E22">
    <cfRule type="expression" dxfId="21" priority="45">
      <formula>$W22:$W217="NÃO"</formula>
    </cfRule>
    <cfRule type="expression" dxfId="20" priority="46">
      <formula>$M22:$M217="SUPERIOR A 90 DIAS"</formula>
    </cfRule>
    <cfRule type="expression" dxfId="19" priority="47">
      <formula>$M22:$M217="INFERIOR A 60 DIAS"</formula>
    </cfRule>
    <cfRule type="expression" dxfId="18" priority="48">
      <formula>$M22:$M217="INFERIOR A 30 DIAS"</formula>
    </cfRule>
    <cfRule type="expression" dxfId="17" priority="49">
      <formula>$M22:$M217="INFERIOR A 90 DIAS"</formula>
    </cfRule>
    <cfRule type="expression" dxfId="16" priority="50">
      <formula>$M22:$M217="EXPIRADO"</formula>
    </cfRule>
    <cfRule type="expression" dxfId="15" priority="51">
      <formula>$W22:$W202="NÃO"</formula>
    </cfRule>
    <cfRule type="expression" dxfId="14" priority="52">
      <formula>$M22:$M202="SUPERIOR A 90 DIAS"</formula>
    </cfRule>
    <cfRule type="expression" dxfId="13" priority="53">
      <formula>$M22:$M202="INFERIOR A 60 DIAS"</formula>
    </cfRule>
    <cfRule type="expression" dxfId="12" priority="54">
      <formula>$M22:$M202="INFERIOR A 30 DIAS"</formula>
    </cfRule>
    <cfRule type="expression" dxfId="11" priority="55">
      <formula>$M22:$M202="INFERIOR A 90 DIAS"</formula>
    </cfRule>
  </conditionalFormatting>
  <conditionalFormatting sqref="E25">
    <cfRule type="expression" dxfId="10" priority="1">
      <formula>$W25:$W75="NÃO"</formula>
    </cfRule>
    <cfRule type="expression" dxfId="9" priority="2">
      <formula>$M25:$M75="SUPERIOR A 90 DIAS"</formula>
    </cfRule>
    <cfRule type="expression" dxfId="8" priority="3">
      <formula>$M25:$M75="INFERIOR A 60 DIAS"</formula>
    </cfRule>
    <cfRule type="expression" dxfId="7" priority="4">
      <formula>$M25:$M75="INFERIOR A 30 DIAS"</formula>
    </cfRule>
    <cfRule type="expression" dxfId="6" priority="5">
      <formula>$M25:$M75="INFERIOR A 90 DIAS"</formula>
    </cfRule>
    <cfRule type="expression" dxfId="5" priority="6">
      <formula>$M25:$M91="EXPIRADO"</formula>
    </cfRule>
    <cfRule type="expression" dxfId="4" priority="7">
      <formula>$W25:$W76="NÃO"</formula>
    </cfRule>
    <cfRule type="expression" dxfId="3" priority="8">
      <formula>$M25:$M76="SUPERIOR A 90 DIAS"</formula>
    </cfRule>
    <cfRule type="expression" dxfId="2" priority="9">
      <formula>$M25:$M76="INFERIOR A 60 DIAS"</formula>
    </cfRule>
    <cfRule type="expression" dxfId="1" priority="10">
      <formula>$M25:$M76="INFERIOR A 30 DIAS"</formula>
    </cfRule>
    <cfRule type="expression" dxfId="0" priority="11">
      <formula>$M25:$M76="INFERIOR A 90 DIAS"</formula>
    </cfRule>
  </conditionalFormatting>
  <pageMargins left="0.7" right="0.7" top="0.75" bottom="0.75" header="0.3" footer="0.3"/>
  <pageSetup paperSize="9" fitToHeight="0"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D855C6B4E3245E42807EE1BBE9A3506B" ma:contentTypeVersion="21" ma:contentTypeDescription="Crie um novo documento." ma:contentTypeScope="" ma:versionID="3dc0820a5e3b731dcb800098c452946d">
  <xsd:schema xmlns:xsd="http://www.w3.org/2001/XMLSchema" xmlns:xs="http://www.w3.org/2001/XMLSchema" xmlns:p="http://schemas.microsoft.com/office/2006/metadata/properties" xmlns:ns1="http://schemas.microsoft.com/sharepoint/v3" xmlns:ns2="30a150f1-7e6c-445e-b65c-e4b0b2e31cf5" xmlns:ns3="ce3ec340-3a29-41bf-b42a-35dd5efcadd5" targetNamespace="http://schemas.microsoft.com/office/2006/metadata/properties" ma:root="true" ma:fieldsID="bf54bad46ff430f3c3755e2fd4c27d19" ns1:_="" ns2:_="" ns3:_="">
    <xsd:import namespace="http://schemas.microsoft.com/sharepoint/v3"/>
    <xsd:import namespace="30a150f1-7e6c-445e-b65c-e4b0b2e31cf5"/>
    <xsd:import namespace="ce3ec340-3a29-41bf-b42a-35dd5efcadd5"/>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2:lcf76f155ced4ddcb4097134ff3c332f" minOccurs="0"/>
                <xsd:element ref="ns3:TaxCatchAll" minOccurs="0"/>
                <xsd:element ref="ns2:_x0031_" minOccurs="0"/>
                <xsd:element ref="ns2:Modificado" minOccurs="0"/>
                <xsd:element ref="ns2:MediaServiceObjectDetectorVersions"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Propriedades da Política de Conformidade Unificada" ma:hidden="true" ma:internalName="_ip_UnifiedCompliancePolicyProperties">
      <xsd:simpleType>
        <xsd:restriction base="dms:Note"/>
      </xsd:simpleType>
    </xsd:element>
    <xsd:element name="_ip_UnifiedCompliancePolicyUIAction" ma:index="20" nillable="true" ma:displayName="Ação de Interface do Usuário da Política de Conformidade Unificada"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0a150f1-7e6c-445e-b65c-e4b0b2e31c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lcf76f155ced4ddcb4097134ff3c332f" ma:index="22" nillable="true" ma:taxonomy="true" ma:internalName="lcf76f155ced4ddcb4097134ff3c332f" ma:taxonomyFieldName="MediaServiceImageTags" ma:displayName="Marcações de imagem" ma:readOnly="false" ma:fieldId="{5cf76f15-5ced-4ddc-b409-7134ff3c332f}" ma:taxonomyMulti="true" ma:sspId="7f4b527a-2d57-4219-80bf-f3e66d3fb539" ma:termSetId="09814cd3-568e-fe90-9814-8d621ff8fb84" ma:anchorId="fba54fb3-c3e1-fe81-a776-ca4b69148c4d" ma:open="true" ma:isKeyword="false">
      <xsd:complexType>
        <xsd:sequence>
          <xsd:element ref="pc:Terms" minOccurs="0" maxOccurs="1"/>
        </xsd:sequence>
      </xsd:complexType>
    </xsd:element>
    <xsd:element name="_x0031_" ma:index="24" nillable="true" ma:displayName="1" ma:format="Dropdown" ma:list="UserInfo" ma:SharePointGroup="0" ma:internalName="_x0031_">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odificado" ma:index="25" nillable="true" ma:displayName="Modificado" ma:list="UserInfo" ma:SharePointGroup="0" ma:internalName="Modificado"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ObjectDetectorVersions" ma:index="26"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LengthInSeconds" ma:index="2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e3ec340-3a29-41bf-b42a-35dd5efcadd5" elementFormDefault="qualified">
    <xsd:import namespace="http://schemas.microsoft.com/office/2006/documentManagement/types"/>
    <xsd:import namespace="http://schemas.microsoft.com/office/infopath/2007/PartnerControls"/>
    <xsd:element name="SharedWithUsers" ma:index="10"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hes de Compartilhado Com" ma:internalName="SharedWithDetails" ma:readOnly="true">
      <xsd:simpleType>
        <xsd:restriction base="dms:Note">
          <xsd:maxLength value="255"/>
        </xsd:restriction>
      </xsd:simpleType>
    </xsd:element>
    <xsd:element name="TaxCatchAll" ma:index="23" nillable="true" ma:displayName="Taxonomy Catch All Column" ma:hidden="true" ma:list="{7efe189d-7054-46c5-a425-b6c8dd024505}" ma:internalName="TaxCatchAll" ma:showField="CatchAllData" ma:web="ce3ec340-3a29-41bf-b42a-35dd5efcadd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30a150f1-7e6c-445e-b65c-e4b0b2e31cf5">
      <Terms xmlns="http://schemas.microsoft.com/office/infopath/2007/PartnerControls"/>
    </lcf76f155ced4ddcb4097134ff3c332f>
    <TaxCatchAll xmlns="ce3ec340-3a29-41bf-b42a-35dd5efcadd5" xsi:nil="true"/>
    <_x0031_ xmlns="30a150f1-7e6c-445e-b65c-e4b0b2e31cf5">
      <UserInfo>
        <DisplayName/>
        <AccountId xsi:nil="true"/>
        <AccountType/>
      </UserInfo>
    </_x0031_>
    <Modificado xmlns="30a150f1-7e6c-445e-b65c-e4b0b2e31cf5">
      <UserInfo>
        <DisplayName/>
        <AccountId xsi:nil="true"/>
        <AccountType/>
      </UserInfo>
    </Modificado>
    <SharedWithUsers xmlns="ce3ec340-3a29-41bf-b42a-35dd5efcadd5">
      <UserInfo>
        <DisplayName>Rosa Neuma Bezerra Gomes</DisplayName>
        <AccountId>863</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692C395-2DB2-4008-A53F-331B8E377170}"/>
</file>

<file path=customXml/itemProps2.xml><?xml version="1.0" encoding="utf-8"?>
<ds:datastoreItem xmlns:ds="http://schemas.openxmlformats.org/officeDocument/2006/customXml" ds:itemID="{918A81E7-9D2E-4C69-82D6-3654AE5A358E}"/>
</file>

<file path=customXml/itemProps3.xml><?xml version="1.0" encoding="utf-8"?>
<ds:datastoreItem xmlns:ds="http://schemas.openxmlformats.org/officeDocument/2006/customXml" ds:itemID="{F5AAC512-23BB-47D7-91FB-8956344DA9B8}"/>
</file>

<file path=docProps/app.xml><?xml version="1.0" encoding="utf-8"?>
<Properties xmlns="http://schemas.openxmlformats.org/officeDocument/2006/extended-properties" xmlns:vt="http://schemas.openxmlformats.org/officeDocument/2006/docPropsVTypes">
  <Application>Microsoft Excel Online</Application>
  <Manager/>
  <Company>Tribunal de Justiça do Estado do Pará</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MAURICIO DE FREITAS BRAGA</dc:creator>
  <cp:keywords/>
  <dc:description/>
  <cp:lastModifiedBy>RAFAELA MARTINS PRAZERES</cp:lastModifiedBy>
  <cp:revision/>
  <dcterms:created xsi:type="dcterms:W3CDTF">2016-04-08T10:59:49Z</dcterms:created>
  <dcterms:modified xsi:type="dcterms:W3CDTF">2026-06-01T19:52:25Z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rder">
    <vt:r8>9204600</vt:r8>
  </property>
  <property fmtid="{D5CDD505-2E9C-101B-9397-08002B2CF9AE}" pid="3" name="ContentTypeId">
    <vt:lpwstr>0x010100D855C6B4E3245E42807EE1BBE9A3506B</vt:lpwstr>
  </property>
  <property fmtid="{D5CDD505-2E9C-101B-9397-08002B2CF9AE}" pid="4" name="MediaServiceImageTags">
    <vt:lpwstr/>
  </property>
</Properties>
</file>